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wprod-my.sharepoint.com/personal/vodell_wisc_edu/Documents/Desktop/Upgrade/RebaselineReview/NSF_Rebaseline/CostWorkBooks/"/>
    </mc:Choice>
  </mc:AlternateContent>
  <xr:revisionPtr revIDLastSave="6" documentId="8_{864515F9-7EC8-4565-8D3F-B0F5E14969BA}" xr6:coauthVersionLast="47" xr6:coauthVersionMax="47" xr10:uidLastSave="{6CA474C8-E26D-4C87-B51F-2F9478C233DF}"/>
  <bookViews>
    <workbookView xWindow="1230" yWindow="960" windowWidth="24795" windowHeight="12885" firstSheet="2" activeTab="9" xr2:uid="{00000000-000D-0000-FFFF-FFFF00000000}"/>
  </bookViews>
  <sheets>
    <sheet name="Contingencies" sheetId="12" r:id="rId1"/>
    <sheet name="Combined Rebaseline Cost Workb" sheetId="1" r:id="rId2"/>
    <sheet name="PY5 Pivots" sheetId="4" r:id="rId3"/>
    <sheet name="PY5 1030" sheetId="5" r:id="rId4"/>
    <sheet name="PY6 Pivots" sheetId="7" r:id="rId5"/>
    <sheet name="PY6 1030" sheetId="6" r:id="rId6"/>
    <sheet name="PY7 Pivots" sheetId="8" r:id="rId7"/>
    <sheet name="PY7 1030" sheetId="9" r:id="rId8"/>
    <sheet name="PY8 Pivots" sheetId="10" r:id="rId9"/>
    <sheet name="PY8 1030" sheetId="11" r:id="rId10"/>
  </sheets>
  <calcPr calcId="191029"/>
  <pivotCaches>
    <pivotCache cacheId="0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W698" i="1" l="1"/>
  <c r="S695" i="1"/>
  <c r="S693" i="1"/>
  <c r="S622" i="1"/>
  <c r="S621" i="1"/>
  <c r="S619" i="1"/>
  <c r="S618" i="1"/>
  <c r="S617" i="1"/>
  <c r="S616" i="1"/>
  <c r="S613" i="1"/>
  <c r="S612" i="1"/>
  <c r="S607" i="1"/>
  <c r="S603" i="1"/>
  <c r="S597" i="1"/>
  <c r="S596" i="1"/>
  <c r="S569" i="1"/>
  <c r="S551" i="1"/>
  <c r="S550" i="1"/>
  <c r="S549" i="1"/>
  <c r="S543" i="1"/>
  <c r="S542" i="1"/>
  <c r="S541" i="1"/>
  <c r="S496" i="1"/>
  <c r="S495" i="1"/>
  <c r="S494" i="1"/>
  <c r="S493" i="1"/>
  <c r="S482" i="1"/>
  <c r="S481" i="1"/>
  <c r="S480" i="1"/>
  <c r="S478" i="1"/>
  <c r="S474" i="1"/>
  <c r="S473" i="1"/>
  <c r="S472" i="1"/>
  <c r="S471" i="1"/>
  <c r="S470" i="1"/>
  <c r="S457" i="1"/>
  <c r="S456" i="1"/>
  <c r="S455" i="1"/>
  <c r="S418" i="1"/>
  <c r="S415" i="1"/>
  <c r="S412" i="1"/>
  <c r="S409" i="1"/>
  <c r="S406" i="1"/>
  <c r="S402" i="1"/>
  <c r="S400" i="1"/>
  <c r="S397" i="1"/>
  <c r="S394" i="1"/>
  <c r="S390" i="1"/>
  <c r="S388" i="1"/>
  <c r="S386" i="1"/>
  <c r="S384" i="1"/>
  <c r="S382" i="1"/>
  <c r="S379" i="1"/>
  <c r="S375" i="1"/>
  <c r="S371" i="1"/>
  <c r="S370" i="1"/>
  <c r="S369" i="1"/>
  <c r="S352" i="1"/>
  <c r="S350" i="1"/>
  <c r="S347" i="1"/>
  <c r="S344" i="1"/>
  <c r="S336" i="1"/>
  <c r="S328" i="1"/>
  <c r="S321" i="1"/>
  <c r="S318" i="1"/>
  <c r="S316" i="1"/>
  <c r="S314" i="1"/>
  <c r="S312" i="1"/>
  <c r="S306" i="1"/>
  <c r="S297" i="1"/>
  <c r="S292" i="1"/>
  <c r="S289" i="1"/>
  <c r="S287" i="1"/>
  <c r="S284" i="1"/>
  <c r="S281" i="1"/>
  <c r="S279" i="1"/>
  <c r="S276" i="1"/>
  <c r="S273" i="1"/>
  <c r="S269" i="1"/>
  <c r="S266" i="1"/>
  <c r="S253" i="1"/>
  <c r="S248" i="1"/>
  <c r="S245" i="1"/>
  <c r="S235" i="1"/>
  <c r="S230" i="1"/>
  <c r="S226" i="1"/>
  <c r="S224" i="1"/>
  <c r="S222" i="1"/>
  <c r="S220" i="1"/>
  <c r="S217" i="1"/>
  <c r="S215" i="1"/>
  <c r="S212" i="1"/>
  <c r="S159" i="1"/>
  <c r="S156" i="1"/>
  <c r="S154" i="1"/>
  <c r="S152" i="1"/>
  <c r="S150" i="1"/>
  <c r="S148" i="1"/>
  <c r="S146" i="1"/>
  <c r="S144" i="1"/>
  <c r="S142" i="1"/>
  <c r="S135" i="1"/>
  <c r="S132" i="1"/>
  <c r="S127" i="1"/>
  <c r="S124" i="1"/>
  <c r="S121" i="1"/>
  <c r="S118" i="1"/>
  <c r="S116" i="1"/>
  <c r="S114" i="1"/>
  <c r="S112" i="1"/>
  <c r="S110" i="1"/>
  <c r="S108" i="1"/>
  <c r="S106" i="1"/>
  <c r="S103" i="1"/>
  <c r="S101" i="1"/>
  <c r="S99" i="1"/>
  <c r="S96" i="1"/>
  <c r="S94" i="1"/>
  <c r="S90" i="1"/>
  <c r="Q2" i="1"/>
  <c r="DI2" i="1" s="1" a="1"/>
  <c r="DI2" i="1" s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DI487" i="1" s="1" a="1"/>
  <c r="DI487" i="1" s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DI455" i="1" s="1" a="1"/>
  <c r="DI455" i="1" s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DI423" i="1" s="1" a="1"/>
  <c r="DI423" i="1" s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DI399" i="1" s="1" a="1"/>
  <c r="DI399" i="1" s="1"/>
  <c r="Q398" i="1"/>
  <c r="Q397" i="1"/>
  <c r="Q396" i="1"/>
  <c r="Q395" i="1"/>
  <c r="Q394" i="1"/>
  <c r="Q393" i="1"/>
  <c r="Q392" i="1"/>
  <c r="Q391" i="1"/>
  <c r="Q390" i="1"/>
  <c r="Q389" i="1"/>
  <c r="DH389" i="1" s="1" a="1"/>
  <c r="DH389" i="1" s="1"/>
  <c r="Q388" i="1"/>
  <c r="Q387" i="1"/>
  <c r="Q386" i="1"/>
  <c r="Q385" i="1"/>
  <c r="Q384" i="1"/>
  <c r="Q383" i="1"/>
  <c r="Q382" i="1"/>
  <c r="Q381" i="1"/>
  <c r="Q380" i="1"/>
  <c r="Q379" i="1"/>
  <c r="Q378" i="1"/>
  <c r="DH378" i="1" s="1" a="1"/>
  <c r="DH378" i="1" s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DH357" i="1" s="1" a="1"/>
  <c r="DH357" i="1" s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DI335" i="1" s="1" a="1"/>
  <c r="DI335" i="1" s="1"/>
  <c r="Q334" i="1"/>
  <c r="Q333" i="1"/>
  <c r="Q332" i="1"/>
  <c r="Q331" i="1"/>
  <c r="Q330" i="1"/>
  <c r="Q329" i="1"/>
  <c r="Q328" i="1"/>
  <c r="Q327" i="1"/>
  <c r="Q326" i="1"/>
  <c r="Q325" i="1"/>
  <c r="DH325" i="1" s="1" a="1"/>
  <c r="DH325" i="1" s="1"/>
  <c r="Q324" i="1"/>
  <c r="Q323" i="1"/>
  <c r="Q322" i="1"/>
  <c r="Q321" i="1"/>
  <c r="Q320" i="1"/>
  <c r="Q319" i="1"/>
  <c r="Q318" i="1"/>
  <c r="Q317" i="1"/>
  <c r="Q316" i="1"/>
  <c r="Q315" i="1"/>
  <c r="Q314" i="1"/>
  <c r="DH314" i="1" s="1" a="1"/>
  <c r="DH314" i="1" s="1"/>
  <c r="Q313" i="1"/>
  <c r="Q312" i="1"/>
  <c r="Q311" i="1"/>
  <c r="Q310" i="1"/>
  <c r="Q309" i="1"/>
  <c r="Q308" i="1"/>
  <c r="Q307" i="1"/>
  <c r="Q306" i="1"/>
  <c r="Q305" i="1"/>
  <c r="Q304" i="1"/>
  <c r="Q303" i="1"/>
  <c r="DI303" i="1" s="1" a="1"/>
  <c r="DI303" i="1" s="1"/>
  <c r="Q302" i="1"/>
  <c r="Q301" i="1"/>
  <c r="Q300" i="1"/>
  <c r="Q299" i="1"/>
  <c r="Q298" i="1"/>
  <c r="Q297" i="1"/>
  <c r="Q296" i="1"/>
  <c r="Q295" i="1"/>
  <c r="Q294" i="1"/>
  <c r="Q293" i="1"/>
  <c r="DH293" i="1" s="1" a="1"/>
  <c r="DH293" i="1" s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DH261" i="1" s="1" a="1"/>
  <c r="DH261" i="1" s="1"/>
  <c r="Q260" i="1"/>
  <c r="Q259" i="1"/>
  <c r="Q258" i="1"/>
  <c r="Q257" i="1"/>
  <c r="Q256" i="1"/>
  <c r="Q255" i="1"/>
  <c r="Q254" i="1"/>
  <c r="Q253" i="1"/>
  <c r="DH253" i="1" s="1" a="1"/>
  <c r="DH253" i="1" s="1"/>
  <c r="Q252" i="1"/>
  <c r="Q251" i="1"/>
  <c r="Q250" i="1"/>
  <c r="Q249" i="1"/>
  <c r="Q248" i="1"/>
  <c r="Q247" i="1"/>
  <c r="Q246" i="1"/>
  <c r="Q245" i="1"/>
  <c r="Q244" i="1"/>
  <c r="DH244" i="1" s="1" a="1"/>
  <c r="DH244" i="1" s="1"/>
  <c r="Q243" i="1"/>
  <c r="Q242" i="1"/>
  <c r="Q241" i="1"/>
  <c r="Q240" i="1"/>
  <c r="DH240" i="1" s="1" a="1"/>
  <c r="DH240" i="1" s="1"/>
  <c r="Q239" i="1"/>
  <c r="Q238" i="1"/>
  <c r="Q237" i="1"/>
  <c r="Q236" i="1"/>
  <c r="DH236" i="1" s="1" a="1"/>
  <c r="DH236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DH220" i="1" s="1" a="1"/>
  <c r="DH220" i="1" s="1"/>
  <c r="Q219" i="1"/>
  <c r="Q218" i="1"/>
  <c r="Q217" i="1"/>
  <c r="Q216" i="1"/>
  <c r="Q215" i="1"/>
  <c r="Q214" i="1"/>
  <c r="Q213" i="1"/>
  <c r="Q212" i="1"/>
  <c r="DH212" i="1" s="1" a="1"/>
  <c r="DH212" i="1" s="1"/>
  <c r="Q211" i="1"/>
  <c r="Q210" i="1"/>
  <c r="Q209" i="1"/>
  <c r="Q208" i="1"/>
  <c r="DH208" i="1" s="1" a="1"/>
  <c r="DH208" i="1" s="1"/>
  <c r="Q207" i="1"/>
  <c r="Q206" i="1"/>
  <c r="Q205" i="1"/>
  <c r="Q204" i="1"/>
  <c r="DH204" i="1" s="1" a="1"/>
  <c r="DH204" i="1" s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DH188" i="1" s="1" a="1"/>
  <c r="DH188" i="1" s="1"/>
  <c r="Q187" i="1"/>
  <c r="Q186" i="1"/>
  <c r="Q185" i="1"/>
  <c r="Q184" i="1"/>
  <c r="Q183" i="1"/>
  <c r="Q182" i="1"/>
  <c r="Q181" i="1"/>
  <c r="Q180" i="1"/>
  <c r="DH180" i="1" s="1" a="1"/>
  <c r="DH180" i="1" s="1"/>
  <c r="Q179" i="1"/>
  <c r="Q178" i="1"/>
  <c r="Q177" i="1"/>
  <c r="Q176" i="1"/>
  <c r="DH176" i="1" s="1" a="1"/>
  <c r="DH176" i="1" s="1"/>
  <c r="Q175" i="1"/>
  <c r="Q174" i="1"/>
  <c r="Q173" i="1"/>
  <c r="Q172" i="1"/>
  <c r="DH172" i="1" s="1" a="1"/>
  <c r="DH172" i="1" s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DH156" i="1" s="1" a="1"/>
  <c r="DH156" i="1" s="1"/>
  <c r="Q155" i="1"/>
  <c r="Q154" i="1"/>
  <c r="Q153" i="1"/>
  <c r="Q152" i="1"/>
  <c r="Q151" i="1"/>
  <c r="Q150" i="1"/>
  <c r="Q149" i="1"/>
  <c r="Q148" i="1"/>
  <c r="DH148" i="1" s="1" a="1"/>
  <c r="DH148" i="1" s="1"/>
  <c r="Q147" i="1"/>
  <c r="Q146" i="1"/>
  <c r="Q145" i="1"/>
  <c r="Q144" i="1"/>
  <c r="DH144" i="1" s="1" a="1"/>
  <c r="DH144" i="1" s="1"/>
  <c r="Q143" i="1"/>
  <c r="Q142" i="1"/>
  <c r="Q141" i="1"/>
  <c r="Q140" i="1"/>
  <c r="DH140" i="1" s="1" a="1"/>
  <c r="DH140" i="1" s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DH124" i="1" s="1" a="1"/>
  <c r="DH124" i="1" s="1"/>
  <c r="Q123" i="1"/>
  <c r="Q122" i="1"/>
  <c r="Q121" i="1"/>
  <c r="Q120" i="1"/>
  <c r="Q119" i="1"/>
  <c r="Q118" i="1"/>
  <c r="Q117" i="1"/>
  <c r="Q116" i="1"/>
  <c r="DH116" i="1" s="1" a="1"/>
  <c r="DH116" i="1" s="1"/>
  <c r="Q115" i="1"/>
  <c r="Q114" i="1"/>
  <c r="Q113" i="1"/>
  <c r="Q112" i="1"/>
  <c r="DH112" i="1" s="1" a="1"/>
  <c r="DH112" i="1" s="1"/>
  <c r="Q111" i="1"/>
  <c r="Q110" i="1"/>
  <c r="Q109" i="1"/>
  <c r="Q108" i="1"/>
  <c r="DH108" i="1" s="1" a="1"/>
  <c r="DH108" i="1" s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DH92" i="1" s="1" a="1"/>
  <c r="DH92" i="1" s="1"/>
  <c r="Q91" i="1"/>
  <c r="Q90" i="1"/>
  <c r="Q89" i="1"/>
  <c r="Q88" i="1"/>
  <c r="Q87" i="1"/>
  <c r="Q86" i="1"/>
  <c r="Q85" i="1"/>
  <c r="Q84" i="1"/>
  <c r="DH84" i="1" s="1" a="1"/>
  <c r="DH84" i="1" s="1"/>
  <c r="Q83" i="1"/>
  <c r="Q82" i="1"/>
  <c r="Q81" i="1"/>
  <c r="Q80" i="1"/>
  <c r="DH80" i="1" s="1" a="1"/>
  <c r="DH80" i="1" s="1"/>
  <c r="Q79" i="1"/>
  <c r="Q78" i="1"/>
  <c r="Q77" i="1"/>
  <c r="Q76" i="1"/>
  <c r="DH76" i="1" s="1" a="1"/>
  <c r="DH76" i="1" s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DH60" i="1" s="1" a="1"/>
  <c r="DH60" i="1" s="1"/>
  <c r="Q59" i="1"/>
  <c r="Q58" i="1"/>
  <c r="Q57" i="1"/>
  <c r="Q56" i="1"/>
  <c r="Q55" i="1"/>
  <c r="Q54" i="1"/>
  <c r="Q53" i="1"/>
  <c r="Q52" i="1"/>
  <c r="DH52" i="1" s="1" a="1"/>
  <c r="DH52" i="1" s="1"/>
  <c r="Q51" i="1"/>
  <c r="Q50" i="1"/>
  <c r="Q49" i="1"/>
  <c r="Q48" i="1"/>
  <c r="DH48" i="1" s="1" a="1"/>
  <c r="DH48" i="1" s="1"/>
  <c r="Q47" i="1"/>
  <c r="Q46" i="1"/>
  <c r="Q45" i="1"/>
  <c r="Q44" i="1"/>
  <c r="DH44" i="1" s="1" a="1"/>
  <c r="DH44" i="1" s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DH28" i="1" s="1" a="1"/>
  <c r="DH28" i="1" s="1"/>
  <c r="Q27" i="1"/>
  <c r="Q26" i="1"/>
  <c r="Q25" i="1"/>
  <c r="Q24" i="1"/>
  <c r="Q23" i="1"/>
  <c r="Q22" i="1"/>
  <c r="Q21" i="1"/>
  <c r="Q20" i="1"/>
  <c r="DH20" i="1" s="1" a="1"/>
  <c r="DH20" i="1" s="1"/>
  <c r="Q19" i="1"/>
  <c r="Q18" i="1"/>
  <c r="Q17" i="1"/>
  <c r="Q16" i="1"/>
  <c r="DH16" i="1" s="1" a="1"/>
  <c r="DH16" i="1" s="1"/>
  <c r="Q15" i="1"/>
  <c r="Q14" i="1"/>
  <c r="Q13" i="1"/>
  <c r="Q12" i="1"/>
  <c r="Q11" i="1"/>
  <c r="Q10" i="1"/>
  <c r="Q9" i="1"/>
  <c r="Q8" i="1"/>
  <c r="Q7" i="1"/>
  <c r="Q6" i="1"/>
  <c r="DI6" i="1" s="1" a="1"/>
  <c r="DI6" i="1" s="1"/>
  <c r="Q5" i="1"/>
  <c r="Q4" i="1"/>
  <c r="DH4" i="1" s="1" a="1"/>
  <c r="DH4" i="1" s="1"/>
  <c r="Q3" i="1"/>
  <c r="D7" i="12"/>
  <c r="D6" i="12"/>
  <c r="Q517" i="1" s="1"/>
  <c r="D5" i="12"/>
  <c r="D4" i="12"/>
  <c r="D3" i="12"/>
  <c r="D2" i="12"/>
  <c r="EX695" i="1"/>
  <c r="EX694" i="1"/>
  <c r="EX693" i="1"/>
  <c r="EX692" i="1"/>
  <c r="EX691" i="1"/>
  <c r="EX682" i="1"/>
  <c r="EX676" i="1"/>
  <c r="EX675" i="1"/>
  <c r="EX674" i="1"/>
  <c r="EX673" i="1"/>
  <c r="EX671" i="1"/>
  <c r="EX670" i="1"/>
  <c r="EX669" i="1"/>
  <c r="EX668" i="1"/>
  <c r="EX667" i="1"/>
  <c r="EX666" i="1"/>
  <c r="EX664" i="1"/>
  <c r="EX663" i="1"/>
  <c r="EX662" i="1"/>
  <c r="EX660" i="1"/>
  <c r="EX659" i="1"/>
  <c r="EX656" i="1"/>
  <c r="EX647" i="1"/>
  <c r="EX646" i="1"/>
  <c r="EX644" i="1"/>
  <c r="EX643" i="1"/>
  <c r="EX642" i="1"/>
  <c r="EX641" i="1"/>
  <c r="EX640" i="1"/>
  <c r="EX639" i="1"/>
  <c r="EX638" i="1"/>
  <c r="EX635" i="1"/>
  <c r="EX634" i="1"/>
  <c r="EX633" i="1"/>
  <c r="EX632" i="1"/>
  <c r="EX631" i="1"/>
  <c r="EX630" i="1"/>
  <c r="EX629" i="1"/>
  <c r="EX628" i="1"/>
  <c r="EX624" i="1"/>
  <c r="EX622" i="1"/>
  <c r="EX621" i="1"/>
  <c r="EX619" i="1"/>
  <c r="EX618" i="1"/>
  <c r="EX617" i="1"/>
  <c r="EX616" i="1"/>
  <c r="EX613" i="1"/>
  <c r="EX612" i="1"/>
  <c r="EX610" i="1"/>
  <c r="EX609" i="1"/>
  <c r="EX607" i="1"/>
  <c r="EX605" i="1"/>
  <c r="EX603" i="1"/>
  <c r="EX600" i="1"/>
  <c r="EX598" i="1"/>
  <c r="EX597" i="1"/>
  <c r="EX596" i="1"/>
  <c r="EX592" i="1"/>
  <c r="EX591" i="1"/>
  <c r="EX590" i="1"/>
  <c r="EX589" i="1"/>
  <c r="EX588" i="1"/>
  <c r="EX584" i="1"/>
  <c r="EX579" i="1"/>
  <c r="EX575" i="1"/>
  <c r="EX574" i="1"/>
  <c r="EX569" i="1"/>
  <c r="EX565" i="1"/>
  <c r="EX564" i="1"/>
  <c r="EX563" i="1"/>
  <c r="EX562" i="1"/>
  <c r="EX561" i="1"/>
  <c r="EX559" i="1"/>
  <c r="EX558" i="1"/>
  <c r="EX555" i="1"/>
  <c r="EX554" i="1"/>
  <c r="EX553" i="1"/>
  <c r="EX551" i="1"/>
  <c r="EX550" i="1"/>
  <c r="EX549" i="1"/>
  <c r="EX548" i="1"/>
  <c r="EX546" i="1"/>
  <c r="EX543" i="1"/>
  <c r="EX542" i="1"/>
  <c r="EX541" i="1"/>
  <c r="EX540" i="1"/>
  <c r="EX537" i="1"/>
  <c r="EX532" i="1"/>
  <c r="EX525" i="1"/>
  <c r="EX524" i="1"/>
  <c r="EX521" i="1"/>
  <c r="EX504" i="1"/>
  <c r="EX503" i="1"/>
  <c r="EX502" i="1"/>
  <c r="EX500" i="1"/>
  <c r="EX498" i="1"/>
  <c r="EX496" i="1"/>
  <c r="EX495" i="1"/>
  <c r="EX494" i="1"/>
  <c r="EX493" i="1"/>
  <c r="EX492" i="1"/>
  <c r="EX490" i="1"/>
  <c r="EX489" i="1"/>
  <c r="EX488" i="1"/>
  <c r="EX486" i="1"/>
  <c r="EX485" i="1"/>
  <c r="EX484" i="1"/>
  <c r="EX482" i="1"/>
  <c r="EX481" i="1"/>
  <c r="EX480" i="1"/>
  <c r="EX478" i="1"/>
  <c r="EX477" i="1"/>
  <c r="EX475" i="1"/>
  <c r="EX474" i="1"/>
  <c r="EX473" i="1"/>
  <c r="EX472" i="1"/>
  <c r="EX471" i="1"/>
  <c r="EX470" i="1"/>
  <c r="EX466" i="1"/>
  <c r="EX465" i="1"/>
  <c r="EX457" i="1"/>
  <c r="EX456" i="1"/>
  <c r="EX455" i="1"/>
  <c r="EX454" i="1"/>
  <c r="EX453" i="1"/>
  <c r="EX445" i="1"/>
  <c r="EX444" i="1"/>
  <c r="EX438" i="1"/>
  <c r="EX437" i="1"/>
  <c r="EX436" i="1"/>
  <c r="EX435" i="1"/>
  <c r="EX432" i="1"/>
  <c r="EX431" i="1"/>
  <c r="EX430" i="1"/>
  <c r="EX429" i="1"/>
  <c r="EX426" i="1"/>
  <c r="EX425" i="1"/>
  <c r="EX424" i="1"/>
  <c r="EX423" i="1"/>
  <c r="EX420" i="1"/>
  <c r="EX418" i="1"/>
  <c r="EX415" i="1"/>
  <c r="EX412" i="1"/>
  <c r="EX409" i="1"/>
  <c r="EX406" i="1"/>
  <c r="EX402" i="1"/>
  <c r="EX400" i="1"/>
  <c r="EX397" i="1"/>
  <c r="EX394" i="1"/>
  <c r="EX390" i="1"/>
  <c r="EX388" i="1"/>
  <c r="EX386" i="1"/>
  <c r="EX384" i="1"/>
  <c r="EX382" i="1"/>
  <c r="EX379" i="1"/>
  <c r="EX375" i="1"/>
  <c r="EX371" i="1"/>
  <c r="EX370" i="1"/>
  <c r="EX369" i="1"/>
  <c r="EX352" i="1"/>
  <c r="EX350" i="1"/>
  <c r="EX347" i="1"/>
  <c r="EX344" i="1"/>
  <c r="EX336" i="1"/>
  <c r="EX328" i="1"/>
  <c r="EX321" i="1"/>
  <c r="EX318" i="1"/>
  <c r="EX316" i="1"/>
  <c r="EX314" i="1"/>
  <c r="EX312" i="1"/>
  <c r="EX306" i="1"/>
  <c r="EX297" i="1"/>
  <c r="EX292" i="1"/>
  <c r="EX289" i="1"/>
  <c r="EX287" i="1"/>
  <c r="EX284" i="1"/>
  <c r="EX281" i="1"/>
  <c r="EX279" i="1"/>
  <c r="EX276" i="1"/>
  <c r="EX273" i="1"/>
  <c r="EX269" i="1"/>
  <c r="EX266" i="1"/>
  <c r="EX253" i="1"/>
  <c r="EX248" i="1"/>
  <c r="EX245" i="1"/>
  <c r="EX235" i="1"/>
  <c r="EX230" i="1"/>
  <c r="EX226" i="1"/>
  <c r="EX224" i="1"/>
  <c r="EX222" i="1"/>
  <c r="EX220" i="1"/>
  <c r="EX217" i="1"/>
  <c r="EX215" i="1"/>
  <c r="EX212" i="1"/>
  <c r="EX159" i="1"/>
  <c r="EX156" i="1"/>
  <c r="EX154" i="1"/>
  <c r="EX152" i="1"/>
  <c r="EX150" i="1"/>
  <c r="EX148" i="1"/>
  <c r="EX146" i="1"/>
  <c r="EX144" i="1"/>
  <c r="EX142" i="1"/>
  <c r="EX135" i="1"/>
  <c r="EX132" i="1"/>
  <c r="EX127" i="1"/>
  <c r="EX124" i="1"/>
  <c r="EX121" i="1"/>
  <c r="EX118" i="1"/>
  <c r="EX116" i="1"/>
  <c r="EX114" i="1"/>
  <c r="EX112" i="1"/>
  <c r="EX110" i="1"/>
  <c r="EX108" i="1"/>
  <c r="EX106" i="1"/>
  <c r="EX103" i="1"/>
  <c r="EX101" i="1"/>
  <c r="EX99" i="1"/>
  <c r="EX96" i="1"/>
  <c r="EX94" i="1"/>
  <c r="EX90" i="1"/>
  <c r="EX88" i="1"/>
  <c r="EX87" i="1"/>
  <c r="EX86" i="1"/>
  <c r="EX85" i="1"/>
  <c r="EX84" i="1"/>
  <c r="EX83" i="1"/>
  <c r="EX82" i="1"/>
  <c r="EX81" i="1"/>
  <c r="EX79" i="1"/>
  <c r="EX77" i="1"/>
  <c r="EX76" i="1"/>
  <c r="EX75" i="1"/>
  <c r="EX74" i="1"/>
  <c r="EX73" i="1"/>
  <c r="EX72" i="1"/>
  <c r="EX64" i="1"/>
  <c r="EX61" i="1"/>
  <c r="EX59" i="1"/>
  <c r="EX57" i="1"/>
  <c r="EX56" i="1"/>
  <c r="EX55" i="1"/>
  <c r="EX10" i="1"/>
  <c r="EX9" i="1"/>
  <c r="EX8" i="1"/>
  <c r="EX7" i="1"/>
  <c r="EW695" i="1"/>
  <c r="EW694" i="1"/>
  <c r="EW693" i="1"/>
  <c r="EW692" i="1"/>
  <c r="EW691" i="1"/>
  <c r="EW682" i="1"/>
  <c r="EW676" i="1"/>
  <c r="EW675" i="1"/>
  <c r="EW674" i="1"/>
  <c r="EW673" i="1"/>
  <c r="EW671" i="1"/>
  <c r="EW670" i="1"/>
  <c r="EW669" i="1"/>
  <c r="EW668" i="1"/>
  <c r="EW667" i="1"/>
  <c r="EW666" i="1"/>
  <c r="EW664" i="1"/>
  <c r="EW663" i="1"/>
  <c r="EW662" i="1"/>
  <c r="EW660" i="1"/>
  <c r="EW659" i="1"/>
  <c r="EW656" i="1"/>
  <c r="EW647" i="1"/>
  <c r="EW646" i="1"/>
  <c r="EW644" i="1"/>
  <c r="EW643" i="1"/>
  <c r="EW642" i="1"/>
  <c r="EW641" i="1"/>
  <c r="EW640" i="1"/>
  <c r="EW639" i="1"/>
  <c r="EW638" i="1"/>
  <c r="EW635" i="1"/>
  <c r="EW634" i="1"/>
  <c r="EW633" i="1"/>
  <c r="EW632" i="1"/>
  <c r="EW631" i="1"/>
  <c r="EW630" i="1"/>
  <c r="EW629" i="1"/>
  <c r="EW628" i="1"/>
  <c r="EW624" i="1"/>
  <c r="EW622" i="1"/>
  <c r="EW621" i="1"/>
  <c r="EW619" i="1"/>
  <c r="EW618" i="1"/>
  <c r="EW617" i="1"/>
  <c r="EW616" i="1"/>
  <c r="EW613" i="1"/>
  <c r="EW612" i="1"/>
  <c r="EW610" i="1"/>
  <c r="EW609" i="1"/>
  <c r="EW607" i="1"/>
  <c r="EW605" i="1"/>
  <c r="EW603" i="1"/>
  <c r="EW600" i="1"/>
  <c r="EW598" i="1"/>
  <c r="EW597" i="1"/>
  <c r="EW596" i="1"/>
  <c r="EW592" i="1"/>
  <c r="EW591" i="1"/>
  <c r="EW590" i="1"/>
  <c r="EW589" i="1"/>
  <c r="EW588" i="1"/>
  <c r="EW584" i="1"/>
  <c r="EW579" i="1"/>
  <c r="EW575" i="1"/>
  <c r="EW574" i="1"/>
  <c r="EW569" i="1"/>
  <c r="EW565" i="1"/>
  <c r="EW564" i="1"/>
  <c r="EW563" i="1"/>
  <c r="EW562" i="1"/>
  <c r="EW561" i="1"/>
  <c r="EW559" i="1"/>
  <c r="EW558" i="1"/>
  <c r="EW555" i="1"/>
  <c r="EW554" i="1"/>
  <c r="EW553" i="1"/>
  <c r="EW551" i="1"/>
  <c r="EW550" i="1"/>
  <c r="EW549" i="1"/>
  <c r="EW548" i="1"/>
  <c r="EW546" i="1"/>
  <c r="EW543" i="1"/>
  <c r="EW542" i="1"/>
  <c r="EW541" i="1"/>
  <c r="EW540" i="1"/>
  <c r="EW537" i="1"/>
  <c r="EW532" i="1"/>
  <c r="EW525" i="1"/>
  <c r="EW524" i="1"/>
  <c r="EW521" i="1"/>
  <c r="EW504" i="1"/>
  <c r="EW503" i="1"/>
  <c r="EW502" i="1"/>
  <c r="EW500" i="1"/>
  <c r="EW498" i="1"/>
  <c r="EW496" i="1"/>
  <c r="EW495" i="1"/>
  <c r="EW494" i="1"/>
  <c r="EW493" i="1"/>
  <c r="EW492" i="1"/>
  <c r="EW490" i="1"/>
  <c r="EW489" i="1"/>
  <c r="EW488" i="1"/>
  <c r="EW486" i="1"/>
  <c r="EW485" i="1"/>
  <c r="EW484" i="1"/>
  <c r="EW482" i="1"/>
  <c r="EW481" i="1"/>
  <c r="EW480" i="1"/>
  <c r="EW478" i="1"/>
  <c r="EW477" i="1"/>
  <c r="EW475" i="1"/>
  <c r="EW474" i="1"/>
  <c r="EW473" i="1"/>
  <c r="EW472" i="1"/>
  <c r="EW471" i="1"/>
  <c r="EW470" i="1"/>
  <c r="EW466" i="1"/>
  <c r="EW465" i="1"/>
  <c r="EW457" i="1"/>
  <c r="EW456" i="1"/>
  <c r="EW455" i="1"/>
  <c r="EW454" i="1"/>
  <c r="EW453" i="1"/>
  <c r="EW445" i="1"/>
  <c r="EW444" i="1"/>
  <c r="EW438" i="1"/>
  <c r="EW437" i="1"/>
  <c r="EW436" i="1"/>
  <c r="EW435" i="1"/>
  <c r="EW432" i="1"/>
  <c r="EW431" i="1"/>
  <c r="EW430" i="1"/>
  <c r="EW429" i="1"/>
  <c r="EW426" i="1"/>
  <c r="EW425" i="1"/>
  <c r="EW424" i="1"/>
  <c r="EW423" i="1"/>
  <c r="EW420" i="1"/>
  <c r="EW418" i="1"/>
  <c r="EW415" i="1"/>
  <c r="EW412" i="1"/>
  <c r="EW409" i="1"/>
  <c r="EW406" i="1"/>
  <c r="EW402" i="1"/>
  <c r="EW400" i="1"/>
  <c r="EW397" i="1"/>
  <c r="EW394" i="1"/>
  <c r="EW390" i="1"/>
  <c r="EW388" i="1"/>
  <c r="EW386" i="1"/>
  <c r="EW384" i="1"/>
  <c r="EW382" i="1"/>
  <c r="EW379" i="1"/>
  <c r="EW375" i="1"/>
  <c r="EW371" i="1"/>
  <c r="EW370" i="1"/>
  <c r="EW369" i="1"/>
  <c r="EW352" i="1"/>
  <c r="EW350" i="1"/>
  <c r="EW347" i="1"/>
  <c r="EW344" i="1"/>
  <c r="EW336" i="1"/>
  <c r="EW328" i="1"/>
  <c r="EW321" i="1"/>
  <c r="EW318" i="1"/>
  <c r="EW316" i="1"/>
  <c r="EW314" i="1"/>
  <c r="EW312" i="1"/>
  <c r="EW306" i="1"/>
  <c r="EW297" i="1"/>
  <c r="EW292" i="1"/>
  <c r="EW289" i="1"/>
  <c r="EW287" i="1"/>
  <c r="EW284" i="1"/>
  <c r="EW281" i="1"/>
  <c r="EW279" i="1"/>
  <c r="EW276" i="1"/>
  <c r="EW273" i="1"/>
  <c r="EW269" i="1"/>
  <c r="EW266" i="1"/>
  <c r="EW253" i="1"/>
  <c r="EW248" i="1"/>
  <c r="EW245" i="1"/>
  <c r="EW235" i="1"/>
  <c r="EW230" i="1"/>
  <c r="EW226" i="1"/>
  <c r="EW224" i="1"/>
  <c r="EW222" i="1"/>
  <c r="EW220" i="1"/>
  <c r="EW217" i="1"/>
  <c r="EW215" i="1"/>
  <c r="EW212" i="1"/>
  <c r="EW159" i="1"/>
  <c r="EW156" i="1"/>
  <c r="EW154" i="1"/>
  <c r="EW152" i="1"/>
  <c r="EW150" i="1"/>
  <c r="EW148" i="1"/>
  <c r="EW146" i="1"/>
  <c r="EW144" i="1"/>
  <c r="EW142" i="1"/>
  <c r="EW135" i="1"/>
  <c r="EW132" i="1"/>
  <c r="EW127" i="1"/>
  <c r="EW124" i="1"/>
  <c r="EW121" i="1"/>
  <c r="EW118" i="1"/>
  <c r="EW116" i="1"/>
  <c r="EW114" i="1"/>
  <c r="EW112" i="1"/>
  <c r="EW110" i="1"/>
  <c r="EW108" i="1"/>
  <c r="EW106" i="1"/>
  <c r="EW103" i="1"/>
  <c r="EW101" i="1"/>
  <c r="EW99" i="1"/>
  <c r="EW96" i="1"/>
  <c r="EW94" i="1"/>
  <c r="EW90" i="1"/>
  <c r="EW88" i="1"/>
  <c r="EW87" i="1"/>
  <c r="EW86" i="1"/>
  <c r="EW85" i="1"/>
  <c r="EW84" i="1"/>
  <c r="EW83" i="1"/>
  <c r="EW82" i="1"/>
  <c r="EW81" i="1"/>
  <c r="EW79" i="1"/>
  <c r="EW77" i="1"/>
  <c r="EW76" i="1"/>
  <c r="EW75" i="1"/>
  <c r="EW74" i="1"/>
  <c r="EW73" i="1"/>
  <c r="EW72" i="1"/>
  <c r="EW64" i="1"/>
  <c r="EW61" i="1"/>
  <c r="EW59" i="1"/>
  <c r="EW57" i="1"/>
  <c r="EW56" i="1"/>
  <c r="EW55" i="1"/>
  <c r="EW10" i="1"/>
  <c r="EW9" i="1"/>
  <c r="EW8" i="1"/>
  <c r="EW7" i="1"/>
  <c r="EQ696" i="1"/>
  <c r="ER696" i="1" s="1"/>
  <c r="ES696" i="1" s="1"/>
  <c r="ET696" i="1" s="1"/>
  <c r="EQ695" i="1"/>
  <c r="ER695" i="1" s="1"/>
  <c r="ES695" i="1" s="1"/>
  <c r="ET695" i="1" s="1"/>
  <c r="EQ694" i="1"/>
  <c r="ER694" i="1" s="1"/>
  <c r="ES694" i="1" s="1"/>
  <c r="ET694" i="1" s="1"/>
  <c r="EQ693" i="1"/>
  <c r="ER693" i="1" s="1"/>
  <c r="ES693" i="1" s="1"/>
  <c r="ET693" i="1" s="1"/>
  <c r="EQ692" i="1"/>
  <c r="ER692" i="1" s="1"/>
  <c r="ES692" i="1" s="1"/>
  <c r="ET692" i="1" s="1"/>
  <c r="EQ691" i="1"/>
  <c r="ER691" i="1" s="1"/>
  <c r="ES691" i="1" s="1"/>
  <c r="ET691" i="1" s="1"/>
  <c r="EQ690" i="1"/>
  <c r="ER690" i="1" s="1"/>
  <c r="ES690" i="1" s="1"/>
  <c r="ET690" i="1" s="1"/>
  <c r="EQ689" i="1"/>
  <c r="ER689" i="1" s="1"/>
  <c r="ES689" i="1" s="1"/>
  <c r="ET689" i="1" s="1"/>
  <c r="EQ688" i="1"/>
  <c r="ER688" i="1" s="1"/>
  <c r="ES688" i="1" s="1"/>
  <c r="ET688" i="1" s="1"/>
  <c r="EQ687" i="1"/>
  <c r="ER687" i="1" s="1"/>
  <c r="ES687" i="1" s="1"/>
  <c r="ET687" i="1" s="1"/>
  <c r="EQ686" i="1"/>
  <c r="ER686" i="1" s="1"/>
  <c r="ES686" i="1" s="1"/>
  <c r="ET686" i="1" s="1"/>
  <c r="EQ685" i="1"/>
  <c r="ER685" i="1" s="1"/>
  <c r="ES685" i="1" s="1"/>
  <c r="ET685" i="1" s="1"/>
  <c r="EQ684" i="1"/>
  <c r="ER684" i="1" s="1"/>
  <c r="ES684" i="1" s="1"/>
  <c r="ET684" i="1" s="1"/>
  <c r="EQ683" i="1"/>
  <c r="ER683" i="1" s="1"/>
  <c r="ES683" i="1" s="1"/>
  <c r="ET683" i="1" s="1"/>
  <c r="EQ682" i="1"/>
  <c r="ER682" i="1" s="1"/>
  <c r="ES682" i="1" s="1"/>
  <c r="ET682" i="1" s="1"/>
  <c r="EQ681" i="1"/>
  <c r="ER681" i="1" s="1"/>
  <c r="ES681" i="1" s="1"/>
  <c r="ET681" i="1" s="1"/>
  <c r="EQ680" i="1"/>
  <c r="ER680" i="1" s="1"/>
  <c r="ES680" i="1" s="1"/>
  <c r="ET680" i="1" s="1"/>
  <c r="EQ679" i="1"/>
  <c r="ER679" i="1" s="1"/>
  <c r="ES679" i="1" s="1"/>
  <c r="ET679" i="1" s="1"/>
  <c r="EQ678" i="1"/>
  <c r="ER678" i="1" s="1"/>
  <c r="ES678" i="1" s="1"/>
  <c r="ET678" i="1" s="1"/>
  <c r="EQ677" i="1"/>
  <c r="ER677" i="1" s="1"/>
  <c r="ES677" i="1" s="1"/>
  <c r="ET677" i="1" s="1"/>
  <c r="EQ676" i="1"/>
  <c r="ER676" i="1" s="1"/>
  <c r="ES676" i="1" s="1"/>
  <c r="ET676" i="1" s="1"/>
  <c r="EQ675" i="1"/>
  <c r="ER675" i="1" s="1"/>
  <c r="ES675" i="1" s="1"/>
  <c r="ET675" i="1" s="1"/>
  <c r="EQ674" i="1"/>
  <c r="ER674" i="1" s="1"/>
  <c r="ES674" i="1" s="1"/>
  <c r="ET674" i="1" s="1"/>
  <c r="EQ673" i="1"/>
  <c r="ER673" i="1" s="1"/>
  <c r="ES673" i="1" s="1"/>
  <c r="ET673" i="1" s="1"/>
  <c r="EQ672" i="1"/>
  <c r="ER672" i="1" s="1"/>
  <c r="ES672" i="1" s="1"/>
  <c r="ET672" i="1" s="1"/>
  <c r="EQ671" i="1"/>
  <c r="ER671" i="1" s="1"/>
  <c r="ES671" i="1" s="1"/>
  <c r="ET671" i="1" s="1"/>
  <c r="EQ670" i="1"/>
  <c r="ER670" i="1" s="1"/>
  <c r="ES670" i="1" s="1"/>
  <c r="ET670" i="1" s="1"/>
  <c r="EQ669" i="1"/>
  <c r="ER669" i="1" s="1"/>
  <c r="ES669" i="1" s="1"/>
  <c r="ET669" i="1" s="1"/>
  <c r="EQ668" i="1"/>
  <c r="ER668" i="1" s="1"/>
  <c r="ES668" i="1" s="1"/>
  <c r="ET668" i="1" s="1"/>
  <c r="EQ667" i="1"/>
  <c r="ER667" i="1" s="1"/>
  <c r="ES667" i="1" s="1"/>
  <c r="ET667" i="1" s="1"/>
  <c r="EQ666" i="1"/>
  <c r="ER666" i="1" s="1"/>
  <c r="ES666" i="1" s="1"/>
  <c r="ET666" i="1" s="1"/>
  <c r="EQ665" i="1"/>
  <c r="ER665" i="1" s="1"/>
  <c r="ES665" i="1" s="1"/>
  <c r="ET665" i="1" s="1"/>
  <c r="EQ664" i="1"/>
  <c r="ER664" i="1" s="1"/>
  <c r="ES664" i="1" s="1"/>
  <c r="ET664" i="1" s="1"/>
  <c r="EQ663" i="1"/>
  <c r="ER663" i="1" s="1"/>
  <c r="ES663" i="1" s="1"/>
  <c r="ET663" i="1" s="1"/>
  <c r="EQ662" i="1"/>
  <c r="ER662" i="1" s="1"/>
  <c r="ES662" i="1" s="1"/>
  <c r="ET662" i="1" s="1"/>
  <c r="EQ661" i="1"/>
  <c r="ER661" i="1" s="1"/>
  <c r="ES661" i="1" s="1"/>
  <c r="ET661" i="1" s="1"/>
  <c r="EQ660" i="1"/>
  <c r="ER660" i="1" s="1"/>
  <c r="ES660" i="1" s="1"/>
  <c r="ET660" i="1" s="1"/>
  <c r="EQ659" i="1"/>
  <c r="ER659" i="1" s="1"/>
  <c r="ES659" i="1" s="1"/>
  <c r="ET659" i="1" s="1"/>
  <c r="EQ658" i="1"/>
  <c r="ER658" i="1" s="1"/>
  <c r="ES658" i="1" s="1"/>
  <c r="ET658" i="1" s="1"/>
  <c r="EQ657" i="1"/>
  <c r="ER657" i="1" s="1"/>
  <c r="ES657" i="1" s="1"/>
  <c r="ET657" i="1" s="1"/>
  <c r="EQ656" i="1"/>
  <c r="ER656" i="1" s="1"/>
  <c r="ES656" i="1" s="1"/>
  <c r="ET656" i="1" s="1"/>
  <c r="EQ655" i="1"/>
  <c r="ER655" i="1" s="1"/>
  <c r="ES655" i="1" s="1"/>
  <c r="ET655" i="1" s="1"/>
  <c r="EQ654" i="1"/>
  <c r="ER654" i="1" s="1"/>
  <c r="ES654" i="1" s="1"/>
  <c r="ET654" i="1" s="1"/>
  <c r="EQ653" i="1"/>
  <c r="ER653" i="1" s="1"/>
  <c r="ES653" i="1" s="1"/>
  <c r="ET653" i="1" s="1"/>
  <c r="EQ652" i="1"/>
  <c r="ER652" i="1" s="1"/>
  <c r="ES652" i="1" s="1"/>
  <c r="ET652" i="1" s="1"/>
  <c r="EQ651" i="1"/>
  <c r="ER651" i="1" s="1"/>
  <c r="ES651" i="1" s="1"/>
  <c r="ET651" i="1" s="1"/>
  <c r="EQ650" i="1"/>
  <c r="ER650" i="1" s="1"/>
  <c r="ES650" i="1" s="1"/>
  <c r="ET650" i="1" s="1"/>
  <c r="EQ649" i="1"/>
  <c r="ER649" i="1" s="1"/>
  <c r="ES649" i="1" s="1"/>
  <c r="ET649" i="1" s="1"/>
  <c r="EQ648" i="1"/>
  <c r="ER648" i="1" s="1"/>
  <c r="ES648" i="1" s="1"/>
  <c r="ET648" i="1" s="1"/>
  <c r="EQ647" i="1"/>
  <c r="ER647" i="1" s="1"/>
  <c r="ES647" i="1" s="1"/>
  <c r="ET647" i="1" s="1"/>
  <c r="EQ646" i="1"/>
  <c r="ER646" i="1" s="1"/>
  <c r="ES646" i="1" s="1"/>
  <c r="ET646" i="1" s="1"/>
  <c r="EQ645" i="1"/>
  <c r="ER645" i="1" s="1"/>
  <c r="ES645" i="1" s="1"/>
  <c r="ET645" i="1" s="1"/>
  <c r="EQ644" i="1"/>
  <c r="ER644" i="1" s="1"/>
  <c r="ES644" i="1" s="1"/>
  <c r="ET644" i="1" s="1"/>
  <c r="EQ643" i="1"/>
  <c r="ER643" i="1" s="1"/>
  <c r="ES643" i="1" s="1"/>
  <c r="ET643" i="1" s="1"/>
  <c r="EQ642" i="1"/>
  <c r="ER642" i="1" s="1"/>
  <c r="ES642" i="1" s="1"/>
  <c r="ET642" i="1" s="1"/>
  <c r="EQ641" i="1"/>
  <c r="ER641" i="1" s="1"/>
  <c r="ES641" i="1" s="1"/>
  <c r="ET641" i="1" s="1"/>
  <c r="EQ640" i="1"/>
  <c r="ER640" i="1" s="1"/>
  <c r="ES640" i="1" s="1"/>
  <c r="ET640" i="1" s="1"/>
  <c r="EQ639" i="1"/>
  <c r="ER639" i="1" s="1"/>
  <c r="ES639" i="1" s="1"/>
  <c r="ET639" i="1" s="1"/>
  <c r="EQ638" i="1"/>
  <c r="ER638" i="1" s="1"/>
  <c r="ES638" i="1" s="1"/>
  <c r="ET638" i="1" s="1"/>
  <c r="EQ637" i="1"/>
  <c r="ER637" i="1" s="1"/>
  <c r="ES637" i="1" s="1"/>
  <c r="ET637" i="1" s="1"/>
  <c r="EQ636" i="1"/>
  <c r="ER636" i="1" s="1"/>
  <c r="ES636" i="1" s="1"/>
  <c r="ET636" i="1" s="1"/>
  <c r="EQ635" i="1"/>
  <c r="ER635" i="1" s="1"/>
  <c r="ES635" i="1" s="1"/>
  <c r="ET635" i="1" s="1"/>
  <c r="EQ634" i="1"/>
  <c r="ER634" i="1" s="1"/>
  <c r="ES634" i="1" s="1"/>
  <c r="ET634" i="1" s="1"/>
  <c r="EQ633" i="1"/>
  <c r="ER633" i="1" s="1"/>
  <c r="ES633" i="1" s="1"/>
  <c r="ET633" i="1" s="1"/>
  <c r="EQ632" i="1"/>
  <c r="ER632" i="1" s="1"/>
  <c r="ES632" i="1" s="1"/>
  <c r="ET632" i="1" s="1"/>
  <c r="EQ631" i="1"/>
  <c r="ER631" i="1" s="1"/>
  <c r="ES631" i="1" s="1"/>
  <c r="ET631" i="1" s="1"/>
  <c r="EQ630" i="1"/>
  <c r="ER630" i="1" s="1"/>
  <c r="ES630" i="1" s="1"/>
  <c r="ET630" i="1" s="1"/>
  <c r="EQ629" i="1"/>
  <c r="ER629" i="1" s="1"/>
  <c r="ES629" i="1" s="1"/>
  <c r="ET629" i="1" s="1"/>
  <c r="EQ628" i="1"/>
  <c r="ER628" i="1" s="1"/>
  <c r="ES628" i="1" s="1"/>
  <c r="ET628" i="1" s="1"/>
  <c r="EQ627" i="1"/>
  <c r="ER627" i="1" s="1"/>
  <c r="ES627" i="1" s="1"/>
  <c r="ET627" i="1" s="1"/>
  <c r="EQ626" i="1"/>
  <c r="ER626" i="1" s="1"/>
  <c r="ES626" i="1" s="1"/>
  <c r="ET626" i="1" s="1"/>
  <c r="EQ625" i="1"/>
  <c r="ER625" i="1" s="1"/>
  <c r="ES625" i="1" s="1"/>
  <c r="ET625" i="1" s="1"/>
  <c r="EQ624" i="1"/>
  <c r="ER624" i="1" s="1"/>
  <c r="ES624" i="1" s="1"/>
  <c r="ET624" i="1" s="1"/>
  <c r="EQ623" i="1"/>
  <c r="ER623" i="1" s="1"/>
  <c r="ES623" i="1" s="1"/>
  <c r="ET623" i="1" s="1"/>
  <c r="EQ622" i="1"/>
  <c r="ER622" i="1" s="1"/>
  <c r="ES622" i="1" s="1"/>
  <c r="ET622" i="1" s="1"/>
  <c r="EQ621" i="1"/>
  <c r="ER621" i="1" s="1"/>
  <c r="ES621" i="1" s="1"/>
  <c r="ET621" i="1" s="1"/>
  <c r="EQ620" i="1"/>
  <c r="ER620" i="1" s="1"/>
  <c r="ES620" i="1" s="1"/>
  <c r="ET620" i="1" s="1"/>
  <c r="EQ619" i="1"/>
  <c r="ER619" i="1" s="1"/>
  <c r="ES619" i="1" s="1"/>
  <c r="ET619" i="1" s="1"/>
  <c r="EQ618" i="1"/>
  <c r="ER618" i="1" s="1"/>
  <c r="ES618" i="1" s="1"/>
  <c r="ET618" i="1" s="1"/>
  <c r="EQ617" i="1"/>
  <c r="ER617" i="1" s="1"/>
  <c r="ES617" i="1" s="1"/>
  <c r="ET617" i="1" s="1"/>
  <c r="EQ616" i="1"/>
  <c r="ER616" i="1" s="1"/>
  <c r="ES616" i="1" s="1"/>
  <c r="ET616" i="1" s="1"/>
  <c r="EQ615" i="1"/>
  <c r="ER615" i="1" s="1"/>
  <c r="ES615" i="1" s="1"/>
  <c r="ET615" i="1" s="1"/>
  <c r="EQ614" i="1"/>
  <c r="ER614" i="1" s="1"/>
  <c r="ES614" i="1" s="1"/>
  <c r="ET614" i="1" s="1"/>
  <c r="EQ613" i="1"/>
  <c r="ER613" i="1" s="1"/>
  <c r="ES613" i="1" s="1"/>
  <c r="ET613" i="1" s="1"/>
  <c r="EQ612" i="1"/>
  <c r="ER612" i="1" s="1"/>
  <c r="ES612" i="1" s="1"/>
  <c r="ET612" i="1" s="1"/>
  <c r="EQ611" i="1"/>
  <c r="ER611" i="1" s="1"/>
  <c r="ES611" i="1" s="1"/>
  <c r="ET611" i="1" s="1"/>
  <c r="EQ610" i="1"/>
  <c r="ER610" i="1" s="1"/>
  <c r="ES610" i="1" s="1"/>
  <c r="ET610" i="1" s="1"/>
  <c r="EQ609" i="1"/>
  <c r="ER609" i="1" s="1"/>
  <c r="ES609" i="1" s="1"/>
  <c r="ET609" i="1" s="1"/>
  <c r="EQ608" i="1"/>
  <c r="ER608" i="1" s="1"/>
  <c r="ES608" i="1" s="1"/>
  <c r="ET608" i="1" s="1"/>
  <c r="EQ607" i="1"/>
  <c r="ER607" i="1" s="1"/>
  <c r="ES607" i="1" s="1"/>
  <c r="ET607" i="1" s="1"/>
  <c r="EQ606" i="1"/>
  <c r="ER606" i="1" s="1"/>
  <c r="ES606" i="1" s="1"/>
  <c r="ET606" i="1" s="1"/>
  <c r="EQ605" i="1"/>
  <c r="ER605" i="1" s="1"/>
  <c r="ES605" i="1" s="1"/>
  <c r="ET605" i="1" s="1"/>
  <c r="EQ604" i="1"/>
  <c r="ER604" i="1" s="1"/>
  <c r="ES604" i="1" s="1"/>
  <c r="ET604" i="1" s="1"/>
  <c r="EQ603" i="1"/>
  <c r="ER603" i="1" s="1"/>
  <c r="ES603" i="1" s="1"/>
  <c r="ET603" i="1" s="1"/>
  <c r="EQ602" i="1"/>
  <c r="ER602" i="1" s="1"/>
  <c r="ES602" i="1" s="1"/>
  <c r="ET602" i="1" s="1"/>
  <c r="EQ601" i="1"/>
  <c r="ER601" i="1" s="1"/>
  <c r="ES601" i="1" s="1"/>
  <c r="ET601" i="1" s="1"/>
  <c r="EQ600" i="1"/>
  <c r="ER600" i="1" s="1"/>
  <c r="ES600" i="1" s="1"/>
  <c r="ET600" i="1" s="1"/>
  <c r="EQ599" i="1"/>
  <c r="ER599" i="1" s="1"/>
  <c r="ES599" i="1" s="1"/>
  <c r="ET599" i="1" s="1"/>
  <c r="EQ598" i="1"/>
  <c r="ER598" i="1" s="1"/>
  <c r="ES598" i="1" s="1"/>
  <c r="ET598" i="1" s="1"/>
  <c r="EQ597" i="1"/>
  <c r="ER597" i="1" s="1"/>
  <c r="ES597" i="1" s="1"/>
  <c r="ET597" i="1" s="1"/>
  <c r="EQ596" i="1"/>
  <c r="ER596" i="1" s="1"/>
  <c r="ES596" i="1" s="1"/>
  <c r="ET596" i="1" s="1"/>
  <c r="EQ595" i="1"/>
  <c r="ER595" i="1" s="1"/>
  <c r="ES595" i="1" s="1"/>
  <c r="ET595" i="1" s="1"/>
  <c r="EQ594" i="1"/>
  <c r="ER594" i="1" s="1"/>
  <c r="ES594" i="1" s="1"/>
  <c r="ET594" i="1" s="1"/>
  <c r="EQ593" i="1"/>
  <c r="ER593" i="1" s="1"/>
  <c r="ES593" i="1" s="1"/>
  <c r="ET593" i="1" s="1"/>
  <c r="EQ592" i="1"/>
  <c r="ER592" i="1" s="1"/>
  <c r="ES592" i="1" s="1"/>
  <c r="ET592" i="1" s="1"/>
  <c r="EQ591" i="1"/>
  <c r="ER591" i="1" s="1"/>
  <c r="ES591" i="1" s="1"/>
  <c r="ET591" i="1" s="1"/>
  <c r="EQ590" i="1"/>
  <c r="ER590" i="1" s="1"/>
  <c r="ES590" i="1" s="1"/>
  <c r="ET590" i="1" s="1"/>
  <c r="EQ589" i="1"/>
  <c r="ER589" i="1" s="1"/>
  <c r="ES589" i="1" s="1"/>
  <c r="ET589" i="1" s="1"/>
  <c r="EQ588" i="1"/>
  <c r="ER588" i="1" s="1"/>
  <c r="ES588" i="1" s="1"/>
  <c r="ET588" i="1" s="1"/>
  <c r="EQ587" i="1"/>
  <c r="ER587" i="1" s="1"/>
  <c r="ES587" i="1" s="1"/>
  <c r="ET587" i="1" s="1"/>
  <c r="EQ586" i="1"/>
  <c r="ER586" i="1" s="1"/>
  <c r="ES586" i="1" s="1"/>
  <c r="ET586" i="1" s="1"/>
  <c r="EQ585" i="1"/>
  <c r="ER585" i="1" s="1"/>
  <c r="ES585" i="1" s="1"/>
  <c r="ET585" i="1" s="1"/>
  <c r="EQ584" i="1"/>
  <c r="ER584" i="1" s="1"/>
  <c r="ES584" i="1" s="1"/>
  <c r="ET584" i="1" s="1"/>
  <c r="EQ583" i="1"/>
  <c r="ER583" i="1" s="1"/>
  <c r="ES583" i="1" s="1"/>
  <c r="ET583" i="1" s="1"/>
  <c r="EQ582" i="1"/>
  <c r="ER582" i="1" s="1"/>
  <c r="ES582" i="1" s="1"/>
  <c r="ET582" i="1" s="1"/>
  <c r="EQ581" i="1"/>
  <c r="ER581" i="1" s="1"/>
  <c r="ES581" i="1" s="1"/>
  <c r="ET581" i="1" s="1"/>
  <c r="EQ580" i="1"/>
  <c r="ER580" i="1" s="1"/>
  <c r="ES580" i="1" s="1"/>
  <c r="ET580" i="1" s="1"/>
  <c r="EQ579" i="1"/>
  <c r="ER579" i="1" s="1"/>
  <c r="ES579" i="1" s="1"/>
  <c r="ET579" i="1" s="1"/>
  <c r="EQ578" i="1"/>
  <c r="ER578" i="1" s="1"/>
  <c r="ES578" i="1" s="1"/>
  <c r="ET578" i="1" s="1"/>
  <c r="EQ577" i="1"/>
  <c r="ER577" i="1" s="1"/>
  <c r="ES577" i="1" s="1"/>
  <c r="ET577" i="1" s="1"/>
  <c r="EQ576" i="1"/>
  <c r="ER576" i="1" s="1"/>
  <c r="ES576" i="1" s="1"/>
  <c r="ET576" i="1" s="1"/>
  <c r="EQ575" i="1"/>
  <c r="ER575" i="1" s="1"/>
  <c r="ES575" i="1" s="1"/>
  <c r="ET575" i="1" s="1"/>
  <c r="EQ574" i="1"/>
  <c r="ER574" i="1" s="1"/>
  <c r="ES574" i="1" s="1"/>
  <c r="ET574" i="1" s="1"/>
  <c r="EQ573" i="1"/>
  <c r="ER573" i="1" s="1"/>
  <c r="ES573" i="1" s="1"/>
  <c r="ET573" i="1" s="1"/>
  <c r="EQ572" i="1"/>
  <c r="ER572" i="1" s="1"/>
  <c r="ES572" i="1" s="1"/>
  <c r="ET572" i="1" s="1"/>
  <c r="EQ571" i="1"/>
  <c r="ER571" i="1" s="1"/>
  <c r="ES571" i="1" s="1"/>
  <c r="ET571" i="1" s="1"/>
  <c r="EQ570" i="1"/>
  <c r="ER570" i="1" s="1"/>
  <c r="ES570" i="1" s="1"/>
  <c r="ET570" i="1" s="1"/>
  <c r="EQ569" i="1"/>
  <c r="ER569" i="1" s="1"/>
  <c r="ES569" i="1" s="1"/>
  <c r="ET569" i="1" s="1"/>
  <c r="EQ568" i="1"/>
  <c r="ER568" i="1" s="1"/>
  <c r="ES568" i="1" s="1"/>
  <c r="ET568" i="1" s="1"/>
  <c r="EQ567" i="1"/>
  <c r="ER567" i="1" s="1"/>
  <c r="ES567" i="1" s="1"/>
  <c r="ET567" i="1" s="1"/>
  <c r="EQ566" i="1"/>
  <c r="ER566" i="1" s="1"/>
  <c r="ES566" i="1" s="1"/>
  <c r="ET566" i="1" s="1"/>
  <c r="EQ565" i="1"/>
  <c r="ER565" i="1" s="1"/>
  <c r="ES565" i="1" s="1"/>
  <c r="ET565" i="1" s="1"/>
  <c r="EQ564" i="1"/>
  <c r="ER564" i="1" s="1"/>
  <c r="ES564" i="1" s="1"/>
  <c r="ET564" i="1" s="1"/>
  <c r="EQ563" i="1"/>
  <c r="ER563" i="1" s="1"/>
  <c r="ES563" i="1" s="1"/>
  <c r="ET563" i="1" s="1"/>
  <c r="EQ562" i="1"/>
  <c r="ER562" i="1" s="1"/>
  <c r="ES562" i="1" s="1"/>
  <c r="ET562" i="1" s="1"/>
  <c r="EQ561" i="1"/>
  <c r="ER561" i="1" s="1"/>
  <c r="ES561" i="1" s="1"/>
  <c r="ET561" i="1" s="1"/>
  <c r="EQ560" i="1"/>
  <c r="ER560" i="1" s="1"/>
  <c r="ES560" i="1" s="1"/>
  <c r="ET560" i="1" s="1"/>
  <c r="EQ559" i="1"/>
  <c r="ER559" i="1" s="1"/>
  <c r="ES559" i="1" s="1"/>
  <c r="ET559" i="1" s="1"/>
  <c r="EQ558" i="1"/>
  <c r="ER558" i="1" s="1"/>
  <c r="ES558" i="1" s="1"/>
  <c r="ET558" i="1" s="1"/>
  <c r="EQ557" i="1"/>
  <c r="ER557" i="1" s="1"/>
  <c r="ES557" i="1" s="1"/>
  <c r="ET557" i="1" s="1"/>
  <c r="EQ556" i="1"/>
  <c r="ER556" i="1" s="1"/>
  <c r="ES556" i="1" s="1"/>
  <c r="ET556" i="1" s="1"/>
  <c r="EQ555" i="1"/>
  <c r="ER555" i="1" s="1"/>
  <c r="ES555" i="1" s="1"/>
  <c r="ET555" i="1" s="1"/>
  <c r="EQ554" i="1"/>
  <c r="ER554" i="1" s="1"/>
  <c r="ES554" i="1" s="1"/>
  <c r="ET554" i="1" s="1"/>
  <c r="EQ553" i="1"/>
  <c r="ER553" i="1" s="1"/>
  <c r="ES553" i="1" s="1"/>
  <c r="ET553" i="1" s="1"/>
  <c r="EQ552" i="1"/>
  <c r="ER552" i="1" s="1"/>
  <c r="ES552" i="1" s="1"/>
  <c r="ET552" i="1" s="1"/>
  <c r="EQ551" i="1"/>
  <c r="ER551" i="1" s="1"/>
  <c r="ES551" i="1" s="1"/>
  <c r="ET551" i="1" s="1"/>
  <c r="EQ550" i="1"/>
  <c r="ER550" i="1" s="1"/>
  <c r="ES550" i="1" s="1"/>
  <c r="ET550" i="1" s="1"/>
  <c r="EQ549" i="1"/>
  <c r="ER549" i="1" s="1"/>
  <c r="ES549" i="1" s="1"/>
  <c r="ET549" i="1" s="1"/>
  <c r="EQ548" i="1"/>
  <c r="ER548" i="1" s="1"/>
  <c r="ES548" i="1" s="1"/>
  <c r="ET548" i="1" s="1"/>
  <c r="EQ547" i="1"/>
  <c r="ER547" i="1" s="1"/>
  <c r="ES547" i="1" s="1"/>
  <c r="ET547" i="1" s="1"/>
  <c r="EQ546" i="1"/>
  <c r="ER546" i="1" s="1"/>
  <c r="ES546" i="1" s="1"/>
  <c r="ET546" i="1" s="1"/>
  <c r="EQ545" i="1"/>
  <c r="ER545" i="1" s="1"/>
  <c r="ES545" i="1" s="1"/>
  <c r="ET545" i="1" s="1"/>
  <c r="EQ544" i="1"/>
  <c r="ER544" i="1" s="1"/>
  <c r="ES544" i="1" s="1"/>
  <c r="ET544" i="1" s="1"/>
  <c r="EQ543" i="1"/>
  <c r="ER543" i="1" s="1"/>
  <c r="ES543" i="1" s="1"/>
  <c r="ET543" i="1" s="1"/>
  <c r="EQ542" i="1"/>
  <c r="ER542" i="1" s="1"/>
  <c r="ES542" i="1" s="1"/>
  <c r="ET542" i="1" s="1"/>
  <c r="EQ541" i="1"/>
  <c r="ER541" i="1" s="1"/>
  <c r="ES541" i="1" s="1"/>
  <c r="ET541" i="1" s="1"/>
  <c r="EQ540" i="1"/>
  <c r="ER540" i="1" s="1"/>
  <c r="ES540" i="1" s="1"/>
  <c r="ET540" i="1" s="1"/>
  <c r="EQ539" i="1"/>
  <c r="ER539" i="1" s="1"/>
  <c r="ES539" i="1" s="1"/>
  <c r="ET539" i="1" s="1"/>
  <c r="EQ538" i="1"/>
  <c r="ER538" i="1" s="1"/>
  <c r="ES538" i="1" s="1"/>
  <c r="ET538" i="1" s="1"/>
  <c r="EQ537" i="1"/>
  <c r="ER537" i="1" s="1"/>
  <c r="ES537" i="1" s="1"/>
  <c r="ET537" i="1" s="1"/>
  <c r="EQ536" i="1"/>
  <c r="ER536" i="1" s="1"/>
  <c r="ES536" i="1" s="1"/>
  <c r="ET536" i="1" s="1"/>
  <c r="EQ535" i="1"/>
  <c r="ER535" i="1" s="1"/>
  <c r="ES535" i="1" s="1"/>
  <c r="ET535" i="1" s="1"/>
  <c r="EQ534" i="1"/>
  <c r="ER534" i="1" s="1"/>
  <c r="ES534" i="1" s="1"/>
  <c r="ET534" i="1" s="1"/>
  <c r="EQ533" i="1"/>
  <c r="ER533" i="1" s="1"/>
  <c r="ES533" i="1" s="1"/>
  <c r="ET533" i="1" s="1"/>
  <c r="EQ532" i="1"/>
  <c r="ER532" i="1" s="1"/>
  <c r="ES532" i="1" s="1"/>
  <c r="ET532" i="1" s="1"/>
  <c r="EQ531" i="1"/>
  <c r="ER531" i="1" s="1"/>
  <c r="ES531" i="1" s="1"/>
  <c r="ET531" i="1" s="1"/>
  <c r="EQ530" i="1"/>
  <c r="ER530" i="1" s="1"/>
  <c r="ES530" i="1" s="1"/>
  <c r="ET530" i="1" s="1"/>
  <c r="EQ529" i="1"/>
  <c r="ER529" i="1" s="1"/>
  <c r="ES529" i="1" s="1"/>
  <c r="ET529" i="1" s="1"/>
  <c r="EQ528" i="1"/>
  <c r="ER528" i="1" s="1"/>
  <c r="ES528" i="1" s="1"/>
  <c r="ET528" i="1" s="1"/>
  <c r="EQ527" i="1"/>
  <c r="ER527" i="1" s="1"/>
  <c r="ES527" i="1" s="1"/>
  <c r="ET527" i="1" s="1"/>
  <c r="EQ526" i="1"/>
  <c r="ER526" i="1" s="1"/>
  <c r="ES526" i="1" s="1"/>
  <c r="ET526" i="1" s="1"/>
  <c r="EQ525" i="1"/>
  <c r="ER525" i="1" s="1"/>
  <c r="ES525" i="1" s="1"/>
  <c r="ET525" i="1" s="1"/>
  <c r="EQ524" i="1"/>
  <c r="ER524" i="1" s="1"/>
  <c r="ES524" i="1" s="1"/>
  <c r="ET524" i="1" s="1"/>
  <c r="EQ523" i="1"/>
  <c r="ER523" i="1" s="1"/>
  <c r="ES523" i="1" s="1"/>
  <c r="ET523" i="1" s="1"/>
  <c r="EQ522" i="1"/>
  <c r="ER522" i="1" s="1"/>
  <c r="ES522" i="1" s="1"/>
  <c r="ET522" i="1" s="1"/>
  <c r="EQ521" i="1"/>
  <c r="ER521" i="1" s="1"/>
  <c r="ES521" i="1" s="1"/>
  <c r="ET521" i="1" s="1"/>
  <c r="EQ520" i="1"/>
  <c r="ER520" i="1" s="1"/>
  <c r="ES520" i="1" s="1"/>
  <c r="ET520" i="1" s="1"/>
  <c r="EQ519" i="1"/>
  <c r="ER519" i="1" s="1"/>
  <c r="ES519" i="1" s="1"/>
  <c r="ET519" i="1" s="1"/>
  <c r="EQ518" i="1"/>
  <c r="ER518" i="1" s="1"/>
  <c r="ES518" i="1" s="1"/>
  <c r="ET518" i="1" s="1"/>
  <c r="EQ517" i="1"/>
  <c r="ER517" i="1" s="1"/>
  <c r="ES517" i="1" s="1"/>
  <c r="ET517" i="1" s="1"/>
  <c r="EQ516" i="1"/>
  <c r="ER516" i="1" s="1"/>
  <c r="ES516" i="1" s="1"/>
  <c r="ET516" i="1" s="1"/>
  <c r="EQ515" i="1"/>
  <c r="ER515" i="1" s="1"/>
  <c r="ES515" i="1" s="1"/>
  <c r="ET515" i="1" s="1"/>
  <c r="EQ514" i="1"/>
  <c r="ER514" i="1" s="1"/>
  <c r="ES514" i="1" s="1"/>
  <c r="ET514" i="1" s="1"/>
  <c r="EQ513" i="1"/>
  <c r="ER513" i="1" s="1"/>
  <c r="ES513" i="1" s="1"/>
  <c r="ET513" i="1" s="1"/>
  <c r="EQ512" i="1"/>
  <c r="ER512" i="1" s="1"/>
  <c r="ES512" i="1" s="1"/>
  <c r="ET512" i="1" s="1"/>
  <c r="EQ511" i="1"/>
  <c r="ER511" i="1" s="1"/>
  <c r="ES511" i="1" s="1"/>
  <c r="ET511" i="1" s="1"/>
  <c r="EQ510" i="1"/>
  <c r="ER510" i="1" s="1"/>
  <c r="ES510" i="1" s="1"/>
  <c r="ET510" i="1" s="1"/>
  <c r="EQ509" i="1"/>
  <c r="ER509" i="1" s="1"/>
  <c r="ES509" i="1" s="1"/>
  <c r="ET509" i="1" s="1"/>
  <c r="EQ508" i="1"/>
  <c r="ER508" i="1" s="1"/>
  <c r="ES508" i="1" s="1"/>
  <c r="ET508" i="1" s="1"/>
  <c r="EQ507" i="1"/>
  <c r="ER507" i="1" s="1"/>
  <c r="ES507" i="1" s="1"/>
  <c r="ET507" i="1" s="1"/>
  <c r="EQ506" i="1"/>
  <c r="ER506" i="1" s="1"/>
  <c r="ES506" i="1" s="1"/>
  <c r="ET506" i="1" s="1"/>
  <c r="EQ505" i="1"/>
  <c r="ER505" i="1" s="1"/>
  <c r="ES505" i="1" s="1"/>
  <c r="ET505" i="1" s="1"/>
  <c r="EQ504" i="1"/>
  <c r="ER504" i="1" s="1"/>
  <c r="ES504" i="1" s="1"/>
  <c r="ET504" i="1" s="1"/>
  <c r="EQ503" i="1"/>
  <c r="ER503" i="1" s="1"/>
  <c r="ES503" i="1" s="1"/>
  <c r="ET503" i="1" s="1"/>
  <c r="EQ502" i="1"/>
  <c r="ER502" i="1" s="1"/>
  <c r="ES502" i="1" s="1"/>
  <c r="ET502" i="1" s="1"/>
  <c r="EQ501" i="1"/>
  <c r="ER501" i="1" s="1"/>
  <c r="ES501" i="1" s="1"/>
  <c r="ET501" i="1" s="1"/>
  <c r="EQ500" i="1"/>
  <c r="ER500" i="1" s="1"/>
  <c r="ES500" i="1" s="1"/>
  <c r="ET500" i="1" s="1"/>
  <c r="EQ499" i="1"/>
  <c r="ER499" i="1" s="1"/>
  <c r="ES499" i="1" s="1"/>
  <c r="ET499" i="1" s="1"/>
  <c r="EQ498" i="1"/>
  <c r="ER498" i="1" s="1"/>
  <c r="ES498" i="1" s="1"/>
  <c r="ET498" i="1" s="1"/>
  <c r="EQ497" i="1"/>
  <c r="ER497" i="1" s="1"/>
  <c r="ES497" i="1" s="1"/>
  <c r="ET497" i="1" s="1"/>
  <c r="EQ496" i="1"/>
  <c r="ER496" i="1" s="1"/>
  <c r="ES496" i="1" s="1"/>
  <c r="ET496" i="1" s="1"/>
  <c r="EQ495" i="1"/>
  <c r="ER495" i="1" s="1"/>
  <c r="ES495" i="1" s="1"/>
  <c r="ET495" i="1" s="1"/>
  <c r="EQ494" i="1"/>
  <c r="ER494" i="1" s="1"/>
  <c r="ES494" i="1" s="1"/>
  <c r="ET494" i="1" s="1"/>
  <c r="EQ493" i="1"/>
  <c r="ER493" i="1" s="1"/>
  <c r="ES493" i="1" s="1"/>
  <c r="ET493" i="1" s="1"/>
  <c r="EQ492" i="1"/>
  <c r="ER492" i="1" s="1"/>
  <c r="ES492" i="1" s="1"/>
  <c r="ET492" i="1" s="1"/>
  <c r="EQ491" i="1"/>
  <c r="ER491" i="1" s="1"/>
  <c r="ES491" i="1" s="1"/>
  <c r="ET491" i="1" s="1"/>
  <c r="EQ490" i="1"/>
  <c r="ER490" i="1" s="1"/>
  <c r="ES490" i="1" s="1"/>
  <c r="ET490" i="1" s="1"/>
  <c r="EQ489" i="1"/>
  <c r="ER489" i="1" s="1"/>
  <c r="ES489" i="1" s="1"/>
  <c r="ET489" i="1" s="1"/>
  <c r="EQ488" i="1"/>
  <c r="ER488" i="1" s="1"/>
  <c r="ES488" i="1" s="1"/>
  <c r="ET488" i="1" s="1"/>
  <c r="EQ487" i="1"/>
  <c r="ER487" i="1" s="1"/>
  <c r="ES487" i="1" s="1"/>
  <c r="ET487" i="1" s="1"/>
  <c r="EQ486" i="1"/>
  <c r="ER486" i="1" s="1"/>
  <c r="ES486" i="1" s="1"/>
  <c r="ET486" i="1" s="1"/>
  <c r="EQ485" i="1"/>
  <c r="ER485" i="1" s="1"/>
  <c r="ES485" i="1" s="1"/>
  <c r="ET485" i="1" s="1"/>
  <c r="EQ484" i="1"/>
  <c r="ER484" i="1" s="1"/>
  <c r="ES484" i="1" s="1"/>
  <c r="ET484" i="1" s="1"/>
  <c r="EQ483" i="1"/>
  <c r="ER483" i="1" s="1"/>
  <c r="ES483" i="1" s="1"/>
  <c r="ET483" i="1" s="1"/>
  <c r="EQ482" i="1"/>
  <c r="ER482" i="1" s="1"/>
  <c r="ES482" i="1" s="1"/>
  <c r="ET482" i="1" s="1"/>
  <c r="EQ481" i="1"/>
  <c r="ER481" i="1" s="1"/>
  <c r="ES481" i="1" s="1"/>
  <c r="ET481" i="1" s="1"/>
  <c r="EQ480" i="1"/>
  <c r="ER480" i="1" s="1"/>
  <c r="ES480" i="1" s="1"/>
  <c r="ET480" i="1" s="1"/>
  <c r="EQ479" i="1"/>
  <c r="ER479" i="1" s="1"/>
  <c r="ES479" i="1" s="1"/>
  <c r="ET479" i="1" s="1"/>
  <c r="EQ478" i="1"/>
  <c r="ER478" i="1" s="1"/>
  <c r="ES478" i="1" s="1"/>
  <c r="ET478" i="1" s="1"/>
  <c r="EQ477" i="1"/>
  <c r="ER477" i="1" s="1"/>
  <c r="ES477" i="1" s="1"/>
  <c r="ET477" i="1" s="1"/>
  <c r="EQ476" i="1"/>
  <c r="ER476" i="1" s="1"/>
  <c r="ES476" i="1" s="1"/>
  <c r="ET476" i="1" s="1"/>
  <c r="EQ475" i="1"/>
  <c r="ER475" i="1" s="1"/>
  <c r="ES475" i="1" s="1"/>
  <c r="ET475" i="1" s="1"/>
  <c r="EQ474" i="1"/>
  <c r="ER474" i="1" s="1"/>
  <c r="ES474" i="1" s="1"/>
  <c r="ET474" i="1" s="1"/>
  <c r="EQ473" i="1"/>
  <c r="ER473" i="1" s="1"/>
  <c r="ES473" i="1" s="1"/>
  <c r="ET473" i="1" s="1"/>
  <c r="EQ472" i="1"/>
  <c r="ER472" i="1" s="1"/>
  <c r="ES472" i="1" s="1"/>
  <c r="ET472" i="1" s="1"/>
  <c r="EQ471" i="1"/>
  <c r="ER471" i="1" s="1"/>
  <c r="ES471" i="1" s="1"/>
  <c r="ET471" i="1" s="1"/>
  <c r="EQ470" i="1"/>
  <c r="ER470" i="1" s="1"/>
  <c r="ES470" i="1" s="1"/>
  <c r="ET470" i="1" s="1"/>
  <c r="EQ469" i="1"/>
  <c r="ER469" i="1" s="1"/>
  <c r="ES469" i="1" s="1"/>
  <c r="ET469" i="1" s="1"/>
  <c r="EQ468" i="1"/>
  <c r="ER468" i="1" s="1"/>
  <c r="ES468" i="1" s="1"/>
  <c r="ET468" i="1" s="1"/>
  <c r="EQ467" i="1"/>
  <c r="ER467" i="1" s="1"/>
  <c r="ES467" i="1" s="1"/>
  <c r="ET467" i="1" s="1"/>
  <c r="EQ466" i="1"/>
  <c r="ER466" i="1" s="1"/>
  <c r="ES466" i="1" s="1"/>
  <c r="ET466" i="1" s="1"/>
  <c r="EQ465" i="1"/>
  <c r="ER465" i="1" s="1"/>
  <c r="ES465" i="1" s="1"/>
  <c r="ET465" i="1" s="1"/>
  <c r="EQ464" i="1"/>
  <c r="ER464" i="1" s="1"/>
  <c r="ES464" i="1" s="1"/>
  <c r="ET464" i="1" s="1"/>
  <c r="EQ463" i="1"/>
  <c r="ER463" i="1" s="1"/>
  <c r="ES463" i="1" s="1"/>
  <c r="ET463" i="1" s="1"/>
  <c r="EQ462" i="1"/>
  <c r="ER462" i="1" s="1"/>
  <c r="ES462" i="1" s="1"/>
  <c r="ET462" i="1" s="1"/>
  <c r="EQ461" i="1"/>
  <c r="ER461" i="1" s="1"/>
  <c r="ES461" i="1" s="1"/>
  <c r="ET461" i="1" s="1"/>
  <c r="EQ460" i="1"/>
  <c r="ER460" i="1" s="1"/>
  <c r="ES460" i="1" s="1"/>
  <c r="ET460" i="1" s="1"/>
  <c r="EQ459" i="1"/>
  <c r="ER459" i="1" s="1"/>
  <c r="ES459" i="1" s="1"/>
  <c r="ET459" i="1" s="1"/>
  <c r="EQ458" i="1"/>
  <c r="ER458" i="1" s="1"/>
  <c r="ES458" i="1" s="1"/>
  <c r="ET458" i="1" s="1"/>
  <c r="EQ457" i="1"/>
  <c r="ER457" i="1" s="1"/>
  <c r="ES457" i="1" s="1"/>
  <c r="ET457" i="1" s="1"/>
  <c r="EQ456" i="1"/>
  <c r="ER456" i="1" s="1"/>
  <c r="ES456" i="1" s="1"/>
  <c r="ET456" i="1" s="1"/>
  <c r="EQ455" i="1"/>
  <c r="ER455" i="1" s="1"/>
  <c r="ES455" i="1" s="1"/>
  <c r="ET455" i="1" s="1"/>
  <c r="EQ454" i="1"/>
  <c r="ER454" i="1" s="1"/>
  <c r="ES454" i="1" s="1"/>
  <c r="ET454" i="1" s="1"/>
  <c r="EQ453" i="1"/>
  <c r="ER453" i="1" s="1"/>
  <c r="ES453" i="1" s="1"/>
  <c r="ET453" i="1" s="1"/>
  <c r="EQ452" i="1"/>
  <c r="ER452" i="1" s="1"/>
  <c r="ES452" i="1" s="1"/>
  <c r="ET452" i="1" s="1"/>
  <c r="EQ451" i="1"/>
  <c r="ER451" i="1" s="1"/>
  <c r="ES451" i="1" s="1"/>
  <c r="ET451" i="1" s="1"/>
  <c r="EQ450" i="1"/>
  <c r="ER450" i="1" s="1"/>
  <c r="ES450" i="1" s="1"/>
  <c r="ET450" i="1" s="1"/>
  <c r="EQ449" i="1"/>
  <c r="ER449" i="1" s="1"/>
  <c r="ES449" i="1" s="1"/>
  <c r="ET449" i="1" s="1"/>
  <c r="EQ448" i="1"/>
  <c r="ER448" i="1" s="1"/>
  <c r="ES448" i="1" s="1"/>
  <c r="ET448" i="1" s="1"/>
  <c r="EQ447" i="1"/>
  <c r="ER447" i="1" s="1"/>
  <c r="ES447" i="1" s="1"/>
  <c r="ET447" i="1" s="1"/>
  <c r="EQ446" i="1"/>
  <c r="ER446" i="1" s="1"/>
  <c r="ES446" i="1" s="1"/>
  <c r="ET446" i="1" s="1"/>
  <c r="EQ445" i="1"/>
  <c r="ER445" i="1" s="1"/>
  <c r="ES445" i="1" s="1"/>
  <c r="ET445" i="1" s="1"/>
  <c r="EQ444" i="1"/>
  <c r="ER444" i="1" s="1"/>
  <c r="ES444" i="1" s="1"/>
  <c r="ET444" i="1" s="1"/>
  <c r="EQ443" i="1"/>
  <c r="ER443" i="1" s="1"/>
  <c r="ES443" i="1" s="1"/>
  <c r="ET443" i="1" s="1"/>
  <c r="EQ442" i="1"/>
  <c r="ER442" i="1" s="1"/>
  <c r="ES442" i="1" s="1"/>
  <c r="ET442" i="1" s="1"/>
  <c r="EQ441" i="1"/>
  <c r="ER441" i="1" s="1"/>
  <c r="ES441" i="1" s="1"/>
  <c r="ET441" i="1" s="1"/>
  <c r="EQ440" i="1"/>
  <c r="ER440" i="1" s="1"/>
  <c r="ES440" i="1" s="1"/>
  <c r="ET440" i="1" s="1"/>
  <c r="EQ439" i="1"/>
  <c r="ER439" i="1" s="1"/>
  <c r="ES439" i="1" s="1"/>
  <c r="ET439" i="1" s="1"/>
  <c r="EQ438" i="1"/>
  <c r="ER438" i="1" s="1"/>
  <c r="ES438" i="1" s="1"/>
  <c r="ET438" i="1" s="1"/>
  <c r="EQ437" i="1"/>
  <c r="ER437" i="1" s="1"/>
  <c r="ES437" i="1" s="1"/>
  <c r="ET437" i="1" s="1"/>
  <c r="EQ436" i="1"/>
  <c r="ER436" i="1" s="1"/>
  <c r="ES436" i="1" s="1"/>
  <c r="ET436" i="1" s="1"/>
  <c r="EQ435" i="1"/>
  <c r="ER435" i="1" s="1"/>
  <c r="ES435" i="1" s="1"/>
  <c r="ET435" i="1" s="1"/>
  <c r="EQ434" i="1"/>
  <c r="ER434" i="1" s="1"/>
  <c r="ES434" i="1" s="1"/>
  <c r="ET434" i="1" s="1"/>
  <c r="EQ433" i="1"/>
  <c r="ER433" i="1" s="1"/>
  <c r="ES433" i="1" s="1"/>
  <c r="ET433" i="1" s="1"/>
  <c r="EQ432" i="1"/>
  <c r="ER432" i="1" s="1"/>
  <c r="ES432" i="1" s="1"/>
  <c r="ET432" i="1" s="1"/>
  <c r="EQ431" i="1"/>
  <c r="ER431" i="1" s="1"/>
  <c r="ES431" i="1" s="1"/>
  <c r="ET431" i="1" s="1"/>
  <c r="EQ430" i="1"/>
  <c r="ER430" i="1" s="1"/>
  <c r="ES430" i="1" s="1"/>
  <c r="ET430" i="1" s="1"/>
  <c r="EQ429" i="1"/>
  <c r="ER429" i="1" s="1"/>
  <c r="ES429" i="1" s="1"/>
  <c r="ET429" i="1" s="1"/>
  <c r="EQ428" i="1"/>
  <c r="ER428" i="1" s="1"/>
  <c r="ES428" i="1" s="1"/>
  <c r="ET428" i="1" s="1"/>
  <c r="EQ427" i="1"/>
  <c r="ER427" i="1" s="1"/>
  <c r="ES427" i="1" s="1"/>
  <c r="ET427" i="1" s="1"/>
  <c r="EQ426" i="1"/>
  <c r="ER426" i="1" s="1"/>
  <c r="ES426" i="1" s="1"/>
  <c r="ET426" i="1" s="1"/>
  <c r="EQ425" i="1"/>
  <c r="ER425" i="1" s="1"/>
  <c r="ES425" i="1" s="1"/>
  <c r="ET425" i="1" s="1"/>
  <c r="EQ424" i="1"/>
  <c r="ER424" i="1" s="1"/>
  <c r="ES424" i="1" s="1"/>
  <c r="ET424" i="1" s="1"/>
  <c r="EQ423" i="1"/>
  <c r="ER423" i="1" s="1"/>
  <c r="ES423" i="1" s="1"/>
  <c r="ET423" i="1" s="1"/>
  <c r="EQ422" i="1"/>
  <c r="ER422" i="1" s="1"/>
  <c r="ES422" i="1" s="1"/>
  <c r="ET422" i="1" s="1"/>
  <c r="EQ421" i="1"/>
  <c r="ER421" i="1" s="1"/>
  <c r="ES421" i="1" s="1"/>
  <c r="ET421" i="1" s="1"/>
  <c r="EQ420" i="1"/>
  <c r="ER420" i="1" s="1"/>
  <c r="ES420" i="1" s="1"/>
  <c r="ET420" i="1" s="1"/>
  <c r="EQ419" i="1"/>
  <c r="ER419" i="1" s="1"/>
  <c r="ES419" i="1" s="1"/>
  <c r="ET419" i="1" s="1"/>
  <c r="EQ418" i="1"/>
  <c r="ER418" i="1" s="1"/>
  <c r="ES418" i="1" s="1"/>
  <c r="ET418" i="1" s="1"/>
  <c r="EQ417" i="1"/>
  <c r="ER417" i="1" s="1"/>
  <c r="ES417" i="1" s="1"/>
  <c r="ET417" i="1" s="1"/>
  <c r="EQ416" i="1"/>
  <c r="ER416" i="1" s="1"/>
  <c r="ES416" i="1" s="1"/>
  <c r="ET416" i="1" s="1"/>
  <c r="EQ415" i="1"/>
  <c r="ER415" i="1" s="1"/>
  <c r="ES415" i="1" s="1"/>
  <c r="ET415" i="1" s="1"/>
  <c r="EQ414" i="1"/>
  <c r="ER414" i="1" s="1"/>
  <c r="ES414" i="1" s="1"/>
  <c r="ET414" i="1" s="1"/>
  <c r="EQ413" i="1"/>
  <c r="ER413" i="1" s="1"/>
  <c r="ES413" i="1" s="1"/>
  <c r="ET413" i="1" s="1"/>
  <c r="EQ412" i="1"/>
  <c r="ER412" i="1" s="1"/>
  <c r="ES412" i="1" s="1"/>
  <c r="ET412" i="1" s="1"/>
  <c r="EQ411" i="1"/>
  <c r="ER411" i="1" s="1"/>
  <c r="ES411" i="1" s="1"/>
  <c r="ET411" i="1" s="1"/>
  <c r="EQ410" i="1"/>
  <c r="ER410" i="1" s="1"/>
  <c r="ES410" i="1" s="1"/>
  <c r="ET410" i="1" s="1"/>
  <c r="EQ409" i="1"/>
  <c r="ER409" i="1" s="1"/>
  <c r="ES409" i="1" s="1"/>
  <c r="ET409" i="1" s="1"/>
  <c r="EQ408" i="1"/>
  <c r="ER408" i="1" s="1"/>
  <c r="ES408" i="1" s="1"/>
  <c r="ET408" i="1" s="1"/>
  <c r="EQ407" i="1"/>
  <c r="ER407" i="1" s="1"/>
  <c r="ES407" i="1" s="1"/>
  <c r="ET407" i="1" s="1"/>
  <c r="EQ406" i="1"/>
  <c r="ER406" i="1" s="1"/>
  <c r="ES406" i="1" s="1"/>
  <c r="ET406" i="1" s="1"/>
  <c r="EQ405" i="1"/>
  <c r="ER405" i="1" s="1"/>
  <c r="ES405" i="1" s="1"/>
  <c r="ET405" i="1" s="1"/>
  <c r="EQ404" i="1"/>
  <c r="ER404" i="1" s="1"/>
  <c r="ES404" i="1" s="1"/>
  <c r="ET404" i="1" s="1"/>
  <c r="EQ403" i="1"/>
  <c r="ER403" i="1" s="1"/>
  <c r="ES403" i="1" s="1"/>
  <c r="ET403" i="1" s="1"/>
  <c r="EQ402" i="1"/>
  <c r="ER402" i="1" s="1"/>
  <c r="ES402" i="1" s="1"/>
  <c r="ET402" i="1" s="1"/>
  <c r="EQ401" i="1"/>
  <c r="ER401" i="1" s="1"/>
  <c r="ES401" i="1" s="1"/>
  <c r="ET401" i="1" s="1"/>
  <c r="EQ400" i="1"/>
  <c r="ER400" i="1" s="1"/>
  <c r="ES400" i="1" s="1"/>
  <c r="ET400" i="1" s="1"/>
  <c r="EQ399" i="1"/>
  <c r="ER399" i="1" s="1"/>
  <c r="ES399" i="1" s="1"/>
  <c r="ET399" i="1" s="1"/>
  <c r="EQ398" i="1"/>
  <c r="ER398" i="1" s="1"/>
  <c r="ES398" i="1" s="1"/>
  <c r="ET398" i="1" s="1"/>
  <c r="EQ397" i="1"/>
  <c r="ER397" i="1" s="1"/>
  <c r="ES397" i="1" s="1"/>
  <c r="ET397" i="1" s="1"/>
  <c r="EQ396" i="1"/>
  <c r="ER396" i="1" s="1"/>
  <c r="ES396" i="1" s="1"/>
  <c r="ET396" i="1" s="1"/>
  <c r="EQ395" i="1"/>
  <c r="ER395" i="1" s="1"/>
  <c r="ES395" i="1" s="1"/>
  <c r="ET395" i="1" s="1"/>
  <c r="EQ394" i="1"/>
  <c r="ER394" i="1" s="1"/>
  <c r="ES394" i="1" s="1"/>
  <c r="ET394" i="1" s="1"/>
  <c r="EQ393" i="1"/>
  <c r="ER393" i="1" s="1"/>
  <c r="ES393" i="1" s="1"/>
  <c r="ET393" i="1" s="1"/>
  <c r="EQ392" i="1"/>
  <c r="ER392" i="1" s="1"/>
  <c r="ES392" i="1" s="1"/>
  <c r="ET392" i="1" s="1"/>
  <c r="EQ391" i="1"/>
  <c r="ER391" i="1" s="1"/>
  <c r="ES391" i="1" s="1"/>
  <c r="ET391" i="1" s="1"/>
  <c r="EQ390" i="1"/>
  <c r="ER390" i="1" s="1"/>
  <c r="ES390" i="1" s="1"/>
  <c r="ET390" i="1" s="1"/>
  <c r="EQ389" i="1"/>
  <c r="ER389" i="1" s="1"/>
  <c r="ES389" i="1" s="1"/>
  <c r="ET389" i="1" s="1"/>
  <c r="EQ388" i="1"/>
  <c r="ER388" i="1" s="1"/>
  <c r="ES388" i="1" s="1"/>
  <c r="ET388" i="1" s="1"/>
  <c r="EQ387" i="1"/>
  <c r="ER387" i="1" s="1"/>
  <c r="ES387" i="1" s="1"/>
  <c r="ET387" i="1" s="1"/>
  <c r="EQ386" i="1"/>
  <c r="ER386" i="1" s="1"/>
  <c r="ES386" i="1" s="1"/>
  <c r="ET386" i="1" s="1"/>
  <c r="EQ385" i="1"/>
  <c r="ER385" i="1" s="1"/>
  <c r="ES385" i="1" s="1"/>
  <c r="ET385" i="1" s="1"/>
  <c r="EQ384" i="1"/>
  <c r="ER384" i="1" s="1"/>
  <c r="ES384" i="1" s="1"/>
  <c r="ET384" i="1" s="1"/>
  <c r="EQ383" i="1"/>
  <c r="ER383" i="1" s="1"/>
  <c r="ES383" i="1" s="1"/>
  <c r="ET383" i="1" s="1"/>
  <c r="EQ382" i="1"/>
  <c r="ER382" i="1" s="1"/>
  <c r="ES382" i="1" s="1"/>
  <c r="ET382" i="1" s="1"/>
  <c r="EQ381" i="1"/>
  <c r="ER381" i="1" s="1"/>
  <c r="ES381" i="1" s="1"/>
  <c r="ET381" i="1" s="1"/>
  <c r="EQ380" i="1"/>
  <c r="ER380" i="1" s="1"/>
  <c r="ES380" i="1" s="1"/>
  <c r="ET380" i="1" s="1"/>
  <c r="EQ379" i="1"/>
  <c r="ER379" i="1" s="1"/>
  <c r="ES379" i="1" s="1"/>
  <c r="ET379" i="1" s="1"/>
  <c r="EQ378" i="1"/>
  <c r="ER378" i="1" s="1"/>
  <c r="ES378" i="1" s="1"/>
  <c r="ET378" i="1" s="1"/>
  <c r="EQ377" i="1"/>
  <c r="ER377" i="1" s="1"/>
  <c r="ES377" i="1" s="1"/>
  <c r="ET377" i="1" s="1"/>
  <c r="EQ376" i="1"/>
  <c r="ER376" i="1" s="1"/>
  <c r="ES376" i="1" s="1"/>
  <c r="ET376" i="1" s="1"/>
  <c r="EQ375" i="1"/>
  <c r="ER375" i="1" s="1"/>
  <c r="ES375" i="1" s="1"/>
  <c r="ET375" i="1" s="1"/>
  <c r="EQ374" i="1"/>
  <c r="ER374" i="1" s="1"/>
  <c r="ES374" i="1" s="1"/>
  <c r="ET374" i="1" s="1"/>
  <c r="EQ373" i="1"/>
  <c r="ER373" i="1" s="1"/>
  <c r="ES373" i="1" s="1"/>
  <c r="ET373" i="1" s="1"/>
  <c r="EQ372" i="1"/>
  <c r="ER372" i="1" s="1"/>
  <c r="ES372" i="1" s="1"/>
  <c r="ET372" i="1" s="1"/>
  <c r="EQ371" i="1"/>
  <c r="ER371" i="1" s="1"/>
  <c r="ES371" i="1" s="1"/>
  <c r="ET371" i="1" s="1"/>
  <c r="EQ370" i="1"/>
  <c r="ER370" i="1" s="1"/>
  <c r="ES370" i="1" s="1"/>
  <c r="ET370" i="1" s="1"/>
  <c r="EQ369" i="1"/>
  <c r="ER369" i="1" s="1"/>
  <c r="ES369" i="1" s="1"/>
  <c r="ET369" i="1" s="1"/>
  <c r="EQ368" i="1"/>
  <c r="ER368" i="1" s="1"/>
  <c r="ES368" i="1" s="1"/>
  <c r="ET368" i="1" s="1"/>
  <c r="EQ367" i="1"/>
  <c r="ER367" i="1" s="1"/>
  <c r="ES367" i="1" s="1"/>
  <c r="ET367" i="1" s="1"/>
  <c r="EQ366" i="1"/>
  <c r="ER366" i="1" s="1"/>
  <c r="ES366" i="1" s="1"/>
  <c r="ET366" i="1" s="1"/>
  <c r="EQ365" i="1"/>
  <c r="ER365" i="1" s="1"/>
  <c r="ES365" i="1" s="1"/>
  <c r="ET365" i="1" s="1"/>
  <c r="EQ364" i="1"/>
  <c r="ER364" i="1" s="1"/>
  <c r="ES364" i="1" s="1"/>
  <c r="ET364" i="1" s="1"/>
  <c r="EQ363" i="1"/>
  <c r="ER363" i="1" s="1"/>
  <c r="ES363" i="1" s="1"/>
  <c r="ET363" i="1" s="1"/>
  <c r="EQ362" i="1"/>
  <c r="ER362" i="1" s="1"/>
  <c r="ES362" i="1" s="1"/>
  <c r="ET362" i="1" s="1"/>
  <c r="EQ361" i="1"/>
  <c r="ER361" i="1" s="1"/>
  <c r="ES361" i="1" s="1"/>
  <c r="ET361" i="1" s="1"/>
  <c r="EQ360" i="1"/>
  <c r="ER360" i="1" s="1"/>
  <c r="ES360" i="1" s="1"/>
  <c r="ET360" i="1" s="1"/>
  <c r="EQ359" i="1"/>
  <c r="ER359" i="1" s="1"/>
  <c r="ES359" i="1" s="1"/>
  <c r="ET359" i="1" s="1"/>
  <c r="EQ358" i="1"/>
  <c r="ER358" i="1" s="1"/>
  <c r="ES358" i="1" s="1"/>
  <c r="ET358" i="1" s="1"/>
  <c r="EQ357" i="1"/>
  <c r="ER357" i="1" s="1"/>
  <c r="ES357" i="1" s="1"/>
  <c r="ET357" i="1" s="1"/>
  <c r="EQ356" i="1"/>
  <c r="ER356" i="1" s="1"/>
  <c r="ES356" i="1" s="1"/>
  <c r="ET356" i="1" s="1"/>
  <c r="EQ355" i="1"/>
  <c r="ER355" i="1" s="1"/>
  <c r="ES355" i="1" s="1"/>
  <c r="ET355" i="1" s="1"/>
  <c r="EQ354" i="1"/>
  <c r="ER354" i="1" s="1"/>
  <c r="ES354" i="1" s="1"/>
  <c r="ET354" i="1" s="1"/>
  <c r="EQ353" i="1"/>
  <c r="ER353" i="1" s="1"/>
  <c r="ES353" i="1" s="1"/>
  <c r="ET353" i="1" s="1"/>
  <c r="EQ352" i="1"/>
  <c r="ER352" i="1" s="1"/>
  <c r="ES352" i="1" s="1"/>
  <c r="ET352" i="1" s="1"/>
  <c r="EQ351" i="1"/>
  <c r="ER351" i="1" s="1"/>
  <c r="ES351" i="1" s="1"/>
  <c r="ET351" i="1" s="1"/>
  <c r="EQ350" i="1"/>
  <c r="ER350" i="1" s="1"/>
  <c r="ES350" i="1" s="1"/>
  <c r="ET350" i="1" s="1"/>
  <c r="EQ349" i="1"/>
  <c r="ER349" i="1" s="1"/>
  <c r="ES349" i="1" s="1"/>
  <c r="ET349" i="1" s="1"/>
  <c r="EQ348" i="1"/>
  <c r="ER348" i="1" s="1"/>
  <c r="ES348" i="1" s="1"/>
  <c r="ET348" i="1" s="1"/>
  <c r="EQ347" i="1"/>
  <c r="ER347" i="1" s="1"/>
  <c r="ES347" i="1" s="1"/>
  <c r="ET347" i="1" s="1"/>
  <c r="EQ346" i="1"/>
  <c r="ER346" i="1" s="1"/>
  <c r="ES346" i="1" s="1"/>
  <c r="ET346" i="1" s="1"/>
  <c r="EQ345" i="1"/>
  <c r="ER345" i="1" s="1"/>
  <c r="ES345" i="1" s="1"/>
  <c r="ET345" i="1" s="1"/>
  <c r="EQ344" i="1"/>
  <c r="ER344" i="1" s="1"/>
  <c r="ES344" i="1" s="1"/>
  <c r="ET344" i="1" s="1"/>
  <c r="EQ343" i="1"/>
  <c r="ER343" i="1" s="1"/>
  <c r="ES343" i="1" s="1"/>
  <c r="ET343" i="1" s="1"/>
  <c r="EQ342" i="1"/>
  <c r="ER342" i="1" s="1"/>
  <c r="ES342" i="1" s="1"/>
  <c r="ET342" i="1" s="1"/>
  <c r="EQ341" i="1"/>
  <c r="ER341" i="1" s="1"/>
  <c r="ES341" i="1" s="1"/>
  <c r="ET341" i="1" s="1"/>
  <c r="EQ340" i="1"/>
  <c r="ER340" i="1" s="1"/>
  <c r="ES340" i="1" s="1"/>
  <c r="ET340" i="1" s="1"/>
  <c r="EQ339" i="1"/>
  <c r="ER339" i="1" s="1"/>
  <c r="ES339" i="1" s="1"/>
  <c r="ET339" i="1" s="1"/>
  <c r="EQ338" i="1"/>
  <c r="ER338" i="1" s="1"/>
  <c r="ES338" i="1" s="1"/>
  <c r="ET338" i="1" s="1"/>
  <c r="EQ337" i="1"/>
  <c r="ER337" i="1" s="1"/>
  <c r="ES337" i="1" s="1"/>
  <c r="ET337" i="1" s="1"/>
  <c r="EQ336" i="1"/>
  <c r="ER336" i="1" s="1"/>
  <c r="ES336" i="1" s="1"/>
  <c r="ET336" i="1" s="1"/>
  <c r="EQ335" i="1"/>
  <c r="ER335" i="1" s="1"/>
  <c r="ES335" i="1" s="1"/>
  <c r="ET335" i="1" s="1"/>
  <c r="EQ334" i="1"/>
  <c r="ER334" i="1" s="1"/>
  <c r="ES334" i="1" s="1"/>
  <c r="ET334" i="1" s="1"/>
  <c r="EQ333" i="1"/>
  <c r="ER333" i="1" s="1"/>
  <c r="ES333" i="1" s="1"/>
  <c r="ET333" i="1" s="1"/>
  <c r="EQ332" i="1"/>
  <c r="ER332" i="1" s="1"/>
  <c r="ES332" i="1" s="1"/>
  <c r="ET332" i="1" s="1"/>
  <c r="EQ331" i="1"/>
  <c r="ER331" i="1" s="1"/>
  <c r="ES331" i="1" s="1"/>
  <c r="ET331" i="1" s="1"/>
  <c r="EQ330" i="1"/>
  <c r="ER330" i="1" s="1"/>
  <c r="ES330" i="1" s="1"/>
  <c r="ET330" i="1" s="1"/>
  <c r="EQ329" i="1"/>
  <c r="ER329" i="1" s="1"/>
  <c r="ES329" i="1" s="1"/>
  <c r="ET329" i="1" s="1"/>
  <c r="EQ328" i="1"/>
  <c r="ER328" i="1" s="1"/>
  <c r="ES328" i="1" s="1"/>
  <c r="ET328" i="1" s="1"/>
  <c r="EQ327" i="1"/>
  <c r="ER327" i="1" s="1"/>
  <c r="ES327" i="1" s="1"/>
  <c r="ET327" i="1" s="1"/>
  <c r="EQ326" i="1"/>
  <c r="ER326" i="1" s="1"/>
  <c r="ES326" i="1" s="1"/>
  <c r="ET326" i="1" s="1"/>
  <c r="EQ325" i="1"/>
  <c r="ER325" i="1" s="1"/>
  <c r="ES325" i="1" s="1"/>
  <c r="ET325" i="1" s="1"/>
  <c r="EQ324" i="1"/>
  <c r="ER324" i="1" s="1"/>
  <c r="ES324" i="1" s="1"/>
  <c r="ET324" i="1" s="1"/>
  <c r="EQ323" i="1"/>
  <c r="ER323" i="1" s="1"/>
  <c r="ES323" i="1" s="1"/>
  <c r="ET323" i="1" s="1"/>
  <c r="EQ322" i="1"/>
  <c r="ER322" i="1" s="1"/>
  <c r="ES322" i="1" s="1"/>
  <c r="ET322" i="1" s="1"/>
  <c r="EQ321" i="1"/>
  <c r="ER321" i="1" s="1"/>
  <c r="ES321" i="1" s="1"/>
  <c r="ET321" i="1" s="1"/>
  <c r="EQ320" i="1"/>
  <c r="ER320" i="1" s="1"/>
  <c r="ES320" i="1" s="1"/>
  <c r="ET320" i="1" s="1"/>
  <c r="EQ319" i="1"/>
  <c r="ER319" i="1" s="1"/>
  <c r="ES319" i="1" s="1"/>
  <c r="ET319" i="1" s="1"/>
  <c r="EQ318" i="1"/>
  <c r="ER318" i="1" s="1"/>
  <c r="ES318" i="1" s="1"/>
  <c r="ET318" i="1" s="1"/>
  <c r="EQ317" i="1"/>
  <c r="ER317" i="1" s="1"/>
  <c r="ES317" i="1" s="1"/>
  <c r="ET317" i="1" s="1"/>
  <c r="EQ316" i="1"/>
  <c r="ER316" i="1" s="1"/>
  <c r="ES316" i="1" s="1"/>
  <c r="ET316" i="1" s="1"/>
  <c r="EQ315" i="1"/>
  <c r="ER315" i="1" s="1"/>
  <c r="ES315" i="1" s="1"/>
  <c r="ET315" i="1" s="1"/>
  <c r="EQ314" i="1"/>
  <c r="ER314" i="1" s="1"/>
  <c r="ES314" i="1" s="1"/>
  <c r="ET314" i="1" s="1"/>
  <c r="EQ313" i="1"/>
  <c r="ER313" i="1" s="1"/>
  <c r="ES313" i="1" s="1"/>
  <c r="ET313" i="1" s="1"/>
  <c r="EQ312" i="1"/>
  <c r="ER312" i="1" s="1"/>
  <c r="ES312" i="1" s="1"/>
  <c r="ET312" i="1" s="1"/>
  <c r="EQ311" i="1"/>
  <c r="ER311" i="1" s="1"/>
  <c r="ES311" i="1" s="1"/>
  <c r="ET311" i="1" s="1"/>
  <c r="EQ310" i="1"/>
  <c r="ER310" i="1" s="1"/>
  <c r="ES310" i="1" s="1"/>
  <c r="ET310" i="1" s="1"/>
  <c r="EQ309" i="1"/>
  <c r="ER309" i="1" s="1"/>
  <c r="ES309" i="1" s="1"/>
  <c r="ET309" i="1" s="1"/>
  <c r="EQ308" i="1"/>
  <c r="ER308" i="1" s="1"/>
  <c r="ES308" i="1" s="1"/>
  <c r="ET308" i="1" s="1"/>
  <c r="EQ307" i="1"/>
  <c r="ER307" i="1" s="1"/>
  <c r="ES307" i="1" s="1"/>
  <c r="ET307" i="1" s="1"/>
  <c r="EQ306" i="1"/>
  <c r="ER306" i="1" s="1"/>
  <c r="ES306" i="1" s="1"/>
  <c r="ET306" i="1" s="1"/>
  <c r="EQ305" i="1"/>
  <c r="ER305" i="1" s="1"/>
  <c r="ES305" i="1" s="1"/>
  <c r="ET305" i="1" s="1"/>
  <c r="EQ304" i="1"/>
  <c r="ER304" i="1" s="1"/>
  <c r="ES304" i="1" s="1"/>
  <c r="ET304" i="1" s="1"/>
  <c r="EQ303" i="1"/>
  <c r="ER303" i="1" s="1"/>
  <c r="ES303" i="1" s="1"/>
  <c r="ET303" i="1" s="1"/>
  <c r="EQ302" i="1"/>
  <c r="ER302" i="1" s="1"/>
  <c r="ES302" i="1" s="1"/>
  <c r="ET302" i="1" s="1"/>
  <c r="EQ301" i="1"/>
  <c r="ER301" i="1" s="1"/>
  <c r="ES301" i="1" s="1"/>
  <c r="ET301" i="1" s="1"/>
  <c r="EQ300" i="1"/>
  <c r="ER300" i="1" s="1"/>
  <c r="ES300" i="1" s="1"/>
  <c r="ET300" i="1" s="1"/>
  <c r="EQ299" i="1"/>
  <c r="ER299" i="1" s="1"/>
  <c r="ES299" i="1" s="1"/>
  <c r="ET299" i="1" s="1"/>
  <c r="EQ298" i="1"/>
  <c r="ER298" i="1" s="1"/>
  <c r="ES298" i="1" s="1"/>
  <c r="ET298" i="1" s="1"/>
  <c r="EQ297" i="1"/>
  <c r="ER297" i="1" s="1"/>
  <c r="ES297" i="1" s="1"/>
  <c r="ET297" i="1" s="1"/>
  <c r="EQ296" i="1"/>
  <c r="ER296" i="1" s="1"/>
  <c r="ES296" i="1" s="1"/>
  <c r="ET296" i="1" s="1"/>
  <c r="EQ295" i="1"/>
  <c r="ER295" i="1" s="1"/>
  <c r="ES295" i="1" s="1"/>
  <c r="ET295" i="1" s="1"/>
  <c r="EQ294" i="1"/>
  <c r="ER294" i="1" s="1"/>
  <c r="ES294" i="1" s="1"/>
  <c r="ET294" i="1" s="1"/>
  <c r="EQ293" i="1"/>
  <c r="ER293" i="1" s="1"/>
  <c r="ES293" i="1" s="1"/>
  <c r="ET293" i="1" s="1"/>
  <c r="EQ292" i="1"/>
  <c r="ER292" i="1" s="1"/>
  <c r="ES292" i="1" s="1"/>
  <c r="ET292" i="1" s="1"/>
  <c r="EQ291" i="1"/>
  <c r="ER291" i="1" s="1"/>
  <c r="ES291" i="1" s="1"/>
  <c r="ET291" i="1" s="1"/>
  <c r="EQ290" i="1"/>
  <c r="ER290" i="1" s="1"/>
  <c r="ES290" i="1" s="1"/>
  <c r="ET290" i="1" s="1"/>
  <c r="EQ289" i="1"/>
  <c r="ER289" i="1" s="1"/>
  <c r="ES289" i="1" s="1"/>
  <c r="ET289" i="1" s="1"/>
  <c r="EQ288" i="1"/>
  <c r="ER288" i="1" s="1"/>
  <c r="ES288" i="1" s="1"/>
  <c r="ET288" i="1" s="1"/>
  <c r="EQ287" i="1"/>
  <c r="ER287" i="1" s="1"/>
  <c r="ES287" i="1" s="1"/>
  <c r="ET287" i="1" s="1"/>
  <c r="EQ286" i="1"/>
  <c r="ER286" i="1" s="1"/>
  <c r="ES286" i="1" s="1"/>
  <c r="ET286" i="1" s="1"/>
  <c r="EQ285" i="1"/>
  <c r="ER285" i="1" s="1"/>
  <c r="ES285" i="1" s="1"/>
  <c r="ET285" i="1" s="1"/>
  <c r="EQ284" i="1"/>
  <c r="ER284" i="1" s="1"/>
  <c r="ES284" i="1" s="1"/>
  <c r="ET284" i="1" s="1"/>
  <c r="EQ283" i="1"/>
  <c r="ER283" i="1" s="1"/>
  <c r="ES283" i="1" s="1"/>
  <c r="ET283" i="1" s="1"/>
  <c r="EQ282" i="1"/>
  <c r="ER282" i="1" s="1"/>
  <c r="ES282" i="1" s="1"/>
  <c r="ET282" i="1" s="1"/>
  <c r="EQ281" i="1"/>
  <c r="ER281" i="1" s="1"/>
  <c r="ES281" i="1" s="1"/>
  <c r="ET281" i="1" s="1"/>
  <c r="EQ280" i="1"/>
  <c r="ER280" i="1" s="1"/>
  <c r="ES280" i="1" s="1"/>
  <c r="ET280" i="1" s="1"/>
  <c r="EQ279" i="1"/>
  <c r="ER279" i="1" s="1"/>
  <c r="ES279" i="1" s="1"/>
  <c r="ET279" i="1" s="1"/>
  <c r="EQ278" i="1"/>
  <c r="ER278" i="1" s="1"/>
  <c r="ES278" i="1" s="1"/>
  <c r="ET278" i="1" s="1"/>
  <c r="EQ277" i="1"/>
  <c r="ER277" i="1" s="1"/>
  <c r="ES277" i="1" s="1"/>
  <c r="ET277" i="1" s="1"/>
  <c r="EQ276" i="1"/>
  <c r="ER276" i="1" s="1"/>
  <c r="ES276" i="1" s="1"/>
  <c r="ET276" i="1" s="1"/>
  <c r="EQ275" i="1"/>
  <c r="ER275" i="1" s="1"/>
  <c r="ES275" i="1" s="1"/>
  <c r="ET275" i="1" s="1"/>
  <c r="EQ274" i="1"/>
  <c r="ER274" i="1" s="1"/>
  <c r="ES274" i="1" s="1"/>
  <c r="ET274" i="1" s="1"/>
  <c r="EQ273" i="1"/>
  <c r="ER273" i="1" s="1"/>
  <c r="ES273" i="1" s="1"/>
  <c r="ET273" i="1" s="1"/>
  <c r="EQ272" i="1"/>
  <c r="ER272" i="1" s="1"/>
  <c r="ES272" i="1" s="1"/>
  <c r="ET272" i="1" s="1"/>
  <c r="EQ271" i="1"/>
  <c r="ER271" i="1" s="1"/>
  <c r="ES271" i="1" s="1"/>
  <c r="ET271" i="1" s="1"/>
  <c r="EQ270" i="1"/>
  <c r="ER270" i="1" s="1"/>
  <c r="ES270" i="1" s="1"/>
  <c r="ET270" i="1" s="1"/>
  <c r="EQ269" i="1"/>
  <c r="ER269" i="1" s="1"/>
  <c r="ES269" i="1" s="1"/>
  <c r="ET269" i="1" s="1"/>
  <c r="EQ268" i="1"/>
  <c r="ER268" i="1" s="1"/>
  <c r="ES268" i="1" s="1"/>
  <c r="ET268" i="1" s="1"/>
  <c r="EQ267" i="1"/>
  <c r="ER267" i="1" s="1"/>
  <c r="ES267" i="1" s="1"/>
  <c r="ET267" i="1" s="1"/>
  <c r="EQ266" i="1"/>
  <c r="ER266" i="1" s="1"/>
  <c r="ES266" i="1" s="1"/>
  <c r="ET266" i="1" s="1"/>
  <c r="EQ265" i="1"/>
  <c r="ER265" i="1" s="1"/>
  <c r="ES265" i="1" s="1"/>
  <c r="ET265" i="1" s="1"/>
  <c r="EQ264" i="1"/>
  <c r="ER264" i="1" s="1"/>
  <c r="ES264" i="1" s="1"/>
  <c r="ET264" i="1" s="1"/>
  <c r="EQ263" i="1"/>
  <c r="ER263" i="1" s="1"/>
  <c r="ES263" i="1" s="1"/>
  <c r="ET263" i="1" s="1"/>
  <c r="EQ262" i="1"/>
  <c r="ER262" i="1" s="1"/>
  <c r="ES262" i="1" s="1"/>
  <c r="ET262" i="1" s="1"/>
  <c r="EQ261" i="1"/>
  <c r="ER261" i="1" s="1"/>
  <c r="ES261" i="1" s="1"/>
  <c r="ET261" i="1" s="1"/>
  <c r="EQ260" i="1"/>
  <c r="ER260" i="1" s="1"/>
  <c r="ES260" i="1" s="1"/>
  <c r="ET260" i="1" s="1"/>
  <c r="EQ259" i="1"/>
  <c r="ER259" i="1" s="1"/>
  <c r="ES259" i="1" s="1"/>
  <c r="ET259" i="1" s="1"/>
  <c r="EQ258" i="1"/>
  <c r="ER258" i="1" s="1"/>
  <c r="ES258" i="1" s="1"/>
  <c r="ET258" i="1" s="1"/>
  <c r="EQ257" i="1"/>
  <c r="ER257" i="1" s="1"/>
  <c r="ES257" i="1" s="1"/>
  <c r="ET257" i="1" s="1"/>
  <c r="EQ256" i="1"/>
  <c r="ER256" i="1" s="1"/>
  <c r="ES256" i="1" s="1"/>
  <c r="ET256" i="1" s="1"/>
  <c r="EQ255" i="1"/>
  <c r="ER255" i="1" s="1"/>
  <c r="ES255" i="1" s="1"/>
  <c r="ET255" i="1" s="1"/>
  <c r="EQ254" i="1"/>
  <c r="ER254" i="1" s="1"/>
  <c r="ES254" i="1" s="1"/>
  <c r="ET254" i="1" s="1"/>
  <c r="EQ253" i="1"/>
  <c r="ER253" i="1" s="1"/>
  <c r="ES253" i="1" s="1"/>
  <c r="ET253" i="1" s="1"/>
  <c r="EQ252" i="1"/>
  <c r="ER252" i="1" s="1"/>
  <c r="ES252" i="1" s="1"/>
  <c r="ET252" i="1" s="1"/>
  <c r="EQ251" i="1"/>
  <c r="ER251" i="1" s="1"/>
  <c r="ES251" i="1" s="1"/>
  <c r="ET251" i="1" s="1"/>
  <c r="EQ250" i="1"/>
  <c r="ER250" i="1" s="1"/>
  <c r="ES250" i="1" s="1"/>
  <c r="ET250" i="1" s="1"/>
  <c r="EQ249" i="1"/>
  <c r="ER249" i="1" s="1"/>
  <c r="ES249" i="1" s="1"/>
  <c r="ET249" i="1" s="1"/>
  <c r="EQ248" i="1"/>
  <c r="ER248" i="1" s="1"/>
  <c r="ES248" i="1" s="1"/>
  <c r="ET248" i="1" s="1"/>
  <c r="EQ247" i="1"/>
  <c r="ER247" i="1" s="1"/>
  <c r="ES247" i="1" s="1"/>
  <c r="ET247" i="1" s="1"/>
  <c r="EQ246" i="1"/>
  <c r="ER246" i="1" s="1"/>
  <c r="ES246" i="1" s="1"/>
  <c r="ET246" i="1" s="1"/>
  <c r="EQ245" i="1"/>
  <c r="ER245" i="1" s="1"/>
  <c r="ES245" i="1" s="1"/>
  <c r="ET245" i="1" s="1"/>
  <c r="EQ244" i="1"/>
  <c r="ER244" i="1" s="1"/>
  <c r="ES244" i="1" s="1"/>
  <c r="ET244" i="1" s="1"/>
  <c r="EQ243" i="1"/>
  <c r="ER243" i="1" s="1"/>
  <c r="ES243" i="1" s="1"/>
  <c r="ET243" i="1" s="1"/>
  <c r="EQ242" i="1"/>
  <c r="ER242" i="1" s="1"/>
  <c r="ES242" i="1" s="1"/>
  <c r="ET242" i="1" s="1"/>
  <c r="EQ241" i="1"/>
  <c r="ER241" i="1" s="1"/>
  <c r="ES241" i="1" s="1"/>
  <c r="ET241" i="1" s="1"/>
  <c r="EQ240" i="1"/>
  <c r="ER240" i="1" s="1"/>
  <c r="ES240" i="1" s="1"/>
  <c r="ET240" i="1" s="1"/>
  <c r="EQ239" i="1"/>
  <c r="ER239" i="1" s="1"/>
  <c r="ES239" i="1" s="1"/>
  <c r="ET239" i="1" s="1"/>
  <c r="EQ238" i="1"/>
  <c r="ER238" i="1" s="1"/>
  <c r="ES238" i="1" s="1"/>
  <c r="ET238" i="1" s="1"/>
  <c r="EQ237" i="1"/>
  <c r="ER237" i="1" s="1"/>
  <c r="ES237" i="1" s="1"/>
  <c r="ET237" i="1" s="1"/>
  <c r="EQ236" i="1"/>
  <c r="ER236" i="1" s="1"/>
  <c r="ES236" i="1" s="1"/>
  <c r="ET236" i="1" s="1"/>
  <c r="EQ235" i="1"/>
  <c r="ER235" i="1" s="1"/>
  <c r="ES235" i="1" s="1"/>
  <c r="ET235" i="1" s="1"/>
  <c r="EQ234" i="1"/>
  <c r="ER234" i="1" s="1"/>
  <c r="ES234" i="1" s="1"/>
  <c r="ET234" i="1" s="1"/>
  <c r="EQ233" i="1"/>
  <c r="ER233" i="1" s="1"/>
  <c r="ES233" i="1" s="1"/>
  <c r="ET233" i="1" s="1"/>
  <c r="EQ232" i="1"/>
  <c r="ER232" i="1" s="1"/>
  <c r="ES232" i="1" s="1"/>
  <c r="ET232" i="1" s="1"/>
  <c r="EQ231" i="1"/>
  <c r="ER231" i="1" s="1"/>
  <c r="ES231" i="1" s="1"/>
  <c r="ET231" i="1" s="1"/>
  <c r="EQ230" i="1"/>
  <c r="ER230" i="1" s="1"/>
  <c r="ES230" i="1" s="1"/>
  <c r="ET230" i="1" s="1"/>
  <c r="EQ229" i="1"/>
  <c r="ER229" i="1" s="1"/>
  <c r="ES229" i="1" s="1"/>
  <c r="ET229" i="1" s="1"/>
  <c r="EQ228" i="1"/>
  <c r="ER228" i="1" s="1"/>
  <c r="ES228" i="1" s="1"/>
  <c r="ET228" i="1" s="1"/>
  <c r="EQ227" i="1"/>
  <c r="ER227" i="1" s="1"/>
  <c r="ES227" i="1" s="1"/>
  <c r="ET227" i="1" s="1"/>
  <c r="EQ226" i="1"/>
  <c r="ER226" i="1" s="1"/>
  <c r="ES226" i="1" s="1"/>
  <c r="ET226" i="1" s="1"/>
  <c r="EQ225" i="1"/>
  <c r="ER225" i="1" s="1"/>
  <c r="ES225" i="1" s="1"/>
  <c r="ET225" i="1" s="1"/>
  <c r="EQ224" i="1"/>
  <c r="ER224" i="1" s="1"/>
  <c r="ES224" i="1" s="1"/>
  <c r="ET224" i="1" s="1"/>
  <c r="EQ223" i="1"/>
  <c r="ER223" i="1" s="1"/>
  <c r="ES223" i="1" s="1"/>
  <c r="ET223" i="1" s="1"/>
  <c r="EQ222" i="1"/>
  <c r="ER222" i="1" s="1"/>
  <c r="ES222" i="1" s="1"/>
  <c r="ET222" i="1" s="1"/>
  <c r="EQ221" i="1"/>
  <c r="ER221" i="1" s="1"/>
  <c r="ES221" i="1" s="1"/>
  <c r="ET221" i="1" s="1"/>
  <c r="EQ220" i="1"/>
  <c r="ER220" i="1" s="1"/>
  <c r="ES220" i="1" s="1"/>
  <c r="ET220" i="1" s="1"/>
  <c r="EQ219" i="1"/>
  <c r="ER219" i="1" s="1"/>
  <c r="ES219" i="1" s="1"/>
  <c r="ET219" i="1" s="1"/>
  <c r="EQ218" i="1"/>
  <c r="ER218" i="1" s="1"/>
  <c r="ES218" i="1" s="1"/>
  <c r="ET218" i="1" s="1"/>
  <c r="EQ217" i="1"/>
  <c r="ER217" i="1" s="1"/>
  <c r="ES217" i="1" s="1"/>
  <c r="ET217" i="1" s="1"/>
  <c r="EQ216" i="1"/>
  <c r="ER216" i="1" s="1"/>
  <c r="ES216" i="1" s="1"/>
  <c r="ET216" i="1" s="1"/>
  <c r="EQ215" i="1"/>
  <c r="ER215" i="1" s="1"/>
  <c r="ES215" i="1" s="1"/>
  <c r="ET215" i="1" s="1"/>
  <c r="EQ214" i="1"/>
  <c r="ER214" i="1" s="1"/>
  <c r="ES214" i="1" s="1"/>
  <c r="ET214" i="1" s="1"/>
  <c r="EQ213" i="1"/>
  <c r="ER213" i="1" s="1"/>
  <c r="ES213" i="1" s="1"/>
  <c r="ET213" i="1" s="1"/>
  <c r="EQ212" i="1"/>
  <c r="ER212" i="1" s="1"/>
  <c r="ES212" i="1" s="1"/>
  <c r="ET212" i="1" s="1"/>
  <c r="EQ211" i="1"/>
  <c r="ER211" i="1" s="1"/>
  <c r="ES211" i="1" s="1"/>
  <c r="ET211" i="1" s="1"/>
  <c r="EQ210" i="1"/>
  <c r="ER210" i="1" s="1"/>
  <c r="ES210" i="1" s="1"/>
  <c r="ET210" i="1" s="1"/>
  <c r="EQ209" i="1"/>
  <c r="ER209" i="1" s="1"/>
  <c r="ES209" i="1" s="1"/>
  <c r="ET209" i="1" s="1"/>
  <c r="EQ208" i="1"/>
  <c r="ER208" i="1" s="1"/>
  <c r="ES208" i="1" s="1"/>
  <c r="ET208" i="1" s="1"/>
  <c r="EQ207" i="1"/>
  <c r="ER207" i="1" s="1"/>
  <c r="ES207" i="1" s="1"/>
  <c r="ET207" i="1" s="1"/>
  <c r="EQ206" i="1"/>
  <c r="ER206" i="1" s="1"/>
  <c r="ES206" i="1" s="1"/>
  <c r="ET206" i="1" s="1"/>
  <c r="EQ205" i="1"/>
  <c r="ER205" i="1" s="1"/>
  <c r="ES205" i="1" s="1"/>
  <c r="ET205" i="1" s="1"/>
  <c r="EQ204" i="1"/>
  <c r="ER204" i="1" s="1"/>
  <c r="ES204" i="1" s="1"/>
  <c r="ET204" i="1" s="1"/>
  <c r="EQ203" i="1"/>
  <c r="ER203" i="1" s="1"/>
  <c r="ES203" i="1" s="1"/>
  <c r="ET203" i="1" s="1"/>
  <c r="EQ202" i="1"/>
  <c r="ER202" i="1" s="1"/>
  <c r="ES202" i="1" s="1"/>
  <c r="ET202" i="1" s="1"/>
  <c r="EQ201" i="1"/>
  <c r="ER201" i="1" s="1"/>
  <c r="ES201" i="1" s="1"/>
  <c r="ET201" i="1" s="1"/>
  <c r="EQ200" i="1"/>
  <c r="ER200" i="1" s="1"/>
  <c r="ES200" i="1" s="1"/>
  <c r="ET200" i="1" s="1"/>
  <c r="EQ199" i="1"/>
  <c r="ER199" i="1" s="1"/>
  <c r="ES199" i="1" s="1"/>
  <c r="ET199" i="1" s="1"/>
  <c r="EQ198" i="1"/>
  <c r="ER198" i="1" s="1"/>
  <c r="ES198" i="1" s="1"/>
  <c r="ET198" i="1" s="1"/>
  <c r="EQ197" i="1"/>
  <c r="ER197" i="1" s="1"/>
  <c r="ES197" i="1" s="1"/>
  <c r="ET197" i="1" s="1"/>
  <c r="EQ196" i="1"/>
  <c r="ER196" i="1" s="1"/>
  <c r="ES196" i="1" s="1"/>
  <c r="ET196" i="1" s="1"/>
  <c r="EQ195" i="1"/>
  <c r="ER195" i="1" s="1"/>
  <c r="ES195" i="1" s="1"/>
  <c r="ET195" i="1" s="1"/>
  <c r="EQ194" i="1"/>
  <c r="ER194" i="1" s="1"/>
  <c r="ES194" i="1" s="1"/>
  <c r="ET194" i="1" s="1"/>
  <c r="EQ193" i="1"/>
  <c r="ER193" i="1" s="1"/>
  <c r="ES193" i="1" s="1"/>
  <c r="ET193" i="1" s="1"/>
  <c r="EQ192" i="1"/>
  <c r="ER192" i="1" s="1"/>
  <c r="ES192" i="1" s="1"/>
  <c r="ET192" i="1" s="1"/>
  <c r="EQ191" i="1"/>
  <c r="ER191" i="1" s="1"/>
  <c r="ES191" i="1" s="1"/>
  <c r="ET191" i="1" s="1"/>
  <c r="EQ190" i="1"/>
  <c r="ER190" i="1" s="1"/>
  <c r="ES190" i="1" s="1"/>
  <c r="ET190" i="1" s="1"/>
  <c r="EQ189" i="1"/>
  <c r="ER189" i="1" s="1"/>
  <c r="ES189" i="1" s="1"/>
  <c r="ET189" i="1" s="1"/>
  <c r="EQ188" i="1"/>
  <c r="ER188" i="1" s="1"/>
  <c r="ES188" i="1" s="1"/>
  <c r="ET188" i="1" s="1"/>
  <c r="EQ187" i="1"/>
  <c r="ER187" i="1" s="1"/>
  <c r="ES187" i="1" s="1"/>
  <c r="ET187" i="1" s="1"/>
  <c r="EQ186" i="1"/>
  <c r="ER186" i="1" s="1"/>
  <c r="ES186" i="1" s="1"/>
  <c r="ET186" i="1" s="1"/>
  <c r="EQ185" i="1"/>
  <c r="ER185" i="1" s="1"/>
  <c r="ES185" i="1" s="1"/>
  <c r="ET185" i="1" s="1"/>
  <c r="EQ184" i="1"/>
  <c r="ER184" i="1" s="1"/>
  <c r="ES184" i="1" s="1"/>
  <c r="ET184" i="1" s="1"/>
  <c r="EQ183" i="1"/>
  <c r="ER183" i="1" s="1"/>
  <c r="ES183" i="1" s="1"/>
  <c r="ET183" i="1" s="1"/>
  <c r="EQ182" i="1"/>
  <c r="ER182" i="1" s="1"/>
  <c r="ES182" i="1" s="1"/>
  <c r="ET182" i="1" s="1"/>
  <c r="EQ181" i="1"/>
  <c r="ER181" i="1" s="1"/>
  <c r="ES181" i="1" s="1"/>
  <c r="ET181" i="1" s="1"/>
  <c r="EQ180" i="1"/>
  <c r="ER180" i="1" s="1"/>
  <c r="ES180" i="1" s="1"/>
  <c r="ET180" i="1" s="1"/>
  <c r="EQ179" i="1"/>
  <c r="ER179" i="1" s="1"/>
  <c r="ES179" i="1" s="1"/>
  <c r="ET179" i="1" s="1"/>
  <c r="EQ178" i="1"/>
  <c r="ER178" i="1" s="1"/>
  <c r="ES178" i="1" s="1"/>
  <c r="ET178" i="1" s="1"/>
  <c r="EQ177" i="1"/>
  <c r="ER177" i="1" s="1"/>
  <c r="ES177" i="1" s="1"/>
  <c r="ET177" i="1" s="1"/>
  <c r="EQ176" i="1"/>
  <c r="ER176" i="1" s="1"/>
  <c r="ES176" i="1" s="1"/>
  <c r="ET176" i="1" s="1"/>
  <c r="EQ175" i="1"/>
  <c r="ER175" i="1" s="1"/>
  <c r="ES175" i="1" s="1"/>
  <c r="ET175" i="1" s="1"/>
  <c r="EQ174" i="1"/>
  <c r="ER174" i="1" s="1"/>
  <c r="ES174" i="1" s="1"/>
  <c r="ET174" i="1" s="1"/>
  <c r="EQ173" i="1"/>
  <c r="ER173" i="1" s="1"/>
  <c r="ES173" i="1" s="1"/>
  <c r="ET173" i="1" s="1"/>
  <c r="EQ172" i="1"/>
  <c r="ER172" i="1" s="1"/>
  <c r="ES172" i="1" s="1"/>
  <c r="ET172" i="1" s="1"/>
  <c r="EQ171" i="1"/>
  <c r="ER171" i="1" s="1"/>
  <c r="ES171" i="1" s="1"/>
  <c r="ET171" i="1" s="1"/>
  <c r="EQ170" i="1"/>
  <c r="ER170" i="1" s="1"/>
  <c r="ES170" i="1" s="1"/>
  <c r="ET170" i="1" s="1"/>
  <c r="EQ169" i="1"/>
  <c r="ER169" i="1" s="1"/>
  <c r="ES169" i="1" s="1"/>
  <c r="ET169" i="1" s="1"/>
  <c r="EQ168" i="1"/>
  <c r="ER168" i="1" s="1"/>
  <c r="ES168" i="1" s="1"/>
  <c r="ET168" i="1" s="1"/>
  <c r="EQ167" i="1"/>
  <c r="ER167" i="1" s="1"/>
  <c r="ES167" i="1" s="1"/>
  <c r="ET167" i="1" s="1"/>
  <c r="EQ166" i="1"/>
  <c r="ER166" i="1" s="1"/>
  <c r="ES166" i="1" s="1"/>
  <c r="ET166" i="1" s="1"/>
  <c r="EQ165" i="1"/>
  <c r="ER165" i="1" s="1"/>
  <c r="ES165" i="1" s="1"/>
  <c r="ET165" i="1" s="1"/>
  <c r="EQ164" i="1"/>
  <c r="ER164" i="1" s="1"/>
  <c r="ES164" i="1" s="1"/>
  <c r="ET164" i="1" s="1"/>
  <c r="EQ163" i="1"/>
  <c r="ER163" i="1" s="1"/>
  <c r="ES163" i="1" s="1"/>
  <c r="ET163" i="1" s="1"/>
  <c r="EQ162" i="1"/>
  <c r="ER162" i="1" s="1"/>
  <c r="ES162" i="1" s="1"/>
  <c r="ET162" i="1" s="1"/>
  <c r="EQ161" i="1"/>
  <c r="ER161" i="1" s="1"/>
  <c r="ES161" i="1" s="1"/>
  <c r="ET161" i="1" s="1"/>
  <c r="EQ160" i="1"/>
  <c r="ER160" i="1" s="1"/>
  <c r="ES160" i="1" s="1"/>
  <c r="ET160" i="1" s="1"/>
  <c r="EQ159" i="1"/>
  <c r="ER159" i="1" s="1"/>
  <c r="ES159" i="1" s="1"/>
  <c r="ET159" i="1" s="1"/>
  <c r="EQ158" i="1"/>
  <c r="ER158" i="1" s="1"/>
  <c r="ES158" i="1" s="1"/>
  <c r="ET158" i="1" s="1"/>
  <c r="EQ157" i="1"/>
  <c r="ER157" i="1" s="1"/>
  <c r="ES157" i="1" s="1"/>
  <c r="ET157" i="1" s="1"/>
  <c r="EQ156" i="1"/>
  <c r="ER156" i="1" s="1"/>
  <c r="ES156" i="1" s="1"/>
  <c r="ET156" i="1" s="1"/>
  <c r="EQ155" i="1"/>
  <c r="ER155" i="1" s="1"/>
  <c r="ES155" i="1" s="1"/>
  <c r="ET155" i="1" s="1"/>
  <c r="EQ154" i="1"/>
  <c r="ER154" i="1" s="1"/>
  <c r="ES154" i="1" s="1"/>
  <c r="ET154" i="1" s="1"/>
  <c r="EQ153" i="1"/>
  <c r="ER153" i="1" s="1"/>
  <c r="ES153" i="1" s="1"/>
  <c r="ET153" i="1" s="1"/>
  <c r="EQ152" i="1"/>
  <c r="ER152" i="1" s="1"/>
  <c r="ES152" i="1" s="1"/>
  <c r="ET152" i="1" s="1"/>
  <c r="EQ151" i="1"/>
  <c r="ER151" i="1" s="1"/>
  <c r="ES151" i="1" s="1"/>
  <c r="ET151" i="1" s="1"/>
  <c r="EQ150" i="1"/>
  <c r="ER150" i="1" s="1"/>
  <c r="ES150" i="1" s="1"/>
  <c r="ET150" i="1" s="1"/>
  <c r="EQ149" i="1"/>
  <c r="ER149" i="1" s="1"/>
  <c r="ES149" i="1" s="1"/>
  <c r="ET149" i="1" s="1"/>
  <c r="EQ148" i="1"/>
  <c r="ER148" i="1" s="1"/>
  <c r="ES148" i="1" s="1"/>
  <c r="ET148" i="1" s="1"/>
  <c r="EQ147" i="1"/>
  <c r="ER147" i="1" s="1"/>
  <c r="ES147" i="1" s="1"/>
  <c r="ET147" i="1" s="1"/>
  <c r="EQ146" i="1"/>
  <c r="ER146" i="1" s="1"/>
  <c r="ES146" i="1" s="1"/>
  <c r="ET146" i="1" s="1"/>
  <c r="EQ145" i="1"/>
  <c r="ER145" i="1" s="1"/>
  <c r="ES145" i="1" s="1"/>
  <c r="ET145" i="1" s="1"/>
  <c r="EQ144" i="1"/>
  <c r="ER144" i="1" s="1"/>
  <c r="ES144" i="1" s="1"/>
  <c r="ET144" i="1" s="1"/>
  <c r="EQ143" i="1"/>
  <c r="ER143" i="1" s="1"/>
  <c r="ES143" i="1" s="1"/>
  <c r="ET143" i="1" s="1"/>
  <c r="EQ142" i="1"/>
  <c r="ER142" i="1" s="1"/>
  <c r="ES142" i="1" s="1"/>
  <c r="ET142" i="1" s="1"/>
  <c r="EQ141" i="1"/>
  <c r="ER141" i="1" s="1"/>
  <c r="ES141" i="1" s="1"/>
  <c r="ET141" i="1" s="1"/>
  <c r="EQ140" i="1"/>
  <c r="ER140" i="1" s="1"/>
  <c r="ES140" i="1" s="1"/>
  <c r="ET140" i="1" s="1"/>
  <c r="EQ139" i="1"/>
  <c r="ER139" i="1" s="1"/>
  <c r="ES139" i="1" s="1"/>
  <c r="ET139" i="1" s="1"/>
  <c r="EQ138" i="1"/>
  <c r="ER138" i="1" s="1"/>
  <c r="ES138" i="1" s="1"/>
  <c r="ET138" i="1" s="1"/>
  <c r="EQ137" i="1"/>
  <c r="ER137" i="1" s="1"/>
  <c r="ES137" i="1" s="1"/>
  <c r="ET137" i="1" s="1"/>
  <c r="EQ136" i="1"/>
  <c r="ER136" i="1" s="1"/>
  <c r="ES136" i="1" s="1"/>
  <c r="ET136" i="1" s="1"/>
  <c r="EQ135" i="1"/>
  <c r="ER135" i="1" s="1"/>
  <c r="ES135" i="1" s="1"/>
  <c r="ET135" i="1" s="1"/>
  <c r="EQ134" i="1"/>
  <c r="ER134" i="1" s="1"/>
  <c r="ES134" i="1" s="1"/>
  <c r="ET134" i="1" s="1"/>
  <c r="EQ133" i="1"/>
  <c r="ER133" i="1" s="1"/>
  <c r="ES133" i="1" s="1"/>
  <c r="ET133" i="1" s="1"/>
  <c r="EQ132" i="1"/>
  <c r="ER132" i="1" s="1"/>
  <c r="ES132" i="1" s="1"/>
  <c r="ET132" i="1" s="1"/>
  <c r="EQ131" i="1"/>
  <c r="ER131" i="1" s="1"/>
  <c r="ES131" i="1" s="1"/>
  <c r="ET131" i="1" s="1"/>
  <c r="EQ130" i="1"/>
  <c r="ER130" i="1" s="1"/>
  <c r="ES130" i="1" s="1"/>
  <c r="ET130" i="1" s="1"/>
  <c r="EQ129" i="1"/>
  <c r="ER129" i="1" s="1"/>
  <c r="ES129" i="1" s="1"/>
  <c r="ET129" i="1" s="1"/>
  <c r="EQ128" i="1"/>
  <c r="ER128" i="1" s="1"/>
  <c r="ES128" i="1" s="1"/>
  <c r="ET128" i="1" s="1"/>
  <c r="EQ127" i="1"/>
  <c r="ER127" i="1" s="1"/>
  <c r="ES127" i="1" s="1"/>
  <c r="ET127" i="1" s="1"/>
  <c r="EQ126" i="1"/>
  <c r="ER126" i="1" s="1"/>
  <c r="ES126" i="1" s="1"/>
  <c r="ET126" i="1" s="1"/>
  <c r="EQ125" i="1"/>
  <c r="ER125" i="1" s="1"/>
  <c r="ES125" i="1" s="1"/>
  <c r="ET125" i="1" s="1"/>
  <c r="EQ124" i="1"/>
  <c r="ER124" i="1" s="1"/>
  <c r="ES124" i="1" s="1"/>
  <c r="ET124" i="1" s="1"/>
  <c r="EQ123" i="1"/>
  <c r="ER123" i="1" s="1"/>
  <c r="ES123" i="1" s="1"/>
  <c r="ET123" i="1" s="1"/>
  <c r="EQ122" i="1"/>
  <c r="ER122" i="1" s="1"/>
  <c r="ES122" i="1" s="1"/>
  <c r="ET122" i="1" s="1"/>
  <c r="EQ121" i="1"/>
  <c r="ER121" i="1" s="1"/>
  <c r="ES121" i="1" s="1"/>
  <c r="ET121" i="1" s="1"/>
  <c r="EQ120" i="1"/>
  <c r="ER120" i="1" s="1"/>
  <c r="ES120" i="1" s="1"/>
  <c r="ET120" i="1" s="1"/>
  <c r="EQ119" i="1"/>
  <c r="ER119" i="1" s="1"/>
  <c r="ES119" i="1" s="1"/>
  <c r="ET119" i="1" s="1"/>
  <c r="EQ118" i="1"/>
  <c r="ER118" i="1" s="1"/>
  <c r="ES118" i="1" s="1"/>
  <c r="ET118" i="1" s="1"/>
  <c r="EQ117" i="1"/>
  <c r="ER117" i="1" s="1"/>
  <c r="ES117" i="1" s="1"/>
  <c r="ET117" i="1" s="1"/>
  <c r="EQ116" i="1"/>
  <c r="ER116" i="1" s="1"/>
  <c r="ES116" i="1" s="1"/>
  <c r="ET116" i="1" s="1"/>
  <c r="EQ115" i="1"/>
  <c r="ER115" i="1" s="1"/>
  <c r="ES115" i="1" s="1"/>
  <c r="ET115" i="1" s="1"/>
  <c r="EQ114" i="1"/>
  <c r="ER114" i="1" s="1"/>
  <c r="ES114" i="1" s="1"/>
  <c r="ET114" i="1" s="1"/>
  <c r="EQ113" i="1"/>
  <c r="ER113" i="1" s="1"/>
  <c r="ES113" i="1" s="1"/>
  <c r="ET113" i="1" s="1"/>
  <c r="EQ112" i="1"/>
  <c r="ER112" i="1" s="1"/>
  <c r="ES112" i="1" s="1"/>
  <c r="ET112" i="1" s="1"/>
  <c r="EQ111" i="1"/>
  <c r="ER111" i="1" s="1"/>
  <c r="ES111" i="1" s="1"/>
  <c r="ET111" i="1" s="1"/>
  <c r="EQ110" i="1"/>
  <c r="ER110" i="1" s="1"/>
  <c r="ES110" i="1" s="1"/>
  <c r="ET110" i="1" s="1"/>
  <c r="EQ109" i="1"/>
  <c r="ER109" i="1" s="1"/>
  <c r="ES109" i="1" s="1"/>
  <c r="ET109" i="1" s="1"/>
  <c r="EQ108" i="1"/>
  <c r="ER108" i="1" s="1"/>
  <c r="ES108" i="1" s="1"/>
  <c r="ET108" i="1" s="1"/>
  <c r="EQ107" i="1"/>
  <c r="ER107" i="1" s="1"/>
  <c r="ES107" i="1" s="1"/>
  <c r="ET107" i="1" s="1"/>
  <c r="EQ106" i="1"/>
  <c r="ER106" i="1" s="1"/>
  <c r="ES106" i="1" s="1"/>
  <c r="ET106" i="1" s="1"/>
  <c r="EQ105" i="1"/>
  <c r="ER105" i="1" s="1"/>
  <c r="ES105" i="1" s="1"/>
  <c r="ET105" i="1" s="1"/>
  <c r="EQ104" i="1"/>
  <c r="ER104" i="1" s="1"/>
  <c r="ES104" i="1" s="1"/>
  <c r="ET104" i="1" s="1"/>
  <c r="EQ103" i="1"/>
  <c r="ER103" i="1" s="1"/>
  <c r="ES103" i="1" s="1"/>
  <c r="ET103" i="1" s="1"/>
  <c r="EQ102" i="1"/>
  <c r="ER102" i="1" s="1"/>
  <c r="ES102" i="1" s="1"/>
  <c r="ET102" i="1" s="1"/>
  <c r="EQ101" i="1"/>
  <c r="ER101" i="1" s="1"/>
  <c r="ES101" i="1" s="1"/>
  <c r="ET101" i="1" s="1"/>
  <c r="EQ100" i="1"/>
  <c r="ER100" i="1" s="1"/>
  <c r="ES100" i="1" s="1"/>
  <c r="ET100" i="1" s="1"/>
  <c r="EQ99" i="1"/>
  <c r="ER99" i="1" s="1"/>
  <c r="ES99" i="1" s="1"/>
  <c r="ET99" i="1" s="1"/>
  <c r="EQ98" i="1"/>
  <c r="ER98" i="1" s="1"/>
  <c r="ES98" i="1" s="1"/>
  <c r="ET98" i="1" s="1"/>
  <c r="EQ97" i="1"/>
  <c r="ER97" i="1" s="1"/>
  <c r="ES97" i="1" s="1"/>
  <c r="ET97" i="1" s="1"/>
  <c r="EQ96" i="1"/>
  <c r="ER96" i="1" s="1"/>
  <c r="ES96" i="1" s="1"/>
  <c r="ET96" i="1" s="1"/>
  <c r="EQ95" i="1"/>
  <c r="ER95" i="1" s="1"/>
  <c r="ES95" i="1" s="1"/>
  <c r="ET95" i="1" s="1"/>
  <c r="EQ94" i="1"/>
  <c r="ER94" i="1" s="1"/>
  <c r="ES94" i="1" s="1"/>
  <c r="ET94" i="1" s="1"/>
  <c r="EQ93" i="1"/>
  <c r="ER93" i="1" s="1"/>
  <c r="ES93" i="1" s="1"/>
  <c r="ET93" i="1" s="1"/>
  <c r="EQ92" i="1"/>
  <c r="ER92" i="1" s="1"/>
  <c r="ES92" i="1" s="1"/>
  <c r="ET92" i="1" s="1"/>
  <c r="EQ91" i="1"/>
  <c r="ER91" i="1" s="1"/>
  <c r="ES91" i="1" s="1"/>
  <c r="ET91" i="1" s="1"/>
  <c r="EQ90" i="1"/>
  <c r="ER90" i="1" s="1"/>
  <c r="ES90" i="1" s="1"/>
  <c r="ET90" i="1" s="1"/>
  <c r="EQ89" i="1"/>
  <c r="ER89" i="1" s="1"/>
  <c r="ES89" i="1" s="1"/>
  <c r="ET89" i="1" s="1"/>
  <c r="EQ88" i="1"/>
  <c r="ER88" i="1" s="1"/>
  <c r="ES88" i="1" s="1"/>
  <c r="ET88" i="1" s="1"/>
  <c r="EQ87" i="1"/>
  <c r="ER87" i="1" s="1"/>
  <c r="ES87" i="1" s="1"/>
  <c r="ET87" i="1" s="1"/>
  <c r="EQ86" i="1"/>
  <c r="ER86" i="1" s="1"/>
  <c r="ES86" i="1" s="1"/>
  <c r="ET86" i="1" s="1"/>
  <c r="EQ85" i="1"/>
  <c r="ER85" i="1" s="1"/>
  <c r="ES85" i="1" s="1"/>
  <c r="ET85" i="1" s="1"/>
  <c r="EQ84" i="1"/>
  <c r="ER84" i="1" s="1"/>
  <c r="ES84" i="1" s="1"/>
  <c r="ET84" i="1" s="1"/>
  <c r="EQ83" i="1"/>
  <c r="ER83" i="1" s="1"/>
  <c r="ES83" i="1" s="1"/>
  <c r="ET83" i="1" s="1"/>
  <c r="EQ82" i="1"/>
  <c r="ER82" i="1" s="1"/>
  <c r="ES82" i="1" s="1"/>
  <c r="ET82" i="1" s="1"/>
  <c r="EQ81" i="1"/>
  <c r="ER81" i="1" s="1"/>
  <c r="ES81" i="1" s="1"/>
  <c r="ET81" i="1" s="1"/>
  <c r="EQ80" i="1"/>
  <c r="ER80" i="1" s="1"/>
  <c r="ES80" i="1" s="1"/>
  <c r="ET80" i="1" s="1"/>
  <c r="EQ79" i="1"/>
  <c r="ER79" i="1" s="1"/>
  <c r="ES79" i="1" s="1"/>
  <c r="ET79" i="1" s="1"/>
  <c r="EQ78" i="1"/>
  <c r="ER78" i="1" s="1"/>
  <c r="ES78" i="1" s="1"/>
  <c r="ET78" i="1" s="1"/>
  <c r="EQ77" i="1"/>
  <c r="ER77" i="1" s="1"/>
  <c r="ES77" i="1" s="1"/>
  <c r="ET77" i="1" s="1"/>
  <c r="EQ76" i="1"/>
  <c r="ER76" i="1" s="1"/>
  <c r="ES76" i="1" s="1"/>
  <c r="ET76" i="1" s="1"/>
  <c r="EQ75" i="1"/>
  <c r="ER75" i="1" s="1"/>
  <c r="ES75" i="1" s="1"/>
  <c r="ET75" i="1" s="1"/>
  <c r="EQ74" i="1"/>
  <c r="ER74" i="1" s="1"/>
  <c r="ES74" i="1" s="1"/>
  <c r="ET74" i="1" s="1"/>
  <c r="EQ73" i="1"/>
  <c r="ER73" i="1" s="1"/>
  <c r="ES73" i="1" s="1"/>
  <c r="ET73" i="1" s="1"/>
  <c r="EQ72" i="1"/>
  <c r="ER72" i="1" s="1"/>
  <c r="ES72" i="1" s="1"/>
  <c r="ET72" i="1" s="1"/>
  <c r="EQ71" i="1"/>
  <c r="ER71" i="1" s="1"/>
  <c r="ES71" i="1" s="1"/>
  <c r="ET71" i="1" s="1"/>
  <c r="EQ70" i="1"/>
  <c r="ER70" i="1" s="1"/>
  <c r="ES70" i="1" s="1"/>
  <c r="ET70" i="1" s="1"/>
  <c r="EQ69" i="1"/>
  <c r="ER69" i="1" s="1"/>
  <c r="ES69" i="1" s="1"/>
  <c r="ET69" i="1" s="1"/>
  <c r="EQ68" i="1"/>
  <c r="ER68" i="1" s="1"/>
  <c r="ES68" i="1" s="1"/>
  <c r="ET68" i="1" s="1"/>
  <c r="EQ67" i="1"/>
  <c r="ER67" i="1" s="1"/>
  <c r="ES67" i="1" s="1"/>
  <c r="ET67" i="1" s="1"/>
  <c r="EQ66" i="1"/>
  <c r="ER66" i="1" s="1"/>
  <c r="ES66" i="1" s="1"/>
  <c r="ET66" i="1" s="1"/>
  <c r="EQ65" i="1"/>
  <c r="ER65" i="1" s="1"/>
  <c r="ES65" i="1" s="1"/>
  <c r="ET65" i="1" s="1"/>
  <c r="EQ64" i="1"/>
  <c r="ER64" i="1" s="1"/>
  <c r="ES64" i="1" s="1"/>
  <c r="ET64" i="1" s="1"/>
  <c r="EQ63" i="1"/>
  <c r="ER63" i="1" s="1"/>
  <c r="ES63" i="1" s="1"/>
  <c r="ET63" i="1" s="1"/>
  <c r="EQ62" i="1"/>
  <c r="ER62" i="1" s="1"/>
  <c r="ES62" i="1" s="1"/>
  <c r="ET62" i="1" s="1"/>
  <c r="EQ61" i="1"/>
  <c r="ER61" i="1" s="1"/>
  <c r="ES61" i="1" s="1"/>
  <c r="ET61" i="1" s="1"/>
  <c r="EQ60" i="1"/>
  <c r="ER60" i="1" s="1"/>
  <c r="ES60" i="1" s="1"/>
  <c r="ET60" i="1" s="1"/>
  <c r="EQ59" i="1"/>
  <c r="ER59" i="1" s="1"/>
  <c r="ES59" i="1" s="1"/>
  <c r="ET59" i="1" s="1"/>
  <c r="EQ58" i="1"/>
  <c r="ER58" i="1" s="1"/>
  <c r="ES58" i="1" s="1"/>
  <c r="ET58" i="1" s="1"/>
  <c r="EQ57" i="1"/>
  <c r="ER57" i="1" s="1"/>
  <c r="ES57" i="1" s="1"/>
  <c r="ET57" i="1" s="1"/>
  <c r="EQ56" i="1"/>
  <c r="ER56" i="1" s="1"/>
  <c r="ES56" i="1" s="1"/>
  <c r="ET56" i="1" s="1"/>
  <c r="EQ55" i="1"/>
  <c r="ER55" i="1" s="1"/>
  <c r="ES55" i="1" s="1"/>
  <c r="ET55" i="1" s="1"/>
  <c r="EQ54" i="1"/>
  <c r="ER54" i="1" s="1"/>
  <c r="ES54" i="1" s="1"/>
  <c r="ET54" i="1" s="1"/>
  <c r="EQ53" i="1"/>
  <c r="ER53" i="1" s="1"/>
  <c r="ES53" i="1" s="1"/>
  <c r="ET53" i="1" s="1"/>
  <c r="EQ52" i="1"/>
  <c r="ER52" i="1" s="1"/>
  <c r="ES52" i="1" s="1"/>
  <c r="ET52" i="1" s="1"/>
  <c r="EQ51" i="1"/>
  <c r="ER51" i="1" s="1"/>
  <c r="ES51" i="1" s="1"/>
  <c r="ET51" i="1" s="1"/>
  <c r="EQ50" i="1"/>
  <c r="ER50" i="1" s="1"/>
  <c r="ES50" i="1" s="1"/>
  <c r="ET50" i="1" s="1"/>
  <c r="EQ49" i="1"/>
  <c r="ER49" i="1" s="1"/>
  <c r="ES49" i="1" s="1"/>
  <c r="ET49" i="1" s="1"/>
  <c r="EQ48" i="1"/>
  <c r="ER48" i="1" s="1"/>
  <c r="ES48" i="1" s="1"/>
  <c r="ET48" i="1" s="1"/>
  <c r="EQ47" i="1"/>
  <c r="ER47" i="1" s="1"/>
  <c r="ES47" i="1" s="1"/>
  <c r="ET47" i="1" s="1"/>
  <c r="EQ46" i="1"/>
  <c r="ER46" i="1" s="1"/>
  <c r="ES46" i="1" s="1"/>
  <c r="ET46" i="1" s="1"/>
  <c r="EQ45" i="1"/>
  <c r="ER45" i="1" s="1"/>
  <c r="ES45" i="1" s="1"/>
  <c r="ET45" i="1" s="1"/>
  <c r="EQ44" i="1"/>
  <c r="ER44" i="1" s="1"/>
  <c r="ES44" i="1" s="1"/>
  <c r="ET44" i="1" s="1"/>
  <c r="EQ43" i="1"/>
  <c r="ER43" i="1" s="1"/>
  <c r="ES43" i="1" s="1"/>
  <c r="ET43" i="1" s="1"/>
  <c r="EQ42" i="1"/>
  <c r="ER42" i="1" s="1"/>
  <c r="ES42" i="1" s="1"/>
  <c r="ET42" i="1" s="1"/>
  <c r="EQ41" i="1"/>
  <c r="ER41" i="1" s="1"/>
  <c r="ES41" i="1" s="1"/>
  <c r="ET41" i="1" s="1"/>
  <c r="EQ40" i="1"/>
  <c r="ER40" i="1" s="1"/>
  <c r="ES40" i="1" s="1"/>
  <c r="ET40" i="1" s="1"/>
  <c r="EQ39" i="1"/>
  <c r="ER39" i="1" s="1"/>
  <c r="ES39" i="1" s="1"/>
  <c r="ET39" i="1" s="1"/>
  <c r="EQ38" i="1"/>
  <c r="ER38" i="1" s="1"/>
  <c r="ES38" i="1" s="1"/>
  <c r="ET38" i="1" s="1"/>
  <c r="EQ37" i="1"/>
  <c r="ER37" i="1" s="1"/>
  <c r="ES37" i="1" s="1"/>
  <c r="ET37" i="1" s="1"/>
  <c r="EQ36" i="1"/>
  <c r="ER36" i="1" s="1"/>
  <c r="ES36" i="1" s="1"/>
  <c r="ET36" i="1" s="1"/>
  <c r="EQ35" i="1"/>
  <c r="ER35" i="1" s="1"/>
  <c r="ES35" i="1" s="1"/>
  <c r="ET35" i="1" s="1"/>
  <c r="EQ34" i="1"/>
  <c r="ER34" i="1" s="1"/>
  <c r="ES34" i="1" s="1"/>
  <c r="ET34" i="1" s="1"/>
  <c r="EQ33" i="1"/>
  <c r="ER33" i="1" s="1"/>
  <c r="ES33" i="1" s="1"/>
  <c r="ET33" i="1" s="1"/>
  <c r="EQ32" i="1"/>
  <c r="ER32" i="1" s="1"/>
  <c r="ES32" i="1" s="1"/>
  <c r="ET32" i="1" s="1"/>
  <c r="EQ31" i="1"/>
  <c r="ER31" i="1" s="1"/>
  <c r="ES31" i="1" s="1"/>
  <c r="ET31" i="1" s="1"/>
  <c r="EQ30" i="1"/>
  <c r="ER30" i="1" s="1"/>
  <c r="ES30" i="1" s="1"/>
  <c r="ET30" i="1" s="1"/>
  <c r="EQ29" i="1"/>
  <c r="ER29" i="1" s="1"/>
  <c r="ES29" i="1" s="1"/>
  <c r="ET29" i="1" s="1"/>
  <c r="EQ28" i="1"/>
  <c r="ER28" i="1" s="1"/>
  <c r="ES28" i="1" s="1"/>
  <c r="ET28" i="1" s="1"/>
  <c r="EQ27" i="1"/>
  <c r="ER27" i="1" s="1"/>
  <c r="ES27" i="1" s="1"/>
  <c r="ET27" i="1" s="1"/>
  <c r="EQ26" i="1"/>
  <c r="ER26" i="1" s="1"/>
  <c r="ES26" i="1" s="1"/>
  <c r="ET26" i="1" s="1"/>
  <c r="EQ25" i="1"/>
  <c r="ER25" i="1" s="1"/>
  <c r="ES25" i="1" s="1"/>
  <c r="ET25" i="1" s="1"/>
  <c r="EQ24" i="1"/>
  <c r="ER24" i="1" s="1"/>
  <c r="ES24" i="1" s="1"/>
  <c r="ET24" i="1" s="1"/>
  <c r="EQ23" i="1"/>
  <c r="ER23" i="1" s="1"/>
  <c r="ES23" i="1" s="1"/>
  <c r="ET23" i="1" s="1"/>
  <c r="EQ22" i="1"/>
  <c r="ER22" i="1" s="1"/>
  <c r="ES22" i="1" s="1"/>
  <c r="ET22" i="1" s="1"/>
  <c r="EQ21" i="1"/>
  <c r="ER21" i="1" s="1"/>
  <c r="ES21" i="1" s="1"/>
  <c r="ET21" i="1" s="1"/>
  <c r="EQ20" i="1"/>
  <c r="ER20" i="1" s="1"/>
  <c r="ES20" i="1" s="1"/>
  <c r="ET20" i="1" s="1"/>
  <c r="EQ19" i="1"/>
  <c r="ER19" i="1" s="1"/>
  <c r="ES19" i="1" s="1"/>
  <c r="ET19" i="1" s="1"/>
  <c r="EQ18" i="1"/>
  <c r="ER18" i="1" s="1"/>
  <c r="ES18" i="1" s="1"/>
  <c r="ET18" i="1" s="1"/>
  <c r="EQ17" i="1"/>
  <c r="ER17" i="1" s="1"/>
  <c r="ES17" i="1" s="1"/>
  <c r="ET17" i="1" s="1"/>
  <c r="EQ16" i="1"/>
  <c r="ER16" i="1" s="1"/>
  <c r="ES16" i="1" s="1"/>
  <c r="ET16" i="1" s="1"/>
  <c r="EQ15" i="1"/>
  <c r="ER15" i="1" s="1"/>
  <c r="ES15" i="1" s="1"/>
  <c r="ET15" i="1" s="1"/>
  <c r="EQ14" i="1"/>
  <c r="ER14" i="1" s="1"/>
  <c r="ES14" i="1" s="1"/>
  <c r="ET14" i="1" s="1"/>
  <c r="EQ13" i="1"/>
  <c r="ER13" i="1" s="1"/>
  <c r="ES13" i="1" s="1"/>
  <c r="ET13" i="1" s="1"/>
  <c r="EQ12" i="1"/>
  <c r="ER12" i="1" s="1"/>
  <c r="ES12" i="1" s="1"/>
  <c r="ET12" i="1" s="1"/>
  <c r="EQ11" i="1"/>
  <c r="ER11" i="1" s="1"/>
  <c r="ES11" i="1" s="1"/>
  <c r="ET11" i="1" s="1"/>
  <c r="EQ10" i="1"/>
  <c r="ER10" i="1" s="1"/>
  <c r="ES10" i="1" s="1"/>
  <c r="ET10" i="1" s="1"/>
  <c r="EQ9" i="1"/>
  <c r="ER9" i="1" s="1"/>
  <c r="ES9" i="1" s="1"/>
  <c r="ET9" i="1" s="1"/>
  <c r="EQ8" i="1"/>
  <c r="ER8" i="1" s="1"/>
  <c r="ES8" i="1" s="1"/>
  <c r="ET8" i="1" s="1"/>
  <c r="EQ7" i="1"/>
  <c r="ER7" i="1" s="1"/>
  <c r="ES7" i="1" s="1"/>
  <c r="ET7" i="1" s="1"/>
  <c r="EQ6" i="1"/>
  <c r="ER6" i="1" s="1"/>
  <c r="ES6" i="1" s="1"/>
  <c r="ET6" i="1" s="1"/>
  <c r="EQ5" i="1"/>
  <c r="ER5" i="1" s="1"/>
  <c r="ES5" i="1" s="1"/>
  <c r="ET5" i="1" s="1"/>
  <c r="EQ4" i="1"/>
  <c r="ER4" i="1" s="1"/>
  <c r="ES4" i="1" s="1"/>
  <c r="ET4" i="1" s="1"/>
  <c r="EQ3" i="1"/>
  <c r="ER3" i="1" s="1"/>
  <c r="ES3" i="1" s="1"/>
  <c r="ET3" i="1" s="1"/>
  <c r="EQ2" i="1"/>
  <c r="ER2" i="1" s="1"/>
  <c r="ES2" i="1" s="1"/>
  <c r="ET2" i="1" s="1"/>
  <c r="B162" i="10"/>
  <c r="A162" i="10"/>
  <c r="B163" i="8"/>
  <c r="A163" i="8"/>
  <c r="B164" i="7"/>
  <c r="A164" i="7"/>
  <c r="B163" i="4"/>
  <c r="A163" i="4"/>
  <c r="C15" i="11"/>
  <c r="C23" i="11"/>
  <c r="F13" i="11"/>
  <c r="J18" i="11"/>
  <c r="V25" i="11"/>
  <c r="Q30" i="11"/>
  <c r="AJ30" i="11"/>
  <c r="Q33" i="11"/>
  <c r="L34" i="11"/>
  <c r="V34" i="11"/>
  <c r="AB39" i="11"/>
  <c r="R40" i="11"/>
  <c r="E48" i="11"/>
  <c r="AG48" i="11"/>
  <c r="E69" i="11"/>
  <c r="F83" i="11"/>
  <c r="R83" i="11"/>
  <c r="AI83" i="11"/>
  <c r="C16" i="11"/>
  <c r="C24" i="11"/>
  <c r="G14" i="11"/>
  <c r="AF19" i="11"/>
  <c r="W26" i="11"/>
  <c r="S30" i="11"/>
  <c r="AM30" i="11"/>
  <c r="R33" i="11"/>
  <c r="M34" i="11"/>
  <c r="AG34" i="11"/>
  <c r="AG39" i="11"/>
  <c r="S40" i="11"/>
  <c r="J48" i="11"/>
  <c r="AI48" i="11"/>
  <c r="AJ69" i="11"/>
  <c r="G83" i="11"/>
  <c r="S83" i="11"/>
  <c r="AJ83" i="11"/>
  <c r="AG24" i="11"/>
  <c r="C7" i="11"/>
  <c r="C17" i="11"/>
  <c r="C25" i="11"/>
  <c r="Q14" i="11"/>
  <c r="AJ20" i="11"/>
  <c r="E30" i="11"/>
  <c r="V30" i="11"/>
  <c r="K33" i="11"/>
  <c r="S33" i="11"/>
  <c r="N34" i="11"/>
  <c r="E39" i="11"/>
  <c r="AI39" i="11"/>
  <c r="V40" i="11"/>
  <c r="P48" i="11"/>
  <c r="AJ48" i="11"/>
  <c r="AG70" i="11"/>
  <c r="H83" i="11"/>
  <c r="V83" i="11"/>
  <c r="AM83" i="11"/>
  <c r="C21" i="11"/>
  <c r="I30" i="11"/>
  <c r="J34" i="11"/>
  <c r="AJ40" i="11"/>
  <c r="P83" i="11"/>
  <c r="C8" i="11"/>
  <c r="C18" i="11"/>
  <c r="C26" i="11"/>
  <c r="I15" i="11"/>
  <c r="Z21" i="11"/>
  <c r="F30" i="11"/>
  <c r="W30" i="11"/>
  <c r="L33" i="11"/>
  <c r="V33" i="11"/>
  <c r="O34" i="11"/>
  <c r="J39" i="11"/>
  <c r="AJ39" i="11"/>
  <c r="AB40" i="11"/>
  <c r="Q48" i="11"/>
  <c r="AM48" i="11"/>
  <c r="AH70" i="11"/>
  <c r="I83" i="11"/>
  <c r="W83" i="11"/>
  <c r="S40" i="9"/>
  <c r="AM23" i="11"/>
  <c r="R34" i="11"/>
  <c r="Z48" i="11"/>
  <c r="AF83" i="11"/>
  <c r="AD68" i="11"/>
  <c r="C9" i="11"/>
  <c r="C19" i="11"/>
  <c r="E7" i="11"/>
  <c r="I16" i="11"/>
  <c r="AB21" i="11"/>
  <c r="G30" i="11"/>
  <c r="Z30" i="11"/>
  <c r="M33" i="11"/>
  <c r="AB33" i="11"/>
  <c r="P34" i="11"/>
  <c r="Q39" i="11"/>
  <c r="AM39" i="11"/>
  <c r="AG40" i="11"/>
  <c r="S48" i="11"/>
  <c r="Y68" i="11"/>
  <c r="E71" i="11"/>
  <c r="J83" i="11"/>
  <c r="Z83" i="11"/>
  <c r="C13" i="11"/>
  <c r="AF30" i="11"/>
  <c r="S39" i="11"/>
  <c r="AN71" i="11"/>
  <c r="S17" i="11"/>
  <c r="AG30" i="11"/>
  <c r="V39" i="11"/>
  <c r="E83" i="11"/>
  <c r="C12" i="11"/>
  <c r="C20" i="11"/>
  <c r="E8" i="11"/>
  <c r="H17" i="11"/>
  <c r="AJ22" i="11"/>
  <c r="H30" i="11"/>
  <c r="AB30" i="11"/>
  <c r="N33" i="11"/>
  <c r="AM33" i="11"/>
  <c r="Q34" i="11"/>
  <c r="R39" i="11"/>
  <c r="E40" i="11"/>
  <c r="AI40" i="11"/>
  <c r="V48" i="11"/>
  <c r="Z68" i="11"/>
  <c r="AI71" i="11"/>
  <c r="L83" i="11"/>
  <c r="AB83" i="11"/>
  <c r="E9" i="11"/>
  <c r="O33" i="11"/>
  <c r="J40" i="11"/>
  <c r="AB68" i="11"/>
  <c r="F12" i="11"/>
  <c r="P33" i="11"/>
  <c r="Q40" i="11"/>
  <c r="Q83" i="11"/>
  <c r="J17" i="11"/>
  <c r="C14" i="11"/>
  <c r="J30" i="11"/>
  <c r="S34" i="11"/>
  <c r="AB48" i="11"/>
  <c r="AG83" i="11"/>
  <c r="C22" i="11"/>
  <c r="K34" i="11"/>
  <c r="AM40" i="11"/>
  <c r="C163" i="4" l="1"/>
  <c r="C162" i="4" s="1"/>
  <c r="D163" i="4"/>
  <c r="D162" i="4" s="1"/>
  <c r="C164" i="7"/>
  <c r="C163" i="7" s="1"/>
  <c r="D164" i="7"/>
  <c r="D163" i="7" s="1"/>
  <c r="EN517" i="1" a="1"/>
  <c r="EN517" i="1" s="1"/>
  <c r="EM517" i="1" a="1"/>
  <c r="EM517" i="1" s="1"/>
  <c r="DI517" i="1" a="1"/>
  <c r="DI517" i="1" s="1"/>
  <c r="DH517" i="1" a="1"/>
  <c r="DH517" i="1" s="1"/>
  <c r="EN30" i="1" a="1"/>
  <c r="EN30" i="1" s="1"/>
  <c r="EM30" i="1" a="1"/>
  <c r="EM30" i="1" s="1"/>
  <c r="DI30" i="1" a="1"/>
  <c r="DI30" i="1" s="1"/>
  <c r="DH30" i="1" a="1"/>
  <c r="DH30" i="1" s="1"/>
  <c r="EM86" i="1" a="1"/>
  <c r="EM86" i="1" s="1"/>
  <c r="EN86" i="1" a="1"/>
  <c r="EN86" i="1" s="1"/>
  <c r="DI86" i="1" a="1"/>
  <c r="DI86" i="1" s="1"/>
  <c r="DH86" i="1" a="1"/>
  <c r="DH86" i="1" s="1"/>
  <c r="EM150" i="1" a="1"/>
  <c r="EM150" i="1" s="1"/>
  <c r="EN150" i="1" a="1"/>
  <c r="EN150" i="1" s="1"/>
  <c r="DI150" i="1" a="1"/>
  <c r="DI150" i="1" s="1"/>
  <c r="DH150" i="1" a="1"/>
  <c r="DH150" i="1" s="1"/>
  <c r="EM214" i="1" a="1"/>
  <c r="EM214" i="1" s="1"/>
  <c r="EN214" i="1" a="1"/>
  <c r="EN214" i="1" s="1"/>
  <c r="DI214" i="1" a="1"/>
  <c r="DI214" i="1" s="1"/>
  <c r="DH214" i="1" a="1"/>
  <c r="DH214" i="1" s="1"/>
  <c r="EM262" i="1" a="1"/>
  <c r="EM262" i="1" s="1"/>
  <c r="EN262" i="1" a="1"/>
  <c r="EN262" i="1" s="1"/>
  <c r="DI262" i="1" a="1"/>
  <c r="DI262" i="1" s="1"/>
  <c r="DH262" i="1" a="1"/>
  <c r="DH262" i="1" s="1"/>
  <c r="EM326" i="1" a="1"/>
  <c r="EM326" i="1" s="1"/>
  <c r="EN326" i="1" a="1"/>
  <c r="EN326" i="1" s="1"/>
  <c r="DI326" i="1" a="1"/>
  <c r="DI326" i="1" s="1"/>
  <c r="DH326" i="1" a="1"/>
  <c r="DH326" i="1" s="1"/>
  <c r="EM374" i="1" a="1"/>
  <c r="EM374" i="1" s="1"/>
  <c r="EN374" i="1" a="1"/>
  <c r="EN374" i="1" s="1"/>
  <c r="DI374" i="1" a="1"/>
  <c r="DI374" i="1" s="1"/>
  <c r="DH374" i="1" a="1"/>
  <c r="DH374" i="1" s="1"/>
  <c r="EM462" i="1" a="1"/>
  <c r="EM462" i="1" s="1"/>
  <c r="EN462" i="1" a="1"/>
  <c r="EN462" i="1" s="1"/>
  <c r="DI462" i="1" a="1"/>
  <c r="DI462" i="1" s="1"/>
  <c r="DH462" i="1" a="1"/>
  <c r="DH462" i="1" s="1"/>
  <c r="EM550" i="1" a="1"/>
  <c r="EM550" i="1" s="1"/>
  <c r="EN550" i="1" a="1"/>
  <c r="EN550" i="1" s="1"/>
  <c r="DI550" i="1" a="1"/>
  <c r="DI550" i="1" s="1"/>
  <c r="DH550" i="1" a="1"/>
  <c r="DH550" i="1" s="1"/>
  <c r="EN7" i="1" a="1"/>
  <c r="EN7" i="1" s="1"/>
  <c r="EM7" i="1" a="1"/>
  <c r="EM7" i="1" s="1"/>
  <c r="DI7" i="1" a="1"/>
  <c r="DI7" i="1" s="1"/>
  <c r="DH7" i="1" a="1"/>
  <c r="DH7" i="1" s="1"/>
  <c r="EM87" i="1" a="1"/>
  <c r="EM87" i="1" s="1"/>
  <c r="EN87" i="1" a="1"/>
  <c r="EN87" i="1" s="1"/>
  <c r="DI87" i="1" a="1"/>
  <c r="DI87" i="1" s="1"/>
  <c r="DH87" i="1" a="1"/>
  <c r="DH87" i="1" s="1"/>
  <c r="EM167" i="1" a="1"/>
  <c r="EM167" i="1" s="1"/>
  <c r="EN167" i="1" a="1"/>
  <c r="EN167" i="1" s="1"/>
  <c r="DI167" i="1" a="1"/>
  <c r="DI167" i="1" s="1"/>
  <c r="DH167" i="1" a="1"/>
  <c r="DH167" i="1" s="1"/>
  <c r="EN231" i="1" a="1"/>
  <c r="EN231" i="1" s="1"/>
  <c r="EM231" i="1" a="1"/>
  <c r="EM231" i="1" s="1"/>
  <c r="DI231" i="1" a="1"/>
  <c r="DI231" i="1" s="1"/>
  <c r="DH231" i="1" a="1"/>
  <c r="DH231" i="1" s="1"/>
  <c r="EN271" i="1" a="1"/>
  <c r="EN271" i="1" s="1"/>
  <c r="EM271" i="1" a="1"/>
  <c r="EM271" i="1" s="1"/>
  <c r="DH271" i="1" a="1"/>
  <c r="DH271" i="1" s="1"/>
  <c r="EN319" i="1" a="1"/>
  <c r="EN319" i="1" s="1"/>
  <c r="EM319" i="1" a="1"/>
  <c r="EM319" i="1" s="1"/>
  <c r="DH319" i="1" a="1"/>
  <c r="DH319" i="1" s="1"/>
  <c r="DI319" i="1" a="1"/>
  <c r="DI319" i="1" s="1"/>
  <c r="EN359" i="1" a="1"/>
  <c r="EN359" i="1" s="1"/>
  <c r="EM359" i="1" a="1"/>
  <c r="EM359" i="1" s="1"/>
  <c r="DH359" i="1" a="1"/>
  <c r="DH359" i="1" s="1"/>
  <c r="DI359" i="1" a="1"/>
  <c r="DI359" i="1" s="1"/>
  <c r="EN415" i="1" a="1"/>
  <c r="EN415" i="1" s="1"/>
  <c r="EM415" i="1" a="1"/>
  <c r="EM415" i="1" s="1"/>
  <c r="DH415" i="1" a="1"/>
  <c r="DH415" i="1" s="1"/>
  <c r="DI415" i="1" a="1"/>
  <c r="DI415" i="1" s="1"/>
  <c r="EN471" i="1" a="1"/>
  <c r="EN471" i="1" s="1"/>
  <c r="EM471" i="1" a="1"/>
  <c r="EM471" i="1" s="1"/>
  <c r="DH471" i="1" a="1"/>
  <c r="DH471" i="1" s="1"/>
  <c r="DI471" i="1" a="1"/>
  <c r="DI471" i="1" s="1"/>
  <c r="EN543" i="1" a="1"/>
  <c r="EN543" i="1" s="1"/>
  <c r="EM543" i="1" a="1"/>
  <c r="EM543" i="1" s="1"/>
  <c r="DI543" i="1" a="1"/>
  <c r="DI543" i="1" s="1"/>
  <c r="DH543" i="1" a="1"/>
  <c r="DH543" i="1" s="1"/>
  <c r="EN8" i="1" a="1"/>
  <c r="EN8" i="1" s="1"/>
  <c r="EM8" i="1" a="1"/>
  <c r="EM8" i="1" s="1"/>
  <c r="DI8" i="1" a="1"/>
  <c r="DI8" i="1" s="1"/>
  <c r="EN16" i="1" a="1"/>
  <c r="EN16" i="1" s="1"/>
  <c r="EM16" i="1" a="1"/>
  <c r="EM16" i="1" s="1"/>
  <c r="DI16" i="1" a="1"/>
  <c r="DI16" i="1" s="1"/>
  <c r="EN24" i="1" a="1"/>
  <c r="EN24" i="1" s="1"/>
  <c r="EM24" i="1" a="1"/>
  <c r="EM24" i="1" s="1"/>
  <c r="DI24" i="1" a="1"/>
  <c r="DI24" i="1" s="1"/>
  <c r="EN32" i="1" a="1"/>
  <c r="EN32" i="1" s="1"/>
  <c r="EM32" i="1" a="1"/>
  <c r="EM32" i="1" s="1"/>
  <c r="DI32" i="1" a="1"/>
  <c r="DI32" i="1" s="1"/>
  <c r="EN40" i="1" a="1"/>
  <c r="EN40" i="1" s="1"/>
  <c r="EM40" i="1" a="1"/>
  <c r="EM40" i="1" s="1"/>
  <c r="DI40" i="1" a="1"/>
  <c r="DI40" i="1" s="1"/>
  <c r="EN48" i="1" a="1"/>
  <c r="EN48" i="1" s="1"/>
  <c r="EM48" i="1" a="1"/>
  <c r="EM48" i="1" s="1"/>
  <c r="DI48" i="1" a="1"/>
  <c r="DI48" i="1" s="1"/>
  <c r="EN56" i="1" a="1"/>
  <c r="EN56" i="1" s="1"/>
  <c r="EM56" i="1" a="1"/>
  <c r="EM56" i="1" s="1"/>
  <c r="DI56" i="1" a="1"/>
  <c r="DI56" i="1" s="1"/>
  <c r="EN64" i="1" a="1"/>
  <c r="EN64" i="1" s="1"/>
  <c r="EM64" i="1" a="1"/>
  <c r="EM64" i="1" s="1"/>
  <c r="DI64" i="1" a="1"/>
  <c r="DI64" i="1" s="1"/>
  <c r="EN72" i="1" a="1"/>
  <c r="EN72" i="1" s="1"/>
  <c r="EM72" i="1" a="1"/>
  <c r="EM72" i="1" s="1"/>
  <c r="DI72" i="1" a="1"/>
  <c r="DI72" i="1" s="1"/>
  <c r="EN80" i="1" a="1"/>
  <c r="EN80" i="1" s="1"/>
  <c r="EM80" i="1" a="1"/>
  <c r="EM80" i="1" s="1"/>
  <c r="DI80" i="1" a="1"/>
  <c r="DI80" i="1" s="1"/>
  <c r="EM88" i="1" a="1"/>
  <c r="EM88" i="1" s="1"/>
  <c r="EN88" i="1" a="1"/>
  <c r="EN88" i="1" s="1"/>
  <c r="DI88" i="1" a="1"/>
  <c r="DI88" i="1" s="1"/>
  <c r="EM96" i="1" a="1"/>
  <c r="EM96" i="1" s="1"/>
  <c r="EN96" i="1" a="1"/>
  <c r="EN96" i="1" s="1"/>
  <c r="DI96" i="1" a="1"/>
  <c r="DI96" i="1" s="1"/>
  <c r="EN104" i="1" a="1"/>
  <c r="EN104" i="1" s="1"/>
  <c r="EM104" i="1" a="1"/>
  <c r="EM104" i="1" s="1"/>
  <c r="DI104" i="1" a="1"/>
  <c r="DI104" i="1" s="1"/>
  <c r="EN112" i="1" a="1"/>
  <c r="EN112" i="1" s="1"/>
  <c r="EM112" i="1" a="1"/>
  <c r="EM112" i="1" s="1"/>
  <c r="DI112" i="1" a="1"/>
  <c r="DI112" i="1" s="1"/>
  <c r="EN120" i="1" a="1"/>
  <c r="EN120" i="1" s="1"/>
  <c r="EM120" i="1" a="1"/>
  <c r="EM120" i="1" s="1"/>
  <c r="DI120" i="1" a="1"/>
  <c r="DI120" i="1" s="1"/>
  <c r="EN128" i="1" a="1"/>
  <c r="EN128" i="1" s="1"/>
  <c r="EM128" i="1" a="1"/>
  <c r="EM128" i="1" s="1"/>
  <c r="DI128" i="1" a="1"/>
  <c r="DI128" i="1" s="1"/>
  <c r="EN136" i="1" a="1"/>
  <c r="EN136" i="1" s="1"/>
  <c r="EM136" i="1" a="1"/>
  <c r="EM136" i="1" s="1"/>
  <c r="DI136" i="1" a="1"/>
  <c r="DI136" i="1" s="1"/>
  <c r="EN144" i="1" a="1"/>
  <c r="EN144" i="1" s="1"/>
  <c r="EM144" i="1" a="1"/>
  <c r="EM144" i="1" s="1"/>
  <c r="DI144" i="1" a="1"/>
  <c r="DI144" i="1" s="1"/>
  <c r="EN152" i="1" a="1"/>
  <c r="EN152" i="1" s="1"/>
  <c r="EM152" i="1" a="1"/>
  <c r="EM152" i="1" s="1"/>
  <c r="DI152" i="1" a="1"/>
  <c r="DI152" i="1" s="1"/>
  <c r="EN160" i="1" a="1"/>
  <c r="EN160" i="1" s="1"/>
  <c r="EM160" i="1" a="1"/>
  <c r="EM160" i="1" s="1"/>
  <c r="DI160" i="1" a="1"/>
  <c r="DI160" i="1" s="1"/>
  <c r="EN168" i="1" a="1"/>
  <c r="EN168" i="1" s="1"/>
  <c r="EM168" i="1" a="1"/>
  <c r="EM168" i="1" s="1"/>
  <c r="DI168" i="1" a="1"/>
  <c r="DI168" i="1" s="1"/>
  <c r="EN176" i="1" a="1"/>
  <c r="EN176" i="1" s="1"/>
  <c r="EM176" i="1" a="1"/>
  <c r="EM176" i="1" s="1"/>
  <c r="DI176" i="1" a="1"/>
  <c r="DI176" i="1" s="1"/>
  <c r="EN184" i="1" a="1"/>
  <c r="EN184" i="1" s="1"/>
  <c r="EM184" i="1" a="1"/>
  <c r="EM184" i="1" s="1"/>
  <c r="DI184" i="1" a="1"/>
  <c r="DI184" i="1" s="1"/>
  <c r="EN192" i="1" a="1"/>
  <c r="EN192" i="1" s="1"/>
  <c r="EM192" i="1" a="1"/>
  <c r="EM192" i="1" s="1"/>
  <c r="DI192" i="1" a="1"/>
  <c r="DI192" i="1" s="1"/>
  <c r="EN200" i="1" a="1"/>
  <c r="EN200" i="1" s="1"/>
  <c r="EM200" i="1" a="1"/>
  <c r="EM200" i="1" s="1"/>
  <c r="DI200" i="1" a="1"/>
  <c r="DI200" i="1" s="1"/>
  <c r="EN208" i="1" a="1"/>
  <c r="EN208" i="1" s="1"/>
  <c r="EM208" i="1" a="1"/>
  <c r="EM208" i="1" s="1"/>
  <c r="DI208" i="1" a="1"/>
  <c r="DI208" i="1" s="1"/>
  <c r="EN216" i="1" a="1"/>
  <c r="EN216" i="1" s="1"/>
  <c r="EM216" i="1" a="1"/>
  <c r="EM216" i="1" s="1"/>
  <c r="DI216" i="1" a="1"/>
  <c r="DI216" i="1" s="1"/>
  <c r="EN224" i="1" a="1"/>
  <c r="EN224" i="1" s="1"/>
  <c r="EM224" i="1" a="1"/>
  <c r="EM224" i="1" s="1"/>
  <c r="DI224" i="1" a="1"/>
  <c r="DI224" i="1" s="1"/>
  <c r="EN232" i="1" a="1"/>
  <c r="EN232" i="1" s="1"/>
  <c r="EM232" i="1" a="1"/>
  <c r="EM232" i="1" s="1"/>
  <c r="DI232" i="1" a="1"/>
  <c r="DI232" i="1" s="1"/>
  <c r="EN240" i="1" a="1"/>
  <c r="EN240" i="1" s="1"/>
  <c r="EM240" i="1" a="1"/>
  <c r="EM240" i="1" s="1"/>
  <c r="DI240" i="1" a="1"/>
  <c r="DI240" i="1" s="1"/>
  <c r="EN248" i="1" a="1"/>
  <c r="EN248" i="1" s="1"/>
  <c r="EM248" i="1" a="1"/>
  <c r="EM248" i="1" s="1"/>
  <c r="DI248" i="1" a="1"/>
  <c r="DI248" i="1" s="1"/>
  <c r="EN256" i="1" a="1"/>
  <c r="EN256" i="1" s="1"/>
  <c r="EM256" i="1" a="1"/>
  <c r="EM256" i="1" s="1"/>
  <c r="DI256" i="1" a="1"/>
  <c r="DI256" i="1" s="1"/>
  <c r="DH256" i="1" a="1"/>
  <c r="DH256" i="1" s="1"/>
  <c r="EN264" i="1" a="1"/>
  <c r="EN264" i="1" s="1"/>
  <c r="EM264" i="1" a="1"/>
  <c r="EM264" i="1" s="1"/>
  <c r="DI264" i="1" a="1"/>
  <c r="DI264" i="1" s="1"/>
  <c r="DH264" i="1" a="1"/>
  <c r="DH264" i="1" s="1"/>
  <c r="EN272" i="1" a="1"/>
  <c r="EN272" i="1" s="1"/>
  <c r="EM272" i="1" a="1"/>
  <c r="EM272" i="1" s="1"/>
  <c r="DI272" i="1" a="1"/>
  <c r="DI272" i="1" s="1"/>
  <c r="DH272" i="1" a="1"/>
  <c r="DH272" i="1" s="1"/>
  <c r="EN280" i="1" a="1"/>
  <c r="EN280" i="1" s="1"/>
  <c r="EM280" i="1" a="1"/>
  <c r="EM280" i="1" s="1"/>
  <c r="DI280" i="1" a="1"/>
  <c r="DI280" i="1" s="1"/>
  <c r="DH280" i="1" a="1"/>
  <c r="DH280" i="1" s="1"/>
  <c r="EN288" i="1" a="1"/>
  <c r="EN288" i="1" s="1"/>
  <c r="EM288" i="1" a="1"/>
  <c r="EM288" i="1" s="1"/>
  <c r="DI288" i="1" a="1"/>
  <c r="DI288" i="1" s="1"/>
  <c r="DH288" i="1" a="1"/>
  <c r="DH288" i="1" s="1"/>
  <c r="EN296" i="1" a="1"/>
  <c r="EN296" i="1" s="1"/>
  <c r="EM296" i="1" a="1"/>
  <c r="EM296" i="1" s="1"/>
  <c r="DI296" i="1" a="1"/>
  <c r="DI296" i="1" s="1"/>
  <c r="DH296" i="1" a="1"/>
  <c r="DH296" i="1" s="1"/>
  <c r="EN304" i="1" a="1"/>
  <c r="EN304" i="1" s="1"/>
  <c r="EM304" i="1" a="1"/>
  <c r="EM304" i="1" s="1"/>
  <c r="DI304" i="1" a="1"/>
  <c r="DI304" i="1" s="1"/>
  <c r="DH304" i="1" a="1"/>
  <c r="DH304" i="1" s="1"/>
  <c r="EN312" i="1" a="1"/>
  <c r="EN312" i="1" s="1"/>
  <c r="EM312" i="1" a="1"/>
  <c r="EM312" i="1" s="1"/>
  <c r="DI312" i="1" a="1"/>
  <c r="DI312" i="1" s="1"/>
  <c r="DH312" i="1" a="1"/>
  <c r="DH312" i="1" s="1"/>
  <c r="EN320" i="1" a="1"/>
  <c r="EN320" i="1" s="1"/>
  <c r="EM320" i="1" a="1"/>
  <c r="EM320" i="1" s="1"/>
  <c r="DI320" i="1" a="1"/>
  <c r="DI320" i="1" s="1"/>
  <c r="DH320" i="1" a="1"/>
  <c r="DH320" i="1" s="1"/>
  <c r="EN328" i="1" a="1"/>
  <c r="EN328" i="1" s="1"/>
  <c r="EM328" i="1" a="1"/>
  <c r="EM328" i="1" s="1"/>
  <c r="DI328" i="1" a="1"/>
  <c r="DI328" i="1" s="1"/>
  <c r="DH328" i="1" a="1"/>
  <c r="DH328" i="1" s="1"/>
  <c r="EN336" i="1" a="1"/>
  <c r="EN336" i="1" s="1"/>
  <c r="EM336" i="1" a="1"/>
  <c r="EM336" i="1" s="1"/>
  <c r="DI336" i="1" a="1"/>
  <c r="DI336" i="1" s="1"/>
  <c r="DH336" i="1" a="1"/>
  <c r="DH336" i="1" s="1"/>
  <c r="EN344" i="1" a="1"/>
  <c r="EN344" i="1" s="1"/>
  <c r="EM344" i="1" a="1"/>
  <c r="EM344" i="1" s="1"/>
  <c r="DI344" i="1" a="1"/>
  <c r="DI344" i="1" s="1"/>
  <c r="DH344" i="1" a="1"/>
  <c r="DH344" i="1" s="1"/>
  <c r="EN352" i="1" a="1"/>
  <c r="EN352" i="1" s="1"/>
  <c r="EM352" i="1" a="1"/>
  <c r="EM352" i="1" s="1"/>
  <c r="DI352" i="1" a="1"/>
  <c r="DI352" i="1" s="1"/>
  <c r="DH352" i="1" a="1"/>
  <c r="DH352" i="1" s="1"/>
  <c r="EM360" i="1" a="1"/>
  <c r="EM360" i="1" s="1"/>
  <c r="EN360" i="1" a="1"/>
  <c r="EN360" i="1" s="1"/>
  <c r="DI360" i="1" a="1"/>
  <c r="DI360" i="1" s="1"/>
  <c r="DH360" i="1" a="1"/>
  <c r="DH360" i="1" s="1"/>
  <c r="EM368" i="1" a="1"/>
  <c r="EM368" i="1" s="1"/>
  <c r="EN368" i="1" a="1"/>
  <c r="EN368" i="1" s="1"/>
  <c r="DI368" i="1" a="1"/>
  <c r="DI368" i="1" s="1"/>
  <c r="DH368" i="1" a="1"/>
  <c r="DH368" i="1" s="1"/>
  <c r="EM376" i="1" a="1"/>
  <c r="EM376" i="1" s="1"/>
  <c r="EN376" i="1" a="1"/>
  <c r="EN376" i="1" s="1"/>
  <c r="DI376" i="1" a="1"/>
  <c r="DI376" i="1" s="1"/>
  <c r="DH376" i="1" a="1"/>
  <c r="DH376" i="1" s="1"/>
  <c r="EM384" i="1" a="1"/>
  <c r="EM384" i="1" s="1"/>
  <c r="EN384" i="1" a="1"/>
  <c r="EN384" i="1" s="1"/>
  <c r="DI384" i="1" a="1"/>
  <c r="DI384" i="1" s="1"/>
  <c r="DH384" i="1" a="1"/>
  <c r="DH384" i="1" s="1"/>
  <c r="EN392" i="1" a="1"/>
  <c r="EN392" i="1" s="1"/>
  <c r="EM392" i="1" a="1"/>
  <c r="EM392" i="1" s="1"/>
  <c r="DI392" i="1" a="1"/>
  <c r="DI392" i="1" s="1"/>
  <c r="DH392" i="1" a="1"/>
  <c r="DH392" i="1" s="1"/>
  <c r="EN400" i="1" a="1"/>
  <c r="EN400" i="1" s="1"/>
  <c r="EM400" i="1" a="1"/>
  <c r="EM400" i="1" s="1"/>
  <c r="DI400" i="1" a="1"/>
  <c r="DI400" i="1" s="1"/>
  <c r="DH400" i="1" a="1"/>
  <c r="DH400" i="1" s="1"/>
  <c r="EN408" i="1" a="1"/>
  <c r="EN408" i="1" s="1"/>
  <c r="EM408" i="1" a="1"/>
  <c r="EM408" i="1" s="1"/>
  <c r="DI408" i="1" a="1"/>
  <c r="DI408" i="1" s="1"/>
  <c r="DH408" i="1" a="1"/>
  <c r="DH408" i="1" s="1"/>
  <c r="EN416" i="1" a="1"/>
  <c r="EN416" i="1" s="1"/>
  <c r="EM416" i="1" a="1"/>
  <c r="EM416" i="1" s="1"/>
  <c r="DI416" i="1" a="1"/>
  <c r="DI416" i="1" s="1"/>
  <c r="DH416" i="1" a="1"/>
  <c r="DH416" i="1" s="1"/>
  <c r="EN424" i="1" a="1"/>
  <c r="EN424" i="1" s="1"/>
  <c r="EM424" i="1" a="1"/>
  <c r="EM424" i="1" s="1"/>
  <c r="DI424" i="1" a="1"/>
  <c r="DI424" i="1" s="1"/>
  <c r="DH424" i="1" a="1"/>
  <c r="DH424" i="1" s="1"/>
  <c r="EN432" i="1" a="1"/>
  <c r="EN432" i="1" s="1"/>
  <c r="EM432" i="1" a="1"/>
  <c r="EM432" i="1" s="1"/>
  <c r="DI432" i="1" a="1"/>
  <c r="DI432" i="1" s="1"/>
  <c r="DH432" i="1" a="1"/>
  <c r="DH432" i="1" s="1"/>
  <c r="EN440" i="1" a="1"/>
  <c r="EN440" i="1" s="1"/>
  <c r="EM440" i="1" a="1"/>
  <c r="EM440" i="1" s="1"/>
  <c r="DI440" i="1" a="1"/>
  <c r="DI440" i="1" s="1"/>
  <c r="DH440" i="1" a="1"/>
  <c r="DH440" i="1" s="1"/>
  <c r="EN448" i="1" a="1"/>
  <c r="EN448" i="1" s="1"/>
  <c r="EM448" i="1" a="1"/>
  <c r="EM448" i="1" s="1"/>
  <c r="DI448" i="1" a="1"/>
  <c r="DI448" i="1" s="1"/>
  <c r="DH448" i="1" a="1"/>
  <c r="DH448" i="1" s="1"/>
  <c r="EN456" i="1" a="1"/>
  <c r="EN456" i="1" s="1"/>
  <c r="EM456" i="1" a="1"/>
  <c r="EM456" i="1" s="1"/>
  <c r="DI456" i="1" a="1"/>
  <c r="DI456" i="1" s="1"/>
  <c r="DH456" i="1" a="1"/>
  <c r="DH456" i="1" s="1"/>
  <c r="EN464" i="1" a="1"/>
  <c r="EN464" i="1" s="1"/>
  <c r="EM464" i="1" a="1"/>
  <c r="EM464" i="1" s="1"/>
  <c r="DI464" i="1" a="1"/>
  <c r="DI464" i="1" s="1"/>
  <c r="DH464" i="1" a="1"/>
  <c r="DH464" i="1" s="1"/>
  <c r="EN472" i="1" a="1"/>
  <c r="EN472" i="1" s="1"/>
  <c r="EM472" i="1" a="1"/>
  <c r="EM472" i="1" s="1"/>
  <c r="DI472" i="1" a="1"/>
  <c r="DI472" i="1" s="1"/>
  <c r="DH472" i="1" a="1"/>
  <c r="DH472" i="1" s="1"/>
  <c r="EN480" i="1" a="1"/>
  <c r="EN480" i="1" s="1"/>
  <c r="EM480" i="1" a="1"/>
  <c r="EM480" i="1" s="1"/>
  <c r="DI480" i="1" a="1"/>
  <c r="DI480" i="1" s="1"/>
  <c r="DH480" i="1" a="1"/>
  <c r="DH480" i="1" s="1"/>
  <c r="EN488" i="1" a="1"/>
  <c r="EN488" i="1" s="1"/>
  <c r="EM488" i="1" a="1"/>
  <c r="EM488" i="1" s="1"/>
  <c r="DI488" i="1" a="1"/>
  <c r="DI488" i="1" s="1"/>
  <c r="DH488" i="1" a="1"/>
  <c r="DH488" i="1" s="1"/>
  <c r="EN496" i="1" a="1"/>
  <c r="EN496" i="1" s="1"/>
  <c r="EM496" i="1" a="1"/>
  <c r="EM496" i="1" s="1"/>
  <c r="DI496" i="1" a="1"/>
  <c r="DI496" i="1" s="1"/>
  <c r="DH496" i="1" a="1"/>
  <c r="DH496" i="1" s="1"/>
  <c r="EN504" i="1" a="1"/>
  <c r="EN504" i="1" s="1"/>
  <c r="EM504" i="1" a="1"/>
  <c r="EM504" i="1" s="1"/>
  <c r="DI504" i="1" a="1"/>
  <c r="DI504" i="1" s="1"/>
  <c r="DH504" i="1" a="1"/>
  <c r="DH504" i="1" s="1"/>
  <c r="EN512" i="1" a="1"/>
  <c r="EN512" i="1" s="1"/>
  <c r="EM512" i="1" a="1"/>
  <c r="EM512" i="1" s="1"/>
  <c r="DI512" i="1" a="1"/>
  <c r="DI512" i="1" s="1"/>
  <c r="DH512" i="1" a="1"/>
  <c r="DH512" i="1" s="1"/>
  <c r="EN520" i="1" a="1"/>
  <c r="EN520" i="1" s="1"/>
  <c r="EM520" i="1" a="1"/>
  <c r="EM520" i="1" s="1"/>
  <c r="DI520" i="1" a="1"/>
  <c r="DI520" i="1" s="1"/>
  <c r="DH520" i="1" a="1"/>
  <c r="DH520" i="1" s="1"/>
  <c r="EN528" i="1" a="1"/>
  <c r="EN528" i="1" s="1"/>
  <c r="EM528" i="1" a="1"/>
  <c r="EM528" i="1" s="1"/>
  <c r="DI528" i="1" a="1"/>
  <c r="DI528" i="1" s="1"/>
  <c r="DH528" i="1" a="1"/>
  <c r="DH528" i="1" s="1"/>
  <c r="EN536" i="1" a="1"/>
  <c r="EN536" i="1" s="1"/>
  <c r="EM536" i="1" a="1"/>
  <c r="EM536" i="1" s="1"/>
  <c r="DI536" i="1" a="1"/>
  <c r="DI536" i="1" s="1"/>
  <c r="DH536" i="1" a="1"/>
  <c r="DH536" i="1" s="1"/>
  <c r="EN544" i="1" a="1"/>
  <c r="EN544" i="1" s="1"/>
  <c r="EM544" i="1" a="1"/>
  <c r="EM544" i="1" s="1"/>
  <c r="DI544" i="1" a="1"/>
  <c r="DI544" i="1" s="1"/>
  <c r="DH544" i="1" a="1"/>
  <c r="DH544" i="1" s="1"/>
  <c r="EN552" i="1" a="1"/>
  <c r="EN552" i="1" s="1"/>
  <c r="EM552" i="1" a="1"/>
  <c r="EM552" i="1" s="1"/>
  <c r="DI552" i="1" a="1"/>
  <c r="DI552" i="1" s="1"/>
  <c r="DH552" i="1" a="1"/>
  <c r="DH552" i="1" s="1"/>
  <c r="EN560" i="1" a="1"/>
  <c r="EN560" i="1" s="1"/>
  <c r="EM560" i="1" a="1"/>
  <c r="EM560" i="1" s="1"/>
  <c r="DI560" i="1" a="1"/>
  <c r="DI560" i="1" s="1"/>
  <c r="DH560" i="1" a="1"/>
  <c r="DH560" i="1" s="1"/>
  <c r="EN568" i="1" a="1"/>
  <c r="EN568" i="1" s="1"/>
  <c r="EM568" i="1" a="1"/>
  <c r="EM568" i="1" s="1"/>
  <c r="DI568" i="1" a="1"/>
  <c r="DI568" i="1" s="1"/>
  <c r="DH568" i="1" a="1"/>
  <c r="DH568" i="1" s="1"/>
  <c r="EN576" i="1" a="1"/>
  <c r="EN576" i="1" s="1"/>
  <c r="EM576" i="1" a="1"/>
  <c r="EM576" i="1" s="1"/>
  <c r="DI576" i="1" a="1"/>
  <c r="DI576" i="1" s="1"/>
  <c r="DH576" i="1" a="1"/>
  <c r="DH576" i="1" s="1"/>
  <c r="EN584" i="1" a="1"/>
  <c r="EN584" i="1" s="1"/>
  <c r="EM584" i="1" a="1"/>
  <c r="EM584" i="1" s="1"/>
  <c r="DI584" i="1" a="1"/>
  <c r="DI584" i="1" s="1"/>
  <c r="DH584" i="1" a="1"/>
  <c r="DH584" i="1" s="1"/>
  <c r="EN22" i="1" a="1"/>
  <c r="EN22" i="1" s="1"/>
  <c r="EM22" i="1" a="1"/>
  <c r="EM22" i="1" s="1"/>
  <c r="DI22" i="1" a="1"/>
  <c r="DI22" i="1" s="1"/>
  <c r="DH22" i="1" a="1"/>
  <c r="DH22" i="1" s="1"/>
  <c r="EN70" i="1" a="1"/>
  <c r="EN70" i="1" s="1"/>
  <c r="EM70" i="1" a="1"/>
  <c r="EM70" i="1" s="1"/>
  <c r="DI70" i="1" a="1"/>
  <c r="DI70" i="1" s="1"/>
  <c r="DH70" i="1" a="1"/>
  <c r="DH70" i="1" s="1"/>
  <c r="EM118" i="1" a="1"/>
  <c r="EM118" i="1" s="1"/>
  <c r="EN118" i="1" a="1"/>
  <c r="EN118" i="1" s="1"/>
  <c r="DI118" i="1" a="1"/>
  <c r="DI118" i="1" s="1"/>
  <c r="DH118" i="1" a="1"/>
  <c r="DH118" i="1" s="1"/>
  <c r="EM174" i="1" a="1"/>
  <c r="EM174" i="1" s="1"/>
  <c r="EN174" i="1" a="1"/>
  <c r="EN174" i="1" s="1"/>
  <c r="DI174" i="1" a="1"/>
  <c r="DI174" i="1" s="1"/>
  <c r="DH174" i="1" a="1"/>
  <c r="DH174" i="1" s="1"/>
  <c r="EM198" i="1" a="1"/>
  <c r="EM198" i="1" s="1"/>
  <c r="EN198" i="1" a="1"/>
  <c r="EN198" i="1" s="1"/>
  <c r="DI198" i="1" a="1"/>
  <c r="DI198" i="1" s="1"/>
  <c r="DH198" i="1" a="1"/>
  <c r="DH198" i="1" s="1"/>
  <c r="EM246" i="1" a="1"/>
  <c r="EM246" i="1" s="1"/>
  <c r="EN246" i="1" a="1"/>
  <c r="EN246" i="1" s="1"/>
  <c r="DI246" i="1" a="1"/>
  <c r="DI246" i="1" s="1"/>
  <c r="DH246" i="1" a="1"/>
  <c r="DH246" i="1" s="1"/>
  <c r="EM286" i="1" a="1"/>
  <c r="EM286" i="1" s="1"/>
  <c r="EN286" i="1" a="1"/>
  <c r="EN286" i="1" s="1"/>
  <c r="DI286" i="1" a="1"/>
  <c r="DI286" i="1" s="1"/>
  <c r="DH286" i="1" a="1"/>
  <c r="DH286" i="1" s="1"/>
  <c r="EM334" i="1" a="1"/>
  <c r="EM334" i="1" s="1"/>
  <c r="EN334" i="1" a="1"/>
  <c r="EN334" i="1" s="1"/>
  <c r="DI334" i="1" a="1"/>
  <c r="DI334" i="1" s="1"/>
  <c r="DH334" i="1" a="1"/>
  <c r="DH334" i="1" s="1"/>
  <c r="EM366" i="1" a="1"/>
  <c r="EM366" i="1" s="1"/>
  <c r="EN366" i="1" a="1"/>
  <c r="EN366" i="1" s="1"/>
  <c r="DI366" i="1" a="1"/>
  <c r="DI366" i="1" s="1"/>
  <c r="DH366" i="1" a="1"/>
  <c r="DH366" i="1" s="1"/>
  <c r="EM414" i="1" a="1"/>
  <c r="EM414" i="1" s="1"/>
  <c r="EN414" i="1" a="1"/>
  <c r="EN414" i="1" s="1"/>
  <c r="DI414" i="1" a="1"/>
  <c r="DI414" i="1" s="1"/>
  <c r="DH414" i="1" a="1"/>
  <c r="DH414" i="1" s="1"/>
  <c r="EM470" i="1" a="1"/>
  <c r="EM470" i="1" s="1"/>
  <c r="EN470" i="1" a="1"/>
  <c r="EN470" i="1" s="1"/>
  <c r="DI470" i="1" a="1"/>
  <c r="DI470" i="1" s="1"/>
  <c r="DH470" i="1" a="1"/>
  <c r="DH470" i="1" s="1"/>
  <c r="EM502" i="1" a="1"/>
  <c r="EM502" i="1" s="1"/>
  <c r="EN502" i="1" a="1"/>
  <c r="EN502" i="1" s="1"/>
  <c r="DI502" i="1" a="1"/>
  <c r="DI502" i="1" s="1"/>
  <c r="DH502" i="1" a="1"/>
  <c r="DH502" i="1" s="1"/>
  <c r="EM534" i="1" a="1"/>
  <c r="EM534" i="1" s="1"/>
  <c r="EN534" i="1" a="1"/>
  <c r="EN534" i="1" s="1"/>
  <c r="DI534" i="1" a="1"/>
  <c r="DI534" i="1" s="1"/>
  <c r="DH534" i="1" a="1"/>
  <c r="DH534" i="1" s="1"/>
  <c r="EM582" i="1" a="1"/>
  <c r="EM582" i="1" s="1"/>
  <c r="EN582" i="1" a="1"/>
  <c r="EN582" i="1" s="1"/>
  <c r="DI582" i="1" a="1"/>
  <c r="DI582" i="1" s="1"/>
  <c r="DH582" i="1" a="1"/>
  <c r="DH582" i="1" s="1"/>
  <c r="EN15" i="1" a="1"/>
  <c r="EN15" i="1" s="1"/>
  <c r="EM15" i="1" a="1"/>
  <c r="EM15" i="1" s="1"/>
  <c r="DI15" i="1" a="1"/>
  <c r="DI15" i="1" s="1"/>
  <c r="DH15" i="1" a="1"/>
  <c r="DH15" i="1" s="1"/>
  <c r="EN55" i="1" a="1"/>
  <c r="EN55" i="1" s="1"/>
  <c r="EM55" i="1" a="1"/>
  <c r="EM55" i="1" s="1"/>
  <c r="DI55" i="1" a="1"/>
  <c r="DI55" i="1" s="1"/>
  <c r="DH55" i="1" a="1"/>
  <c r="DH55" i="1" s="1"/>
  <c r="EN103" i="1" a="1"/>
  <c r="EN103" i="1" s="1"/>
  <c r="EM103" i="1" a="1"/>
  <c r="EM103" i="1" s="1"/>
  <c r="DI103" i="1" a="1"/>
  <c r="DI103" i="1" s="1"/>
  <c r="DH103" i="1" a="1"/>
  <c r="DH103" i="1" s="1"/>
  <c r="EN135" i="1" a="1"/>
  <c r="EN135" i="1" s="1"/>
  <c r="EM135" i="1" a="1"/>
  <c r="EM135" i="1" s="1"/>
  <c r="DI135" i="1" a="1"/>
  <c r="DI135" i="1" s="1"/>
  <c r="DH135" i="1" a="1"/>
  <c r="DH135" i="1" s="1"/>
  <c r="EN183" i="1" a="1"/>
  <c r="EN183" i="1" s="1"/>
  <c r="EM183" i="1" a="1"/>
  <c r="EM183" i="1" s="1"/>
  <c r="DI183" i="1" a="1"/>
  <c r="DI183" i="1" s="1"/>
  <c r="DH183" i="1" a="1"/>
  <c r="DH183" i="1" s="1"/>
  <c r="EN215" i="1" a="1"/>
  <c r="EN215" i="1" s="1"/>
  <c r="EM215" i="1" a="1"/>
  <c r="EM215" i="1" s="1"/>
  <c r="DI215" i="1" a="1"/>
  <c r="DI215" i="1" s="1"/>
  <c r="DH215" i="1" a="1"/>
  <c r="DH215" i="1" s="1"/>
  <c r="EN247" i="1" a="1"/>
  <c r="EN247" i="1" s="1"/>
  <c r="EM247" i="1" a="1"/>
  <c r="EM247" i="1" s="1"/>
  <c r="DI247" i="1" a="1"/>
  <c r="DI247" i="1" s="1"/>
  <c r="DH247" i="1" a="1"/>
  <c r="DH247" i="1" s="1"/>
  <c r="EN287" i="1" a="1"/>
  <c r="EN287" i="1" s="1"/>
  <c r="EM287" i="1" a="1"/>
  <c r="EM287" i="1" s="1"/>
  <c r="DH287" i="1" a="1"/>
  <c r="DH287" i="1" s="1"/>
  <c r="DI287" i="1" a="1"/>
  <c r="DI287" i="1" s="1"/>
  <c r="EN327" i="1" a="1"/>
  <c r="EN327" i="1" s="1"/>
  <c r="EM327" i="1" a="1"/>
  <c r="EM327" i="1" s="1"/>
  <c r="DH327" i="1" a="1"/>
  <c r="DH327" i="1" s="1"/>
  <c r="DI327" i="1" a="1"/>
  <c r="DI327" i="1" s="1"/>
  <c r="EM367" i="1" a="1"/>
  <c r="EM367" i="1" s="1"/>
  <c r="EN367" i="1" a="1"/>
  <c r="EN367" i="1" s="1"/>
  <c r="DH367" i="1" a="1"/>
  <c r="DH367" i="1" s="1"/>
  <c r="EM399" i="1" a="1"/>
  <c r="EM399" i="1" s="1"/>
  <c r="EN399" i="1" a="1"/>
  <c r="EN399" i="1" s="1"/>
  <c r="DH399" i="1" a="1"/>
  <c r="DH399" i="1" s="1"/>
  <c r="EN439" i="1" a="1"/>
  <c r="EN439" i="1" s="1"/>
  <c r="EM439" i="1" a="1"/>
  <c r="EM439" i="1" s="1"/>
  <c r="DH439" i="1" a="1"/>
  <c r="DH439" i="1" s="1"/>
  <c r="DI439" i="1" a="1"/>
  <c r="DI439" i="1" s="1"/>
  <c r="EN479" i="1" a="1"/>
  <c r="EN479" i="1" s="1"/>
  <c r="EM479" i="1" a="1"/>
  <c r="EM479" i="1" s="1"/>
  <c r="DH479" i="1" a="1"/>
  <c r="DH479" i="1" s="1"/>
  <c r="DI479" i="1" a="1"/>
  <c r="DI479" i="1" s="1"/>
  <c r="EN511" i="1" a="1"/>
  <c r="EN511" i="1" s="1"/>
  <c r="EM511" i="1" a="1"/>
  <c r="EM511" i="1" s="1"/>
  <c r="DI511" i="1" a="1"/>
  <c r="DI511" i="1" s="1"/>
  <c r="DH511" i="1" a="1"/>
  <c r="DH511" i="1" s="1"/>
  <c r="EN551" i="1" a="1"/>
  <c r="EN551" i="1" s="1"/>
  <c r="EM551" i="1" a="1"/>
  <c r="EM551" i="1" s="1"/>
  <c r="DI551" i="1" a="1"/>
  <c r="DI551" i="1" s="1"/>
  <c r="DH551" i="1" a="1"/>
  <c r="DH551" i="1" s="1"/>
  <c r="EN9" i="1" a="1"/>
  <c r="EN9" i="1" s="1"/>
  <c r="EM9" i="1" a="1"/>
  <c r="EM9" i="1" s="1"/>
  <c r="DI9" i="1" a="1"/>
  <c r="DI9" i="1" s="1"/>
  <c r="DH9" i="1" a="1"/>
  <c r="DH9" i="1" s="1"/>
  <c r="EN17" i="1" a="1"/>
  <c r="EN17" i="1" s="1"/>
  <c r="EM17" i="1" a="1"/>
  <c r="EM17" i="1" s="1"/>
  <c r="DI17" i="1" a="1"/>
  <c r="DI17" i="1" s="1"/>
  <c r="DH17" i="1" a="1"/>
  <c r="DH17" i="1" s="1"/>
  <c r="EN25" i="1" a="1"/>
  <c r="EN25" i="1" s="1"/>
  <c r="EM25" i="1" a="1"/>
  <c r="EM25" i="1" s="1"/>
  <c r="DI25" i="1" a="1"/>
  <c r="DI25" i="1" s="1"/>
  <c r="DH25" i="1" a="1"/>
  <c r="DH25" i="1" s="1"/>
  <c r="EN33" i="1" a="1"/>
  <c r="EN33" i="1" s="1"/>
  <c r="EM33" i="1" a="1"/>
  <c r="EM33" i="1" s="1"/>
  <c r="DI33" i="1" a="1"/>
  <c r="DI33" i="1" s="1"/>
  <c r="DH33" i="1" a="1"/>
  <c r="DH33" i="1" s="1"/>
  <c r="EN41" i="1" a="1"/>
  <c r="EN41" i="1" s="1"/>
  <c r="EM41" i="1" a="1"/>
  <c r="EM41" i="1" s="1"/>
  <c r="DI41" i="1" a="1"/>
  <c r="DI41" i="1" s="1"/>
  <c r="DH41" i="1" a="1"/>
  <c r="DH41" i="1" s="1"/>
  <c r="EN49" i="1" a="1"/>
  <c r="EN49" i="1" s="1"/>
  <c r="EM49" i="1" a="1"/>
  <c r="EM49" i="1" s="1"/>
  <c r="DI49" i="1" a="1"/>
  <c r="DI49" i="1" s="1"/>
  <c r="DH49" i="1" a="1"/>
  <c r="DH49" i="1" s="1"/>
  <c r="EN57" i="1" a="1"/>
  <c r="EN57" i="1" s="1"/>
  <c r="EM57" i="1" a="1"/>
  <c r="EM57" i="1" s="1"/>
  <c r="DI57" i="1" a="1"/>
  <c r="DI57" i="1" s="1"/>
  <c r="DH57" i="1" a="1"/>
  <c r="DH57" i="1" s="1"/>
  <c r="EN65" i="1" a="1"/>
  <c r="EN65" i="1" s="1"/>
  <c r="EM65" i="1" a="1"/>
  <c r="EM65" i="1" s="1"/>
  <c r="DI65" i="1" a="1"/>
  <c r="DI65" i="1" s="1"/>
  <c r="DH65" i="1" a="1"/>
  <c r="DH65" i="1" s="1"/>
  <c r="EN73" i="1" a="1"/>
  <c r="EN73" i="1" s="1"/>
  <c r="EM73" i="1" a="1"/>
  <c r="EM73" i="1" s="1"/>
  <c r="DI73" i="1" a="1"/>
  <c r="DI73" i="1" s="1"/>
  <c r="DH73" i="1" a="1"/>
  <c r="DH73" i="1" s="1"/>
  <c r="EN81" i="1" a="1"/>
  <c r="EN81" i="1" s="1"/>
  <c r="EM81" i="1" a="1"/>
  <c r="EM81" i="1" s="1"/>
  <c r="DI81" i="1" a="1"/>
  <c r="DI81" i="1" s="1"/>
  <c r="DH81" i="1" a="1"/>
  <c r="DH81" i="1" s="1"/>
  <c r="EN89" i="1" a="1"/>
  <c r="EN89" i="1" s="1"/>
  <c r="EM89" i="1" a="1"/>
  <c r="EM89" i="1" s="1"/>
  <c r="DI89" i="1" a="1"/>
  <c r="DI89" i="1" s="1"/>
  <c r="DH89" i="1" a="1"/>
  <c r="DH89" i="1" s="1"/>
  <c r="EN97" i="1" a="1"/>
  <c r="EN97" i="1" s="1"/>
  <c r="EM97" i="1" a="1"/>
  <c r="EM97" i="1" s="1"/>
  <c r="DI97" i="1" a="1"/>
  <c r="DI97" i="1" s="1"/>
  <c r="DH97" i="1" a="1"/>
  <c r="DH97" i="1" s="1"/>
  <c r="EM105" i="1" a="1"/>
  <c r="EM105" i="1" s="1"/>
  <c r="EN105" i="1" a="1"/>
  <c r="EN105" i="1" s="1"/>
  <c r="DI105" i="1" a="1"/>
  <c r="DI105" i="1" s="1"/>
  <c r="DH105" i="1" a="1"/>
  <c r="DH105" i="1" s="1"/>
  <c r="EM113" i="1" a="1"/>
  <c r="EM113" i="1" s="1"/>
  <c r="EN113" i="1" a="1"/>
  <c r="EN113" i="1" s="1"/>
  <c r="DI113" i="1" a="1"/>
  <c r="DI113" i="1" s="1"/>
  <c r="DH113" i="1" a="1"/>
  <c r="DH113" i="1" s="1"/>
  <c r="EM121" i="1" a="1"/>
  <c r="EM121" i="1" s="1"/>
  <c r="EN121" i="1" a="1"/>
  <c r="EN121" i="1" s="1"/>
  <c r="DI121" i="1" a="1"/>
  <c r="DI121" i="1" s="1"/>
  <c r="DH121" i="1" a="1"/>
  <c r="DH121" i="1" s="1"/>
  <c r="EM129" i="1" a="1"/>
  <c r="EM129" i="1" s="1"/>
  <c r="EN129" i="1" a="1"/>
  <c r="EN129" i="1" s="1"/>
  <c r="DI129" i="1" a="1"/>
  <c r="DI129" i="1" s="1"/>
  <c r="DH129" i="1" a="1"/>
  <c r="DH129" i="1" s="1"/>
  <c r="EM137" i="1" a="1"/>
  <c r="EM137" i="1" s="1"/>
  <c r="EN137" i="1" a="1"/>
  <c r="EN137" i="1" s="1"/>
  <c r="DI137" i="1" a="1"/>
  <c r="DI137" i="1" s="1"/>
  <c r="DH137" i="1" a="1"/>
  <c r="DH137" i="1" s="1"/>
  <c r="EM145" i="1" a="1"/>
  <c r="EM145" i="1" s="1"/>
  <c r="EN145" i="1" a="1"/>
  <c r="EN145" i="1" s="1"/>
  <c r="DI145" i="1" a="1"/>
  <c r="DI145" i="1" s="1"/>
  <c r="DH145" i="1" a="1"/>
  <c r="DH145" i="1" s="1"/>
  <c r="EM153" i="1" a="1"/>
  <c r="EM153" i="1" s="1"/>
  <c r="EN153" i="1" a="1"/>
  <c r="EN153" i="1" s="1"/>
  <c r="DI153" i="1" a="1"/>
  <c r="DI153" i="1" s="1"/>
  <c r="DH153" i="1" a="1"/>
  <c r="DH153" i="1" s="1"/>
  <c r="EM161" i="1" a="1"/>
  <c r="EM161" i="1" s="1"/>
  <c r="EN161" i="1" a="1"/>
  <c r="EN161" i="1" s="1"/>
  <c r="DI161" i="1" a="1"/>
  <c r="DI161" i="1" s="1"/>
  <c r="DH161" i="1" a="1"/>
  <c r="DH161" i="1" s="1"/>
  <c r="EM169" i="1" a="1"/>
  <c r="EM169" i="1" s="1"/>
  <c r="EN169" i="1" a="1"/>
  <c r="EN169" i="1" s="1"/>
  <c r="DI169" i="1" a="1"/>
  <c r="DI169" i="1" s="1"/>
  <c r="DH169" i="1" a="1"/>
  <c r="DH169" i="1" s="1"/>
  <c r="EM177" i="1" a="1"/>
  <c r="EM177" i="1" s="1"/>
  <c r="EN177" i="1" a="1"/>
  <c r="EN177" i="1" s="1"/>
  <c r="DI177" i="1" a="1"/>
  <c r="DI177" i="1" s="1"/>
  <c r="DH177" i="1" a="1"/>
  <c r="DH177" i="1" s="1"/>
  <c r="EM185" i="1" a="1"/>
  <c r="EM185" i="1" s="1"/>
  <c r="EN185" i="1" a="1"/>
  <c r="EN185" i="1" s="1"/>
  <c r="DI185" i="1" a="1"/>
  <c r="DI185" i="1" s="1"/>
  <c r="DH185" i="1" a="1"/>
  <c r="DH185" i="1" s="1"/>
  <c r="EM193" i="1" a="1"/>
  <c r="EM193" i="1" s="1"/>
  <c r="EN193" i="1" a="1"/>
  <c r="EN193" i="1" s="1"/>
  <c r="DI193" i="1" a="1"/>
  <c r="DI193" i="1" s="1"/>
  <c r="DH193" i="1" a="1"/>
  <c r="DH193" i="1" s="1"/>
  <c r="EM201" i="1" a="1"/>
  <c r="EM201" i="1" s="1"/>
  <c r="EN201" i="1" a="1"/>
  <c r="EN201" i="1" s="1"/>
  <c r="DI201" i="1" a="1"/>
  <c r="DI201" i="1" s="1"/>
  <c r="DH201" i="1" a="1"/>
  <c r="DH201" i="1" s="1"/>
  <c r="EM209" i="1" a="1"/>
  <c r="EM209" i="1" s="1"/>
  <c r="EN209" i="1" a="1"/>
  <c r="EN209" i="1" s="1"/>
  <c r="DI209" i="1" a="1"/>
  <c r="DI209" i="1" s="1"/>
  <c r="DH209" i="1" a="1"/>
  <c r="DH209" i="1" s="1"/>
  <c r="EM217" i="1" a="1"/>
  <c r="EM217" i="1" s="1"/>
  <c r="EN217" i="1" a="1"/>
  <c r="EN217" i="1" s="1"/>
  <c r="DI217" i="1" a="1"/>
  <c r="DI217" i="1" s="1"/>
  <c r="DH217" i="1" a="1"/>
  <c r="DH217" i="1" s="1"/>
  <c r="EM225" i="1" a="1"/>
  <c r="EM225" i="1" s="1"/>
  <c r="EN225" i="1" a="1"/>
  <c r="EN225" i="1" s="1"/>
  <c r="DI225" i="1" a="1"/>
  <c r="DI225" i="1" s="1"/>
  <c r="DH225" i="1" a="1"/>
  <c r="DH225" i="1" s="1"/>
  <c r="EM233" i="1" a="1"/>
  <c r="EM233" i="1" s="1"/>
  <c r="EN233" i="1" a="1"/>
  <c r="EN233" i="1" s="1"/>
  <c r="DI233" i="1" a="1"/>
  <c r="DI233" i="1" s="1"/>
  <c r="DH233" i="1" a="1"/>
  <c r="DH233" i="1" s="1"/>
  <c r="EM241" i="1" a="1"/>
  <c r="EM241" i="1" s="1"/>
  <c r="EN241" i="1" a="1"/>
  <c r="EN241" i="1" s="1"/>
  <c r="DI241" i="1" a="1"/>
  <c r="DI241" i="1" s="1"/>
  <c r="DH241" i="1" a="1"/>
  <c r="DH241" i="1" s="1"/>
  <c r="EM249" i="1" a="1"/>
  <c r="EM249" i="1" s="1"/>
  <c r="EN249" i="1" a="1"/>
  <c r="EN249" i="1" s="1"/>
  <c r="DI249" i="1" a="1"/>
  <c r="DI249" i="1" s="1"/>
  <c r="DH249" i="1" a="1"/>
  <c r="DH249" i="1" s="1"/>
  <c r="EM257" i="1" a="1"/>
  <c r="EM257" i="1" s="1"/>
  <c r="EN257" i="1" a="1"/>
  <c r="EN257" i="1" s="1"/>
  <c r="DI257" i="1" a="1"/>
  <c r="DI257" i="1" s="1"/>
  <c r="DH257" i="1" a="1"/>
  <c r="DH257" i="1" s="1"/>
  <c r="EM265" i="1" a="1"/>
  <c r="EM265" i="1" s="1"/>
  <c r="EN265" i="1" a="1"/>
  <c r="EN265" i="1" s="1"/>
  <c r="DI265" i="1" a="1"/>
  <c r="DI265" i="1" s="1"/>
  <c r="DH265" i="1" a="1"/>
  <c r="DH265" i="1" s="1"/>
  <c r="EM273" i="1" a="1"/>
  <c r="EM273" i="1" s="1"/>
  <c r="EN273" i="1" a="1"/>
  <c r="EN273" i="1" s="1"/>
  <c r="DI273" i="1" a="1"/>
  <c r="DI273" i="1" s="1"/>
  <c r="DH273" i="1" a="1"/>
  <c r="DH273" i="1" s="1"/>
  <c r="EM281" i="1" a="1"/>
  <c r="EM281" i="1" s="1"/>
  <c r="EN281" i="1" a="1"/>
  <c r="EN281" i="1" s="1"/>
  <c r="DI281" i="1" a="1"/>
  <c r="DI281" i="1" s="1"/>
  <c r="DH281" i="1" a="1"/>
  <c r="DH281" i="1" s="1"/>
  <c r="EM289" i="1" a="1"/>
  <c r="EM289" i="1" s="1"/>
  <c r="EN289" i="1" a="1"/>
  <c r="EN289" i="1" s="1"/>
  <c r="DI289" i="1" a="1"/>
  <c r="DI289" i="1" s="1"/>
  <c r="DH289" i="1" a="1"/>
  <c r="DH289" i="1" s="1"/>
  <c r="EM297" i="1" a="1"/>
  <c r="EM297" i="1" s="1"/>
  <c r="EN297" i="1" a="1"/>
  <c r="EN297" i="1" s="1"/>
  <c r="DI297" i="1" a="1"/>
  <c r="DI297" i="1" s="1"/>
  <c r="DH297" i="1" a="1"/>
  <c r="DH297" i="1" s="1"/>
  <c r="EM305" i="1" a="1"/>
  <c r="EM305" i="1" s="1"/>
  <c r="EN305" i="1" a="1"/>
  <c r="EN305" i="1" s="1"/>
  <c r="DI305" i="1" a="1"/>
  <c r="DI305" i="1" s="1"/>
  <c r="DH305" i="1" a="1"/>
  <c r="DH305" i="1" s="1"/>
  <c r="EM313" i="1" a="1"/>
  <c r="EM313" i="1" s="1"/>
  <c r="EN313" i="1" a="1"/>
  <c r="EN313" i="1" s="1"/>
  <c r="DI313" i="1" a="1"/>
  <c r="DI313" i="1" s="1"/>
  <c r="DH313" i="1" a="1"/>
  <c r="DH313" i="1" s="1"/>
  <c r="EM321" i="1" a="1"/>
  <c r="EM321" i="1" s="1"/>
  <c r="EN321" i="1" a="1"/>
  <c r="EN321" i="1" s="1"/>
  <c r="DI321" i="1" a="1"/>
  <c r="DI321" i="1" s="1"/>
  <c r="DH321" i="1" a="1"/>
  <c r="DH321" i="1" s="1"/>
  <c r="EM329" i="1" a="1"/>
  <c r="EM329" i="1" s="1"/>
  <c r="EN329" i="1" a="1"/>
  <c r="EN329" i="1" s="1"/>
  <c r="DI329" i="1" a="1"/>
  <c r="DI329" i="1" s="1"/>
  <c r="DH329" i="1" a="1"/>
  <c r="DH329" i="1" s="1"/>
  <c r="EM337" i="1" a="1"/>
  <c r="EM337" i="1" s="1"/>
  <c r="EN337" i="1" a="1"/>
  <c r="EN337" i="1" s="1"/>
  <c r="DI337" i="1" a="1"/>
  <c r="DI337" i="1" s="1"/>
  <c r="DH337" i="1" a="1"/>
  <c r="DH337" i="1" s="1"/>
  <c r="EM345" i="1" a="1"/>
  <c r="EM345" i="1" s="1"/>
  <c r="EN345" i="1" a="1"/>
  <c r="EN345" i="1" s="1"/>
  <c r="DI345" i="1" a="1"/>
  <c r="DI345" i="1" s="1"/>
  <c r="DH345" i="1" a="1"/>
  <c r="DH345" i="1" s="1"/>
  <c r="EM353" i="1" a="1"/>
  <c r="EM353" i="1" s="1"/>
  <c r="EN353" i="1" a="1"/>
  <c r="EN353" i="1" s="1"/>
  <c r="DI353" i="1" a="1"/>
  <c r="DI353" i="1" s="1"/>
  <c r="DH353" i="1" a="1"/>
  <c r="DH353" i="1" s="1"/>
  <c r="EN361" i="1" a="1"/>
  <c r="EN361" i="1" s="1"/>
  <c r="EM361" i="1" a="1"/>
  <c r="EM361" i="1" s="1"/>
  <c r="DI361" i="1" a="1"/>
  <c r="DI361" i="1" s="1"/>
  <c r="DH361" i="1" a="1"/>
  <c r="DH361" i="1" s="1"/>
  <c r="EM369" i="1" a="1"/>
  <c r="EM369" i="1" s="1"/>
  <c r="EN369" i="1" a="1"/>
  <c r="EN369" i="1" s="1"/>
  <c r="DI369" i="1" a="1"/>
  <c r="DI369" i="1" s="1"/>
  <c r="DH369" i="1" a="1"/>
  <c r="DH369" i="1" s="1"/>
  <c r="EN377" i="1" a="1"/>
  <c r="EN377" i="1" s="1"/>
  <c r="EM377" i="1" a="1"/>
  <c r="EM377" i="1" s="1"/>
  <c r="DI377" i="1" a="1"/>
  <c r="DI377" i="1" s="1"/>
  <c r="DH377" i="1" a="1"/>
  <c r="DH377" i="1" s="1"/>
  <c r="EN385" i="1" a="1"/>
  <c r="EN385" i="1" s="1"/>
  <c r="EM385" i="1" a="1"/>
  <c r="EM385" i="1" s="1"/>
  <c r="DI385" i="1" a="1"/>
  <c r="DI385" i="1" s="1"/>
  <c r="DH385" i="1" a="1"/>
  <c r="DH385" i="1" s="1"/>
  <c r="EN393" i="1" a="1"/>
  <c r="EN393" i="1" s="1"/>
  <c r="EM393" i="1" a="1"/>
  <c r="EM393" i="1" s="1"/>
  <c r="DI393" i="1" a="1"/>
  <c r="DI393" i="1" s="1"/>
  <c r="DH393" i="1" a="1"/>
  <c r="DH393" i="1" s="1"/>
  <c r="EN401" i="1" a="1"/>
  <c r="EN401" i="1" s="1"/>
  <c r="EM401" i="1" a="1"/>
  <c r="EM401" i="1" s="1"/>
  <c r="DI401" i="1" a="1"/>
  <c r="DI401" i="1" s="1"/>
  <c r="DH401" i="1" a="1"/>
  <c r="DH401" i="1" s="1"/>
  <c r="EN409" i="1" a="1"/>
  <c r="EN409" i="1" s="1"/>
  <c r="EM409" i="1" a="1"/>
  <c r="EM409" i="1" s="1"/>
  <c r="DI409" i="1" a="1"/>
  <c r="DI409" i="1" s="1"/>
  <c r="DH409" i="1" a="1"/>
  <c r="DH409" i="1" s="1"/>
  <c r="EN417" i="1" a="1"/>
  <c r="EN417" i="1" s="1"/>
  <c r="EM417" i="1" a="1"/>
  <c r="EM417" i="1" s="1"/>
  <c r="DI417" i="1" a="1"/>
  <c r="DI417" i="1" s="1"/>
  <c r="DH417" i="1" a="1"/>
  <c r="DH417" i="1" s="1"/>
  <c r="EN425" i="1" a="1"/>
  <c r="EN425" i="1" s="1"/>
  <c r="EM425" i="1" a="1"/>
  <c r="EM425" i="1" s="1"/>
  <c r="DI425" i="1" a="1"/>
  <c r="DI425" i="1" s="1"/>
  <c r="DH425" i="1" a="1"/>
  <c r="DH425" i="1" s="1"/>
  <c r="EN433" i="1" a="1"/>
  <c r="EN433" i="1" s="1"/>
  <c r="EM433" i="1" a="1"/>
  <c r="EM433" i="1" s="1"/>
  <c r="DI433" i="1" a="1"/>
  <c r="DI433" i="1" s="1"/>
  <c r="DH433" i="1" a="1"/>
  <c r="DH433" i="1" s="1"/>
  <c r="EN441" i="1" a="1"/>
  <c r="EN441" i="1" s="1"/>
  <c r="EM441" i="1" a="1"/>
  <c r="EM441" i="1" s="1"/>
  <c r="DI441" i="1" a="1"/>
  <c r="DI441" i="1" s="1"/>
  <c r="DH441" i="1" a="1"/>
  <c r="DH441" i="1" s="1"/>
  <c r="EN449" i="1" a="1"/>
  <c r="EN449" i="1" s="1"/>
  <c r="EM449" i="1" a="1"/>
  <c r="EM449" i="1" s="1"/>
  <c r="DI449" i="1" a="1"/>
  <c r="DI449" i="1" s="1"/>
  <c r="DH449" i="1" a="1"/>
  <c r="DH449" i="1" s="1"/>
  <c r="EN457" i="1" a="1"/>
  <c r="EN457" i="1" s="1"/>
  <c r="EM457" i="1" a="1"/>
  <c r="EM457" i="1" s="1"/>
  <c r="DI457" i="1" a="1"/>
  <c r="DI457" i="1" s="1"/>
  <c r="DH457" i="1" a="1"/>
  <c r="DH457" i="1" s="1"/>
  <c r="EN465" i="1" a="1"/>
  <c r="EN465" i="1" s="1"/>
  <c r="EM465" i="1" a="1"/>
  <c r="EM465" i="1" s="1"/>
  <c r="DI465" i="1" a="1"/>
  <c r="DI465" i="1" s="1"/>
  <c r="DH465" i="1" a="1"/>
  <c r="DH465" i="1" s="1"/>
  <c r="EN473" i="1" a="1"/>
  <c r="EN473" i="1" s="1"/>
  <c r="EM473" i="1" a="1"/>
  <c r="EM473" i="1" s="1"/>
  <c r="DI473" i="1" a="1"/>
  <c r="DI473" i="1" s="1"/>
  <c r="DH473" i="1" a="1"/>
  <c r="DH473" i="1" s="1"/>
  <c r="EN481" i="1" a="1"/>
  <c r="EN481" i="1" s="1"/>
  <c r="EM481" i="1" a="1"/>
  <c r="EM481" i="1" s="1"/>
  <c r="DI481" i="1" a="1"/>
  <c r="DI481" i="1" s="1"/>
  <c r="DH481" i="1" a="1"/>
  <c r="DH481" i="1" s="1"/>
  <c r="EN489" i="1" a="1"/>
  <c r="EN489" i="1" s="1"/>
  <c r="EM489" i="1" a="1"/>
  <c r="EM489" i="1" s="1"/>
  <c r="DI489" i="1" a="1"/>
  <c r="DI489" i="1" s="1"/>
  <c r="DH489" i="1" a="1"/>
  <c r="DH489" i="1" s="1"/>
  <c r="EN497" i="1" a="1"/>
  <c r="EN497" i="1" s="1"/>
  <c r="EM497" i="1" a="1"/>
  <c r="EM497" i="1" s="1"/>
  <c r="DI497" i="1" a="1"/>
  <c r="DI497" i="1" s="1"/>
  <c r="DH497" i="1" a="1"/>
  <c r="DH497" i="1" s="1"/>
  <c r="EN505" i="1" a="1"/>
  <c r="EN505" i="1" s="1"/>
  <c r="EM505" i="1" a="1"/>
  <c r="EM505" i="1" s="1"/>
  <c r="DI505" i="1" a="1"/>
  <c r="DI505" i="1" s="1"/>
  <c r="DH505" i="1" a="1"/>
  <c r="DH505" i="1" s="1"/>
  <c r="EN513" i="1" a="1"/>
  <c r="EN513" i="1" s="1"/>
  <c r="EM513" i="1" a="1"/>
  <c r="EM513" i="1" s="1"/>
  <c r="DI513" i="1" a="1"/>
  <c r="DI513" i="1" s="1"/>
  <c r="DH513" i="1" a="1"/>
  <c r="DH513" i="1" s="1"/>
  <c r="EN521" i="1" a="1"/>
  <c r="EN521" i="1" s="1"/>
  <c r="EM521" i="1" a="1"/>
  <c r="EM521" i="1" s="1"/>
  <c r="DI521" i="1" a="1"/>
  <c r="DI521" i="1" s="1"/>
  <c r="DH521" i="1" a="1"/>
  <c r="DH521" i="1" s="1"/>
  <c r="EN529" i="1" a="1"/>
  <c r="EN529" i="1" s="1"/>
  <c r="EM529" i="1" a="1"/>
  <c r="EM529" i="1" s="1"/>
  <c r="DI529" i="1" a="1"/>
  <c r="DI529" i="1" s="1"/>
  <c r="DH529" i="1" a="1"/>
  <c r="DH529" i="1" s="1"/>
  <c r="EN537" i="1" a="1"/>
  <c r="EN537" i="1" s="1"/>
  <c r="EM537" i="1" a="1"/>
  <c r="EM537" i="1" s="1"/>
  <c r="DI537" i="1" a="1"/>
  <c r="DI537" i="1" s="1"/>
  <c r="DH537" i="1" a="1"/>
  <c r="DH537" i="1" s="1"/>
  <c r="EN545" i="1" a="1"/>
  <c r="EN545" i="1" s="1"/>
  <c r="EM545" i="1" a="1"/>
  <c r="EM545" i="1" s="1"/>
  <c r="DI545" i="1" a="1"/>
  <c r="DI545" i="1" s="1"/>
  <c r="DH545" i="1" a="1"/>
  <c r="DH545" i="1" s="1"/>
  <c r="EN553" i="1" a="1"/>
  <c r="EN553" i="1" s="1"/>
  <c r="EM553" i="1" a="1"/>
  <c r="EM553" i="1" s="1"/>
  <c r="DI553" i="1" a="1"/>
  <c r="DI553" i="1" s="1"/>
  <c r="DH553" i="1" a="1"/>
  <c r="DH553" i="1" s="1"/>
  <c r="EN561" i="1" a="1"/>
  <c r="EN561" i="1" s="1"/>
  <c r="EM561" i="1" a="1"/>
  <c r="EM561" i="1" s="1"/>
  <c r="DI561" i="1" a="1"/>
  <c r="DI561" i="1" s="1"/>
  <c r="DH561" i="1" a="1"/>
  <c r="DH561" i="1" s="1"/>
  <c r="EN569" i="1" a="1"/>
  <c r="EN569" i="1" s="1"/>
  <c r="EM569" i="1" a="1"/>
  <c r="EM569" i="1" s="1"/>
  <c r="DI569" i="1" a="1"/>
  <c r="DI569" i="1" s="1"/>
  <c r="DH569" i="1" a="1"/>
  <c r="DH569" i="1" s="1"/>
  <c r="EN577" i="1" a="1"/>
  <c r="EN577" i="1" s="1"/>
  <c r="EM577" i="1" a="1"/>
  <c r="EM577" i="1" s="1"/>
  <c r="DI577" i="1" a="1"/>
  <c r="DI577" i="1" s="1"/>
  <c r="DH577" i="1" a="1"/>
  <c r="DH577" i="1" s="1"/>
  <c r="EN585" i="1" a="1"/>
  <c r="EN585" i="1" s="1"/>
  <c r="EM585" i="1" a="1"/>
  <c r="EM585" i="1" s="1"/>
  <c r="DI585" i="1" a="1"/>
  <c r="DI585" i="1" s="1"/>
  <c r="DH585" i="1" a="1"/>
  <c r="DH585" i="1" s="1"/>
  <c r="EN593" i="1" a="1"/>
  <c r="EN593" i="1" s="1"/>
  <c r="EM593" i="1" a="1"/>
  <c r="EM593" i="1" s="1"/>
  <c r="DI593" i="1" a="1"/>
  <c r="DI593" i="1" s="1"/>
  <c r="DH593" i="1" a="1"/>
  <c r="DH593" i="1" s="1"/>
  <c r="EN601" i="1" a="1"/>
  <c r="EN601" i="1" s="1"/>
  <c r="EM601" i="1" a="1"/>
  <c r="EM601" i="1" s="1"/>
  <c r="DI601" i="1" a="1"/>
  <c r="DI601" i="1" s="1"/>
  <c r="DH601" i="1" a="1"/>
  <c r="DH601" i="1" s="1"/>
  <c r="EN609" i="1" a="1"/>
  <c r="EN609" i="1" s="1"/>
  <c r="EM609" i="1" a="1"/>
  <c r="EM609" i="1" s="1"/>
  <c r="DI609" i="1" a="1"/>
  <c r="DI609" i="1" s="1"/>
  <c r="DH609" i="1" a="1"/>
  <c r="DH609" i="1" s="1"/>
  <c r="EN617" i="1" a="1"/>
  <c r="EN617" i="1" s="1"/>
  <c r="EM617" i="1" a="1"/>
  <c r="EM617" i="1" s="1"/>
  <c r="DI617" i="1" a="1"/>
  <c r="DI617" i="1" s="1"/>
  <c r="DH617" i="1" a="1"/>
  <c r="DH617" i="1" s="1"/>
  <c r="EN625" i="1" a="1"/>
  <c r="EN625" i="1" s="1"/>
  <c r="EM625" i="1" a="1"/>
  <c r="EM625" i="1" s="1"/>
  <c r="DI625" i="1" a="1"/>
  <c r="DI625" i="1" s="1"/>
  <c r="DH625" i="1" a="1"/>
  <c r="DH625" i="1" s="1"/>
  <c r="EN633" i="1" a="1"/>
  <c r="EN633" i="1" s="1"/>
  <c r="EM633" i="1" a="1"/>
  <c r="EM633" i="1" s="1"/>
  <c r="DI633" i="1" a="1"/>
  <c r="DI633" i="1" s="1"/>
  <c r="DH633" i="1" a="1"/>
  <c r="DH633" i="1" s="1"/>
  <c r="EN641" i="1" a="1"/>
  <c r="EN641" i="1" s="1"/>
  <c r="EM641" i="1" a="1"/>
  <c r="EM641" i="1" s="1"/>
  <c r="DI641" i="1" a="1"/>
  <c r="DI641" i="1" s="1"/>
  <c r="DH641" i="1" a="1"/>
  <c r="DH641" i="1" s="1"/>
  <c r="EN649" i="1" a="1"/>
  <c r="EN649" i="1" s="1"/>
  <c r="EM649" i="1" a="1"/>
  <c r="EM649" i="1" s="1"/>
  <c r="DI649" i="1" a="1"/>
  <c r="DI649" i="1" s="1"/>
  <c r="DH649" i="1" a="1"/>
  <c r="DH649" i="1" s="1"/>
  <c r="EN657" i="1" a="1"/>
  <c r="EN657" i="1" s="1"/>
  <c r="EM657" i="1" a="1"/>
  <c r="EM657" i="1" s="1"/>
  <c r="DI657" i="1" a="1"/>
  <c r="DI657" i="1" s="1"/>
  <c r="DH657" i="1" a="1"/>
  <c r="DH657" i="1" s="1"/>
  <c r="EN665" i="1" a="1"/>
  <c r="EN665" i="1" s="1"/>
  <c r="EM665" i="1" a="1"/>
  <c r="EM665" i="1" s="1"/>
  <c r="DI665" i="1" a="1"/>
  <c r="DI665" i="1" s="1"/>
  <c r="DH665" i="1" a="1"/>
  <c r="DH665" i="1" s="1"/>
  <c r="EN673" i="1" a="1"/>
  <c r="EN673" i="1" s="1"/>
  <c r="EM673" i="1" a="1"/>
  <c r="EM673" i="1" s="1"/>
  <c r="DI673" i="1" a="1"/>
  <c r="DI673" i="1" s="1"/>
  <c r="DH673" i="1" a="1"/>
  <c r="DH673" i="1" s="1"/>
  <c r="EN681" i="1" a="1"/>
  <c r="EN681" i="1" s="1"/>
  <c r="EM681" i="1" a="1"/>
  <c r="EM681" i="1" s="1"/>
  <c r="DI681" i="1" a="1"/>
  <c r="DI681" i="1" s="1"/>
  <c r="DH681" i="1" a="1"/>
  <c r="DH681" i="1" s="1"/>
  <c r="EN689" i="1" a="1"/>
  <c r="EN689" i="1" s="1"/>
  <c r="EM689" i="1" a="1"/>
  <c r="EM689" i="1" s="1"/>
  <c r="DI689" i="1" a="1"/>
  <c r="DI689" i="1" s="1"/>
  <c r="DH689" i="1" a="1"/>
  <c r="DH689" i="1" s="1"/>
  <c r="EN2" i="1" a="1"/>
  <c r="EN2" i="1" s="1"/>
  <c r="EM2" i="1" a="1"/>
  <c r="EM2" i="1" s="1"/>
  <c r="DH2" i="1" a="1"/>
  <c r="DH2" i="1" s="1"/>
  <c r="DH24" i="1" a="1"/>
  <c r="DH24" i="1" s="1"/>
  <c r="DH56" i="1" a="1"/>
  <c r="DH56" i="1" s="1"/>
  <c r="DH88" i="1" a="1"/>
  <c r="DH88" i="1" s="1"/>
  <c r="DH120" i="1" a="1"/>
  <c r="DH120" i="1" s="1"/>
  <c r="DH152" i="1" a="1"/>
  <c r="DH152" i="1" s="1"/>
  <c r="DH184" i="1" a="1"/>
  <c r="DH184" i="1" s="1"/>
  <c r="DH216" i="1" a="1"/>
  <c r="DH216" i="1" s="1"/>
  <c r="DH248" i="1" a="1"/>
  <c r="DH248" i="1" s="1"/>
  <c r="EN14" i="1" a="1"/>
  <c r="EN14" i="1" s="1"/>
  <c r="EM14" i="1" a="1"/>
  <c r="EM14" i="1" s="1"/>
  <c r="DH14" i="1" a="1"/>
  <c r="DH14" i="1" s="1"/>
  <c r="EN62" i="1" a="1"/>
  <c r="EN62" i="1" s="1"/>
  <c r="EM62" i="1" a="1"/>
  <c r="EM62" i="1" s="1"/>
  <c r="DI62" i="1" a="1"/>
  <c r="DI62" i="1" s="1"/>
  <c r="DH62" i="1" a="1"/>
  <c r="DH62" i="1" s="1"/>
  <c r="EM110" i="1" a="1"/>
  <c r="EM110" i="1" s="1"/>
  <c r="EN110" i="1" a="1"/>
  <c r="EN110" i="1" s="1"/>
  <c r="DI110" i="1" a="1"/>
  <c r="DI110" i="1" s="1"/>
  <c r="DH110" i="1" a="1"/>
  <c r="DH110" i="1" s="1"/>
  <c r="EM142" i="1" a="1"/>
  <c r="EM142" i="1" s="1"/>
  <c r="EN142" i="1" a="1"/>
  <c r="EN142" i="1" s="1"/>
  <c r="DI142" i="1" a="1"/>
  <c r="DI142" i="1" s="1"/>
  <c r="DH142" i="1" a="1"/>
  <c r="DH142" i="1" s="1"/>
  <c r="EM190" i="1" a="1"/>
  <c r="EM190" i="1" s="1"/>
  <c r="EN190" i="1" a="1"/>
  <c r="EN190" i="1" s="1"/>
  <c r="DI190" i="1" a="1"/>
  <c r="DI190" i="1" s="1"/>
  <c r="DH190" i="1" a="1"/>
  <c r="DH190" i="1" s="1"/>
  <c r="EM238" i="1" a="1"/>
  <c r="EM238" i="1" s="1"/>
  <c r="EN238" i="1" a="1"/>
  <c r="EN238" i="1" s="1"/>
  <c r="DI238" i="1" a="1"/>
  <c r="DI238" i="1" s="1"/>
  <c r="DH238" i="1" a="1"/>
  <c r="DH238" i="1" s="1"/>
  <c r="EM278" i="1" a="1"/>
  <c r="EM278" i="1" s="1"/>
  <c r="DI278" i="1" a="1"/>
  <c r="DI278" i="1" s="1"/>
  <c r="EN278" i="1" a="1"/>
  <c r="EN278" i="1" s="1"/>
  <c r="DH278" i="1" a="1"/>
  <c r="DH278" i="1" s="1"/>
  <c r="EM318" i="1" a="1"/>
  <c r="EM318" i="1" s="1"/>
  <c r="EN318" i="1" a="1"/>
  <c r="EN318" i="1" s="1"/>
  <c r="DI318" i="1" a="1"/>
  <c r="DI318" i="1" s="1"/>
  <c r="DH318" i="1" a="1"/>
  <c r="DH318" i="1" s="1"/>
  <c r="EM358" i="1" a="1"/>
  <c r="EM358" i="1" s="1"/>
  <c r="EN358" i="1" a="1"/>
  <c r="EN358" i="1" s="1"/>
  <c r="DI358" i="1" a="1"/>
  <c r="DI358" i="1" s="1"/>
  <c r="DH358" i="1" a="1"/>
  <c r="DH358" i="1" s="1"/>
  <c r="EM398" i="1" a="1"/>
  <c r="EM398" i="1" s="1"/>
  <c r="EN398" i="1" a="1"/>
  <c r="EN398" i="1" s="1"/>
  <c r="DI398" i="1" a="1"/>
  <c r="DI398" i="1" s="1"/>
  <c r="DH398" i="1" a="1"/>
  <c r="DH398" i="1" s="1"/>
  <c r="EM422" i="1" a="1"/>
  <c r="EM422" i="1" s="1"/>
  <c r="EN422" i="1" a="1"/>
  <c r="EN422" i="1" s="1"/>
  <c r="DI422" i="1" a="1"/>
  <c r="DI422" i="1" s="1"/>
  <c r="DH422" i="1" a="1"/>
  <c r="DH422" i="1" s="1"/>
  <c r="EM438" i="1" a="1"/>
  <c r="EM438" i="1" s="1"/>
  <c r="EN438" i="1" a="1"/>
  <c r="EN438" i="1" s="1"/>
  <c r="DI438" i="1" a="1"/>
  <c r="DI438" i="1" s="1"/>
  <c r="DH438" i="1" a="1"/>
  <c r="DH438" i="1" s="1"/>
  <c r="EM494" i="1" a="1"/>
  <c r="EM494" i="1" s="1"/>
  <c r="EN494" i="1" a="1"/>
  <c r="EN494" i="1" s="1"/>
  <c r="DI494" i="1" a="1"/>
  <c r="DI494" i="1" s="1"/>
  <c r="DH494" i="1" a="1"/>
  <c r="DH494" i="1" s="1"/>
  <c r="EM526" i="1" a="1"/>
  <c r="EM526" i="1" s="1"/>
  <c r="EN526" i="1" a="1"/>
  <c r="EN526" i="1" s="1"/>
  <c r="DH526" i="1" a="1"/>
  <c r="DH526" i="1" s="1"/>
  <c r="DI526" i="1" a="1"/>
  <c r="DI526" i="1" s="1"/>
  <c r="EM558" i="1" a="1"/>
  <c r="EM558" i="1" s="1"/>
  <c r="EN558" i="1" a="1"/>
  <c r="EN558" i="1" s="1"/>
  <c r="DI558" i="1" a="1"/>
  <c r="DI558" i="1" s="1"/>
  <c r="DH558" i="1" a="1"/>
  <c r="DH558" i="1" s="1"/>
  <c r="EN39" i="1" a="1"/>
  <c r="EN39" i="1" s="1"/>
  <c r="EM39" i="1" a="1"/>
  <c r="EM39" i="1" s="1"/>
  <c r="DI39" i="1" a="1"/>
  <c r="DI39" i="1" s="1"/>
  <c r="DH39" i="1" a="1"/>
  <c r="DH39" i="1" s="1"/>
  <c r="EN79" i="1" a="1"/>
  <c r="EN79" i="1" s="1"/>
  <c r="EM79" i="1" a="1"/>
  <c r="EM79" i="1" s="1"/>
  <c r="DI79" i="1" a="1"/>
  <c r="DI79" i="1" s="1"/>
  <c r="DH79" i="1" a="1"/>
  <c r="DH79" i="1" s="1"/>
  <c r="EN127" i="1" a="1"/>
  <c r="EN127" i="1" s="1"/>
  <c r="EM127" i="1" a="1"/>
  <c r="EM127" i="1" s="1"/>
  <c r="DI127" i="1" a="1"/>
  <c r="DI127" i="1" s="1"/>
  <c r="DH127" i="1" a="1"/>
  <c r="DH127" i="1" s="1"/>
  <c r="EM159" i="1" a="1"/>
  <c r="EM159" i="1" s="1"/>
  <c r="EN159" i="1" a="1"/>
  <c r="EN159" i="1" s="1"/>
  <c r="DI159" i="1" a="1"/>
  <c r="DI159" i="1" s="1"/>
  <c r="DH159" i="1" a="1"/>
  <c r="DH159" i="1" s="1"/>
  <c r="EN199" i="1" a="1"/>
  <c r="EN199" i="1" s="1"/>
  <c r="EM199" i="1" a="1"/>
  <c r="EM199" i="1" s="1"/>
  <c r="DI199" i="1" a="1"/>
  <c r="DI199" i="1" s="1"/>
  <c r="DH199" i="1" a="1"/>
  <c r="DH199" i="1" s="1"/>
  <c r="EN239" i="1" a="1"/>
  <c r="EN239" i="1" s="1"/>
  <c r="EM239" i="1" a="1"/>
  <c r="EM239" i="1" s="1"/>
  <c r="DI239" i="1" a="1"/>
  <c r="DI239" i="1" s="1"/>
  <c r="DH239" i="1" a="1"/>
  <c r="DH239" i="1" s="1"/>
  <c r="EN279" i="1" a="1"/>
  <c r="EN279" i="1" s="1"/>
  <c r="EM279" i="1" a="1"/>
  <c r="EM279" i="1" s="1"/>
  <c r="DH279" i="1" a="1"/>
  <c r="DH279" i="1" s="1"/>
  <c r="DI279" i="1" a="1"/>
  <c r="DI279" i="1" s="1"/>
  <c r="EN311" i="1" a="1"/>
  <c r="EN311" i="1" s="1"/>
  <c r="EM311" i="1" a="1"/>
  <c r="EM311" i="1" s="1"/>
  <c r="DH311" i="1" a="1"/>
  <c r="DH311" i="1" s="1"/>
  <c r="DI311" i="1" a="1"/>
  <c r="DI311" i="1" s="1"/>
  <c r="EN343" i="1" a="1"/>
  <c r="EN343" i="1" s="1"/>
  <c r="EM343" i="1" a="1"/>
  <c r="EM343" i="1" s="1"/>
  <c r="DH343" i="1" a="1"/>
  <c r="DH343" i="1" s="1"/>
  <c r="DI343" i="1" a="1"/>
  <c r="DI343" i="1" s="1"/>
  <c r="EM383" i="1" a="1"/>
  <c r="EM383" i="1" s="1"/>
  <c r="EN383" i="1" a="1"/>
  <c r="EN383" i="1" s="1"/>
  <c r="DH383" i="1" a="1"/>
  <c r="DH383" i="1" s="1"/>
  <c r="DI383" i="1" a="1"/>
  <c r="DI383" i="1" s="1"/>
  <c r="EN431" i="1" a="1"/>
  <c r="EN431" i="1" s="1"/>
  <c r="EM431" i="1" a="1"/>
  <c r="EM431" i="1" s="1"/>
  <c r="DH431" i="1" a="1"/>
  <c r="DH431" i="1" s="1"/>
  <c r="DI431" i="1" a="1"/>
  <c r="DI431" i="1" s="1"/>
  <c r="EN463" i="1" a="1"/>
  <c r="EN463" i="1" s="1"/>
  <c r="EM463" i="1" a="1"/>
  <c r="EM463" i="1" s="1"/>
  <c r="DH463" i="1" a="1"/>
  <c r="DH463" i="1" s="1"/>
  <c r="DI463" i="1" a="1"/>
  <c r="DI463" i="1" s="1"/>
  <c r="EN495" i="1" a="1"/>
  <c r="EN495" i="1" s="1"/>
  <c r="EM495" i="1" a="1"/>
  <c r="EM495" i="1" s="1"/>
  <c r="DH495" i="1" a="1"/>
  <c r="DH495" i="1" s="1"/>
  <c r="DI495" i="1" a="1"/>
  <c r="DI495" i="1" s="1"/>
  <c r="EN527" i="1" a="1"/>
  <c r="EN527" i="1" s="1"/>
  <c r="EM527" i="1" a="1"/>
  <c r="EM527" i="1" s="1"/>
  <c r="DI527" i="1" a="1"/>
  <c r="DI527" i="1" s="1"/>
  <c r="DH527" i="1" a="1"/>
  <c r="DH527" i="1" s="1"/>
  <c r="EN567" i="1" a="1"/>
  <c r="EN567" i="1" s="1"/>
  <c r="EM567" i="1" a="1"/>
  <c r="EM567" i="1" s="1"/>
  <c r="DI567" i="1" a="1"/>
  <c r="DI567" i="1" s="1"/>
  <c r="DH567" i="1" a="1"/>
  <c r="DH567" i="1" s="1"/>
  <c r="EN10" i="1" a="1"/>
  <c r="EN10" i="1" s="1"/>
  <c r="EM10" i="1" a="1"/>
  <c r="EM10" i="1" s="1"/>
  <c r="DH10" i="1" a="1"/>
  <c r="DH10" i="1" s="1"/>
  <c r="EN18" i="1" a="1"/>
  <c r="EN18" i="1" s="1"/>
  <c r="EM18" i="1" a="1"/>
  <c r="EM18" i="1" s="1"/>
  <c r="DI18" i="1" a="1"/>
  <c r="DI18" i="1" s="1"/>
  <c r="DH18" i="1" a="1"/>
  <c r="DH18" i="1" s="1"/>
  <c r="EN26" i="1" a="1"/>
  <c r="EN26" i="1" s="1"/>
  <c r="EM26" i="1" a="1"/>
  <c r="EM26" i="1" s="1"/>
  <c r="DI26" i="1" a="1"/>
  <c r="DI26" i="1" s="1"/>
  <c r="DH26" i="1" a="1"/>
  <c r="DH26" i="1" s="1"/>
  <c r="EN34" i="1" a="1"/>
  <c r="EN34" i="1" s="1"/>
  <c r="EM34" i="1" a="1"/>
  <c r="EM34" i="1" s="1"/>
  <c r="DI34" i="1" a="1"/>
  <c r="DI34" i="1" s="1"/>
  <c r="DH34" i="1" a="1"/>
  <c r="DH34" i="1" s="1"/>
  <c r="EN42" i="1" a="1"/>
  <c r="EN42" i="1" s="1"/>
  <c r="EM42" i="1" a="1"/>
  <c r="EM42" i="1" s="1"/>
  <c r="DI42" i="1" a="1"/>
  <c r="DI42" i="1" s="1"/>
  <c r="DH42" i="1" a="1"/>
  <c r="DH42" i="1" s="1"/>
  <c r="EN50" i="1" a="1"/>
  <c r="EN50" i="1" s="1"/>
  <c r="EM50" i="1" a="1"/>
  <c r="EM50" i="1" s="1"/>
  <c r="DI50" i="1" a="1"/>
  <c r="DI50" i="1" s="1"/>
  <c r="DH50" i="1" a="1"/>
  <c r="DH50" i="1" s="1"/>
  <c r="EN58" i="1" a="1"/>
  <c r="EN58" i="1" s="1"/>
  <c r="EM58" i="1" a="1"/>
  <c r="EM58" i="1" s="1"/>
  <c r="DI58" i="1" a="1"/>
  <c r="DI58" i="1" s="1"/>
  <c r="DH58" i="1" a="1"/>
  <c r="DH58" i="1" s="1"/>
  <c r="EN66" i="1" a="1"/>
  <c r="EN66" i="1" s="1"/>
  <c r="EM66" i="1" a="1"/>
  <c r="EM66" i="1" s="1"/>
  <c r="DI66" i="1" a="1"/>
  <c r="DI66" i="1" s="1"/>
  <c r="DH66" i="1" a="1"/>
  <c r="DH66" i="1" s="1"/>
  <c r="EN74" i="1" a="1"/>
  <c r="EN74" i="1" s="1"/>
  <c r="EM74" i="1" a="1"/>
  <c r="EM74" i="1" s="1"/>
  <c r="DI74" i="1" a="1"/>
  <c r="DI74" i="1" s="1"/>
  <c r="DH74" i="1" a="1"/>
  <c r="DH74" i="1" s="1"/>
  <c r="EM82" i="1" a="1"/>
  <c r="EM82" i="1" s="1"/>
  <c r="EN82" i="1" a="1"/>
  <c r="EN82" i="1" s="1"/>
  <c r="DI82" i="1" a="1"/>
  <c r="DI82" i="1" s="1"/>
  <c r="DH82" i="1" a="1"/>
  <c r="DH82" i="1" s="1"/>
  <c r="EM90" i="1" a="1"/>
  <c r="EM90" i="1" s="1"/>
  <c r="EN90" i="1" a="1"/>
  <c r="EN90" i="1" s="1"/>
  <c r="DI90" i="1" a="1"/>
  <c r="DI90" i="1" s="1"/>
  <c r="DH90" i="1" a="1"/>
  <c r="DH90" i="1" s="1"/>
  <c r="EM98" i="1" a="1"/>
  <c r="EM98" i="1" s="1"/>
  <c r="EN98" i="1" a="1"/>
  <c r="EN98" i="1" s="1"/>
  <c r="DI98" i="1" a="1"/>
  <c r="DI98" i="1" s="1"/>
  <c r="DH98" i="1" a="1"/>
  <c r="DH98" i="1" s="1"/>
  <c r="EM106" i="1" a="1"/>
  <c r="EM106" i="1" s="1"/>
  <c r="EN106" i="1" a="1"/>
  <c r="EN106" i="1" s="1"/>
  <c r="DI106" i="1" a="1"/>
  <c r="DI106" i="1" s="1"/>
  <c r="DH106" i="1" a="1"/>
  <c r="DH106" i="1" s="1"/>
  <c r="EM114" i="1" a="1"/>
  <c r="EM114" i="1" s="1"/>
  <c r="EN114" i="1" a="1"/>
  <c r="EN114" i="1" s="1"/>
  <c r="DI114" i="1" a="1"/>
  <c r="DI114" i="1" s="1"/>
  <c r="DH114" i="1" a="1"/>
  <c r="DH114" i="1" s="1"/>
  <c r="EM122" i="1" a="1"/>
  <c r="EM122" i="1" s="1"/>
  <c r="EN122" i="1" a="1"/>
  <c r="EN122" i="1" s="1"/>
  <c r="DI122" i="1" a="1"/>
  <c r="DI122" i="1" s="1"/>
  <c r="DH122" i="1" a="1"/>
  <c r="DH122" i="1" s="1"/>
  <c r="EM130" i="1" a="1"/>
  <c r="EM130" i="1" s="1"/>
  <c r="EN130" i="1" a="1"/>
  <c r="EN130" i="1" s="1"/>
  <c r="DI130" i="1" a="1"/>
  <c r="DI130" i="1" s="1"/>
  <c r="DH130" i="1" a="1"/>
  <c r="DH130" i="1" s="1"/>
  <c r="EM138" i="1" a="1"/>
  <c r="EM138" i="1" s="1"/>
  <c r="EN138" i="1" a="1"/>
  <c r="EN138" i="1" s="1"/>
  <c r="DI138" i="1" a="1"/>
  <c r="DI138" i="1" s="1"/>
  <c r="DH138" i="1" a="1"/>
  <c r="DH138" i="1" s="1"/>
  <c r="EM146" i="1" a="1"/>
  <c r="EM146" i="1" s="1"/>
  <c r="EN146" i="1" a="1"/>
  <c r="EN146" i="1" s="1"/>
  <c r="DI146" i="1" a="1"/>
  <c r="DI146" i="1" s="1"/>
  <c r="DH146" i="1" a="1"/>
  <c r="DH146" i="1" s="1"/>
  <c r="EM154" i="1" a="1"/>
  <c r="EM154" i="1" s="1"/>
  <c r="EN154" i="1" a="1"/>
  <c r="EN154" i="1" s="1"/>
  <c r="DI154" i="1" a="1"/>
  <c r="DI154" i="1" s="1"/>
  <c r="DH154" i="1" a="1"/>
  <c r="DH154" i="1" s="1"/>
  <c r="EM162" i="1" a="1"/>
  <c r="EM162" i="1" s="1"/>
  <c r="EN162" i="1" a="1"/>
  <c r="EN162" i="1" s="1"/>
  <c r="DI162" i="1" a="1"/>
  <c r="DI162" i="1" s="1"/>
  <c r="DH162" i="1" a="1"/>
  <c r="DH162" i="1" s="1"/>
  <c r="EM170" i="1" a="1"/>
  <c r="EM170" i="1" s="1"/>
  <c r="EN170" i="1" a="1"/>
  <c r="EN170" i="1" s="1"/>
  <c r="DI170" i="1" a="1"/>
  <c r="DI170" i="1" s="1"/>
  <c r="DH170" i="1" a="1"/>
  <c r="DH170" i="1" s="1"/>
  <c r="EM178" i="1" a="1"/>
  <c r="EM178" i="1" s="1"/>
  <c r="EN178" i="1" a="1"/>
  <c r="EN178" i="1" s="1"/>
  <c r="DI178" i="1" a="1"/>
  <c r="DI178" i="1" s="1"/>
  <c r="DH178" i="1" a="1"/>
  <c r="DH178" i="1" s="1"/>
  <c r="EM186" i="1" a="1"/>
  <c r="EM186" i="1" s="1"/>
  <c r="EN186" i="1" a="1"/>
  <c r="EN186" i="1" s="1"/>
  <c r="DI186" i="1" a="1"/>
  <c r="DI186" i="1" s="1"/>
  <c r="DH186" i="1" a="1"/>
  <c r="DH186" i="1" s="1"/>
  <c r="EM194" i="1" a="1"/>
  <c r="EM194" i="1" s="1"/>
  <c r="EN194" i="1" a="1"/>
  <c r="EN194" i="1" s="1"/>
  <c r="DI194" i="1" a="1"/>
  <c r="DI194" i="1" s="1"/>
  <c r="DH194" i="1" a="1"/>
  <c r="DH194" i="1" s="1"/>
  <c r="EM202" i="1" a="1"/>
  <c r="EM202" i="1" s="1"/>
  <c r="EN202" i="1" a="1"/>
  <c r="EN202" i="1" s="1"/>
  <c r="DI202" i="1" a="1"/>
  <c r="DI202" i="1" s="1"/>
  <c r="DH202" i="1" a="1"/>
  <c r="DH202" i="1" s="1"/>
  <c r="EM210" i="1" a="1"/>
  <c r="EM210" i="1" s="1"/>
  <c r="EN210" i="1" a="1"/>
  <c r="EN210" i="1" s="1"/>
  <c r="DI210" i="1" a="1"/>
  <c r="DI210" i="1" s="1"/>
  <c r="DH210" i="1" a="1"/>
  <c r="DH210" i="1" s="1"/>
  <c r="EM218" i="1" a="1"/>
  <c r="EM218" i="1" s="1"/>
  <c r="EN218" i="1" a="1"/>
  <c r="EN218" i="1" s="1"/>
  <c r="DI218" i="1" a="1"/>
  <c r="DI218" i="1" s="1"/>
  <c r="DH218" i="1" a="1"/>
  <c r="DH218" i="1" s="1"/>
  <c r="EM226" i="1" a="1"/>
  <c r="EM226" i="1" s="1"/>
  <c r="EN226" i="1" a="1"/>
  <c r="EN226" i="1" s="1"/>
  <c r="DI226" i="1" a="1"/>
  <c r="DI226" i="1" s="1"/>
  <c r="DH226" i="1" a="1"/>
  <c r="DH226" i="1" s="1"/>
  <c r="EM234" i="1" a="1"/>
  <c r="EM234" i="1" s="1"/>
  <c r="EN234" i="1" a="1"/>
  <c r="EN234" i="1" s="1"/>
  <c r="DI234" i="1" a="1"/>
  <c r="DI234" i="1" s="1"/>
  <c r="DH234" i="1" a="1"/>
  <c r="DH234" i="1" s="1"/>
  <c r="EM242" i="1" a="1"/>
  <c r="EM242" i="1" s="1"/>
  <c r="EN242" i="1" a="1"/>
  <c r="EN242" i="1" s="1"/>
  <c r="DI242" i="1" a="1"/>
  <c r="DI242" i="1" s="1"/>
  <c r="DH242" i="1" a="1"/>
  <c r="DH242" i="1" s="1"/>
  <c r="EM250" i="1" a="1"/>
  <c r="EM250" i="1" s="1"/>
  <c r="EN250" i="1" a="1"/>
  <c r="EN250" i="1" s="1"/>
  <c r="DI250" i="1" a="1"/>
  <c r="DI250" i="1" s="1"/>
  <c r="DH250" i="1" a="1"/>
  <c r="DH250" i="1" s="1"/>
  <c r="EM258" i="1" a="1"/>
  <c r="EM258" i="1" s="1"/>
  <c r="EN258" i="1" a="1"/>
  <c r="EN258" i="1" s="1"/>
  <c r="DI258" i="1" a="1"/>
  <c r="DI258" i="1" s="1"/>
  <c r="DH258" i="1" a="1"/>
  <c r="DH258" i="1" s="1"/>
  <c r="EM266" i="1" a="1"/>
  <c r="EM266" i="1" s="1"/>
  <c r="EN266" i="1" a="1"/>
  <c r="EN266" i="1" s="1"/>
  <c r="DI266" i="1" a="1"/>
  <c r="DI266" i="1" s="1"/>
  <c r="DH266" i="1" a="1"/>
  <c r="DH266" i="1" s="1"/>
  <c r="EM274" i="1" a="1"/>
  <c r="EM274" i="1" s="1"/>
  <c r="EN274" i="1" a="1"/>
  <c r="EN274" i="1" s="1"/>
  <c r="DI274" i="1" a="1"/>
  <c r="DI274" i="1" s="1"/>
  <c r="DH274" i="1" a="1"/>
  <c r="DH274" i="1" s="1"/>
  <c r="EM282" i="1" a="1"/>
  <c r="EM282" i="1" s="1"/>
  <c r="EN282" i="1" a="1"/>
  <c r="EN282" i="1" s="1"/>
  <c r="DI282" i="1" a="1"/>
  <c r="DI282" i="1" s="1"/>
  <c r="EM290" i="1" a="1"/>
  <c r="EM290" i="1" s="1"/>
  <c r="EN290" i="1" a="1"/>
  <c r="EN290" i="1" s="1"/>
  <c r="DI290" i="1" a="1"/>
  <c r="DI290" i="1" s="1"/>
  <c r="DH290" i="1" a="1"/>
  <c r="DH290" i="1" s="1"/>
  <c r="EM298" i="1" a="1"/>
  <c r="EM298" i="1" s="1"/>
  <c r="EN298" i="1" a="1"/>
  <c r="EN298" i="1" s="1"/>
  <c r="DI298" i="1" a="1"/>
  <c r="DI298" i="1" s="1"/>
  <c r="DH298" i="1" a="1"/>
  <c r="DH298" i="1" s="1"/>
  <c r="EM306" i="1" a="1"/>
  <c r="EM306" i="1" s="1"/>
  <c r="EN306" i="1" a="1"/>
  <c r="EN306" i="1" s="1"/>
  <c r="DI306" i="1" a="1"/>
  <c r="DI306" i="1" s="1"/>
  <c r="DH306" i="1" a="1"/>
  <c r="DH306" i="1" s="1"/>
  <c r="EM314" i="1" a="1"/>
  <c r="EM314" i="1" s="1"/>
  <c r="EN314" i="1" a="1"/>
  <c r="EN314" i="1" s="1"/>
  <c r="DI314" i="1" a="1"/>
  <c r="DI314" i="1" s="1"/>
  <c r="EM322" i="1" a="1"/>
  <c r="EM322" i="1" s="1"/>
  <c r="EN322" i="1" a="1"/>
  <c r="EN322" i="1" s="1"/>
  <c r="DI322" i="1" a="1"/>
  <c r="DI322" i="1" s="1"/>
  <c r="DH322" i="1" a="1"/>
  <c r="DH322" i="1" s="1"/>
  <c r="EM330" i="1" a="1"/>
  <c r="EM330" i="1" s="1"/>
  <c r="EN330" i="1" a="1"/>
  <c r="EN330" i="1" s="1"/>
  <c r="DI330" i="1" a="1"/>
  <c r="DI330" i="1" s="1"/>
  <c r="DH330" i="1" a="1"/>
  <c r="DH330" i="1" s="1"/>
  <c r="EM338" i="1" a="1"/>
  <c r="EM338" i="1" s="1"/>
  <c r="EN338" i="1" a="1"/>
  <c r="EN338" i="1" s="1"/>
  <c r="DI338" i="1" a="1"/>
  <c r="DI338" i="1" s="1"/>
  <c r="DH338" i="1" a="1"/>
  <c r="DH338" i="1" s="1"/>
  <c r="EM346" i="1" a="1"/>
  <c r="EM346" i="1" s="1"/>
  <c r="EN346" i="1" a="1"/>
  <c r="EN346" i="1" s="1"/>
  <c r="DI346" i="1" a="1"/>
  <c r="DI346" i="1" s="1"/>
  <c r="EM354" i="1" a="1"/>
  <c r="EM354" i="1" s="1"/>
  <c r="EN354" i="1" a="1"/>
  <c r="EN354" i="1" s="1"/>
  <c r="DI354" i="1" a="1"/>
  <c r="DI354" i="1" s="1"/>
  <c r="DH354" i="1" a="1"/>
  <c r="DH354" i="1" s="1"/>
  <c r="EM362" i="1" a="1"/>
  <c r="EM362" i="1" s="1"/>
  <c r="EN362" i="1" a="1"/>
  <c r="EN362" i="1" s="1"/>
  <c r="DI362" i="1" a="1"/>
  <c r="DI362" i="1" s="1"/>
  <c r="DH362" i="1" a="1"/>
  <c r="DH362" i="1" s="1"/>
  <c r="EM370" i="1" a="1"/>
  <c r="EM370" i="1" s="1"/>
  <c r="EN370" i="1" a="1"/>
  <c r="EN370" i="1" s="1"/>
  <c r="DI370" i="1" a="1"/>
  <c r="DI370" i="1" s="1"/>
  <c r="DH370" i="1" a="1"/>
  <c r="DH370" i="1" s="1"/>
  <c r="EM378" i="1" a="1"/>
  <c r="EM378" i="1" s="1"/>
  <c r="EN378" i="1" a="1"/>
  <c r="EN378" i="1" s="1"/>
  <c r="DI378" i="1" a="1"/>
  <c r="DI378" i="1" s="1"/>
  <c r="EM386" i="1" a="1"/>
  <c r="EM386" i="1" s="1"/>
  <c r="EN386" i="1" a="1"/>
  <c r="EN386" i="1" s="1"/>
  <c r="DI386" i="1" a="1"/>
  <c r="DI386" i="1" s="1"/>
  <c r="DH386" i="1" a="1"/>
  <c r="DH386" i="1" s="1"/>
  <c r="EM394" i="1" a="1"/>
  <c r="EM394" i="1" s="1"/>
  <c r="EN394" i="1" a="1"/>
  <c r="EN394" i="1" s="1"/>
  <c r="DI394" i="1" a="1"/>
  <c r="DI394" i="1" s="1"/>
  <c r="DH394" i="1" a="1"/>
  <c r="DH394" i="1" s="1"/>
  <c r="EM402" i="1" a="1"/>
  <c r="EM402" i="1" s="1"/>
  <c r="EN402" i="1" a="1"/>
  <c r="EN402" i="1" s="1"/>
  <c r="DI402" i="1" a="1"/>
  <c r="DI402" i="1" s="1"/>
  <c r="DH402" i="1" a="1"/>
  <c r="DH402" i="1" s="1"/>
  <c r="EM410" i="1" a="1"/>
  <c r="EM410" i="1" s="1"/>
  <c r="EN410" i="1" a="1"/>
  <c r="EN410" i="1" s="1"/>
  <c r="DI410" i="1" a="1"/>
  <c r="DI410" i="1" s="1"/>
  <c r="DH410" i="1" a="1"/>
  <c r="DH410" i="1" s="1"/>
  <c r="EM418" i="1" a="1"/>
  <c r="EM418" i="1" s="1"/>
  <c r="EN418" i="1" a="1"/>
  <c r="EN418" i="1" s="1"/>
  <c r="DI418" i="1" a="1"/>
  <c r="DI418" i="1" s="1"/>
  <c r="DH418" i="1" a="1"/>
  <c r="DH418" i="1" s="1"/>
  <c r="EM426" i="1" a="1"/>
  <c r="EM426" i="1" s="1"/>
  <c r="EN426" i="1" a="1"/>
  <c r="EN426" i="1" s="1"/>
  <c r="DI426" i="1" a="1"/>
  <c r="DI426" i="1" s="1"/>
  <c r="DH426" i="1" a="1"/>
  <c r="DH426" i="1" s="1"/>
  <c r="EM434" i="1" a="1"/>
  <c r="EM434" i="1" s="1"/>
  <c r="EN434" i="1" a="1"/>
  <c r="EN434" i="1" s="1"/>
  <c r="DI434" i="1" a="1"/>
  <c r="DI434" i="1" s="1"/>
  <c r="DH434" i="1" a="1"/>
  <c r="DH434" i="1" s="1"/>
  <c r="EM442" i="1" a="1"/>
  <c r="EM442" i="1" s="1"/>
  <c r="EN442" i="1" a="1"/>
  <c r="EN442" i="1" s="1"/>
  <c r="DI442" i="1" a="1"/>
  <c r="DI442" i="1" s="1"/>
  <c r="DH442" i="1" a="1"/>
  <c r="DH442" i="1" s="1"/>
  <c r="EM450" i="1" a="1"/>
  <c r="EM450" i="1" s="1"/>
  <c r="EN450" i="1" a="1"/>
  <c r="EN450" i="1" s="1"/>
  <c r="DI450" i="1" a="1"/>
  <c r="DI450" i="1" s="1"/>
  <c r="DH450" i="1" a="1"/>
  <c r="DH450" i="1" s="1"/>
  <c r="EM458" i="1" a="1"/>
  <c r="EM458" i="1" s="1"/>
  <c r="EN458" i="1" a="1"/>
  <c r="EN458" i="1" s="1"/>
  <c r="DI458" i="1" a="1"/>
  <c r="DI458" i="1" s="1"/>
  <c r="DH458" i="1" a="1"/>
  <c r="DH458" i="1" s="1"/>
  <c r="EM466" i="1" a="1"/>
  <c r="EM466" i="1" s="1"/>
  <c r="EN466" i="1" a="1"/>
  <c r="EN466" i="1" s="1"/>
  <c r="DI466" i="1" a="1"/>
  <c r="DI466" i="1" s="1"/>
  <c r="DH466" i="1" a="1"/>
  <c r="DH466" i="1" s="1"/>
  <c r="EM474" i="1" a="1"/>
  <c r="EM474" i="1" s="1"/>
  <c r="EN474" i="1" a="1"/>
  <c r="EN474" i="1" s="1"/>
  <c r="DI474" i="1" a="1"/>
  <c r="DI474" i="1" s="1"/>
  <c r="DH474" i="1" a="1"/>
  <c r="DH474" i="1" s="1"/>
  <c r="EM482" i="1" a="1"/>
  <c r="EM482" i="1" s="1"/>
  <c r="EN482" i="1" a="1"/>
  <c r="EN482" i="1" s="1"/>
  <c r="DI482" i="1" a="1"/>
  <c r="DI482" i="1" s="1"/>
  <c r="DH482" i="1" a="1"/>
  <c r="DH482" i="1" s="1"/>
  <c r="EM490" i="1" a="1"/>
  <c r="EM490" i="1" s="1"/>
  <c r="EN490" i="1" a="1"/>
  <c r="EN490" i="1" s="1"/>
  <c r="DI490" i="1" a="1"/>
  <c r="DI490" i="1" s="1"/>
  <c r="DH490" i="1" a="1"/>
  <c r="DH490" i="1" s="1"/>
  <c r="EM498" i="1" a="1"/>
  <c r="EM498" i="1" s="1"/>
  <c r="EN498" i="1" a="1"/>
  <c r="EN498" i="1" s="1"/>
  <c r="DI498" i="1" a="1"/>
  <c r="DI498" i="1" s="1"/>
  <c r="DH498" i="1" a="1"/>
  <c r="DH498" i="1" s="1"/>
  <c r="EM506" i="1" a="1"/>
  <c r="EM506" i="1" s="1"/>
  <c r="EN506" i="1" a="1"/>
  <c r="EN506" i="1" s="1"/>
  <c r="DI506" i="1" a="1"/>
  <c r="DI506" i="1" s="1"/>
  <c r="DH506" i="1" a="1"/>
  <c r="DH506" i="1" s="1"/>
  <c r="EM514" i="1" a="1"/>
  <c r="EM514" i="1" s="1"/>
  <c r="EN514" i="1" a="1"/>
  <c r="EN514" i="1" s="1"/>
  <c r="DH514" i="1" a="1"/>
  <c r="DH514" i="1" s="1"/>
  <c r="DI514" i="1" a="1"/>
  <c r="DI514" i="1" s="1"/>
  <c r="EM522" i="1" a="1"/>
  <c r="EM522" i="1" s="1"/>
  <c r="EN522" i="1" a="1"/>
  <c r="EN522" i="1" s="1"/>
  <c r="DI522" i="1" a="1"/>
  <c r="DI522" i="1" s="1"/>
  <c r="DH522" i="1" a="1"/>
  <c r="DH522" i="1" s="1"/>
  <c r="EM530" i="1" a="1"/>
  <c r="EM530" i="1" s="1"/>
  <c r="EN530" i="1" a="1"/>
  <c r="EN530" i="1" s="1"/>
  <c r="DI530" i="1" a="1"/>
  <c r="DI530" i="1" s="1"/>
  <c r="DH530" i="1" a="1"/>
  <c r="DH530" i="1" s="1"/>
  <c r="EM538" i="1" a="1"/>
  <c r="EM538" i="1" s="1"/>
  <c r="EN538" i="1" a="1"/>
  <c r="EN538" i="1" s="1"/>
  <c r="DI538" i="1" a="1"/>
  <c r="DI538" i="1" s="1"/>
  <c r="DH538" i="1" a="1"/>
  <c r="DH538" i="1" s="1"/>
  <c r="EM546" i="1" a="1"/>
  <c r="EM546" i="1" s="1"/>
  <c r="EN546" i="1" a="1"/>
  <c r="EN546" i="1" s="1"/>
  <c r="DH546" i="1" a="1"/>
  <c r="DH546" i="1" s="1"/>
  <c r="DI546" i="1" a="1"/>
  <c r="DI546" i="1" s="1"/>
  <c r="EM554" i="1" a="1"/>
  <c r="EM554" i="1" s="1"/>
  <c r="EN554" i="1" a="1"/>
  <c r="EN554" i="1" s="1"/>
  <c r="DH554" i="1" a="1"/>
  <c r="DH554" i="1" s="1"/>
  <c r="DI554" i="1" a="1"/>
  <c r="DI554" i="1" s="1"/>
  <c r="EM562" i="1" a="1"/>
  <c r="EM562" i="1" s="1"/>
  <c r="EN562" i="1" a="1"/>
  <c r="EN562" i="1" s="1"/>
  <c r="DI562" i="1" a="1"/>
  <c r="DI562" i="1" s="1"/>
  <c r="DH562" i="1" a="1"/>
  <c r="DH562" i="1" s="1"/>
  <c r="EM570" i="1" a="1"/>
  <c r="EM570" i="1" s="1"/>
  <c r="EN570" i="1" a="1"/>
  <c r="EN570" i="1" s="1"/>
  <c r="DI570" i="1" a="1"/>
  <c r="DI570" i="1" s="1"/>
  <c r="DH570" i="1" a="1"/>
  <c r="DH570" i="1" s="1"/>
  <c r="EM578" i="1" a="1"/>
  <c r="EM578" i="1" s="1"/>
  <c r="EN578" i="1" a="1"/>
  <c r="EN578" i="1" s="1"/>
  <c r="DI578" i="1" a="1"/>
  <c r="DI578" i="1" s="1"/>
  <c r="DH578" i="1" a="1"/>
  <c r="DH578" i="1" s="1"/>
  <c r="EN6" i="1" a="1"/>
  <c r="EN6" i="1" s="1"/>
  <c r="EM6" i="1" a="1"/>
  <c r="EM6" i="1" s="1"/>
  <c r="DH6" i="1" a="1"/>
  <c r="DH6" i="1" s="1"/>
  <c r="EN54" i="1" a="1"/>
  <c r="EN54" i="1" s="1"/>
  <c r="EM54" i="1" a="1"/>
  <c r="EM54" i="1" s="1"/>
  <c r="DI54" i="1" a="1"/>
  <c r="DI54" i="1" s="1"/>
  <c r="DH54" i="1" a="1"/>
  <c r="DH54" i="1" s="1"/>
  <c r="EM94" i="1" a="1"/>
  <c r="EM94" i="1" s="1"/>
  <c r="EN94" i="1" a="1"/>
  <c r="EN94" i="1" s="1"/>
  <c r="DI94" i="1" a="1"/>
  <c r="DI94" i="1" s="1"/>
  <c r="DH94" i="1" a="1"/>
  <c r="DH94" i="1" s="1"/>
  <c r="EM134" i="1" a="1"/>
  <c r="EM134" i="1" s="1"/>
  <c r="EN134" i="1" a="1"/>
  <c r="EN134" i="1" s="1"/>
  <c r="DI134" i="1" a="1"/>
  <c r="DI134" i="1" s="1"/>
  <c r="DH134" i="1" a="1"/>
  <c r="DH134" i="1" s="1"/>
  <c r="EM182" i="1" a="1"/>
  <c r="EM182" i="1" s="1"/>
  <c r="EN182" i="1" a="1"/>
  <c r="EN182" i="1" s="1"/>
  <c r="DI182" i="1" a="1"/>
  <c r="DI182" i="1" s="1"/>
  <c r="DH182" i="1" a="1"/>
  <c r="DH182" i="1" s="1"/>
  <c r="EM230" i="1" a="1"/>
  <c r="EM230" i="1" s="1"/>
  <c r="EN230" i="1" a="1"/>
  <c r="EN230" i="1" s="1"/>
  <c r="DI230" i="1" a="1"/>
  <c r="DI230" i="1" s="1"/>
  <c r="DH230" i="1" a="1"/>
  <c r="DH230" i="1" s="1"/>
  <c r="EM270" i="1" a="1"/>
  <c r="EM270" i="1" s="1"/>
  <c r="EN270" i="1" a="1"/>
  <c r="EN270" i="1" s="1"/>
  <c r="DI270" i="1" a="1"/>
  <c r="DI270" i="1" s="1"/>
  <c r="DH270" i="1" a="1"/>
  <c r="DH270" i="1" s="1"/>
  <c r="EM310" i="1" a="1"/>
  <c r="EM310" i="1" s="1"/>
  <c r="DI310" i="1" a="1"/>
  <c r="DI310" i="1" s="1"/>
  <c r="EN310" i="1" a="1"/>
  <c r="EN310" i="1" s="1"/>
  <c r="DH310" i="1" a="1"/>
  <c r="DH310" i="1" s="1"/>
  <c r="EM350" i="1" a="1"/>
  <c r="EM350" i="1" s="1"/>
  <c r="EN350" i="1" a="1"/>
  <c r="EN350" i="1" s="1"/>
  <c r="DI350" i="1" a="1"/>
  <c r="DI350" i="1" s="1"/>
  <c r="DH350" i="1" a="1"/>
  <c r="DH350" i="1" s="1"/>
  <c r="EM390" i="1" a="1"/>
  <c r="EM390" i="1" s="1"/>
  <c r="EN390" i="1" a="1"/>
  <c r="EN390" i="1" s="1"/>
  <c r="DI390" i="1" a="1"/>
  <c r="DI390" i="1" s="1"/>
  <c r="DH390" i="1" a="1"/>
  <c r="DH390" i="1" s="1"/>
  <c r="EM406" i="1" a="1"/>
  <c r="EM406" i="1" s="1"/>
  <c r="EN406" i="1" a="1"/>
  <c r="EN406" i="1" s="1"/>
  <c r="DI406" i="1" a="1"/>
  <c r="DI406" i="1" s="1"/>
  <c r="DH406" i="1" a="1"/>
  <c r="DH406" i="1" s="1"/>
  <c r="EM446" i="1" a="1"/>
  <c r="EM446" i="1" s="1"/>
  <c r="EN446" i="1" a="1"/>
  <c r="EN446" i="1" s="1"/>
  <c r="DI446" i="1" a="1"/>
  <c r="DI446" i="1" s="1"/>
  <c r="DH446" i="1" a="1"/>
  <c r="DH446" i="1" s="1"/>
  <c r="EM486" i="1" a="1"/>
  <c r="EM486" i="1" s="1"/>
  <c r="EN486" i="1" a="1"/>
  <c r="EN486" i="1" s="1"/>
  <c r="DI486" i="1" a="1"/>
  <c r="DI486" i="1" s="1"/>
  <c r="DH486" i="1" a="1"/>
  <c r="DH486" i="1" s="1"/>
  <c r="EM518" i="1" a="1"/>
  <c r="EM518" i="1" s="1"/>
  <c r="EN518" i="1" a="1"/>
  <c r="EN518" i="1" s="1"/>
  <c r="DI518" i="1" a="1"/>
  <c r="DI518" i="1" s="1"/>
  <c r="DH518" i="1" a="1"/>
  <c r="DH518" i="1" s="1"/>
  <c r="EM566" i="1" a="1"/>
  <c r="EM566" i="1" s="1"/>
  <c r="EN566" i="1" a="1"/>
  <c r="EN566" i="1" s="1"/>
  <c r="DI566" i="1" a="1"/>
  <c r="DI566" i="1" s="1"/>
  <c r="DH566" i="1" a="1"/>
  <c r="DH566" i="1" s="1"/>
  <c r="DI14" i="1" a="1"/>
  <c r="DI14" i="1" s="1"/>
  <c r="EN23" i="1" a="1"/>
  <c r="EN23" i="1" s="1"/>
  <c r="EM23" i="1" a="1"/>
  <c r="EM23" i="1" s="1"/>
  <c r="DI23" i="1" a="1"/>
  <c r="DI23" i="1" s="1"/>
  <c r="DH23" i="1" a="1"/>
  <c r="DH23" i="1" s="1"/>
  <c r="EN63" i="1" a="1"/>
  <c r="EN63" i="1" s="1"/>
  <c r="EM63" i="1" a="1"/>
  <c r="EM63" i="1" s="1"/>
  <c r="DI63" i="1" a="1"/>
  <c r="DI63" i="1" s="1"/>
  <c r="DH63" i="1" a="1"/>
  <c r="DH63" i="1" s="1"/>
  <c r="EN119" i="1" a="1"/>
  <c r="EN119" i="1" s="1"/>
  <c r="EM119" i="1" a="1"/>
  <c r="EM119" i="1" s="1"/>
  <c r="DI119" i="1" a="1"/>
  <c r="DI119" i="1" s="1"/>
  <c r="DH119" i="1" a="1"/>
  <c r="DH119" i="1" s="1"/>
  <c r="EN151" i="1" a="1"/>
  <c r="EN151" i="1" s="1"/>
  <c r="EM151" i="1" a="1"/>
  <c r="EM151" i="1" s="1"/>
  <c r="DI151" i="1" a="1"/>
  <c r="DI151" i="1" s="1"/>
  <c r="DH151" i="1" a="1"/>
  <c r="DH151" i="1" s="1"/>
  <c r="EN207" i="1" a="1"/>
  <c r="EN207" i="1" s="1"/>
  <c r="EM207" i="1" a="1"/>
  <c r="EM207" i="1" s="1"/>
  <c r="DI207" i="1" a="1"/>
  <c r="DI207" i="1" s="1"/>
  <c r="DH207" i="1" a="1"/>
  <c r="DH207" i="1" s="1"/>
  <c r="EN255" i="1" a="1"/>
  <c r="EN255" i="1" s="1"/>
  <c r="EM255" i="1" a="1"/>
  <c r="EM255" i="1" s="1"/>
  <c r="DH255" i="1" a="1"/>
  <c r="DH255" i="1" s="1"/>
  <c r="DI255" i="1" a="1"/>
  <c r="DI255" i="1" s="1"/>
  <c r="EN295" i="1" a="1"/>
  <c r="EN295" i="1" s="1"/>
  <c r="EM295" i="1" a="1"/>
  <c r="EM295" i="1" s="1"/>
  <c r="DH295" i="1" a="1"/>
  <c r="DH295" i="1" s="1"/>
  <c r="DI295" i="1" a="1"/>
  <c r="DI295" i="1" s="1"/>
  <c r="EN335" i="1" a="1"/>
  <c r="EN335" i="1" s="1"/>
  <c r="EM335" i="1" a="1"/>
  <c r="EM335" i="1" s="1"/>
  <c r="DH335" i="1" a="1"/>
  <c r="DH335" i="1" s="1"/>
  <c r="EM375" i="1" a="1"/>
  <c r="EM375" i="1" s="1"/>
  <c r="EN375" i="1" a="1"/>
  <c r="EN375" i="1" s="1"/>
  <c r="DH375" i="1" a="1"/>
  <c r="DH375" i="1" s="1"/>
  <c r="DI375" i="1" a="1"/>
  <c r="DI375" i="1" s="1"/>
  <c r="EN423" i="1" a="1"/>
  <c r="EN423" i="1" s="1"/>
  <c r="EM423" i="1" a="1"/>
  <c r="EM423" i="1" s="1"/>
  <c r="DH423" i="1" a="1"/>
  <c r="DH423" i="1" s="1"/>
  <c r="EN455" i="1" a="1"/>
  <c r="EN455" i="1" s="1"/>
  <c r="EM455" i="1" a="1"/>
  <c r="EM455" i="1" s="1"/>
  <c r="DH455" i="1" a="1"/>
  <c r="DH455" i="1" s="1"/>
  <c r="EN503" i="1" a="1"/>
  <c r="EN503" i="1" s="1"/>
  <c r="EM503" i="1" a="1"/>
  <c r="EM503" i="1" s="1"/>
  <c r="DH503" i="1" a="1"/>
  <c r="DH503" i="1" s="1"/>
  <c r="DI503" i="1" a="1"/>
  <c r="DI503" i="1" s="1"/>
  <c r="EN535" i="1" a="1"/>
  <c r="EN535" i="1" s="1"/>
  <c r="EM535" i="1" a="1"/>
  <c r="EM535" i="1" s="1"/>
  <c r="DI535" i="1" a="1"/>
  <c r="DI535" i="1" s="1"/>
  <c r="DH535" i="1" a="1"/>
  <c r="DH535" i="1" s="1"/>
  <c r="EN575" i="1" a="1"/>
  <c r="EN575" i="1" s="1"/>
  <c r="EM575" i="1" a="1"/>
  <c r="EM575" i="1" s="1"/>
  <c r="DI575" i="1" a="1"/>
  <c r="DI575" i="1" s="1"/>
  <c r="DH575" i="1" a="1"/>
  <c r="DH575" i="1" s="1"/>
  <c r="EN3" i="1" a="1"/>
  <c r="EN3" i="1" s="1"/>
  <c r="EM3" i="1" a="1"/>
  <c r="EM3" i="1" s="1"/>
  <c r="DI3" i="1" a="1"/>
  <c r="DI3" i="1" s="1"/>
  <c r="DH3" i="1" a="1"/>
  <c r="DH3" i="1" s="1"/>
  <c r="EN11" i="1" a="1"/>
  <c r="EN11" i="1" s="1"/>
  <c r="EM11" i="1" a="1"/>
  <c r="EM11" i="1" s="1"/>
  <c r="DI11" i="1" a="1"/>
  <c r="DI11" i="1" s="1"/>
  <c r="DH11" i="1" a="1"/>
  <c r="DH11" i="1" s="1"/>
  <c r="EN19" i="1" a="1"/>
  <c r="EN19" i="1" s="1"/>
  <c r="EM19" i="1" a="1"/>
  <c r="EM19" i="1" s="1"/>
  <c r="DI19" i="1" a="1"/>
  <c r="DI19" i="1" s="1"/>
  <c r="DH19" i="1" a="1"/>
  <c r="DH19" i="1" s="1"/>
  <c r="EN27" i="1" a="1"/>
  <c r="EN27" i="1" s="1"/>
  <c r="EM27" i="1" a="1"/>
  <c r="EM27" i="1" s="1"/>
  <c r="DI27" i="1" a="1"/>
  <c r="DI27" i="1" s="1"/>
  <c r="DH27" i="1" a="1"/>
  <c r="DH27" i="1" s="1"/>
  <c r="EN35" i="1" a="1"/>
  <c r="EN35" i="1" s="1"/>
  <c r="EM35" i="1" a="1"/>
  <c r="EM35" i="1" s="1"/>
  <c r="DI35" i="1" a="1"/>
  <c r="DI35" i="1" s="1"/>
  <c r="DH35" i="1" a="1"/>
  <c r="DH35" i="1" s="1"/>
  <c r="EN43" i="1" a="1"/>
  <c r="EN43" i="1" s="1"/>
  <c r="EM43" i="1" a="1"/>
  <c r="EM43" i="1" s="1"/>
  <c r="DI43" i="1" a="1"/>
  <c r="DI43" i="1" s="1"/>
  <c r="DH43" i="1" a="1"/>
  <c r="DH43" i="1" s="1"/>
  <c r="EN51" i="1" a="1"/>
  <c r="EN51" i="1" s="1"/>
  <c r="EM51" i="1" a="1"/>
  <c r="EM51" i="1" s="1"/>
  <c r="DI51" i="1" a="1"/>
  <c r="DI51" i="1" s="1"/>
  <c r="DH51" i="1" a="1"/>
  <c r="DH51" i="1" s="1"/>
  <c r="EN59" i="1" a="1"/>
  <c r="EN59" i="1" s="1"/>
  <c r="EM59" i="1" a="1"/>
  <c r="EM59" i="1" s="1"/>
  <c r="DI59" i="1" a="1"/>
  <c r="DI59" i="1" s="1"/>
  <c r="DH59" i="1" a="1"/>
  <c r="DH59" i="1" s="1"/>
  <c r="EN67" i="1" a="1"/>
  <c r="EN67" i="1" s="1"/>
  <c r="EM67" i="1" a="1"/>
  <c r="EM67" i="1" s="1"/>
  <c r="DI67" i="1" a="1"/>
  <c r="DI67" i="1" s="1"/>
  <c r="DH67" i="1" a="1"/>
  <c r="DH67" i="1" s="1"/>
  <c r="EN75" i="1" a="1"/>
  <c r="EN75" i="1" s="1"/>
  <c r="EM75" i="1" a="1"/>
  <c r="EM75" i="1" s="1"/>
  <c r="DI75" i="1" a="1"/>
  <c r="DI75" i="1" s="1"/>
  <c r="DH75" i="1" a="1"/>
  <c r="DH75" i="1" s="1"/>
  <c r="EM83" i="1" a="1"/>
  <c r="EM83" i="1" s="1"/>
  <c r="EN83" i="1" a="1"/>
  <c r="EN83" i="1" s="1"/>
  <c r="DI83" i="1" a="1"/>
  <c r="DI83" i="1" s="1"/>
  <c r="DH83" i="1" a="1"/>
  <c r="DH83" i="1" s="1"/>
  <c r="EN91" i="1" a="1"/>
  <c r="EN91" i="1" s="1"/>
  <c r="EM91" i="1" a="1"/>
  <c r="EM91" i="1" s="1"/>
  <c r="DI91" i="1" a="1"/>
  <c r="DI91" i="1" s="1"/>
  <c r="DH91" i="1" a="1"/>
  <c r="DH91" i="1" s="1"/>
  <c r="EM99" i="1" a="1"/>
  <c r="EM99" i="1" s="1"/>
  <c r="EN99" i="1" a="1"/>
  <c r="EN99" i="1" s="1"/>
  <c r="DI99" i="1" a="1"/>
  <c r="DI99" i="1" s="1"/>
  <c r="DH99" i="1" a="1"/>
  <c r="DH99" i="1" s="1"/>
  <c r="EM107" i="1" a="1"/>
  <c r="EM107" i="1" s="1"/>
  <c r="EN107" i="1" a="1"/>
  <c r="EN107" i="1" s="1"/>
  <c r="DI107" i="1" a="1"/>
  <c r="DI107" i="1" s="1"/>
  <c r="DH107" i="1" a="1"/>
  <c r="DH107" i="1" s="1"/>
  <c r="EM115" i="1" a="1"/>
  <c r="EM115" i="1" s="1"/>
  <c r="EN115" i="1" a="1"/>
  <c r="EN115" i="1" s="1"/>
  <c r="DI115" i="1" a="1"/>
  <c r="DI115" i="1" s="1"/>
  <c r="DH115" i="1" a="1"/>
  <c r="DH115" i="1" s="1"/>
  <c r="EN123" i="1" a="1"/>
  <c r="EN123" i="1" s="1"/>
  <c r="EM123" i="1" a="1"/>
  <c r="EM123" i="1" s="1"/>
  <c r="DI123" i="1" a="1"/>
  <c r="DI123" i="1" s="1"/>
  <c r="DH123" i="1" a="1"/>
  <c r="DH123" i="1" s="1"/>
  <c r="EN131" i="1" a="1"/>
  <c r="EN131" i="1" s="1"/>
  <c r="EM131" i="1" a="1"/>
  <c r="EM131" i="1" s="1"/>
  <c r="DI131" i="1" a="1"/>
  <c r="DI131" i="1" s="1"/>
  <c r="DH131" i="1" a="1"/>
  <c r="DH131" i="1" s="1"/>
  <c r="EM139" i="1" a="1"/>
  <c r="EM139" i="1" s="1"/>
  <c r="EN139" i="1" a="1"/>
  <c r="EN139" i="1" s="1"/>
  <c r="DI139" i="1" a="1"/>
  <c r="DI139" i="1" s="1"/>
  <c r="DH139" i="1" a="1"/>
  <c r="DH139" i="1" s="1"/>
  <c r="EM147" i="1" a="1"/>
  <c r="EM147" i="1" s="1"/>
  <c r="EN147" i="1" a="1"/>
  <c r="EN147" i="1" s="1"/>
  <c r="DI147" i="1" a="1"/>
  <c r="DI147" i="1" s="1"/>
  <c r="DH147" i="1" a="1"/>
  <c r="DH147" i="1" s="1"/>
  <c r="EM155" i="1" a="1"/>
  <c r="EM155" i="1" s="1"/>
  <c r="EN155" i="1" a="1"/>
  <c r="EN155" i="1" s="1"/>
  <c r="DI155" i="1" a="1"/>
  <c r="DI155" i="1" s="1"/>
  <c r="DH155" i="1" a="1"/>
  <c r="DH155" i="1" s="1"/>
  <c r="EM163" i="1" a="1"/>
  <c r="EM163" i="1" s="1"/>
  <c r="EN163" i="1" a="1"/>
  <c r="EN163" i="1" s="1"/>
  <c r="DI163" i="1" a="1"/>
  <c r="DI163" i="1" s="1"/>
  <c r="DH163" i="1" a="1"/>
  <c r="DH163" i="1" s="1"/>
  <c r="EM171" i="1" a="1"/>
  <c r="EM171" i="1" s="1"/>
  <c r="EN171" i="1" a="1"/>
  <c r="EN171" i="1" s="1"/>
  <c r="DI171" i="1" a="1"/>
  <c r="DI171" i="1" s="1"/>
  <c r="DH171" i="1" a="1"/>
  <c r="DH171" i="1" s="1"/>
  <c r="EM179" i="1" a="1"/>
  <c r="EM179" i="1" s="1"/>
  <c r="EN179" i="1" a="1"/>
  <c r="EN179" i="1" s="1"/>
  <c r="DI179" i="1" a="1"/>
  <c r="DI179" i="1" s="1"/>
  <c r="DH179" i="1" a="1"/>
  <c r="DH179" i="1" s="1"/>
  <c r="EN187" i="1" a="1"/>
  <c r="EN187" i="1" s="1"/>
  <c r="EM187" i="1" a="1"/>
  <c r="EM187" i="1" s="1"/>
  <c r="DI187" i="1" a="1"/>
  <c r="DI187" i="1" s="1"/>
  <c r="DH187" i="1" a="1"/>
  <c r="DH187" i="1" s="1"/>
  <c r="EN195" i="1" a="1"/>
  <c r="EN195" i="1" s="1"/>
  <c r="EM195" i="1" a="1"/>
  <c r="EM195" i="1" s="1"/>
  <c r="DI195" i="1" a="1"/>
  <c r="DI195" i="1" s="1"/>
  <c r="DH195" i="1" a="1"/>
  <c r="DH195" i="1" s="1"/>
  <c r="EN203" i="1" a="1"/>
  <c r="EN203" i="1" s="1"/>
  <c r="EM203" i="1" a="1"/>
  <c r="EM203" i="1" s="1"/>
  <c r="DI203" i="1" a="1"/>
  <c r="DI203" i="1" s="1"/>
  <c r="DH203" i="1" a="1"/>
  <c r="DH203" i="1" s="1"/>
  <c r="EN211" i="1" a="1"/>
  <c r="EN211" i="1" s="1"/>
  <c r="EM211" i="1" a="1"/>
  <c r="EM211" i="1" s="1"/>
  <c r="DI211" i="1" a="1"/>
  <c r="DI211" i="1" s="1"/>
  <c r="DH211" i="1" a="1"/>
  <c r="DH211" i="1" s="1"/>
  <c r="EN219" i="1" a="1"/>
  <c r="EN219" i="1" s="1"/>
  <c r="EM219" i="1" a="1"/>
  <c r="EM219" i="1" s="1"/>
  <c r="DI219" i="1" a="1"/>
  <c r="DI219" i="1" s="1"/>
  <c r="DH219" i="1" a="1"/>
  <c r="DH219" i="1" s="1"/>
  <c r="EN227" i="1" a="1"/>
  <c r="EN227" i="1" s="1"/>
  <c r="EM227" i="1" a="1"/>
  <c r="EM227" i="1" s="1"/>
  <c r="DI227" i="1" a="1"/>
  <c r="DI227" i="1" s="1"/>
  <c r="DH227" i="1" a="1"/>
  <c r="DH227" i="1" s="1"/>
  <c r="EN235" i="1" a="1"/>
  <c r="EN235" i="1" s="1"/>
  <c r="EM235" i="1" a="1"/>
  <c r="EM235" i="1" s="1"/>
  <c r="DI235" i="1" a="1"/>
  <c r="DI235" i="1" s="1"/>
  <c r="DH235" i="1" a="1"/>
  <c r="DH235" i="1" s="1"/>
  <c r="EN243" i="1" a="1"/>
  <c r="EN243" i="1" s="1"/>
  <c r="EM243" i="1" a="1"/>
  <c r="EM243" i="1" s="1"/>
  <c r="DI243" i="1" a="1"/>
  <c r="DI243" i="1" s="1"/>
  <c r="DH243" i="1" a="1"/>
  <c r="DH243" i="1" s="1"/>
  <c r="EN251" i="1" a="1"/>
  <c r="EN251" i="1" s="1"/>
  <c r="EM251" i="1" a="1"/>
  <c r="EM251" i="1" s="1"/>
  <c r="DH251" i="1" a="1"/>
  <c r="DH251" i="1" s="1"/>
  <c r="DI251" i="1" a="1"/>
  <c r="DI251" i="1" s="1"/>
  <c r="EN259" i="1" a="1"/>
  <c r="EN259" i="1" s="1"/>
  <c r="EM259" i="1" a="1"/>
  <c r="EM259" i="1" s="1"/>
  <c r="DH259" i="1" a="1"/>
  <c r="DH259" i="1" s="1"/>
  <c r="DI259" i="1" a="1"/>
  <c r="DI259" i="1" s="1"/>
  <c r="EN267" i="1" a="1"/>
  <c r="EN267" i="1" s="1"/>
  <c r="EM267" i="1" a="1"/>
  <c r="EM267" i="1" s="1"/>
  <c r="DH267" i="1" a="1"/>
  <c r="DH267" i="1" s="1"/>
  <c r="DI267" i="1" a="1"/>
  <c r="DI267" i="1" s="1"/>
  <c r="EN275" i="1" a="1"/>
  <c r="EN275" i="1" s="1"/>
  <c r="EM275" i="1" a="1"/>
  <c r="EM275" i="1" s="1"/>
  <c r="DH275" i="1" a="1"/>
  <c r="DH275" i="1" s="1"/>
  <c r="DI275" i="1" a="1"/>
  <c r="DI275" i="1" s="1"/>
  <c r="EN283" i="1" a="1"/>
  <c r="EN283" i="1" s="1"/>
  <c r="EM283" i="1" a="1"/>
  <c r="EM283" i="1" s="1"/>
  <c r="DH283" i="1" a="1"/>
  <c r="DH283" i="1" s="1"/>
  <c r="DI283" i="1" a="1"/>
  <c r="DI283" i="1" s="1"/>
  <c r="EN291" i="1" a="1"/>
  <c r="EN291" i="1" s="1"/>
  <c r="EM291" i="1" a="1"/>
  <c r="EM291" i="1" s="1"/>
  <c r="DH291" i="1" a="1"/>
  <c r="DH291" i="1" s="1"/>
  <c r="DI291" i="1" a="1"/>
  <c r="DI291" i="1" s="1"/>
  <c r="EN299" i="1" a="1"/>
  <c r="EN299" i="1" s="1"/>
  <c r="EM299" i="1" a="1"/>
  <c r="EM299" i="1" s="1"/>
  <c r="DH299" i="1" a="1"/>
  <c r="DH299" i="1" s="1"/>
  <c r="DI299" i="1" a="1"/>
  <c r="DI299" i="1" s="1"/>
  <c r="EN307" i="1" a="1"/>
  <c r="EN307" i="1" s="1"/>
  <c r="EM307" i="1" a="1"/>
  <c r="EM307" i="1" s="1"/>
  <c r="DH307" i="1" a="1"/>
  <c r="DH307" i="1" s="1"/>
  <c r="DI307" i="1" a="1"/>
  <c r="DI307" i="1" s="1"/>
  <c r="EN315" i="1" a="1"/>
  <c r="EN315" i="1" s="1"/>
  <c r="EM315" i="1" a="1"/>
  <c r="EM315" i="1" s="1"/>
  <c r="DH315" i="1" a="1"/>
  <c r="DH315" i="1" s="1"/>
  <c r="DI315" i="1" a="1"/>
  <c r="DI315" i="1" s="1"/>
  <c r="EN323" i="1" a="1"/>
  <c r="EN323" i="1" s="1"/>
  <c r="EM323" i="1" a="1"/>
  <c r="EM323" i="1" s="1"/>
  <c r="DH323" i="1" a="1"/>
  <c r="DH323" i="1" s="1"/>
  <c r="DI323" i="1" a="1"/>
  <c r="DI323" i="1" s="1"/>
  <c r="EN331" i="1" a="1"/>
  <c r="EN331" i="1" s="1"/>
  <c r="EM331" i="1" a="1"/>
  <c r="EM331" i="1" s="1"/>
  <c r="DH331" i="1" a="1"/>
  <c r="DH331" i="1" s="1"/>
  <c r="DI331" i="1" a="1"/>
  <c r="DI331" i="1" s="1"/>
  <c r="EN339" i="1" a="1"/>
  <c r="EN339" i="1" s="1"/>
  <c r="EM339" i="1" a="1"/>
  <c r="EM339" i="1" s="1"/>
  <c r="DH339" i="1" a="1"/>
  <c r="DH339" i="1" s="1"/>
  <c r="DI339" i="1" a="1"/>
  <c r="DI339" i="1" s="1"/>
  <c r="EN347" i="1" a="1"/>
  <c r="EN347" i="1" s="1"/>
  <c r="EM347" i="1" a="1"/>
  <c r="EM347" i="1" s="1"/>
  <c r="DH347" i="1" a="1"/>
  <c r="DH347" i="1" s="1"/>
  <c r="DI347" i="1" a="1"/>
  <c r="DI347" i="1" s="1"/>
  <c r="EN355" i="1" a="1"/>
  <c r="EN355" i="1" s="1"/>
  <c r="EM355" i="1" a="1"/>
  <c r="EM355" i="1" s="1"/>
  <c r="DH355" i="1" a="1"/>
  <c r="DH355" i="1" s="1"/>
  <c r="DI355" i="1" a="1"/>
  <c r="DI355" i="1" s="1"/>
  <c r="EM363" i="1" a="1"/>
  <c r="EM363" i="1" s="1"/>
  <c r="EN363" i="1" a="1"/>
  <c r="EN363" i="1" s="1"/>
  <c r="DH363" i="1" a="1"/>
  <c r="DH363" i="1" s="1"/>
  <c r="DI363" i="1" a="1"/>
  <c r="DI363" i="1" s="1"/>
  <c r="EN371" i="1" a="1"/>
  <c r="EN371" i="1" s="1"/>
  <c r="EM371" i="1" a="1"/>
  <c r="EM371" i="1" s="1"/>
  <c r="DH371" i="1" a="1"/>
  <c r="DH371" i="1" s="1"/>
  <c r="DI371" i="1" a="1"/>
  <c r="DI371" i="1" s="1"/>
  <c r="EN379" i="1" a="1"/>
  <c r="EN379" i="1" s="1"/>
  <c r="EM379" i="1" a="1"/>
  <c r="EM379" i="1" s="1"/>
  <c r="DH379" i="1" a="1"/>
  <c r="DH379" i="1" s="1"/>
  <c r="DI379" i="1" a="1"/>
  <c r="DI379" i="1" s="1"/>
  <c r="EN387" i="1" a="1"/>
  <c r="EN387" i="1" s="1"/>
  <c r="EM387" i="1" a="1"/>
  <c r="EM387" i="1" s="1"/>
  <c r="DH387" i="1" a="1"/>
  <c r="DH387" i="1" s="1"/>
  <c r="DI387" i="1" a="1"/>
  <c r="DI387" i="1" s="1"/>
  <c r="EN395" i="1" a="1"/>
  <c r="EN395" i="1" s="1"/>
  <c r="EM395" i="1" a="1"/>
  <c r="EM395" i="1" s="1"/>
  <c r="DH395" i="1" a="1"/>
  <c r="DH395" i="1" s="1"/>
  <c r="DI395" i="1" a="1"/>
  <c r="DI395" i="1" s="1"/>
  <c r="EN403" i="1" a="1"/>
  <c r="EN403" i="1" s="1"/>
  <c r="EM403" i="1" a="1"/>
  <c r="EM403" i="1" s="1"/>
  <c r="DH403" i="1" a="1"/>
  <c r="DH403" i="1" s="1"/>
  <c r="DI403" i="1" a="1"/>
  <c r="DI403" i="1" s="1"/>
  <c r="EN411" i="1" a="1"/>
  <c r="EN411" i="1" s="1"/>
  <c r="EM411" i="1" a="1"/>
  <c r="EM411" i="1" s="1"/>
  <c r="DH411" i="1" a="1"/>
  <c r="DH411" i="1" s="1"/>
  <c r="DI411" i="1" a="1"/>
  <c r="DI411" i="1" s="1"/>
  <c r="EN419" i="1" a="1"/>
  <c r="EN419" i="1" s="1"/>
  <c r="EM419" i="1" a="1"/>
  <c r="EM419" i="1" s="1"/>
  <c r="DH419" i="1" a="1"/>
  <c r="DH419" i="1" s="1"/>
  <c r="DI419" i="1" a="1"/>
  <c r="DI419" i="1" s="1"/>
  <c r="EN427" i="1" a="1"/>
  <c r="EN427" i="1" s="1"/>
  <c r="EM427" i="1" a="1"/>
  <c r="EM427" i="1" s="1"/>
  <c r="DH427" i="1" a="1"/>
  <c r="DH427" i="1" s="1"/>
  <c r="DI427" i="1" a="1"/>
  <c r="DI427" i="1" s="1"/>
  <c r="EN435" i="1" a="1"/>
  <c r="EN435" i="1" s="1"/>
  <c r="EM435" i="1" a="1"/>
  <c r="EM435" i="1" s="1"/>
  <c r="DH435" i="1" a="1"/>
  <c r="DH435" i="1" s="1"/>
  <c r="DI435" i="1" a="1"/>
  <c r="DI435" i="1" s="1"/>
  <c r="EN443" i="1" a="1"/>
  <c r="EN443" i="1" s="1"/>
  <c r="EM443" i="1" a="1"/>
  <c r="EM443" i="1" s="1"/>
  <c r="DH443" i="1" a="1"/>
  <c r="DH443" i="1" s="1"/>
  <c r="DI443" i="1" a="1"/>
  <c r="DI443" i="1" s="1"/>
  <c r="EN451" i="1" a="1"/>
  <c r="EN451" i="1" s="1"/>
  <c r="EM451" i="1" a="1"/>
  <c r="EM451" i="1" s="1"/>
  <c r="DH451" i="1" a="1"/>
  <c r="DH451" i="1" s="1"/>
  <c r="DI451" i="1" a="1"/>
  <c r="DI451" i="1" s="1"/>
  <c r="EN459" i="1" a="1"/>
  <c r="EN459" i="1" s="1"/>
  <c r="EM459" i="1" a="1"/>
  <c r="EM459" i="1" s="1"/>
  <c r="DH459" i="1" a="1"/>
  <c r="DH459" i="1" s="1"/>
  <c r="DI459" i="1" a="1"/>
  <c r="DI459" i="1" s="1"/>
  <c r="EN467" i="1" a="1"/>
  <c r="EN467" i="1" s="1"/>
  <c r="EM467" i="1" a="1"/>
  <c r="EM467" i="1" s="1"/>
  <c r="DH467" i="1" a="1"/>
  <c r="DH467" i="1" s="1"/>
  <c r="DI467" i="1" a="1"/>
  <c r="DI467" i="1" s="1"/>
  <c r="EN475" i="1" a="1"/>
  <c r="EN475" i="1" s="1"/>
  <c r="EM475" i="1" a="1"/>
  <c r="EM475" i="1" s="1"/>
  <c r="DH475" i="1" a="1"/>
  <c r="DH475" i="1" s="1"/>
  <c r="DI475" i="1" a="1"/>
  <c r="DI475" i="1" s="1"/>
  <c r="EN483" i="1" a="1"/>
  <c r="EN483" i="1" s="1"/>
  <c r="EM483" i="1" a="1"/>
  <c r="EM483" i="1" s="1"/>
  <c r="DH483" i="1" a="1"/>
  <c r="DH483" i="1" s="1"/>
  <c r="DI483" i="1" a="1"/>
  <c r="DI483" i="1" s="1"/>
  <c r="EN491" i="1" a="1"/>
  <c r="EN491" i="1" s="1"/>
  <c r="EM491" i="1" a="1"/>
  <c r="EM491" i="1" s="1"/>
  <c r="DH491" i="1" a="1"/>
  <c r="DH491" i="1" s="1"/>
  <c r="DI491" i="1" a="1"/>
  <c r="DI491" i="1" s="1"/>
  <c r="EN499" i="1" a="1"/>
  <c r="EN499" i="1" s="1"/>
  <c r="EM499" i="1" a="1"/>
  <c r="EM499" i="1" s="1"/>
  <c r="DH499" i="1" a="1"/>
  <c r="DH499" i="1" s="1"/>
  <c r="DI499" i="1" a="1"/>
  <c r="DI499" i="1" s="1"/>
  <c r="EN507" i="1" a="1"/>
  <c r="EN507" i="1" s="1"/>
  <c r="EM507" i="1" a="1"/>
  <c r="EM507" i="1" s="1"/>
  <c r="DH507" i="1" a="1"/>
  <c r="DH507" i="1" s="1"/>
  <c r="DI507" i="1" a="1"/>
  <c r="DI507" i="1" s="1"/>
  <c r="EN515" i="1" a="1"/>
  <c r="EN515" i="1" s="1"/>
  <c r="EM515" i="1" a="1"/>
  <c r="EM515" i="1" s="1"/>
  <c r="DI515" i="1" a="1"/>
  <c r="DI515" i="1" s="1"/>
  <c r="DH515" i="1" a="1"/>
  <c r="DH515" i="1" s="1"/>
  <c r="EN523" i="1" a="1"/>
  <c r="EN523" i="1" s="1"/>
  <c r="EM523" i="1" a="1"/>
  <c r="EM523" i="1" s="1"/>
  <c r="DI523" i="1" a="1"/>
  <c r="DI523" i="1" s="1"/>
  <c r="DH523" i="1" a="1"/>
  <c r="DH523" i="1" s="1"/>
  <c r="EN531" i="1" a="1"/>
  <c r="EN531" i="1" s="1"/>
  <c r="EM531" i="1" a="1"/>
  <c r="EM531" i="1" s="1"/>
  <c r="DI531" i="1" a="1"/>
  <c r="DI531" i="1" s="1"/>
  <c r="DH531" i="1" a="1"/>
  <c r="DH531" i="1" s="1"/>
  <c r="EN539" i="1" a="1"/>
  <c r="EN539" i="1" s="1"/>
  <c r="EM539" i="1" a="1"/>
  <c r="EM539" i="1" s="1"/>
  <c r="DI539" i="1" a="1"/>
  <c r="DI539" i="1" s="1"/>
  <c r="DH539" i="1" a="1"/>
  <c r="DH539" i="1" s="1"/>
  <c r="EN547" i="1" a="1"/>
  <c r="EN547" i="1" s="1"/>
  <c r="EM547" i="1" a="1"/>
  <c r="EM547" i="1" s="1"/>
  <c r="DI547" i="1" a="1"/>
  <c r="DI547" i="1" s="1"/>
  <c r="DH547" i="1" a="1"/>
  <c r="DH547" i="1" s="1"/>
  <c r="EN555" i="1" a="1"/>
  <c r="EN555" i="1" s="1"/>
  <c r="EM555" i="1" a="1"/>
  <c r="EM555" i="1" s="1"/>
  <c r="DI555" i="1" a="1"/>
  <c r="DI555" i="1" s="1"/>
  <c r="DH555" i="1" a="1"/>
  <c r="DH555" i="1" s="1"/>
  <c r="EN563" i="1" a="1"/>
  <c r="EN563" i="1" s="1"/>
  <c r="EM563" i="1" a="1"/>
  <c r="EM563" i="1" s="1"/>
  <c r="DI563" i="1" a="1"/>
  <c r="DI563" i="1" s="1"/>
  <c r="DH563" i="1" a="1"/>
  <c r="DH563" i="1" s="1"/>
  <c r="EN571" i="1" a="1"/>
  <c r="EN571" i="1" s="1"/>
  <c r="EM571" i="1" a="1"/>
  <c r="EM571" i="1" s="1"/>
  <c r="DI571" i="1" a="1"/>
  <c r="DI571" i="1" s="1"/>
  <c r="DH571" i="1" a="1"/>
  <c r="DH571" i="1" s="1"/>
  <c r="EN579" i="1" a="1"/>
  <c r="EN579" i="1" s="1"/>
  <c r="EM579" i="1" a="1"/>
  <c r="EM579" i="1" s="1"/>
  <c r="DI579" i="1" a="1"/>
  <c r="DI579" i="1" s="1"/>
  <c r="DH579" i="1" a="1"/>
  <c r="DH579" i="1" s="1"/>
  <c r="DH8" i="1" a="1"/>
  <c r="DH8" i="1" s="1"/>
  <c r="DH32" i="1" a="1"/>
  <c r="DH32" i="1" s="1"/>
  <c r="DH64" i="1" a="1"/>
  <c r="DH64" i="1" s="1"/>
  <c r="DH96" i="1" a="1"/>
  <c r="DH96" i="1" s="1"/>
  <c r="DH128" i="1" a="1"/>
  <c r="DH128" i="1" s="1"/>
  <c r="DH160" i="1" a="1"/>
  <c r="DH160" i="1" s="1"/>
  <c r="DH192" i="1" a="1"/>
  <c r="DH192" i="1" s="1"/>
  <c r="DH224" i="1" a="1"/>
  <c r="DH224" i="1" s="1"/>
  <c r="DH346" i="1" a="1"/>
  <c r="DH346" i="1" s="1"/>
  <c r="EN46" i="1" a="1"/>
  <c r="EN46" i="1" s="1"/>
  <c r="EM46" i="1" a="1"/>
  <c r="EM46" i="1" s="1"/>
  <c r="DI46" i="1" a="1"/>
  <c r="DI46" i="1" s="1"/>
  <c r="DH46" i="1" a="1"/>
  <c r="DH46" i="1" s="1"/>
  <c r="EM102" i="1" a="1"/>
  <c r="EM102" i="1" s="1"/>
  <c r="EN102" i="1" a="1"/>
  <c r="EN102" i="1" s="1"/>
  <c r="DI102" i="1" a="1"/>
  <c r="DI102" i="1" s="1"/>
  <c r="DH102" i="1" a="1"/>
  <c r="DH102" i="1" s="1"/>
  <c r="EM158" i="1" a="1"/>
  <c r="EM158" i="1" s="1"/>
  <c r="EN158" i="1" a="1"/>
  <c r="EN158" i="1" s="1"/>
  <c r="DI158" i="1" a="1"/>
  <c r="DI158" i="1" s="1"/>
  <c r="DH158" i="1" a="1"/>
  <c r="DH158" i="1" s="1"/>
  <c r="EM222" i="1" a="1"/>
  <c r="EM222" i="1" s="1"/>
  <c r="EN222" i="1" a="1"/>
  <c r="EN222" i="1" s="1"/>
  <c r="DI222" i="1" a="1"/>
  <c r="DI222" i="1" s="1"/>
  <c r="DH222" i="1" a="1"/>
  <c r="DH222" i="1" s="1"/>
  <c r="EM302" i="1" a="1"/>
  <c r="EM302" i="1" s="1"/>
  <c r="EN302" i="1" a="1"/>
  <c r="EN302" i="1" s="1"/>
  <c r="DI302" i="1" a="1"/>
  <c r="DI302" i="1" s="1"/>
  <c r="DH302" i="1" a="1"/>
  <c r="DH302" i="1" s="1"/>
  <c r="EM454" i="1" a="1"/>
  <c r="EM454" i="1" s="1"/>
  <c r="EN454" i="1" a="1"/>
  <c r="EN454" i="1" s="1"/>
  <c r="DI454" i="1" a="1"/>
  <c r="DI454" i="1" s="1"/>
  <c r="DH454" i="1" a="1"/>
  <c r="DH454" i="1" s="1"/>
  <c r="EN31" i="1" a="1"/>
  <c r="EN31" i="1" s="1"/>
  <c r="EM31" i="1" a="1"/>
  <c r="EM31" i="1" s="1"/>
  <c r="DI31" i="1" a="1"/>
  <c r="DI31" i="1" s="1"/>
  <c r="DH31" i="1" a="1"/>
  <c r="DH31" i="1" s="1"/>
  <c r="EN95" i="1" a="1"/>
  <c r="EN95" i="1" s="1"/>
  <c r="EM95" i="1" a="1"/>
  <c r="EM95" i="1" s="1"/>
  <c r="DI95" i="1" a="1"/>
  <c r="DI95" i="1" s="1"/>
  <c r="DH95" i="1" a="1"/>
  <c r="DH95" i="1" s="1"/>
  <c r="EM175" i="1" a="1"/>
  <c r="EM175" i="1" s="1"/>
  <c r="EN175" i="1" a="1"/>
  <c r="EN175" i="1" s="1"/>
  <c r="DI175" i="1" a="1"/>
  <c r="DI175" i="1" s="1"/>
  <c r="DH175" i="1" a="1"/>
  <c r="DH175" i="1" s="1"/>
  <c r="EN407" i="1" a="1"/>
  <c r="EN407" i="1" s="1"/>
  <c r="EM407" i="1" a="1"/>
  <c r="EM407" i="1" s="1"/>
  <c r="DH407" i="1" a="1"/>
  <c r="DH407" i="1" s="1"/>
  <c r="DI407" i="1" a="1"/>
  <c r="DI407" i="1" s="1"/>
  <c r="EN4" i="1" a="1"/>
  <c r="EN4" i="1" s="1"/>
  <c r="EM4" i="1" a="1"/>
  <c r="EM4" i="1" s="1"/>
  <c r="DI4" i="1" a="1"/>
  <c r="DI4" i="1" s="1"/>
  <c r="EN12" i="1" a="1"/>
  <c r="EN12" i="1" s="1"/>
  <c r="EM12" i="1" a="1"/>
  <c r="EM12" i="1" s="1"/>
  <c r="DI12" i="1" a="1"/>
  <c r="DI12" i="1" s="1"/>
  <c r="EN20" i="1" a="1"/>
  <c r="EN20" i="1" s="1"/>
  <c r="EM20" i="1" a="1"/>
  <c r="EM20" i="1" s="1"/>
  <c r="DI20" i="1" a="1"/>
  <c r="DI20" i="1" s="1"/>
  <c r="EN28" i="1" a="1"/>
  <c r="EN28" i="1" s="1"/>
  <c r="EM28" i="1" a="1"/>
  <c r="EM28" i="1" s="1"/>
  <c r="DI28" i="1" a="1"/>
  <c r="DI28" i="1" s="1"/>
  <c r="EN36" i="1" a="1"/>
  <c r="EN36" i="1" s="1"/>
  <c r="EM36" i="1" a="1"/>
  <c r="EM36" i="1" s="1"/>
  <c r="DI36" i="1" a="1"/>
  <c r="DI36" i="1" s="1"/>
  <c r="EN44" i="1" a="1"/>
  <c r="EN44" i="1" s="1"/>
  <c r="EM44" i="1" a="1"/>
  <c r="EM44" i="1" s="1"/>
  <c r="DI44" i="1" a="1"/>
  <c r="DI44" i="1" s="1"/>
  <c r="EN52" i="1" a="1"/>
  <c r="EN52" i="1" s="1"/>
  <c r="EM52" i="1" a="1"/>
  <c r="EM52" i="1" s="1"/>
  <c r="DI52" i="1" a="1"/>
  <c r="DI52" i="1" s="1"/>
  <c r="EN60" i="1" a="1"/>
  <c r="EN60" i="1" s="1"/>
  <c r="EM60" i="1" a="1"/>
  <c r="EM60" i="1" s="1"/>
  <c r="DI60" i="1" a="1"/>
  <c r="DI60" i="1" s="1"/>
  <c r="EN68" i="1" a="1"/>
  <c r="EN68" i="1" s="1"/>
  <c r="EM68" i="1" a="1"/>
  <c r="EM68" i="1" s="1"/>
  <c r="DI68" i="1" a="1"/>
  <c r="DI68" i="1" s="1"/>
  <c r="EN76" i="1" a="1"/>
  <c r="EN76" i="1" s="1"/>
  <c r="EM76" i="1" a="1"/>
  <c r="EM76" i="1" s="1"/>
  <c r="DI76" i="1" a="1"/>
  <c r="DI76" i="1" s="1"/>
  <c r="EM84" i="1" a="1"/>
  <c r="EM84" i="1" s="1"/>
  <c r="EN84" i="1" a="1"/>
  <c r="EN84" i="1" s="1"/>
  <c r="DI84" i="1" a="1"/>
  <c r="DI84" i="1" s="1"/>
  <c r="EM92" i="1" a="1"/>
  <c r="EM92" i="1" s="1"/>
  <c r="EN92" i="1" a="1"/>
  <c r="EN92" i="1" s="1"/>
  <c r="DI92" i="1" a="1"/>
  <c r="DI92" i="1" s="1"/>
  <c r="EN100" i="1" a="1"/>
  <c r="EN100" i="1" s="1"/>
  <c r="EM100" i="1" a="1"/>
  <c r="EM100" i="1" s="1"/>
  <c r="DI100" i="1" a="1"/>
  <c r="DI100" i="1" s="1"/>
  <c r="EN108" i="1" a="1"/>
  <c r="EN108" i="1" s="1"/>
  <c r="EM108" i="1" a="1"/>
  <c r="EM108" i="1" s="1"/>
  <c r="DI108" i="1" a="1"/>
  <c r="DI108" i="1" s="1"/>
  <c r="EN116" i="1" a="1"/>
  <c r="EN116" i="1" s="1"/>
  <c r="EM116" i="1" a="1"/>
  <c r="EM116" i="1" s="1"/>
  <c r="DI116" i="1" a="1"/>
  <c r="DI116" i="1" s="1"/>
  <c r="EN124" i="1" a="1"/>
  <c r="EN124" i="1" s="1"/>
  <c r="EM124" i="1" a="1"/>
  <c r="EM124" i="1" s="1"/>
  <c r="DI124" i="1" a="1"/>
  <c r="DI124" i="1" s="1"/>
  <c r="EN132" i="1" a="1"/>
  <c r="EN132" i="1" s="1"/>
  <c r="EM132" i="1" a="1"/>
  <c r="EM132" i="1" s="1"/>
  <c r="DI132" i="1" a="1"/>
  <c r="DI132" i="1" s="1"/>
  <c r="EN140" i="1" a="1"/>
  <c r="EN140" i="1" s="1"/>
  <c r="EM140" i="1" a="1"/>
  <c r="EM140" i="1" s="1"/>
  <c r="DI140" i="1" a="1"/>
  <c r="DI140" i="1" s="1"/>
  <c r="EN148" i="1" a="1"/>
  <c r="EN148" i="1" s="1"/>
  <c r="EM148" i="1" a="1"/>
  <c r="EM148" i="1" s="1"/>
  <c r="DI148" i="1" a="1"/>
  <c r="DI148" i="1" s="1"/>
  <c r="EN156" i="1" a="1"/>
  <c r="EN156" i="1" s="1"/>
  <c r="EM156" i="1" a="1"/>
  <c r="EM156" i="1" s="1"/>
  <c r="DI156" i="1" a="1"/>
  <c r="DI156" i="1" s="1"/>
  <c r="EN164" i="1" a="1"/>
  <c r="EN164" i="1" s="1"/>
  <c r="EM164" i="1" a="1"/>
  <c r="EM164" i="1" s="1"/>
  <c r="DI164" i="1" a="1"/>
  <c r="DI164" i="1" s="1"/>
  <c r="EN172" i="1" a="1"/>
  <c r="EN172" i="1" s="1"/>
  <c r="EM172" i="1" a="1"/>
  <c r="EM172" i="1" s="1"/>
  <c r="DI172" i="1" a="1"/>
  <c r="DI172" i="1" s="1"/>
  <c r="EN180" i="1" a="1"/>
  <c r="EN180" i="1" s="1"/>
  <c r="EM180" i="1" a="1"/>
  <c r="EM180" i="1" s="1"/>
  <c r="DI180" i="1" a="1"/>
  <c r="DI180" i="1" s="1"/>
  <c r="EN188" i="1" a="1"/>
  <c r="EN188" i="1" s="1"/>
  <c r="EM188" i="1" a="1"/>
  <c r="EM188" i="1" s="1"/>
  <c r="DI188" i="1" a="1"/>
  <c r="DI188" i="1" s="1"/>
  <c r="EN196" i="1" a="1"/>
  <c r="EN196" i="1" s="1"/>
  <c r="EM196" i="1" a="1"/>
  <c r="EM196" i="1" s="1"/>
  <c r="DI196" i="1" a="1"/>
  <c r="DI196" i="1" s="1"/>
  <c r="EN204" i="1" a="1"/>
  <c r="EN204" i="1" s="1"/>
  <c r="EM204" i="1" a="1"/>
  <c r="EM204" i="1" s="1"/>
  <c r="DI204" i="1" a="1"/>
  <c r="DI204" i="1" s="1"/>
  <c r="EN212" i="1" a="1"/>
  <c r="EN212" i="1" s="1"/>
  <c r="EM212" i="1" a="1"/>
  <c r="EM212" i="1" s="1"/>
  <c r="DI212" i="1" a="1"/>
  <c r="DI212" i="1" s="1"/>
  <c r="EN220" i="1" a="1"/>
  <c r="EN220" i="1" s="1"/>
  <c r="EM220" i="1" a="1"/>
  <c r="EM220" i="1" s="1"/>
  <c r="DI220" i="1" a="1"/>
  <c r="DI220" i="1" s="1"/>
  <c r="EN228" i="1" a="1"/>
  <c r="EN228" i="1" s="1"/>
  <c r="EM228" i="1" a="1"/>
  <c r="EM228" i="1" s="1"/>
  <c r="DI228" i="1" a="1"/>
  <c r="DI228" i="1" s="1"/>
  <c r="EN236" i="1" a="1"/>
  <c r="EN236" i="1" s="1"/>
  <c r="EM236" i="1" a="1"/>
  <c r="EM236" i="1" s="1"/>
  <c r="DI236" i="1" a="1"/>
  <c r="DI236" i="1" s="1"/>
  <c r="EN244" i="1" a="1"/>
  <c r="EN244" i="1" s="1"/>
  <c r="EM244" i="1" a="1"/>
  <c r="EM244" i="1" s="1"/>
  <c r="DI244" i="1" a="1"/>
  <c r="DI244" i="1" s="1"/>
  <c r="EN252" i="1" a="1"/>
  <c r="EN252" i="1" s="1"/>
  <c r="EM252" i="1" a="1"/>
  <c r="EM252" i="1" s="1"/>
  <c r="DI252" i="1" a="1"/>
  <c r="DI252" i="1" s="1"/>
  <c r="DH252" i="1" a="1"/>
  <c r="DH252" i="1" s="1"/>
  <c r="EN260" i="1" a="1"/>
  <c r="EN260" i="1" s="1"/>
  <c r="EM260" i="1" a="1"/>
  <c r="EM260" i="1" s="1"/>
  <c r="DI260" i="1" a="1"/>
  <c r="DI260" i="1" s="1"/>
  <c r="DH260" i="1" a="1"/>
  <c r="DH260" i="1" s="1"/>
  <c r="EN268" i="1" a="1"/>
  <c r="EN268" i="1" s="1"/>
  <c r="EM268" i="1" a="1"/>
  <c r="EM268" i="1" s="1"/>
  <c r="DI268" i="1" a="1"/>
  <c r="DI268" i="1" s="1"/>
  <c r="DH268" i="1" a="1"/>
  <c r="DH268" i="1" s="1"/>
  <c r="EN276" i="1" a="1"/>
  <c r="EN276" i="1" s="1"/>
  <c r="EM276" i="1" a="1"/>
  <c r="EM276" i="1" s="1"/>
  <c r="DI276" i="1" a="1"/>
  <c r="DI276" i="1" s="1"/>
  <c r="DH276" i="1" a="1"/>
  <c r="DH276" i="1" s="1"/>
  <c r="EN284" i="1" a="1"/>
  <c r="EN284" i="1" s="1"/>
  <c r="EM284" i="1" a="1"/>
  <c r="EM284" i="1" s="1"/>
  <c r="DI284" i="1" a="1"/>
  <c r="DI284" i="1" s="1"/>
  <c r="DH284" i="1" a="1"/>
  <c r="DH284" i="1" s="1"/>
  <c r="EN292" i="1" a="1"/>
  <c r="EN292" i="1" s="1"/>
  <c r="EM292" i="1" a="1"/>
  <c r="EM292" i="1" s="1"/>
  <c r="DI292" i="1" a="1"/>
  <c r="DI292" i="1" s="1"/>
  <c r="DH292" i="1" a="1"/>
  <c r="DH292" i="1" s="1"/>
  <c r="EN300" i="1" a="1"/>
  <c r="EN300" i="1" s="1"/>
  <c r="EM300" i="1" a="1"/>
  <c r="EM300" i="1" s="1"/>
  <c r="DI300" i="1" a="1"/>
  <c r="DI300" i="1" s="1"/>
  <c r="DH300" i="1" a="1"/>
  <c r="DH300" i="1" s="1"/>
  <c r="EN308" i="1" a="1"/>
  <c r="EN308" i="1" s="1"/>
  <c r="EM308" i="1" a="1"/>
  <c r="EM308" i="1" s="1"/>
  <c r="DI308" i="1" a="1"/>
  <c r="DI308" i="1" s="1"/>
  <c r="DH308" i="1" a="1"/>
  <c r="DH308" i="1" s="1"/>
  <c r="EN316" i="1" a="1"/>
  <c r="EN316" i="1" s="1"/>
  <c r="EM316" i="1" a="1"/>
  <c r="EM316" i="1" s="1"/>
  <c r="DI316" i="1" a="1"/>
  <c r="DI316" i="1" s="1"/>
  <c r="DH316" i="1" a="1"/>
  <c r="DH316" i="1" s="1"/>
  <c r="EN324" i="1" a="1"/>
  <c r="EN324" i="1" s="1"/>
  <c r="EM324" i="1" a="1"/>
  <c r="EM324" i="1" s="1"/>
  <c r="DI324" i="1" a="1"/>
  <c r="DI324" i="1" s="1"/>
  <c r="DH324" i="1" a="1"/>
  <c r="DH324" i="1" s="1"/>
  <c r="EN332" i="1" a="1"/>
  <c r="EN332" i="1" s="1"/>
  <c r="EM332" i="1" a="1"/>
  <c r="EM332" i="1" s="1"/>
  <c r="DI332" i="1" a="1"/>
  <c r="DI332" i="1" s="1"/>
  <c r="DH332" i="1" a="1"/>
  <c r="DH332" i="1" s="1"/>
  <c r="EN340" i="1" a="1"/>
  <c r="EN340" i="1" s="1"/>
  <c r="EM340" i="1" a="1"/>
  <c r="EM340" i="1" s="1"/>
  <c r="DI340" i="1" a="1"/>
  <c r="DI340" i="1" s="1"/>
  <c r="DH340" i="1" a="1"/>
  <c r="DH340" i="1" s="1"/>
  <c r="EN348" i="1" a="1"/>
  <c r="EN348" i="1" s="1"/>
  <c r="EM348" i="1" a="1"/>
  <c r="EM348" i="1" s="1"/>
  <c r="DI348" i="1" a="1"/>
  <c r="DI348" i="1" s="1"/>
  <c r="DH348" i="1" a="1"/>
  <c r="DH348" i="1" s="1"/>
  <c r="EN356" i="1" a="1"/>
  <c r="EN356" i="1" s="1"/>
  <c r="EM356" i="1" a="1"/>
  <c r="EM356" i="1" s="1"/>
  <c r="DI356" i="1" a="1"/>
  <c r="DI356" i="1" s="1"/>
  <c r="DH356" i="1" a="1"/>
  <c r="DH356" i="1" s="1"/>
  <c r="EM364" i="1" a="1"/>
  <c r="EM364" i="1" s="1"/>
  <c r="EN364" i="1" a="1"/>
  <c r="EN364" i="1" s="1"/>
  <c r="DI364" i="1" a="1"/>
  <c r="DI364" i="1" s="1"/>
  <c r="DH364" i="1" a="1"/>
  <c r="DH364" i="1" s="1"/>
  <c r="EM372" i="1" a="1"/>
  <c r="EM372" i="1" s="1"/>
  <c r="EN372" i="1" a="1"/>
  <c r="EN372" i="1" s="1"/>
  <c r="DI372" i="1" a="1"/>
  <c r="DI372" i="1" s="1"/>
  <c r="DH372" i="1" a="1"/>
  <c r="DH372" i="1" s="1"/>
  <c r="EM380" i="1" a="1"/>
  <c r="EM380" i="1" s="1"/>
  <c r="EN380" i="1" a="1"/>
  <c r="EN380" i="1" s="1"/>
  <c r="DI380" i="1" a="1"/>
  <c r="DI380" i="1" s="1"/>
  <c r="DH380" i="1" a="1"/>
  <c r="DH380" i="1" s="1"/>
  <c r="EM388" i="1" a="1"/>
  <c r="EM388" i="1" s="1"/>
  <c r="EN388" i="1" a="1"/>
  <c r="EN388" i="1" s="1"/>
  <c r="DI388" i="1" a="1"/>
  <c r="DI388" i="1" s="1"/>
  <c r="DH388" i="1" a="1"/>
  <c r="DH388" i="1" s="1"/>
  <c r="EN396" i="1" a="1"/>
  <c r="EN396" i="1" s="1"/>
  <c r="EM396" i="1" a="1"/>
  <c r="EM396" i="1" s="1"/>
  <c r="DI396" i="1" a="1"/>
  <c r="DI396" i="1" s="1"/>
  <c r="DH396" i="1" a="1"/>
  <c r="DH396" i="1" s="1"/>
  <c r="EN404" i="1" a="1"/>
  <c r="EN404" i="1" s="1"/>
  <c r="EM404" i="1" a="1"/>
  <c r="EM404" i="1" s="1"/>
  <c r="DI404" i="1" a="1"/>
  <c r="DI404" i="1" s="1"/>
  <c r="DH404" i="1" a="1"/>
  <c r="DH404" i="1" s="1"/>
  <c r="EN412" i="1" a="1"/>
  <c r="EN412" i="1" s="1"/>
  <c r="EM412" i="1" a="1"/>
  <c r="EM412" i="1" s="1"/>
  <c r="DI412" i="1" a="1"/>
  <c r="DI412" i="1" s="1"/>
  <c r="DH412" i="1" a="1"/>
  <c r="DH412" i="1" s="1"/>
  <c r="EN420" i="1" a="1"/>
  <c r="EN420" i="1" s="1"/>
  <c r="EM420" i="1" a="1"/>
  <c r="EM420" i="1" s="1"/>
  <c r="DI420" i="1" a="1"/>
  <c r="DI420" i="1" s="1"/>
  <c r="DH420" i="1" a="1"/>
  <c r="DH420" i="1" s="1"/>
  <c r="EN428" i="1" a="1"/>
  <c r="EN428" i="1" s="1"/>
  <c r="EM428" i="1" a="1"/>
  <c r="EM428" i="1" s="1"/>
  <c r="DI428" i="1" a="1"/>
  <c r="DI428" i="1" s="1"/>
  <c r="DH428" i="1" a="1"/>
  <c r="DH428" i="1" s="1"/>
  <c r="EN436" i="1" a="1"/>
  <c r="EN436" i="1" s="1"/>
  <c r="EM436" i="1" a="1"/>
  <c r="EM436" i="1" s="1"/>
  <c r="DI436" i="1" a="1"/>
  <c r="DI436" i="1" s="1"/>
  <c r="DH436" i="1" a="1"/>
  <c r="DH436" i="1" s="1"/>
  <c r="EN444" i="1" a="1"/>
  <c r="EN444" i="1" s="1"/>
  <c r="EM444" i="1" a="1"/>
  <c r="EM444" i="1" s="1"/>
  <c r="DI444" i="1" a="1"/>
  <c r="DI444" i="1" s="1"/>
  <c r="DH444" i="1" a="1"/>
  <c r="DH444" i="1" s="1"/>
  <c r="EN452" i="1" a="1"/>
  <c r="EN452" i="1" s="1"/>
  <c r="EM452" i="1" a="1"/>
  <c r="EM452" i="1" s="1"/>
  <c r="DI452" i="1" a="1"/>
  <c r="DI452" i="1" s="1"/>
  <c r="DH452" i="1" a="1"/>
  <c r="DH452" i="1" s="1"/>
  <c r="EN460" i="1" a="1"/>
  <c r="EN460" i="1" s="1"/>
  <c r="EM460" i="1" a="1"/>
  <c r="EM460" i="1" s="1"/>
  <c r="DI460" i="1" a="1"/>
  <c r="DI460" i="1" s="1"/>
  <c r="DH460" i="1" a="1"/>
  <c r="DH460" i="1" s="1"/>
  <c r="EN468" i="1" a="1"/>
  <c r="EN468" i="1" s="1"/>
  <c r="EM468" i="1" a="1"/>
  <c r="EM468" i="1" s="1"/>
  <c r="DI468" i="1" a="1"/>
  <c r="DI468" i="1" s="1"/>
  <c r="DH468" i="1" a="1"/>
  <c r="DH468" i="1" s="1"/>
  <c r="EN476" i="1" a="1"/>
  <c r="EN476" i="1" s="1"/>
  <c r="EM476" i="1" a="1"/>
  <c r="EM476" i="1" s="1"/>
  <c r="DI476" i="1" a="1"/>
  <c r="DI476" i="1" s="1"/>
  <c r="DH476" i="1" a="1"/>
  <c r="DH476" i="1" s="1"/>
  <c r="EN484" i="1" a="1"/>
  <c r="EN484" i="1" s="1"/>
  <c r="EM484" i="1" a="1"/>
  <c r="EM484" i="1" s="1"/>
  <c r="DI484" i="1" a="1"/>
  <c r="DI484" i="1" s="1"/>
  <c r="DH484" i="1" a="1"/>
  <c r="DH484" i="1" s="1"/>
  <c r="EN492" i="1" a="1"/>
  <c r="EN492" i="1" s="1"/>
  <c r="EM492" i="1" a="1"/>
  <c r="EM492" i="1" s="1"/>
  <c r="DI492" i="1" a="1"/>
  <c r="DI492" i="1" s="1"/>
  <c r="DH492" i="1" a="1"/>
  <c r="DH492" i="1" s="1"/>
  <c r="EN500" i="1" a="1"/>
  <c r="EN500" i="1" s="1"/>
  <c r="EM500" i="1" a="1"/>
  <c r="EM500" i="1" s="1"/>
  <c r="DI500" i="1" a="1"/>
  <c r="DI500" i="1" s="1"/>
  <c r="DH500" i="1" a="1"/>
  <c r="DH500" i="1" s="1"/>
  <c r="EN508" i="1" a="1"/>
  <c r="EN508" i="1" s="1"/>
  <c r="EM508" i="1" a="1"/>
  <c r="EM508" i="1" s="1"/>
  <c r="DH508" i="1" a="1"/>
  <c r="DH508" i="1" s="1"/>
  <c r="DI508" i="1" a="1"/>
  <c r="DI508" i="1" s="1"/>
  <c r="Q516" i="1"/>
  <c r="EN524" i="1" a="1"/>
  <c r="EN524" i="1" s="1"/>
  <c r="EM524" i="1" a="1"/>
  <c r="EM524" i="1" s="1"/>
  <c r="DI524" i="1" a="1"/>
  <c r="DI524" i="1" s="1"/>
  <c r="DH524" i="1" a="1"/>
  <c r="DH524" i="1" s="1"/>
  <c r="EN532" i="1" a="1"/>
  <c r="EN532" i="1" s="1"/>
  <c r="EM532" i="1" a="1"/>
  <c r="EM532" i="1" s="1"/>
  <c r="DI532" i="1" a="1"/>
  <c r="DI532" i="1" s="1"/>
  <c r="DH532" i="1" a="1"/>
  <c r="DH532" i="1" s="1"/>
  <c r="EN540" i="1" a="1"/>
  <c r="EN540" i="1" s="1"/>
  <c r="EM540" i="1" a="1"/>
  <c r="EM540" i="1" s="1"/>
  <c r="DI540" i="1" a="1"/>
  <c r="DI540" i="1" s="1"/>
  <c r="DH540" i="1" a="1"/>
  <c r="DH540" i="1" s="1"/>
  <c r="EN548" i="1" a="1"/>
  <c r="EN548" i="1" s="1"/>
  <c r="EM548" i="1" a="1"/>
  <c r="EM548" i="1" s="1"/>
  <c r="DI548" i="1" a="1"/>
  <c r="DI548" i="1" s="1"/>
  <c r="DH548" i="1" a="1"/>
  <c r="DH548" i="1" s="1"/>
  <c r="EN556" i="1" a="1"/>
  <c r="EN556" i="1" s="1"/>
  <c r="EM556" i="1" a="1"/>
  <c r="EM556" i="1" s="1"/>
  <c r="DI556" i="1" a="1"/>
  <c r="DI556" i="1" s="1"/>
  <c r="DH556" i="1" a="1"/>
  <c r="DH556" i="1" s="1"/>
  <c r="EN564" i="1" a="1"/>
  <c r="EN564" i="1" s="1"/>
  <c r="EM564" i="1" a="1"/>
  <c r="EM564" i="1" s="1"/>
  <c r="DI564" i="1" a="1"/>
  <c r="DI564" i="1" s="1"/>
  <c r="DH564" i="1" a="1"/>
  <c r="DH564" i="1" s="1"/>
  <c r="EN572" i="1" a="1"/>
  <c r="EN572" i="1" s="1"/>
  <c r="EM572" i="1" a="1"/>
  <c r="EM572" i="1" s="1"/>
  <c r="DI572" i="1" a="1"/>
  <c r="DI572" i="1" s="1"/>
  <c r="DH572" i="1" a="1"/>
  <c r="DH572" i="1" s="1"/>
  <c r="EN580" i="1" a="1"/>
  <c r="EN580" i="1" s="1"/>
  <c r="EM580" i="1" a="1"/>
  <c r="EM580" i="1" s="1"/>
  <c r="DI580" i="1" a="1"/>
  <c r="DI580" i="1" s="1"/>
  <c r="DH580" i="1" a="1"/>
  <c r="DH580" i="1" s="1"/>
  <c r="EN588" i="1" a="1"/>
  <c r="EN588" i="1" s="1"/>
  <c r="EM588" i="1" a="1"/>
  <c r="EM588" i="1" s="1"/>
  <c r="DI588" i="1" a="1"/>
  <c r="DI588" i="1" s="1"/>
  <c r="DH588" i="1" a="1"/>
  <c r="DH588" i="1" s="1"/>
  <c r="EN596" i="1" a="1"/>
  <c r="EN596" i="1" s="1"/>
  <c r="EM596" i="1" a="1"/>
  <c r="EM596" i="1" s="1"/>
  <c r="DI596" i="1" a="1"/>
  <c r="DI596" i="1" s="1"/>
  <c r="DH596" i="1" a="1"/>
  <c r="DH596" i="1" s="1"/>
  <c r="EN604" i="1" a="1"/>
  <c r="EN604" i="1" s="1"/>
  <c r="EM604" i="1" a="1"/>
  <c r="EM604" i="1" s="1"/>
  <c r="DI604" i="1" a="1"/>
  <c r="DI604" i="1" s="1"/>
  <c r="DH604" i="1" a="1"/>
  <c r="DH604" i="1" s="1"/>
  <c r="EN612" i="1" a="1"/>
  <c r="EN612" i="1" s="1"/>
  <c r="EM612" i="1" a="1"/>
  <c r="EM612" i="1" s="1"/>
  <c r="DI612" i="1" a="1"/>
  <c r="DI612" i="1" s="1"/>
  <c r="DH612" i="1" a="1"/>
  <c r="DH612" i="1" s="1"/>
  <c r="EN620" i="1" a="1"/>
  <c r="EN620" i="1" s="1"/>
  <c r="EM620" i="1" a="1"/>
  <c r="EM620" i="1" s="1"/>
  <c r="DI620" i="1" a="1"/>
  <c r="DI620" i="1" s="1"/>
  <c r="DH620" i="1" a="1"/>
  <c r="DH620" i="1" s="1"/>
  <c r="EN628" i="1" a="1"/>
  <c r="EN628" i="1" s="1"/>
  <c r="EM628" i="1" a="1"/>
  <c r="EM628" i="1" s="1"/>
  <c r="DI628" i="1" a="1"/>
  <c r="DI628" i="1" s="1"/>
  <c r="DH628" i="1" a="1"/>
  <c r="DH628" i="1" s="1"/>
  <c r="EN636" i="1" a="1"/>
  <c r="EN636" i="1" s="1"/>
  <c r="EM636" i="1" a="1"/>
  <c r="EM636" i="1" s="1"/>
  <c r="DI636" i="1" a="1"/>
  <c r="DI636" i="1" s="1"/>
  <c r="DH636" i="1" a="1"/>
  <c r="DH636" i="1" s="1"/>
  <c r="EN644" i="1" a="1"/>
  <c r="EN644" i="1" s="1"/>
  <c r="EM644" i="1" a="1"/>
  <c r="EM644" i="1" s="1"/>
  <c r="DI644" i="1" a="1"/>
  <c r="DI644" i="1" s="1"/>
  <c r="DH644" i="1" a="1"/>
  <c r="DH644" i="1" s="1"/>
  <c r="EN652" i="1" a="1"/>
  <c r="EN652" i="1" s="1"/>
  <c r="EM652" i="1" a="1"/>
  <c r="EM652" i="1" s="1"/>
  <c r="DI652" i="1" a="1"/>
  <c r="DI652" i="1" s="1"/>
  <c r="DH652" i="1" a="1"/>
  <c r="DH652" i="1" s="1"/>
  <c r="EN660" i="1" a="1"/>
  <c r="EN660" i="1" s="1"/>
  <c r="EM660" i="1" a="1"/>
  <c r="EM660" i="1" s="1"/>
  <c r="DI660" i="1" a="1"/>
  <c r="DI660" i="1" s="1"/>
  <c r="DH660" i="1" a="1"/>
  <c r="DH660" i="1" s="1"/>
  <c r="EN668" i="1" a="1"/>
  <c r="EN668" i="1" s="1"/>
  <c r="EM668" i="1" a="1"/>
  <c r="EM668" i="1" s="1"/>
  <c r="DI668" i="1" a="1"/>
  <c r="DI668" i="1" s="1"/>
  <c r="DH668" i="1" a="1"/>
  <c r="DH668" i="1" s="1"/>
  <c r="EN676" i="1" a="1"/>
  <c r="EN676" i="1" s="1"/>
  <c r="EM676" i="1" a="1"/>
  <c r="EM676" i="1" s="1"/>
  <c r="DI676" i="1" a="1"/>
  <c r="DI676" i="1" s="1"/>
  <c r="DH676" i="1" a="1"/>
  <c r="DH676" i="1" s="1"/>
  <c r="EN684" i="1" a="1"/>
  <c r="EN684" i="1" s="1"/>
  <c r="EM684" i="1" a="1"/>
  <c r="EM684" i="1" s="1"/>
  <c r="DI684" i="1" a="1"/>
  <c r="DI684" i="1" s="1"/>
  <c r="DH684" i="1" a="1"/>
  <c r="DH684" i="1" s="1"/>
  <c r="EN692" i="1" a="1"/>
  <c r="EN692" i="1" s="1"/>
  <c r="EM692" i="1" a="1"/>
  <c r="EM692" i="1" s="1"/>
  <c r="DI692" i="1" a="1"/>
  <c r="DI692" i="1" s="1"/>
  <c r="DH692" i="1" a="1"/>
  <c r="DH692" i="1" s="1"/>
  <c r="DI10" i="1" a="1"/>
  <c r="DI10" i="1" s="1"/>
  <c r="DH36" i="1" a="1"/>
  <c r="DH36" i="1" s="1"/>
  <c r="DH68" i="1" a="1"/>
  <c r="DH68" i="1" s="1"/>
  <c r="DH100" i="1" a="1"/>
  <c r="DH100" i="1" s="1"/>
  <c r="DH132" i="1" a="1"/>
  <c r="DH132" i="1" s="1"/>
  <c r="DH164" i="1" a="1"/>
  <c r="DH164" i="1" s="1"/>
  <c r="DH196" i="1" a="1"/>
  <c r="DH196" i="1" s="1"/>
  <c r="DH228" i="1" a="1"/>
  <c r="DH228" i="1" s="1"/>
  <c r="DI271" i="1" a="1"/>
  <c r="DI271" i="1" s="1"/>
  <c r="EN38" i="1" a="1"/>
  <c r="EN38" i="1" s="1"/>
  <c r="EM38" i="1" a="1"/>
  <c r="EM38" i="1" s="1"/>
  <c r="DI38" i="1" a="1"/>
  <c r="DI38" i="1" s="1"/>
  <c r="DH38" i="1" a="1"/>
  <c r="DH38" i="1" s="1"/>
  <c r="EN78" i="1" a="1"/>
  <c r="EN78" i="1" s="1"/>
  <c r="EM78" i="1" a="1"/>
  <c r="EM78" i="1" s="1"/>
  <c r="DI78" i="1" a="1"/>
  <c r="DI78" i="1" s="1"/>
  <c r="DH78" i="1" a="1"/>
  <c r="DH78" i="1" s="1"/>
  <c r="EM126" i="1" a="1"/>
  <c r="EM126" i="1" s="1"/>
  <c r="EN126" i="1" a="1"/>
  <c r="EN126" i="1" s="1"/>
  <c r="DI126" i="1" a="1"/>
  <c r="DI126" i="1" s="1"/>
  <c r="DH126" i="1" a="1"/>
  <c r="DH126" i="1" s="1"/>
  <c r="EM166" i="1" a="1"/>
  <c r="EM166" i="1" s="1"/>
  <c r="EN166" i="1" a="1"/>
  <c r="EN166" i="1" s="1"/>
  <c r="DI166" i="1" a="1"/>
  <c r="DI166" i="1" s="1"/>
  <c r="DH166" i="1" a="1"/>
  <c r="DH166" i="1" s="1"/>
  <c r="EM206" i="1" a="1"/>
  <c r="EM206" i="1" s="1"/>
  <c r="EN206" i="1" a="1"/>
  <c r="EN206" i="1" s="1"/>
  <c r="DI206" i="1" a="1"/>
  <c r="DI206" i="1" s="1"/>
  <c r="DH206" i="1" a="1"/>
  <c r="DH206" i="1" s="1"/>
  <c r="EM254" i="1" a="1"/>
  <c r="EM254" i="1" s="1"/>
  <c r="EN254" i="1" a="1"/>
  <c r="EN254" i="1" s="1"/>
  <c r="DI254" i="1" a="1"/>
  <c r="DI254" i="1" s="1"/>
  <c r="DH254" i="1" a="1"/>
  <c r="DH254" i="1" s="1"/>
  <c r="EM294" i="1" a="1"/>
  <c r="EM294" i="1" s="1"/>
  <c r="EN294" i="1" a="1"/>
  <c r="EN294" i="1" s="1"/>
  <c r="DI294" i="1" a="1"/>
  <c r="DI294" i="1" s="1"/>
  <c r="DH294" i="1" a="1"/>
  <c r="DH294" i="1" s="1"/>
  <c r="EM342" i="1" a="1"/>
  <c r="EM342" i="1" s="1"/>
  <c r="EN342" i="1" a="1"/>
  <c r="EN342" i="1" s="1"/>
  <c r="DI342" i="1" a="1"/>
  <c r="DI342" i="1" s="1"/>
  <c r="DH342" i="1" a="1"/>
  <c r="DH342" i="1" s="1"/>
  <c r="EM382" i="1" a="1"/>
  <c r="EM382" i="1" s="1"/>
  <c r="EN382" i="1" a="1"/>
  <c r="EN382" i="1" s="1"/>
  <c r="DI382" i="1" a="1"/>
  <c r="DI382" i="1" s="1"/>
  <c r="DH382" i="1" a="1"/>
  <c r="DH382" i="1" s="1"/>
  <c r="EM430" i="1" a="1"/>
  <c r="EM430" i="1" s="1"/>
  <c r="EN430" i="1" a="1"/>
  <c r="EN430" i="1" s="1"/>
  <c r="DI430" i="1" a="1"/>
  <c r="DI430" i="1" s="1"/>
  <c r="DH430" i="1" a="1"/>
  <c r="DH430" i="1" s="1"/>
  <c r="EM478" i="1" a="1"/>
  <c r="EM478" i="1" s="1"/>
  <c r="EN478" i="1" a="1"/>
  <c r="EN478" i="1" s="1"/>
  <c r="DI478" i="1" a="1"/>
  <c r="DI478" i="1" s="1"/>
  <c r="DH478" i="1" a="1"/>
  <c r="DH478" i="1" s="1"/>
  <c r="EM510" i="1" a="1"/>
  <c r="EM510" i="1" s="1"/>
  <c r="EN510" i="1" a="1"/>
  <c r="EN510" i="1" s="1"/>
  <c r="DI510" i="1" a="1"/>
  <c r="DI510" i="1" s="1"/>
  <c r="DH510" i="1" a="1"/>
  <c r="DH510" i="1" s="1"/>
  <c r="EM542" i="1" a="1"/>
  <c r="EM542" i="1" s="1"/>
  <c r="EN542" i="1" a="1"/>
  <c r="EN542" i="1" s="1"/>
  <c r="DI542" i="1" a="1"/>
  <c r="DI542" i="1" s="1"/>
  <c r="DH542" i="1" a="1"/>
  <c r="DH542" i="1" s="1"/>
  <c r="EM574" i="1" a="1"/>
  <c r="EM574" i="1" s="1"/>
  <c r="EN574" i="1" a="1"/>
  <c r="EN574" i="1" s="1"/>
  <c r="DI574" i="1" a="1"/>
  <c r="DI574" i="1" s="1"/>
  <c r="DH574" i="1" a="1"/>
  <c r="DH574" i="1" s="1"/>
  <c r="EN47" i="1" a="1"/>
  <c r="EN47" i="1" s="1"/>
  <c r="EM47" i="1" a="1"/>
  <c r="EM47" i="1" s="1"/>
  <c r="DI47" i="1" a="1"/>
  <c r="DI47" i="1" s="1"/>
  <c r="DH47" i="1" a="1"/>
  <c r="DH47" i="1" s="1"/>
  <c r="EN71" i="1" a="1"/>
  <c r="EN71" i="1" s="1"/>
  <c r="EM71" i="1" a="1"/>
  <c r="EM71" i="1" s="1"/>
  <c r="DI71" i="1" a="1"/>
  <c r="DI71" i="1" s="1"/>
  <c r="DH71" i="1" a="1"/>
  <c r="DH71" i="1" s="1"/>
  <c r="EN111" i="1" a="1"/>
  <c r="EN111" i="1" s="1"/>
  <c r="EM111" i="1" a="1"/>
  <c r="EM111" i="1" s="1"/>
  <c r="DI111" i="1" a="1"/>
  <c r="DI111" i="1" s="1"/>
  <c r="DH111" i="1" a="1"/>
  <c r="DH111" i="1" s="1"/>
  <c r="EN143" i="1" a="1"/>
  <c r="EN143" i="1" s="1"/>
  <c r="EM143" i="1" a="1"/>
  <c r="EM143" i="1" s="1"/>
  <c r="DI143" i="1" a="1"/>
  <c r="DI143" i="1" s="1"/>
  <c r="DH143" i="1" a="1"/>
  <c r="DH143" i="1" s="1"/>
  <c r="EN191" i="1" a="1"/>
  <c r="EN191" i="1" s="1"/>
  <c r="EM191" i="1" a="1"/>
  <c r="EM191" i="1" s="1"/>
  <c r="DI191" i="1" a="1"/>
  <c r="DI191" i="1" s="1"/>
  <c r="DH191" i="1" a="1"/>
  <c r="DH191" i="1" s="1"/>
  <c r="EN223" i="1" a="1"/>
  <c r="EN223" i="1" s="1"/>
  <c r="EM223" i="1" a="1"/>
  <c r="EM223" i="1" s="1"/>
  <c r="DI223" i="1" a="1"/>
  <c r="DI223" i="1" s="1"/>
  <c r="DH223" i="1" a="1"/>
  <c r="DH223" i="1" s="1"/>
  <c r="EN263" i="1" a="1"/>
  <c r="EN263" i="1" s="1"/>
  <c r="EM263" i="1" a="1"/>
  <c r="EM263" i="1" s="1"/>
  <c r="DH263" i="1" a="1"/>
  <c r="DH263" i="1" s="1"/>
  <c r="DI263" i="1" a="1"/>
  <c r="DI263" i="1" s="1"/>
  <c r="EN303" i="1" a="1"/>
  <c r="EN303" i="1" s="1"/>
  <c r="EM303" i="1" a="1"/>
  <c r="EM303" i="1" s="1"/>
  <c r="DH303" i="1" a="1"/>
  <c r="DH303" i="1" s="1"/>
  <c r="EN351" i="1" a="1"/>
  <c r="EN351" i="1" s="1"/>
  <c r="EM351" i="1" a="1"/>
  <c r="EM351" i="1" s="1"/>
  <c r="DH351" i="1" a="1"/>
  <c r="DH351" i="1" s="1"/>
  <c r="DI351" i="1" a="1"/>
  <c r="DI351" i="1" s="1"/>
  <c r="EM391" i="1" a="1"/>
  <c r="EM391" i="1" s="1"/>
  <c r="EN391" i="1" a="1"/>
  <c r="EN391" i="1" s="1"/>
  <c r="DH391" i="1" a="1"/>
  <c r="DH391" i="1" s="1"/>
  <c r="DI391" i="1" a="1"/>
  <c r="DI391" i="1" s="1"/>
  <c r="EN447" i="1" a="1"/>
  <c r="EN447" i="1" s="1"/>
  <c r="EM447" i="1" a="1"/>
  <c r="EM447" i="1" s="1"/>
  <c r="DH447" i="1" a="1"/>
  <c r="DH447" i="1" s="1"/>
  <c r="DI447" i="1" a="1"/>
  <c r="DI447" i="1" s="1"/>
  <c r="EN487" i="1" a="1"/>
  <c r="EN487" i="1" s="1"/>
  <c r="EM487" i="1" a="1"/>
  <c r="EM487" i="1" s="1"/>
  <c r="DH487" i="1" a="1"/>
  <c r="DH487" i="1" s="1"/>
  <c r="EN519" i="1" a="1"/>
  <c r="EN519" i="1" s="1"/>
  <c r="EM519" i="1" a="1"/>
  <c r="EM519" i="1" s="1"/>
  <c r="DH519" i="1" a="1"/>
  <c r="DH519" i="1" s="1"/>
  <c r="DI519" i="1" a="1"/>
  <c r="DI519" i="1" s="1"/>
  <c r="EN559" i="1" a="1"/>
  <c r="EN559" i="1" s="1"/>
  <c r="EM559" i="1" a="1"/>
  <c r="EM559" i="1" s="1"/>
  <c r="DI559" i="1" a="1"/>
  <c r="DI559" i="1" s="1"/>
  <c r="DH559" i="1" a="1"/>
  <c r="DH559" i="1" s="1"/>
  <c r="EN5" i="1" a="1"/>
  <c r="EN5" i="1" s="1"/>
  <c r="EM5" i="1" a="1"/>
  <c r="EM5" i="1" s="1"/>
  <c r="DI5" i="1" a="1"/>
  <c r="DI5" i="1" s="1"/>
  <c r="DH5" i="1" a="1"/>
  <c r="DH5" i="1" s="1"/>
  <c r="EN13" i="1" a="1"/>
  <c r="EN13" i="1" s="1"/>
  <c r="EM13" i="1" a="1"/>
  <c r="EM13" i="1" s="1"/>
  <c r="DI13" i="1" a="1"/>
  <c r="DI13" i="1" s="1"/>
  <c r="DH13" i="1" a="1"/>
  <c r="DH13" i="1" s="1"/>
  <c r="EN21" i="1" a="1"/>
  <c r="EN21" i="1" s="1"/>
  <c r="EM21" i="1" a="1"/>
  <c r="EM21" i="1" s="1"/>
  <c r="DI21" i="1" a="1"/>
  <c r="DI21" i="1" s="1"/>
  <c r="DH21" i="1" a="1"/>
  <c r="DH21" i="1" s="1"/>
  <c r="EN29" i="1" a="1"/>
  <c r="EN29" i="1" s="1"/>
  <c r="EM29" i="1" a="1"/>
  <c r="EM29" i="1" s="1"/>
  <c r="DI29" i="1" a="1"/>
  <c r="DI29" i="1" s="1"/>
  <c r="DH29" i="1" a="1"/>
  <c r="DH29" i="1" s="1"/>
  <c r="EN37" i="1" a="1"/>
  <c r="EN37" i="1" s="1"/>
  <c r="EM37" i="1" a="1"/>
  <c r="EM37" i="1" s="1"/>
  <c r="DI37" i="1" a="1"/>
  <c r="DI37" i="1" s="1"/>
  <c r="DH37" i="1" a="1"/>
  <c r="DH37" i="1" s="1"/>
  <c r="EN45" i="1" a="1"/>
  <c r="EN45" i="1" s="1"/>
  <c r="EM45" i="1" a="1"/>
  <c r="EM45" i="1" s="1"/>
  <c r="DI45" i="1" a="1"/>
  <c r="DI45" i="1" s="1"/>
  <c r="DH45" i="1" a="1"/>
  <c r="DH45" i="1" s="1"/>
  <c r="EN53" i="1" a="1"/>
  <c r="EN53" i="1" s="1"/>
  <c r="EM53" i="1" a="1"/>
  <c r="EM53" i="1" s="1"/>
  <c r="DI53" i="1" a="1"/>
  <c r="DI53" i="1" s="1"/>
  <c r="DH53" i="1" a="1"/>
  <c r="DH53" i="1" s="1"/>
  <c r="EN61" i="1" a="1"/>
  <c r="EN61" i="1" s="1"/>
  <c r="EM61" i="1" a="1"/>
  <c r="EM61" i="1" s="1"/>
  <c r="DI61" i="1" a="1"/>
  <c r="DI61" i="1" s="1"/>
  <c r="DH61" i="1" a="1"/>
  <c r="DH61" i="1" s="1"/>
  <c r="EN69" i="1" a="1"/>
  <c r="EN69" i="1" s="1"/>
  <c r="EM69" i="1" a="1"/>
  <c r="EM69" i="1" s="1"/>
  <c r="DI69" i="1" a="1"/>
  <c r="DI69" i="1" s="1"/>
  <c r="DH69" i="1" a="1"/>
  <c r="DH69" i="1" s="1"/>
  <c r="EN77" i="1" a="1"/>
  <c r="EN77" i="1" s="1"/>
  <c r="EM77" i="1" a="1"/>
  <c r="EM77" i="1" s="1"/>
  <c r="DI77" i="1" a="1"/>
  <c r="DI77" i="1" s="1"/>
  <c r="DH77" i="1" a="1"/>
  <c r="DH77" i="1" s="1"/>
  <c r="EN85" i="1" a="1"/>
  <c r="EN85" i="1" s="1"/>
  <c r="EM85" i="1" a="1"/>
  <c r="EM85" i="1" s="1"/>
  <c r="DI85" i="1" a="1"/>
  <c r="DI85" i="1" s="1"/>
  <c r="DH85" i="1" a="1"/>
  <c r="DH85" i="1" s="1"/>
  <c r="EN93" i="1" a="1"/>
  <c r="EN93" i="1" s="1"/>
  <c r="EM93" i="1" a="1"/>
  <c r="EM93" i="1" s="1"/>
  <c r="DI93" i="1" a="1"/>
  <c r="DI93" i="1" s="1"/>
  <c r="DH93" i="1" a="1"/>
  <c r="DH93" i="1" s="1"/>
  <c r="EN101" i="1" a="1"/>
  <c r="EN101" i="1" s="1"/>
  <c r="EM101" i="1" a="1"/>
  <c r="EM101" i="1" s="1"/>
  <c r="DI101" i="1" a="1"/>
  <c r="DI101" i="1" s="1"/>
  <c r="DH101" i="1" a="1"/>
  <c r="DH101" i="1" s="1"/>
  <c r="EM109" i="1" a="1"/>
  <c r="EM109" i="1" s="1"/>
  <c r="EN109" i="1" a="1"/>
  <c r="EN109" i="1" s="1"/>
  <c r="DI109" i="1" a="1"/>
  <c r="DI109" i="1" s="1"/>
  <c r="DH109" i="1" a="1"/>
  <c r="DH109" i="1" s="1"/>
  <c r="EM117" i="1" a="1"/>
  <c r="EM117" i="1" s="1"/>
  <c r="EN117" i="1" a="1"/>
  <c r="EN117" i="1" s="1"/>
  <c r="DI117" i="1" a="1"/>
  <c r="DI117" i="1" s="1"/>
  <c r="DH117" i="1" a="1"/>
  <c r="DH117" i="1" s="1"/>
  <c r="EM125" i="1" a="1"/>
  <c r="EM125" i="1" s="1"/>
  <c r="EN125" i="1" a="1"/>
  <c r="EN125" i="1" s="1"/>
  <c r="DI125" i="1" a="1"/>
  <c r="DI125" i="1" s="1"/>
  <c r="DH125" i="1" a="1"/>
  <c r="DH125" i="1" s="1"/>
  <c r="EM133" i="1" a="1"/>
  <c r="EM133" i="1" s="1"/>
  <c r="EN133" i="1" a="1"/>
  <c r="EN133" i="1" s="1"/>
  <c r="DI133" i="1" a="1"/>
  <c r="DI133" i="1" s="1"/>
  <c r="DH133" i="1" a="1"/>
  <c r="DH133" i="1" s="1"/>
  <c r="EM141" i="1" a="1"/>
  <c r="EM141" i="1" s="1"/>
  <c r="EN141" i="1" a="1"/>
  <c r="EN141" i="1" s="1"/>
  <c r="DI141" i="1" a="1"/>
  <c r="DI141" i="1" s="1"/>
  <c r="DH141" i="1" a="1"/>
  <c r="DH141" i="1" s="1"/>
  <c r="EM149" i="1" a="1"/>
  <c r="EM149" i="1" s="1"/>
  <c r="EN149" i="1" a="1"/>
  <c r="EN149" i="1" s="1"/>
  <c r="DI149" i="1" a="1"/>
  <c r="DI149" i="1" s="1"/>
  <c r="DH149" i="1" a="1"/>
  <c r="DH149" i="1" s="1"/>
  <c r="EM157" i="1" a="1"/>
  <c r="EM157" i="1" s="1"/>
  <c r="EN157" i="1" a="1"/>
  <c r="EN157" i="1" s="1"/>
  <c r="DI157" i="1" a="1"/>
  <c r="DI157" i="1" s="1"/>
  <c r="DH157" i="1" a="1"/>
  <c r="DH157" i="1" s="1"/>
  <c r="EM165" i="1" a="1"/>
  <c r="EM165" i="1" s="1"/>
  <c r="EN165" i="1" a="1"/>
  <c r="EN165" i="1" s="1"/>
  <c r="DI165" i="1" a="1"/>
  <c r="DI165" i="1" s="1"/>
  <c r="DH165" i="1" a="1"/>
  <c r="DH165" i="1" s="1"/>
  <c r="EM173" i="1" a="1"/>
  <c r="EM173" i="1" s="1"/>
  <c r="EN173" i="1" a="1"/>
  <c r="EN173" i="1" s="1"/>
  <c r="DI173" i="1" a="1"/>
  <c r="DI173" i="1" s="1"/>
  <c r="DH173" i="1" a="1"/>
  <c r="DH173" i="1" s="1"/>
  <c r="EM181" i="1" a="1"/>
  <c r="EM181" i="1" s="1"/>
  <c r="EN181" i="1" a="1"/>
  <c r="EN181" i="1" s="1"/>
  <c r="DI181" i="1" a="1"/>
  <c r="DI181" i="1" s="1"/>
  <c r="DH181" i="1" a="1"/>
  <c r="DH181" i="1" s="1"/>
  <c r="EM189" i="1" a="1"/>
  <c r="EM189" i="1" s="1"/>
  <c r="EN189" i="1" a="1"/>
  <c r="EN189" i="1" s="1"/>
  <c r="DI189" i="1" a="1"/>
  <c r="DI189" i="1" s="1"/>
  <c r="DH189" i="1" a="1"/>
  <c r="DH189" i="1" s="1"/>
  <c r="EM197" i="1" a="1"/>
  <c r="EM197" i="1" s="1"/>
  <c r="EN197" i="1" a="1"/>
  <c r="EN197" i="1" s="1"/>
  <c r="DI197" i="1" a="1"/>
  <c r="DI197" i="1" s="1"/>
  <c r="DH197" i="1" a="1"/>
  <c r="DH197" i="1" s="1"/>
  <c r="EM205" i="1" a="1"/>
  <c r="EM205" i="1" s="1"/>
  <c r="EN205" i="1" a="1"/>
  <c r="EN205" i="1" s="1"/>
  <c r="DI205" i="1" a="1"/>
  <c r="DI205" i="1" s="1"/>
  <c r="DH205" i="1" a="1"/>
  <c r="DH205" i="1" s="1"/>
  <c r="EM213" i="1" a="1"/>
  <c r="EM213" i="1" s="1"/>
  <c r="EN213" i="1" a="1"/>
  <c r="EN213" i="1" s="1"/>
  <c r="DI213" i="1" a="1"/>
  <c r="DI213" i="1" s="1"/>
  <c r="DH213" i="1" a="1"/>
  <c r="DH213" i="1" s="1"/>
  <c r="EM221" i="1" a="1"/>
  <c r="EM221" i="1" s="1"/>
  <c r="EN221" i="1" a="1"/>
  <c r="EN221" i="1" s="1"/>
  <c r="DI221" i="1" a="1"/>
  <c r="DI221" i="1" s="1"/>
  <c r="DH221" i="1" a="1"/>
  <c r="DH221" i="1" s="1"/>
  <c r="EM229" i="1" a="1"/>
  <c r="EM229" i="1" s="1"/>
  <c r="EN229" i="1" a="1"/>
  <c r="EN229" i="1" s="1"/>
  <c r="DI229" i="1" a="1"/>
  <c r="DI229" i="1" s="1"/>
  <c r="DH229" i="1" a="1"/>
  <c r="DH229" i="1" s="1"/>
  <c r="EM237" i="1" a="1"/>
  <c r="EM237" i="1" s="1"/>
  <c r="EN237" i="1" a="1"/>
  <c r="EN237" i="1" s="1"/>
  <c r="DI237" i="1" a="1"/>
  <c r="DI237" i="1" s="1"/>
  <c r="DH237" i="1" a="1"/>
  <c r="DH237" i="1" s="1"/>
  <c r="EM245" i="1" a="1"/>
  <c r="EM245" i="1" s="1"/>
  <c r="EN245" i="1" a="1"/>
  <c r="EN245" i="1" s="1"/>
  <c r="DI245" i="1" a="1"/>
  <c r="DI245" i="1" s="1"/>
  <c r="DH245" i="1" a="1"/>
  <c r="DH245" i="1" s="1"/>
  <c r="EM253" i="1" a="1"/>
  <c r="EM253" i="1" s="1"/>
  <c r="EN253" i="1" a="1"/>
  <c r="EN253" i="1" s="1"/>
  <c r="DI253" i="1" a="1"/>
  <c r="DI253" i="1" s="1"/>
  <c r="EM261" i="1" a="1"/>
  <c r="EM261" i="1" s="1"/>
  <c r="EN261" i="1" a="1"/>
  <c r="EN261" i="1" s="1"/>
  <c r="DI261" i="1" a="1"/>
  <c r="DI261" i="1" s="1"/>
  <c r="EM269" i="1" a="1"/>
  <c r="EM269" i="1" s="1"/>
  <c r="EN269" i="1" a="1"/>
  <c r="EN269" i="1" s="1"/>
  <c r="DI269" i="1" a="1"/>
  <c r="DI269" i="1" s="1"/>
  <c r="DH269" i="1" a="1"/>
  <c r="DH269" i="1" s="1"/>
  <c r="EM277" i="1" a="1"/>
  <c r="EM277" i="1" s="1"/>
  <c r="EN277" i="1" a="1"/>
  <c r="EN277" i="1" s="1"/>
  <c r="DI277" i="1" a="1"/>
  <c r="DI277" i="1" s="1"/>
  <c r="DH277" i="1" a="1"/>
  <c r="DH277" i="1" s="1"/>
  <c r="EM285" i="1" a="1"/>
  <c r="EM285" i="1" s="1"/>
  <c r="EN285" i="1" a="1"/>
  <c r="EN285" i="1" s="1"/>
  <c r="DI285" i="1" a="1"/>
  <c r="DI285" i="1" s="1"/>
  <c r="DH285" i="1" a="1"/>
  <c r="DH285" i="1" s="1"/>
  <c r="EM293" i="1" a="1"/>
  <c r="EM293" i="1" s="1"/>
  <c r="EN293" i="1" a="1"/>
  <c r="EN293" i="1" s="1"/>
  <c r="DI293" i="1" a="1"/>
  <c r="DI293" i="1" s="1"/>
  <c r="EM301" i="1" a="1"/>
  <c r="EM301" i="1" s="1"/>
  <c r="EN301" i="1" a="1"/>
  <c r="EN301" i="1" s="1"/>
  <c r="DI301" i="1" a="1"/>
  <c r="DI301" i="1" s="1"/>
  <c r="DH301" i="1" a="1"/>
  <c r="DH301" i="1" s="1"/>
  <c r="EM309" i="1" a="1"/>
  <c r="EM309" i="1" s="1"/>
  <c r="EN309" i="1" a="1"/>
  <c r="EN309" i="1" s="1"/>
  <c r="DI309" i="1" a="1"/>
  <c r="DI309" i="1" s="1"/>
  <c r="DH309" i="1" a="1"/>
  <c r="DH309" i="1" s="1"/>
  <c r="EM317" i="1" a="1"/>
  <c r="EM317" i="1" s="1"/>
  <c r="EN317" i="1" a="1"/>
  <c r="EN317" i="1" s="1"/>
  <c r="DI317" i="1" a="1"/>
  <c r="DI317" i="1" s="1"/>
  <c r="DH317" i="1" a="1"/>
  <c r="DH317" i="1" s="1"/>
  <c r="EM325" i="1" a="1"/>
  <c r="EM325" i="1" s="1"/>
  <c r="EN325" i="1" a="1"/>
  <c r="EN325" i="1" s="1"/>
  <c r="DI325" i="1" a="1"/>
  <c r="DI325" i="1" s="1"/>
  <c r="EM333" i="1" a="1"/>
  <c r="EM333" i="1" s="1"/>
  <c r="EN333" i="1" a="1"/>
  <c r="EN333" i="1" s="1"/>
  <c r="DI333" i="1" a="1"/>
  <c r="DI333" i="1" s="1"/>
  <c r="DH333" i="1" a="1"/>
  <c r="DH333" i="1" s="1"/>
  <c r="EM341" i="1" a="1"/>
  <c r="EM341" i="1" s="1"/>
  <c r="EN341" i="1" a="1"/>
  <c r="EN341" i="1" s="1"/>
  <c r="DI341" i="1" a="1"/>
  <c r="DI341" i="1" s="1"/>
  <c r="DH341" i="1" a="1"/>
  <c r="DH341" i="1" s="1"/>
  <c r="EM349" i="1" a="1"/>
  <c r="EM349" i="1" s="1"/>
  <c r="EN349" i="1" a="1"/>
  <c r="EN349" i="1" s="1"/>
  <c r="DI349" i="1" a="1"/>
  <c r="DI349" i="1" s="1"/>
  <c r="DH349" i="1" a="1"/>
  <c r="DH349" i="1" s="1"/>
  <c r="EM357" i="1" a="1"/>
  <c r="EM357" i="1" s="1"/>
  <c r="EN357" i="1" a="1"/>
  <c r="EN357" i="1" s="1"/>
  <c r="DI357" i="1" a="1"/>
  <c r="DI357" i="1" s="1"/>
  <c r="EN365" i="1" a="1"/>
  <c r="EN365" i="1" s="1"/>
  <c r="EM365" i="1" a="1"/>
  <c r="EM365" i="1" s="1"/>
  <c r="DI365" i="1" a="1"/>
  <c r="DI365" i="1" s="1"/>
  <c r="DH365" i="1" a="1"/>
  <c r="DH365" i="1" s="1"/>
  <c r="EM373" i="1" a="1"/>
  <c r="EM373" i="1" s="1"/>
  <c r="EN373" i="1" a="1"/>
  <c r="EN373" i="1" s="1"/>
  <c r="DI373" i="1" a="1"/>
  <c r="DI373" i="1" s="1"/>
  <c r="DH373" i="1" a="1"/>
  <c r="DH373" i="1" s="1"/>
  <c r="EN381" i="1" a="1"/>
  <c r="EN381" i="1" s="1"/>
  <c r="EM381" i="1" a="1"/>
  <c r="EM381" i="1" s="1"/>
  <c r="DI381" i="1" a="1"/>
  <c r="DI381" i="1" s="1"/>
  <c r="DH381" i="1" a="1"/>
  <c r="DH381" i="1" s="1"/>
  <c r="EN389" i="1" a="1"/>
  <c r="EN389" i="1" s="1"/>
  <c r="EM389" i="1" a="1"/>
  <c r="EM389" i="1" s="1"/>
  <c r="DI389" i="1" a="1"/>
  <c r="DI389" i="1" s="1"/>
  <c r="EN397" i="1" a="1"/>
  <c r="EN397" i="1" s="1"/>
  <c r="EM397" i="1" a="1"/>
  <c r="EM397" i="1" s="1"/>
  <c r="DI397" i="1" a="1"/>
  <c r="DI397" i="1" s="1"/>
  <c r="DH397" i="1" a="1"/>
  <c r="DH397" i="1" s="1"/>
  <c r="EN405" i="1" a="1"/>
  <c r="EN405" i="1" s="1"/>
  <c r="EM405" i="1" a="1"/>
  <c r="EM405" i="1" s="1"/>
  <c r="DI405" i="1" a="1"/>
  <c r="DI405" i="1" s="1"/>
  <c r="DH405" i="1" a="1"/>
  <c r="DH405" i="1" s="1"/>
  <c r="EN413" i="1" a="1"/>
  <c r="EN413" i="1" s="1"/>
  <c r="EM413" i="1" a="1"/>
  <c r="EM413" i="1" s="1"/>
  <c r="DI413" i="1" a="1"/>
  <c r="DI413" i="1" s="1"/>
  <c r="DH413" i="1" a="1"/>
  <c r="DH413" i="1" s="1"/>
  <c r="EN421" i="1" a="1"/>
  <c r="EN421" i="1" s="1"/>
  <c r="EM421" i="1" a="1"/>
  <c r="EM421" i="1" s="1"/>
  <c r="DI421" i="1" a="1"/>
  <c r="DI421" i="1" s="1"/>
  <c r="DH421" i="1" a="1"/>
  <c r="DH421" i="1" s="1"/>
  <c r="EN429" i="1" a="1"/>
  <c r="EN429" i="1" s="1"/>
  <c r="EM429" i="1" a="1"/>
  <c r="EM429" i="1" s="1"/>
  <c r="DI429" i="1" a="1"/>
  <c r="DI429" i="1" s="1"/>
  <c r="DH429" i="1" a="1"/>
  <c r="DH429" i="1" s="1"/>
  <c r="EN437" i="1" a="1"/>
  <c r="EN437" i="1" s="1"/>
  <c r="EM437" i="1" a="1"/>
  <c r="EM437" i="1" s="1"/>
  <c r="DI437" i="1" a="1"/>
  <c r="DI437" i="1" s="1"/>
  <c r="DH437" i="1" a="1"/>
  <c r="DH437" i="1" s="1"/>
  <c r="EN445" i="1" a="1"/>
  <c r="EN445" i="1" s="1"/>
  <c r="EM445" i="1" a="1"/>
  <c r="EM445" i="1" s="1"/>
  <c r="DI445" i="1" a="1"/>
  <c r="DI445" i="1" s="1"/>
  <c r="DH445" i="1" a="1"/>
  <c r="DH445" i="1" s="1"/>
  <c r="EN453" i="1" a="1"/>
  <c r="EN453" i="1" s="1"/>
  <c r="EM453" i="1" a="1"/>
  <c r="EM453" i="1" s="1"/>
  <c r="DI453" i="1" a="1"/>
  <c r="DI453" i="1" s="1"/>
  <c r="DH453" i="1" a="1"/>
  <c r="DH453" i="1" s="1"/>
  <c r="EN461" i="1" a="1"/>
  <c r="EN461" i="1" s="1"/>
  <c r="EM461" i="1" a="1"/>
  <c r="EM461" i="1" s="1"/>
  <c r="DI461" i="1" a="1"/>
  <c r="DI461" i="1" s="1"/>
  <c r="DH461" i="1" a="1"/>
  <c r="DH461" i="1" s="1"/>
  <c r="EN469" i="1" a="1"/>
  <c r="EN469" i="1" s="1"/>
  <c r="EM469" i="1" a="1"/>
  <c r="EM469" i="1" s="1"/>
  <c r="DI469" i="1" a="1"/>
  <c r="DI469" i="1" s="1"/>
  <c r="DH469" i="1" a="1"/>
  <c r="DH469" i="1" s="1"/>
  <c r="EN477" i="1" a="1"/>
  <c r="EN477" i="1" s="1"/>
  <c r="EM477" i="1" a="1"/>
  <c r="EM477" i="1" s="1"/>
  <c r="DI477" i="1" a="1"/>
  <c r="DI477" i="1" s="1"/>
  <c r="DH477" i="1" a="1"/>
  <c r="DH477" i="1" s="1"/>
  <c r="EN485" i="1" a="1"/>
  <c r="EN485" i="1" s="1"/>
  <c r="EM485" i="1" a="1"/>
  <c r="EM485" i="1" s="1"/>
  <c r="DI485" i="1" a="1"/>
  <c r="DI485" i="1" s="1"/>
  <c r="DH485" i="1" a="1"/>
  <c r="DH485" i="1" s="1"/>
  <c r="EN493" i="1" a="1"/>
  <c r="EN493" i="1" s="1"/>
  <c r="EM493" i="1" a="1"/>
  <c r="EM493" i="1" s="1"/>
  <c r="DI493" i="1" a="1"/>
  <c r="DI493" i="1" s="1"/>
  <c r="DH493" i="1" a="1"/>
  <c r="DH493" i="1" s="1"/>
  <c r="EN501" i="1" a="1"/>
  <c r="EN501" i="1" s="1"/>
  <c r="EM501" i="1" a="1"/>
  <c r="EM501" i="1" s="1"/>
  <c r="DI501" i="1" a="1"/>
  <c r="DI501" i="1" s="1"/>
  <c r="DH501" i="1" a="1"/>
  <c r="DH501" i="1" s="1"/>
  <c r="EN509" i="1" a="1"/>
  <c r="EN509" i="1" s="1"/>
  <c r="EM509" i="1" a="1"/>
  <c r="EM509" i="1" s="1"/>
  <c r="DH509" i="1" a="1"/>
  <c r="DH509" i="1" s="1"/>
  <c r="DI509" i="1" a="1"/>
  <c r="DI509" i="1" s="1"/>
  <c r="EN525" i="1" a="1"/>
  <c r="EN525" i="1" s="1"/>
  <c r="EM525" i="1" a="1"/>
  <c r="EM525" i="1" s="1"/>
  <c r="DI525" i="1" a="1"/>
  <c r="DI525" i="1" s="1"/>
  <c r="DH525" i="1" a="1"/>
  <c r="DH525" i="1" s="1"/>
  <c r="EN533" i="1" a="1"/>
  <c r="EN533" i="1" s="1"/>
  <c r="EM533" i="1" a="1"/>
  <c r="EM533" i="1" s="1"/>
  <c r="DI533" i="1" a="1"/>
  <c r="DI533" i="1" s="1"/>
  <c r="DH533" i="1" a="1"/>
  <c r="DH533" i="1" s="1"/>
  <c r="EN541" i="1" a="1"/>
  <c r="EN541" i="1" s="1"/>
  <c r="EM541" i="1" a="1"/>
  <c r="EM541" i="1" s="1"/>
  <c r="DI541" i="1" a="1"/>
  <c r="DI541" i="1" s="1"/>
  <c r="DH541" i="1" a="1"/>
  <c r="DH541" i="1" s="1"/>
  <c r="EN549" i="1" a="1"/>
  <c r="EN549" i="1" s="1"/>
  <c r="EM549" i="1" a="1"/>
  <c r="EM549" i="1" s="1"/>
  <c r="DI549" i="1" a="1"/>
  <c r="DI549" i="1" s="1"/>
  <c r="DH549" i="1" a="1"/>
  <c r="DH549" i="1" s="1"/>
  <c r="EN557" i="1" a="1"/>
  <c r="EN557" i="1" s="1"/>
  <c r="EM557" i="1" a="1"/>
  <c r="EM557" i="1" s="1"/>
  <c r="DI557" i="1" a="1"/>
  <c r="DI557" i="1" s="1"/>
  <c r="DH557" i="1" a="1"/>
  <c r="DH557" i="1" s="1"/>
  <c r="EN565" i="1" a="1"/>
  <c r="EN565" i="1" s="1"/>
  <c r="EM565" i="1" a="1"/>
  <c r="EM565" i="1" s="1"/>
  <c r="DI565" i="1" a="1"/>
  <c r="DI565" i="1" s="1"/>
  <c r="DH565" i="1" a="1"/>
  <c r="DH565" i="1" s="1"/>
  <c r="EN573" i="1" a="1"/>
  <c r="EN573" i="1" s="1"/>
  <c r="EM573" i="1" a="1"/>
  <c r="EM573" i="1" s="1"/>
  <c r="DI573" i="1" a="1"/>
  <c r="DI573" i="1" s="1"/>
  <c r="DH573" i="1" a="1"/>
  <c r="DH573" i="1" s="1"/>
  <c r="EN581" i="1" a="1"/>
  <c r="EN581" i="1" s="1"/>
  <c r="EM581" i="1" a="1"/>
  <c r="EM581" i="1" s="1"/>
  <c r="DI581" i="1" a="1"/>
  <c r="DI581" i="1" s="1"/>
  <c r="DH581" i="1" a="1"/>
  <c r="DH581" i="1" s="1"/>
  <c r="EN589" i="1" a="1"/>
  <c r="EN589" i="1" s="1"/>
  <c r="EM589" i="1" a="1"/>
  <c r="EM589" i="1" s="1"/>
  <c r="DI589" i="1" a="1"/>
  <c r="DI589" i="1" s="1"/>
  <c r="DH589" i="1" a="1"/>
  <c r="DH589" i="1" s="1"/>
  <c r="EN597" i="1" a="1"/>
  <c r="EN597" i="1" s="1"/>
  <c r="EM597" i="1" a="1"/>
  <c r="EM597" i="1" s="1"/>
  <c r="DI597" i="1" a="1"/>
  <c r="DI597" i="1" s="1"/>
  <c r="DH597" i="1" a="1"/>
  <c r="DH597" i="1" s="1"/>
  <c r="EN605" i="1" a="1"/>
  <c r="EN605" i="1" s="1"/>
  <c r="EM605" i="1" a="1"/>
  <c r="EM605" i="1" s="1"/>
  <c r="DI605" i="1" a="1"/>
  <c r="DI605" i="1" s="1"/>
  <c r="DH605" i="1" a="1"/>
  <c r="DH605" i="1" s="1"/>
  <c r="EN613" i="1" a="1"/>
  <c r="EN613" i="1" s="1"/>
  <c r="EM613" i="1" a="1"/>
  <c r="EM613" i="1" s="1"/>
  <c r="DI613" i="1" a="1"/>
  <c r="DI613" i="1" s="1"/>
  <c r="DH613" i="1" a="1"/>
  <c r="DH613" i="1" s="1"/>
  <c r="EN621" i="1" a="1"/>
  <c r="EN621" i="1" s="1"/>
  <c r="EM621" i="1" a="1"/>
  <c r="EM621" i="1" s="1"/>
  <c r="DI621" i="1" a="1"/>
  <c r="DI621" i="1" s="1"/>
  <c r="DH621" i="1" a="1"/>
  <c r="DH621" i="1" s="1"/>
  <c r="EN629" i="1" a="1"/>
  <c r="EN629" i="1" s="1"/>
  <c r="EM629" i="1" a="1"/>
  <c r="EM629" i="1" s="1"/>
  <c r="DI629" i="1" a="1"/>
  <c r="DI629" i="1" s="1"/>
  <c r="DH629" i="1" a="1"/>
  <c r="DH629" i="1" s="1"/>
  <c r="EN637" i="1" a="1"/>
  <c r="EN637" i="1" s="1"/>
  <c r="EM637" i="1" a="1"/>
  <c r="EM637" i="1" s="1"/>
  <c r="DI637" i="1" a="1"/>
  <c r="DI637" i="1" s="1"/>
  <c r="DH637" i="1" a="1"/>
  <c r="DH637" i="1" s="1"/>
  <c r="EN645" i="1" a="1"/>
  <c r="EN645" i="1" s="1"/>
  <c r="EM645" i="1" a="1"/>
  <c r="EM645" i="1" s="1"/>
  <c r="DI645" i="1" a="1"/>
  <c r="DI645" i="1" s="1"/>
  <c r="DH645" i="1" a="1"/>
  <c r="DH645" i="1" s="1"/>
  <c r="EN653" i="1" a="1"/>
  <c r="EN653" i="1" s="1"/>
  <c r="EM653" i="1" a="1"/>
  <c r="EM653" i="1" s="1"/>
  <c r="DI653" i="1" a="1"/>
  <c r="DI653" i="1" s="1"/>
  <c r="DH653" i="1" a="1"/>
  <c r="DH653" i="1" s="1"/>
  <c r="DH12" i="1" a="1"/>
  <c r="DH12" i="1" s="1"/>
  <c r="DH40" i="1" a="1"/>
  <c r="DH40" i="1" s="1"/>
  <c r="DH72" i="1" a="1"/>
  <c r="DH72" i="1" s="1"/>
  <c r="DH104" i="1" a="1"/>
  <c r="DH104" i="1" s="1"/>
  <c r="DH136" i="1" a="1"/>
  <c r="DH136" i="1" s="1"/>
  <c r="DH168" i="1" a="1"/>
  <c r="DH168" i="1" s="1"/>
  <c r="DH200" i="1" a="1"/>
  <c r="DH200" i="1" s="1"/>
  <c r="DH232" i="1" a="1"/>
  <c r="DH232" i="1" s="1"/>
  <c r="DH282" i="1" a="1"/>
  <c r="DH282" i="1" s="1"/>
  <c r="DI367" i="1" a="1"/>
  <c r="DI367" i="1" s="1"/>
  <c r="EN661" i="1" a="1"/>
  <c r="EN661" i="1" s="1"/>
  <c r="EM661" i="1" a="1"/>
  <c r="EM661" i="1" s="1"/>
  <c r="DI661" i="1" a="1"/>
  <c r="DI661" i="1" s="1"/>
  <c r="DH661" i="1" a="1"/>
  <c r="DH661" i="1" s="1"/>
  <c r="EN669" i="1" a="1"/>
  <c r="EN669" i="1" s="1"/>
  <c r="EM669" i="1" a="1"/>
  <c r="EM669" i="1" s="1"/>
  <c r="DI669" i="1" a="1"/>
  <c r="DI669" i="1" s="1"/>
  <c r="DH669" i="1" a="1"/>
  <c r="DH669" i="1" s="1"/>
  <c r="EN677" i="1" a="1"/>
  <c r="EN677" i="1" s="1"/>
  <c r="EM677" i="1" a="1"/>
  <c r="EM677" i="1" s="1"/>
  <c r="DI677" i="1" a="1"/>
  <c r="DI677" i="1" s="1"/>
  <c r="DH677" i="1" a="1"/>
  <c r="DH677" i="1" s="1"/>
  <c r="EN685" i="1" a="1"/>
  <c r="EN685" i="1" s="1"/>
  <c r="EM685" i="1" a="1"/>
  <c r="EM685" i="1" s="1"/>
  <c r="DI685" i="1" a="1"/>
  <c r="DI685" i="1" s="1"/>
  <c r="DH685" i="1" a="1"/>
  <c r="DH685" i="1" s="1"/>
  <c r="EN693" i="1" a="1"/>
  <c r="EN693" i="1" s="1"/>
  <c r="EM693" i="1" a="1"/>
  <c r="EM693" i="1" s="1"/>
  <c r="DI693" i="1" a="1"/>
  <c r="DI693" i="1" s="1"/>
  <c r="DH693" i="1" a="1"/>
  <c r="DH693" i="1" s="1"/>
  <c r="EM590" i="1" a="1"/>
  <c r="EM590" i="1" s="1"/>
  <c r="EN590" i="1" a="1"/>
  <c r="EN590" i="1" s="1"/>
  <c r="DI590" i="1" a="1"/>
  <c r="DI590" i="1" s="1"/>
  <c r="DH590" i="1" a="1"/>
  <c r="DH590" i="1" s="1"/>
  <c r="EM598" i="1" a="1"/>
  <c r="EM598" i="1" s="1"/>
  <c r="EN598" i="1" a="1"/>
  <c r="EN598" i="1" s="1"/>
  <c r="DI598" i="1" a="1"/>
  <c r="DI598" i="1" s="1"/>
  <c r="DH598" i="1" a="1"/>
  <c r="DH598" i="1" s="1"/>
  <c r="EM606" i="1" a="1"/>
  <c r="EM606" i="1" s="1"/>
  <c r="EN606" i="1" a="1"/>
  <c r="EN606" i="1" s="1"/>
  <c r="DI606" i="1" a="1"/>
  <c r="DI606" i="1" s="1"/>
  <c r="DH606" i="1" a="1"/>
  <c r="DH606" i="1" s="1"/>
  <c r="EM614" i="1" a="1"/>
  <c r="EM614" i="1" s="1"/>
  <c r="EN614" i="1" a="1"/>
  <c r="EN614" i="1" s="1"/>
  <c r="DI614" i="1" a="1"/>
  <c r="DI614" i="1" s="1"/>
  <c r="DH614" i="1" a="1"/>
  <c r="DH614" i="1" s="1"/>
  <c r="EM622" i="1" a="1"/>
  <c r="EM622" i="1" s="1"/>
  <c r="EN622" i="1" a="1"/>
  <c r="EN622" i="1" s="1"/>
  <c r="DI622" i="1" a="1"/>
  <c r="DI622" i="1" s="1"/>
  <c r="DH622" i="1" a="1"/>
  <c r="DH622" i="1" s="1"/>
  <c r="EM630" i="1" a="1"/>
  <c r="EM630" i="1" s="1"/>
  <c r="EN630" i="1" a="1"/>
  <c r="EN630" i="1" s="1"/>
  <c r="DI630" i="1" a="1"/>
  <c r="DI630" i="1" s="1"/>
  <c r="DH630" i="1" a="1"/>
  <c r="DH630" i="1" s="1"/>
  <c r="EM638" i="1" a="1"/>
  <c r="EM638" i="1" s="1"/>
  <c r="EN638" i="1" a="1"/>
  <c r="EN638" i="1" s="1"/>
  <c r="DI638" i="1" a="1"/>
  <c r="DI638" i="1" s="1"/>
  <c r="DH638" i="1" a="1"/>
  <c r="DH638" i="1" s="1"/>
  <c r="EM646" i="1" a="1"/>
  <c r="EM646" i="1" s="1"/>
  <c r="EN646" i="1" a="1"/>
  <c r="EN646" i="1" s="1"/>
  <c r="DI646" i="1" a="1"/>
  <c r="DI646" i="1" s="1"/>
  <c r="DH646" i="1" a="1"/>
  <c r="DH646" i="1" s="1"/>
  <c r="EM654" i="1" a="1"/>
  <c r="EM654" i="1" s="1"/>
  <c r="EN654" i="1" a="1"/>
  <c r="EN654" i="1" s="1"/>
  <c r="DI654" i="1" a="1"/>
  <c r="DI654" i="1" s="1"/>
  <c r="DH654" i="1" a="1"/>
  <c r="DH654" i="1" s="1"/>
  <c r="EM662" i="1" a="1"/>
  <c r="EM662" i="1" s="1"/>
  <c r="EN662" i="1" a="1"/>
  <c r="EN662" i="1" s="1"/>
  <c r="DI662" i="1" a="1"/>
  <c r="DI662" i="1" s="1"/>
  <c r="DH662" i="1" a="1"/>
  <c r="DH662" i="1" s="1"/>
  <c r="EM670" i="1" a="1"/>
  <c r="EM670" i="1" s="1"/>
  <c r="EN670" i="1" a="1"/>
  <c r="EN670" i="1" s="1"/>
  <c r="DI670" i="1" a="1"/>
  <c r="DI670" i="1" s="1"/>
  <c r="DH670" i="1" a="1"/>
  <c r="DH670" i="1" s="1"/>
  <c r="EM678" i="1" a="1"/>
  <c r="EM678" i="1" s="1"/>
  <c r="EN678" i="1" a="1"/>
  <c r="EN678" i="1" s="1"/>
  <c r="DI678" i="1" a="1"/>
  <c r="DI678" i="1" s="1"/>
  <c r="DH678" i="1" a="1"/>
  <c r="DH678" i="1" s="1"/>
  <c r="EM686" i="1" a="1"/>
  <c r="EM686" i="1" s="1"/>
  <c r="EN686" i="1" a="1"/>
  <c r="EN686" i="1" s="1"/>
  <c r="DI686" i="1" a="1"/>
  <c r="DI686" i="1" s="1"/>
  <c r="DH686" i="1" a="1"/>
  <c r="DH686" i="1" s="1"/>
  <c r="EM694" i="1" a="1"/>
  <c r="EM694" i="1" s="1"/>
  <c r="EN694" i="1" a="1"/>
  <c r="EN694" i="1" s="1"/>
  <c r="DI694" i="1" a="1"/>
  <c r="DI694" i="1" s="1"/>
  <c r="DH694" i="1" a="1"/>
  <c r="DH694" i="1" s="1"/>
  <c r="EN583" i="1" a="1"/>
  <c r="EN583" i="1" s="1"/>
  <c r="EM583" i="1" a="1"/>
  <c r="EM583" i="1" s="1"/>
  <c r="DI583" i="1" a="1"/>
  <c r="DI583" i="1" s="1"/>
  <c r="DH583" i="1" a="1"/>
  <c r="DH583" i="1" s="1"/>
  <c r="EN591" i="1" a="1"/>
  <c r="EN591" i="1" s="1"/>
  <c r="EM591" i="1" a="1"/>
  <c r="EM591" i="1" s="1"/>
  <c r="DI591" i="1" a="1"/>
  <c r="DI591" i="1" s="1"/>
  <c r="DH591" i="1" a="1"/>
  <c r="DH591" i="1" s="1"/>
  <c r="EN599" i="1" a="1"/>
  <c r="EN599" i="1" s="1"/>
  <c r="EM599" i="1" a="1"/>
  <c r="EM599" i="1" s="1"/>
  <c r="DI599" i="1" a="1"/>
  <c r="DI599" i="1" s="1"/>
  <c r="DH599" i="1" a="1"/>
  <c r="DH599" i="1" s="1"/>
  <c r="EN607" i="1" a="1"/>
  <c r="EN607" i="1" s="1"/>
  <c r="EM607" i="1" a="1"/>
  <c r="EM607" i="1" s="1"/>
  <c r="DI607" i="1" a="1"/>
  <c r="DI607" i="1" s="1"/>
  <c r="DH607" i="1" a="1"/>
  <c r="DH607" i="1" s="1"/>
  <c r="EN615" i="1" a="1"/>
  <c r="EN615" i="1" s="1"/>
  <c r="EM615" i="1" a="1"/>
  <c r="EM615" i="1" s="1"/>
  <c r="DI615" i="1" a="1"/>
  <c r="DI615" i="1" s="1"/>
  <c r="DH615" i="1" a="1"/>
  <c r="DH615" i="1" s="1"/>
  <c r="EN623" i="1" a="1"/>
  <c r="EN623" i="1" s="1"/>
  <c r="EM623" i="1" a="1"/>
  <c r="EM623" i="1" s="1"/>
  <c r="DI623" i="1" a="1"/>
  <c r="DI623" i="1" s="1"/>
  <c r="DH623" i="1" a="1"/>
  <c r="DH623" i="1" s="1"/>
  <c r="EN631" i="1" a="1"/>
  <c r="EN631" i="1" s="1"/>
  <c r="EM631" i="1" a="1"/>
  <c r="EM631" i="1" s="1"/>
  <c r="DI631" i="1" a="1"/>
  <c r="DI631" i="1" s="1"/>
  <c r="DH631" i="1" a="1"/>
  <c r="DH631" i="1" s="1"/>
  <c r="EN639" i="1" a="1"/>
  <c r="EN639" i="1" s="1"/>
  <c r="EM639" i="1" a="1"/>
  <c r="EM639" i="1" s="1"/>
  <c r="DI639" i="1" a="1"/>
  <c r="DI639" i="1" s="1"/>
  <c r="DH639" i="1" a="1"/>
  <c r="DH639" i="1" s="1"/>
  <c r="EN647" i="1" a="1"/>
  <c r="EN647" i="1" s="1"/>
  <c r="EM647" i="1" a="1"/>
  <c r="EM647" i="1" s="1"/>
  <c r="DI647" i="1" a="1"/>
  <c r="DI647" i="1" s="1"/>
  <c r="DH647" i="1" a="1"/>
  <c r="DH647" i="1" s="1"/>
  <c r="EN655" i="1" a="1"/>
  <c r="EN655" i="1" s="1"/>
  <c r="EM655" i="1" a="1"/>
  <c r="EM655" i="1" s="1"/>
  <c r="DI655" i="1" a="1"/>
  <c r="DI655" i="1" s="1"/>
  <c r="DH655" i="1" a="1"/>
  <c r="DH655" i="1" s="1"/>
  <c r="EN663" i="1" a="1"/>
  <c r="EN663" i="1" s="1"/>
  <c r="EM663" i="1" a="1"/>
  <c r="EM663" i="1" s="1"/>
  <c r="DI663" i="1" a="1"/>
  <c r="DI663" i="1" s="1"/>
  <c r="DH663" i="1" a="1"/>
  <c r="DH663" i="1" s="1"/>
  <c r="EN671" i="1" a="1"/>
  <c r="EN671" i="1" s="1"/>
  <c r="EM671" i="1" a="1"/>
  <c r="EM671" i="1" s="1"/>
  <c r="DI671" i="1" a="1"/>
  <c r="DI671" i="1" s="1"/>
  <c r="DH671" i="1" a="1"/>
  <c r="DH671" i="1" s="1"/>
  <c r="EN679" i="1" a="1"/>
  <c r="EN679" i="1" s="1"/>
  <c r="EM679" i="1" a="1"/>
  <c r="EM679" i="1" s="1"/>
  <c r="DI679" i="1" a="1"/>
  <c r="DI679" i="1" s="1"/>
  <c r="DH679" i="1" a="1"/>
  <c r="DH679" i="1" s="1"/>
  <c r="EN687" i="1" a="1"/>
  <c r="EN687" i="1" s="1"/>
  <c r="EM687" i="1" a="1"/>
  <c r="EM687" i="1" s="1"/>
  <c r="DI687" i="1" a="1"/>
  <c r="DI687" i="1" s="1"/>
  <c r="DH687" i="1" a="1"/>
  <c r="DH687" i="1" s="1"/>
  <c r="EN695" i="1" a="1"/>
  <c r="EN695" i="1" s="1"/>
  <c r="EM695" i="1" a="1"/>
  <c r="EM695" i="1" s="1"/>
  <c r="DI695" i="1" a="1"/>
  <c r="DI695" i="1" s="1"/>
  <c r="DH695" i="1" a="1"/>
  <c r="DH695" i="1" s="1"/>
  <c r="EN592" i="1" a="1"/>
  <c r="EN592" i="1" s="1"/>
  <c r="EM592" i="1" a="1"/>
  <c r="EM592" i="1" s="1"/>
  <c r="DI592" i="1" a="1"/>
  <c r="DI592" i="1" s="1"/>
  <c r="DH592" i="1" a="1"/>
  <c r="DH592" i="1" s="1"/>
  <c r="EN600" i="1" a="1"/>
  <c r="EN600" i="1" s="1"/>
  <c r="EM600" i="1" a="1"/>
  <c r="EM600" i="1" s="1"/>
  <c r="DI600" i="1" a="1"/>
  <c r="DI600" i="1" s="1"/>
  <c r="DH600" i="1" a="1"/>
  <c r="DH600" i="1" s="1"/>
  <c r="EN608" i="1" a="1"/>
  <c r="EN608" i="1" s="1"/>
  <c r="EM608" i="1" a="1"/>
  <c r="EM608" i="1" s="1"/>
  <c r="DI608" i="1" a="1"/>
  <c r="DI608" i="1" s="1"/>
  <c r="DH608" i="1" a="1"/>
  <c r="DH608" i="1" s="1"/>
  <c r="EN616" i="1" a="1"/>
  <c r="EN616" i="1" s="1"/>
  <c r="EM616" i="1" a="1"/>
  <c r="EM616" i="1" s="1"/>
  <c r="DI616" i="1" a="1"/>
  <c r="DI616" i="1" s="1"/>
  <c r="DH616" i="1" a="1"/>
  <c r="DH616" i="1" s="1"/>
  <c r="EN624" i="1" a="1"/>
  <c r="EN624" i="1" s="1"/>
  <c r="EM624" i="1" a="1"/>
  <c r="EM624" i="1" s="1"/>
  <c r="DI624" i="1" a="1"/>
  <c r="DI624" i="1" s="1"/>
  <c r="DH624" i="1" a="1"/>
  <c r="DH624" i="1" s="1"/>
  <c r="EN632" i="1" a="1"/>
  <c r="EN632" i="1" s="1"/>
  <c r="EM632" i="1" a="1"/>
  <c r="EM632" i="1" s="1"/>
  <c r="DI632" i="1" a="1"/>
  <c r="DI632" i="1" s="1"/>
  <c r="DH632" i="1" a="1"/>
  <c r="DH632" i="1" s="1"/>
  <c r="EN640" i="1" a="1"/>
  <c r="EN640" i="1" s="1"/>
  <c r="EM640" i="1" a="1"/>
  <c r="EM640" i="1" s="1"/>
  <c r="DI640" i="1" a="1"/>
  <c r="DI640" i="1" s="1"/>
  <c r="DH640" i="1" a="1"/>
  <c r="DH640" i="1" s="1"/>
  <c r="EN648" i="1" a="1"/>
  <c r="EN648" i="1" s="1"/>
  <c r="EM648" i="1" a="1"/>
  <c r="EM648" i="1" s="1"/>
  <c r="DI648" i="1" a="1"/>
  <c r="DI648" i="1" s="1"/>
  <c r="DH648" i="1" a="1"/>
  <c r="DH648" i="1" s="1"/>
  <c r="EN656" i="1" a="1"/>
  <c r="EN656" i="1" s="1"/>
  <c r="EM656" i="1" a="1"/>
  <c r="EM656" i="1" s="1"/>
  <c r="DI656" i="1" a="1"/>
  <c r="DI656" i="1" s="1"/>
  <c r="DH656" i="1" a="1"/>
  <c r="DH656" i="1" s="1"/>
  <c r="EN664" i="1" a="1"/>
  <c r="EN664" i="1" s="1"/>
  <c r="EM664" i="1" a="1"/>
  <c r="EM664" i="1" s="1"/>
  <c r="DI664" i="1" a="1"/>
  <c r="DI664" i="1" s="1"/>
  <c r="DH664" i="1" a="1"/>
  <c r="DH664" i="1" s="1"/>
  <c r="EN672" i="1" a="1"/>
  <c r="EN672" i="1" s="1"/>
  <c r="EM672" i="1" a="1"/>
  <c r="EM672" i="1" s="1"/>
  <c r="DI672" i="1" a="1"/>
  <c r="DI672" i="1" s="1"/>
  <c r="DH672" i="1" a="1"/>
  <c r="DH672" i="1" s="1"/>
  <c r="EN680" i="1" a="1"/>
  <c r="EN680" i="1" s="1"/>
  <c r="EM680" i="1" a="1"/>
  <c r="EM680" i="1" s="1"/>
  <c r="DI680" i="1" a="1"/>
  <c r="DI680" i="1" s="1"/>
  <c r="DH680" i="1" a="1"/>
  <c r="DH680" i="1" s="1"/>
  <c r="EN688" i="1" a="1"/>
  <c r="EN688" i="1" s="1"/>
  <c r="EM688" i="1" a="1"/>
  <c r="EM688" i="1" s="1"/>
  <c r="DI688" i="1" a="1"/>
  <c r="DI688" i="1" s="1"/>
  <c r="DH688" i="1" a="1"/>
  <c r="DH688" i="1" s="1"/>
  <c r="R696" i="1"/>
  <c r="EN696" i="1" a="1"/>
  <c r="EN696" i="1" s="1"/>
  <c r="EM696" i="1" a="1"/>
  <c r="EM696" i="1" s="1"/>
  <c r="DI696" i="1" a="1"/>
  <c r="DI696" i="1" s="1"/>
  <c r="DH696" i="1" a="1"/>
  <c r="DH696" i="1" s="1"/>
  <c r="EM586" i="1" a="1"/>
  <c r="EM586" i="1" s="1"/>
  <c r="EN586" i="1" a="1"/>
  <c r="EN586" i="1" s="1"/>
  <c r="DI586" i="1" a="1"/>
  <c r="DI586" i="1" s="1"/>
  <c r="DH586" i="1" a="1"/>
  <c r="DH586" i="1" s="1"/>
  <c r="EM594" i="1" a="1"/>
  <c r="EM594" i="1" s="1"/>
  <c r="EN594" i="1" a="1"/>
  <c r="EN594" i="1" s="1"/>
  <c r="DI594" i="1" a="1"/>
  <c r="DI594" i="1" s="1"/>
  <c r="DH594" i="1" a="1"/>
  <c r="DH594" i="1" s="1"/>
  <c r="EM602" i="1" a="1"/>
  <c r="EM602" i="1" s="1"/>
  <c r="EN602" i="1" a="1"/>
  <c r="EN602" i="1" s="1"/>
  <c r="DI602" i="1" a="1"/>
  <c r="DI602" i="1" s="1"/>
  <c r="DH602" i="1" a="1"/>
  <c r="DH602" i="1" s="1"/>
  <c r="EM610" i="1" a="1"/>
  <c r="EM610" i="1" s="1"/>
  <c r="EN610" i="1" a="1"/>
  <c r="EN610" i="1" s="1"/>
  <c r="DI610" i="1" a="1"/>
  <c r="DI610" i="1" s="1"/>
  <c r="DH610" i="1" a="1"/>
  <c r="DH610" i="1" s="1"/>
  <c r="EM618" i="1" a="1"/>
  <c r="EM618" i="1" s="1"/>
  <c r="EN618" i="1" a="1"/>
  <c r="EN618" i="1" s="1"/>
  <c r="DI618" i="1" a="1"/>
  <c r="DI618" i="1" s="1"/>
  <c r="DH618" i="1" a="1"/>
  <c r="DH618" i="1" s="1"/>
  <c r="EM626" i="1" a="1"/>
  <c r="EM626" i="1" s="1"/>
  <c r="EN626" i="1" a="1"/>
  <c r="EN626" i="1" s="1"/>
  <c r="DI626" i="1" a="1"/>
  <c r="DI626" i="1" s="1"/>
  <c r="DH626" i="1" a="1"/>
  <c r="DH626" i="1" s="1"/>
  <c r="EM634" i="1" a="1"/>
  <c r="EM634" i="1" s="1"/>
  <c r="EN634" i="1" a="1"/>
  <c r="EN634" i="1" s="1"/>
  <c r="DI634" i="1" a="1"/>
  <c r="DI634" i="1" s="1"/>
  <c r="DH634" i="1" a="1"/>
  <c r="DH634" i="1" s="1"/>
  <c r="EM642" i="1" a="1"/>
  <c r="EM642" i="1" s="1"/>
  <c r="EN642" i="1" a="1"/>
  <c r="EN642" i="1" s="1"/>
  <c r="DI642" i="1" a="1"/>
  <c r="DI642" i="1" s="1"/>
  <c r="DH642" i="1" a="1"/>
  <c r="DH642" i="1" s="1"/>
  <c r="EM650" i="1" a="1"/>
  <c r="EM650" i="1" s="1"/>
  <c r="EN650" i="1" a="1"/>
  <c r="EN650" i="1" s="1"/>
  <c r="DI650" i="1" a="1"/>
  <c r="DI650" i="1" s="1"/>
  <c r="DH650" i="1" a="1"/>
  <c r="DH650" i="1" s="1"/>
  <c r="EM658" i="1" a="1"/>
  <c r="EM658" i="1" s="1"/>
  <c r="EN658" i="1" a="1"/>
  <c r="EN658" i="1" s="1"/>
  <c r="DI658" i="1" a="1"/>
  <c r="DI658" i="1" s="1"/>
  <c r="DH658" i="1" a="1"/>
  <c r="DH658" i="1" s="1"/>
  <c r="EM666" i="1" a="1"/>
  <c r="EM666" i="1" s="1"/>
  <c r="EN666" i="1" a="1"/>
  <c r="EN666" i="1" s="1"/>
  <c r="DI666" i="1" a="1"/>
  <c r="DI666" i="1" s="1"/>
  <c r="DH666" i="1" a="1"/>
  <c r="DH666" i="1" s="1"/>
  <c r="EM674" i="1" a="1"/>
  <c r="EM674" i="1" s="1"/>
  <c r="EN674" i="1" a="1"/>
  <c r="EN674" i="1" s="1"/>
  <c r="DI674" i="1" a="1"/>
  <c r="DI674" i="1" s="1"/>
  <c r="DH674" i="1" a="1"/>
  <c r="DH674" i="1" s="1"/>
  <c r="EM682" i="1" a="1"/>
  <c r="EM682" i="1" s="1"/>
  <c r="EN682" i="1" a="1"/>
  <c r="EN682" i="1" s="1"/>
  <c r="DI682" i="1" a="1"/>
  <c r="DI682" i="1" s="1"/>
  <c r="DH682" i="1" a="1"/>
  <c r="DH682" i="1" s="1"/>
  <c r="EM690" i="1" a="1"/>
  <c r="EM690" i="1" s="1"/>
  <c r="EN690" i="1" a="1"/>
  <c r="EN690" i="1" s="1"/>
  <c r="DI690" i="1" a="1"/>
  <c r="DI690" i="1" s="1"/>
  <c r="DH690" i="1" a="1"/>
  <c r="DH690" i="1" s="1"/>
  <c r="EN587" i="1" a="1"/>
  <c r="EN587" i="1" s="1"/>
  <c r="EM587" i="1" a="1"/>
  <c r="EM587" i="1" s="1"/>
  <c r="DI587" i="1" a="1"/>
  <c r="DI587" i="1" s="1"/>
  <c r="DH587" i="1" a="1"/>
  <c r="DH587" i="1" s="1"/>
  <c r="EN595" i="1" a="1"/>
  <c r="EN595" i="1" s="1"/>
  <c r="EM595" i="1" a="1"/>
  <c r="EM595" i="1" s="1"/>
  <c r="DI595" i="1" a="1"/>
  <c r="DI595" i="1" s="1"/>
  <c r="DH595" i="1" a="1"/>
  <c r="DH595" i="1" s="1"/>
  <c r="EN603" i="1" a="1"/>
  <c r="EN603" i="1" s="1"/>
  <c r="EM603" i="1" a="1"/>
  <c r="EM603" i="1" s="1"/>
  <c r="DI603" i="1" a="1"/>
  <c r="DI603" i="1" s="1"/>
  <c r="DH603" i="1" a="1"/>
  <c r="DH603" i="1" s="1"/>
  <c r="EN611" i="1" a="1"/>
  <c r="EN611" i="1" s="1"/>
  <c r="EM611" i="1" a="1"/>
  <c r="EM611" i="1" s="1"/>
  <c r="DI611" i="1" a="1"/>
  <c r="DI611" i="1" s="1"/>
  <c r="DH611" i="1" a="1"/>
  <c r="DH611" i="1" s="1"/>
  <c r="EN619" i="1" a="1"/>
  <c r="EN619" i="1" s="1"/>
  <c r="EM619" i="1" a="1"/>
  <c r="EM619" i="1" s="1"/>
  <c r="DI619" i="1" a="1"/>
  <c r="DI619" i="1" s="1"/>
  <c r="DH619" i="1" a="1"/>
  <c r="DH619" i="1" s="1"/>
  <c r="EN627" i="1" a="1"/>
  <c r="EN627" i="1" s="1"/>
  <c r="EM627" i="1" a="1"/>
  <c r="EM627" i="1" s="1"/>
  <c r="DI627" i="1" a="1"/>
  <c r="DI627" i="1" s="1"/>
  <c r="DH627" i="1" a="1"/>
  <c r="DH627" i="1" s="1"/>
  <c r="EN635" i="1" a="1"/>
  <c r="EN635" i="1" s="1"/>
  <c r="EM635" i="1" a="1"/>
  <c r="EM635" i="1" s="1"/>
  <c r="DI635" i="1" a="1"/>
  <c r="DI635" i="1" s="1"/>
  <c r="DH635" i="1" a="1"/>
  <c r="DH635" i="1" s="1"/>
  <c r="EN643" i="1" a="1"/>
  <c r="EN643" i="1" s="1"/>
  <c r="EM643" i="1" a="1"/>
  <c r="EM643" i="1" s="1"/>
  <c r="DI643" i="1" a="1"/>
  <c r="DI643" i="1" s="1"/>
  <c r="DH643" i="1" a="1"/>
  <c r="DH643" i="1" s="1"/>
  <c r="EN651" i="1" a="1"/>
  <c r="EN651" i="1" s="1"/>
  <c r="EM651" i="1" a="1"/>
  <c r="EM651" i="1" s="1"/>
  <c r="DI651" i="1" a="1"/>
  <c r="DI651" i="1" s="1"/>
  <c r="DH651" i="1" a="1"/>
  <c r="DH651" i="1" s="1"/>
  <c r="EN659" i="1" a="1"/>
  <c r="EN659" i="1" s="1"/>
  <c r="EM659" i="1" a="1"/>
  <c r="EM659" i="1" s="1"/>
  <c r="DI659" i="1" a="1"/>
  <c r="DI659" i="1" s="1"/>
  <c r="DH659" i="1" a="1"/>
  <c r="DH659" i="1" s="1"/>
  <c r="EN667" i="1" a="1"/>
  <c r="EN667" i="1" s="1"/>
  <c r="EM667" i="1" a="1"/>
  <c r="EM667" i="1" s="1"/>
  <c r="DI667" i="1" a="1"/>
  <c r="DI667" i="1" s="1"/>
  <c r="DH667" i="1" a="1"/>
  <c r="DH667" i="1" s="1"/>
  <c r="EN675" i="1" a="1"/>
  <c r="EN675" i="1" s="1"/>
  <c r="EM675" i="1" a="1"/>
  <c r="EM675" i="1" s="1"/>
  <c r="DI675" i="1" a="1"/>
  <c r="DI675" i="1" s="1"/>
  <c r="DH675" i="1" a="1"/>
  <c r="DH675" i="1" s="1"/>
  <c r="EN683" i="1" a="1"/>
  <c r="EN683" i="1" s="1"/>
  <c r="EM683" i="1" a="1"/>
  <c r="EM683" i="1" s="1"/>
  <c r="DI683" i="1" a="1"/>
  <c r="DI683" i="1" s="1"/>
  <c r="DH683" i="1" a="1"/>
  <c r="DH683" i="1" s="1"/>
  <c r="EN691" i="1" a="1"/>
  <c r="EN691" i="1" s="1"/>
  <c r="EM691" i="1" a="1"/>
  <c r="EM691" i="1" s="1"/>
  <c r="DI691" i="1" a="1"/>
  <c r="DI691" i="1" s="1"/>
  <c r="DH691" i="1" a="1"/>
  <c r="DH691" i="1" s="1"/>
  <c r="D162" i="10"/>
  <c r="D161" i="10" s="1"/>
  <c r="C162" i="10"/>
  <c r="C161" i="10" s="1"/>
  <c r="F161" i="10"/>
  <c r="D163" i="8"/>
  <c r="D162" i="8" s="1"/>
  <c r="C163" i="8"/>
  <c r="C162" i="8" s="1"/>
  <c r="F163" i="7"/>
  <c r="D86" i="11"/>
  <c r="AL85" i="11"/>
  <c r="AK85" i="11"/>
  <c r="AH85" i="11"/>
  <c r="AA85" i="11"/>
  <c r="Y85" i="11"/>
  <c r="X85" i="11"/>
  <c r="U85" i="11"/>
  <c r="T85" i="11"/>
  <c r="O85" i="11"/>
  <c r="N85" i="11"/>
  <c r="M85" i="11"/>
  <c r="K85" i="11"/>
  <c r="AL81" i="11"/>
  <c r="AL88" i="11" s="1"/>
  <c r="D79" i="11"/>
  <c r="D77" i="11"/>
  <c r="D76" i="11"/>
  <c r="D75" i="11"/>
  <c r="AM73" i="11"/>
  <c r="AL73" i="11"/>
  <c r="AK73" i="11"/>
  <c r="AK81" i="11" s="1"/>
  <c r="AF73" i="11"/>
  <c r="AE73" i="11"/>
  <c r="AC73" i="11"/>
  <c r="AA73" i="11"/>
  <c r="X73" i="11"/>
  <c r="W73" i="11"/>
  <c r="V73" i="11"/>
  <c r="U73" i="11"/>
  <c r="U81" i="11" s="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D66" i="11"/>
  <c r="D64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 s="1"/>
  <c r="D61" i="11"/>
  <c r="D60" i="11"/>
  <c r="D59" i="11"/>
  <c r="D58" i="11"/>
  <c r="D57" i="11"/>
  <c r="AN54" i="11"/>
  <c r="AL54" i="11"/>
  <c r="AK54" i="11"/>
  <c r="AH54" i="11"/>
  <c r="AF54" i="11"/>
  <c r="AE54" i="11"/>
  <c r="AD54" i="11"/>
  <c r="AC54" i="11"/>
  <c r="AA54" i="11"/>
  <c r="Y54" i="11"/>
  <c r="X54" i="11"/>
  <c r="W54" i="11"/>
  <c r="U54" i="11"/>
  <c r="T54" i="11"/>
  <c r="R54" i="11"/>
  <c r="O54" i="11"/>
  <c r="N54" i="11"/>
  <c r="M54" i="11"/>
  <c r="L54" i="11"/>
  <c r="K54" i="11"/>
  <c r="I54" i="11"/>
  <c r="H54" i="11"/>
  <c r="G54" i="11"/>
  <c r="F54" i="11"/>
  <c r="D52" i="11"/>
  <c r="D51" i="11"/>
  <c r="D50" i="11"/>
  <c r="D49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Z46" i="11"/>
  <c r="Y46" i="11"/>
  <c r="X46" i="11"/>
  <c r="W46" i="11"/>
  <c r="V46" i="11"/>
  <c r="U46" i="11"/>
  <c r="D46" i="11" s="1"/>
  <c r="T46" i="11"/>
  <c r="D44" i="11"/>
  <c r="AN42" i="11"/>
  <c r="AL42" i="11"/>
  <c r="AK42" i="11"/>
  <c r="AH42" i="11"/>
  <c r="AF42" i="11"/>
  <c r="AE42" i="11"/>
  <c r="AD42" i="11"/>
  <c r="AC42" i="11"/>
  <c r="AA42" i="11"/>
  <c r="Z42" i="11"/>
  <c r="Y42" i="11"/>
  <c r="X42" i="11"/>
  <c r="W42" i="11"/>
  <c r="U42" i="11"/>
  <c r="T42" i="11"/>
  <c r="S42" i="11"/>
  <c r="P42" i="11"/>
  <c r="O42" i="11"/>
  <c r="N42" i="11"/>
  <c r="M42" i="11"/>
  <c r="L42" i="11"/>
  <c r="K42" i="11"/>
  <c r="I42" i="11"/>
  <c r="H42" i="11"/>
  <c r="G42" i="11"/>
  <c r="F42" i="11"/>
  <c r="AN37" i="11"/>
  <c r="AL37" i="11"/>
  <c r="AK37" i="11"/>
  <c r="AJ37" i="11"/>
  <c r="AI37" i="11"/>
  <c r="AH37" i="11"/>
  <c r="AF37" i="11"/>
  <c r="AE37" i="11"/>
  <c r="AD37" i="11"/>
  <c r="AC37" i="11"/>
  <c r="AA37" i="11"/>
  <c r="Z37" i="11"/>
  <c r="Y37" i="11"/>
  <c r="X37" i="11"/>
  <c r="W37" i="11"/>
  <c r="U37" i="11"/>
  <c r="T37" i="11"/>
  <c r="I37" i="11"/>
  <c r="H37" i="11"/>
  <c r="G37" i="11"/>
  <c r="F37" i="11"/>
  <c r="E37" i="11"/>
  <c r="AN28" i="11"/>
  <c r="AL28" i="11"/>
  <c r="AK28" i="11"/>
  <c r="AI28" i="11"/>
  <c r="AH28" i="11"/>
  <c r="AE28" i="11"/>
  <c r="AD28" i="11"/>
  <c r="AC28" i="11"/>
  <c r="AA28" i="11"/>
  <c r="Y28" i="11"/>
  <c r="X28" i="11"/>
  <c r="U28" i="11"/>
  <c r="T28" i="11"/>
  <c r="R28" i="11"/>
  <c r="P28" i="11"/>
  <c r="O28" i="11"/>
  <c r="N28" i="11"/>
  <c r="M28" i="11"/>
  <c r="L28" i="11"/>
  <c r="K28" i="11"/>
  <c r="G162" i="4"/>
  <c r="G161" i="10"/>
  <c r="H162" i="4"/>
  <c r="G163" i="7"/>
  <c r="H162" i="8"/>
  <c r="H163" i="7"/>
  <c r="G162" i="8"/>
  <c r="H161" i="10"/>
  <c r="Z83" i="9"/>
  <c r="J83" i="9"/>
  <c r="AI71" i="9"/>
  <c r="E69" i="9"/>
  <c r="S48" i="9"/>
  <c r="AI40" i="9"/>
  <c r="W30" i="9"/>
  <c r="W83" i="9"/>
  <c r="AI39" i="9"/>
  <c r="J34" i="9"/>
  <c r="AG70" i="9"/>
  <c r="AG39" i="9"/>
  <c r="AM30" i="9"/>
  <c r="AJ83" i="9"/>
  <c r="S83" i="9"/>
  <c r="G83" i="9"/>
  <c r="AD68" i="9"/>
  <c r="AI48" i="9"/>
  <c r="J48" i="9"/>
  <c r="AB39" i="9"/>
  <c r="E39" i="9"/>
  <c r="N33" i="9"/>
  <c r="P34" i="9"/>
  <c r="AJ30" i="9"/>
  <c r="J30" i="9"/>
  <c r="AI83" i="9"/>
  <c r="R83" i="9"/>
  <c r="F83" i="9"/>
  <c r="AB68" i="9"/>
  <c r="AG48" i="9"/>
  <c r="E48" i="9"/>
  <c r="R40" i="9"/>
  <c r="AM33" i="9"/>
  <c r="M33" i="9"/>
  <c r="O34" i="9"/>
  <c r="AG30" i="9"/>
  <c r="I30" i="9"/>
  <c r="AG83" i="9"/>
  <c r="Q83" i="9"/>
  <c r="E83" i="9"/>
  <c r="Z68" i="9"/>
  <c r="AB48" i="9"/>
  <c r="AM40" i="9"/>
  <c r="L33" i="9"/>
  <c r="N34" i="9"/>
  <c r="AF30" i="9"/>
  <c r="H30" i="9"/>
  <c r="AN71" i="9"/>
  <c r="AM39" i="9"/>
  <c r="Q40" i="9"/>
  <c r="M34" i="9"/>
  <c r="G30" i="9"/>
  <c r="Q33" i="9"/>
  <c r="I83" i="9"/>
  <c r="P33" i="9"/>
  <c r="AM83" i="9"/>
  <c r="AJ48" i="9"/>
  <c r="Q34" i="9"/>
  <c r="R39" i="9"/>
  <c r="Y68" i="9"/>
  <c r="K33" i="9"/>
  <c r="J40" i="9"/>
  <c r="E30" i="9"/>
  <c r="AM48" i="9"/>
  <c r="J39" i="9"/>
  <c r="AM23" i="9"/>
  <c r="AB33" i="9"/>
  <c r="S34" i="9"/>
  <c r="AH70" i="9"/>
  <c r="R34" i="9"/>
  <c r="H83" i="9"/>
  <c r="E40" i="9"/>
  <c r="S17" i="9"/>
  <c r="AF83" i="9"/>
  <c r="P83" i="9"/>
  <c r="Z48" i="9"/>
  <c r="S33" i="9"/>
  <c r="AB30" i="9"/>
  <c r="K34" i="9"/>
  <c r="Q48" i="9"/>
  <c r="S30" i="9"/>
  <c r="V83" i="9"/>
  <c r="P48" i="9"/>
  <c r="O33" i="9"/>
  <c r="Q30" i="9"/>
  <c r="AB83" i="9"/>
  <c r="L83" i="9"/>
  <c r="AJ69" i="9"/>
  <c r="E71" i="9"/>
  <c r="V48" i="9"/>
  <c r="AJ39" i="9"/>
  <c r="Q39" i="9"/>
  <c r="R33" i="9"/>
  <c r="AG34" i="9"/>
  <c r="L34" i="9"/>
  <c r="Z30" i="9"/>
  <c r="F30" i="9"/>
  <c r="D84" i="11" l="1"/>
  <c r="D74" i="9"/>
  <c r="D84" i="6"/>
  <c r="D84" i="9"/>
  <c r="D74" i="6"/>
  <c r="D84" i="5"/>
  <c r="D74" i="11"/>
  <c r="D74" i="5"/>
  <c r="F162" i="8"/>
  <c r="F162" i="4"/>
  <c r="EN516" i="1" a="1"/>
  <c r="EN516" i="1" s="1"/>
  <c r="EN698" i="1" s="1"/>
  <c r="EM516" i="1" a="1"/>
  <c r="EM516" i="1" s="1"/>
  <c r="EM698" i="1" s="1"/>
  <c r="DI516" i="1" a="1"/>
  <c r="DI516" i="1" s="1"/>
  <c r="DI698" i="1" s="1"/>
  <c r="DH516" i="1" a="1"/>
  <c r="DH516" i="1" s="1"/>
  <c r="DH698" i="1" s="1"/>
  <c r="T81" i="11"/>
  <c r="T88" i="11" s="1"/>
  <c r="X81" i="11"/>
  <c r="X88" i="11" s="1"/>
  <c r="AA81" i="11"/>
  <c r="AK88" i="11"/>
  <c r="AC81" i="11"/>
  <c r="AC85" i="11" s="1"/>
  <c r="AC88" i="11" s="1"/>
  <c r="AE81" i="11"/>
  <c r="AE85" i="11" s="1"/>
  <c r="AE88" i="11" s="1"/>
  <c r="U88" i="11"/>
  <c r="D22" i="11"/>
  <c r="D13" i="11"/>
  <c r="AJ28" i="11"/>
  <c r="D20" i="11"/>
  <c r="V28" i="11"/>
  <c r="D25" i="11"/>
  <c r="P37" i="11"/>
  <c r="D34" i="11"/>
  <c r="J37" i="11"/>
  <c r="AG42" i="11"/>
  <c r="S54" i="11"/>
  <c r="AD73" i="11"/>
  <c r="AD81" i="11" s="1"/>
  <c r="AD85" i="11" s="1"/>
  <c r="AD88" i="11" s="1"/>
  <c r="D71" i="11"/>
  <c r="J85" i="11"/>
  <c r="Z85" i="11"/>
  <c r="AJ85" i="11"/>
  <c r="D8" i="11"/>
  <c r="Q54" i="11"/>
  <c r="Q37" i="11"/>
  <c r="AI42" i="11"/>
  <c r="V54" i="11"/>
  <c r="AI73" i="11"/>
  <c r="L85" i="11"/>
  <c r="AB85" i="11"/>
  <c r="AM85" i="11"/>
  <c r="D9" i="11"/>
  <c r="D16" i="11"/>
  <c r="D18" i="11"/>
  <c r="AM28" i="11"/>
  <c r="D23" i="11"/>
  <c r="D30" i="11"/>
  <c r="R37" i="11"/>
  <c r="D39" i="11"/>
  <c r="E42" i="11"/>
  <c r="AJ42" i="11"/>
  <c r="Z54" i="11"/>
  <c r="E73" i="11"/>
  <c r="D69" i="11"/>
  <c r="AN73" i="11"/>
  <c r="AN81" i="11" s="1"/>
  <c r="AN83" i="11" s="1"/>
  <c r="P85" i="11"/>
  <c r="G28" i="11"/>
  <c r="G81" i="11" s="1"/>
  <c r="D14" i="11"/>
  <c r="Z28" i="11"/>
  <c r="D21" i="11"/>
  <c r="W28" i="11"/>
  <c r="W81" i="11" s="1"/>
  <c r="D26" i="11"/>
  <c r="K37" i="11"/>
  <c r="K81" i="11" s="1"/>
  <c r="K88" i="11" s="1"/>
  <c r="D33" i="11"/>
  <c r="S37" i="11"/>
  <c r="AG37" i="11"/>
  <c r="J42" i="11"/>
  <c r="AM42" i="11"/>
  <c r="AB54" i="11"/>
  <c r="AJ73" i="11"/>
  <c r="E85" i="11"/>
  <c r="Q85" i="11"/>
  <c r="AM54" i="11"/>
  <c r="W85" i="11"/>
  <c r="E28" i="11"/>
  <c r="D7" i="11"/>
  <c r="Q28" i="11"/>
  <c r="AB28" i="11"/>
  <c r="L37" i="11"/>
  <c r="L81" i="11" s="1"/>
  <c r="V37" i="11"/>
  <c r="Q42" i="11"/>
  <c r="E54" i="11"/>
  <c r="D48" i="11"/>
  <c r="AG54" i="11"/>
  <c r="F85" i="11"/>
  <c r="R85" i="11"/>
  <c r="D15" i="11"/>
  <c r="I28" i="11"/>
  <c r="I81" i="11" s="1"/>
  <c r="O37" i="11"/>
  <c r="O81" i="11" s="1"/>
  <c r="O88" i="11" s="1"/>
  <c r="AB42" i="11"/>
  <c r="I85" i="11"/>
  <c r="F28" i="11"/>
  <c r="F81" i="11" s="1"/>
  <c r="D12" i="11"/>
  <c r="D17" i="11"/>
  <c r="H28" i="11"/>
  <c r="H81" i="11" s="1"/>
  <c r="D19" i="11"/>
  <c r="AF28" i="11"/>
  <c r="AF81" i="11" s="1"/>
  <c r="D24" i="11"/>
  <c r="AG28" i="11"/>
  <c r="M37" i="11"/>
  <c r="M81" i="11" s="1"/>
  <c r="M88" i="11" s="1"/>
  <c r="AB37" i="11"/>
  <c r="R42" i="11"/>
  <c r="D40" i="11"/>
  <c r="J54" i="11"/>
  <c r="AI54" i="11"/>
  <c r="D68" i="11"/>
  <c r="Y73" i="11"/>
  <c r="Y81" i="11" s="1"/>
  <c r="Y88" i="11" s="1"/>
  <c r="D70" i="11"/>
  <c r="AG73" i="11"/>
  <c r="G85" i="11"/>
  <c r="S85" i="11"/>
  <c r="AF85" i="11"/>
  <c r="S28" i="11"/>
  <c r="AB73" i="11"/>
  <c r="AI85" i="11"/>
  <c r="J28" i="11"/>
  <c r="N37" i="11"/>
  <c r="N81" i="11" s="1"/>
  <c r="N88" i="11" s="1"/>
  <c r="AM37" i="11"/>
  <c r="V42" i="11"/>
  <c r="P54" i="11"/>
  <c r="AJ54" i="11"/>
  <c r="Z73" i="11"/>
  <c r="AH73" i="11"/>
  <c r="AH81" i="11" s="1"/>
  <c r="AH88" i="11" s="1"/>
  <c r="H85" i="11"/>
  <c r="V85" i="11"/>
  <c r="AG85" i="11"/>
  <c r="AA88" i="11"/>
  <c r="P81" i="11" l="1"/>
  <c r="P88" i="11" s="1"/>
  <c r="AF88" i="11"/>
  <c r="AM81" i="11"/>
  <c r="AM88" i="11" s="1"/>
  <c r="Z81" i="11"/>
  <c r="Z88" i="11" s="1"/>
  <c r="R81" i="11"/>
  <c r="AN85" i="11"/>
  <c r="AN88" i="11" s="1"/>
  <c r="D83" i="11"/>
  <c r="D85" i="11" s="1"/>
  <c r="D54" i="11"/>
  <c r="AB81" i="11"/>
  <c r="AB88" i="11" s="1"/>
  <c r="D37" i="11"/>
  <c r="AJ81" i="11"/>
  <c r="AJ88" i="11" s="1"/>
  <c r="W88" i="11"/>
  <c r="Q81" i="11"/>
  <c r="Q88" i="11" s="1"/>
  <c r="J81" i="11"/>
  <c r="J88" i="11" s="1"/>
  <c r="G88" i="11"/>
  <c r="F88" i="11"/>
  <c r="R88" i="11"/>
  <c r="AG81" i="11"/>
  <c r="AG88" i="11" s="1"/>
  <c r="L88" i="11"/>
  <c r="H88" i="11"/>
  <c r="AI81" i="11"/>
  <c r="AI88" i="11" s="1"/>
  <c r="I88" i="11"/>
  <c r="D28" i="11"/>
  <c r="E81" i="11"/>
  <c r="D73" i="11"/>
  <c r="V81" i="11"/>
  <c r="V88" i="11" s="1"/>
  <c r="S81" i="11"/>
  <c r="S88" i="11" s="1"/>
  <c r="D42" i="11"/>
  <c r="D81" i="11" l="1"/>
  <c r="D88" i="11"/>
  <c r="E88" i="11"/>
  <c r="D86" i="9" l="1"/>
  <c r="AL85" i="9"/>
  <c r="AK85" i="9"/>
  <c r="AH85" i="9"/>
  <c r="AA85" i="9"/>
  <c r="Y85" i="9"/>
  <c r="X85" i="9"/>
  <c r="U85" i="9"/>
  <c r="T85" i="9"/>
  <c r="O85" i="9"/>
  <c r="N85" i="9"/>
  <c r="M85" i="9"/>
  <c r="L85" i="9"/>
  <c r="K85" i="9"/>
  <c r="D79" i="9"/>
  <c r="D77" i="9"/>
  <c r="D76" i="9"/>
  <c r="D75" i="9"/>
  <c r="AN73" i="9"/>
  <c r="AM73" i="9"/>
  <c r="AL73" i="9"/>
  <c r="AK73" i="9"/>
  <c r="AF73" i="9"/>
  <c r="AE73" i="9"/>
  <c r="AC73" i="9"/>
  <c r="AA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D66" i="9"/>
  <c r="D64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P63" i="9"/>
  <c r="O63" i="9"/>
  <c r="N63" i="9"/>
  <c r="M63" i="9"/>
  <c r="L63" i="9"/>
  <c r="K63" i="9"/>
  <c r="J63" i="9"/>
  <c r="I63" i="9"/>
  <c r="H63" i="9"/>
  <c r="G63" i="9"/>
  <c r="F63" i="9"/>
  <c r="E63" i="9"/>
  <c r="D63" i="9" s="1"/>
  <c r="D61" i="9"/>
  <c r="D60" i="9"/>
  <c r="D59" i="9"/>
  <c r="D58" i="9"/>
  <c r="D57" i="9"/>
  <c r="AN54" i="9"/>
  <c r="AL54" i="9"/>
  <c r="AK54" i="9"/>
  <c r="AH54" i="9"/>
  <c r="AF54" i="9"/>
  <c r="AE54" i="9"/>
  <c r="AD54" i="9"/>
  <c r="AC54" i="9"/>
  <c r="AA54" i="9"/>
  <c r="Y54" i="9"/>
  <c r="X54" i="9"/>
  <c r="W54" i="9"/>
  <c r="U54" i="9"/>
  <c r="T54" i="9"/>
  <c r="R54" i="9"/>
  <c r="O54" i="9"/>
  <c r="N54" i="9"/>
  <c r="M54" i="9"/>
  <c r="L54" i="9"/>
  <c r="K54" i="9"/>
  <c r="I54" i="9"/>
  <c r="H54" i="9"/>
  <c r="G54" i="9"/>
  <c r="F54" i="9"/>
  <c r="D52" i="9"/>
  <c r="D51" i="9"/>
  <c r="D50" i="9"/>
  <c r="D49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D46" i="9" s="1"/>
  <c r="D44" i="9"/>
  <c r="AN42" i="9"/>
  <c r="AM42" i="9"/>
  <c r="AL42" i="9"/>
  <c r="AK42" i="9"/>
  <c r="AH42" i="9"/>
  <c r="AF42" i="9"/>
  <c r="AE42" i="9"/>
  <c r="AD42" i="9"/>
  <c r="AC42" i="9"/>
  <c r="AA42" i="9"/>
  <c r="Z42" i="9"/>
  <c r="Y42" i="9"/>
  <c r="X42" i="9"/>
  <c r="W42" i="9"/>
  <c r="U42" i="9"/>
  <c r="T42" i="9"/>
  <c r="S42" i="9"/>
  <c r="P42" i="9"/>
  <c r="O42" i="9"/>
  <c r="N42" i="9"/>
  <c r="M42" i="9"/>
  <c r="L42" i="9"/>
  <c r="K42" i="9"/>
  <c r="I42" i="9"/>
  <c r="H42" i="9"/>
  <c r="G42" i="9"/>
  <c r="F42" i="9"/>
  <c r="AN37" i="9"/>
  <c r="AM37" i="9"/>
  <c r="AL37" i="9"/>
  <c r="AK37" i="9"/>
  <c r="AJ37" i="9"/>
  <c r="AI37" i="9"/>
  <c r="AH37" i="9"/>
  <c r="AF37" i="9"/>
  <c r="AE37" i="9"/>
  <c r="AD37" i="9"/>
  <c r="AC37" i="9"/>
  <c r="AA37" i="9"/>
  <c r="Z37" i="9"/>
  <c r="Y37" i="9"/>
  <c r="X37" i="9"/>
  <c r="W37" i="9"/>
  <c r="U37" i="9"/>
  <c r="T37" i="9"/>
  <c r="I37" i="9"/>
  <c r="H37" i="9"/>
  <c r="G37" i="9"/>
  <c r="F37" i="9"/>
  <c r="E37" i="9"/>
  <c r="AN28" i="9"/>
  <c r="AM28" i="9"/>
  <c r="AL28" i="9"/>
  <c r="AK28" i="9"/>
  <c r="AI28" i="9"/>
  <c r="AH28" i="9"/>
  <c r="AE28" i="9"/>
  <c r="AD28" i="9"/>
  <c r="AC28" i="9"/>
  <c r="AA28" i="9"/>
  <c r="Y28" i="9"/>
  <c r="X28" i="9"/>
  <c r="U28" i="9"/>
  <c r="T28" i="9"/>
  <c r="S28" i="9"/>
  <c r="R28" i="9"/>
  <c r="P28" i="9"/>
  <c r="O28" i="9"/>
  <c r="N28" i="9"/>
  <c r="M28" i="9"/>
  <c r="L28" i="9"/>
  <c r="K28" i="9"/>
  <c r="D23" i="9"/>
  <c r="AG24" i="9"/>
  <c r="H17" i="9"/>
  <c r="E7" i="9"/>
  <c r="C19" i="9"/>
  <c r="C9" i="9"/>
  <c r="C21" i="5"/>
  <c r="C13" i="5"/>
  <c r="C20" i="6"/>
  <c r="C12" i="6"/>
  <c r="V39" i="9"/>
  <c r="AG83" i="6"/>
  <c r="Q83" i="6"/>
  <c r="AG70" i="6"/>
  <c r="Z68" i="6"/>
  <c r="Z48" i="6"/>
  <c r="AG40" i="6"/>
  <c r="R40" i="6"/>
  <c r="AG34" i="6"/>
  <c r="M34" i="6"/>
  <c r="P33" i="6"/>
  <c r="AF30" i="6"/>
  <c r="H30" i="6"/>
  <c r="C21" i="6"/>
  <c r="AB48" i="6"/>
  <c r="AG30" i="6"/>
  <c r="AF19" i="9"/>
  <c r="I16" i="9"/>
  <c r="C26" i="9"/>
  <c r="C18" i="9"/>
  <c r="C8" i="9"/>
  <c r="C20" i="5"/>
  <c r="C12" i="5"/>
  <c r="C19" i="6"/>
  <c r="C9" i="6"/>
  <c r="V33" i="9"/>
  <c r="AF83" i="6"/>
  <c r="P83" i="6"/>
  <c r="AI71" i="6"/>
  <c r="Y68" i="6"/>
  <c r="V48" i="6"/>
  <c r="AG39" i="6"/>
  <c r="Q40" i="6"/>
  <c r="V34" i="6"/>
  <c r="L34" i="6"/>
  <c r="O33" i="6"/>
  <c r="AB30" i="6"/>
  <c r="G30" i="6"/>
  <c r="V40" i="9"/>
  <c r="V40" i="6"/>
  <c r="AB21" i="9"/>
  <c r="I15" i="9"/>
  <c r="C25" i="9"/>
  <c r="C17" i="9"/>
  <c r="C7" i="9"/>
  <c r="C19" i="5"/>
  <c r="C26" i="6"/>
  <c r="C18" i="6"/>
  <c r="C8" i="6"/>
  <c r="V30" i="9"/>
  <c r="AB83" i="6"/>
  <c r="J83" i="6"/>
  <c r="AH70" i="6"/>
  <c r="AJ48" i="6"/>
  <c r="Q48" i="6"/>
  <c r="AJ40" i="6"/>
  <c r="R39" i="6"/>
  <c r="S34" i="6"/>
  <c r="K34" i="6"/>
  <c r="N33" i="6"/>
  <c r="Z30" i="6"/>
  <c r="F30" i="6"/>
  <c r="C13" i="6"/>
  <c r="E39" i="6"/>
  <c r="Z21" i="9"/>
  <c r="G14" i="9"/>
  <c r="C24" i="9"/>
  <c r="C16" i="9"/>
  <c r="C26" i="5"/>
  <c r="C18" i="5"/>
  <c r="C25" i="6"/>
  <c r="C17" i="6"/>
  <c r="C7" i="6"/>
  <c r="AJ40" i="9"/>
  <c r="Z83" i="6"/>
  <c r="I83" i="6"/>
  <c r="AJ69" i="6"/>
  <c r="AI48" i="6"/>
  <c r="P48" i="6"/>
  <c r="AJ39" i="6"/>
  <c r="Q39" i="6"/>
  <c r="R34" i="6"/>
  <c r="J34" i="6"/>
  <c r="M33" i="6"/>
  <c r="W30" i="6"/>
  <c r="E30" i="6"/>
  <c r="W26" i="9"/>
  <c r="C15" i="9"/>
  <c r="C17" i="5"/>
  <c r="C16" i="6"/>
  <c r="V25" i="9"/>
  <c r="W83" i="6"/>
  <c r="E71" i="6"/>
  <c r="J48" i="6"/>
  <c r="J40" i="6"/>
  <c r="AB33" i="6"/>
  <c r="L33" i="6"/>
  <c r="AG24" i="6"/>
  <c r="C20" i="9"/>
  <c r="E83" i="6"/>
  <c r="Q33" i="6"/>
  <c r="F13" i="9"/>
  <c r="C23" i="9"/>
  <c r="C25" i="5"/>
  <c r="C24" i="6"/>
  <c r="AG40" i="9"/>
  <c r="H83" i="6"/>
  <c r="AG48" i="6"/>
  <c r="AB39" i="6"/>
  <c r="Q34" i="6"/>
  <c r="V30" i="6"/>
  <c r="E8" i="9"/>
  <c r="R83" i="6"/>
  <c r="AI39" i="6"/>
  <c r="I30" i="6"/>
  <c r="Q14" i="9"/>
  <c r="F12" i="9"/>
  <c r="C22" i="9"/>
  <c r="C14" i="9"/>
  <c r="C24" i="5"/>
  <c r="C16" i="5"/>
  <c r="C23" i="6"/>
  <c r="C15" i="6"/>
  <c r="V34" i="9"/>
  <c r="AM83" i="6"/>
  <c r="V83" i="6"/>
  <c r="G83" i="6"/>
  <c r="E69" i="6"/>
  <c r="S48" i="6"/>
  <c r="E48" i="6"/>
  <c r="V39" i="6"/>
  <c r="J39" i="6"/>
  <c r="P34" i="6"/>
  <c r="V33" i="6"/>
  <c r="K33" i="6"/>
  <c r="Q30" i="6"/>
  <c r="Q14" i="6"/>
  <c r="AJ20" i="9"/>
  <c r="J17" i="9"/>
  <c r="C12" i="9"/>
  <c r="C22" i="5"/>
  <c r="C14" i="5"/>
  <c r="AI83" i="6"/>
  <c r="AD68" i="6"/>
  <c r="N34" i="6"/>
  <c r="AJ22" i="9"/>
  <c r="J18" i="9"/>
  <c r="E9" i="9"/>
  <c r="C21" i="9"/>
  <c r="C13" i="9"/>
  <c r="C23" i="5"/>
  <c r="C15" i="5"/>
  <c r="C22" i="6"/>
  <c r="C14" i="6"/>
  <c r="AB40" i="9"/>
  <c r="AJ83" i="6"/>
  <c r="S83" i="6"/>
  <c r="F83" i="6"/>
  <c r="AB68" i="6"/>
  <c r="AM48" i="6"/>
  <c r="AI40" i="6"/>
  <c r="AB40" i="6"/>
  <c r="E40" i="6"/>
  <c r="O34" i="6"/>
  <c r="R33" i="6"/>
  <c r="AJ30" i="6"/>
  <c r="J30" i="6"/>
  <c r="D40" i="6" l="1"/>
  <c r="D39" i="6"/>
  <c r="T81" i="9"/>
  <c r="T88" i="9" s="1"/>
  <c r="AE81" i="9"/>
  <c r="AE83" i="9" s="1"/>
  <c r="AE85" i="9" s="1"/>
  <c r="AE88" i="9" s="1"/>
  <c r="AL81" i="9"/>
  <c r="X81" i="9"/>
  <c r="AC81" i="9"/>
  <c r="AC83" i="9" s="1"/>
  <c r="AC85" i="9" s="1"/>
  <c r="AC88" i="9" s="1"/>
  <c r="AK88" i="9"/>
  <c r="AN81" i="9"/>
  <c r="AN83" i="9" s="1"/>
  <c r="AN85" i="9" s="1"/>
  <c r="AN88" i="9" s="1"/>
  <c r="AL88" i="9"/>
  <c r="AA81" i="9"/>
  <c r="AA88" i="9" s="1"/>
  <c r="U81" i="9"/>
  <c r="AK81" i="9"/>
  <c r="V28" i="9"/>
  <c r="D25" i="9"/>
  <c r="O37" i="9"/>
  <c r="O81" i="9" s="1"/>
  <c r="O88" i="9" s="1"/>
  <c r="AI42" i="9"/>
  <c r="F85" i="9"/>
  <c r="D13" i="9"/>
  <c r="D20" i="9"/>
  <c r="AJ28" i="9"/>
  <c r="D24" i="9"/>
  <c r="AG28" i="9"/>
  <c r="Q37" i="9"/>
  <c r="AG37" i="9"/>
  <c r="J42" i="9"/>
  <c r="J54" i="9"/>
  <c r="AI54" i="9"/>
  <c r="D68" i="9"/>
  <c r="Y73" i="9"/>
  <c r="Y81" i="9" s="1"/>
  <c r="Y88" i="9" s="1"/>
  <c r="D70" i="9"/>
  <c r="AG73" i="9"/>
  <c r="H85" i="9"/>
  <c r="W85" i="9"/>
  <c r="AI85" i="9"/>
  <c r="D7" i="9"/>
  <c r="E28" i="9"/>
  <c r="D19" i="9"/>
  <c r="AF28" i="9"/>
  <c r="AF81" i="9" s="1"/>
  <c r="S37" i="9"/>
  <c r="AB54" i="9"/>
  <c r="AJ73" i="9"/>
  <c r="AF85" i="9"/>
  <c r="D8" i="9"/>
  <c r="H28" i="9"/>
  <c r="H81" i="9" s="1"/>
  <c r="D17" i="9"/>
  <c r="R37" i="9"/>
  <c r="Q42" i="9"/>
  <c r="D40" i="9"/>
  <c r="P54" i="9"/>
  <c r="AJ54" i="9"/>
  <c r="Z73" i="9"/>
  <c r="AH73" i="9"/>
  <c r="AH81" i="9" s="1"/>
  <c r="AH88" i="9" s="1"/>
  <c r="I85" i="9"/>
  <c r="Z85" i="9"/>
  <c r="AJ85" i="9"/>
  <c r="J28" i="9"/>
  <c r="D33" i="9"/>
  <c r="K37" i="9"/>
  <c r="K81" i="9" s="1"/>
  <c r="K88" i="9" s="1"/>
  <c r="V37" i="9"/>
  <c r="R42" i="9"/>
  <c r="Q54" i="9"/>
  <c r="AM54" i="9"/>
  <c r="AM81" i="9" s="1"/>
  <c r="AB73" i="9"/>
  <c r="J85" i="9"/>
  <c r="AB85" i="9"/>
  <c r="AM85" i="9"/>
  <c r="Q28" i="9"/>
  <c r="AB37" i="9"/>
  <c r="AD73" i="9"/>
  <c r="AD81" i="9" s="1"/>
  <c r="AD83" i="9" s="1"/>
  <c r="AD85" i="9" s="1"/>
  <c r="AD88" i="9" s="1"/>
  <c r="D14" i="9"/>
  <c r="G28" i="9"/>
  <c r="G81" i="9" s="1"/>
  <c r="L37" i="9"/>
  <c r="L81" i="9" s="1"/>
  <c r="L88" i="9" s="1"/>
  <c r="V42" i="9"/>
  <c r="P85" i="9"/>
  <c r="D9" i="9"/>
  <c r="D18" i="9"/>
  <c r="D26" i="9"/>
  <c r="W28" i="9"/>
  <c r="W81" i="9" s="1"/>
  <c r="M37" i="9"/>
  <c r="M81" i="9" s="1"/>
  <c r="M88" i="9" s="1"/>
  <c r="AB42" i="9"/>
  <c r="V54" i="9"/>
  <c r="AI73" i="9"/>
  <c r="Q85" i="9"/>
  <c r="AB28" i="9"/>
  <c r="D30" i="9"/>
  <c r="S54" i="9"/>
  <c r="D71" i="9"/>
  <c r="D15" i="9"/>
  <c r="I28" i="9"/>
  <c r="I81" i="9" s="1"/>
  <c r="D22" i="9"/>
  <c r="N37" i="9"/>
  <c r="N81" i="9" s="1"/>
  <c r="N88" i="9" s="1"/>
  <c r="J37" i="9"/>
  <c r="D34" i="9"/>
  <c r="AG42" i="9"/>
  <c r="Z54" i="9"/>
  <c r="E73" i="9"/>
  <c r="D69" i="9"/>
  <c r="E85" i="9"/>
  <c r="R85" i="9"/>
  <c r="Z28" i="9"/>
  <c r="D21" i="9"/>
  <c r="F28" i="9"/>
  <c r="F81" i="9" s="1"/>
  <c r="D12" i="9"/>
  <c r="S85" i="9"/>
  <c r="D16" i="9"/>
  <c r="P37" i="9"/>
  <c r="E42" i="9"/>
  <c r="D39" i="9"/>
  <c r="AJ42" i="9"/>
  <c r="E54" i="9"/>
  <c r="D48" i="9"/>
  <c r="AG54" i="9"/>
  <c r="G85" i="9"/>
  <c r="V85" i="9"/>
  <c r="AG85" i="9"/>
  <c r="U88" i="9"/>
  <c r="X88" i="9"/>
  <c r="S54" i="6"/>
  <c r="R54" i="6"/>
  <c r="D48" i="6"/>
  <c r="Q81" i="9" l="1"/>
  <c r="Q88" i="9" s="1"/>
  <c r="R81" i="9"/>
  <c r="R88" i="9" s="1"/>
  <c r="V81" i="9"/>
  <c r="V88" i="9" s="1"/>
  <c r="J81" i="9"/>
  <c r="J88" i="9" s="1"/>
  <c r="D83" i="9"/>
  <c r="D85" i="9" s="1"/>
  <c r="D37" i="9"/>
  <c r="D73" i="9"/>
  <c r="E81" i="9"/>
  <c r="H88" i="9"/>
  <c r="D54" i="9"/>
  <c r="AG81" i="9"/>
  <c r="AG88" i="9" s="1"/>
  <c r="S81" i="9"/>
  <c r="S88" i="9" s="1"/>
  <c r="I88" i="9"/>
  <c r="D42" i="9"/>
  <c r="D28" i="9"/>
  <c r="AB81" i="9"/>
  <c r="AB88" i="9" s="1"/>
  <c r="Z81" i="9"/>
  <c r="Z88" i="9" s="1"/>
  <c r="G88" i="9"/>
  <c r="AI81" i="9"/>
  <c r="AI88" i="9" s="1"/>
  <c r="AM88" i="9"/>
  <c r="AF88" i="9"/>
  <c r="P81" i="9"/>
  <c r="P88" i="9" s="1"/>
  <c r="AJ81" i="9"/>
  <c r="AJ88" i="9" s="1"/>
  <c r="W88" i="9"/>
  <c r="F88" i="9"/>
  <c r="D81" i="9" l="1"/>
  <c r="D88" i="9" s="1"/>
  <c r="E88" i="9"/>
  <c r="D86" i="6" l="1"/>
  <c r="O85" i="6"/>
  <c r="N85" i="6"/>
  <c r="M85" i="6"/>
  <c r="L85" i="6"/>
  <c r="K85" i="6"/>
  <c r="D79" i="6"/>
  <c r="D77" i="6"/>
  <c r="D76" i="6"/>
  <c r="D75" i="6"/>
  <c r="AN73" i="6"/>
  <c r="AN81" i="6" s="1"/>
  <c r="AN83" i="6" s="1"/>
  <c r="AN85" i="6" s="1"/>
  <c r="AN88" i="6" s="1"/>
  <c r="AM73" i="6"/>
  <c r="AL73" i="6"/>
  <c r="AL81" i="6" s="1"/>
  <c r="AL85" i="6" s="1"/>
  <c r="AL88" i="6" s="1"/>
  <c r="AK73" i="6"/>
  <c r="AG73" i="6"/>
  <c r="AF73" i="6"/>
  <c r="AE73" i="6"/>
  <c r="AE81" i="6" s="1"/>
  <c r="AE83" i="6" s="1"/>
  <c r="AE85" i="6" s="1"/>
  <c r="AE88" i="6" s="1"/>
  <c r="AC73" i="6"/>
  <c r="AA73" i="6"/>
  <c r="AA81" i="6" s="1"/>
  <c r="AA85" i="6" s="1"/>
  <c r="AA88" i="6" s="1"/>
  <c r="X73" i="6"/>
  <c r="X81" i="6" s="1"/>
  <c r="X85" i="6" s="1"/>
  <c r="X88" i="6" s="1"/>
  <c r="W73" i="6"/>
  <c r="V73" i="6"/>
  <c r="U73" i="6"/>
  <c r="T73" i="6"/>
  <c r="T81" i="6" s="1"/>
  <c r="T85" i="6" s="1"/>
  <c r="T88" i="6" s="1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D66" i="6"/>
  <c r="D64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 s="1"/>
  <c r="D61" i="6"/>
  <c r="D60" i="6"/>
  <c r="D59" i="6"/>
  <c r="D58" i="6"/>
  <c r="D57" i="6"/>
  <c r="AN54" i="6"/>
  <c r="AL54" i="6"/>
  <c r="AK54" i="6"/>
  <c r="AJ54" i="6"/>
  <c r="AI54" i="6"/>
  <c r="AH54" i="6"/>
  <c r="AG54" i="6"/>
  <c r="AF54" i="6"/>
  <c r="AE54" i="6"/>
  <c r="AD54" i="6"/>
  <c r="AC54" i="6"/>
  <c r="AA54" i="6"/>
  <c r="Y54" i="6"/>
  <c r="X54" i="6"/>
  <c r="W54" i="6"/>
  <c r="U54" i="6"/>
  <c r="T54" i="6"/>
  <c r="O54" i="6"/>
  <c r="N54" i="6"/>
  <c r="M54" i="6"/>
  <c r="L54" i="6"/>
  <c r="K54" i="6"/>
  <c r="I54" i="6"/>
  <c r="H54" i="6"/>
  <c r="G54" i="6"/>
  <c r="F54" i="6"/>
  <c r="D52" i="6"/>
  <c r="D51" i="6"/>
  <c r="D50" i="6"/>
  <c r="D49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D46" i="6" s="1"/>
  <c r="D44" i="6"/>
  <c r="AN42" i="6"/>
  <c r="AM42" i="6"/>
  <c r="AL42" i="6"/>
  <c r="AK42" i="6"/>
  <c r="AK81" i="6" s="1"/>
  <c r="AK85" i="6" s="1"/>
  <c r="AK88" i="6" s="1"/>
  <c r="AI42" i="6"/>
  <c r="AH42" i="6"/>
  <c r="AG42" i="6"/>
  <c r="AF42" i="6"/>
  <c r="AE42" i="6"/>
  <c r="AD42" i="6"/>
  <c r="AC42" i="6"/>
  <c r="AC81" i="6" s="1"/>
  <c r="AC83" i="6" s="1"/>
  <c r="AC85" i="6" s="1"/>
  <c r="AC88" i="6" s="1"/>
  <c r="AA42" i="6"/>
  <c r="Z42" i="6"/>
  <c r="Y42" i="6"/>
  <c r="X42" i="6"/>
  <c r="W42" i="6"/>
  <c r="U42" i="6"/>
  <c r="U81" i="6" s="1"/>
  <c r="U85" i="6" s="1"/>
  <c r="U88" i="6" s="1"/>
  <c r="T42" i="6"/>
  <c r="S42" i="6"/>
  <c r="P42" i="6"/>
  <c r="O42" i="6"/>
  <c r="N42" i="6"/>
  <c r="M42" i="6"/>
  <c r="L42" i="6"/>
  <c r="K42" i="6"/>
  <c r="I42" i="6"/>
  <c r="H42" i="6"/>
  <c r="G42" i="6"/>
  <c r="F42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A37" i="6"/>
  <c r="Z37" i="6"/>
  <c r="Y37" i="6"/>
  <c r="X37" i="6"/>
  <c r="W37" i="6"/>
  <c r="U37" i="6"/>
  <c r="T37" i="6"/>
  <c r="I37" i="6"/>
  <c r="H37" i="6"/>
  <c r="G37" i="6"/>
  <c r="F37" i="6"/>
  <c r="E37" i="6"/>
  <c r="AN28" i="6"/>
  <c r="AM28" i="6"/>
  <c r="AL28" i="6"/>
  <c r="AK28" i="6"/>
  <c r="AI28" i="6"/>
  <c r="AH28" i="6"/>
  <c r="AG28" i="6"/>
  <c r="AE28" i="6"/>
  <c r="AD28" i="6"/>
  <c r="AC28" i="6"/>
  <c r="AA28" i="6"/>
  <c r="Y28" i="6"/>
  <c r="X28" i="6"/>
  <c r="U28" i="6"/>
  <c r="T28" i="6"/>
  <c r="S28" i="6"/>
  <c r="R28" i="6"/>
  <c r="Q28" i="6"/>
  <c r="P28" i="6"/>
  <c r="O28" i="6"/>
  <c r="N28" i="6"/>
  <c r="M28" i="6"/>
  <c r="L28" i="6"/>
  <c r="K28" i="6"/>
  <c r="D24" i="6"/>
  <c r="D23" i="6"/>
  <c r="D86" i="5"/>
  <c r="D79" i="5"/>
  <c r="D77" i="5"/>
  <c r="D76" i="5"/>
  <c r="D75" i="5"/>
  <c r="AN73" i="5"/>
  <c r="AM73" i="5"/>
  <c r="AL73" i="5"/>
  <c r="AK73" i="5"/>
  <c r="AG73" i="5"/>
  <c r="AF73" i="5"/>
  <c r="AE73" i="5"/>
  <c r="AC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D66" i="5"/>
  <c r="D64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D61" i="5"/>
  <c r="D60" i="5"/>
  <c r="D59" i="5"/>
  <c r="D58" i="5"/>
  <c r="D57" i="5"/>
  <c r="AL54" i="5"/>
  <c r="AK54" i="5"/>
  <c r="AJ54" i="5"/>
  <c r="AI54" i="5"/>
  <c r="AD54" i="5"/>
  <c r="AC54" i="5"/>
  <c r="AA54" i="5"/>
  <c r="U54" i="5"/>
  <c r="T54" i="5"/>
  <c r="S54" i="5"/>
  <c r="N54" i="5"/>
  <c r="M54" i="5"/>
  <c r="L54" i="5"/>
  <c r="K54" i="5"/>
  <c r="F54" i="5"/>
  <c r="D52" i="5"/>
  <c r="D51" i="5"/>
  <c r="D50" i="5"/>
  <c r="D49" i="5"/>
  <c r="AN54" i="5"/>
  <c r="AH54" i="5"/>
  <c r="AG54" i="5"/>
  <c r="AF54" i="5"/>
  <c r="AE54" i="5"/>
  <c r="Y54" i="5"/>
  <c r="X54" i="5"/>
  <c r="W54" i="5"/>
  <c r="R54" i="5"/>
  <c r="O54" i="5"/>
  <c r="I54" i="5"/>
  <c r="H54" i="5"/>
  <c r="G54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D46" i="5" s="1"/>
  <c r="D44" i="5"/>
  <c r="AI42" i="5"/>
  <c r="AH42" i="5"/>
  <c r="AA42" i="5"/>
  <c r="Z42" i="5"/>
  <c r="S42" i="5"/>
  <c r="AN42" i="5"/>
  <c r="AG42" i="5"/>
  <c r="AF42" i="5"/>
  <c r="Y42" i="5"/>
  <c r="X42" i="5"/>
  <c r="P42" i="5"/>
  <c r="I42" i="5"/>
  <c r="H42" i="5"/>
  <c r="AM42" i="5"/>
  <c r="AL42" i="5"/>
  <c r="AK42" i="5"/>
  <c r="AE42" i="5"/>
  <c r="AD42" i="5"/>
  <c r="AC42" i="5"/>
  <c r="W42" i="5"/>
  <c r="U42" i="5"/>
  <c r="T42" i="5"/>
  <c r="O42" i="5"/>
  <c r="N42" i="5"/>
  <c r="M42" i="5"/>
  <c r="L42" i="5"/>
  <c r="G42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A37" i="5"/>
  <c r="Z37" i="5"/>
  <c r="Y37" i="5"/>
  <c r="X37" i="5"/>
  <c r="W37" i="5"/>
  <c r="U37" i="5"/>
  <c r="T37" i="5"/>
  <c r="I37" i="5"/>
  <c r="H37" i="5"/>
  <c r="G37" i="5"/>
  <c r="F37" i="5"/>
  <c r="E37" i="5"/>
  <c r="AN28" i="5"/>
  <c r="AM28" i="5"/>
  <c r="AL28" i="5"/>
  <c r="AK28" i="5"/>
  <c r="AI28" i="5"/>
  <c r="AH28" i="5"/>
  <c r="AG28" i="5"/>
  <c r="AE28" i="5"/>
  <c r="AD28" i="5"/>
  <c r="AC28" i="5"/>
  <c r="AA28" i="5"/>
  <c r="Y28" i="5"/>
  <c r="X28" i="5"/>
  <c r="U28" i="5"/>
  <c r="T28" i="5"/>
  <c r="S28" i="5"/>
  <c r="R28" i="5"/>
  <c r="Q28" i="5"/>
  <c r="P28" i="5"/>
  <c r="O28" i="5"/>
  <c r="N28" i="5"/>
  <c r="M28" i="5"/>
  <c r="L28" i="5"/>
  <c r="K28" i="5"/>
  <c r="D24" i="5"/>
  <c r="D23" i="5"/>
  <c r="V25" i="6"/>
  <c r="F12" i="6"/>
  <c r="I83" i="5"/>
  <c r="AJ69" i="5"/>
  <c r="Z48" i="5"/>
  <c r="AB40" i="5"/>
  <c r="E40" i="5"/>
  <c r="M34" i="5"/>
  <c r="O33" i="5"/>
  <c r="Z30" i="5"/>
  <c r="E30" i="5"/>
  <c r="J18" i="5"/>
  <c r="E9" i="5"/>
  <c r="J18" i="6"/>
  <c r="K34" i="5"/>
  <c r="AJ20" i="6"/>
  <c r="R40" i="5"/>
  <c r="J17" i="6"/>
  <c r="E9" i="6"/>
  <c r="H83" i="5"/>
  <c r="E69" i="5"/>
  <c r="V48" i="5"/>
  <c r="AB39" i="5"/>
  <c r="E39" i="5"/>
  <c r="L34" i="5"/>
  <c r="N33" i="5"/>
  <c r="W30" i="5"/>
  <c r="W26" i="5"/>
  <c r="I16" i="5"/>
  <c r="E8" i="5"/>
  <c r="G83" i="5"/>
  <c r="S34" i="5"/>
  <c r="I15" i="5"/>
  <c r="F83" i="5"/>
  <c r="AJ22" i="5"/>
  <c r="AF19" i="6"/>
  <c r="I15" i="6"/>
  <c r="R83" i="5"/>
  <c r="E83" i="5"/>
  <c r="Z68" i="5"/>
  <c r="J48" i="5"/>
  <c r="R39" i="5"/>
  <c r="Q34" i="5"/>
  <c r="AB33" i="5"/>
  <c r="K33" i="5"/>
  <c r="I30" i="5"/>
  <c r="AJ20" i="5"/>
  <c r="H17" i="5"/>
  <c r="C8" i="5"/>
  <c r="E8" i="6"/>
  <c r="V30" i="5"/>
  <c r="E7" i="6"/>
  <c r="J34" i="5"/>
  <c r="C9" i="5"/>
  <c r="AB21" i="6"/>
  <c r="H17" i="6"/>
  <c r="Q83" i="5"/>
  <c r="AI71" i="5"/>
  <c r="Y68" i="5"/>
  <c r="E48" i="5"/>
  <c r="Q40" i="5"/>
  <c r="P34" i="5"/>
  <c r="V33" i="5"/>
  <c r="AJ30" i="5"/>
  <c r="H30" i="5"/>
  <c r="AB21" i="5"/>
  <c r="G14" i="5"/>
  <c r="C7" i="5"/>
  <c r="Z21" i="5"/>
  <c r="AF19" i="5"/>
  <c r="Q48" i="5"/>
  <c r="V25" i="5"/>
  <c r="P48" i="5"/>
  <c r="J30" i="5"/>
  <c r="Z21" i="6"/>
  <c r="G14" i="6"/>
  <c r="P83" i="5"/>
  <c r="E71" i="5"/>
  <c r="AM48" i="5"/>
  <c r="AJ40" i="5"/>
  <c r="Q39" i="5"/>
  <c r="O34" i="5"/>
  <c r="R33" i="5"/>
  <c r="AF30" i="5"/>
  <c r="G30" i="5"/>
  <c r="F13" i="5"/>
  <c r="F12" i="5"/>
  <c r="AJ22" i="6"/>
  <c r="V39" i="5"/>
  <c r="I16" i="6"/>
  <c r="L33" i="5"/>
  <c r="W26" i="6"/>
  <c r="F13" i="6"/>
  <c r="J83" i="5"/>
  <c r="AH70" i="5"/>
  <c r="AB48" i="5"/>
  <c r="AJ39" i="5"/>
  <c r="J39" i="5"/>
  <c r="N34" i="5"/>
  <c r="P33" i="5"/>
  <c r="AB30" i="5"/>
  <c r="F30" i="5"/>
  <c r="AD68" i="5"/>
  <c r="M33" i="5"/>
  <c r="E7" i="5"/>
  <c r="AB68" i="5"/>
  <c r="R34" i="5"/>
  <c r="J17" i="5"/>
  <c r="D7" i="5" l="1"/>
  <c r="J42" i="5"/>
  <c r="D17" i="5"/>
  <c r="D8" i="5"/>
  <c r="D9" i="5"/>
  <c r="AG81" i="6"/>
  <c r="AG85" i="6" s="1"/>
  <c r="AG88" i="6" s="1"/>
  <c r="AB37" i="6"/>
  <c r="H85" i="6"/>
  <c r="D20" i="6"/>
  <c r="AJ28" i="6"/>
  <c r="L37" i="6"/>
  <c r="L81" i="6" s="1"/>
  <c r="L88" i="6" s="1"/>
  <c r="Q37" i="6"/>
  <c r="Z54" i="6"/>
  <c r="D68" i="6"/>
  <c r="Y73" i="6"/>
  <c r="Y81" i="6" s="1"/>
  <c r="Y85" i="6" s="1"/>
  <c r="Y88" i="6" s="1"/>
  <c r="AH73" i="6"/>
  <c r="AH81" i="6" s="1"/>
  <c r="AH85" i="6" s="1"/>
  <c r="AH88" i="6" s="1"/>
  <c r="D70" i="6"/>
  <c r="I85" i="6"/>
  <c r="F28" i="6"/>
  <c r="F81" i="6" s="1"/>
  <c r="D12" i="6"/>
  <c r="D33" i="6"/>
  <c r="K37" i="6"/>
  <c r="K81" i="6" s="1"/>
  <c r="K88" i="6" s="1"/>
  <c r="D13" i="6"/>
  <c r="H28" i="6"/>
  <c r="H81" i="6" s="1"/>
  <c r="D17" i="6"/>
  <c r="V28" i="6"/>
  <c r="D25" i="6"/>
  <c r="M37" i="6"/>
  <c r="M81" i="6" s="1"/>
  <c r="M88" i="6" s="1"/>
  <c r="J37" i="6"/>
  <c r="D34" i="6"/>
  <c r="E42" i="6"/>
  <c r="AB54" i="6"/>
  <c r="Z73" i="6"/>
  <c r="J85" i="6"/>
  <c r="V54" i="6"/>
  <c r="D8" i="6"/>
  <c r="J28" i="6"/>
  <c r="Z28" i="6"/>
  <c r="D21" i="6"/>
  <c r="D30" i="6"/>
  <c r="N37" i="6"/>
  <c r="N81" i="6" s="1"/>
  <c r="N88" i="6" s="1"/>
  <c r="S37" i="6"/>
  <c r="J42" i="6"/>
  <c r="AM54" i="6"/>
  <c r="AB73" i="6"/>
  <c r="D71" i="6"/>
  <c r="P85" i="6"/>
  <c r="D7" i="6"/>
  <c r="E28" i="6"/>
  <c r="G28" i="6"/>
  <c r="G81" i="6" s="1"/>
  <c r="D14" i="6"/>
  <c r="AB28" i="6"/>
  <c r="W28" i="6"/>
  <c r="W81" i="6" s="1"/>
  <c r="W85" i="6" s="1"/>
  <c r="W88" i="6" s="1"/>
  <c r="D26" i="6"/>
  <c r="O37" i="6"/>
  <c r="O81" i="6" s="1"/>
  <c r="O88" i="6" s="1"/>
  <c r="Q42" i="6"/>
  <c r="E54" i="6"/>
  <c r="AD73" i="6"/>
  <c r="AD81" i="6" s="1"/>
  <c r="AD83" i="6" s="1"/>
  <c r="AD85" i="6" s="1"/>
  <c r="AD88" i="6" s="1"/>
  <c r="AI73" i="6"/>
  <c r="AI81" i="6" s="1"/>
  <c r="AI85" i="6" s="1"/>
  <c r="AI88" i="6" s="1"/>
  <c r="Q85" i="6"/>
  <c r="AJ42" i="6"/>
  <c r="D18" i="6"/>
  <c r="P37" i="6"/>
  <c r="R42" i="6"/>
  <c r="J54" i="6"/>
  <c r="E85" i="6"/>
  <c r="R85" i="6"/>
  <c r="D16" i="6"/>
  <c r="R37" i="6"/>
  <c r="V42" i="6"/>
  <c r="P54" i="6"/>
  <c r="P81" i="6" s="1"/>
  <c r="E73" i="6"/>
  <c r="D69" i="6"/>
  <c r="F85" i="6"/>
  <c r="D9" i="6"/>
  <c r="D15" i="6"/>
  <c r="I28" i="6"/>
  <c r="I81" i="6" s="1"/>
  <c r="D22" i="6"/>
  <c r="D19" i="6"/>
  <c r="AF28" i="6"/>
  <c r="AF81" i="6" s="1"/>
  <c r="AF85" i="6" s="1"/>
  <c r="AF88" i="6" s="1"/>
  <c r="V37" i="6"/>
  <c r="AB42" i="6"/>
  <c r="Q54" i="6"/>
  <c r="AJ73" i="6"/>
  <c r="G85" i="6"/>
  <c r="S81" i="6"/>
  <c r="S85" i="6" s="1"/>
  <c r="S88" i="6" s="1"/>
  <c r="AM81" i="6"/>
  <c r="AM85" i="6" s="1"/>
  <c r="AM88" i="6" s="1"/>
  <c r="AI73" i="5"/>
  <c r="AI81" i="5" s="1"/>
  <c r="AI83" i="5" s="1"/>
  <c r="AI85" i="5" s="1"/>
  <c r="AI88" i="5" s="1"/>
  <c r="D71" i="5"/>
  <c r="AH73" i="5"/>
  <c r="AH81" i="5" s="1"/>
  <c r="AH83" i="5" s="1"/>
  <c r="AH85" i="5" s="1"/>
  <c r="AH88" i="5" s="1"/>
  <c r="D70" i="5"/>
  <c r="AJ73" i="5"/>
  <c r="E73" i="5"/>
  <c r="D69" i="5"/>
  <c r="AD73" i="5"/>
  <c r="AD81" i="5" s="1"/>
  <c r="AD83" i="5" s="1"/>
  <c r="AD85" i="5" s="1"/>
  <c r="AD88" i="5" s="1"/>
  <c r="AB73" i="5"/>
  <c r="AA73" i="5"/>
  <c r="AA81" i="5" s="1"/>
  <c r="AA83" i="5" s="1"/>
  <c r="AA85" i="5" s="1"/>
  <c r="AA88" i="5" s="1"/>
  <c r="Z73" i="5"/>
  <c r="Y73" i="5"/>
  <c r="Y81" i="5" s="1"/>
  <c r="Y83" i="5" s="1"/>
  <c r="Y85" i="5" s="1"/>
  <c r="Y88" i="5" s="1"/>
  <c r="D68" i="5"/>
  <c r="AM54" i="5"/>
  <c r="AM81" i="5" s="1"/>
  <c r="AM83" i="5" s="1"/>
  <c r="AM85" i="5" s="1"/>
  <c r="AM88" i="5" s="1"/>
  <c r="AB54" i="5"/>
  <c r="Z54" i="5"/>
  <c r="V54" i="5"/>
  <c r="Q54" i="5"/>
  <c r="P54" i="5"/>
  <c r="J54" i="5"/>
  <c r="E54" i="5"/>
  <c r="D48" i="5"/>
  <c r="AJ42" i="5"/>
  <c r="AB42" i="5"/>
  <c r="V42" i="5"/>
  <c r="R42" i="5"/>
  <c r="Q42" i="5"/>
  <c r="K42" i="5"/>
  <c r="F42" i="5"/>
  <c r="D40" i="5"/>
  <c r="D39" i="5"/>
  <c r="S37" i="5"/>
  <c r="S81" i="5" s="1"/>
  <c r="S83" i="5" s="1"/>
  <c r="S85" i="5" s="1"/>
  <c r="S88" i="5" s="1"/>
  <c r="Q37" i="5"/>
  <c r="D34" i="5"/>
  <c r="J37" i="5"/>
  <c r="AB37" i="5"/>
  <c r="V37" i="5"/>
  <c r="R37" i="5"/>
  <c r="P37" i="5"/>
  <c r="O37" i="5"/>
  <c r="O81" i="5" s="1"/>
  <c r="O85" i="5" s="1"/>
  <c r="O88" i="5" s="1"/>
  <c r="N37" i="5"/>
  <c r="N81" i="5" s="1"/>
  <c r="N85" i="5" s="1"/>
  <c r="N88" i="5" s="1"/>
  <c r="M37" i="5"/>
  <c r="M81" i="5" s="1"/>
  <c r="M85" i="5" s="1"/>
  <c r="M88" i="5" s="1"/>
  <c r="L37" i="5"/>
  <c r="L81" i="5" s="1"/>
  <c r="L85" i="5" s="1"/>
  <c r="L88" i="5" s="1"/>
  <c r="K37" i="5"/>
  <c r="K81" i="5" s="1"/>
  <c r="K85" i="5" s="1"/>
  <c r="K88" i="5" s="1"/>
  <c r="D33" i="5"/>
  <c r="D30" i="5"/>
  <c r="W28" i="5"/>
  <c r="W81" i="5" s="1"/>
  <c r="W83" i="5" s="1"/>
  <c r="W85" i="5" s="1"/>
  <c r="W88" i="5" s="1"/>
  <c r="D26" i="5"/>
  <c r="D25" i="5"/>
  <c r="V28" i="5"/>
  <c r="D22" i="5"/>
  <c r="AJ28" i="5"/>
  <c r="D20" i="5"/>
  <c r="AB28" i="5"/>
  <c r="D21" i="5"/>
  <c r="Z28" i="5"/>
  <c r="D19" i="5"/>
  <c r="AF28" i="5"/>
  <c r="AF81" i="5" s="1"/>
  <c r="AF83" i="5" s="1"/>
  <c r="AF85" i="5" s="1"/>
  <c r="AF88" i="5" s="1"/>
  <c r="D18" i="5"/>
  <c r="D16" i="5"/>
  <c r="I28" i="5"/>
  <c r="D15" i="5"/>
  <c r="J28" i="5"/>
  <c r="H28" i="5"/>
  <c r="H81" i="5" s="1"/>
  <c r="H85" i="5" s="1"/>
  <c r="H88" i="5" s="1"/>
  <c r="D14" i="5"/>
  <c r="G28" i="5"/>
  <c r="D13" i="5"/>
  <c r="D12" i="5"/>
  <c r="F28" i="5"/>
  <c r="E28" i="5"/>
  <c r="AG81" i="5"/>
  <c r="AG83" i="5" s="1"/>
  <c r="AG85" i="5" s="1"/>
  <c r="AG88" i="5" s="1"/>
  <c r="AC81" i="5"/>
  <c r="AC83" i="5" s="1"/>
  <c r="AC85" i="5" s="1"/>
  <c r="AC88" i="5" s="1"/>
  <c r="I81" i="5"/>
  <c r="I85" i="5" s="1"/>
  <c r="I88" i="5" s="1"/>
  <c r="U81" i="5"/>
  <c r="U83" i="5" s="1"/>
  <c r="U85" i="5" s="1"/>
  <c r="U88" i="5" s="1"/>
  <c r="AK81" i="5"/>
  <c r="AK83" i="5" s="1"/>
  <c r="AK85" i="5" s="1"/>
  <c r="AK88" i="5" s="1"/>
  <c r="T81" i="5"/>
  <c r="T83" i="5" s="1"/>
  <c r="T85" i="5" s="1"/>
  <c r="T88" i="5" s="1"/>
  <c r="AL81" i="5"/>
  <c r="AL83" i="5" s="1"/>
  <c r="AL85" i="5" s="1"/>
  <c r="AL88" i="5" s="1"/>
  <c r="AE81" i="5"/>
  <c r="AE83" i="5" s="1"/>
  <c r="AE85" i="5" s="1"/>
  <c r="AE88" i="5" s="1"/>
  <c r="G81" i="5"/>
  <c r="G85" i="5" s="1"/>
  <c r="G88" i="5" s="1"/>
  <c r="X81" i="5"/>
  <c r="X83" i="5" s="1"/>
  <c r="X85" i="5" s="1"/>
  <c r="X88" i="5" s="1"/>
  <c r="AN81" i="5"/>
  <c r="AN83" i="5" s="1"/>
  <c r="AN85" i="5" s="1"/>
  <c r="AN88" i="5" s="1"/>
  <c r="E42" i="5"/>
  <c r="EI696" i="1"/>
  <c r="EH696" i="1"/>
  <c r="EG696" i="1"/>
  <c r="EF696" i="1"/>
  <c r="EE696" i="1"/>
  <c r="ED696" i="1"/>
  <c r="EC696" i="1"/>
  <c r="EB696" i="1"/>
  <c r="EA696" i="1"/>
  <c r="DZ696" i="1"/>
  <c r="DY696" i="1"/>
  <c r="DX696" i="1"/>
  <c r="DV696" i="1"/>
  <c r="DD696" i="1"/>
  <c r="DC696" i="1"/>
  <c r="DB696" i="1"/>
  <c r="DA696" i="1"/>
  <c r="CZ696" i="1"/>
  <c r="CY696" i="1"/>
  <c r="CX696" i="1"/>
  <c r="CW696" i="1"/>
  <c r="CV696" i="1"/>
  <c r="CU696" i="1"/>
  <c r="CT696" i="1"/>
  <c r="CS696" i="1"/>
  <c r="CQ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L696" i="1"/>
  <c r="BM696" i="1" s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G696" i="1"/>
  <c r="EU696" i="1" s="1"/>
  <c r="EY696" i="1" s="1"/>
  <c r="FB695" i="1"/>
  <c r="FA695" i="1"/>
  <c r="EV695" i="1"/>
  <c r="EZ695" i="1" s="1"/>
  <c r="EU695" i="1"/>
  <c r="EY695" i="1" s="1"/>
  <c r="EK695" i="1"/>
  <c r="EI695" i="1"/>
  <c r="EH695" i="1"/>
  <c r="EG695" i="1"/>
  <c r="EF695" i="1"/>
  <c r="EE695" i="1"/>
  <c r="ED695" i="1"/>
  <c r="EC695" i="1"/>
  <c r="EB695" i="1"/>
  <c r="EA695" i="1"/>
  <c r="DZ695" i="1"/>
  <c r="DY695" i="1"/>
  <c r="DX695" i="1"/>
  <c r="DV695" i="1"/>
  <c r="DW695" i="1" s="1"/>
  <c r="DF695" i="1"/>
  <c r="DD695" i="1"/>
  <c r="DC695" i="1"/>
  <c r="DB695" i="1"/>
  <c r="DA695" i="1"/>
  <c r="CZ695" i="1"/>
  <c r="CY695" i="1"/>
  <c r="CX695" i="1"/>
  <c r="CW695" i="1"/>
  <c r="CV695" i="1"/>
  <c r="CU695" i="1"/>
  <c r="CT695" i="1"/>
  <c r="CS695" i="1"/>
  <c r="CQ695" i="1"/>
  <c r="CR695" i="1" s="1"/>
  <c r="CA695" i="1"/>
  <c r="CD695" i="1" s="1" a="1"/>
  <c r="CD695" i="1" s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L695" i="1"/>
  <c r="BM695" i="1" s="1"/>
  <c r="AV695" i="1"/>
  <c r="AY695" i="1" s="1" a="1"/>
  <c r="AY695" i="1" s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G695" i="1"/>
  <c r="AH695" i="1" s="1"/>
  <c r="FB694" i="1"/>
  <c r="FA694" i="1"/>
  <c r="EV694" i="1"/>
  <c r="EZ694" i="1" s="1"/>
  <c r="EU694" i="1"/>
  <c r="EY694" i="1" s="1"/>
  <c r="EI694" i="1"/>
  <c r="EH694" i="1"/>
  <c r="EG694" i="1"/>
  <c r="EF694" i="1"/>
  <c r="EE694" i="1"/>
  <c r="ED694" i="1"/>
  <c r="EC694" i="1"/>
  <c r="EB694" i="1"/>
  <c r="EA694" i="1"/>
  <c r="DZ694" i="1"/>
  <c r="DY694" i="1"/>
  <c r="DX694" i="1"/>
  <c r="DV694" i="1"/>
  <c r="DW694" i="1" s="1"/>
  <c r="DD694" i="1"/>
  <c r="DC694" i="1"/>
  <c r="DB694" i="1"/>
  <c r="DA694" i="1"/>
  <c r="CZ694" i="1"/>
  <c r="CY694" i="1"/>
  <c r="CX694" i="1"/>
  <c r="CW694" i="1"/>
  <c r="CV694" i="1"/>
  <c r="CU694" i="1"/>
  <c r="CT694" i="1"/>
  <c r="CS694" i="1"/>
  <c r="CQ694" i="1"/>
  <c r="CR694" i="1" s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L694" i="1"/>
  <c r="BM694" i="1" s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G694" i="1"/>
  <c r="AH694" i="1" s="1"/>
  <c r="FB693" i="1"/>
  <c r="FA693" i="1"/>
  <c r="EV693" i="1"/>
  <c r="EZ693" i="1" s="1"/>
  <c r="EU693" i="1"/>
  <c r="EY693" i="1" s="1"/>
  <c r="EK693" i="1"/>
  <c r="EI693" i="1"/>
  <c r="EH693" i="1"/>
  <c r="EG693" i="1"/>
  <c r="EF693" i="1"/>
  <c r="EE693" i="1"/>
  <c r="ED693" i="1"/>
  <c r="EC693" i="1"/>
  <c r="EB693" i="1"/>
  <c r="EA693" i="1"/>
  <c r="DZ693" i="1"/>
  <c r="DY693" i="1"/>
  <c r="DX693" i="1"/>
  <c r="DV693" i="1"/>
  <c r="DW693" i="1" s="1"/>
  <c r="DF693" i="1"/>
  <c r="DD693" i="1"/>
  <c r="DC693" i="1"/>
  <c r="DB693" i="1"/>
  <c r="DA693" i="1"/>
  <c r="CZ693" i="1"/>
  <c r="CY693" i="1"/>
  <c r="CX693" i="1"/>
  <c r="CW693" i="1"/>
  <c r="CV693" i="1"/>
  <c r="CU693" i="1"/>
  <c r="CT693" i="1"/>
  <c r="CS693" i="1"/>
  <c r="CQ693" i="1"/>
  <c r="CR693" i="1" s="1"/>
  <c r="CA693" i="1"/>
  <c r="CD693" i="1" s="1" a="1"/>
  <c r="CD693" i="1" s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L693" i="1"/>
  <c r="BM693" i="1" s="1"/>
  <c r="AV693" i="1"/>
  <c r="AY693" i="1" s="1" a="1"/>
  <c r="AY693" i="1" s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G693" i="1"/>
  <c r="AH693" i="1" s="1"/>
  <c r="FB692" i="1"/>
  <c r="FA692" i="1"/>
  <c r="EV692" i="1"/>
  <c r="EZ692" i="1" s="1"/>
  <c r="EU692" i="1"/>
  <c r="EY692" i="1" s="1"/>
  <c r="EI692" i="1"/>
  <c r="EH692" i="1"/>
  <c r="EG692" i="1"/>
  <c r="EF692" i="1"/>
  <c r="EE692" i="1"/>
  <c r="ED692" i="1"/>
  <c r="EC692" i="1"/>
  <c r="EB692" i="1"/>
  <c r="EA692" i="1"/>
  <c r="DZ692" i="1"/>
  <c r="DY692" i="1"/>
  <c r="DX692" i="1"/>
  <c r="DV692" i="1"/>
  <c r="DW692" i="1" s="1"/>
  <c r="DD692" i="1"/>
  <c r="DC692" i="1"/>
  <c r="DB692" i="1"/>
  <c r="DA692" i="1"/>
  <c r="CZ692" i="1"/>
  <c r="CY692" i="1"/>
  <c r="CX692" i="1"/>
  <c r="CW692" i="1"/>
  <c r="CV692" i="1"/>
  <c r="CU692" i="1"/>
  <c r="CT692" i="1"/>
  <c r="CS692" i="1"/>
  <c r="CQ692" i="1"/>
  <c r="CR692" i="1" s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L692" i="1"/>
  <c r="BM692" i="1" s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G692" i="1"/>
  <c r="AH692" i="1" s="1"/>
  <c r="FB691" i="1"/>
  <c r="FA691" i="1"/>
  <c r="EV691" i="1"/>
  <c r="EZ691" i="1" s="1"/>
  <c r="EU691" i="1"/>
  <c r="EY691" i="1" s="1"/>
  <c r="EI691" i="1"/>
  <c r="EH691" i="1"/>
  <c r="EG691" i="1"/>
  <c r="EF691" i="1"/>
  <c r="EE691" i="1"/>
  <c r="ED691" i="1"/>
  <c r="EC691" i="1"/>
  <c r="EB691" i="1"/>
  <c r="EA691" i="1"/>
  <c r="DZ691" i="1"/>
  <c r="DY691" i="1"/>
  <c r="DX691" i="1"/>
  <c r="DV691" i="1"/>
  <c r="DW691" i="1" s="1"/>
  <c r="DD691" i="1"/>
  <c r="DC691" i="1"/>
  <c r="DB691" i="1"/>
  <c r="DA691" i="1"/>
  <c r="CZ691" i="1"/>
  <c r="CY691" i="1"/>
  <c r="CX691" i="1"/>
  <c r="CW691" i="1"/>
  <c r="CV691" i="1"/>
  <c r="CU691" i="1"/>
  <c r="CT691" i="1"/>
  <c r="CS691" i="1"/>
  <c r="CQ691" i="1"/>
  <c r="CR691" i="1" s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L691" i="1"/>
  <c r="BM691" i="1" s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G691" i="1"/>
  <c r="AH691" i="1" s="1"/>
  <c r="EI690" i="1"/>
  <c r="EH690" i="1"/>
  <c r="EG690" i="1"/>
  <c r="EF690" i="1"/>
  <c r="EE690" i="1"/>
  <c r="ED690" i="1"/>
  <c r="EC690" i="1"/>
  <c r="EB690" i="1"/>
  <c r="EA690" i="1"/>
  <c r="DZ690" i="1"/>
  <c r="DY690" i="1"/>
  <c r="DX690" i="1"/>
  <c r="DV690" i="1"/>
  <c r="DD690" i="1"/>
  <c r="DC690" i="1"/>
  <c r="DB690" i="1"/>
  <c r="DA690" i="1"/>
  <c r="CZ690" i="1"/>
  <c r="CY690" i="1"/>
  <c r="CX690" i="1"/>
  <c r="CW690" i="1"/>
  <c r="CV690" i="1"/>
  <c r="CU690" i="1"/>
  <c r="CT690" i="1"/>
  <c r="CS690" i="1"/>
  <c r="CQ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L690" i="1"/>
  <c r="BM690" i="1" s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G690" i="1"/>
  <c r="AH690" i="1" s="1"/>
  <c r="EI689" i="1"/>
  <c r="EH689" i="1"/>
  <c r="EG689" i="1"/>
  <c r="EF689" i="1"/>
  <c r="EE689" i="1"/>
  <c r="ED689" i="1"/>
  <c r="EC689" i="1"/>
  <c r="EB689" i="1"/>
  <c r="EA689" i="1"/>
  <c r="DZ689" i="1"/>
  <c r="DY689" i="1"/>
  <c r="DX689" i="1"/>
  <c r="DV689" i="1"/>
  <c r="DD689" i="1"/>
  <c r="DC689" i="1"/>
  <c r="DB689" i="1"/>
  <c r="DA689" i="1"/>
  <c r="CZ689" i="1"/>
  <c r="CY689" i="1"/>
  <c r="CX689" i="1"/>
  <c r="CW689" i="1"/>
  <c r="CV689" i="1"/>
  <c r="CU689" i="1"/>
  <c r="CT689" i="1"/>
  <c r="CS689" i="1"/>
  <c r="CQ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L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G689" i="1"/>
  <c r="EU689" i="1" s="1"/>
  <c r="EY689" i="1" s="1"/>
  <c r="EI688" i="1"/>
  <c r="EH688" i="1"/>
  <c r="EG688" i="1"/>
  <c r="EF688" i="1"/>
  <c r="EE688" i="1"/>
  <c r="ED688" i="1"/>
  <c r="EC688" i="1"/>
  <c r="EB688" i="1"/>
  <c r="EA688" i="1"/>
  <c r="DZ688" i="1"/>
  <c r="DY688" i="1"/>
  <c r="DX688" i="1"/>
  <c r="DV688" i="1"/>
  <c r="DD688" i="1"/>
  <c r="DC688" i="1"/>
  <c r="DB688" i="1"/>
  <c r="DA688" i="1"/>
  <c r="CZ688" i="1"/>
  <c r="CY688" i="1"/>
  <c r="CX688" i="1"/>
  <c r="CW688" i="1"/>
  <c r="CV688" i="1"/>
  <c r="CU688" i="1"/>
  <c r="CT688" i="1"/>
  <c r="CS688" i="1"/>
  <c r="CQ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L688" i="1"/>
  <c r="BM688" i="1" s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G688" i="1"/>
  <c r="EU688" i="1" s="1"/>
  <c r="EY688" i="1" s="1"/>
  <c r="EI687" i="1"/>
  <c r="EH687" i="1"/>
  <c r="EG687" i="1"/>
  <c r="EF687" i="1"/>
  <c r="EE687" i="1"/>
  <c r="ED687" i="1"/>
  <c r="EC687" i="1"/>
  <c r="EB687" i="1"/>
  <c r="EA687" i="1"/>
  <c r="DZ687" i="1"/>
  <c r="DY687" i="1"/>
  <c r="DX687" i="1"/>
  <c r="DV687" i="1"/>
  <c r="DD687" i="1"/>
  <c r="DC687" i="1"/>
  <c r="DB687" i="1"/>
  <c r="DA687" i="1"/>
  <c r="CZ687" i="1"/>
  <c r="CY687" i="1"/>
  <c r="CX687" i="1"/>
  <c r="CW687" i="1"/>
  <c r="CV687" i="1"/>
  <c r="CU687" i="1"/>
  <c r="CT687" i="1"/>
  <c r="CS687" i="1"/>
  <c r="CQ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L687" i="1"/>
  <c r="EV687" i="1" s="1"/>
  <c r="EZ687" i="1" s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G687" i="1"/>
  <c r="EU687" i="1" s="1"/>
  <c r="EY687" i="1" s="1"/>
  <c r="EI686" i="1"/>
  <c r="EH686" i="1"/>
  <c r="EG686" i="1"/>
  <c r="EF686" i="1"/>
  <c r="EE686" i="1"/>
  <c r="ED686" i="1"/>
  <c r="EC686" i="1"/>
  <c r="EB686" i="1"/>
  <c r="EA686" i="1"/>
  <c r="DZ686" i="1"/>
  <c r="DY686" i="1"/>
  <c r="DX686" i="1"/>
  <c r="DV686" i="1"/>
  <c r="DD686" i="1"/>
  <c r="DC686" i="1"/>
  <c r="DB686" i="1"/>
  <c r="DA686" i="1"/>
  <c r="CZ686" i="1"/>
  <c r="CY686" i="1"/>
  <c r="CX686" i="1"/>
  <c r="CW686" i="1"/>
  <c r="CV686" i="1"/>
  <c r="CU686" i="1"/>
  <c r="CT686" i="1"/>
  <c r="CS686" i="1"/>
  <c r="CQ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L686" i="1"/>
  <c r="EV686" i="1" s="1"/>
  <c r="EZ686" i="1" s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G686" i="1"/>
  <c r="EU686" i="1" s="1"/>
  <c r="EY686" i="1" s="1"/>
  <c r="EI685" i="1"/>
  <c r="EH685" i="1"/>
  <c r="EG685" i="1"/>
  <c r="EF685" i="1"/>
  <c r="EE685" i="1"/>
  <c r="ED685" i="1"/>
  <c r="EC685" i="1"/>
  <c r="EB685" i="1"/>
  <c r="EA685" i="1"/>
  <c r="DZ685" i="1"/>
  <c r="DY685" i="1"/>
  <c r="DX685" i="1"/>
  <c r="DV685" i="1"/>
  <c r="DD685" i="1"/>
  <c r="DC685" i="1"/>
  <c r="DB685" i="1"/>
  <c r="DA685" i="1"/>
  <c r="CZ685" i="1"/>
  <c r="CY685" i="1"/>
  <c r="CX685" i="1"/>
  <c r="CW685" i="1"/>
  <c r="CV685" i="1"/>
  <c r="CU685" i="1"/>
  <c r="CT685" i="1"/>
  <c r="CS685" i="1"/>
  <c r="CQ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L685" i="1"/>
  <c r="BM685" i="1" s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G685" i="1"/>
  <c r="AH685" i="1" s="1"/>
  <c r="EI684" i="1"/>
  <c r="EH684" i="1"/>
  <c r="EG684" i="1"/>
  <c r="EF684" i="1"/>
  <c r="EE684" i="1"/>
  <c r="ED684" i="1"/>
  <c r="EC684" i="1"/>
  <c r="EB684" i="1"/>
  <c r="EA684" i="1"/>
  <c r="DZ684" i="1"/>
  <c r="DY684" i="1"/>
  <c r="DX684" i="1"/>
  <c r="DV684" i="1"/>
  <c r="DD684" i="1"/>
  <c r="DC684" i="1"/>
  <c r="DB684" i="1"/>
  <c r="DA684" i="1"/>
  <c r="CZ684" i="1"/>
  <c r="CY684" i="1"/>
  <c r="CX684" i="1"/>
  <c r="CW684" i="1"/>
  <c r="CV684" i="1"/>
  <c r="CU684" i="1"/>
  <c r="CT684" i="1"/>
  <c r="CS684" i="1"/>
  <c r="CQ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L684" i="1"/>
  <c r="EV684" i="1" s="1"/>
  <c r="EZ684" i="1" s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G684" i="1"/>
  <c r="EI683" i="1"/>
  <c r="EH683" i="1"/>
  <c r="EG683" i="1"/>
  <c r="EF683" i="1"/>
  <c r="EE683" i="1"/>
  <c r="ED683" i="1"/>
  <c r="EC683" i="1"/>
  <c r="EB683" i="1"/>
  <c r="EA683" i="1"/>
  <c r="DZ683" i="1"/>
  <c r="DY683" i="1"/>
  <c r="DX683" i="1"/>
  <c r="DV683" i="1"/>
  <c r="DD683" i="1"/>
  <c r="DC683" i="1"/>
  <c r="DB683" i="1"/>
  <c r="DA683" i="1"/>
  <c r="CZ683" i="1"/>
  <c r="CY683" i="1"/>
  <c r="CX683" i="1"/>
  <c r="CW683" i="1"/>
  <c r="CV683" i="1"/>
  <c r="CU683" i="1"/>
  <c r="CT683" i="1"/>
  <c r="CS683" i="1"/>
  <c r="CQ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L683" i="1"/>
  <c r="EV683" i="1" s="1"/>
  <c r="EZ683" i="1" s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G683" i="1"/>
  <c r="AH683" i="1" s="1"/>
  <c r="FB682" i="1"/>
  <c r="FA682" i="1"/>
  <c r="EV682" i="1"/>
  <c r="EZ682" i="1" s="1"/>
  <c r="EU682" i="1"/>
  <c r="EY682" i="1" s="1"/>
  <c r="EI682" i="1"/>
  <c r="EH682" i="1"/>
  <c r="EG682" i="1"/>
  <c r="EF682" i="1"/>
  <c r="EE682" i="1"/>
  <c r="ED682" i="1"/>
  <c r="EC682" i="1"/>
  <c r="EB682" i="1"/>
  <c r="EA682" i="1"/>
  <c r="DZ682" i="1"/>
  <c r="DY682" i="1"/>
  <c r="DX682" i="1"/>
  <c r="DV682" i="1"/>
  <c r="DW682" i="1" s="1"/>
  <c r="DD682" i="1"/>
  <c r="DC682" i="1"/>
  <c r="DB682" i="1"/>
  <c r="DA682" i="1"/>
  <c r="CZ682" i="1"/>
  <c r="CY682" i="1"/>
  <c r="CX682" i="1"/>
  <c r="CW682" i="1"/>
  <c r="CV682" i="1"/>
  <c r="CU682" i="1"/>
  <c r="CT682" i="1"/>
  <c r="CS682" i="1"/>
  <c r="CQ682" i="1"/>
  <c r="CR682" i="1" s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L682" i="1"/>
  <c r="BM682" i="1" s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G682" i="1"/>
  <c r="AH682" i="1" s="1"/>
  <c r="EI681" i="1"/>
  <c r="EH681" i="1"/>
  <c r="EG681" i="1"/>
  <c r="EF681" i="1"/>
  <c r="EE681" i="1"/>
  <c r="ED681" i="1"/>
  <c r="EC681" i="1"/>
  <c r="EB681" i="1"/>
  <c r="EA681" i="1"/>
  <c r="DZ681" i="1"/>
  <c r="DY681" i="1"/>
  <c r="DX681" i="1"/>
  <c r="DV681" i="1"/>
  <c r="DD681" i="1"/>
  <c r="DC681" i="1"/>
  <c r="DB681" i="1"/>
  <c r="DA681" i="1"/>
  <c r="CZ681" i="1"/>
  <c r="CY681" i="1"/>
  <c r="CX681" i="1"/>
  <c r="CW681" i="1"/>
  <c r="CV681" i="1"/>
  <c r="CU681" i="1"/>
  <c r="CT681" i="1"/>
  <c r="CS681" i="1"/>
  <c r="CQ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L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G681" i="1"/>
  <c r="EI680" i="1"/>
  <c r="EH680" i="1"/>
  <c r="EG680" i="1"/>
  <c r="EF680" i="1"/>
  <c r="EE680" i="1"/>
  <c r="ED680" i="1"/>
  <c r="EC680" i="1"/>
  <c r="EB680" i="1"/>
  <c r="EA680" i="1"/>
  <c r="DZ680" i="1"/>
  <c r="DY680" i="1"/>
  <c r="DX680" i="1"/>
  <c r="DV680" i="1"/>
  <c r="DD680" i="1"/>
  <c r="DC680" i="1"/>
  <c r="DB680" i="1"/>
  <c r="DA680" i="1"/>
  <c r="CZ680" i="1"/>
  <c r="CY680" i="1"/>
  <c r="CX680" i="1"/>
  <c r="CW680" i="1"/>
  <c r="CV680" i="1"/>
  <c r="CU680" i="1"/>
  <c r="CT680" i="1"/>
  <c r="CS680" i="1"/>
  <c r="CQ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L680" i="1"/>
  <c r="BM680" i="1" s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G680" i="1"/>
  <c r="AH680" i="1" s="1"/>
  <c r="EI679" i="1"/>
  <c r="EH679" i="1"/>
  <c r="EG679" i="1"/>
  <c r="EF679" i="1"/>
  <c r="EE679" i="1"/>
  <c r="ED679" i="1"/>
  <c r="EC679" i="1"/>
  <c r="EB679" i="1"/>
  <c r="EA679" i="1"/>
  <c r="DZ679" i="1"/>
  <c r="DY679" i="1"/>
  <c r="DX679" i="1"/>
  <c r="DV679" i="1"/>
  <c r="DD679" i="1"/>
  <c r="DC679" i="1"/>
  <c r="DB679" i="1"/>
  <c r="DA679" i="1"/>
  <c r="CZ679" i="1"/>
  <c r="CY679" i="1"/>
  <c r="CX679" i="1"/>
  <c r="CW679" i="1"/>
  <c r="CV679" i="1"/>
  <c r="CU679" i="1"/>
  <c r="CT679" i="1"/>
  <c r="CS679" i="1"/>
  <c r="CQ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L679" i="1"/>
  <c r="EV679" i="1" s="1"/>
  <c r="EZ679" i="1" s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G679" i="1"/>
  <c r="EU679" i="1" s="1"/>
  <c r="EY679" i="1" s="1"/>
  <c r="EI678" i="1"/>
  <c r="EH678" i="1"/>
  <c r="EG678" i="1"/>
  <c r="EF678" i="1"/>
  <c r="EE678" i="1"/>
  <c r="ED678" i="1"/>
  <c r="EC678" i="1"/>
  <c r="EB678" i="1"/>
  <c r="EA678" i="1"/>
  <c r="DZ678" i="1"/>
  <c r="DY678" i="1"/>
  <c r="DX678" i="1"/>
  <c r="DV678" i="1"/>
  <c r="DD678" i="1"/>
  <c r="DC678" i="1"/>
  <c r="DB678" i="1"/>
  <c r="DA678" i="1"/>
  <c r="CZ678" i="1"/>
  <c r="CY678" i="1"/>
  <c r="CX678" i="1"/>
  <c r="CW678" i="1"/>
  <c r="CV678" i="1"/>
  <c r="CU678" i="1"/>
  <c r="CT678" i="1"/>
  <c r="CS678" i="1"/>
  <c r="CQ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L678" i="1"/>
  <c r="EV678" i="1" s="1"/>
  <c r="EZ678" i="1" s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G678" i="1"/>
  <c r="EU678" i="1" s="1"/>
  <c r="EY678" i="1" s="1"/>
  <c r="EI677" i="1"/>
  <c r="EH677" i="1"/>
  <c r="EG677" i="1"/>
  <c r="EF677" i="1"/>
  <c r="EE677" i="1"/>
  <c r="ED677" i="1"/>
  <c r="EC677" i="1"/>
  <c r="EB677" i="1"/>
  <c r="EA677" i="1"/>
  <c r="DZ677" i="1"/>
  <c r="DY677" i="1"/>
  <c r="DX677" i="1"/>
  <c r="DV677" i="1"/>
  <c r="EX677" i="1" s="1"/>
  <c r="FB677" i="1" s="1"/>
  <c r="DD677" i="1"/>
  <c r="DC677" i="1"/>
  <c r="DB677" i="1"/>
  <c r="DA677" i="1"/>
  <c r="CZ677" i="1"/>
  <c r="CY677" i="1"/>
  <c r="CX677" i="1"/>
  <c r="CW677" i="1"/>
  <c r="CV677" i="1"/>
  <c r="CU677" i="1"/>
  <c r="CT677" i="1"/>
  <c r="CS677" i="1"/>
  <c r="CQ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L677" i="1"/>
  <c r="EV677" i="1" s="1"/>
  <c r="EZ677" i="1" s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G677" i="1"/>
  <c r="EU677" i="1" s="1"/>
  <c r="EY677" i="1" s="1"/>
  <c r="FB676" i="1"/>
  <c r="FA676" i="1"/>
  <c r="EV676" i="1"/>
  <c r="EZ676" i="1" s="1"/>
  <c r="EU676" i="1"/>
  <c r="EY676" i="1" s="1"/>
  <c r="EI676" i="1"/>
  <c r="EH676" i="1"/>
  <c r="EG676" i="1"/>
  <c r="EF676" i="1"/>
  <c r="EE676" i="1"/>
  <c r="ED676" i="1"/>
  <c r="EC676" i="1"/>
  <c r="EB676" i="1"/>
  <c r="EA676" i="1"/>
  <c r="DZ676" i="1"/>
  <c r="DY676" i="1"/>
  <c r="DX676" i="1"/>
  <c r="DV676" i="1"/>
  <c r="DW676" i="1" s="1"/>
  <c r="DD676" i="1"/>
  <c r="DC676" i="1"/>
  <c r="DB676" i="1"/>
  <c r="DA676" i="1"/>
  <c r="CZ676" i="1"/>
  <c r="CY676" i="1"/>
  <c r="CX676" i="1"/>
  <c r="CW676" i="1"/>
  <c r="CV676" i="1"/>
  <c r="CU676" i="1"/>
  <c r="CT676" i="1"/>
  <c r="CS676" i="1"/>
  <c r="CQ676" i="1"/>
  <c r="CR676" i="1" s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L676" i="1"/>
  <c r="BM676" i="1" s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G676" i="1"/>
  <c r="AH676" i="1" s="1"/>
  <c r="FB675" i="1"/>
  <c r="FA675" i="1"/>
  <c r="EV675" i="1"/>
  <c r="EZ675" i="1" s="1"/>
  <c r="EU675" i="1"/>
  <c r="EY675" i="1" s="1"/>
  <c r="EI675" i="1"/>
  <c r="EH675" i="1"/>
  <c r="EG675" i="1"/>
  <c r="EF675" i="1"/>
  <c r="EE675" i="1"/>
  <c r="ED675" i="1"/>
  <c r="EC675" i="1"/>
  <c r="EB675" i="1"/>
  <c r="EA675" i="1"/>
  <c r="DZ675" i="1"/>
  <c r="DY675" i="1"/>
  <c r="DX675" i="1"/>
  <c r="DV675" i="1"/>
  <c r="DW675" i="1" s="1"/>
  <c r="DD675" i="1"/>
  <c r="DC675" i="1"/>
  <c r="DB675" i="1"/>
  <c r="DA675" i="1"/>
  <c r="CZ675" i="1"/>
  <c r="CY675" i="1"/>
  <c r="CX675" i="1"/>
  <c r="CW675" i="1"/>
  <c r="CV675" i="1"/>
  <c r="CU675" i="1"/>
  <c r="CT675" i="1"/>
  <c r="CS675" i="1"/>
  <c r="CQ675" i="1"/>
  <c r="CR675" i="1" s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L675" i="1"/>
  <c r="BM675" i="1" s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G675" i="1"/>
  <c r="AH675" i="1" s="1"/>
  <c r="FB674" i="1"/>
  <c r="FA674" i="1"/>
  <c r="EV674" i="1"/>
  <c r="EZ674" i="1" s="1"/>
  <c r="EU674" i="1"/>
  <c r="EY674" i="1" s="1"/>
  <c r="EI674" i="1"/>
  <c r="EH674" i="1"/>
  <c r="EG674" i="1"/>
  <c r="EF674" i="1"/>
  <c r="EE674" i="1"/>
  <c r="ED674" i="1"/>
  <c r="EC674" i="1"/>
  <c r="EB674" i="1"/>
  <c r="EA674" i="1"/>
  <c r="DZ674" i="1"/>
  <c r="DY674" i="1"/>
  <c r="DX674" i="1"/>
  <c r="DV674" i="1"/>
  <c r="DW674" i="1" s="1"/>
  <c r="DD674" i="1"/>
  <c r="DC674" i="1"/>
  <c r="DB674" i="1"/>
  <c r="DA674" i="1"/>
  <c r="CZ674" i="1"/>
  <c r="CY674" i="1"/>
  <c r="CX674" i="1"/>
  <c r="CW674" i="1"/>
  <c r="CV674" i="1"/>
  <c r="CU674" i="1"/>
  <c r="CT674" i="1"/>
  <c r="CS674" i="1"/>
  <c r="CQ674" i="1"/>
  <c r="CR674" i="1" s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L674" i="1"/>
  <c r="BM674" i="1" s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G674" i="1"/>
  <c r="AH674" i="1" s="1"/>
  <c r="FB673" i="1"/>
  <c r="FA673" i="1"/>
  <c r="EV673" i="1"/>
  <c r="EZ673" i="1" s="1"/>
  <c r="EU673" i="1"/>
  <c r="EY673" i="1" s="1"/>
  <c r="EI673" i="1"/>
  <c r="EH673" i="1"/>
  <c r="EG673" i="1"/>
  <c r="EF673" i="1"/>
  <c r="EE673" i="1"/>
  <c r="ED673" i="1"/>
  <c r="EC673" i="1"/>
  <c r="EB673" i="1"/>
  <c r="EA673" i="1"/>
  <c r="DZ673" i="1"/>
  <c r="DY673" i="1"/>
  <c r="DX673" i="1"/>
  <c r="DV673" i="1"/>
  <c r="DW673" i="1" s="1"/>
  <c r="DD673" i="1"/>
  <c r="DC673" i="1"/>
  <c r="DB673" i="1"/>
  <c r="DA673" i="1"/>
  <c r="CZ673" i="1"/>
  <c r="CY673" i="1"/>
  <c r="CX673" i="1"/>
  <c r="CW673" i="1"/>
  <c r="CV673" i="1"/>
  <c r="CU673" i="1"/>
  <c r="CT673" i="1"/>
  <c r="CS673" i="1"/>
  <c r="CQ673" i="1"/>
  <c r="CR673" i="1" s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L673" i="1"/>
  <c r="BM673" i="1" s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G673" i="1"/>
  <c r="AH673" i="1" s="1"/>
  <c r="EI672" i="1"/>
  <c r="EH672" i="1"/>
  <c r="EG672" i="1"/>
  <c r="EF672" i="1"/>
  <c r="EE672" i="1"/>
  <c r="ED672" i="1"/>
  <c r="EC672" i="1"/>
  <c r="EB672" i="1"/>
  <c r="EA672" i="1"/>
  <c r="DZ672" i="1"/>
  <c r="DY672" i="1"/>
  <c r="DX672" i="1"/>
  <c r="DV672" i="1"/>
  <c r="DD672" i="1"/>
  <c r="DC672" i="1"/>
  <c r="DB672" i="1"/>
  <c r="DA672" i="1"/>
  <c r="CZ672" i="1"/>
  <c r="CY672" i="1"/>
  <c r="CX672" i="1"/>
  <c r="CW672" i="1"/>
  <c r="CV672" i="1"/>
  <c r="CU672" i="1"/>
  <c r="CT672" i="1"/>
  <c r="CS672" i="1"/>
  <c r="CQ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L672" i="1"/>
  <c r="EV672" i="1" s="1"/>
  <c r="EZ672" i="1" s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G672" i="1"/>
  <c r="AH672" i="1" s="1"/>
  <c r="FB671" i="1"/>
  <c r="FA671" i="1"/>
  <c r="EV671" i="1"/>
  <c r="EZ671" i="1" s="1"/>
  <c r="EU671" i="1"/>
  <c r="EY671" i="1" s="1"/>
  <c r="EI671" i="1"/>
  <c r="EH671" i="1"/>
  <c r="EG671" i="1"/>
  <c r="EF671" i="1"/>
  <c r="EE671" i="1"/>
  <c r="ED671" i="1"/>
  <c r="EC671" i="1"/>
  <c r="EB671" i="1"/>
  <c r="EA671" i="1"/>
  <c r="DZ671" i="1"/>
  <c r="DY671" i="1"/>
  <c r="DX671" i="1"/>
  <c r="DV671" i="1"/>
  <c r="DW671" i="1" s="1"/>
  <c r="DD671" i="1"/>
  <c r="DC671" i="1"/>
  <c r="DB671" i="1"/>
  <c r="DA671" i="1"/>
  <c r="CZ671" i="1"/>
  <c r="CY671" i="1"/>
  <c r="CX671" i="1"/>
  <c r="CW671" i="1"/>
  <c r="CV671" i="1"/>
  <c r="CU671" i="1"/>
  <c r="CT671" i="1"/>
  <c r="CS671" i="1"/>
  <c r="CQ671" i="1"/>
  <c r="CR671" i="1" s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L671" i="1"/>
  <c r="BM671" i="1" s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G671" i="1"/>
  <c r="AH671" i="1" s="1"/>
  <c r="FB670" i="1"/>
  <c r="FA670" i="1"/>
  <c r="EV670" i="1"/>
  <c r="EZ670" i="1" s="1"/>
  <c r="EU670" i="1"/>
  <c r="EY670" i="1" s="1"/>
  <c r="EI670" i="1"/>
  <c r="EH670" i="1"/>
  <c r="EG670" i="1"/>
  <c r="EF670" i="1"/>
  <c r="EE670" i="1"/>
  <c r="ED670" i="1"/>
  <c r="EC670" i="1"/>
  <c r="EB670" i="1"/>
  <c r="EA670" i="1"/>
  <c r="DZ670" i="1"/>
  <c r="DY670" i="1"/>
  <c r="DX670" i="1"/>
  <c r="DV670" i="1"/>
  <c r="DW670" i="1" s="1"/>
  <c r="DD670" i="1"/>
  <c r="DC670" i="1"/>
  <c r="DB670" i="1"/>
  <c r="DA670" i="1"/>
  <c r="CZ670" i="1"/>
  <c r="CY670" i="1"/>
  <c r="CX670" i="1"/>
  <c r="CW670" i="1"/>
  <c r="CV670" i="1"/>
  <c r="CU670" i="1"/>
  <c r="CT670" i="1"/>
  <c r="CS670" i="1"/>
  <c r="CQ670" i="1"/>
  <c r="CR670" i="1" s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L670" i="1"/>
  <c r="BM670" i="1" s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G670" i="1"/>
  <c r="AH670" i="1" s="1"/>
  <c r="FB669" i="1"/>
  <c r="FA669" i="1"/>
  <c r="EV669" i="1"/>
  <c r="EZ669" i="1" s="1"/>
  <c r="EU669" i="1"/>
  <c r="EY669" i="1" s="1"/>
  <c r="EI669" i="1"/>
  <c r="EH669" i="1"/>
  <c r="EG669" i="1"/>
  <c r="EF669" i="1"/>
  <c r="EE669" i="1"/>
  <c r="ED669" i="1"/>
  <c r="EC669" i="1"/>
  <c r="EB669" i="1"/>
  <c r="EA669" i="1"/>
  <c r="DZ669" i="1"/>
  <c r="DY669" i="1"/>
  <c r="DX669" i="1"/>
  <c r="DV669" i="1"/>
  <c r="DW669" i="1" s="1"/>
  <c r="DD669" i="1"/>
  <c r="DC669" i="1"/>
  <c r="DB669" i="1"/>
  <c r="DA669" i="1"/>
  <c r="CZ669" i="1"/>
  <c r="CY669" i="1"/>
  <c r="CX669" i="1"/>
  <c r="CW669" i="1"/>
  <c r="CV669" i="1"/>
  <c r="CU669" i="1"/>
  <c r="CT669" i="1"/>
  <c r="CS669" i="1"/>
  <c r="CQ669" i="1"/>
  <c r="CR669" i="1" s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L669" i="1"/>
  <c r="BM669" i="1" s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G669" i="1"/>
  <c r="AH669" i="1" s="1"/>
  <c r="FB668" i="1"/>
  <c r="FA668" i="1"/>
  <c r="EV668" i="1"/>
  <c r="EZ668" i="1" s="1"/>
  <c r="EU668" i="1"/>
  <c r="EY668" i="1" s="1"/>
  <c r="EI668" i="1"/>
  <c r="EH668" i="1"/>
  <c r="EG668" i="1"/>
  <c r="EF668" i="1"/>
  <c r="EE668" i="1"/>
  <c r="ED668" i="1"/>
  <c r="EC668" i="1"/>
  <c r="EB668" i="1"/>
  <c r="EA668" i="1"/>
  <c r="DZ668" i="1"/>
  <c r="DY668" i="1"/>
  <c r="DX668" i="1"/>
  <c r="DV668" i="1"/>
  <c r="DW668" i="1" s="1"/>
  <c r="DD668" i="1"/>
  <c r="DC668" i="1"/>
  <c r="DB668" i="1"/>
  <c r="DA668" i="1"/>
  <c r="CZ668" i="1"/>
  <c r="CY668" i="1"/>
  <c r="CX668" i="1"/>
  <c r="CW668" i="1"/>
  <c r="CV668" i="1"/>
  <c r="CU668" i="1"/>
  <c r="CT668" i="1"/>
  <c r="CS668" i="1"/>
  <c r="CQ668" i="1"/>
  <c r="CR668" i="1" s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L668" i="1"/>
  <c r="BM668" i="1" s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G668" i="1"/>
  <c r="AH668" i="1" s="1"/>
  <c r="FB667" i="1"/>
  <c r="FA667" i="1"/>
  <c r="EV667" i="1"/>
  <c r="EZ667" i="1" s="1"/>
  <c r="EU667" i="1"/>
  <c r="EY667" i="1" s="1"/>
  <c r="EI667" i="1"/>
  <c r="EH667" i="1"/>
  <c r="EG667" i="1"/>
  <c r="EF667" i="1"/>
  <c r="EE667" i="1"/>
  <c r="ED667" i="1"/>
  <c r="EC667" i="1"/>
  <c r="EB667" i="1"/>
  <c r="EA667" i="1"/>
  <c r="DZ667" i="1"/>
  <c r="DY667" i="1"/>
  <c r="DX667" i="1"/>
  <c r="DV667" i="1"/>
  <c r="DW667" i="1" s="1"/>
  <c r="DD667" i="1"/>
  <c r="DC667" i="1"/>
  <c r="DB667" i="1"/>
  <c r="DA667" i="1"/>
  <c r="CZ667" i="1"/>
  <c r="CY667" i="1"/>
  <c r="CX667" i="1"/>
  <c r="CW667" i="1"/>
  <c r="CV667" i="1"/>
  <c r="CU667" i="1"/>
  <c r="CT667" i="1"/>
  <c r="CS667" i="1"/>
  <c r="CQ667" i="1"/>
  <c r="CR667" i="1" s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L667" i="1"/>
  <c r="BM667" i="1" s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G667" i="1"/>
  <c r="AH667" i="1" s="1"/>
  <c r="FB666" i="1"/>
  <c r="FA666" i="1"/>
  <c r="EV666" i="1"/>
  <c r="EZ666" i="1" s="1"/>
  <c r="EU666" i="1"/>
  <c r="EY666" i="1" s="1"/>
  <c r="EI666" i="1"/>
  <c r="EH666" i="1"/>
  <c r="EG666" i="1"/>
  <c r="EF666" i="1"/>
  <c r="EE666" i="1"/>
  <c r="ED666" i="1"/>
  <c r="EC666" i="1"/>
  <c r="EB666" i="1"/>
  <c r="EA666" i="1"/>
  <c r="DZ666" i="1"/>
  <c r="DY666" i="1"/>
  <c r="DX666" i="1"/>
  <c r="DV666" i="1"/>
  <c r="DW666" i="1" s="1"/>
  <c r="DD666" i="1"/>
  <c r="DC666" i="1"/>
  <c r="DB666" i="1"/>
  <c r="DA666" i="1"/>
  <c r="CZ666" i="1"/>
  <c r="CY666" i="1"/>
  <c r="CX666" i="1"/>
  <c r="CW666" i="1"/>
  <c r="CV666" i="1"/>
  <c r="CU666" i="1"/>
  <c r="CT666" i="1"/>
  <c r="CS666" i="1"/>
  <c r="CQ666" i="1"/>
  <c r="CR666" i="1" s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L666" i="1"/>
  <c r="BM666" i="1" s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G666" i="1"/>
  <c r="AH666" i="1" s="1"/>
  <c r="EI665" i="1"/>
  <c r="EH665" i="1"/>
  <c r="EG665" i="1"/>
  <c r="EF665" i="1"/>
  <c r="EE665" i="1"/>
  <c r="ED665" i="1"/>
  <c r="EC665" i="1"/>
  <c r="EB665" i="1"/>
  <c r="EA665" i="1"/>
  <c r="DZ665" i="1"/>
  <c r="DY665" i="1"/>
  <c r="DX665" i="1"/>
  <c r="DV665" i="1"/>
  <c r="DD665" i="1"/>
  <c r="DC665" i="1"/>
  <c r="DB665" i="1"/>
  <c r="DA665" i="1"/>
  <c r="CZ665" i="1"/>
  <c r="CY665" i="1"/>
  <c r="CX665" i="1"/>
  <c r="CW665" i="1"/>
  <c r="CV665" i="1"/>
  <c r="CU665" i="1"/>
  <c r="CT665" i="1"/>
  <c r="CS665" i="1"/>
  <c r="CQ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L665" i="1"/>
  <c r="EV665" i="1" s="1"/>
  <c r="EZ665" i="1" s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G665" i="1"/>
  <c r="EU665" i="1" s="1"/>
  <c r="EY665" i="1" s="1"/>
  <c r="FB664" i="1"/>
  <c r="FA664" i="1"/>
  <c r="EV664" i="1"/>
  <c r="EZ664" i="1" s="1"/>
  <c r="EU664" i="1"/>
  <c r="EY664" i="1" s="1"/>
  <c r="EI664" i="1"/>
  <c r="EH664" i="1"/>
  <c r="EG664" i="1"/>
  <c r="EF664" i="1"/>
  <c r="EE664" i="1"/>
  <c r="ED664" i="1"/>
  <c r="EC664" i="1"/>
  <c r="EB664" i="1"/>
  <c r="EA664" i="1"/>
  <c r="DZ664" i="1"/>
  <c r="DY664" i="1"/>
  <c r="DX664" i="1"/>
  <c r="DV664" i="1"/>
  <c r="DW664" i="1" s="1"/>
  <c r="DD664" i="1"/>
  <c r="DC664" i="1"/>
  <c r="DB664" i="1"/>
  <c r="DA664" i="1"/>
  <c r="CZ664" i="1"/>
  <c r="CY664" i="1"/>
  <c r="CX664" i="1"/>
  <c r="CW664" i="1"/>
  <c r="CV664" i="1"/>
  <c r="CU664" i="1"/>
  <c r="CT664" i="1"/>
  <c r="CS664" i="1"/>
  <c r="CQ664" i="1"/>
  <c r="CR664" i="1" s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L664" i="1"/>
  <c r="BM664" i="1" s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G664" i="1"/>
  <c r="AH664" i="1" s="1"/>
  <c r="FB663" i="1"/>
  <c r="FA663" i="1"/>
  <c r="EV663" i="1"/>
  <c r="EZ663" i="1" s="1"/>
  <c r="EU663" i="1"/>
  <c r="EY663" i="1" s="1"/>
  <c r="EI663" i="1"/>
  <c r="EH663" i="1"/>
  <c r="EG663" i="1"/>
  <c r="EF663" i="1"/>
  <c r="EE663" i="1"/>
  <c r="ED663" i="1"/>
  <c r="EC663" i="1"/>
  <c r="EB663" i="1"/>
  <c r="EA663" i="1"/>
  <c r="DZ663" i="1"/>
  <c r="DY663" i="1"/>
  <c r="DX663" i="1"/>
  <c r="DV663" i="1"/>
  <c r="DW663" i="1" s="1"/>
  <c r="DD663" i="1"/>
  <c r="DC663" i="1"/>
  <c r="DB663" i="1"/>
  <c r="DA663" i="1"/>
  <c r="CZ663" i="1"/>
  <c r="CY663" i="1"/>
  <c r="CX663" i="1"/>
  <c r="CW663" i="1"/>
  <c r="CV663" i="1"/>
  <c r="CU663" i="1"/>
  <c r="CT663" i="1"/>
  <c r="CS663" i="1"/>
  <c r="CQ663" i="1"/>
  <c r="CR663" i="1" s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L663" i="1"/>
  <c r="BM663" i="1" s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G663" i="1"/>
  <c r="AH663" i="1" s="1"/>
  <c r="FB662" i="1"/>
  <c r="FA662" i="1"/>
  <c r="EV662" i="1"/>
  <c r="EZ662" i="1" s="1"/>
  <c r="EU662" i="1"/>
  <c r="EY662" i="1" s="1"/>
  <c r="EI662" i="1"/>
  <c r="EH662" i="1"/>
  <c r="EG662" i="1"/>
  <c r="EF662" i="1"/>
  <c r="EE662" i="1"/>
  <c r="ED662" i="1"/>
  <c r="EC662" i="1"/>
  <c r="EB662" i="1"/>
  <c r="EA662" i="1"/>
  <c r="DZ662" i="1"/>
  <c r="DY662" i="1"/>
  <c r="DX662" i="1"/>
  <c r="DV662" i="1"/>
  <c r="DW662" i="1" s="1"/>
  <c r="DD662" i="1"/>
  <c r="DC662" i="1"/>
  <c r="DB662" i="1"/>
  <c r="DA662" i="1"/>
  <c r="CZ662" i="1"/>
  <c r="CY662" i="1"/>
  <c r="CX662" i="1"/>
  <c r="CW662" i="1"/>
  <c r="CV662" i="1"/>
  <c r="CU662" i="1"/>
  <c r="CT662" i="1"/>
  <c r="CS662" i="1"/>
  <c r="CQ662" i="1"/>
  <c r="CR662" i="1" s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L662" i="1"/>
  <c r="BM662" i="1" s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G662" i="1"/>
  <c r="AH662" i="1" s="1"/>
  <c r="EI661" i="1"/>
  <c r="EH661" i="1"/>
  <c r="EG661" i="1"/>
  <c r="EF661" i="1"/>
  <c r="EE661" i="1"/>
  <c r="ED661" i="1"/>
  <c r="EC661" i="1"/>
  <c r="EB661" i="1"/>
  <c r="EA661" i="1"/>
  <c r="DZ661" i="1"/>
  <c r="DY661" i="1"/>
  <c r="DX661" i="1"/>
  <c r="DV661" i="1"/>
  <c r="DD661" i="1"/>
  <c r="DC661" i="1"/>
  <c r="DB661" i="1"/>
  <c r="DA661" i="1"/>
  <c r="CZ661" i="1"/>
  <c r="CY661" i="1"/>
  <c r="CX661" i="1"/>
  <c r="CW661" i="1"/>
  <c r="CV661" i="1"/>
  <c r="CU661" i="1"/>
  <c r="CT661" i="1"/>
  <c r="CS661" i="1"/>
  <c r="CQ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L661" i="1"/>
  <c r="EV661" i="1" s="1"/>
  <c r="EZ661" i="1" s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G661" i="1"/>
  <c r="EU661" i="1" s="1"/>
  <c r="EY661" i="1" s="1"/>
  <c r="FB660" i="1"/>
  <c r="FA660" i="1"/>
  <c r="EV660" i="1"/>
  <c r="EZ660" i="1" s="1"/>
  <c r="EU660" i="1"/>
  <c r="EY660" i="1" s="1"/>
  <c r="EI660" i="1"/>
  <c r="EH660" i="1"/>
  <c r="EG660" i="1"/>
  <c r="EF660" i="1"/>
  <c r="EE660" i="1"/>
  <c r="ED660" i="1"/>
  <c r="EC660" i="1"/>
  <c r="EB660" i="1"/>
  <c r="EA660" i="1"/>
  <c r="DZ660" i="1"/>
  <c r="DY660" i="1"/>
  <c r="DX660" i="1"/>
  <c r="DV660" i="1"/>
  <c r="DW660" i="1" s="1"/>
  <c r="DD660" i="1"/>
  <c r="DC660" i="1"/>
  <c r="DB660" i="1"/>
  <c r="DA660" i="1"/>
  <c r="CZ660" i="1"/>
  <c r="CY660" i="1"/>
  <c r="CX660" i="1"/>
  <c r="CW660" i="1"/>
  <c r="CV660" i="1"/>
  <c r="CU660" i="1"/>
  <c r="CT660" i="1"/>
  <c r="CS660" i="1"/>
  <c r="CQ660" i="1"/>
  <c r="CR660" i="1" s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L660" i="1"/>
  <c r="BM660" i="1" s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G660" i="1"/>
  <c r="AH660" i="1" s="1"/>
  <c r="FB659" i="1"/>
  <c r="FA659" i="1"/>
  <c r="EV659" i="1"/>
  <c r="EZ659" i="1" s="1"/>
  <c r="EU659" i="1"/>
  <c r="EY659" i="1" s="1"/>
  <c r="EI659" i="1"/>
  <c r="EH659" i="1"/>
  <c r="EG659" i="1"/>
  <c r="EF659" i="1"/>
  <c r="EE659" i="1"/>
  <c r="ED659" i="1"/>
  <c r="EC659" i="1"/>
  <c r="EB659" i="1"/>
  <c r="EA659" i="1"/>
  <c r="DZ659" i="1"/>
  <c r="DY659" i="1"/>
  <c r="DX659" i="1"/>
  <c r="DV659" i="1"/>
  <c r="DW659" i="1" s="1"/>
  <c r="DD659" i="1"/>
  <c r="DC659" i="1"/>
  <c r="DB659" i="1"/>
  <c r="DA659" i="1"/>
  <c r="CZ659" i="1"/>
  <c r="CY659" i="1"/>
  <c r="CX659" i="1"/>
  <c r="CW659" i="1"/>
  <c r="CV659" i="1"/>
  <c r="CU659" i="1"/>
  <c r="CT659" i="1"/>
  <c r="CS659" i="1"/>
  <c r="CQ659" i="1"/>
  <c r="CR659" i="1" s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L659" i="1"/>
  <c r="BM659" i="1" s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G659" i="1"/>
  <c r="AH659" i="1" s="1"/>
  <c r="EI658" i="1"/>
  <c r="EH658" i="1"/>
  <c r="EG658" i="1"/>
  <c r="EF658" i="1"/>
  <c r="EE658" i="1"/>
  <c r="ED658" i="1"/>
  <c r="EC658" i="1"/>
  <c r="EB658" i="1"/>
  <c r="EA658" i="1"/>
  <c r="DZ658" i="1"/>
  <c r="DY658" i="1"/>
  <c r="DX658" i="1"/>
  <c r="DV658" i="1"/>
  <c r="DD658" i="1"/>
  <c r="DC658" i="1"/>
  <c r="DB658" i="1"/>
  <c r="DA658" i="1"/>
  <c r="CZ658" i="1"/>
  <c r="CY658" i="1"/>
  <c r="CX658" i="1"/>
  <c r="CW658" i="1"/>
  <c r="CV658" i="1"/>
  <c r="CU658" i="1"/>
  <c r="CT658" i="1"/>
  <c r="CS658" i="1"/>
  <c r="CQ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L658" i="1"/>
  <c r="EV658" i="1" s="1"/>
  <c r="EZ658" i="1" s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G658" i="1"/>
  <c r="EI657" i="1"/>
  <c r="EH657" i="1"/>
  <c r="EG657" i="1"/>
  <c r="EF657" i="1"/>
  <c r="EE657" i="1"/>
  <c r="ED657" i="1"/>
  <c r="EC657" i="1"/>
  <c r="EB657" i="1"/>
  <c r="EA657" i="1"/>
  <c r="DZ657" i="1"/>
  <c r="DY657" i="1"/>
  <c r="DX657" i="1"/>
  <c r="DV657" i="1"/>
  <c r="DD657" i="1"/>
  <c r="DC657" i="1"/>
  <c r="DB657" i="1"/>
  <c r="DA657" i="1"/>
  <c r="CZ657" i="1"/>
  <c r="CY657" i="1"/>
  <c r="CX657" i="1"/>
  <c r="CW657" i="1"/>
  <c r="CV657" i="1"/>
  <c r="CU657" i="1"/>
  <c r="CT657" i="1"/>
  <c r="CS657" i="1"/>
  <c r="CQ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L657" i="1"/>
  <c r="EV657" i="1" s="1"/>
  <c r="EZ657" i="1" s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G657" i="1"/>
  <c r="AH657" i="1" s="1"/>
  <c r="FB656" i="1"/>
  <c r="FA656" i="1"/>
  <c r="EV656" i="1"/>
  <c r="EZ656" i="1" s="1"/>
  <c r="EU656" i="1"/>
  <c r="EY656" i="1" s="1"/>
  <c r="EI656" i="1"/>
  <c r="EH656" i="1"/>
  <c r="EG656" i="1"/>
  <c r="EF656" i="1"/>
  <c r="EE656" i="1"/>
  <c r="ED656" i="1"/>
  <c r="EC656" i="1"/>
  <c r="EB656" i="1"/>
  <c r="EA656" i="1"/>
  <c r="DZ656" i="1"/>
  <c r="DY656" i="1"/>
  <c r="DX656" i="1"/>
  <c r="DV656" i="1"/>
  <c r="DW656" i="1" s="1"/>
  <c r="DD656" i="1"/>
  <c r="DC656" i="1"/>
  <c r="DB656" i="1"/>
  <c r="DA656" i="1"/>
  <c r="CZ656" i="1"/>
  <c r="CY656" i="1"/>
  <c r="CX656" i="1"/>
  <c r="CW656" i="1"/>
  <c r="CV656" i="1"/>
  <c r="CU656" i="1"/>
  <c r="CT656" i="1"/>
  <c r="CS656" i="1"/>
  <c r="CQ656" i="1"/>
  <c r="CR656" i="1" s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L656" i="1"/>
  <c r="BM656" i="1" s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G656" i="1"/>
  <c r="AH656" i="1" s="1"/>
  <c r="EI655" i="1"/>
  <c r="EH655" i="1"/>
  <c r="EG655" i="1"/>
  <c r="EF655" i="1"/>
  <c r="EE655" i="1"/>
  <c r="ED655" i="1"/>
  <c r="EC655" i="1"/>
  <c r="EB655" i="1"/>
  <c r="EA655" i="1"/>
  <c r="DZ655" i="1"/>
  <c r="DY655" i="1"/>
  <c r="DX655" i="1"/>
  <c r="DV655" i="1"/>
  <c r="DD655" i="1"/>
  <c r="DC655" i="1"/>
  <c r="DB655" i="1"/>
  <c r="DA655" i="1"/>
  <c r="CZ655" i="1"/>
  <c r="CY655" i="1"/>
  <c r="CX655" i="1"/>
  <c r="CW655" i="1"/>
  <c r="CV655" i="1"/>
  <c r="CU655" i="1"/>
  <c r="CT655" i="1"/>
  <c r="CS655" i="1"/>
  <c r="CQ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L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G655" i="1"/>
  <c r="EI654" i="1"/>
  <c r="EH654" i="1"/>
  <c r="EG654" i="1"/>
  <c r="EF654" i="1"/>
  <c r="EE654" i="1"/>
  <c r="ED654" i="1"/>
  <c r="EC654" i="1"/>
  <c r="EB654" i="1"/>
  <c r="EA654" i="1"/>
  <c r="DZ654" i="1"/>
  <c r="DY654" i="1"/>
  <c r="DX654" i="1"/>
  <c r="DV654" i="1"/>
  <c r="DD654" i="1"/>
  <c r="DC654" i="1"/>
  <c r="DB654" i="1"/>
  <c r="DA654" i="1"/>
  <c r="CZ654" i="1"/>
  <c r="CY654" i="1"/>
  <c r="CX654" i="1"/>
  <c r="CW654" i="1"/>
  <c r="CV654" i="1"/>
  <c r="CU654" i="1"/>
  <c r="CT654" i="1"/>
  <c r="CS654" i="1"/>
  <c r="CQ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L654" i="1"/>
  <c r="BM654" i="1" s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G654" i="1"/>
  <c r="AH654" i="1" s="1"/>
  <c r="EI653" i="1"/>
  <c r="EH653" i="1"/>
  <c r="EG653" i="1"/>
  <c r="EF653" i="1"/>
  <c r="EE653" i="1"/>
  <c r="ED653" i="1"/>
  <c r="EC653" i="1"/>
  <c r="EB653" i="1"/>
  <c r="EA653" i="1"/>
  <c r="DZ653" i="1"/>
  <c r="DY653" i="1"/>
  <c r="DX653" i="1"/>
  <c r="DV653" i="1"/>
  <c r="DD653" i="1"/>
  <c r="DC653" i="1"/>
  <c r="DB653" i="1"/>
  <c r="DA653" i="1"/>
  <c r="CZ653" i="1"/>
  <c r="CY653" i="1"/>
  <c r="CX653" i="1"/>
  <c r="CW653" i="1"/>
  <c r="CV653" i="1"/>
  <c r="CU653" i="1"/>
  <c r="CT653" i="1"/>
  <c r="CS653" i="1"/>
  <c r="CQ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L653" i="1"/>
  <c r="BM653" i="1" s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G653" i="1"/>
  <c r="EU653" i="1" s="1"/>
  <c r="EY653" i="1" s="1"/>
  <c r="EI652" i="1"/>
  <c r="EH652" i="1"/>
  <c r="EG652" i="1"/>
  <c r="EF652" i="1"/>
  <c r="EE652" i="1"/>
  <c r="ED652" i="1"/>
  <c r="EC652" i="1"/>
  <c r="EB652" i="1"/>
  <c r="EA652" i="1"/>
  <c r="DZ652" i="1"/>
  <c r="DY652" i="1"/>
  <c r="DX652" i="1"/>
  <c r="DV652" i="1"/>
  <c r="DD652" i="1"/>
  <c r="DC652" i="1"/>
  <c r="DB652" i="1"/>
  <c r="DA652" i="1"/>
  <c r="CZ652" i="1"/>
  <c r="CY652" i="1"/>
  <c r="CX652" i="1"/>
  <c r="CW652" i="1"/>
  <c r="CV652" i="1"/>
  <c r="CU652" i="1"/>
  <c r="CT652" i="1"/>
  <c r="CS652" i="1"/>
  <c r="CQ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L652" i="1"/>
  <c r="EV652" i="1" s="1"/>
  <c r="EZ652" i="1" s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G652" i="1"/>
  <c r="EU652" i="1" s="1"/>
  <c r="EY652" i="1" s="1"/>
  <c r="EI651" i="1"/>
  <c r="EH651" i="1"/>
  <c r="EG651" i="1"/>
  <c r="EF651" i="1"/>
  <c r="EE651" i="1"/>
  <c r="ED651" i="1"/>
  <c r="EC651" i="1"/>
  <c r="EB651" i="1"/>
  <c r="EA651" i="1"/>
  <c r="DZ651" i="1"/>
  <c r="DY651" i="1"/>
  <c r="DX651" i="1"/>
  <c r="DV651" i="1"/>
  <c r="DD651" i="1"/>
  <c r="DC651" i="1"/>
  <c r="DB651" i="1"/>
  <c r="DA651" i="1"/>
  <c r="CZ651" i="1"/>
  <c r="CY651" i="1"/>
  <c r="CX651" i="1"/>
  <c r="CW651" i="1"/>
  <c r="CV651" i="1"/>
  <c r="CU651" i="1"/>
  <c r="CT651" i="1"/>
  <c r="CS651" i="1"/>
  <c r="CQ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L651" i="1"/>
  <c r="BM651" i="1" s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G651" i="1"/>
  <c r="AH651" i="1" s="1"/>
  <c r="EI650" i="1"/>
  <c r="EH650" i="1"/>
  <c r="EG650" i="1"/>
  <c r="EF650" i="1"/>
  <c r="EE650" i="1"/>
  <c r="ED650" i="1"/>
  <c r="EC650" i="1"/>
  <c r="EB650" i="1"/>
  <c r="EA650" i="1"/>
  <c r="DZ650" i="1"/>
  <c r="DY650" i="1"/>
  <c r="DX650" i="1"/>
  <c r="DV650" i="1"/>
  <c r="DD650" i="1"/>
  <c r="DC650" i="1"/>
  <c r="DB650" i="1"/>
  <c r="DA650" i="1"/>
  <c r="CZ650" i="1"/>
  <c r="CY650" i="1"/>
  <c r="CX650" i="1"/>
  <c r="CW650" i="1"/>
  <c r="CV650" i="1"/>
  <c r="CU650" i="1"/>
  <c r="CT650" i="1"/>
  <c r="CS650" i="1"/>
  <c r="CQ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L650" i="1"/>
  <c r="EV650" i="1" s="1"/>
  <c r="EZ650" i="1" s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G650" i="1"/>
  <c r="EI649" i="1"/>
  <c r="EH649" i="1"/>
  <c r="EG649" i="1"/>
  <c r="EF649" i="1"/>
  <c r="EE649" i="1"/>
  <c r="ED649" i="1"/>
  <c r="EC649" i="1"/>
  <c r="EB649" i="1"/>
  <c r="EA649" i="1"/>
  <c r="DZ649" i="1"/>
  <c r="DY649" i="1"/>
  <c r="DX649" i="1"/>
  <c r="DV649" i="1"/>
  <c r="DD649" i="1"/>
  <c r="DC649" i="1"/>
  <c r="DB649" i="1"/>
  <c r="DA649" i="1"/>
  <c r="CZ649" i="1"/>
  <c r="CY649" i="1"/>
  <c r="CX649" i="1"/>
  <c r="CW649" i="1"/>
  <c r="CV649" i="1"/>
  <c r="CU649" i="1"/>
  <c r="CT649" i="1"/>
  <c r="CS649" i="1"/>
  <c r="CQ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L649" i="1"/>
  <c r="EV649" i="1" s="1"/>
  <c r="EZ649" i="1" s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G649" i="1"/>
  <c r="AH649" i="1" s="1"/>
  <c r="EI648" i="1"/>
  <c r="EH648" i="1"/>
  <c r="EG648" i="1"/>
  <c r="EF648" i="1"/>
  <c r="EE648" i="1"/>
  <c r="ED648" i="1"/>
  <c r="EC648" i="1"/>
  <c r="EB648" i="1"/>
  <c r="EA648" i="1"/>
  <c r="DZ648" i="1"/>
  <c r="DY648" i="1"/>
  <c r="DX648" i="1"/>
  <c r="DV648" i="1"/>
  <c r="DD648" i="1"/>
  <c r="DC648" i="1"/>
  <c r="DB648" i="1"/>
  <c r="DA648" i="1"/>
  <c r="CZ648" i="1"/>
  <c r="CY648" i="1"/>
  <c r="CX648" i="1"/>
  <c r="CW648" i="1"/>
  <c r="CV648" i="1"/>
  <c r="CU648" i="1"/>
  <c r="CT648" i="1"/>
  <c r="CS648" i="1"/>
  <c r="CQ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L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G648" i="1"/>
  <c r="AH648" i="1" s="1"/>
  <c r="FB647" i="1"/>
  <c r="FA647" i="1"/>
  <c r="EV647" i="1"/>
  <c r="EZ647" i="1" s="1"/>
  <c r="EU647" i="1"/>
  <c r="EY647" i="1" s="1"/>
  <c r="EI647" i="1"/>
  <c r="EH647" i="1"/>
  <c r="EG647" i="1"/>
  <c r="EF647" i="1"/>
  <c r="EE647" i="1"/>
  <c r="ED647" i="1"/>
  <c r="EC647" i="1"/>
  <c r="EB647" i="1"/>
  <c r="EA647" i="1"/>
  <c r="DZ647" i="1"/>
  <c r="DY647" i="1"/>
  <c r="DX647" i="1"/>
  <c r="DV647" i="1"/>
  <c r="DW647" i="1" s="1"/>
  <c r="DD647" i="1"/>
  <c r="DC647" i="1"/>
  <c r="DB647" i="1"/>
  <c r="DA647" i="1"/>
  <c r="CZ647" i="1"/>
  <c r="CY647" i="1"/>
  <c r="CX647" i="1"/>
  <c r="CW647" i="1"/>
  <c r="CV647" i="1"/>
  <c r="CU647" i="1"/>
  <c r="CT647" i="1"/>
  <c r="CS647" i="1"/>
  <c r="CQ647" i="1"/>
  <c r="CR647" i="1" s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L647" i="1"/>
  <c r="BM647" i="1" s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G647" i="1"/>
  <c r="AH647" i="1" s="1"/>
  <c r="FB646" i="1"/>
  <c r="FA646" i="1"/>
  <c r="EV646" i="1"/>
  <c r="EZ646" i="1" s="1"/>
  <c r="EU646" i="1"/>
  <c r="EY646" i="1" s="1"/>
  <c r="EI646" i="1"/>
  <c r="EH646" i="1"/>
  <c r="EG646" i="1"/>
  <c r="EF646" i="1"/>
  <c r="EE646" i="1"/>
  <c r="ED646" i="1"/>
  <c r="EC646" i="1"/>
  <c r="EB646" i="1"/>
  <c r="EA646" i="1"/>
  <c r="DZ646" i="1"/>
  <c r="DY646" i="1"/>
  <c r="DX646" i="1"/>
  <c r="DV646" i="1"/>
  <c r="DW646" i="1" s="1"/>
  <c r="DD646" i="1"/>
  <c r="DC646" i="1"/>
  <c r="DB646" i="1"/>
  <c r="DA646" i="1"/>
  <c r="CZ646" i="1"/>
  <c r="CY646" i="1"/>
  <c r="CX646" i="1"/>
  <c r="CW646" i="1"/>
  <c r="CV646" i="1"/>
  <c r="CU646" i="1"/>
  <c r="CT646" i="1"/>
  <c r="CS646" i="1"/>
  <c r="CQ646" i="1"/>
  <c r="CR646" i="1" s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L646" i="1"/>
  <c r="BM646" i="1" s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G646" i="1"/>
  <c r="AH646" i="1" s="1"/>
  <c r="EI645" i="1"/>
  <c r="EH645" i="1"/>
  <c r="EG645" i="1"/>
  <c r="EF645" i="1"/>
  <c r="EE645" i="1"/>
  <c r="ED645" i="1"/>
  <c r="EC645" i="1"/>
  <c r="EB645" i="1"/>
  <c r="EA645" i="1"/>
  <c r="DZ645" i="1"/>
  <c r="DY645" i="1"/>
  <c r="DX645" i="1"/>
  <c r="DV645" i="1"/>
  <c r="DD645" i="1"/>
  <c r="DC645" i="1"/>
  <c r="DB645" i="1"/>
  <c r="DA645" i="1"/>
  <c r="CZ645" i="1"/>
  <c r="CY645" i="1"/>
  <c r="CX645" i="1"/>
  <c r="CW645" i="1"/>
  <c r="CV645" i="1"/>
  <c r="CU645" i="1"/>
  <c r="CT645" i="1"/>
  <c r="CS645" i="1"/>
  <c r="CQ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L645" i="1"/>
  <c r="BM645" i="1" s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G645" i="1"/>
  <c r="EU645" i="1" s="1"/>
  <c r="EY645" i="1" s="1"/>
  <c r="FB644" i="1"/>
  <c r="FA644" i="1"/>
  <c r="EV644" i="1"/>
  <c r="EZ644" i="1" s="1"/>
  <c r="EU644" i="1"/>
  <c r="EY644" i="1" s="1"/>
  <c r="EI644" i="1"/>
  <c r="EH644" i="1"/>
  <c r="EG644" i="1"/>
  <c r="EF644" i="1"/>
  <c r="EE644" i="1"/>
  <c r="ED644" i="1"/>
  <c r="EC644" i="1"/>
  <c r="EB644" i="1"/>
  <c r="EA644" i="1"/>
  <c r="DZ644" i="1"/>
  <c r="DY644" i="1"/>
  <c r="DX644" i="1"/>
  <c r="DV644" i="1"/>
  <c r="DW644" i="1" s="1"/>
  <c r="DD644" i="1"/>
  <c r="DC644" i="1"/>
  <c r="DB644" i="1"/>
  <c r="DA644" i="1"/>
  <c r="CZ644" i="1"/>
  <c r="CY644" i="1"/>
  <c r="CX644" i="1"/>
  <c r="CW644" i="1"/>
  <c r="CV644" i="1"/>
  <c r="CU644" i="1"/>
  <c r="CT644" i="1"/>
  <c r="CS644" i="1"/>
  <c r="CQ644" i="1"/>
  <c r="CR644" i="1" s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L644" i="1"/>
  <c r="BM644" i="1" s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G644" i="1"/>
  <c r="AH644" i="1" s="1"/>
  <c r="FB643" i="1"/>
  <c r="FA643" i="1"/>
  <c r="EV643" i="1"/>
  <c r="EZ643" i="1" s="1"/>
  <c r="EU643" i="1"/>
  <c r="EY643" i="1" s="1"/>
  <c r="EI643" i="1"/>
  <c r="EH643" i="1"/>
  <c r="EG643" i="1"/>
  <c r="EF643" i="1"/>
  <c r="EE643" i="1"/>
  <c r="ED643" i="1"/>
  <c r="EC643" i="1"/>
  <c r="EB643" i="1"/>
  <c r="EA643" i="1"/>
  <c r="DZ643" i="1"/>
  <c r="DY643" i="1"/>
  <c r="DX643" i="1"/>
  <c r="DV643" i="1"/>
  <c r="DW643" i="1" s="1"/>
  <c r="DD643" i="1"/>
  <c r="DC643" i="1"/>
  <c r="DB643" i="1"/>
  <c r="DA643" i="1"/>
  <c r="CZ643" i="1"/>
  <c r="CY643" i="1"/>
  <c r="CX643" i="1"/>
  <c r="CW643" i="1"/>
  <c r="CV643" i="1"/>
  <c r="CU643" i="1"/>
  <c r="CT643" i="1"/>
  <c r="CS643" i="1"/>
  <c r="CQ643" i="1"/>
  <c r="CR643" i="1" s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L643" i="1"/>
  <c r="BM643" i="1" s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G643" i="1"/>
  <c r="AH643" i="1" s="1"/>
  <c r="FB642" i="1"/>
  <c r="FA642" i="1"/>
  <c r="EV642" i="1"/>
  <c r="EZ642" i="1" s="1"/>
  <c r="EU642" i="1"/>
  <c r="EY642" i="1" s="1"/>
  <c r="EI642" i="1"/>
  <c r="EH642" i="1"/>
  <c r="EG642" i="1"/>
  <c r="EF642" i="1"/>
  <c r="EE642" i="1"/>
  <c r="ED642" i="1"/>
  <c r="EC642" i="1"/>
  <c r="EB642" i="1"/>
  <c r="EA642" i="1"/>
  <c r="DZ642" i="1"/>
  <c r="DY642" i="1"/>
  <c r="DX642" i="1"/>
  <c r="DV642" i="1"/>
  <c r="DW642" i="1" s="1"/>
  <c r="DD642" i="1"/>
  <c r="DC642" i="1"/>
  <c r="DB642" i="1"/>
  <c r="DA642" i="1"/>
  <c r="CZ642" i="1"/>
  <c r="CY642" i="1"/>
  <c r="CX642" i="1"/>
  <c r="CW642" i="1"/>
  <c r="CV642" i="1"/>
  <c r="CU642" i="1"/>
  <c r="CT642" i="1"/>
  <c r="CS642" i="1"/>
  <c r="CQ642" i="1"/>
  <c r="CR642" i="1" s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L642" i="1"/>
  <c r="BM642" i="1" s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G642" i="1"/>
  <c r="AH642" i="1" s="1"/>
  <c r="FB641" i="1"/>
  <c r="FA641" i="1"/>
  <c r="EV641" i="1"/>
  <c r="EZ641" i="1" s="1"/>
  <c r="EU641" i="1"/>
  <c r="EY641" i="1" s="1"/>
  <c r="EI641" i="1"/>
  <c r="EH641" i="1"/>
  <c r="EG641" i="1"/>
  <c r="EF641" i="1"/>
  <c r="EE641" i="1"/>
  <c r="ED641" i="1"/>
  <c r="EC641" i="1"/>
  <c r="EB641" i="1"/>
  <c r="EA641" i="1"/>
  <c r="DZ641" i="1"/>
  <c r="DY641" i="1"/>
  <c r="DX641" i="1"/>
  <c r="DV641" i="1"/>
  <c r="DW641" i="1" s="1"/>
  <c r="DD641" i="1"/>
  <c r="DC641" i="1"/>
  <c r="DB641" i="1"/>
  <c r="DA641" i="1"/>
  <c r="CZ641" i="1"/>
  <c r="CY641" i="1"/>
  <c r="CX641" i="1"/>
  <c r="CW641" i="1"/>
  <c r="CV641" i="1"/>
  <c r="CU641" i="1"/>
  <c r="CT641" i="1"/>
  <c r="CS641" i="1"/>
  <c r="CQ641" i="1"/>
  <c r="CR641" i="1" s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L641" i="1"/>
  <c r="BM641" i="1" s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G641" i="1"/>
  <c r="AH641" i="1" s="1"/>
  <c r="FB640" i="1"/>
  <c r="FA640" i="1"/>
  <c r="EV640" i="1"/>
  <c r="EZ640" i="1" s="1"/>
  <c r="EU640" i="1"/>
  <c r="EY640" i="1" s="1"/>
  <c r="EI640" i="1"/>
  <c r="EH640" i="1"/>
  <c r="EG640" i="1"/>
  <c r="EF640" i="1"/>
  <c r="EE640" i="1"/>
  <c r="ED640" i="1"/>
  <c r="EC640" i="1"/>
  <c r="EB640" i="1"/>
  <c r="EA640" i="1"/>
  <c r="DZ640" i="1"/>
  <c r="DY640" i="1"/>
  <c r="DX640" i="1"/>
  <c r="DV640" i="1"/>
  <c r="DW640" i="1" s="1"/>
  <c r="DD640" i="1"/>
  <c r="DC640" i="1"/>
  <c r="DB640" i="1"/>
  <c r="DA640" i="1"/>
  <c r="CZ640" i="1"/>
  <c r="CY640" i="1"/>
  <c r="CX640" i="1"/>
  <c r="CW640" i="1"/>
  <c r="CV640" i="1"/>
  <c r="CU640" i="1"/>
  <c r="CT640" i="1"/>
  <c r="CS640" i="1"/>
  <c r="CQ640" i="1"/>
  <c r="CR640" i="1" s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L640" i="1"/>
  <c r="BM640" i="1" s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G640" i="1"/>
  <c r="AH640" i="1" s="1"/>
  <c r="FB639" i="1"/>
  <c r="FA639" i="1"/>
  <c r="EV639" i="1"/>
  <c r="EZ639" i="1" s="1"/>
  <c r="EU639" i="1"/>
  <c r="EY639" i="1" s="1"/>
  <c r="EI639" i="1"/>
  <c r="EH639" i="1"/>
  <c r="EG639" i="1"/>
  <c r="EF639" i="1"/>
  <c r="EE639" i="1"/>
  <c r="ED639" i="1"/>
  <c r="EC639" i="1"/>
  <c r="EB639" i="1"/>
  <c r="EA639" i="1"/>
  <c r="DZ639" i="1"/>
  <c r="DY639" i="1"/>
  <c r="DX639" i="1"/>
  <c r="DV639" i="1"/>
  <c r="DW639" i="1" s="1"/>
  <c r="DD639" i="1"/>
  <c r="DC639" i="1"/>
  <c r="DB639" i="1"/>
  <c r="DA639" i="1"/>
  <c r="CZ639" i="1"/>
  <c r="CY639" i="1"/>
  <c r="CX639" i="1"/>
  <c r="CW639" i="1"/>
  <c r="CV639" i="1"/>
  <c r="CU639" i="1"/>
  <c r="CT639" i="1"/>
  <c r="CS639" i="1"/>
  <c r="CQ639" i="1"/>
  <c r="CR639" i="1" s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L639" i="1"/>
  <c r="BM639" i="1" s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G639" i="1"/>
  <c r="AH639" i="1" s="1"/>
  <c r="FB638" i="1"/>
  <c r="FA638" i="1"/>
  <c r="EV638" i="1"/>
  <c r="EZ638" i="1" s="1"/>
  <c r="EU638" i="1"/>
  <c r="EY638" i="1" s="1"/>
  <c r="EI638" i="1"/>
  <c r="EH638" i="1"/>
  <c r="EG638" i="1"/>
  <c r="EF638" i="1"/>
  <c r="EE638" i="1"/>
  <c r="ED638" i="1"/>
  <c r="EC638" i="1"/>
  <c r="EB638" i="1"/>
  <c r="EA638" i="1"/>
  <c r="DZ638" i="1"/>
  <c r="DY638" i="1"/>
  <c r="DX638" i="1"/>
  <c r="DV638" i="1"/>
  <c r="DW638" i="1" s="1"/>
  <c r="DD638" i="1"/>
  <c r="DC638" i="1"/>
  <c r="DB638" i="1"/>
  <c r="DA638" i="1"/>
  <c r="CZ638" i="1"/>
  <c r="CY638" i="1"/>
  <c r="CX638" i="1"/>
  <c r="CW638" i="1"/>
  <c r="CV638" i="1"/>
  <c r="CU638" i="1"/>
  <c r="CT638" i="1"/>
  <c r="CS638" i="1"/>
  <c r="CQ638" i="1"/>
  <c r="CR638" i="1" s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L638" i="1"/>
  <c r="BM638" i="1" s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G638" i="1"/>
  <c r="AH638" i="1" s="1"/>
  <c r="EI637" i="1"/>
  <c r="EH637" i="1"/>
  <c r="EG637" i="1"/>
  <c r="EF637" i="1"/>
  <c r="EE637" i="1"/>
  <c r="ED637" i="1"/>
  <c r="EC637" i="1"/>
  <c r="EB637" i="1"/>
  <c r="EA637" i="1"/>
  <c r="DZ637" i="1"/>
  <c r="DY637" i="1"/>
  <c r="DX637" i="1"/>
  <c r="DV637" i="1"/>
  <c r="DD637" i="1"/>
  <c r="DC637" i="1"/>
  <c r="DB637" i="1"/>
  <c r="DA637" i="1"/>
  <c r="CZ637" i="1"/>
  <c r="CY637" i="1"/>
  <c r="CX637" i="1"/>
  <c r="CW637" i="1"/>
  <c r="CV637" i="1"/>
  <c r="CU637" i="1"/>
  <c r="CT637" i="1"/>
  <c r="CS637" i="1"/>
  <c r="CQ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L637" i="1"/>
  <c r="EV637" i="1" s="1"/>
  <c r="EZ637" i="1" s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G637" i="1"/>
  <c r="EI636" i="1"/>
  <c r="EH636" i="1"/>
  <c r="EG636" i="1"/>
  <c r="EF636" i="1"/>
  <c r="EE636" i="1"/>
  <c r="ED636" i="1"/>
  <c r="EC636" i="1"/>
  <c r="EB636" i="1"/>
  <c r="EA636" i="1"/>
  <c r="DZ636" i="1"/>
  <c r="DY636" i="1"/>
  <c r="DX636" i="1"/>
  <c r="DV636" i="1"/>
  <c r="DD636" i="1"/>
  <c r="DC636" i="1"/>
  <c r="DB636" i="1"/>
  <c r="DA636" i="1"/>
  <c r="CZ636" i="1"/>
  <c r="CY636" i="1"/>
  <c r="CX636" i="1"/>
  <c r="CW636" i="1"/>
  <c r="CV636" i="1"/>
  <c r="CU636" i="1"/>
  <c r="CT636" i="1"/>
  <c r="CS636" i="1"/>
  <c r="CQ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L636" i="1"/>
  <c r="EV636" i="1" s="1"/>
  <c r="EZ636" i="1" s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G636" i="1"/>
  <c r="AH636" i="1" s="1"/>
  <c r="FB635" i="1"/>
  <c r="FA635" i="1"/>
  <c r="EV635" i="1"/>
  <c r="EZ635" i="1" s="1"/>
  <c r="EU635" i="1"/>
  <c r="EY635" i="1" s="1"/>
  <c r="EI635" i="1"/>
  <c r="EH635" i="1"/>
  <c r="EG635" i="1"/>
  <c r="EF635" i="1"/>
  <c r="EE635" i="1"/>
  <c r="ED635" i="1"/>
  <c r="EC635" i="1"/>
  <c r="EB635" i="1"/>
  <c r="EA635" i="1"/>
  <c r="DZ635" i="1"/>
  <c r="DY635" i="1"/>
  <c r="DX635" i="1"/>
  <c r="DV635" i="1"/>
  <c r="DW635" i="1" s="1"/>
  <c r="DD635" i="1"/>
  <c r="DC635" i="1"/>
  <c r="DB635" i="1"/>
  <c r="DA635" i="1"/>
  <c r="CZ635" i="1"/>
  <c r="CY635" i="1"/>
  <c r="CX635" i="1"/>
  <c r="CW635" i="1"/>
  <c r="CV635" i="1"/>
  <c r="CU635" i="1"/>
  <c r="CT635" i="1"/>
  <c r="CS635" i="1"/>
  <c r="CQ635" i="1"/>
  <c r="CR635" i="1" s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L635" i="1"/>
  <c r="BM635" i="1" s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G635" i="1"/>
  <c r="AH635" i="1" s="1"/>
  <c r="FB634" i="1"/>
  <c r="FA634" i="1"/>
  <c r="EV634" i="1"/>
  <c r="EZ634" i="1" s="1"/>
  <c r="EU634" i="1"/>
  <c r="EY634" i="1" s="1"/>
  <c r="EI634" i="1"/>
  <c r="EH634" i="1"/>
  <c r="EG634" i="1"/>
  <c r="EF634" i="1"/>
  <c r="EE634" i="1"/>
  <c r="ED634" i="1"/>
  <c r="EC634" i="1"/>
  <c r="EB634" i="1"/>
  <c r="EA634" i="1"/>
  <c r="DZ634" i="1"/>
  <c r="DY634" i="1"/>
  <c r="DX634" i="1"/>
  <c r="DV634" i="1"/>
  <c r="DW634" i="1" s="1"/>
  <c r="DD634" i="1"/>
  <c r="DC634" i="1"/>
  <c r="DB634" i="1"/>
  <c r="DA634" i="1"/>
  <c r="CZ634" i="1"/>
  <c r="CY634" i="1"/>
  <c r="CX634" i="1"/>
  <c r="CW634" i="1"/>
  <c r="CV634" i="1"/>
  <c r="CU634" i="1"/>
  <c r="CT634" i="1"/>
  <c r="CS634" i="1"/>
  <c r="CQ634" i="1"/>
  <c r="CR634" i="1" s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L634" i="1"/>
  <c r="BM634" i="1" s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G634" i="1"/>
  <c r="AH634" i="1" s="1"/>
  <c r="FB633" i="1"/>
  <c r="FA633" i="1"/>
  <c r="EV633" i="1"/>
  <c r="EZ633" i="1" s="1"/>
  <c r="EU633" i="1"/>
  <c r="EY633" i="1" s="1"/>
  <c r="EI633" i="1"/>
  <c r="EH633" i="1"/>
  <c r="EG633" i="1"/>
  <c r="EF633" i="1"/>
  <c r="EE633" i="1"/>
  <c r="ED633" i="1"/>
  <c r="EC633" i="1"/>
  <c r="EB633" i="1"/>
  <c r="EA633" i="1"/>
  <c r="DZ633" i="1"/>
  <c r="DY633" i="1"/>
  <c r="DX633" i="1"/>
  <c r="DV633" i="1"/>
  <c r="DW633" i="1" s="1"/>
  <c r="DD633" i="1"/>
  <c r="DC633" i="1"/>
  <c r="DB633" i="1"/>
  <c r="DA633" i="1"/>
  <c r="CZ633" i="1"/>
  <c r="CY633" i="1"/>
  <c r="CX633" i="1"/>
  <c r="CW633" i="1"/>
  <c r="CV633" i="1"/>
  <c r="CU633" i="1"/>
  <c r="CT633" i="1"/>
  <c r="CS633" i="1"/>
  <c r="CQ633" i="1"/>
  <c r="CR633" i="1" s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L633" i="1"/>
  <c r="BM633" i="1" s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G633" i="1"/>
  <c r="AH633" i="1" s="1"/>
  <c r="FB632" i="1"/>
  <c r="FA632" i="1"/>
  <c r="EV632" i="1"/>
  <c r="EZ632" i="1" s="1"/>
  <c r="EU632" i="1"/>
  <c r="EY632" i="1" s="1"/>
  <c r="EI632" i="1"/>
  <c r="EH632" i="1"/>
  <c r="EG632" i="1"/>
  <c r="EF632" i="1"/>
  <c r="EE632" i="1"/>
  <c r="ED632" i="1"/>
  <c r="EC632" i="1"/>
  <c r="EB632" i="1"/>
  <c r="EA632" i="1"/>
  <c r="DZ632" i="1"/>
  <c r="DY632" i="1"/>
  <c r="DX632" i="1"/>
  <c r="DV632" i="1"/>
  <c r="DW632" i="1" s="1"/>
  <c r="DD632" i="1"/>
  <c r="DC632" i="1"/>
  <c r="DB632" i="1"/>
  <c r="DA632" i="1"/>
  <c r="CZ632" i="1"/>
  <c r="CY632" i="1"/>
  <c r="CX632" i="1"/>
  <c r="CW632" i="1"/>
  <c r="CV632" i="1"/>
  <c r="CU632" i="1"/>
  <c r="CT632" i="1"/>
  <c r="CS632" i="1"/>
  <c r="CQ632" i="1"/>
  <c r="CR632" i="1" s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L632" i="1"/>
  <c r="BM632" i="1" s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G632" i="1"/>
  <c r="AH632" i="1" s="1"/>
  <c r="FB631" i="1"/>
  <c r="FA631" i="1"/>
  <c r="EV631" i="1"/>
  <c r="EZ631" i="1" s="1"/>
  <c r="EU631" i="1"/>
  <c r="EY631" i="1" s="1"/>
  <c r="EI631" i="1"/>
  <c r="EH631" i="1"/>
  <c r="EG631" i="1"/>
  <c r="EF631" i="1"/>
  <c r="EE631" i="1"/>
  <c r="ED631" i="1"/>
  <c r="EC631" i="1"/>
  <c r="EB631" i="1"/>
  <c r="EA631" i="1"/>
  <c r="DZ631" i="1"/>
  <c r="DY631" i="1"/>
  <c r="DX631" i="1"/>
  <c r="DV631" i="1"/>
  <c r="DW631" i="1" s="1"/>
  <c r="DD631" i="1"/>
  <c r="DC631" i="1"/>
  <c r="DB631" i="1"/>
  <c r="DA631" i="1"/>
  <c r="CZ631" i="1"/>
  <c r="CY631" i="1"/>
  <c r="CX631" i="1"/>
  <c r="CW631" i="1"/>
  <c r="CV631" i="1"/>
  <c r="CU631" i="1"/>
  <c r="CT631" i="1"/>
  <c r="CS631" i="1"/>
  <c r="CQ631" i="1"/>
  <c r="CR631" i="1" s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L631" i="1"/>
  <c r="BM631" i="1" s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G631" i="1"/>
  <c r="AH631" i="1" s="1"/>
  <c r="FB630" i="1"/>
  <c r="FA630" i="1"/>
  <c r="EV630" i="1"/>
  <c r="EZ630" i="1" s="1"/>
  <c r="EU630" i="1"/>
  <c r="EY630" i="1" s="1"/>
  <c r="EI630" i="1"/>
  <c r="EH630" i="1"/>
  <c r="EG630" i="1"/>
  <c r="EF630" i="1"/>
  <c r="EE630" i="1"/>
  <c r="ED630" i="1"/>
  <c r="EC630" i="1"/>
  <c r="EB630" i="1"/>
  <c r="EA630" i="1"/>
  <c r="DZ630" i="1"/>
  <c r="DY630" i="1"/>
  <c r="DX630" i="1"/>
  <c r="DV630" i="1"/>
  <c r="DW630" i="1" s="1"/>
  <c r="DD630" i="1"/>
  <c r="DC630" i="1"/>
  <c r="DB630" i="1"/>
  <c r="DA630" i="1"/>
  <c r="CZ630" i="1"/>
  <c r="CY630" i="1"/>
  <c r="CX630" i="1"/>
  <c r="CW630" i="1"/>
  <c r="CV630" i="1"/>
  <c r="CU630" i="1"/>
  <c r="CT630" i="1"/>
  <c r="CS630" i="1"/>
  <c r="CQ630" i="1"/>
  <c r="CR630" i="1" s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L630" i="1"/>
  <c r="BM630" i="1" s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G630" i="1"/>
  <c r="AH630" i="1" s="1"/>
  <c r="FB629" i="1"/>
  <c r="FA629" i="1"/>
  <c r="EV629" i="1"/>
  <c r="EZ629" i="1" s="1"/>
  <c r="EU629" i="1"/>
  <c r="EY629" i="1" s="1"/>
  <c r="EI629" i="1"/>
  <c r="EH629" i="1"/>
  <c r="EG629" i="1"/>
  <c r="EF629" i="1"/>
  <c r="EE629" i="1"/>
  <c r="ED629" i="1"/>
  <c r="EC629" i="1"/>
  <c r="EB629" i="1"/>
  <c r="EA629" i="1"/>
  <c r="DZ629" i="1"/>
  <c r="DY629" i="1"/>
  <c r="DX629" i="1"/>
  <c r="DV629" i="1"/>
  <c r="DW629" i="1" s="1"/>
  <c r="DD629" i="1"/>
  <c r="DC629" i="1"/>
  <c r="DB629" i="1"/>
  <c r="DA629" i="1"/>
  <c r="CZ629" i="1"/>
  <c r="CY629" i="1"/>
  <c r="CX629" i="1"/>
  <c r="CW629" i="1"/>
  <c r="CV629" i="1"/>
  <c r="CU629" i="1"/>
  <c r="CT629" i="1"/>
  <c r="CS629" i="1"/>
  <c r="CQ629" i="1"/>
  <c r="CR629" i="1" s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L629" i="1"/>
  <c r="BM629" i="1" s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G629" i="1"/>
  <c r="AH629" i="1" s="1"/>
  <c r="FB628" i="1"/>
  <c r="FA628" i="1"/>
  <c r="EV628" i="1"/>
  <c r="EZ628" i="1" s="1"/>
  <c r="EU628" i="1"/>
  <c r="EY628" i="1" s="1"/>
  <c r="EI628" i="1"/>
  <c r="EH628" i="1"/>
  <c r="EG628" i="1"/>
  <c r="EF628" i="1"/>
  <c r="EE628" i="1"/>
  <c r="ED628" i="1"/>
  <c r="EC628" i="1"/>
  <c r="EB628" i="1"/>
  <c r="EA628" i="1"/>
  <c r="DZ628" i="1"/>
  <c r="DY628" i="1"/>
  <c r="DX628" i="1"/>
  <c r="DV628" i="1"/>
  <c r="DW628" i="1" s="1"/>
  <c r="DD628" i="1"/>
  <c r="DC628" i="1"/>
  <c r="DB628" i="1"/>
  <c r="DA628" i="1"/>
  <c r="CZ628" i="1"/>
  <c r="CY628" i="1"/>
  <c r="CX628" i="1"/>
  <c r="CW628" i="1"/>
  <c r="CV628" i="1"/>
  <c r="CU628" i="1"/>
  <c r="CT628" i="1"/>
  <c r="CS628" i="1"/>
  <c r="CQ628" i="1"/>
  <c r="CR628" i="1" s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L628" i="1"/>
  <c r="BM628" i="1" s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G628" i="1"/>
  <c r="AH628" i="1" s="1"/>
  <c r="EI627" i="1"/>
  <c r="EH627" i="1"/>
  <c r="EG627" i="1"/>
  <c r="EF627" i="1"/>
  <c r="EE627" i="1"/>
  <c r="ED627" i="1"/>
  <c r="EC627" i="1"/>
  <c r="EB627" i="1"/>
  <c r="EA627" i="1"/>
  <c r="DZ627" i="1"/>
  <c r="DY627" i="1"/>
  <c r="DX627" i="1"/>
  <c r="DV627" i="1"/>
  <c r="DD627" i="1"/>
  <c r="DC627" i="1"/>
  <c r="DB627" i="1"/>
  <c r="DA627" i="1"/>
  <c r="CZ627" i="1"/>
  <c r="CY627" i="1"/>
  <c r="CX627" i="1"/>
  <c r="CW627" i="1"/>
  <c r="CV627" i="1"/>
  <c r="CU627" i="1"/>
  <c r="CT627" i="1"/>
  <c r="CS627" i="1"/>
  <c r="CQ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L627" i="1"/>
  <c r="BM627" i="1" s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G627" i="1"/>
  <c r="AH627" i="1" s="1"/>
  <c r="EI626" i="1"/>
  <c r="EH626" i="1"/>
  <c r="EG626" i="1"/>
  <c r="EF626" i="1"/>
  <c r="EE626" i="1"/>
  <c r="ED626" i="1"/>
  <c r="EC626" i="1"/>
  <c r="EB626" i="1"/>
  <c r="EA626" i="1"/>
  <c r="DZ626" i="1"/>
  <c r="DY626" i="1"/>
  <c r="DX626" i="1"/>
  <c r="DV626" i="1"/>
  <c r="DD626" i="1"/>
  <c r="DC626" i="1"/>
  <c r="DB626" i="1"/>
  <c r="DA626" i="1"/>
  <c r="CZ626" i="1"/>
  <c r="CY626" i="1"/>
  <c r="CX626" i="1"/>
  <c r="CW626" i="1"/>
  <c r="CV626" i="1"/>
  <c r="CU626" i="1"/>
  <c r="CT626" i="1"/>
  <c r="CS626" i="1"/>
  <c r="CQ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L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G626" i="1"/>
  <c r="EI625" i="1"/>
  <c r="EH625" i="1"/>
  <c r="EG625" i="1"/>
  <c r="EF625" i="1"/>
  <c r="EE625" i="1"/>
  <c r="ED625" i="1"/>
  <c r="EC625" i="1"/>
  <c r="EB625" i="1"/>
  <c r="EA625" i="1"/>
  <c r="DZ625" i="1"/>
  <c r="DY625" i="1"/>
  <c r="DX625" i="1"/>
  <c r="DV625" i="1"/>
  <c r="DD625" i="1"/>
  <c r="DC625" i="1"/>
  <c r="DB625" i="1"/>
  <c r="DA625" i="1"/>
  <c r="CZ625" i="1"/>
  <c r="CY625" i="1"/>
  <c r="CX625" i="1"/>
  <c r="CW625" i="1"/>
  <c r="CV625" i="1"/>
  <c r="CU625" i="1"/>
  <c r="CT625" i="1"/>
  <c r="CS625" i="1"/>
  <c r="CQ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L625" i="1"/>
  <c r="BM625" i="1" s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G625" i="1"/>
  <c r="EU625" i="1" s="1"/>
  <c r="EY625" i="1" s="1"/>
  <c r="FB624" i="1"/>
  <c r="FA624" i="1"/>
  <c r="EV624" i="1"/>
  <c r="EZ624" i="1" s="1"/>
  <c r="EU624" i="1"/>
  <c r="EY624" i="1" s="1"/>
  <c r="EI624" i="1"/>
  <c r="EH624" i="1"/>
  <c r="EG624" i="1"/>
  <c r="EF624" i="1"/>
  <c r="EE624" i="1"/>
  <c r="ED624" i="1"/>
  <c r="EC624" i="1"/>
  <c r="EB624" i="1"/>
  <c r="EA624" i="1"/>
  <c r="DZ624" i="1"/>
  <c r="DY624" i="1"/>
  <c r="DX624" i="1"/>
  <c r="DV624" i="1"/>
  <c r="DW624" i="1" s="1"/>
  <c r="DD624" i="1"/>
  <c r="DC624" i="1"/>
  <c r="DB624" i="1"/>
  <c r="DA624" i="1"/>
  <c r="CZ624" i="1"/>
  <c r="CY624" i="1"/>
  <c r="CX624" i="1"/>
  <c r="CW624" i="1"/>
  <c r="CV624" i="1"/>
  <c r="CU624" i="1"/>
  <c r="CT624" i="1"/>
  <c r="CS624" i="1"/>
  <c r="CQ624" i="1"/>
  <c r="CR624" i="1" s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L624" i="1"/>
  <c r="BM624" i="1" s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G624" i="1"/>
  <c r="AH624" i="1" s="1"/>
  <c r="EI623" i="1"/>
  <c r="EH623" i="1"/>
  <c r="EG623" i="1"/>
  <c r="EF623" i="1"/>
  <c r="EE623" i="1"/>
  <c r="ED623" i="1"/>
  <c r="EC623" i="1"/>
  <c r="EB623" i="1"/>
  <c r="EA623" i="1"/>
  <c r="DZ623" i="1"/>
  <c r="DY623" i="1"/>
  <c r="DX623" i="1"/>
  <c r="DV623" i="1"/>
  <c r="DD623" i="1"/>
  <c r="DC623" i="1"/>
  <c r="DB623" i="1"/>
  <c r="DA623" i="1"/>
  <c r="CZ623" i="1"/>
  <c r="CY623" i="1"/>
  <c r="CX623" i="1"/>
  <c r="CW623" i="1"/>
  <c r="CV623" i="1"/>
  <c r="CU623" i="1"/>
  <c r="CT623" i="1"/>
  <c r="CS623" i="1"/>
  <c r="CQ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L623" i="1"/>
  <c r="EV623" i="1" s="1"/>
  <c r="EZ623" i="1" s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G623" i="1"/>
  <c r="AH623" i="1" s="1"/>
  <c r="FB622" i="1"/>
  <c r="FA622" i="1"/>
  <c r="EV622" i="1"/>
  <c r="EZ622" i="1" s="1"/>
  <c r="EU622" i="1"/>
  <c r="EY622" i="1" s="1"/>
  <c r="EK622" i="1"/>
  <c r="EI622" i="1"/>
  <c r="EH622" i="1"/>
  <c r="EG622" i="1"/>
  <c r="EF622" i="1"/>
  <c r="EE622" i="1"/>
  <c r="ED622" i="1"/>
  <c r="EC622" i="1"/>
  <c r="EB622" i="1"/>
  <c r="EA622" i="1"/>
  <c r="DZ622" i="1"/>
  <c r="DY622" i="1"/>
  <c r="DX622" i="1"/>
  <c r="DV622" i="1"/>
  <c r="DW622" i="1" s="1"/>
  <c r="DF622" i="1"/>
  <c r="DD622" i="1"/>
  <c r="DC622" i="1"/>
  <c r="DB622" i="1"/>
  <c r="DA622" i="1"/>
  <c r="CZ622" i="1"/>
  <c r="CY622" i="1"/>
  <c r="CX622" i="1"/>
  <c r="CW622" i="1"/>
  <c r="CV622" i="1"/>
  <c r="CU622" i="1"/>
  <c r="CT622" i="1"/>
  <c r="CS622" i="1"/>
  <c r="CQ622" i="1"/>
  <c r="CR622" i="1" s="1"/>
  <c r="CA622" i="1"/>
  <c r="CD622" i="1" s="1" a="1"/>
  <c r="CD622" i="1" s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L622" i="1"/>
  <c r="BM622" i="1" s="1"/>
  <c r="AV622" i="1"/>
  <c r="AY622" i="1" s="1" a="1"/>
  <c r="AY622" i="1" s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G622" i="1"/>
  <c r="AH622" i="1" s="1"/>
  <c r="FB621" i="1"/>
  <c r="FA621" i="1"/>
  <c r="EV621" i="1"/>
  <c r="EZ621" i="1" s="1"/>
  <c r="EU621" i="1"/>
  <c r="EY621" i="1" s="1"/>
  <c r="EK621" i="1"/>
  <c r="EI621" i="1"/>
  <c r="EH621" i="1"/>
  <c r="EG621" i="1"/>
  <c r="EF621" i="1"/>
  <c r="EE621" i="1"/>
  <c r="ED621" i="1"/>
  <c r="EC621" i="1"/>
  <c r="EB621" i="1"/>
  <c r="EA621" i="1"/>
  <c r="DZ621" i="1"/>
  <c r="DY621" i="1"/>
  <c r="DX621" i="1"/>
  <c r="DV621" i="1"/>
  <c r="DW621" i="1" s="1"/>
  <c r="DF621" i="1"/>
  <c r="DD621" i="1"/>
  <c r="DC621" i="1"/>
  <c r="DB621" i="1"/>
  <c r="DA621" i="1"/>
  <c r="CZ621" i="1"/>
  <c r="CY621" i="1"/>
  <c r="CX621" i="1"/>
  <c r="CW621" i="1"/>
  <c r="CV621" i="1"/>
  <c r="CU621" i="1"/>
  <c r="CT621" i="1"/>
  <c r="CS621" i="1"/>
  <c r="CQ621" i="1"/>
  <c r="CR621" i="1" s="1"/>
  <c r="CA621" i="1"/>
  <c r="CD621" i="1" s="1" a="1"/>
  <c r="CD621" i="1" s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L621" i="1"/>
  <c r="BM621" i="1" s="1"/>
  <c r="AV621" i="1"/>
  <c r="AY621" i="1" s="1" a="1"/>
  <c r="AY621" i="1" s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G621" i="1"/>
  <c r="AH621" i="1" s="1"/>
  <c r="EI620" i="1"/>
  <c r="EH620" i="1"/>
  <c r="EG620" i="1"/>
  <c r="EF620" i="1"/>
  <c r="EE620" i="1"/>
  <c r="ED620" i="1"/>
  <c r="EC620" i="1"/>
  <c r="EB620" i="1"/>
  <c r="EA620" i="1"/>
  <c r="DZ620" i="1"/>
  <c r="DY620" i="1"/>
  <c r="DX620" i="1"/>
  <c r="DV620" i="1"/>
  <c r="DD620" i="1"/>
  <c r="DC620" i="1"/>
  <c r="DB620" i="1"/>
  <c r="DA620" i="1"/>
  <c r="CZ620" i="1"/>
  <c r="CY620" i="1"/>
  <c r="CX620" i="1"/>
  <c r="CW620" i="1"/>
  <c r="CV620" i="1"/>
  <c r="CU620" i="1"/>
  <c r="CT620" i="1"/>
  <c r="CS620" i="1"/>
  <c r="CQ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L620" i="1"/>
  <c r="EV620" i="1" s="1"/>
  <c r="EZ620" i="1" s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G620" i="1"/>
  <c r="AH620" i="1" s="1"/>
  <c r="FB619" i="1"/>
  <c r="FA619" i="1"/>
  <c r="EV619" i="1"/>
  <c r="EZ619" i="1" s="1"/>
  <c r="EU619" i="1"/>
  <c r="EY619" i="1" s="1"/>
  <c r="EK619" i="1"/>
  <c r="EI619" i="1"/>
  <c r="EH619" i="1"/>
  <c r="EG619" i="1"/>
  <c r="EF619" i="1"/>
  <c r="EE619" i="1"/>
  <c r="ED619" i="1"/>
  <c r="EC619" i="1"/>
  <c r="EB619" i="1"/>
  <c r="EA619" i="1"/>
  <c r="DZ619" i="1"/>
  <c r="DY619" i="1"/>
  <c r="DX619" i="1"/>
  <c r="DV619" i="1"/>
  <c r="DW619" i="1" s="1"/>
  <c r="DF619" i="1"/>
  <c r="DD619" i="1"/>
  <c r="DC619" i="1"/>
  <c r="DB619" i="1"/>
  <c r="DA619" i="1"/>
  <c r="CZ619" i="1"/>
  <c r="CY619" i="1"/>
  <c r="CX619" i="1"/>
  <c r="CW619" i="1"/>
  <c r="CV619" i="1"/>
  <c r="CU619" i="1"/>
  <c r="CT619" i="1"/>
  <c r="CS619" i="1"/>
  <c r="CQ619" i="1"/>
  <c r="CR619" i="1" s="1"/>
  <c r="CA619" i="1"/>
  <c r="CD619" i="1" s="1" a="1"/>
  <c r="CD619" i="1" s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L619" i="1"/>
  <c r="BM619" i="1" s="1"/>
  <c r="AV619" i="1"/>
  <c r="AY619" i="1" s="1" a="1"/>
  <c r="AY619" i="1" s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G619" i="1"/>
  <c r="AH619" i="1" s="1"/>
  <c r="FB618" i="1"/>
  <c r="FA618" i="1"/>
  <c r="EV618" i="1"/>
  <c r="EZ618" i="1" s="1"/>
  <c r="EU618" i="1"/>
  <c r="EY618" i="1" s="1"/>
  <c r="EK618" i="1"/>
  <c r="EI618" i="1"/>
  <c r="EH618" i="1"/>
  <c r="EG618" i="1"/>
  <c r="EF618" i="1"/>
  <c r="EE618" i="1"/>
  <c r="ED618" i="1"/>
  <c r="EC618" i="1"/>
  <c r="EB618" i="1"/>
  <c r="EA618" i="1"/>
  <c r="DZ618" i="1"/>
  <c r="DY618" i="1"/>
  <c r="DX618" i="1"/>
  <c r="DV618" i="1"/>
  <c r="DW618" i="1" s="1"/>
  <c r="DF618" i="1"/>
  <c r="DD618" i="1"/>
  <c r="DC618" i="1"/>
  <c r="DB618" i="1"/>
  <c r="DA618" i="1"/>
  <c r="CZ618" i="1"/>
  <c r="CY618" i="1"/>
  <c r="CX618" i="1"/>
  <c r="CW618" i="1"/>
  <c r="CV618" i="1"/>
  <c r="CU618" i="1"/>
  <c r="CT618" i="1"/>
  <c r="CS618" i="1"/>
  <c r="CQ618" i="1"/>
  <c r="CR618" i="1" s="1"/>
  <c r="CA618" i="1"/>
  <c r="CD618" i="1" s="1" a="1"/>
  <c r="CD618" i="1" s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L618" i="1"/>
  <c r="BM618" i="1" s="1"/>
  <c r="AV618" i="1"/>
  <c r="AY618" i="1" s="1" a="1"/>
  <c r="AY618" i="1" s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G618" i="1"/>
  <c r="AH618" i="1" s="1"/>
  <c r="FB617" i="1"/>
  <c r="FA617" i="1"/>
  <c r="EV617" i="1"/>
  <c r="EZ617" i="1" s="1"/>
  <c r="EU617" i="1"/>
  <c r="EY617" i="1" s="1"/>
  <c r="EK617" i="1"/>
  <c r="EI617" i="1"/>
  <c r="EH617" i="1"/>
  <c r="EG617" i="1"/>
  <c r="EF617" i="1"/>
  <c r="EE617" i="1"/>
  <c r="ED617" i="1"/>
  <c r="EC617" i="1"/>
  <c r="EB617" i="1"/>
  <c r="EA617" i="1"/>
  <c r="DZ617" i="1"/>
  <c r="DY617" i="1"/>
  <c r="DX617" i="1"/>
  <c r="DV617" i="1"/>
  <c r="DW617" i="1" s="1"/>
  <c r="DF617" i="1"/>
  <c r="DD617" i="1"/>
  <c r="DC617" i="1"/>
  <c r="DB617" i="1"/>
  <c r="DA617" i="1"/>
  <c r="CZ617" i="1"/>
  <c r="CY617" i="1"/>
  <c r="CX617" i="1"/>
  <c r="CW617" i="1"/>
  <c r="CV617" i="1"/>
  <c r="CU617" i="1"/>
  <c r="CT617" i="1"/>
  <c r="CS617" i="1"/>
  <c r="CQ617" i="1"/>
  <c r="CR617" i="1" s="1"/>
  <c r="CA617" i="1"/>
  <c r="CD617" i="1" s="1" a="1"/>
  <c r="CD617" i="1" s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L617" i="1"/>
  <c r="BM617" i="1" s="1"/>
  <c r="AV617" i="1"/>
  <c r="AY617" i="1" s="1" a="1"/>
  <c r="AY617" i="1" s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G617" i="1"/>
  <c r="AH617" i="1" s="1"/>
  <c r="FB616" i="1"/>
  <c r="FA616" i="1"/>
  <c r="EV616" i="1"/>
  <c r="EZ616" i="1" s="1"/>
  <c r="EU616" i="1"/>
  <c r="EY616" i="1" s="1"/>
  <c r="EK616" i="1"/>
  <c r="EI616" i="1"/>
  <c r="EH616" i="1"/>
  <c r="EG616" i="1"/>
  <c r="EF616" i="1"/>
  <c r="EE616" i="1"/>
  <c r="ED616" i="1"/>
  <c r="EC616" i="1"/>
  <c r="EB616" i="1"/>
  <c r="EA616" i="1"/>
  <c r="DZ616" i="1"/>
  <c r="DY616" i="1"/>
  <c r="DX616" i="1"/>
  <c r="DV616" i="1"/>
  <c r="DW616" i="1" s="1"/>
  <c r="DF616" i="1"/>
  <c r="DD616" i="1"/>
  <c r="DC616" i="1"/>
  <c r="DB616" i="1"/>
  <c r="DA616" i="1"/>
  <c r="CZ616" i="1"/>
  <c r="CY616" i="1"/>
  <c r="CX616" i="1"/>
  <c r="CW616" i="1"/>
  <c r="CV616" i="1"/>
  <c r="CU616" i="1"/>
  <c r="CT616" i="1"/>
  <c r="CS616" i="1"/>
  <c r="CQ616" i="1"/>
  <c r="CR616" i="1" s="1"/>
  <c r="CA616" i="1"/>
  <c r="CD616" i="1" s="1" a="1"/>
  <c r="CD616" i="1" s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L616" i="1"/>
  <c r="BM616" i="1" s="1"/>
  <c r="AV616" i="1"/>
  <c r="AY616" i="1" s="1" a="1"/>
  <c r="AY616" i="1" s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G616" i="1"/>
  <c r="AH616" i="1" s="1"/>
  <c r="EI615" i="1"/>
  <c r="EH615" i="1"/>
  <c r="EG615" i="1"/>
  <c r="EF615" i="1"/>
  <c r="EE615" i="1"/>
  <c r="ED615" i="1"/>
  <c r="EC615" i="1"/>
  <c r="EB615" i="1"/>
  <c r="EA615" i="1"/>
  <c r="DZ615" i="1"/>
  <c r="DY615" i="1"/>
  <c r="DX615" i="1"/>
  <c r="DV615" i="1"/>
  <c r="DD615" i="1"/>
  <c r="DC615" i="1"/>
  <c r="DB615" i="1"/>
  <c r="DA615" i="1"/>
  <c r="CZ615" i="1"/>
  <c r="CY615" i="1"/>
  <c r="CX615" i="1"/>
  <c r="CW615" i="1"/>
  <c r="CV615" i="1"/>
  <c r="CU615" i="1"/>
  <c r="CT615" i="1"/>
  <c r="CS615" i="1"/>
  <c r="CQ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L615" i="1"/>
  <c r="EV615" i="1" s="1"/>
  <c r="EZ615" i="1" s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G615" i="1"/>
  <c r="AH615" i="1" s="1"/>
  <c r="EI614" i="1"/>
  <c r="EH614" i="1"/>
  <c r="EG614" i="1"/>
  <c r="EF614" i="1"/>
  <c r="EE614" i="1"/>
  <c r="ED614" i="1"/>
  <c r="EC614" i="1"/>
  <c r="EB614" i="1"/>
  <c r="EA614" i="1"/>
  <c r="DZ614" i="1"/>
  <c r="DY614" i="1"/>
  <c r="DX614" i="1"/>
  <c r="DV614" i="1"/>
  <c r="DD614" i="1"/>
  <c r="DC614" i="1"/>
  <c r="DB614" i="1"/>
  <c r="DA614" i="1"/>
  <c r="CZ614" i="1"/>
  <c r="CY614" i="1"/>
  <c r="CX614" i="1"/>
  <c r="CW614" i="1"/>
  <c r="CV614" i="1"/>
  <c r="CU614" i="1"/>
  <c r="CT614" i="1"/>
  <c r="CS614" i="1"/>
  <c r="CQ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L614" i="1"/>
  <c r="EV614" i="1" s="1"/>
  <c r="EZ614" i="1" s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G614" i="1"/>
  <c r="AH614" i="1" s="1"/>
  <c r="FB613" i="1"/>
  <c r="FA613" i="1"/>
  <c r="EV613" i="1"/>
  <c r="EZ613" i="1" s="1"/>
  <c r="EU613" i="1"/>
  <c r="EY613" i="1" s="1"/>
  <c r="EK613" i="1"/>
  <c r="EI613" i="1"/>
  <c r="EH613" i="1"/>
  <c r="EG613" i="1"/>
  <c r="EF613" i="1"/>
  <c r="EE613" i="1"/>
  <c r="ED613" i="1"/>
  <c r="EC613" i="1"/>
  <c r="EB613" i="1"/>
  <c r="EA613" i="1"/>
  <c r="DZ613" i="1"/>
  <c r="DY613" i="1"/>
  <c r="DX613" i="1"/>
  <c r="DV613" i="1"/>
  <c r="DW613" i="1" s="1"/>
  <c r="DF613" i="1"/>
  <c r="DD613" i="1"/>
  <c r="DC613" i="1"/>
  <c r="DB613" i="1"/>
  <c r="DA613" i="1"/>
  <c r="CZ613" i="1"/>
  <c r="CY613" i="1"/>
  <c r="CX613" i="1"/>
  <c r="CW613" i="1"/>
  <c r="CV613" i="1"/>
  <c r="CU613" i="1"/>
  <c r="CT613" i="1"/>
  <c r="CS613" i="1"/>
  <c r="CQ613" i="1"/>
  <c r="CR613" i="1" s="1"/>
  <c r="CA613" i="1"/>
  <c r="CD613" i="1" s="1" a="1"/>
  <c r="CD613" i="1" s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L613" i="1"/>
  <c r="BM613" i="1" s="1"/>
  <c r="AV613" i="1"/>
  <c r="AY613" i="1" s="1" a="1"/>
  <c r="AY613" i="1" s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G613" i="1"/>
  <c r="AH613" i="1" s="1"/>
  <c r="FB612" i="1"/>
  <c r="FA612" i="1"/>
  <c r="EV612" i="1"/>
  <c r="EZ612" i="1" s="1"/>
  <c r="EU612" i="1"/>
  <c r="EY612" i="1" s="1"/>
  <c r="EK612" i="1"/>
  <c r="EI612" i="1"/>
  <c r="EH612" i="1"/>
  <c r="EG612" i="1"/>
  <c r="EF612" i="1"/>
  <c r="EE612" i="1"/>
  <c r="ED612" i="1"/>
  <c r="EC612" i="1"/>
  <c r="EB612" i="1"/>
  <c r="EA612" i="1"/>
  <c r="DZ612" i="1"/>
  <c r="DY612" i="1"/>
  <c r="DX612" i="1"/>
  <c r="DV612" i="1"/>
  <c r="DW612" i="1" s="1"/>
  <c r="DF612" i="1"/>
  <c r="DD612" i="1"/>
  <c r="DC612" i="1"/>
  <c r="DB612" i="1"/>
  <c r="DA612" i="1"/>
  <c r="CZ612" i="1"/>
  <c r="CY612" i="1"/>
  <c r="CX612" i="1"/>
  <c r="CW612" i="1"/>
  <c r="CV612" i="1"/>
  <c r="CU612" i="1"/>
  <c r="CT612" i="1"/>
  <c r="CS612" i="1"/>
  <c r="CQ612" i="1"/>
  <c r="CR612" i="1" s="1"/>
  <c r="CA612" i="1"/>
  <c r="CD612" i="1" s="1" a="1"/>
  <c r="CD612" i="1" s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L612" i="1"/>
  <c r="BM612" i="1" s="1"/>
  <c r="AV612" i="1"/>
  <c r="AY612" i="1" s="1" a="1"/>
  <c r="AY612" i="1" s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G612" i="1"/>
  <c r="AH612" i="1" s="1"/>
  <c r="EI611" i="1"/>
  <c r="EH611" i="1"/>
  <c r="EG611" i="1"/>
  <c r="EF611" i="1"/>
  <c r="EE611" i="1"/>
  <c r="ED611" i="1"/>
  <c r="EC611" i="1"/>
  <c r="EB611" i="1"/>
  <c r="EA611" i="1"/>
  <c r="DZ611" i="1"/>
  <c r="DY611" i="1"/>
  <c r="DX611" i="1"/>
  <c r="DV611" i="1"/>
  <c r="DD611" i="1"/>
  <c r="DC611" i="1"/>
  <c r="DB611" i="1"/>
  <c r="DA611" i="1"/>
  <c r="CZ611" i="1"/>
  <c r="CY611" i="1"/>
  <c r="CX611" i="1"/>
  <c r="CW611" i="1"/>
  <c r="CV611" i="1"/>
  <c r="CU611" i="1"/>
  <c r="CT611" i="1"/>
  <c r="CS611" i="1"/>
  <c r="CQ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L611" i="1"/>
  <c r="BM611" i="1" s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G611" i="1"/>
  <c r="EU611" i="1" s="1"/>
  <c r="EY611" i="1" s="1"/>
  <c r="FB610" i="1"/>
  <c r="FA610" i="1"/>
  <c r="EV610" i="1"/>
  <c r="EZ610" i="1" s="1"/>
  <c r="EU610" i="1"/>
  <c r="EY610" i="1" s="1"/>
  <c r="EI610" i="1"/>
  <c r="EH610" i="1"/>
  <c r="EG610" i="1"/>
  <c r="EF610" i="1"/>
  <c r="EE610" i="1"/>
  <c r="ED610" i="1"/>
  <c r="EC610" i="1"/>
  <c r="EB610" i="1"/>
  <c r="EA610" i="1"/>
  <c r="DZ610" i="1"/>
  <c r="DY610" i="1"/>
  <c r="DX610" i="1"/>
  <c r="DV610" i="1"/>
  <c r="DW610" i="1" s="1"/>
  <c r="DD610" i="1"/>
  <c r="DC610" i="1"/>
  <c r="DB610" i="1"/>
  <c r="DA610" i="1"/>
  <c r="CZ610" i="1"/>
  <c r="CY610" i="1"/>
  <c r="CX610" i="1"/>
  <c r="CW610" i="1"/>
  <c r="CV610" i="1"/>
  <c r="CU610" i="1"/>
  <c r="CT610" i="1"/>
  <c r="CS610" i="1"/>
  <c r="CQ610" i="1"/>
  <c r="CR610" i="1" s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L610" i="1"/>
  <c r="BM610" i="1" s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G610" i="1"/>
  <c r="AH610" i="1" s="1"/>
  <c r="FB609" i="1"/>
  <c r="FA609" i="1"/>
  <c r="EV609" i="1"/>
  <c r="EZ609" i="1" s="1"/>
  <c r="EU609" i="1"/>
  <c r="EY609" i="1" s="1"/>
  <c r="EI609" i="1"/>
  <c r="EH609" i="1"/>
  <c r="EG609" i="1"/>
  <c r="EF609" i="1"/>
  <c r="EE609" i="1"/>
  <c r="ED609" i="1"/>
  <c r="EC609" i="1"/>
  <c r="EB609" i="1"/>
  <c r="EA609" i="1"/>
  <c r="DZ609" i="1"/>
  <c r="DY609" i="1"/>
  <c r="DX609" i="1"/>
  <c r="DV609" i="1"/>
  <c r="DW609" i="1" s="1"/>
  <c r="DD609" i="1"/>
  <c r="DC609" i="1"/>
  <c r="DB609" i="1"/>
  <c r="DA609" i="1"/>
  <c r="CZ609" i="1"/>
  <c r="CY609" i="1"/>
  <c r="CX609" i="1"/>
  <c r="CW609" i="1"/>
  <c r="CV609" i="1"/>
  <c r="CU609" i="1"/>
  <c r="CT609" i="1"/>
  <c r="CS609" i="1"/>
  <c r="CQ609" i="1"/>
  <c r="CR609" i="1" s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L609" i="1"/>
  <c r="BM609" i="1" s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G609" i="1"/>
  <c r="AH609" i="1" s="1"/>
  <c r="EI608" i="1"/>
  <c r="EH608" i="1"/>
  <c r="EG608" i="1"/>
  <c r="EF608" i="1"/>
  <c r="EE608" i="1"/>
  <c r="ED608" i="1"/>
  <c r="EC608" i="1"/>
  <c r="EB608" i="1"/>
  <c r="EA608" i="1"/>
  <c r="DZ608" i="1"/>
  <c r="DY608" i="1"/>
  <c r="DX608" i="1"/>
  <c r="DV608" i="1"/>
  <c r="DD608" i="1"/>
  <c r="DC608" i="1"/>
  <c r="DB608" i="1"/>
  <c r="DA608" i="1"/>
  <c r="CZ608" i="1"/>
  <c r="CY608" i="1"/>
  <c r="CX608" i="1"/>
  <c r="CW608" i="1"/>
  <c r="CV608" i="1"/>
  <c r="CU608" i="1"/>
  <c r="CT608" i="1"/>
  <c r="CS608" i="1"/>
  <c r="CQ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L608" i="1"/>
  <c r="BM608" i="1" s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G608" i="1"/>
  <c r="AH608" i="1" s="1"/>
  <c r="FB607" i="1"/>
  <c r="FA607" i="1"/>
  <c r="EV607" i="1"/>
  <c r="EZ607" i="1" s="1"/>
  <c r="EU607" i="1"/>
  <c r="EY607" i="1" s="1"/>
  <c r="EK607" i="1"/>
  <c r="EI607" i="1"/>
  <c r="EH607" i="1"/>
  <c r="EG607" i="1"/>
  <c r="EF607" i="1"/>
  <c r="EE607" i="1"/>
  <c r="ED607" i="1"/>
  <c r="EC607" i="1"/>
  <c r="EB607" i="1"/>
  <c r="EA607" i="1"/>
  <c r="DZ607" i="1"/>
  <c r="DY607" i="1"/>
  <c r="DX607" i="1"/>
  <c r="DV607" i="1"/>
  <c r="DW607" i="1" s="1"/>
  <c r="DF607" i="1"/>
  <c r="DD607" i="1"/>
  <c r="DC607" i="1"/>
  <c r="DB607" i="1"/>
  <c r="DA607" i="1"/>
  <c r="CZ607" i="1"/>
  <c r="CY607" i="1"/>
  <c r="CX607" i="1"/>
  <c r="CW607" i="1"/>
  <c r="CV607" i="1"/>
  <c r="CU607" i="1"/>
  <c r="CT607" i="1"/>
  <c r="CS607" i="1"/>
  <c r="CQ607" i="1"/>
  <c r="CR607" i="1" s="1"/>
  <c r="CA607" i="1"/>
  <c r="CD607" i="1" s="1" a="1"/>
  <c r="CD607" i="1" s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L607" i="1"/>
  <c r="BM607" i="1" s="1"/>
  <c r="AV607" i="1"/>
  <c r="AY607" i="1" s="1" a="1"/>
  <c r="AY607" i="1" s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G607" i="1"/>
  <c r="AH607" i="1" s="1"/>
  <c r="EI606" i="1"/>
  <c r="EH606" i="1"/>
  <c r="EG606" i="1"/>
  <c r="EF606" i="1"/>
  <c r="EE606" i="1"/>
  <c r="ED606" i="1"/>
  <c r="EC606" i="1"/>
  <c r="EB606" i="1"/>
  <c r="EA606" i="1"/>
  <c r="DZ606" i="1"/>
  <c r="DY606" i="1"/>
  <c r="DX606" i="1"/>
  <c r="DV606" i="1"/>
  <c r="DD606" i="1"/>
  <c r="DC606" i="1"/>
  <c r="DB606" i="1"/>
  <c r="DA606" i="1"/>
  <c r="CZ606" i="1"/>
  <c r="CY606" i="1"/>
  <c r="CX606" i="1"/>
  <c r="CW606" i="1"/>
  <c r="CV606" i="1"/>
  <c r="CU606" i="1"/>
  <c r="CT606" i="1"/>
  <c r="CS606" i="1"/>
  <c r="CQ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L606" i="1"/>
  <c r="EV606" i="1" s="1"/>
  <c r="EZ606" i="1" s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G606" i="1"/>
  <c r="AH606" i="1" s="1"/>
  <c r="FB605" i="1"/>
  <c r="FA605" i="1"/>
  <c r="EV605" i="1"/>
  <c r="EZ605" i="1" s="1"/>
  <c r="EU605" i="1"/>
  <c r="EY605" i="1" s="1"/>
  <c r="EI605" i="1"/>
  <c r="EH605" i="1"/>
  <c r="EG605" i="1"/>
  <c r="EF605" i="1"/>
  <c r="EE605" i="1"/>
  <c r="ED605" i="1"/>
  <c r="EC605" i="1"/>
  <c r="EB605" i="1"/>
  <c r="EA605" i="1"/>
  <c r="DZ605" i="1"/>
  <c r="DY605" i="1"/>
  <c r="DX605" i="1"/>
  <c r="DV605" i="1"/>
  <c r="DW605" i="1" s="1"/>
  <c r="DD605" i="1"/>
  <c r="DC605" i="1"/>
  <c r="DB605" i="1"/>
  <c r="DA605" i="1"/>
  <c r="CZ605" i="1"/>
  <c r="CY605" i="1"/>
  <c r="CX605" i="1"/>
  <c r="CW605" i="1"/>
  <c r="CV605" i="1"/>
  <c r="CU605" i="1"/>
  <c r="CT605" i="1"/>
  <c r="CS605" i="1"/>
  <c r="CQ605" i="1"/>
  <c r="CR605" i="1" s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L605" i="1"/>
  <c r="BM605" i="1" s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G605" i="1"/>
  <c r="AH605" i="1" s="1"/>
  <c r="EI604" i="1"/>
  <c r="EH604" i="1"/>
  <c r="EG604" i="1"/>
  <c r="EF604" i="1"/>
  <c r="EE604" i="1"/>
  <c r="ED604" i="1"/>
  <c r="EC604" i="1"/>
  <c r="EB604" i="1"/>
  <c r="EA604" i="1"/>
  <c r="DZ604" i="1"/>
  <c r="DY604" i="1"/>
  <c r="DX604" i="1"/>
  <c r="DV604" i="1"/>
  <c r="DD604" i="1"/>
  <c r="DC604" i="1"/>
  <c r="DB604" i="1"/>
  <c r="DA604" i="1"/>
  <c r="CZ604" i="1"/>
  <c r="CY604" i="1"/>
  <c r="CX604" i="1"/>
  <c r="CW604" i="1"/>
  <c r="CV604" i="1"/>
  <c r="CU604" i="1"/>
  <c r="CT604" i="1"/>
  <c r="CS604" i="1"/>
  <c r="CQ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L604" i="1"/>
  <c r="EV604" i="1" s="1"/>
  <c r="EZ604" i="1" s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G604" i="1"/>
  <c r="FB603" i="1"/>
  <c r="FA603" i="1"/>
  <c r="EV603" i="1"/>
  <c r="EZ603" i="1" s="1"/>
  <c r="EU603" i="1"/>
  <c r="EY603" i="1" s="1"/>
  <c r="EK603" i="1"/>
  <c r="EI603" i="1"/>
  <c r="EH603" i="1"/>
  <c r="EG603" i="1"/>
  <c r="EF603" i="1"/>
  <c r="EE603" i="1"/>
  <c r="ED603" i="1"/>
  <c r="EC603" i="1"/>
  <c r="EB603" i="1"/>
  <c r="EA603" i="1"/>
  <c r="DZ603" i="1"/>
  <c r="DY603" i="1"/>
  <c r="DX603" i="1"/>
  <c r="DV603" i="1"/>
  <c r="DW603" i="1" s="1"/>
  <c r="DF603" i="1"/>
  <c r="DD603" i="1"/>
  <c r="DC603" i="1"/>
  <c r="DB603" i="1"/>
  <c r="DA603" i="1"/>
  <c r="CZ603" i="1"/>
  <c r="CY603" i="1"/>
  <c r="CX603" i="1"/>
  <c r="CW603" i="1"/>
  <c r="CV603" i="1"/>
  <c r="CU603" i="1"/>
  <c r="CT603" i="1"/>
  <c r="CS603" i="1"/>
  <c r="CQ603" i="1"/>
  <c r="CR603" i="1" s="1"/>
  <c r="CA603" i="1"/>
  <c r="CD603" i="1" s="1" a="1"/>
  <c r="CD603" i="1" s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L603" i="1"/>
  <c r="BM603" i="1" s="1"/>
  <c r="AV603" i="1"/>
  <c r="AY603" i="1" s="1" a="1"/>
  <c r="AY603" i="1" s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G603" i="1"/>
  <c r="AH603" i="1" s="1"/>
  <c r="EI602" i="1"/>
  <c r="EH602" i="1"/>
  <c r="EG602" i="1"/>
  <c r="EF602" i="1"/>
  <c r="EE602" i="1"/>
  <c r="ED602" i="1"/>
  <c r="EC602" i="1"/>
  <c r="EB602" i="1"/>
  <c r="EA602" i="1"/>
  <c r="DZ602" i="1"/>
  <c r="DY602" i="1"/>
  <c r="DX602" i="1"/>
  <c r="DV602" i="1"/>
  <c r="DD602" i="1"/>
  <c r="DC602" i="1"/>
  <c r="DB602" i="1"/>
  <c r="DA602" i="1"/>
  <c r="CZ602" i="1"/>
  <c r="CY602" i="1"/>
  <c r="CX602" i="1"/>
  <c r="CW602" i="1"/>
  <c r="CV602" i="1"/>
  <c r="CU602" i="1"/>
  <c r="CT602" i="1"/>
  <c r="CS602" i="1"/>
  <c r="CQ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L602" i="1"/>
  <c r="EV602" i="1" s="1"/>
  <c r="EZ602" i="1" s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G602" i="1"/>
  <c r="EU602" i="1" s="1"/>
  <c r="EY602" i="1" s="1"/>
  <c r="EI601" i="1"/>
  <c r="EH601" i="1"/>
  <c r="EG601" i="1"/>
  <c r="EF601" i="1"/>
  <c r="EE601" i="1"/>
  <c r="ED601" i="1"/>
  <c r="EC601" i="1"/>
  <c r="EB601" i="1"/>
  <c r="EA601" i="1"/>
  <c r="DZ601" i="1"/>
  <c r="DY601" i="1"/>
  <c r="DX601" i="1"/>
  <c r="DV601" i="1"/>
  <c r="DD601" i="1"/>
  <c r="DC601" i="1"/>
  <c r="DB601" i="1"/>
  <c r="DA601" i="1"/>
  <c r="CZ601" i="1"/>
  <c r="CY601" i="1"/>
  <c r="CX601" i="1"/>
  <c r="CW601" i="1"/>
  <c r="CV601" i="1"/>
  <c r="CU601" i="1"/>
  <c r="CT601" i="1"/>
  <c r="CS601" i="1"/>
  <c r="CQ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L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G601" i="1"/>
  <c r="EU601" i="1" s="1"/>
  <c r="EY601" i="1" s="1"/>
  <c r="FB600" i="1"/>
  <c r="FA600" i="1"/>
  <c r="EV600" i="1"/>
  <c r="EZ600" i="1" s="1"/>
  <c r="EU600" i="1"/>
  <c r="EY600" i="1" s="1"/>
  <c r="EI600" i="1"/>
  <c r="EH600" i="1"/>
  <c r="EG600" i="1"/>
  <c r="EF600" i="1"/>
  <c r="EE600" i="1"/>
  <c r="ED600" i="1"/>
  <c r="EC600" i="1"/>
  <c r="EB600" i="1"/>
  <c r="EA600" i="1"/>
  <c r="DZ600" i="1"/>
  <c r="DY600" i="1"/>
  <c r="DX600" i="1"/>
  <c r="DV600" i="1"/>
  <c r="DW600" i="1" s="1"/>
  <c r="DD600" i="1"/>
  <c r="DC600" i="1"/>
  <c r="DB600" i="1"/>
  <c r="DA600" i="1"/>
  <c r="CZ600" i="1"/>
  <c r="CY600" i="1"/>
  <c r="CX600" i="1"/>
  <c r="CW600" i="1"/>
  <c r="CV600" i="1"/>
  <c r="CU600" i="1"/>
  <c r="CT600" i="1"/>
  <c r="CS600" i="1"/>
  <c r="CQ600" i="1"/>
  <c r="CR600" i="1" s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L600" i="1"/>
  <c r="BM600" i="1" s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G600" i="1"/>
  <c r="AH600" i="1" s="1"/>
  <c r="EI599" i="1"/>
  <c r="EH599" i="1"/>
  <c r="EG599" i="1"/>
  <c r="EF599" i="1"/>
  <c r="EE599" i="1"/>
  <c r="ED599" i="1"/>
  <c r="EC599" i="1"/>
  <c r="EB599" i="1"/>
  <c r="EA599" i="1"/>
  <c r="DZ599" i="1"/>
  <c r="DY599" i="1"/>
  <c r="DX599" i="1"/>
  <c r="DV599" i="1"/>
  <c r="DD599" i="1"/>
  <c r="DC599" i="1"/>
  <c r="DB599" i="1"/>
  <c r="DA599" i="1"/>
  <c r="CZ599" i="1"/>
  <c r="CY599" i="1"/>
  <c r="CX599" i="1"/>
  <c r="CW599" i="1"/>
  <c r="CV599" i="1"/>
  <c r="CU599" i="1"/>
  <c r="CT599" i="1"/>
  <c r="CS599" i="1"/>
  <c r="CQ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L599" i="1"/>
  <c r="EV599" i="1" s="1"/>
  <c r="EZ599" i="1" s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G599" i="1"/>
  <c r="EU599" i="1" s="1"/>
  <c r="EY599" i="1" s="1"/>
  <c r="FB598" i="1"/>
  <c r="FA598" i="1"/>
  <c r="EV598" i="1"/>
  <c r="EZ598" i="1" s="1"/>
  <c r="EU598" i="1"/>
  <c r="EY598" i="1" s="1"/>
  <c r="EI598" i="1"/>
  <c r="EH598" i="1"/>
  <c r="EG598" i="1"/>
  <c r="EF598" i="1"/>
  <c r="EE598" i="1"/>
  <c r="ED598" i="1"/>
  <c r="EC598" i="1"/>
  <c r="EB598" i="1"/>
  <c r="EA598" i="1"/>
  <c r="DZ598" i="1"/>
  <c r="DY598" i="1"/>
  <c r="DX598" i="1"/>
  <c r="DV598" i="1"/>
  <c r="DW598" i="1" s="1"/>
  <c r="DD598" i="1"/>
  <c r="DC598" i="1"/>
  <c r="DB598" i="1"/>
  <c r="DA598" i="1"/>
  <c r="CZ598" i="1"/>
  <c r="CY598" i="1"/>
  <c r="CX598" i="1"/>
  <c r="CW598" i="1"/>
  <c r="CV598" i="1"/>
  <c r="CU598" i="1"/>
  <c r="CT598" i="1"/>
  <c r="CS598" i="1"/>
  <c r="CQ598" i="1"/>
  <c r="CR598" i="1" s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L598" i="1"/>
  <c r="BM598" i="1" s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G598" i="1"/>
  <c r="AH598" i="1" s="1"/>
  <c r="FB597" i="1"/>
  <c r="FA597" i="1"/>
  <c r="EV597" i="1"/>
  <c r="EZ597" i="1" s="1"/>
  <c r="EU597" i="1"/>
  <c r="EY597" i="1" s="1"/>
  <c r="EK597" i="1"/>
  <c r="EI597" i="1"/>
  <c r="EH597" i="1"/>
  <c r="EG597" i="1"/>
  <c r="EF597" i="1"/>
  <c r="EE597" i="1"/>
  <c r="ED597" i="1"/>
  <c r="EC597" i="1"/>
  <c r="EB597" i="1"/>
  <c r="EA597" i="1"/>
  <c r="DZ597" i="1"/>
  <c r="DY597" i="1"/>
  <c r="DX597" i="1"/>
  <c r="DV597" i="1"/>
  <c r="DW597" i="1" s="1"/>
  <c r="DF597" i="1"/>
  <c r="DD597" i="1"/>
  <c r="DC597" i="1"/>
  <c r="DB597" i="1"/>
  <c r="DA597" i="1"/>
  <c r="CZ597" i="1"/>
  <c r="CY597" i="1"/>
  <c r="CX597" i="1"/>
  <c r="CW597" i="1"/>
  <c r="CV597" i="1"/>
  <c r="CU597" i="1"/>
  <c r="CT597" i="1"/>
  <c r="CS597" i="1"/>
  <c r="CQ597" i="1"/>
  <c r="CR597" i="1" s="1"/>
  <c r="CA597" i="1"/>
  <c r="CD597" i="1" s="1" a="1"/>
  <c r="CD597" i="1" s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L597" i="1"/>
  <c r="BM597" i="1" s="1"/>
  <c r="AV597" i="1"/>
  <c r="AY597" i="1" s="1" a="1"/>
  <c r="AY597" i="1" s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G597" i="1"/>
  <c r="AH597" i="1" s="1"/>
  <c r="FB596" i="1"/>
  <c r="FA596" i="1"/>
  <c r="EV596" i="1"/>
  <c r="EZ596" i="1" s="1"/>
  <c r="EU596" i="1"/>
  <c r="EY596" i="1" s="1"/>
  <c r="EK596" i="1"/>
  <c r="EI596" i="1"/>
  <c r="EH596" i="1"/>
  <c r="EG596" i="1"/>
  <c r="EF596" i="1"/>
  <c r="EE596" i="1"/>
  <c r="ED596" i="1"/>
  <c r="EC596" i="1"/>
  <c r="EB596" i="1"/>
  <c r="EA596" i="1"/>
  <c r="DZ596" i="1"/>
  <c r="DY596" i="1"/>
  <c r="DX596" i="1"/>
  <c r="DV596" i="1"/>
  <c r="DW596" i="1" s="1"/>
  <c r="DF596" i="1"/>
  <c r="DD596" i="1"/>
  <c r="DC596" i="1"/>
  <c r="DB596" i="1"/>
  <c r="DA596" i="1"/>
  <c r="CZ596" i="1"/>
  <c r="CY596" i="1"/>
  <c r="CX596" i="1"/>
  <c r="CW596" i="1"/>
  <c r="CV596" i="1"/>
  <c r="CU596" i="1"/>
  <c r="CT596" i="1"/>
  <c r="CS596" i="1"/>
  <c r="CQ596" i="1"/>
  <c r="CR596" i="1" s="1"/>
  <c r="CA596" i="1"/>
  <c r="CD596" i="1" s="1" a="1"/>
  <c r="CD596" i="1" s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L596" i="1"/>
  <c r="BM596" i="1" s="1"/>
  <c r="AV596" i="1"/>
  <c r="AY596" i="1" s="1" a="1"/>
  <c r="AY596" i="1" s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G596" i="1"/>
  <c r="AH596" i="1" s="1"/>
  <c r="EI595" i="1"/>
  <c r="EH595" i="1"/>
  <c r="EG595" i="1"/>
  <c r="EF595" i="1"/>
  <c r="EE595" i="1"/>
  <c r="ED595" i="1"/>
  <c r="EC595" i="1"/>
  <c r="EB595" i="1"/>
  <c r="EA595" i="1"/>
  <c r="DZ595" i="1"/>
  <c r="DY595" i="1"/>
  <c r="DX595" i="1"/>
  <c r="DV595" i="1"/>
  <c r="DD595" i="1"/>
  <c r="DC595" i="1"/>
  <c r="DB595" i="1"/>
  <c r="DA595" i="1"/>
  <c r="CZ595" i="1"/>
  <c r="CY595" i="1"/>
  <c r="CX595" i="1"/>
  <c r="CW595" i="1"/>
  <c r="CV595" i="1"/>
  <c r="CU595" i="1"/>
  <c r="CT595" i="1"/>
  <c r="CS595" i="1"/>
  <c r="CQ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L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G595" i="1"/>
  <c r="AH595" i="1" s="1"/>
  <c r="EI594" i="1"/>
  <c r="EH594" i="1"/>
  <c r="EG594" i="1"/>
  <c r="EF594" i="1"/>
  <c r="EE594" i="1"/>
  <c r="ED594" i="1"/>
  <c r="EC594" i="1"/>
  <c r="EB594" i="1"/>
  <c r="EA594" i="1"/>
  <c r="DZ594" i="1"/>
  <c r="DY594" i="1"/>
  <c r="DX594" i="1"/>
  <c r="DV594" i="1"/>
  <c r="DD594" i="1"/>
  <c r="DC594" i="1"/>
  <c r="DB594" i="1"/>
  <c r="DA594" i="1"/>
  <c r="CZ594" i="1"/>
  <c r="CY594" i="1"/>
  <c r="CX594" i="1"/>
  <c r="CW594" i="1"/>
  <c r="CV594" i="1"/>
  <c r="CU594" i="1"/>
  <c r="CT594" i="1"/>
  <c r="CS594" i="1"/>
  <c r="CQ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L594" i="1"/>
  <c r="BM594" i="1" s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G594" i="1"/>
  <c r="AH594" i="1" s="1"/>
  <c r="EI593" i="1"/>
  <c r="EH593" i="1"/>
  <c r="EG593" i="1"/>
  <c r="EF593" i="1"/>
  <c r="EE593" i="1"/>
  <c r="ED593" i="1"/>
  <c r="EC593" i="1"/>
  <c r="EB593" i="1"/>
  <c r="EA593" i="1"/>
  <c r="DZ593" i="1"/>
  <c r="DY593" i="1"/>
  <c r="DX593" i="1"/>
  <c r="DV593" i="1"/>
  <c r="DD593" i="1"/>
  <c r="DC593" i="1"/>
  <c r="DB593" i="1"/>
  <c r="DA593" i="1"/>
  <c r="CZ593" i="1"/>
  <c r="CY593" i="1"/>
  <c r="CX593" i="1"/>
  <c r="CW593" i="1"/>
  <c r="CV593" i="1"/>
  <c r="CU593" i="1"/>
  <c r="CT593" i="1"/>
  <c r="CS593" i="1"/>
  <c r="CQ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L593" i="1"/>
  <c r="EV593" i="1" s="1"/>
  <c r="EZ593" i="1" s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G593" i="1"/>
  <c r="EU593" i="1" s="1"/>
  <c r="EY593" i="1" s="1"/>
  <c r="FB592" i="1"/>
  <c r="FA592" i="1"/>
  <c r="EV592" i="1"/>
  <c r="EZ592" i="1" s="1"/>
  <c r="EU592" i="1"/>
  <c r="EY592" i="1" s="1"/>
  <c r="EI592" i="1"/>
  <c r="EH592" i="1"/>
  <c r="EG592" i="1"/>
  <c r="EF592" i="1"/>
  <c r="EE592" i="1"/>
  <c r="ED592" i="1"/>
  <c r="EC592" i="1"/>
  <c r="EB592" i="1"/>
  <c r="EA592" i="1"/>
  <c r="DZ592" i="1"/>
  <c r="DY592" i="1"/>
  <c r="DX592" i="1"/>
  <c r="DV592" i="1"/>
  <c r="DW592" i="1" s="1"/>
  <c r="DD592" i="1"/>
  <c r="DC592" i="1"/>
  <c r="DB592" i="1"/>
  <c r="DA592" i="1"/>
  <c r="CZ592" i="1"/>
  <c r="CY592" i="1"/>
  <c r="CX592" i="1"/>
  <c r="CW592" i="1"/>
  <c r="CV592" i="1"/>
  <c r="CU592" i="1"/>
  <c r="CT592" i="1"/>
  <c r="CS592" i="1"/>
  <c r="CQ592" i="1"/>
  <c r="CR592" i="1" s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L592" i="1"/>
  <c r="BM592" i="1" s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G592" i="1"/>
  <c r="AH592" i="1" s="1"/>
  <c r="FB591" i="1"/>
  <c r="FA591" i="1"/>
  <c r="EV591" i="1"/>
  <c r="EZ591" i="1" s="1"/>
  <c r="EU591" i="1"/>
  <c r="EY591" i="1" s="1"/>
  <c r="EI591" i="1"/>
  <c r="EH591" i="1"/>
  <c r="EG591" i="1"/>
  <c r="EF591" i="1"/>
  <c r="EE591" i="1"/>
  <c r="ED591" i="1"/>
  <c r="EC591" i="1"/>
  <c r="EB591" i="1"/>
  <c r="EA591" i="1"/>
  <c r="DZ591" i="1"/>
  <c r="DY591" i="1"/>
  <c r="DX591" i="1"/>
  <c r="DV591" i="1"/>
  <c r="DW591" i="1" s="1"/>
  <c r="DD591" i="1"/>
  <c r="DC591" i="1"/>
  <c r="DB591" i="1"/>
  <c r="DA591" i="1"/>
  <c r="CZ591" i="1"/>
  <c r="CY591" i="1"/>
  <c r="CX591" i="1"/>
  <c r="CW591" i="1"/>
  <c r="CV591" i="1"/>
  <c r="CU591" i="1"/>
  <c r="CT591" i="1"/>
  <c r="CS591" i="1"/>
  <c r="CQ591" i="1"/>
  <c r="CR591" i="1" s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L591" i="1"/>
  <c r="BM591" i="1" s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G591" i="1"/>
  <c r="AH591" i="1" s="1"/>
  <c r="FB590" i="1"/>
  <c r="FA590" i="1"/>
  <c r="EV590" i="1"/>
  <c r="EZ590" i="1" s="1"/>
  <c r="EU590" i="1"/>
  <c r="EY590" i="1" s="1"/>
  <c r="EI590" i="1"/>
  <c r="EH590" i="1"/>
  <c r="EG590" i="1"/>
  <c r="EF590" i="1"/>
  <c r="EE590" i="1"/>
  <c r="ED590" i="1"/>
  <c r="EC590" i="1"/>
  <c r="EB590" i="1"/>
  <c r="EA590" i="1"/>
  <c r="DZ590" i="1"/>
  <c r="DY590" i="1"/>
  <c r="DX590" i="1"/>
  <c r="DV590" i="1"/>
  <c r="DW590" i="1" s="1"/>
  <c r="DD590" i="1"/>
  <c r="DC590" i="1"/>
  <c r="DB590" i="1"/>
  <c r="DA590" i="1"/>
  <c r="CZ590" i="1"/>
  <c r="CY590" i="1"/>
  <c r="CX590" i="1"/>
  <c r="CW590" i="1"/>
  <c r="CV590" i="1"/>
  <c r="CU590" i="1"/>
  <c r="CT590" i="1"/>
  <c r="CS590" i="1"/>
  <c r="CQ590" i="1"/>
  <c r="CR590" i="1" s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L590" i="1"/>
  <c r="BM590" i="1" s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G590" i="1"/>
  <c r="AH590" i="1" s="1"/>
  <c r="FB589" i="1"/>
  <c r="FA589" i="1"/>
  <c r="EV589" i="1"/>
  <c r="EZ589" i="1" s="1"/>
  <c r="EU589" i="1"/>
  <c r="EY589" i="1" s="1"/>
  <c r="EI589" i="1"/>
  <c r="EH589" i="1"/>
  <c r="EG589" i="1"/>
  <c r="EF589" i="1"/>
  <c r="EE589" i="1"/>
  <c r="ED589" i="1"/>
  <c r="EC589" i="1"/>
  <c r="EB589" i="1"/>
  <c r="EA589" i="1"/>
  <c r="DZ589" i="1"/>
  <c r="DY589" i="1"/>
  <c r="DX589" i="1"/>
  <c r="DV589" i="1"/>
  <c r="DW589" i="1" s="1"/>
  <c r="DD589" i="1"/>
  <c r="DC589" i="1"/>
  <c r="DB589" i="1"/>
  <c r="DA589" i="1"/>
  <c r="CZ589" i="1"/>
  <c r="CY589" i="1"/>
  <c r="CX589" i="1"/>
  <c r="CW589" i="1"/>
  <c r="CV589" i="1"/>
  <c r="CU589" i="1"/>
  <c r="CT589" i="1"/>
  <c r="CS589" i="1"/>
  <c r="CQ589" i="1"/>
  <c r="CR589" i="1" s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L589" i="1"/>
  <c r="BM589" i="1" s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G589" i="1"/>
  <c r="AH589" i="1" s="1"/>
  <c r="FB588" i="1"/>
  <c r="FA588" i="1"/>
  <c r="EV588" i="1"/>
  <c r="EZ588" i="1" s="1"/>
  <c r="EU588" i="1"/>
  <c r="EY588" i="1" s="1"/>
  <c r="EI588" i="1"/>
  <c r="EH588" i="1"/>
  <c r="EG588" i="1"/>
  <c r="EF588" i="1"/>
  <c r="EE588" i="1"/>
  <c r="ED588" i="1"/>
  <c r="EC588" i="1"/>
  <c r="EB588" i="1"/>
  <c r="EA588" i="1"/>
  <c r="DZ588" i="1"/>
  <c r="DY588" i="1"/>
  <c r="DX588" i="1"/>
  <c r="DV588" i="1"/>
  <c r="DW588" i="1" s="1"/>
  <c r="DD588" i="1"/>
  <c r="DC588" i="1"/>
  <c r="DB588" i="1"/>
  <c r="DA588" i="1"/>
  <c r="CZ588" i="1"/>
  <c r="CY588" i="1"/>
  <c r="CX588" i="1"/>
  <c r="CW588" i="1"/>
  <c r="CV588" i="1"/>
  <c r="CU588" i="1"/>
  <c r="CT588" i="1"/>
  <c r="CS588" i="1"/>
  <c r="CQ588" i="1"/>
  <c r="CR588" i="1" s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L588" i="1"/>
  <c r="BM588" i="1" s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G588" i="1"/>
  <c r="AH588" i="1" s="1"/>
  <c r="EI587" i="1"/>
  <c r="EH587" i="1"/>
  <c r="EG587" i="1"/>
  <c r="EF587" i="1"/>
  <c r="EE587" i="1"/>
  <c r="ED587" i="1"/>
  <c r="EC587" i="1"/>
  <c r="EB587" i="1"/>
  <c r="EA587" i="1"/>
  <c r="DZ587" i="1"/>
  <c r="DY587" i="1"/>
  <c r="DX587" i="1"/>
  <c r="DV587" i="1"/>
  <c r="DD587" i="1"/>
  <c r="DC587" i="1"/>
  <c r="DB587" i="1"/>
  <c r="DA587" i="1"/>
  <c r="CZ587" i="1"/>
  <c r="CY587" i="1"/>
  <c r="CX587" i="1"/>
  <c r="CW587" i="1"/>
  <c r="CV587" i="1"/>
  <c r="CU587" i="1"/>
  <c r="CT587" i="1"/>
  <c r="CS587" i="1"/>
  <c r="CQ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L587" i="1"/>
  <c r="EV587" i="1" s="1"/>
  <c r="EZ587" i="1" s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G587" i="1"/>
  <c r="EU587" i="1" s="1"/>
  <c r="EY587" i="1" s="1"/>
  <c r="EI586" i="1"/>
  <c r="EH586" i="1"/>
  <c r="EG586" i="1"/>
  <c r="EF586" i="1"/>
  <c r="EE586" i="1"/>
  <c r="ED586" i="1"/>
  <c r="EC586" i="1"/>
  <c r="EB586" i="1"/>
  <c r="EA586" i="1"/>
  <c r="DZ586" i="1"/>
  <c r="DY586" i="1"/>
  <c r="DX586" i="1"/>
  <c r="DV586" i="1"/>
  <c r="DD586" i="1"/>
  <c r="DC586" i="1"/>
  <c r="DB586" i="1"/>
  <c r="DA586" i="1"/>
  <c r="CZ586" i="1"/>
  <c r="CY586" i="1"/>
  <c r="CX586" i="1"/>
  <c r="CW586" i="1"/>
  <c r="CV586" i="1"/>
  <c r="CU586" i="1"/>
  <c r="CT586" i="1"/>
  <c r="CS586" i="1"/>
  <c r="CQ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L586" i="1"/>
  <c r="BM586" i="1" s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G586" i="1"/>
  <c r="AH586" i="1" s="1"/>
  <c r="EI585" i="1"/>
  <c r="EH585" i="1"/>
  <c r="EG585" i="1"/>
  <c r="EF585" i="1"/>
  <c r="EE585" i="1"/>
  <c r="ED585" i="1"/>
  <c r="EC585" i="1"/>
  <c r="EB585" i="1"/>
  <c r="EA585" i="1"/>
  <c r="DZ585" i="1"/>
  <c r="DY585" i="1"/>
  <c r="DX585" i="1"/>
  <c r="DV585" i="1"/>
  <c r="DD585" i="1"/>
  <c r="DC585" i="1"/>
  <c r="DB585" i="1"/>
  <c r="DA585" i="1"/>
  <c r="CZ585" i="1"/>
  <c r="CY585" i="1"/>
  <c r="CX585" i="1"/>
  <c r="CW585" i="1"/>
  <c r="CV585" i="1"/>
  <c r="CU585" i="1"/>
  <c r="CT585" i="1"/>
  <c r="CS585" i="1"/>
  <c r="CQ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L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G585" i="1"/>
  <c r="EU585" i="1" s="1"/>
  <c r="EY585" i="1" s="1"/>
  <c r="FB584" i="1"/>
  <c r="FA584" i="1"/>
  <c r="EV584" i="1"/>
  <c r="EZ584" i="1" s="1"/>
  <c r="EU584" i="1"/>
  <c r="EY584" i="1" s="1"/>
  <c r="EI584" i="1"/>
  <c r="EH584" i="1"/>
  <c r="EG584" i="1"/>
  <c r="EF584" i="1"/>
  <c r="EE584" i="1"/>
  <c r="ED584" i="1"/>
  <c r="EC584" i="1"/>
  <c r="EB584" i="1"/>
  <c r="EA584" i="1"/>
  <c r="DZ584" i="1"/>
  <c r="DY584" i="1"/>
  <c r="DX584" i="1"/>
  <c r="DV584" i="1"/>
  <c r="DW584" i="1" s="1"/>
  <c r="DD584" i="1"/>
  <c r="DC584" i="1"/>
  <c r="DB584" i="1"/>
  <c r="DA584" i="1"/>
  <c r="CZ584" i="1"/>
  <c r="CY584" i="1"/>
  <c r="CX584" i="1"/>
  <c r="CW584" i="1"/>
  <c r="CV584" i="1"/>
  <c r="CU584" i="1"/>
  <c r="CT584" i="1"/>
  <c r="CS584" i="1"/>
  <c r="CQ584" i="1"/>
  <c r="CR584" i="1" s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L584" i="1"/>
  <c r="BM584" i="1" s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G584" i="1"/>
  <c r="AH584" i="1" s="1"/>
  <c r="EI583" i="1"/>
  <c r="EH583" i="1"/>
  <c r="EG583" i="1"/>
  <c r="EF583" i="1"/>
  <c r="EE583" i="1"/>
  <c r="ED583" i="1"/>
  <c r="EC583" i="1"/>
  <c r="EB583" i="1"/>
  <c r="EA583" i="1"/>
  <c r="DZ583" i="1"/>
  <c r="DY583" i="1"/>
  <c r="DX583" i="1"/>
  <c r="DV583" i="1"/>
  <c r="DD583" i="1"/>
  <c r="DC583" i="1"/>
  <c r="DB583" i="1"/>
  <c r="DA583" i="1"/>
  <c r="CZ583" i="1"/>
  <c r="CY583" i="1"/>
  <c r="CX583" i="1"/>
  <c r="CW583" i="1"/>
  <c r="CV583" i="1"/>
  <c r="CU583" i="1"/>
  <c r="CT583" i="1"/>
  <c r="CS583" i="1"/>
  <c r="CQ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L583" i="1"/>
  <c r="EV583" i="1" s="1"/>
  <c r="EZ583" i="1" s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G583" i="1"/>
  <c r="EU583" i="1" s="1"/>
  <c r="EY583" i="1" s="1"/>
  <c r="EI582" i="1"/>
  <c r="EH582" i="1"/>
  <c r="EG582" i="1"/>
  <c r="EF582" i="1"/>
  <c r="EE582" i="1"/>
  <c r="ED582" i="1"/>
  <c r="EC582" i="1"/>
  <c r="EB582" i="1"/>
  <c r="EA582" i="1"/>
  <c r="DZ582" i="1"/>
  <c r="DY582" i="1"/>
  <c r="DX582" i="1"/>
  <c r="DV582" i="1"/>
  <c r="DD582" i="1"/>
  <c r="DC582" i="1"/>
  <c r="DB582" i="1"/>
  <c r="DA582" i="1"/>
  <c r="CZ582" i="1"/>
  <c r="CY582" i="1"/>
  <c r="CX582" i="1"/>
  <c r="CW582" i="1"/>
  <c r="CV582" i="1"/>
  <c r="CU582" i="1"/>
  <c r="CT582" i="1"/>
  <c r="CS582" i="1"/>
  <c r="CQ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L582" i="1"/>
  <c r="EV582" i="1" s="1"/>
  <c r="EZ582" i="1" s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G582" i="1"/>
  <c r="EU582" i="1" s="1"/>
  <c r="EY582" i="1" s="1"/>
  <c r="EI581" i="1"/>
  <c r="EH581" i="1"/>
  <c r="EG581" i="1"/>
  <c r="EF581" i="1"/>
  <c r="EE581" i="1"/>
  <c r="ED581" i="1"/>
  <c r="EC581" i="1"/>
  <c r="EB581" i="1"/>
  <c r="EA581" i="1"/>
  <c r="DZ581" i="1"/>
  <c r="DY581" i="1"/>
  <c r="DX581" i="1"/>
  <c r="DV581" i="1"/>
  <c r="DD581" i="1"/>
  <c r="DC581" i="1"/>
  <c r="DB581" i="1"/>
  <c r="DA581" i="1"/>
  <c r="CZ581" i="1"/>
  <c r="CY581" i="1"/>
  <c r="CX581" i="1"/>
  <c r="CW581" i="1"/>
  <c r="CV581" i="1"/>
  <c r="CU581" i="1"/>
  <c r="CT581" i="1"/>
  <c r="CS581" i="1"/>
  <c r="CQ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L581" i="1"/>
  <c r="BM581" i="1" s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G581" i="1"/>
  <c r="AH581" i="1" s="1"/>
  <c r="EI580" i="1"/>
  <c r="EH580" i="1"/>
  <c r="EG580" i="1"/>
  <c r="EF580" i="1"/>
  <c r="EE580" i="1"/>
  <c r="ED580" i="1"/>
  <c r="EC580" i="1"/>
  <c r="EB580" i="1"/>
  <c r="EA580" i="1"/>
  <c r="DZ580" i="1"/>
  <c r="DY580" i="1"/>
  <c r="DX580" i="1"/>
  <c r="DV580" i="1"/>
  <c r="DD580" i="1"/>
  <c r="DC580" i="1"/>
  <c r="DB580" i="1"/>
  <c r="DA580" i="1"/>
  <c r="CZ580" i="1"/>
  <c r="CY580" i="1"/>
  <c r="CX580" i="1"/>
  <c r="CW580" i="1"/>
  <c r="CV580" i="1"/>
  <c r="CU580" i="1"/>
  <c r="CT580" i="1"/>
  <c r="CS580" i="1"/>
  <c r="CQ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L580" i="1"/>
  <c r="EV580" i="1" s="1"/>
  <c r="EZ580" i="1" s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G580" i="1"/>
  <c r="FB579" i="1"/>
  <c r="FA579" i="1"/>
  <c r="EV579" i="1"/>
  <c r="EZ579" i="1" s="1"/>
  <c r="EU579" i="1"/>
  <c r="EY579" i="1" s="1"/>
  <c r="EI579" i="1"/>
  <c r="EH579" i="1"/>
  <c r="EG579" i="1"/>
  <c r="EF579" i="1"/>
  <c r="EE579" i="1"/>
  <c r="ED579" i="1"/>
  <c r="EC579" i="1"/>
  <c r="EB579" i="1"/>
  <c r="EA579" i="1"/>
  <c r="DZ579" i="1"/>
  <c r="DY579" i="1"/>
  <c r="DX579" i="1"/>
  <c r="DV579" i="1"/>
  <c r="DW579" i="1" s="1"/>
  <c r="DD579" i="1"/>
  <c r="DC579" i="1"/>
  <c r="DB579" i="1"/>
  <c r="DA579" i="1"/>
  <c r="CZ579" i="1"/>
  <c r="CY579" i="1"/>
  <c r="CX579" i="1"/>
  <c r="CW579" i="1"/>
  <c r="CV579" i="1"/>
  <c r="CU579" i="1"/>
  <c r="CT579" i="1"/>
  <c r="CS579" i="1"/>
  <c r="CQ579" i="1"/>
  <c r="CR579" i="1" s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L579" i="1"/>
  <c r="BM579" i="1" s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G579" i="1"/>
  <c r="AH579" i="1" s="1"/>
  <c r="EI578" i="1"/>
  <c r="EH578" i="1"/>
  <c r="EG578" i="1"/>
  <c r="EF578" i="1"/>
  <c r="EE578" i="1"/>
  <c r="ED578" i="1"/>
  <c r="EC578" i="1"/>
  <c r="EB578" i="1"/>
  <c r="EA578" i="1"/>
  <c r="DZ578" i="1"/>
  <c r="DY578" i="1"/>
  <c r="DX578" i="1"/>
  <c r="DV578" i="1"/>
  <c r="DD578" i="1"/>
  <c r="DC578" i="1"/>
  <c r="DB578" i="1"/>
  <c r="DA578" i="1"/>
  <c r="CZ578" i="1"/>
  <c r="CY578" i="1"/>
  <c r="CX578" i="1"/>
  <c r="CW578" i="1"/>
  <c r="CV578" i="1"/>
  <c r="CU578" i="1"/>
  <c r="CT578" i="1"/>
  <c r="CS578" i="1"/>
  <c r="CQ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L578" i="1"/>
  <c r="BM578" i="1" s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G578" i="1"/>
  <c r="EU578" i="1" s="1"/>
  <c r="EY578" i="1" s="1"/>
  <c r="EI577" i="1"/>
  <c r="EH577" i="1"/>
  <c r="EG577" i="1"/>
  <c r="EF577" i="1"/>
  <c r="EE577" i="1"/>
  <c r="ED577" i="1"/>
  <c r="EC577" i="1"/>
  <c r="EB577" i="1"/>
  <c r="EA577" i="1"/>
  <c r="DZ577" i="1"/>
  <c r="DY577" i="1"/>
  <c r="DX577" i="1"/>
  <c r="DV577" i="1"/>
  <c r="DD577" i="1"/>
  <c r="DC577" i="1"/>
  <c r="DB577" i="1"/>
  <c r="DA577" i="1"/>
  <c r="CZ577" i="1"/>
  <c r="CY577" i="1"/>
  <c r="CX577" i="1"/>
  <c r="CW577" i="1"/>
  <c r="CV577" i="1"/>
  <c r="CU577" i="1"/>
  <c r="CT577" i="1"/>
  <c r="CS577" i="1"/>
  <c r="CQ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L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G577" i="1"/>
  <c r="EU577" i="1" s="1"/>
  <c r="EY577" i="1" s="1"/>
  <c r="EI576" i="1"/>
  <c r="EH576" i="1"/>
  <c r="EG576" i="1"/>
  <c r="EF576" i="1"/>
  <c r="EE576" i="1"/>
  <c r="ED576" i="1"/>
  <c r="EC576" i="1"/>
  <c r="EB576" i="1"/>
  <c r="EA576" i="1"/>
  <c r="DZ576" i="1"/>
  <c r="DY576" i="1"/>
  <c r="DX576" i="1"/>
  <c r="DV576" i="1"/>
  <c r="DD576" i="1"/>
  <c r="DC576" i="1"/>
  <c r="DB576" i="1"/>
  <c r="DA576" i="1"/>
  <c r="CZ576" i="1"/>
  <c r="CY576" i="1"/>
  <c r="CX576" i="1"/>
  <c r="CW576" i="1"/>
  <c r="CV576" i="1"/>
  <c r="CU576" i="1"/>
  <c r="CT576" i="1"/>
  <c r="CS576" i="1"/>
  <c r="CQ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L576" i="1"/>
  <c r="EV576" i="1" s="1"/>
  <c r="EZ576" i="1" s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G576" i="1"/>
  <c r="AH576" i="1" s="1"/>
  <c r="FB575" i="1"/>
  <c r="FA575" i="1"/>
  <c r="EV575" i="1"/>
  <c r="EZ575" i="1" s="1"/>
  <c r="EU575" i="1"/>
  <c r="EY575" i="1" s="1"/>
  <c r="EI575" i="1"/>
  <c r="EH575" i="1"/>
  <c r="EG575" i="1"/>
  <c r="EF575" i="1"/>
  <c r="EE575" i="1"/>
  <c r="ED575" i="1"/>
  <c r="EC575" i="1"/>
  <c r="EB575" i="1"/>
  <c r="EA575" i="1"/>
  <c r="DZ575" i="1"/>
  <c r="DY575" i="1"/>
  <c r="DX575" i="1"/>
  <c r="DV575" i="1"/>
  <c r="DW575" i="1" s="1"/>
  <c r="DD575" i="1"/>
  <c r="DC575" i="1"/>
  <c r="DB575" i="1"/>
  <c r="DA575" i="1"/>
  <c r="CZ575" i="1"/>
  <c r="CY575" i="1"/>
  <c r="CX575" i="1"/>
  <c r="CW575" i="1"/>
  <c r="CV575" i="1"/>
  <c r="CU575" i="1"/>
  <c r="CT575" i="1"/>
  <c r="CS575" i="1"/>
  <c r="CQ575" i="1"/>
  <c r="CR575" i="1" s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L575" i="1"/>
  <c r="BM575" i="1" s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G575" i="1"/>
  <c r="AH575" i="1" s="1"/>
  <c r="FB574" i="1"/>
  <c r="FA574" i="1"/>
  <c r="EV574" i="1"/>
  <c r="EZ574" i="1" s="1"/>
  <c r="EU574" i="1"/>
  <c r="EY574" i="1" s="1"/>
  <c r="EI574" i="1"/>
  <c r="EH574" i="1"/>
  <c r="EG574" i="1"/>
  <c r="EF574" i="1"/>
  <c r="EE574" i="1"/>
  <c r="ED574" i="1"/>
  <c r="EC574" i="1"/>
  <c r="EB574" i="1"/>
  <c r="EA574" i="1"/>
  <c r="DZ574" i="1"/>
  <c r="DY574" i="1"/>
  <c r="DX574" i="1"/>
  <c r="DV574" i="1"/>
  <c r="DW574" i="1" s="1"/>
  <c r="DD574" i="1"/>
  <c r="DC574" i="1"/>
  <c r="DB574" i="1"/>
  <c r="DA574" i="1"/>
  <c r="CZ574" i="1"/>
  <c r="CY574" i="1"/>
  <c r="CX574" i="1"/>
  <c r="CW574" i="1"/>
  <c r="CV574" i="1"/>
  <c r="CU574" i="1"/>
  <c r="CT574" i="1"/>
  <c r="CS574" i="1"/>
  <c r="CQ574" i="1"/>
  <c r="CR574" i="1" s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L574" i="1"/>
  <c r="BM574" i="1" s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G574" i="1"/>
  <c r="AH574" i="1" s="1"/>
  <c r="EI573" i="1"/>
  <c r="EH573" i="1"/>
  <c r="EG573" i="1"/>
  <c r="EF573" i="1"/>
  <c r="EE573" i="1"/>
  <c r="ED573" i="1"/>
  <c r="EC573" i="1"/>
  <c r="EB573" i="1"/>
  <c r="EA573" i="1"/>
  <c r="DZ573" i="1"/>
  <c r="DY573" i="1"/>
  <c r="DX573" i="1"/>
  <c r="DV573" i="1"/>
  <c r="DD573" i="1"/>
  <c r="DC573" i="1"/>
  <c r="DB573" i="1"/>
  <c r="DA573" i="1"/>
  <c r="CZ573" i="1"/>
  <c r="CY573" i="1"/>
  <c r="CX573" i="1"/>
  <c r="CW573" i="1"/>
  <c r="CV573" i="1"/>
  <c r="CU573" i="1"/>
  <c r="CT573" i="1"/>
  <c r="CS573" i="1"/>
  <c r="CQ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L573" i="1"/>
  <c r="BM573" i="1" s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G573" i="1"/>
  <c r="AH573" i="1" s="1"/>
  <c r="EI572" i="1"/>
  <c r="EH572" i="1"/>
  <c r="EG572" i="1"/>
  <c r="EF572" i="1"/>
  <c r="EE572" i="1"/>
  <c r="ED572" i="1"/>
  <c r="EC572" i="1"/>
  <c r="EB572" i="1"/>
  <c r="EA572" i="1"/>
  <c r="DZ572" i="1"/>
  <c r="DY572" i="1"/>
  <c r="DX572" i="1"/>
  <c r="DV572" i="1"/>
  <c r="DD572" i="1"/>
  <c r="DC572" i="1"/>
  <c r="DB572" i="1"/>
  <c r="DA572" i="1"/>
  <c r="CZ572" i="1"/>
  <c r="CY572" i="1"/>
  <c r="CX572" i="1"/>
  <c r="CW572" i="1"/>
  <c r="CV572" i="1"/>
  <c r="CU572" i="1"/>
  <c r="CT572" i="1"/>
  <c r="CS572" i="1"/>
  <c r="CQ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L572" i="1"/>
  <c r="EV572" i="1" s="1"/>
  <c r="EZ572" i="1" s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G572" i="1"/>
  <c r="EI571" i="1"/>
  <c r="EH571" i="1"/>
  <c r="EG571" i="1"/>
  <c r="EF571" i="1"/>
  <c r="EE571" i="1"/>
  <c r="ED571" i="1"/>
  <c r="EC571" i="1"/>
  <c r="EB571" i="1"/>
  <c r="EA571" i="1"/>
  <c r="DZ571" i="1"/>
  <c r="DY571" i="1"/>
  <c r="DX571" i="1"/>
  <c r="DV571" i="1"/>
  <c r="DD571" i="1"/>
  <c r="DC571" i="1"/>
  <c r="DB571" i="1"/>
  <c r="DA571" i="1"/>
  <c r="CZ571" i="1"/>
  <c r="CY571" i="1"/>
  <c r="CX571" i="1"/>
  <c r="CW571" i="1"/>
  <c r="CV571" i="1"/>
  <c r="CU571" i="1"/>
  <c r="CT571" i="1"/>
  <c r="CS571" i="1"/>
  <c r="CQ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L571" i="1"/>
  <c r="EV571" i="1" s="1"/>
  <c r="EZ571" i="1" s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G571" i="1"/>
  <c r="EU571" i="1" s="1"/>
  <c r="EY571" i="1" s="1"/>
  <c r="EI570" i="1"/>
  <c r="EH570" i="1"/>
  <c r="EG570" i="1"/>
  <c r="EF570" i="1"/>
  <c r="EE570" i="1"/>
  <c r="ED570" i="1"/>
  <c r="EC570" i="1"/>
  <c r="EB570" i="1"/>
  <c r="EA570" i="1"/>
  <c r="DZ570" i="1"/>
  <c r="DY570" i="1"/>
  <c r="DX570" i="1"/>
  <c r="DV570" i="1"/>
  <c r="DD570" i="1"/>
  <c r="DC570" i="1"/>
  <c r="DB570" i="1"/>
  <c r="DA570" i="1"/>
  <c r="CZ570" i="1"/>
  <c r="CY570" i="1"/>
  <c r="CX570" i="1"/>
  <c r="CW570" i="1"/>
  <c r="CV570" i="1"/>
  <c r="CU570" i="1"/>
  <c r="CT570" i="1"/>
  <c r="CS570" i="1"/>
  <c r="CQ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L570" i="1"/>
  <c r="BM570" i="1" s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G570" i="1"/>
  <c r="EU570" i="1" s="1"/>
  <c r="EY570" i="1" s="1"/>
  <c r="FB569" i="1"/>
  <c r="FA569" i="1"/>
  <c r="EV569" i="1"/>
  <c r="EZ569" i="1" s="1"/>
  <c r="EU569" i="1"/>
  <c r="EY569" i="1" s="1"/>
  <c r="EK569" i="1"/>
  <c r="EI569" i="1"/>
  <c r="EH569" i="1"/>
  <c r="EG569" i="1"/>
  <c r="EF569" i="1"/>
  <c r="EE569" i="1"/>
  <c r="ED569" i="1"/>
  <c r="EC569" i="1"/>
  <c r="EB569" i="1"/>
  <c r="EA569" i="1"/>
  <c r="DZ569" i="1"/>
  <c r="DY569" i="1"/>
  <c r="DX569" i="1"/>
  <c r="DV569" i="1"/>
  <c r="DW569" i="1" s="1"/>
  <c r="DF569" i="1"/>
  <c r="DD569" i="1"/>
  <c r="DC569" i="1"/>
  <c r="DB569" i="1"/>
  <c r="DA569" i="1"/>
  <c r="CZ569" i="1"/>
  <c r="CY569" i="1"/>
  <c r="CX569" i="1"/>
  <c r="CW569" i="1"/>
  <c r="CV569" i="1"/>
  <c r="CU569" i="1"/>
  <c r="CT569" i="1"/>
  <c r="CS569" i="1"/>
  <c r="CQ569" i="1"/>
  <c r="CR569" i="1" s="1"/>
  <c r="CA569" i="1"/>
  <c r="CD569" i="1" s="1" a="1"/>
  <c r="CD569" i="1" s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L569" i="1"/>
  <c r="BM569" i="1" s="1"/>
  <c r="AV569" i="1"/>
  <c r="AY569" i="1" s="1" a="1"/>
  <c r="AY569" i="1" s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G569" i="1"/>
  <c r="AH569" i="1" s="1"/>
  <c r="EI568" i="1"/>
  <c r="EH568" i="1"/>
  <c r="EG568" i="1"/>
  <c r="EF568" i="1"/>
  <c r="EE568" i="1"/>
  <c r="ED568" i="1"/>
  <c r="EC568" i="1"/>
  <c r="EB568" i="1"/>
  <c r="EA568" i="1"/>
  <c r="DZ568" i="1"/>
  <c r="DY568" i="1"/>
  <c r="DX568" i="1"/>
  <c r="DV568" i="1"/>
  <c r="DD568" i="1"/>
  <c r="DC568" i="1"/>
  <c r="DB568" i="1"/>
  <c r="DA568" i="1"/>
  <c r="CZ568" i="1"/>
  <c r="CY568" i="1"/>
  <c r="CX568" i="1"/>
  <c r="CW568" i="1"/>
  <c r="CV568" i="1"/>
  <c r="CU568" i="1"/>
  <c r="CT568" i="1"/>
  <c r="CS568" i="1"/>
  <c r="CQ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L568" i="1"/>
  <c r="BM568" i="1" s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G568" i="1"/>
  <c r="AH568" i="1" s="1"/>
  <c r="EI567" i="1"/>
  <c r="EH567" i="1"/>
  <c r="EG567" i="1"/>
  <c r="EF567" i="1"/>
  <c r="EE567" i="1"/>
  <c r="ED567" i="1"/>
  <c r="EC567" i="1"/>
  <c r="EB567" i="1"/>
  <c r="EA567" i="1"/>
  <c r="DZ567" i="1"/>
  <c r="DY567" i="1"/>
  <c r="DX567" i="1"/>
  <c r="DV567" i="1"/>
  <c r="DD567" i="1"/>
  <c r="DC567" i="1"/>
  <c r="DB567" i="1"/>
  <c r="DA567" i="1"/>
  <c r="CZ567" i="1"/>
  <c r="CY567" i="1"/>
  <c r="CX567" i="1"/>
  <c r="CW567" i="1"/>
  <c r="CV567" i="1"/>
  <c r="CU567" i="1"/>
  <c r="CT567" i="1"/>
  <c r="CS567" i="1"/>
  <c r="CQ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L567" i="1"/>
  <c r="EV567" i="1" s="1"/>
  <c r="EZ567" i="1" s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G567" i="1"/>
  <c r="EU567" i="1" s="1"/>
  <c r="EY567" i="1" s="1"/>
  <c r="EI566" i="1"/>
  <c r="EH566" i="1"/>
  <c r="EG566" i="1"/>
  <c r="EF566" i="1"/>
  <c r="EE566" i="1"/>
  <c r="ED566" i="1"/>
  <c r="EC566" i="1"/>
  <c r="EB566" i="1"/>
  <c r="EA566" i="1"/>
  <c r="DZ566" i="1"/>
  <c r="DY566" i="1"/>
  <c r="DX566" i="1"/>
  <c r="DV566" i="1"/>
  <c r="DD566" i="1"/>
  <c r="DC566" i="1"/>
  <c r="DB566" i="1"/>
  <c r="DA566" i="1"/>
  <c r="CZ566" i="1"/>
  <c r="CY566" i="1"/>
  <c r="CX566" i="1"/>
  <c r="CW566" i="1"/>
  <c r="CV566" i="1"/>
  <c r="CU566" i="1"/>
  <c r="CT566" i="1"/>
  <c r="CS566" i="1"/>
  <c r="CQ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L566" i="1"/>
  <c r="EV566" i="1" s="1"/>
  <c r="EZ566" i="1" s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G566" i="1"/>
  <c r="EU566" i="1" s="1"/>
  <c r="EY566" i="1" s="1"/>
  <c r="FB565" i="1"/>
  <c r="FA565" i="1"/>
  <c r="EV565" i="1"/>
  <c r="EZ565" i="1" s="1"/>
  <c r="EU565" i="1"/>
  <c r="EY565" i="1" s="1"/>
  <c r="EI565" i="1"/>
  <c r="EH565" i="1"/>
  <c r="EG565" i="1"/>
  <c r="EF565" i="1"/>
  <c r="EE565" i="1"/>
  <c r="ED565" i="1"/>
  <c r="EC565" i="1"/>
  <c r="EB565" i="1"/>
  <c r="EA565" i="1"/>
  <c r="DZ565" i="1"/>
  <c r="DY565" i="1"/>
  <c r="DX565" i="1"/>
  <c r="DV565" i="1"/>
  <c r="DW565" i="1" s="1"/>
  <c r="DD565" i="1"/>
  <c r="DC565" i="1"/>
  <c r="DB565" i="1"/>
  <c r="DA565" i="1"/>
  <c r="CZ565" i="1"/>
  <c r="CY565" i="1"/>
  <c r="CX565" i="1"/>
  <c r="CW565" i="1"/>
  <c r="CV565" i="1"/>
  <c r="CU565" i="1"/>
  <c r="CT565" i="1"/>
  <c r="CS565" i="1"/>
  <c r="CQ565" i="1"/>
  <c r="CR565" i="1" s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L565" i="1"/>
  <c r="BM565" i="1" s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G565" i="1"/>
  <c r="AH565" i="1" s="1"/>
  <c r="FB564" i="1"/>
  <c r="FA564" i="1"/>
  <c r="EV564" i="1"/>
  <c r="EZ564" i="1" s="1"/>
  <c r="EU564" i="1"/>
  <c r="EY564" i="1" s="1"/>
  <c r="EI564" i="1"/>
  <c r="EH564" i="1"/>
  <c r="EG564" i="1"/>
  <c r="EF564" i="1"/>
  <c r="EE564" i="1"/>
  <c r="ED564" i="1"/>
  <c r="EC564" i="1"/>
  <c r="EB564" i="1"/>
  <c r="EA564" i="1"/>
  <c r="DZ564" i="1"/>
  <c r="DY564" i="1"/>
  <c r="DX564" i="1"/>
  <c r="DV564" i="1"/>
  <c r="DW564" i="1" s="1"/>
  <c r="DD564" i="1"/>
  <c r="DC564" i="1"/>
  <c r="DB564" i="1"/>
  <c r="DA564" i="1"/>
  <c r="CZ564" i="1"/>
  <c r="CY564" i="1"/>
  <c r="CX564" i="1"/>
  <c r="CW564" i="1"/>
  <c r="CV564" i="1"/>
  <c r="CU564" i="1"/>
  <c r="CT564" i="1"/>
  <c r="CS564" i="1"/>
  <c r="CQ564" i="1"/>
  <c r="CR564" i="1" s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L564" i="1"/>
  <c r="BM564" i="1" s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G564" i="1"/>
  <c r="AH564" i="1" s="1"/>
  <c r="FB563" i="1"/>
  <c r="FA563" i="1"/>
  <c r="EV563" i="1"/>
  <c r="EZ563" i="1" s="1"/>
  <c r="EU563" i="1"/>
  <c r="EY563" i="1" s="1"/>
  <c r="EI563" i="1"/>
  <c r="EH563" i="1"/>
  <c r="EG563" i="1"/>
  <c r="EF563" i="1"/>
  <c r="EE563" i="1"/>
  <c r="ED563" i="1"/>
  <c r="EC563" i="1"/>
  <c r="EB563" i="1"/>
  <c r="EA563" i="1"/>
  <c r="DZ563" i="1"/>
  <c r="DY563" i="1"/>
  <c r="DX563" i="1"/>
  <c r="DV563" i="1"/>
  <c r="DW563" i="1" s="1"/>
  <c r="DD563" i="1"/>
  <c r="DC563" i="1"/>
  <c r="DB563" i="1"/>
  <c r="DA563" i="1"/>
  <c r="CZ563" i="1"/>
  <c r="CY563" i="1"/>
  <c r="CX563" i="1"/>
  <c r="CW563" i="1"/>
  <c r="CV563" i="1"/>
  <c r="CU563" i="1"/>
  <c r="CT563" i="1"/>
  <c r="CS563" i="1"/>
  <c r="CQ563" i="1"/>
  <c r="CR563" i="1" s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L563" i="1"/>
  <c r="BM563" i="1" s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G563" i="1"/>
  <c r="AH563" i="1" s="1"/>
  <c r="FB562" i="1"/>
  <c r="FA562" i="1"/>
  <c r="EV562" i="1"/>
  <c r="EZ562" i="1" s="1"/>
  <c r="EU562" i="1"/>
  <c r="EY562" i="1" s="1"/>
  <c r="EI562" i="1"/>
  <c r="EH562" i="1"/>
  <c r="EG562" i="1"/>
  <c r="EF562" i="1"/>
  <c r="EE562" i="1"/>
  <c r="ED562" i="1"/>
  <c r="EC562" i="1"/>
  <c r="EB562" i="1"/>
  <c r="EA562" i="1"/>
  <c r="DZ562" i="1"/>
  <c r="DY562" i="1"/>
  <c r="DX562" i="1"/>
  <c r="DV562" i="1"/>
  <c r="DW562" i="1" s="1"/>
  <c r="DD562" i="1"/>
  <c r="DC562" i="1"/>
  <c r="DB562" i="1"/>
  <c r="DA562" i="1"/>
  <c r="CZ562" i="1"/>
  <c r="CY562" i="1"/>
  <c r="CX562" i="1"/>
  <c r="CW562" i="1"/>
  <c r="CV562" i="1"/>
  <c r="CU562" i="1"/>
  <c r="CT562" i="1"/>
  <c r="CS562" i="1"/>
  <c r="CQ562" i="1"/>
  <c r="CR562" i="1" s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L562" i="1"/>
  <c r="BM562" i="1" s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G562" i="1"/>
  <c r="AH562" i="1" s="1"/>
  <c r="FB561" i="1"/>
  <c r="FA561" i="1"/>
  <c r="EV561" i="1"/>
  <c r="EZ561" i="1" s="1"/>
  <c r="EU561" i="1"/>
  <c r="EY561" i="1" s="1"/>
  <c r="EI561" i="1"/>
  <c r="EH561" i="1"/>
  <c r="EG561" i="1"/>
  <c r="EF561" i="1"/>
  <c r="EE561" i="1"/>
  <c r="ED561" i="1"/>
  <c r="EC561" i="1"/>
  <c r="EB561" i="1"/>
  <c r="EA561" i="1"/>
  <c r="DZ561" i="1"/>
  <c r="DY561" i="1"/>
  <c r="DX561" i="1"/>
  <c r="DV561" i="1"/>
  <c r="DW561" i="1" s="1"/>
  <c r="DD561" i="1"/>
  <c r="DC561" i="1"/>
  <c r="DB561" i="1"/>
  <c r="DA561" i="1"/>
  <c r="CZ561" i="1"/>
  <c r="CY561" i="1"/>
  <c r="CX561" i="1"/>
  <c r="CW561" i="1"/>
  <c r="CV561" i="1"/>
  <c r="CU561" i="1"/>
  <c r="CT561" i="1"/>
  <c r="CS561" i="1"/>
  <c r="CQ561" i="1"/>
  <c r="CR561" i="1" s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L561" i="1"/>
  <c r="BM561" i="1" s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G561" i="1"/>
  <c r="AH561" i="1" s="1"/>
  <c r="EI560" i="1"/>
  <c r="EH560" i="1"/>
  <c r="EG560" i="1"/>
  <c r="EF560" i="1"/>
  <c r="EE560" i="1"/>
  <c r="ED560" i="1"/>
  <c r="EC560" i="1"/>
  <c r="EB560" i="1"/>
  <c r="EA560" i="1"/>
  <c r="DZ560" i="1"/>
  <c r="DY560" i="1"/>
  <c r="DX560" i="1"/>
  <c r="DV560" i="1"/>
  <c r="DD560" i="1"/>
  <c r="DC560" i="1"/>
  <c r="DB560" i="1"/>
  <c r="DA560" i="1"/>
  <c r="CZ560" i="1"/>
  <c r="CY560" i="1"/>
  <c r="CX560" i="1"/>
  <c r="CW560" i="1"/>
  <c r="CV560" i="1"/>
  <c r="CU560" i="1"/>
  <c r="CT560" i="1"/>
  <c r="CS560" i="1"/>
  <c r="CQ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L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G560" i="1"/>
  <c r="AH560" i="1" s="1"/>
  <c r="FB559" i="1"/>
  <c r="FA559" i="1"/>
  <c r="EV559" i="1"/>
  <c r="EZ559" i="1" s="1"/>
  <c r="EU559" i="1"/>
  <c r="EY559" i="1" s="1"/>
  <c r="EI559" i="1"/>
  <c r="EH559" i="1"/>
  <c r="EG559" i="1"/>
  <c r="EF559" i="1"/>
  <c r="EE559" i="1"/>
  <c r="ED559" i="1"/>
  <c r="EC559" i="1"/>
  <c r="EB559" i="1"/>
  <c r="EA559" i="1"/>
  <c r="DZ559" i="1"/>
  <c r="DY559" i="1"/>
  <c r="DX559" i="1"/>
  <c r="DV559" i="1"/>
  <c r="DW559" i="1" s="1"/>
  <c r="DD559" i="1"/>
  <c r="DC559" i="1"/>
  <c r="DB559" i="1"/>
  <c r="DA559" i="1"/>
  <c r="CZ559" i="1"/>
  <c r="CY559" i="1"/>
  <c r="CX559" i="1"/>
  <c r="CW559" i="1"/>
  <c r="CV559" i="1"/>
  <c r="CU559" i="1"/>
  <c r="CT559" i="1"/>
  <c r="CS559" i="1"/>
  <c r="CQ559" i="1"/>
  <c r="CR559" i="1" s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L559" i="1"/>
  <c r="BM559" i="1" s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G559" i="1"/>
  <c r="AH559" i="1" s="1"/>
  <c r="FB558" i="1"/>
  <c r="FA558" i="1"/>
  <c r="EV558" i="1"/>
  <c r="EZ558" i="1" s="1"/>
  <c r="EU558" i="1"/>
  <c r="EY558" i="1" s="1"/>
  <c r="EI558" i="1"/>
  <c r="EH558" i="1"/>
  <c r="EG558" i="1"/>
  <c r="EF558" i="1"/>
  <c r="EE558" i="1"/>
  <c r="ED558" i="1"/>
  <c r="EC558" i="1"/>
  <c r="EB558" i="1"/>
  <c r="EA558" i="1"/>
  <c r="DZ558" i="1"/>
  <c r="DY558" i="1"/>
  <c r="DX558" i="1"/>
  <c r="DV558" i="1"/>
  <c r="DW558" i="1" s="1"/>
  <c r="DD558" i="1"/>
  <c r="DC558" i="1"/>
  <c r="DB558" i="1"/>
  <c r="DA558" i="1"/>
  <c r="CZ558" i="1"/>
  <c r="CY558" i="1"/>
  <c r="CX558" i="1"/>
  <c r="CW558" i="1"/>
  <c r="CV558" i="1"/>
  <c r="CU558" i="1"/>
  <c r="CT558" i="1"/>
  <c r="CS558" i="1"/>
  <c r="CQ558" i="1"/>
  <c r="CR558" i="1" s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L558" i="1"/>
  <c r="BM558" i="1" s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G558" i="1"/>
  <c r="AH558" i="1" s="1"/>
  <c r="EI557" i="1"/>
  <c r="EH557" i="1"/>
  <c r="EG557" i="1"/>
  <c r="EF557" i="1"/>
  <c r="EE557" i="1"/>
  <c r="ED557" i="1"/>
  <c r="EC557" i="1"/>
  <c r="EB557" i="1"/>
  <c r="EA557" i="1"/>
  <c r="DZ557" i="1"/>
  <c r="DY557" i="1"/>
  <c r="DX557" i="1"/>
  <c r="DV557" i="1"/>
  <c r="DD557" i="1"/>
  <c r="DC557" i="1"/>
  <c r="DB557" i="1"/>
  <c r="DA557" i="1"/>
  <c r="CZ557" i="1"/>
  <c r="CY557" i="1"/>
  <c r="CX557" i="1"/>
  <c r="CW557" i="1"/>
  <c r="CV557" i="1"/>
  <c r="CU557" i="1"/>
  <c r="CT557" i="1"/>
  <c r="CS557" i="1"/>
  <c r="CQ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L557" i="1"/>
  <c r="BM557" i="1" s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G557" i="1"/>
  <c r="EU557" i="1" s="1"/>
  <c r="EY557" i="1" s="1"/>
  <c r="EI556" i="1"/>
  <c r="EH556" i="1"/>
  <c r="EG556" i="1"/>
  <c r="EF556" i="1"/>
  <c r="EE556" i="1"/>
  <c r="ED556" i="1"/>
  <c r="EC556" i="1"/>
  <c r="EB556" i="1"/>
  <c r="EA556" i="1"/>
  <c r="DZ556" i="1"/>
  <c r="DY556" i="1"/>
  <c r="DX556" i="1"/>
  <c r="DV556" i="1"/>
  <c r="DD556" i="1"/>
  <c r="DC556" i="1"/>
  <c r="DB556" i="1"/>
  <c r="DA556" i="1"/>
  <c r="CZ556" i="1"/>
  <c r="CY556" i="1"/>
  <c r="CX556" i="1"/>
  <c r="CW556" i="1"/>
  <c r="CV556" i="1"/>
  <c r="CU556" i="1"/>
  <c r="CT556" i="1"/>
  <c r="CS556" i="1"/>
  <c r="CQ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L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G556" i="1"/>
  <c r="EU556" i="1" s="1"/>
  <c r="EY556" i="1" s="1"/>
  <c r="FB555" i="1"/>
  <c r="FA555" i="1"/>
  <c r="EV555" i="1"/>
  <c r="EZ555" i="1" s="1"/>
  <c r="EU555" i="1"/>
  <c r="EY555" i="1" s="1"/>
  <c r="EI555" i="1"/>
  <c r="EH555" i="1"/>
  <c r="EG555" i="1"/>
  <c r="EF555" i="1"/>
  <c r="EE555" i="1"/>
  <c r="ED555" i="1"/>
  <c r="EC555" i="1"/>
  <c r="EB555" i="1"/>
  <c r="EA555" i="1"/>
  <c r="DZ555" i="1"/>
  <c r="DY555" i="1"/>
  <c r="DX555" i="1"/>
  <c r="DV555" i="1"/>
  <c r="DW555" i="1" s="1"/>
  <c r="DD555" i="1"/>
  <c r="DC555" i="1"/>
  <c r="DB555" i="1"/>
  <c r="DA555" i="1"/>
  <c r="CZ555" i="1"/>
  <c r="CY555" i="1"/>
  <c r="CX555" i="1"/>
  <c r="CW555" i="1"/>
  <c r="CV555" i="1"/>
  <c r="CU555" i="1"/>
  <c r="CT555" i="1"/>
  <c r="CS555" i="1"/>
  <c r="CQ555" i="1"/>
  <c r="CR555" i="1" s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L555" i="1"/>
  <c r="BM555" i="1" s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G555" i="1"/>
  <c r="AH555" i="1" s="1"/>
  <c r="FB554" i="1"/>
  <c r="FA554" i="1"/>
  <c r="EV554" i="1"/>
  <c r="EZ554" i="1" s="1"/>
  <c r="EU554" i="1"/>
  <c r="EY554" i="1" s="1"/>
  <c r="EI554" i="1"/>
  <c r="EH554" i="1"/>
  <c r="EG554" i="1"/>
  <c r="EF554" i="1"/>
  <c r="EE554" i="1"/>
  <c r="ED554" i="1"/>
  <c r="EC554" i="1"/>
  <c r="EB554" i="1"/>
  <c r="EA554" i="1"/>
  <c r="DZ554" i="1"/>
  <c r="DY554" i="1"/>
  <c r="DX554" i="1"/>
  <c r="DV554" i="1"/>
  <c r="DW554" i="1" s="1"/>
  <c r="DD554" i="1"/>
  <c r="DC554" i="1"/>
  <c r="DB554" i="1"/>
  <c r="DA554" i="1"/>
  <c r="CZ554" i="1"/>
  <c r="CY554" i="1"/>
  <c r="CX554" i="1"/>
  <c r="CW554" i="1"/>
  <c r="CV554" i="1"/>
  <c r="CU554" i="1"/>
  <c r="CT554" i="1"/>
  <c r="CS554" i="1"/>
  <c r="CQ554" i="1"/>
  <c r="CR554" i="1" s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L554" i="1"/>
  <c r="BM554" i="1" s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G554" i="1"/>
  <c r="AH554" i="1" s="1"/>
  <c r="FB553" i="1"/>
  <c r="FA553" i="1"/>
  <c r="EV553" i="1"/>
  <c r="EZ553" i="1" s="1"/>
  <c r="EU553" i="1"/>
  <c r="EY553" i="1" s="1"/>
  <c r="EI553" i="1"/>
  <c r="EH553" i="1"/>
  <c r="EG553" i="1"/>
  <c r="EF553" i="1"/>
  <c r="EE553" i="1"/>
  <c r="ED553" i="1"/>
  <c r="EC553" i="1"/>
  <c r="EB553" i="1"/>
  <c r="EA553" i="1"/>
  <c r="DZ553" i="1"/>
  <c r="DY553" i="1"/>
  <c r="DX553" i="1"/>
  <c r="DV553" i="1"/>
  <c r="DW553" i="1" s="1"/>
  <c r="DD553" i="1"/>
  <c r="DC553" i="1"/>
  <c r="DB553" i="1"/>
  <c r="DA553" i="1"/>
  <c r="CZ553" i="1"/>
  <c r="CY553" i="1"/>
  <c r="CX553" i="1"/>
  <c r="CW553" i="1"/>
  <c r="CV553" i="1"/>
  <c r="CU553" i="1"/>
  <c r="CT553" i="1"/>
  <c r="CS553" i="1"/>
  <c r="CQ553" i="1"/>
  <c r="CR553" i="1" s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L553" i="1"/>
  <c r="BM553" i="1" s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G553" i="1"/>
  <c r="AH553" i="1" s="1"/>
  <c r="EI552" i="1"/>
  <c r="EH552" i="1"/>
  <c r="EG552" i="1"/>
  <c r="EF552" i="1"/>
  <c r="EE552" i="1"/>
  <c r="ED552" i="1"/>
  <c r="EC552" i="1"/>
  <c r="EB552" i="1"/>
  <c r="EA552" i="1"/>
  <c r="DZ552" i="1"/>
  <c r="DY552" i="1"/>
  <c r="DX552" i="1"/>
  <c r="DV552" i="1"/>
  <c r="DD552" i="1"/>
  <c r="DC552" i="1"/>
  <c r="DB552" i="1"/>
  <c r="DA552" i="1"/>
  <c r="CZ552" i="1"/>
  <c r="CY552" i="1"/>
  <c r="CX552" i="1"/>
  <c r="CW552" i="1"/>
  <c r="CV552" i="1"/>
  <c r="CU552" i="1"/>
  <c r="CT552" i="1"/>
  <c r="CS552" i="1"/>
  <c r="CQ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L552" i="1"/>
  <c r="EV552" i="1" s="1"/>
  <c r="EZ552" i="1" s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G552" i="1"/>
  <c r="AH552" i="1" s="1"/>
  <c r="FB551" i="1"/>
  <c r="FA551" i="1"/>
  <c r="EV551" i="1"/>
  <c r="EZ551" i="1" s="1"/>
  <c r="EU551" i="1"/>
  <c r="EY551" i="1" s="1"/>
  <c r="EK551" i="1"/>
  <c r="EI551" i="1"/>
  <c r="EH551" i="1"/>
  <c r="EG551" i="1"/>
  <c r="EF551" i="1"/>
  <c r="EE551" i="1"/>
  <c r="ED551" i="1"/>
  <c r="EC551" i="1"/>
  <c r="EB551" i="1"/>
  <c r="EA551" i="1"/>
  <c r="DZ551" i="1"/>
  <c r="DY551" i="1"/>
  <c r="DX551" i="1"/>
  <c r="DV551" i="1"/>
  <c r="DW551" i="1" s="1"/>
  <c r="DF551" i="1"/>
  <c r="DD551" i="1"/>
  <c r="DC551" i="1"/>
  <c r="DB551" i="1"/>
  <c r="DA551" i="1"/>
  <c r="CZ551" i="1"/>
  <c r="CY551" i="1"/>
  <c r="CX551" i="1"/>
  <c r="CW551" i="1"/>
  <c r="CV551" i="1"/>
  <c r="CU551" i="1"/>
  <c r="CT551" i="1"/>
  <c r="CS551" i="1"/>
  <c r="CQ551" i="1"/>
  <c r="CR551" i="1" s="1"/>
  <c r="CA551" i="1"/>
  <c r="CD551" i="1" s="1" a="1"/>
  <c r="CD551" i="1" s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L551" i="1"/>
  <c r="BM551" i="1" s="1"/>
  <c r="AV551" i="1"/>
  <c r="AY551" i="1" s="1" a="1"/>
  <c r="AY551" i="1" s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G551" i="1"/>
  <c r="AH551" i="1" s="1"/>
  <c r="FB550" i="1"/>
  <c r="FA550" i="1"/>
  <c r="EV550" i="1"/>
  <c r="EZ550" i="1" s="1"/>
  <c r="EU550" i="1"/>
  <c r="EY550" i="1" s="1"/>
  <c r="EK550" i="1"/>
  <c r="EI550" i="1"/>
  <c r="EH550" i="1"/>
  <c r="EG550" i="1"/>
  <c r="EF550" i="1"/>
  <c r="EE550" i="1"/>
  <c r="ED550" i="1"/>
  <c r="EC550" i="1"/>
  <c r="EB550" i="1"/>
  <c r="EA550" i="1"/>
  <c r="DZ550" i="1"/>
  <c r="DY550" i="1"/>
  <c r="DX550" i="1"/>
  <c r="DV550" i="1"/>
  <c r="DW550" i="1" s="1"/>
  <c r="DF550" i="1"/>
  <c r="DD550" i="1"/>
  <c r="DC550" i="1"/>
  <c r="DB550" i="1"/>
  <c r="DA550" i="1"/>
  <c r="CZ550" i="1"/>
  <c r="CY550" i="1"/>
  <c r="CX550" i="1"/>
  <c r="CW550" i="1"/>
  <c r="CV550" i="1"/>
  <c r="CU550" i="1"/>
  <c r="CT550" i="1"/>
  <c r="CS550" i="1"/>
  <c r="CQ550" i="1"/>
  <c r="CR550" i="1" s="1"/>
  <c r="CA550" i="1"/>
  <c r="CD550" i="1" s="1" a="1"/>
  <c r="CD550" i="1" s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L550" i="1"/>
  <c r="BM550" i="1" s="1"/>
  <c r="AV550" i="1"/>
  <c r="AY550" i="1" s="1" a="1"/>
  <c r="AY550" i="1" s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G550" i="1"/>
  <c r="AH550" i="1" s="1"/>
  <c r="FB549" i="1"/>
  <c r="FA549" i="1"/>
  <c r="EV549" i="1"/>
  <c r="EZ549" i="1" s="1"/>
  <c r="EU549" i="1"/>
  <c r="EY549" i="1" s="1"/>
  <c r="EK549" i="1"/>
  <c r="EI549" i="1"/>
  <c r="EH549" i="1"/>
  <c r="EG549" i="1"/>
  <c r="EF549" i="1"/>
  <c r="EE549" i="1"/>
  <c r="ED549" i="1"/>
  <c r="EC549" i="1"/>
  <c r="EB549" i="1"/>
  <c r="EA549" i="1"/>
  <c r="DZ549" i="1"/>
  <c r="DY549" i="1"/>
  <c r="DX549" i="1"/>
  <c r="DV549" i="1"/>
  <c r="DW549" i="1" s="1"/>
  <c r="DF549" i="1"/>
  <c r="DD549" i="1"/>
  <c r="DC549" i="1"/>
  <c r="DB549" i="1"/>
  <c r="DA549" i="1"/>
  <c r="CZ549" i="1"/>
  <c r="CY549" i="1"/>
  <c r="CX549" i="1"/>
  <c r="CW549" i="1"/>
  <c r="CV549" i="1"/>
  <c r="CU549" i="1"/>
  <c r="CT549" i="1"/>
  <c r="CS549" i="1"/>
  <c r="CQ549" i="1"/>
  <c r="CR549" i="1" s="1"/>
  <c r="CA549" i="1"/>
  <c r="CD549" i="1" s="1" a="1"/>
  <c r="CD549" i="1" s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L549" i="1"/>
  <c r="BM549" i="1" s="1"/>
  <c r="AV549" i="1"/>
  <c r="AY549" i="1" s="1" a="1"/>
  <c r="AY549" i="1" s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G549" i="1"/>
  <c r="AH549" i="1" s="1"/>
  <c r="FB548" i="1"/>
  <c r="FA548" i="1"/>
  <c r="EV548" i="1"/>
  <c r="EZ548" i="1" s="1"/>
  <c r="EU548" i="1"/>
  <c r="EY548" i="1" s="1"/>
  <c r="EI548" i="1"/>
  <c r="EH548" i="1"/>
  <c r="EG548" i="1"/>
  <c r="EF548" i="1"/>
  <c r="EE548" i="1"/>
  <c r="ED548" i="1"/>
  <c r="EC548" i="1"/>
  <c r="EB548" i="1"/>
  <c r="EA548" i="1"/>
  <c r="DZ548" i="1"/>
  <c r="DY548" i="1"/>
  <c r="DX548" i="1"/>
  <c r="DV548" i="1"/>
  <c r="DW548" i="1" s="1"/>
  <c r="DD548" i="1"/>
  <c r="DC548" i="1"/>
  <c r="DB548" i="1"/>
  <c r="DA548" i="1"/>
  <c r="CZ548" i="1"/>
  <c r="CY548" i="1"/>
  <c r="CX548" i="1"/>
  <c r="CW548" i="1"/>
  <c r="CV548" i="1"/>
  <c r="CU548" i="1"/>
  <c r="CT548" i="1"/>
  <c r="CS548" i="1"/>
  <c r="CQ548" i="1"/>
  <c r="CR548" i="1" s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L548" i="1"/>
  <c r="BM548" i="1" s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G548" i="1"/>
  <c r="AH548" i="1" s="1"/>
  <c r="EI547" i="1"/>
  <c r="EH547" i="1"/>
  <c r="EG547" i="1"/>
  <c r="EF547" i="1"/>
  <c r="EE547" i="1"/>
  <c r="ED547" i="1"/>
  <c r="EC547" i="1"/>
  <c r="EB547" i="1"/>
  <c r="EA547" i="1"/>
  <c r="DZ547" i="1"/>
  <c r="DY547" i="1"/>
  <c r="DX547" i="1"/>
  <c r="DV547" i="1"/>
  <c r="DD547" i="1"/>
  <c r="DC547" i="1"/>
  <c r="DB547" i="1"/>
  <c r="DA547" i="1"/>
  <c r="CZ547" i="1"/>
  <c r="CY547" i="1"/>
  <c r="CX547" i="1"/>
  <c r="CW547" i="1"/>
  <c r="CV547" i="1"/>
  <c r="CU547" i="1"/>
  <c r="CT547" i="1"/>
  <c r="CS547" i="1"/>
  <c r="CQ547" i="1"/>
  <c r="EW547" i="1" s="1"/>
  <c r="FA547" i="1" s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L547" i="1"/>
  <c r="BM547" i="1" s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G547" i="1"/>
  <c r="EU547" i="1" s="1"/>
  <c r="EY547" i="1" s="1"/>
  <c r="FB546" i="1"/>
  <c r="FA546" i="1"/>
  <c r="EV546" i="1"/>
  <c r="EZ546" i="1" s="1"/>
  <c r="EU546" i="1"/>
  <c r="EY546" i="1" s="1"/>
  <c r="EI546" i="1"/>
  <c r="EH546" i="1"/>
  <c r="EG546" i="1"/>
  <c r="EF546" i="1"/>
  <c r="EE546" i="1"/>
  <c r="ED546" i="1"/>
  <c r="EC546" i="1"/>
  <c r="EB546" i="1"/>
  <c r="EA546" i="1"/>
  <c r="DZ546" i="1"/>
  <c r="DY546" i="1"/>
  <c r="DX546" i="1"/>
  <c r="DV546" i="1"/>
  <c r="DW546" i="1" s="1"/>
  <c r="DD546" i="1"/>
  <c r="DC546" i="1"/>
  <c r="DB546" i="1"/>
  <c r="DA546" i="1"/>
  <c r="CZ546" i="1"/>
  <c r="CY546" i="1"/>
  <c r="CX546" i="1"/>
  <c r="CW546" i="1"/>
  <c r="CV546" i="1"/>
  <c r="CU546" i="1"/>
  <c r="CT546" i="1"/>
  <c r="CS546" i="1"/>
  <c r="CQ546" i="1"/>
  <c r="CR546" i="1" s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L546" i="1"/>
  <c r="BM546" i="1" s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G546" i="1"/>
  <c r="AH546" i="1" s="1"/>
  <c r="EI545" i="1"/>
  <c r="EH545" i="1"/>
  <c r="EG545" i="1"/>
  <c r="EF545" i="1"/>
  <c r="EE545" i="1"/>
  <c r="ED545" i="1"/>
  <c r="EC545" i="1"/>
  <c r="EB545" i="1"/>
  <c r="EA545" i="1"/>
  <c r="DZ545" i="1"/>
  <c r="DY545" i="1"/>
  <c r="DX545" i="1"/>
  <c r="DV545" i="1"/>
  <c r="DD545" i="1"/>
  <c r="DC545" i="1"/>
  <c r="DB545" i="1"/>
  <c r="DA545" i="1"/>
  <c r="CZ545" i="1"/>
  <c r="CY545" i="1"/>
  <c r="CX545" i="1"/>
  <c r="CW545" i="1"/>
  <c r="CV545" i="1"/>
  <c r="CU545" i="1"/>
  <c r="CT545" i="1"/>
  <c r="CS545" i="1"/>
  <c r="CQ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L545" i="1"/>
  <c r="EV545" i="1" s="1"/>
  <c r="EZ545" i="1" s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G545" i="1"/>
  <c r="EU545" i="1" s="1"/>
  <c r="EY545" i="1" s="1"/>
  <c r="EI544" i="1"/>
  <c r="EH544" i="1"/>
  <c r="EG544" i="1"/>
  <c r="EF544" i="1"/>
  <c r="EE544" i="1"/>
  <c r="ED544" i="1"/>
  <c r="EC544" i="1"/>
  <c r="EB544" i="1"/>
  <c r="EA544" i="1"/>
  <c r="DZ544" i="1"/>
  <c r="DY544" i="1"/>
  <c r="DX544" i="1"/>
  <c r="DV544" i="1"/>
  <c r="DD544" i="1"/>
  <c r="DC544" i="1"/>
  <c r="DB544" i="1"/>
  <c r="DA544" i="1"/>
  <c r="CZ544" i="1"/>
  <c r="CY544" i="1"/>
  <c r="CX544" i="1"/>
  <c r="CW544" i="1"/>
  <c r="CV544" i="1"/>
  <c r="CU544" i="1"/>
  <c r="CT544" i="1"/>
  <c r="CS544" i="1"/>
  <c r="CQ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L544" i="1"/>
  <c r="EV544" i="1" s="1"/>
  <c r="EZ544" i="1" s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G544" i="1"/>
  <c r="AH544" i="1" s="1"/>
  <c r="FB543" i="1"/>
  <c r="FA543" i="1"/>
  <c r="EV543" i="1"/>
  <c r="EZ543" i="1" s="1"/>
  <c r="EU543" i="1"/>
  <c r="EY543" i="1" s="1"/>
  <c r="EK543" i="1"/>
  <c r="EI543" i="1"/>
  <c r="EH543" i="1"/>
  <c r="EG543" i="1"/>
  <c r="EF543" i="1"/>
  <c r="EE543" i="1"/>
  <c r="ED543" i="1"/>
  <c r="EC543" i="1"/>
  <c r="EB543" i="1"/>
  <c r="EA543" i="1"/>
  <c r="DZ543" i="1"/>
  <c r="DY543" i="1"/>
  <c r="DX543" i="1"/>
  <c r="DV543" i="1"/>
  <c r="DW543" i="1" s="1"/>
  <c r="DF543" i="1"/>
  <c r="DD543" i="1"/>
  <c r="DC543" i="1"/>
  <c r="DB543" i="1"/>
  <c r="DA543" i="1"/>
  <c r="CZ543" i="1"/>
  <c r="CY543" i="1"/>
  <c r="CX543" i="1"/>
  <c r="CW543" i="1"/>
  <c r="CV543" i="1"/>
  <c r="CU543" i="1"/>
  <c r="CT543" i="1"/>
  <c r="CS543" i="1"/>
  <c r="CQ543" i="1"/>
  <c r="CR543" i="1" s="1"/>
  <c r="CA543" i="1"/>
  <c r="CD543" i="1" s="1" a="1"/>
  <c r="CD543" i="1" s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L543" i="1"/>
  <c r="BM543" i="1" s="1"/>
  <c r="AV543" i="1"/>
  <c r="AY543" i="1" s="1" a="1"/>
  <c r="AY543" i="1" s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G543" i="1"/>
  <c r="AH543" i="1" s="1"/>
  <c r="FB542" i="1"/>
  <c r="FA542" i="1"/>
  <c r="EV542" i="1"/>
  <c r="EZ542" i="1" s="1"/>
  <c r="EU542" i="1"/>
  <c r="EY542" i="1" s="1"/>
  <c r="EK542" i="1"/>
  <c r="EI542" i="1"/>
  <c r="EH542" i="1"/>
  <c r="EG542" i="1"/>
  <c r="EF542" i="1"/>
  <c r="EE542" i="1"/>
  <c r="ED542" i="1"/>
  <c r="EC542" i="1"/>
  <c r="EB542" i="1"/>
  <c r="EA542" i="1"/>
  <c r="DZ542" i="1"/>
  <c r="DY542" i="1"/>
  <c r="DX542" i="1"/>
  <c r="DV542" i="1"/>
  <c r="DW542" i="1" s="1"/>
  <c r="DF542" i="1"/>
  <c r="DD542" i="1"/>
  <c r="DC542" i="1"/>
  <c r="DB542" i="1"/>
  <c r="DA542" i="1"/>
  <c r="CZ542" i="1"/>
  <c r="CY542" i="1"/>
  <c r="CX542" i="1"/>
  <c r="CW542" i="1"/>
  <c r="CV542" i="1"/>
  <c r="CU542" i="1"/>
  <c r="CT542" i="1"/>
  <c r="CS542" i="1"/>
  <c r="CQ542" i="1"/>
  <c r="CR542" i="1" s="1"/>
  <c r="CA542" i="1"/>
  <c r="CD542" i="1" s="1" a="1"/>
  <c r="CD542" i="1" s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L542" i="1"/>
  <c r="BM542" i="1" s="1"/>
  <c r="AV542" i="1"/>
  <c r="AY542" i="1" s="1" a="1"/>
  <c r="AY542" i="1" s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G542" i="1"/>
  <c r="AH542" i="1" s="1"/>
  <c r="FB541" i="1"/>
  <c r="FA541" i="1"/>
  <c r="EV541" i="1"/>
  <c r="EZ541" i="1" s="1"/>
  <c r="EU541" i="1"/>
  <c r="EY541" i="1" s="1"/>
  <c r="EK541" i="1"/>
  <c r="EI541" i="1"/>
  <c r="EH541" i="1"/>
  <c r="EG541" i="1"/>
  <c r="EF541" i="1"/>
  <c r="EE541" i="1"/>
  <c r="ED541" i="1"/>
  <c r="EC541" i="1"/>
  <c r="EB541" i="1"/>
  <c r="EA541" i="1"/>
  <c r="DZ541" i="1"/>
  <c r="DY541" i="1"/>
  <c r="DX541" i="1"/>
  <c r="DV541" i="1"/>
  <c r="DW541" i="1" s="1"/>
  <c r="DF541" i="1"/>
  <c r="DD541" i="1"/>
  <c r="DC541" i="1"/>
  <c r="DB541" i="1"/>
  <c r="DA541" i="1"/>
  <c r="CZ541" i="1"/>
  <c r="CY541" i="1"/>
  <c r="CX541" i="1"/>
  <c r="CW541" i="1"/>
  <c r="CV541" i="1"/>
  <c r="CU541" i="1"/>
  <c r="CT541" i="1"/>
  <c r="CS541" i="1"/>
  <c r="CQ541" i="1"/>
  <c r="CR541" i="1" s="1"/>
  <c r="CA541" i="1"/>
  <c r="CD541" i="1" s="1" a="1"/>
  <c r="CD541" i="1" s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L541" i="1"/>
  <c r="BM541" i="1" s="1"/>
  <c r="AV541" i="1"/>
  <c r="AY541" i="1" s="1" a="1"/>
  <c r="AY541" i="1" s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G541" i="1"/>
  <c r="AH541" i="1" s="1"/>
  <c r="FB540" i="1"/>
  <c r="FA540" i="1"/>
  <c r="EV540" i="1"/>
  <c r="EZ540" i="1" s="1"/>
  <c r="EU540" i="1"/>
  <c r="EY540" i="1" s="1"/>
  <c r="EI540" i="1"/>
  <c r="EH540" i="1"/>
  <c r="EG540" i="1"/>
  <c r="EF540" i="1"/>
  <c r="EE540" i="1"/>
  <c r="ED540" i="1"/>
  <c r="EC540" i="1"/>
  <c r="EB540" i="1"/>
  <c r="EA540" i="1"/>
  <c r="DZ540" i="1"/>
  <c r="DY540" i="1"/>
  <c r="DX540" i="1"/>
  <c r="DV540" i="1"/>
  <c r="DW540" i="1" s="1"/>
  <c r="DD540" i="1"/>
  <c r="DC540" i="1"/>
  <c r="DB540" i="1"/>
  <c r="DA540" i="1"/>
  <c r="CZ540" i="1"/>
  <c r="CY540" i="1"/>
  <c r="CX540" i="1"/>
  <c r="CW540" i="1"/>
  <c r="CV540" i="1"/>
  <c r="CU540" i="1"/>
  <c r="CT540" i="1"/>
  <c r="CS540" i="1"/>
  <c r="CQ540" i="1"/>
  <c r="CR540" i="1" s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L540" i="1"/>
  <c r="BM540" i="1" s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G540" i="1"/>
  <c r="AH540" i="1" s="1"/>
  <c r="EI539" i="1"/>
  <c r="EH539" i="1"/>
  <c r="EG539" i="1"/>
  <c r="EF539" i="1"/>
  <c r="EE539" i="1"/>
  <c r="ED539" i="1"/>
  <c r="EC539" i="1"/>
  <c r="EB539" i="1"/>
  <c r="EA539" i="1"/>
  <c r="DZ539" i="1"/>
  <c r="DY539" i="1"/>
  <c r="DX539" i="1"/>
  <c r="DV539" i="1"/>
  <c r="DD539" i="1"/>
  <c r="DC539" i="1"/>
  <c r="DB539" i="1"/>
  <c r="DA539" i="1"/>
  <c r="CZ539" i="1"/>
  <c r="CY539" i="1"/>
  <c r="CX539" i="1"/>
  <c r="CW539" i="1"/>
  <c r="CV539" i="1"/>
  <c r="CU539" i="1"/>
  <c r="CT539" i="1"/>
  <c r="CS539" i="1"/>
  <c r="CQ539" i="1"/>
  <c r="EW539" i="1" s="1"/>
  <c r="FA539" i="1" s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L539" i="1"/>
  <c r="BM539" i="1" s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G539" i="1"/>
  <c r="AH539" i="1" s="1"/>
  <c r="EI538" i="1"/>
  <c r="EH538" i="1"/>
  <c r="EG538" i="1"/>
  <c r="EF538" i="1"/>
  <c r="EE538" i="1"/>
  <c r="ED538" i="1"/>
  <c r="EC538" i="1"/>
  <c r="EB538" i="1"/>
  <c r="EA538" i="1"/>
  <c r="DZ538" i="1"/>
  <c r="DY538" i="1"/>
  <c r="DX538" i="1"/>
  <c r="DV538" i="1"/>
  <c r="DD538" i="1"/>
  <c r="DC538" i="1"/>
  <c r="DB538" i="1"/>
  <c r="DA538" i="1"/>
  <c r="CZ538" i="1"/>
  <c r="CY538" i="1"/>
  <c r="CX538" i="1"/>
  <c r="CW538" i="1"/>
  <c r="CV538" i="1"/>
  <c r="CU538" i="1"/>
  <c r="CT538" i="1"/>
  <c r="CS538" i="1"/>
  <c r="CQ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L538" i="1"/>
  <c r="EV538" i="1" s="1"/>
  <c r="EZ538" i="1" s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G538" i="1"/>
  <c r="EU538" i="1" s="1"/>
  <c r="EY538" i="1" s="1"/>
  <c r="FB537" i="1"/>
  <c r="FA537" i="1"/>
  <c r="EV537" i="1"/>
  <c r="EZ537" i="1" s="1"/>
  <c r="EU537" i="1"/>
  <c r="EY537" i="1" s="1"/>
  <c r="EI537" i="1"/>
  <c r="EH537" i="1"/>
  <c r="EG537" i="1"/>
  <c r="EF537" i="1"/>
  <c r="EE537" i="1"/>
  <c r="ED537" i="1"/>
  <c r="EC537" i="1"/>
  <c r="EB537" i="1"/>
  <c r="EA537" i="1"/>
  <c r="DZ537" i="1"/>
  <c r="DY537" i="1"/>
  <c r="DX537" i="1"/>
  <c r="DV537" i="1"/>
  <c r="DW537" i="1" s="1"/>
  <c r="DD537" i="1"/>
  <c r="DC537" i="1"/>
  <c r="DB537" i="1"/>
  <c r="DA537" i="1"/>
  <c r="CZ537" i="1"/>
  <c r="CY537" i="1"/>
  <c r="CX537" i="1"/>
  <c r="CW537" i="1"/>
  <c r="CV537" i="1"/>
  <c r="CU537" i="1"/>
  <c r="CT537" i="1"/>
  <c r="CS537" i="1"/>
  <c r="CQ537" i="1"/>
  <c r="CR537" i="1" s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L537" i="1"/>
  <c r="BM537" i="1" s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G537" i="1"/>
  <c r="AH537" i="1" s="1"/>
  <c r="EI536" i="1"/>
  <c r="EH536" i="1"/>
  <c r="EG536" i="1"/>
  <c r="EF536" i="1"/>
  <c r="EE536" i="1"/>
  <c r="ED536" i="1"/>
  <c r="EC536" i="1"/>
  <c r="EB536" i="1"/>
  <c r="EA536" i="1"/>
  <c r="DZ536" i="1"/>
  <c r="DY536" i="1"/>
  <c r="DX536" i="1"/>
  <c r="DV536" i="1"/>
  <c r="DD536" i="1"/>
  <c r="DC536" i="1"/>
  <c r="DB536" i="1"/>
  <c r="DA536" i="1"/>
  <c r="CZ536" i="1"/>
  <c r="CY536" i="1"/>
  <c r="CX536" i="1"/>
  <c r="CW536" i="1"/>
  <c r="CV536" i="1"/>
  <c r="CU536" i="1"/>
  <c r="CT536" i="1"/>
  <c r="CS536" i="1"/>
  <c r="CQ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L536" i="1"/>
  <c r="BM536" i="1" s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G536" i="1"/>
  <c r="AH536" i="1" s="1"/>
  <c r="EI535" i="1"/>
  <c r="EH535" i="1"/>
  <c r="EG535" i="1"/>
  <c r="EF535" i="1"/>
  <c r="EE535" i="1"/>
  <c r="ED535" i="1"/>
  <c r="EC535" i="1"/>
  <c r="EB535" i="1"/>
  <c r="EA535" i="1"/>
  <c r="DZ535" i="1"/>
  <c r="DY535" i="1"/>
  <c r="DX535" i="1"/>
  <c r="DV535" i="1"/>
  <c r="DD535" i="1"/>
  <c r="DC535" i="1"/>
  <c r="DB535" i="1"/>
  <c r="DA535" i="1"/>
  <c r="CZ535" i="1"/>
  <c r="CY535" i="1"/>
  <c r="CX535" i="1"/>
  <c r="CW535" i="1"/>
  <c r="CV535" i="1"/>
  <c r="CU535" i="1"/>
  <c r="CT535" i="1"/>
  <c r="CS535" i="1"/>
  <c r="CQ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L535" i="1"/>
  <c r="EV535" i="1" s="1"/>
  <c r="EZ535" i="1" s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G535" i="1"/>
  <c r="EI534" i="1"/>
  <c r="EH534" i="1"/>
  <c r="EG534" i="1"/>
  <c r="EF534" i="1"/>
  <c r="EE534" i="1"/>
  <c r="ED534" i="1"/>
  <c r="EC534" i="1"/>
  <c r="EB534" i="1"/>
  <c r="EA534" i="1"/>
  <c r="DZ534" i="1"/>
  <c r="DY534" i="1"/>
  <c r="DX534" i="1"/>
  <c r="DV534" i="1"/>
  <c r="DD534" i="1"/>
  <c r="DC534" i="1"/>
  <c r="DB534" i="1"/>
  <c r="DA534" i="1"/>
  <c r="CZ534" i="1"/>
  <c r="CY534" i="1"/>
  <c r="CX534" i="1"/>
  <c r="CW534" i="1"/>
  <c r="CV534" i="1"/>
  <c r="CU534" i="1"/>
  <c r="CT534" i="1"/>
  <c r="CS534" i="1"/>
  <c r="CQ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L534" i="1"/>
  <c r="BM534" i="1" s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G534" i="1"/>
  <c r="EU534" i="1" s="1"/>
  <c r="EY534" i="1" s="1"/>
  <c r="EI533" i="1"/>
  <c r="EH533" i="1"/>
  <c r="EG533" i="1"/>
  <c r="EF533" i="1"/>
  <c r="EE533" i="1"/>
  <c r="ED533" i="1"/>
  <c r="EC533" i="1"/>
  <c r="EB533" i="1"/>
  <c r="EA533" i="1"/>
  <c r="DZ533" i="1"/>
  <c r="DY533" i="1"/>
  <c r="DX533" i="1"/>
  <c r="DV533" i="1"/>
  <c r="DD533" i="1"/>
  <c r="DC533" i="1"/>
  <c r="DB533" i="1"/>
  <c r="DA533" i="1"/>
  <c r="CZ533" i="1"/>
  <c r="CY533" i="1"/>
  <c r="CX533" i="1"/>
  <c r="CW533" i="1"/>
  <c r="CV533" i="1"/>
  <c r="CU533" i="1"/>
  <c r="CT533" i="1"/>
  <c r="CS533" i="1"/>
  <c r="CQ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L533" i="1"/>
  <c r="BM533" i="1" s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G533" i="1"/>
  <c r="EU533" i="1" s="1"/>
  <c r="EY533" i="1" s="1"/>
  <c r="FB532" i="1"/>
  <c r="FA532" i="1"/>
  <c r="EV532" i="1"/>
  <c r="EZ532" i="1" s="1"/>
  <c r="EU532" i="1"/>
  <c r="EY532" i="1" s="1"/>
  <c r="EI532" i="1"/>
  <c r="EH532" i="1"/>
  <c r="EG532" i="1"/>
  <c r="EF532" i="1"/>
  <c r="EE532" i="1"/>
  <c r="ED532" i="1"/>
  <c r="EC532" i="1"/>
  <c r="EB532" i="1"/>
  <c r="EA532" i="1"/>
  <c r="DZ532" i="1"/>
  <c r="DY532" i="1"/>
  <c r="DX532" i="1"/>
  <c r="DV532" i="1"/>
  <c r="DW532" i="1" s="1"/>
  <c r="DD532" i="1"/>
  <c r="DC532" i="1"/>
  <c r="DB532" i="1"/>
  <c r="DA532" i="1"/>
  <c r="CZ532" i="1"/>
  <c r="CY532" i="1"/>
  <c r="CX532" i="1"/>
  <c r="CW532" i="1"/>
  <c r="CV532" i="1"/>
  <c r="CU532" i="1"/>
  <c r="CT532" i="1"/>
  <c r="CS532" i="1"/>
  <c r="CQ532" i="1"/>
  <c r="CR532" i="1" s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L532" i="1"/>
  <c r="BM532" i="1" s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G532" i="1"/>
  <c r="AH532" i="1" s="1"/>
  <c r="EI531" i="1"/>
  <c r="EH531" i="1"/>
  <c r="EG531" i="1"/>
  <c r="EF531" i="1"/>
  <c r="EE531" i="1"/>
  <c r="ED531" i="1"/>
  <c r="EC531" i="1"/>
  <c r="EB531" i="1"/>
  <c r="EA531" i="1"/>
  <c r="DZ531" i="1"/>
  <c r="DY531" i="1"/>
  <c r="DX531" i="1"/>
  <c r="DV531" i="1"/>
  <c r="DD531" i="1"/>
  <c r="DC531" i="1"/>
  <c r="DB531" i="1"/>
  <c r="DA531" i="1"/>
  <c r="CZ531" i="1"/>
  <c r="CY531" i="1"/>
  <c r="CX531" i="1"/>
  <c r="CW531" i="1"/>
  <c r="CV531" i="1"/>
  <c r="CU531" i="1"/>
  <c r="CT531" i="1"/>
  <c r="CS531" i="1"/>
  <c r="CQ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L531" i="1"/>
  <c r="EV531" i="1" s="1"/>
  <c r="EZ531" i="1" s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G531" i="1"/>
  <c r="EU531" i="1" s="1"/>
  <c r="EY531" i="1" s="1"/>
  <c r="EI530" i="1"/>
  <c r="EH530" i="1"/>
  <c r="EG530" i="1"/>
  <c r="EF530" i="1"/>
  <c r="EE530" i="1"/>
  <c r="ED530" i="1"/>
  <c r="EC530" i="1"/>
  <c r="EB530" i="1"/>
  <c r="EA530" i="1"/>
  <c r="DZ530" i="1"/>
  <c r="DY530" i="1"/>
  <c r="DX530" i="1"/>
  <c r="DV530" i="1"/>
  <c r="EX530" i="1" s="1"/>
  <c r="FB530" i="1" s="1"/>
  <c r="DD530" i="1"/>
  <c r="DC530" i="1"/>
  <c r="DB530" i="1"/>
  <c r="DA530" i="1"/>
  <c r="CZ530" i="1"/>
  <c r="CY530" i="1"/>
  <c r="CX530" i="1"/>
  <c r="CW530" i="1"/>
  <c r="CV530" i="1"/>
  <c r="CU530" i="1"/>
  <c r="CT530" i="1"/>
  <c r="CS530" i="1"/>
  <c r="CQ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L530" i="1"/>
  <c r="EV530" i="1" s="1"/>
  <c r="EZ530" i="1" s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G530" i="1"/>
  <c r="AH530" i="1" s="1"/>
  <c r="EI529" i="1"/>
  <c r="EH529" i="1"/>
  <c r="EG529" i="1"/>
  <c r="EF529" i="1"/>
  <c r="EE529" i="1"/>
  <c r="ED529" i="1"/>
  <c r="EC529" i="1"/>
  <c r="EB529" i="1"/>
  <c r="EA529" i="1"/>
  <c r="DZ529" i="1"/>
  <c r="DY529" i="1"/>
  <c r="DX529" i="1"/>
  <c r="DV529" i="1"/>
  <c r="DD529" i="1"/>
  <c r="DC529" i="1"/>
  <c r="DB529" i="1"/>
  <c r="DA529" i="1"/>
  <c r="CZ529" i="1"/>
  <c r="CY529" i="1"/>
  <c r="CX529" i="1"/>
  <c r="CW529" i="1"/>
  <c r="CV529" i="1"/>
  <c r="CU529" i="1"/>
  <c r="CT529" i="1"/>
  <c r="CS529" i="1"/>
  <c r="CQ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L529" i="1"/>
  <c r="BM529" i="1" s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G529" i="1"/>
  <c r="AH529" i="1" s="1"/>
  <c r="EI528" i="1"/>
  <c r="EH528" i="1"/>
  <c r="EG528" i="1"/>
  <c r="EF528" i="1"/>
  <c r="EE528" i="1"/>
  <c r="ED528" i="1"/>
  <c r="EC528" i="1"/>
  <c r="EB528" i="1"/>
  <c r="EA528" i="1"/>
  <c r="DZ528" i="1"/>
  <c r="DY528" i="1"/>
  <c r="DX528" i="1"/>
  <c r="DV528" i="1"/>
  <c r="DD528" i="1"/>
  <c r="DC528" i="1"/>
  <c r="DB528" i="1"/>
  <c r="DA528" i="1"/>
  <c r="CZ528" i="1"/>
  <c r="CY528" i="1"/>
  <c r="CX528" i="1"/>
  <c r="CW528" i="1"/>
  <c r="CV528" i="1"/>
  <c r="CU528" i="1"/>
  <c r="CT528" i="1"/>
  <c r="CS528" i="1"/>
  <c r="CQ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L528" i="1"/>
  <c r="EV528" i="1" s="1"/>
  <c r="EZ528" i="1" s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G528" i="1"/>
  <c r="EI527" i="1"/>
  <c r="EH527" i="1"/>
  <c r="EG527" i="1"/>
  <c r="EF527" i="1"/>
  <c r="EE527" i="1"/>
  <c r="ED527" i="1"/>
  <c r="EC527" i="1"/>
  <c r="EB527" i="1"/>
  <c r="EA527" i="1"/>
  <c r="DZ527" i="1"/>
  <c r="DY527" i="1"/>
  <c r="DX527" i="1"/>
  <c r="DV527" i="1"/>
  <c r="DD527" i="1"/>
  <c r="DC527" i="1"/>
  <c r="DB527" i="1"/>
  <c r="DA527" i="1"/>
  <c r="CZ527" i="1"/>
  <c r="CY527" i="1"/>
  <c r="CX527" i="1"/>
  <c r="CW527" i="1"/>
  <c r="CV527" i="1"/>
  <c r="CU527" i="1"/>
  <c r="CT527" i="1"/>
  <c r="CS527" i="1"/>
  <c r="CQ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L527" i="1"/>
  <c r="EV527" i="1" s="1"/>
  <c r="EZ527" i="1" s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G527" i="1"/>
  <c r="AH527" i="1" s="1"/>
  <c r="EI526" i="1"/>
  <c r="EH526" i="1"/>
  <c r="EG526" i="1"/>
  <c r="EF526" i="1"/>
  <c r="EE526" i="1"/>
  <c r="ED526" i="1"/>
  <c r="EC526" i="1"/>
  <c r="EB526" i="1"/>
  <c r="EA526" i="1"/>
  <c r="DZ526" i="1"/>
  <c r="DY526" i="1"/>
  <c r="DX526" i="1"/>
  <c r="DV526" i="1"/>
  <c r="DD526" i="1"/>
  <c r="DC526" i="1"/>
  <c r="DB526" i="1"/>
  <c r="DA526" i="1"/>
  <c r="CZ526" i="1"/>
  <c r="CY526" i="1"/>
  <c r="CX526" i="1"/>
  <c r="CW526" i="1"/>
  <c r="CV526" i="1"/>
  <c r="CU526" i="1"/>
  <c r="CT526" i="1"/>
  <c r="CS526" i="1"/>
  <c r="CQ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L526" i="1"/>
  <c r="BM526" i="1" s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G526" i="1"/>
  <c r="AH526" i="1" s="1"/>
  <c r="FB525" i="1"/>
  <c r="FA525" i="1"/>
  <c r="EV525" i="1"/>
  <c r="EZ525" i="1" s="1"/>
  <c r="EU525" i="1"/>
  <c r="EY525" i="1" s="1"/>
  <c r="EI525" i="1"/>
  <c r="EH525" i="1"/>
  <c r="EG525" i="1"/>
  <c r="EF525" i="1"/>
  <c r="EE525" i="1"/>
  <c r="ED525" i="1"/>
  <c r="EC525" i="1"/>
  <c r="EB525" i="1"/>
  <c r="EA525" i="1"/>
  <c r="DZ525" i="1"/>
  <c r="DY525" i="1"/>
  <c r="DX525" i="1"/>
  <c r="DV525" i="1"/>
  <c r="DW525" i="1" s="1"/>
  <c r="DD525" i="1"/>
  <c r="DC525" i="1"/>
  <c r="DB525" i="1"/>
  <c r="DA525" i="1"/>
  <c r="CZ525" i="1"/>
  <c r="CY525" i="1"/>
  <c r="CX525" i="1"/>
  <c r="CW525" i="1"/>
  <c r="CV525" i="1"/>
  <c r="CU525" i="1"/>
  <c r="CT525" i="1"/>
  <c r="CS525" i="1"/>
  <c r="CQ525" i="1"/>
  <c r="CR525" i="1" s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L525" i="1"/>
  <c r="BM525" i="1" s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G525" i="1"/>
  <c r="AH525" i="1" s="1"/>
  <c r="FB524" i="1"/>
  <c r="FA524" i="1"/>
  <c r="EV524" i="1"/>
  <c r="EZ524" i="1" s="1"/>
  <c r="EU524" i="1"/>
  <c r="EY524" i="1" s="1"/>
  <c r="EI524" i="1"/>
  <c r="EH524" i="1"/>
  <c r="EG524" i="1"/>
  <c r="EF524" i="1"/>
  <c r="EE524" i="1"/>
  <c r="ED524" i="1"/>
  <c r="EC524" i="1"/>
  <c r="EB524" i="1"/>
  <c r="EA524" i="1"/>
  <c r="DZ524" i="1"/>
  <c r="DY524" i="1"/>
  <c r="DX524" i="1"/>
  <c r="DV524" i="1"/>
  <c r="DW524" i="1" s="1"/>
  <c r="DD524" i="1"/>
  <c r="DC524" i="1"/>
  <c r="DB524" i="1"/>
  <c r="DA524" i="1"/>
  <c r="CZ524" i="1"/>
  <c r="CY524" i="1"/>
  <c r="CX524" i="1"/>
  <c r="CW524" i="1"/>
  <c r="CV524" i="1"/>
  <c r="CU524" i="1"/>
  <c r="CT524" i="1"/>
  <c r="CS524" i="1"/>
  <c r="CQ524" i="1"/>
  <c r="CR524" i="1" s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L524" i="1"/>
  <c r="BM524" i="1" s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G524" i="1"/>
  <c r="AH524" i="1" s="1"/>
  <c r="EI523" i="1"/>
  <c r="EH523" i="1"/>
  <c r="EG523" i="1"/>
  <c r="EF523" i="1"/>
  <c r="EE523" i="1"/>
  <c r="ED523" i="1"/>
  <c r="EC523" i="1"/>
  <c r="EB523" i="1"/>
  <c r="EA523" i="1"/>
  <c r="DZ523" i="1"/>
  <c r="DY523" i="1"/>
  <c r="DX523" i="1"/>
  <c r="DV523" i="1"/>
  <c r="DD523" i="1"/>
  <c r="DC523" i="1"/>
  <c r="DB523" i="1"/>
  <c r="DA523" i="1"/>
  <c r="CZ523" i="1"/>
  <c r="CY523" i="1"/>
  <c r="CX523" i="1"/>
  <c r="CW523" i="1"/>
  <c r="CV523" i="1"/>
  <c r="CU523" i="1"/>
  <c r="CT523" i="1"/>
  <c r="CS523" i="1"/>
  <c r="CQ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L523" i="1"/>
  <c r="BM523" i="1" s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G523" i="1"/>
  <c r="AH523" i="1" s="1"/>
  <c r="EI522" i="1"/>
  <c r="EH522" i="1"/>
  <c r="EG522" i="1"/>
  <c r="EF522" i="1"/>
  <c r="EE522" i="1"/>
  <c r="ED522" i="1"/>
  <c r="EC522" i="1"/>
  <c r="EB522" i="1"/>
  <c r="EA522" i="1"/>
  <c r="DZ522" i="1"/>
  <c r="DY522" i="1"/>
  <c r="DX522" i="1"/>
  <c r="DV522" i="1"/>
  <c r="DD522" i="1"/>
  <c r="DC522" i="1"/>
  <c r="DB522" i="1"/>
  <c r="DA522" i="1"/>
  <c r="CZ522" i="1"/>
  <c r="CY522" i="1"/>
  <c r="CX522" i="1"/>
  <c r="CW522" i="1"/>
  <c r="CV522" i="1"/>
  <c r="CU522" i="1"/>
  <c r="CT522" i="1"/>
  <c r="CS522" i="1"/>
  <c r="CQ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L522" i="1"/>
  <c r="EV522" i="1" s="1"/>
  <c r="EZ522" i="1" s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G522" i="1"/>
  <c r="EU522" i="1" s="1"/>
  <c r="EY522" i="1" s="1"/>
  <c r="FB521" i="1"/>
  <c r="FA521" i="1"/>
  <c r="EV521" i="1"/>
  <c r="EZ521" i="1" s="1"/>
  <c r="EU521" i="1"/>
  <c r="EY521" i="1" s="1"/>
  <c r="EI521" i="1"/>
  <c r="EH521" i="1"/>
  <c r="EG521" i="1"/>
  <c r="EF521" i="1"/>
  <c r="EE521" i="1"/>
  <c r="ED521" i="1"/>
  <c r="EC521" i="1"/>
  <c r="EB521" i="1"/>
  <c r="EA521" i="1"/>
  <c r="DZ521" i="1"/>
  <c r="DY521" i="1"/>
  <c r="DX521" i="1"/>
  <c r="DV521" i="1"/>
  <c r="DW521" i="1" s="1"/>
  <c r="DD521" i="1"/>
  <c r="DC521" i="1"/>
  <c r="DB521" i="1"/>
  <c r="DA521" i="1"/>
  <c r="CZ521" i="1"/>
  <c r="CY521" i="1"/>
  <c r="CX521" i="1"/>
  <c r="CW521" i="1"/>
  <c r="CV521" i="1"/>
  <c r="CU521" i="1"/>
  <c r="CT521" i="1"/>
  <c r="CS521" i="1"/>
  <c r="CQ521" i="1"/>
  <c r="CR521" i="1" s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L521" i="1"/>
  <c r="BM521" i="1" s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G521" i="1"/>
  <c r="AH521" i="1" s="1"/>
  <c r="EI520" i="1"/>
  <c r="EH520" i="1"/>
  <c r="EG520" i="1"/>
  <c r="EF520" i="1"/>
  <c r="EE520" i="1"/>
  <c r="ED520" i="1"/>
  <c r="EC520" i="1"/>
  <c r="EB520" i="1"/>
  <c r="EA520" i="1"/>
  <c r="DZ520" i="1"/>
  <c r="DY520" i="1"/>
  <c r="DX520" i="1"/>
  <c r="DV520" i="1"/>
  <c r="DD520" i="1"/>
  <c r="DC520" i="1"/>
  <c r="DB520" i="1"/>
  <c r="DA520" i="1"/>
  <c r="CZ520" i="1"/>
  <c r="CY520" i="1"/>
  <c r="CX520" i="1"/>
  <c r="CW520" i="1"/>
  <c r="CV520" i="1"/>
  <c r="CU520" i="1"/>
  <c r="CT520" i="1"/>
  <c r="CS520" i="1"/>
  <c r="CQ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L520" i="1"/>
  <c r="EV520" i="1" s="1"/>
  <c r="EZ520" i="1" s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G520" i="1"/>
  <c r="EU520" i="1" s="1"/>
  <c r="EY520" i="1" s="1"/>
  <c r="EI519" i="1"/>
  <c r="EH519" i="1"/>
  <c r="EG519" i="1"/>
  <c r="EF519" i="1"/>
  <c r="EE519" i="1"/>
  <c r="ED519" i="1"/>
  <c r="EC519" i="1"/>
  <c r="EB519" i="1"/>
  <c r="EA519" i="1"/>
  <c r="DZ519" i="1"/>
  <c r="DY519" i="1"/>
  <c r="DX519" i="1"/>
  <c r="DV519" i="1"/>
  <c r="EX519" i="1" s="1"/>
  <c r="FB519" i="1" s="1"/>
  <c r="DD519" i="1"/>
  <c r="DC519" i="1"/>
  <c r="DB519" i="1"/>
  <c r="DA519" i="1"/>
  <c r="CZ519" i="1"/>
  <c r="CY519" i="1"/>
  <c r="CX519" i="1"/>
  <c r="CW519" i="1"/>
  <c r="CV519" i="1"/>
  <c r="CU519" i="1"/>
  <c r="CT519" i="1"/>
  <c r="CS519" i="1"/>
  <c r="CQ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L519" i="1"/>
  <c r="EV519" i="1" s="1"/>
  <c r="EZ519" i="1" s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G519" i="1"/>
  <c r="EU519" i="1" s="1"/>
  <c r="EY519" i="1" s="1"/>
  <c r="EI518" i="1"/>
  <c r="EH518" i="1"/>
  <c r="EG518" i="1"/>
  <c r="EF518" i="1"/>
  <c r="EE518" i="1"/>
  <c r="ED518" i="1"/>
  <c r="EC518" i="1"/>
  <c r="EB518" i="1"/>
  <c r="EA518" i="1"/>
  <c r="DZ518" i="1"/>
  <c r="DY518" i="1"/>
  <c r="DX518" i="1"/>
  <c r="DV518" i="1"/>
  <c r="EX518" i="1" s="1"/>
  <c r="FB518" i="1" s="1"/>
  <c r="DD518" i="1"/>
  <c r="DC518" i="1"/>
  <c r="DB518" i="1"/>
  <c r="DA518" i="1"/>
  <c r="CZ518" i="1"/>
  <c r="CY518" i="1"/>
  <c r="CX518" i="1"/>
  <c r="CW518" i="1"/>
  <c r="CV518" i="1"/>
  <c r="CU518" i="1"/>
  <c r="CT518" i="1"/>
  <c r="CS518" i="1"/>
  <c r="CQ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L518" i="1"/>
  <c r="BM518" i="1" s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G518" i="1"/>
  <c r="AH518" i="1" s="1"/>
  <c r="EI517" i="1"/>
  <c r="EH517" i="1"/>
  <c r="EG517" i="1"/>
  <c r="EF517" i="1"/>
  <c r="EE517" i="1"/>
  <c r="ED517" i="1"/>
  <c r="EC517" i="1"/>
  <c r="EB517" i="1"/>
  <c r="EA517" i="1"/>
  <c r="DZ517" i="1"/>
  <c r="DY517" i="1"/>
  <c r="DX517" i="1"/>
  <c r="DV517" i="1"/>
  <c r="DD517" i="1"/>
  <c r="DC517" i="1"/>
  <c r="DB517" i="1"/>
  <c r="DA517" i="1"/>
  <c r="CZ517" i="1"/>
  <c r="CY517" i="1"/>
  <c r="CX517" i="1"/>
  <c r="CW517" i="1"/>
  <c r="CV517" i="1"/>
  <c r="CU517" i="1"/>
  <c r="CT517" i="1"/>
  <c r="CS517" i="1"/>
  <c r="CQ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L517" i="1"/>
  <c r="EV517" i="1" s="1"/>
  <c r="EZ517" i="1" s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G517" i="1"/>
  <c r="AH517" i="1" s="1"/>
  <c r="EI516" i="1"/>
  <c r="EH516" i="1"/>
  <c r="EG516" i="1"/>
  <c r="EF516" i="1"/>
  <c r="EE516" i="1"/>
  <c r="ED516" i="1"/>
  <c r="EC516" i="1"/>
  <c r="EB516" i="1"/>
  <c r="EA516" i="1"/>
  <c r="DZ516" i="1"/>
  <c r="DY516" i="1"/>
  <c r="DX516" i="1"/>
  <c r="DV516" i="1"/>
  <c r="DD516" i="1"/>
  <c r="DC516" i="1"/>
  <c r="DB516" i="1"/>
  <c r="DA516" i="1"/>
  <c r="CZ516" i="1"/>
  <c r="CY516" i="1"/>
  <c r="CX516" i="1"/>
  <c r="CW516" i="1"/>
  <c r="CV516" i="1"/>
  <c r="CU516" i="1"/>
  <c r="CT516" i="1"/>
  <c r="CS516" i="1"/>
  <c r="CQ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L516" i="1"/>
  <c r="BM516" i="1" s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G516" i="1"/>
  <c r="EU516" i="1" s="1"/>
  <c r="EY516" i="1" s="1"/>
  <c r="EI515" i="1"/>
  <c r="EH515" i="1"/>
  <c r="EG515" i="1"/>
  <c r="EF515" i="1"/>
  <c r="EE515" i="1"/>
  <c r="ED515" i="1"/>
  <c r="EC515" i="1"/>
  <c r="EB515" i="1"/>
  <c r="EA515" i="1"/>
  <c r="DZ515" i="1"/>
  <c r="DY515" i="1"/>
  <c r="DX515" i="1"/>
  <c r="DV515" i="1"/>
  <c r="DD515" i="1"/>
  <c r="DC515" i="1"/>
  <c r="DB515" i="1"/>
  <c r="DA515" i="1"/>
  <c r="CZ515" i="1"/>
  <c r="CY515" i="1"/>
  <c r="CX515" i="1"/>
  <c r="CW515" i="1"/>
  <c r="CV515" i="1"/>
  <c r="CU515" i="1"/>
  <c r="CT515" i="1"/>
  <c r="CS515" i="1"/>
  <c r="CQ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L515" i="1"/>
  <c r="EV515" i="1" s="1"/>
  <c r="EZ515" i="1" s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G515" i="1"/>
  <c r="EU515" i="1" s="1"/>
  <c r="EY515" i="1" s="1"/>
  <c r="EI514" i="1"/>
  <c r="EH514" i="1"/>
  <c r="EG514" i="1"/>
  <c r="EF514" i="1"/>
  <c r="EE514" i="1"/>
  <c r="ED514" i="1"/>
  <c r="EC514" i="1"/>
  <c r="EB514" i="1"/>
  <c r="EA514" i="1"/>
  <c r="DZ514" i="1"/>
  <c r="DY514" i="1"/>
  <c r="DX514" i="1"/>
  <c r="DV514" i="1"/>
  <c r="DD514" i="1"/>
  <c r="DC514" i="1"/>
  <c r="DB514" i="1"/>
  <c r="DA514" i="1"/>
  <c r="CZ514" i="1"/>
  <c r="CY514" i="1"/>
  <c r="CX514" i="1"/>
  <c r="CW514" i="1"/>
  <c r="CV514" i="1"/>
  <c r="CU514" i="1"/>
  <c r="CT514" i="1"/>
  <c r="CS514" i="1"/>
  <c r="CQ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L514" i="1"/>
  <c r="EV514" i="1" s="1"/>
  <c r="EZ514" i="1" s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G514" i="1"/>
  <c r="AH514" i="1" s="1"/>
  <c r="EI513" i="1"/>
  <c r="EH513" i="1"/>
  <c r="EG513" i="1"/>
  <c r="EF513" i="1"/>
  <c r="EE513" i="1"/>
  <c r="ED513" i="1"/>
  <c r="EC513" i="1"/>
  <c r="EB513" i="1"/>
  <c r="EA513" i="1"/>
  <c r="DZ513" i="1"/>
  <c r="DY513" i="1"/>
  <c r="DX513" i="1"/>
  <c r="DV513" i="1"/>
  <c r="DD513" i="1"/>
  <c r="DC513" i="1"/>
  <c r="DB513" i="1"/>
  <c r="DA513" i="1"/>
  <c r="CZ513" i="1"/>
  <c r="CY513" i="1"/>
  <c r="CX513" i="1"/>
  <c r="CW513" i="1"/>
  <c r="CV513" i="1"/>
  <c r="CU513" i="1"/>
  <c r="CT513" i="1"/>
  <c r="CS513" i="1"/>
  <c r="CQ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L513" i="1"/>
  <c r="BM513" i="1" s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G513" i="1"/>
  <c r="EU513" i="1" s="1"/>
  <c r="EY513" i="1" s="1"/>
  <c r="EI512" i="1"/>
  <c r="EH512" i="1"/>
  <c r="EG512" i="1"/>
  <c r="EF512" i="1"/>
  <c r="EE512" i="1"/>
  <c r="ED512" i="1"/>
  <c r="EC512" i="1"/>
  <c r="EB512" i="1"/>
  <c r="EA512" i="1"/>
  <c r="DZ512" i="1"/>
  <c r="DY512" i="1"/>
  <c r="DX512" i="1"/>
  <c r="DV512" i="1"/>
  <c r="DD512" i="1"/>
  <c r="DC512" i="1"/>
  <c r="DB512" i="1"/>
  <c r="DA512" i="1"/>
  <c r="CZ512" i="1"/>
  <c r="CY512" i="1"/>
  <c r="CX512" i="1"/>
  <c r="CW512" i="1"/>
  <c r="CV512" i="1"/>
  <c r="CU512" i="1"/>
  <c r="CT512" i="1"/>
  <c r="CS512" i="1"/>
  <c r="CQ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L512" i="1"/>
  <c r="EV512" i="1" s="1"/>
  <c r="EZ512" i="1" s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G512" i="1"/>
  <c r="EU512" i="1" s="1"/>
  <c r="EY512" i="1" s="1"/>
  <c r="EI511" i="1"/>
  <c r="EH511" i="1"/>
  <c r="EG511" i="1"/>
  <c r="EF511" i="1"/>
  <c r="EE511" i="1"/>
  <c r="ED511" i="1"/>
  <c r="EC511" i="1"/>
  <c r="EB511" i="1"/>
  <c r="EA511" i="1"/>
  <c r="DZ511" i="1"/>
  <c r="DY511" i="1"/>
  <c r="DX511" i="1"/>
  <c r="DV511" i="1"/>
  <c r="DD511" i="1"/>
  <c r="DC511" i="1"/>
  <c r="DB511" i="1"/>
  <c r="DA511" i="1"/>
  <c r="CZ511" i="1"/>
  <c r="CY511" i="1"/>
  <c r="CX511" i="1"/>
  <c r="CW511" i="1"/>
  <c r="CV511" i="1"/>
  <c r="CU511" i="1"/>
  <c r="CT511" i="1"/>
  <c r="CS511" i="1"/>
  <c r="CQ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L511" i="1"/>
  <c r="BM511" i="1" s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G511" i="1"/>
  <c r="AH511" i="1" s="1"/>
  <c r="EI510" i="1"/>
  <c r="EH510" i="1"/>
  <c r="EG510" i="1"/>
  <c r="EF510" i="1"/>
  <c r="EE510" i="1"/>
  <c r="ED510" i="1"/>
  <c r="EC510" i="1"/>
  <c r="EB510" i="1"/>
  <c r="EA510" i="1"/>
  <c r="DZ510" i="1"/>
  <c r="DY510" i="1"/>
  <c r="DX510" i="1"/>
  <c r="DV510" i="1"/>
  <c r="DD510" i="1"/>
  <c r="DC510" i="1"/>
  <c r="DB510" i="1"/>
  <c r="DA510" i="1"/>
  <c r="CZ510" i="1"/>
  <c r="CY510" i="1"/>
  <c r="CX510" i="1"/>
  <c r="CW510" i="1"/>
  <c r="CV510" i="1"/>
  <c r="CU510" i="1"/>
  <c r="CT510" i="1"/>
  <c r="CS510" i="1"/>
  <c r="CQ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L510" i="1"/>
  <c r="EV510" i="1" s="1"/>
  <c r="EZ510" i="1" s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G510" i="1"/>
  <c r="EU510" i="1" s="1"/>
  <c r="EY510" i="1" s="1"/>
  <c r="EI509" i="1"/>
  <c r="EH509" i="1"/>
  <c r="EG509" i="1"/>
  <c r="EF509" i="1"/>
  <c r="EE509" i="1"/>
  <c r="ED509" i="1"/>
  <c r="EC509" i="1"/>
  <c r="EB509" i="1"/>
  <c r="EA509" i="1"/>
  <c r="DZ509" i="1"/>
  <c r="DY509" i="1"/>
  <c r="DX509" i="1"/>
  <c r="DV509" i="1"/>
  <c r="DD509" i="1"/>
  <c r="DC509" i="1"/>
  <c r="DB509" i="1"/>
  <c r="DA509" i="1"/>
  <c r="CZ509" i="1"/>
  <c r="CY509" i="1"/>
  <c r="CX509" i="1"/>
  <c r="CW509" i="1"/>
  <c r="CV509" i="1"/>
  <c r="CU509" i="1"/>
  <c r="CT509" i="1"/>
  <c r="CS509" i="1"/>
  <c r="CQ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L509" i="1"/>
  <c r="BM509" i="1" s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G509" i="1"/>
  <c r="EU509" i="1" s="1"/>
  <c r="EY509" i="1" s="1"/>
  <c r="EI508" i="1"/>
  <c r="EH508" i="1"/>
  <c r="EG508" i="1"/>
  <c r="EF508" i="1"/>
  <c r="EE508" i="1"/>
  <c r="ED508" i="1"/>
  <c r="EC508" i="1"/>
  <c r="EB508" i="1"/>
  <c r="EA508" i="1"/>
  <c r="DZ508" i="1"/>
  <c r="DY508" i="1"/>
  <c r="DX508" i="1"/>
  <c r="DV508" i="1"/>
  <c r="DD508" i="1"/>
  <c r="DC508" i="1"/>
  <c r="DB508" i="1"/>
  <c r="DA508" i="1"/>
  <c r="CZ508" i="1"/>
  <c r="CY508" i="1"/>
  <c r="CX508" i="1"/>
  <c r="CW508" i="1"/>
  <c r="CV508" i="1"/>
  <c r="CU508" i="1"/>
  <c r="CT508" i="1"/>
  <c r="CS508" i="1"/>
  <c r="CQ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L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G508" i="1"/>
  <c r="EU508" i="1" s="1"/>
  <c r="EY508" i="1" s="1"/>
  <c r="EI507" i="1"/>
  <c r="EH507" i="1"/>
  <c r="EG507" i="1"/>
  <c r="EF507" i="1"/>
  <c r="EE507" i="1"/>
  <c r="ED507" i="1"/>
  <c r="EC507" i="1"/>
  <c r="EB507" i="1"/>
  <c r="EA507" i="1"/>
  <c r="DZ507" i="1"/>
  <c r="DY507" i="1"/>
  <c r="DX507" i="1"/>
  <c r="DV507" i="1"/>
  <c r="DD507" i="1"/>
  <c r="DC507" i="1"/>
  <c r="DB507" i="1"/>
  <c r="DA507" i="1"/>
  <c r="CZ507" i="1"/>
  <c r="CY507" i="1"/>
  <c r="CX507" i="1"/>
  <c r="CW507" i="1"/>
  <c r="CV507" i="1"/>
  <c r="CU507" i="1"/>
  <c r="CT507" i="1"/>
  <c r="CS507" i="1"/>
  <c r="CQ507" i="1"/>
  <c r="EW507" i="1" s="1"/>
  <c r="FA507" i="1" s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L507" i="1"/>
  <c r="EV507" i="1" s="1"/>
  <c r="EZ507" i="1" s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G507" i="1"/>
  <c r="EI506" i="1"/>
  <c r="EH506" i="1"/>
  <c r="EG506" i="1"/>
  <c r="EF506" i="1"/>
  <c r="EE506" i="1"/>
  <c r="ED506" i="1"/>
  <c r="EC506" i="1"/>
  <c r="EB506" i="1"/>
  <c r="EA506" i="1"/>
  <c r="DZ506" i="1"/>
  <c r="DY506" i="1"/>
  <c r="DX506" i="1"/>
  <c r="DV506" i="1"/>
  <c r="DD506" i="1"/>
  <c r="DC506" i="1"/>
  <c r="DB506" i="1"/>
  <c r="DA506" i="1"/>
  <c r="CZ506" i="1"/>
  <c r="CY506" i="1"/>
  <c r="CX506" i="1"/>
  <c r="CW506" i="1"/>
  <c r="CV506" i="1"/>
  <c r="CU506" i="1"/>
  <c r="CT506" i="1"/>
  <c r="CS506" i="1"/>
  <c r="CQ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L506" i="1"/>
  <c r="EV506" i="1" s="1"/>
  <c r="EZ506" i="1" s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G506" i="1"/>
  <c r="AH506" i="1" s="1"/>
  <c r="EI505" i="1"/>
  <c r="EH505" i="1"/>
  <c r="EG505" i="1"/>
  <c r="EF505" i="1"/>
  <c r="EE505" i="1"/>
  <c r="ED505" i="1"/>
  <c r="EC505" i="1"/>
  <c r="EB505" i="1"/>
  <c r="EA505" i="1"/>
  <c r="DZ505" i="1"/>
  <c r="DY505" i="1"/>
  <c r="DX505" i="1"/>
  <c r="DV505" i="1"/>
  <c r="DD505" i="1"/>
  <c r="DC505" i="1"/>
  <c r="DB505" i="1"/>
  <c r="DA505" i="1"/>
  <c r="CZ505" i="1"/>
  <c r="CY505" i="1"/>
  <c r="CX505" i="1"/>
  <c r="CW505" i="1"/>
  <c r="CV505" i="1"/>
  <c r="CU505" i="1"/>
  <c r="CT505" i="1"/>
  <c r="CS505" i="1"/>
  <c r="CQ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L505" i="1"/>
  <c r="BM505" i="1" s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G505" i="1"/>
  <c r="EU505" i="1" s="1"/>
  <c r="EY505" i="1" s="1"/>
  <c r="FB504" i="1"/>
  <c r="FA504" i="1"/>
  <c r="EV504" i="1"/>
  <c r="EZ504" i="1" s="1"/>
  <c r="EU504" i="1"/>
  <c r="EY504" i="1" s="1"/>
  <c r="EI504" i="1"/>
  <c r="EH504" i="1"/>
  <c r="EG504" i="1"/>
  <c r="EF504" i="1"/>
  <c r="EE504" i="1"/>
  <c r="ED504" i="1"/>
  <c r="EC504" i="1"/>
  <c r="EB504" i="1"/>
  <c r="EA504" i="1"/>
  <c r="DZ504" i="1"/>
  <c r="DY504" i="1"/>
  <c r="DX504" i="1"/>
  <c r="DV504" i="1"/>
  <c r="DW504" i="1" s="1"/>
  <c r="DD504" i="1"/>
  <c r="DC504" i="1"/>
  <c r="DB504" i="1"/>
  <c r="DA504" i="1"/>
  <c r="CZ504" i="1"/>
  <c r="CY504" i="1"/>
  <c r="CX504" i="1"/>
  <c r="CW504" i="1"/>
  <c r="CV504" i="1"/>
  <c r="CU504" i="1"/>
  <c r="CT504" i="1"/>
  <c r="CS504" i="1"/>
  <c r="CQ504" i="1"/>
  <c r="CR504" i="1" s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L504" i="1"/>
  <c r="BM504" i="1" s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G504" i="1"/>
  <c r="AH504" i="1" s="1"/>
  <c r="FB503" i="1"/>
  <c r="FA503" i="1"/>
  <c r="EV503" i="1"/>
  <c r="EZ503" i="1" s="1"/>
  <c r="EU503" i="1"/>
  <c r="EY503" i="1" s="1"/>
  <c r="EI503" i="1"/>
  <c r="EH503" i="1"/>
  <c r="EG503" i="1"/>
  <c r="EF503" i="1"/>
  <c r="EE503" i="1"/>
  <c r="ED503" i="1"/>
  <c r="EC503" i="1"/>
  <c r="EB503" i="1"/>
  <c r="EA503" i="1"/>
  <c r="DZ503" i="1"/>
  <c r="DY503" i="1"/>
  <c r="DX503" i="1"/>
  <c r="DV503" i="1"/>
  <c r="DW503" i="1" s="1"/>
  <c r="DD503" i="1"/>
  <c r="DC503" i="1"/>
  <c r="DB503" i="1"/>
  <c r="DA503" i="1"/>
  <c r="CZ503" i="1"/>
  <c r="CY503" i="1"/>
  <c r="CX503" i="1"/>
  <c r="CW503" i="1"/>
  <c r="CV503" i="1"/>
  <c r="CU503" i="1"/>
  <c r="CT503" i="1"/>
  <c r="CS503" i="1"/>
  <c r="CQ503" i="1"/>
  <c r="CR503" i="1" s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L503" i="1"/>
  <c r="BM503" i="1" s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G503" i="1"/>
  <c r="AH503" i="1" s="1"/>
  <c r="FB502" i="1"/>
  <c r="FA502" i="1"/>
  <c r="EV502" i="1"/>
  <c r="EZ502" i="1" s="1"/>
  <c r="EU502" i="1"/>
  <c r="EY502" i="1" s="1"/>
  <c r="EI502" i="1"/>
  <c r="EH502" i="1"/>
  <c r="EG502" i="1"/>
  <c r="EF502" i="1"/>
  <c r="EE502" i="1"/>
  <c r="ED502" i="1"/>
  <c r="EC502" i="1"/>
  <c r="EB502" i="1"/>
  <c r="EA502" i="1"/>
  <c r="DZ502" i="1"/>
  <c r="DY502" i="1"/>
  <c r="DX502" i="1"/>
  <c r="DV502" i="1"/>
  <c r="DW502" i="1" s="1"/>
  <c r="DD502" i="1"/>
  <c r="DC502" i="1"/>
  <c r="DB502" i="1"/>
  <c r="DA502" i="1"/>
  <c r="CZ502" i="1"/>
  <c r="CY502" i="1"/>
  <c r="CX502" i="1"/>
  <c r="CW502" i="1"/>
  <c r="CV502" i="1"/>
  <c r="CU502" i="1"/>
  <c r="CT502" i="1"/>
  <c r="CS502" i="1"/>
  <c r="CQ502" i="1"/>
  <c r="CR502" i="1" s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L502" i="1"/>
  <c r="BM502" i="1" s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G502" i="1"/>
  <c r="AH502" i="1" s="1"/>
  <c r="EI501" i="1"/>
  <c r="EH501" i="1"/>
  <c r="EG501" i="1"/>
  <c r="EF501" i="1"/>
  <c r="EE501" i="1"/>
  <c r="ED501" i="1"/>
  <c r="EC501" i="1"/>
  <c r="EB501" i="1"/>
  <c r="EA501" i="1"/>
  <c r="DZ501" i="1"/>
  <c r="DY501" i="1"/>
  <c r="DX501" i="1"/>
  <c r="DV501" i="1"/>
  <c r="DD501" i="1"/>
  <c r="DC501" i="1"/>
  <c r="DB501" i="1"/>
  <c r="DA501" i="1"/>
  <c r="CZ501" i="1"/>
  <c r="CY501" i="1"/>
  <c r="CX501" i="1"/>
  <c r="CW501" i="1"/>
  <c r="CV501" i="1"/>
  <c r="CU501" i="1"/>
  <c r="CT501" i="1"/>
  <c r="CS501" i="1"/>
  <c r="CQ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L501" i="1"/>
  <c r="EV501" i="1" s="1"/>
  <c r="EZ501" i="1" s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G501" i="1"/>
  <c r="EU501" i="1" s="1"/>
  <c r="EY501" i="1" s="1"/>
  <c r="FB500" i="1"/>
  <c r="FA500" i="1"/>
  <c r="EV500" i="1"/>
  <c r="EZ500" i="1" s="1"/>
  <c r="EU500" i="1"/>
  <c r="EY500" i="1" s="1"/>
  <c r="EI500" i="1"/>
  <c r="EH500" i="1"/>
  <c r="EG500" i="1"/>
  <c r="EF500" i="1"/>
  <c r="EE500" i="1"/>
  <c r="ED500" i="1"/>
  <c r="EC500" i="1"/>
  <c r="EB500" i="1"/>
  <c r="EA500" i="1"/>
  <c r="DZ500" i="1"/>
  <c r="DY500" i="1"/>
  <c r="DX500" i="1"/>
  <c r="DV500" i="1"/>
  <c r="DW500" i="1" s="1"/>
  <c r="DD500" i="1"/>
  <c r="DC500" i="1"/>
  <c r="DB500" i="1"/>
  <c r="DA500" i="1"/>
  <c r="CZ500" i="1"/>
  <c r="CY500" i="1"/>
  <c r="CX500" i="1"/>
  <c r="CW500" i="1"/>
  <c r="CV500" i="1"/>
  <c r="CU500" i="1"/>
  <c r="CT500" i="1"/>
  <c r="CS500" i="1"/>
  <c r="CQ500" i="1"/>
  <c r="CR500" i="1" s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L500" i="1"/>
  <c r="BM500" i="1" s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G500" i="1"/>
  <c r="AH500" i="1" s="1"/>
  <c r="EI499" i="1"/>
  <c r="EH499" i="1"/>
  <c r="EG499" i="1"/>
  <c r="EF499" i="1"/>
  <c r="EE499" i="1"/>
  <c r="ED499" i="1"/>
  <c r="EC499" i="1"/>
  <c r="EB499" i="1"/>
  <c r="EA499" i="1"/>
  <c r="DZ499" i="1"/>
  <c r="DY499" i="1"/>
  <c r="DX499" i="1"/>
  <c r="DV499" i="1"/>
  <c r="DD499" i="1"/>
  <c r="DC499" i="1"/>
  <c r="DB499" i="1"/>
  <c r="DA499" i="1"/>
  <c r="CZ499" i="1"/>
  <c r="CY499" i="1"/>
  <c r="CX499" i="1"/>
  <c r="CW499" i="1"/>
  <c r="CV499" i="1"/>
  <c r="CU499" i="1"/>
  <c r="CT499" i="1"/>
  <c r="CS499" i="1"/>
  <c r="CQ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L499" i="1"/>
  <c r="EV499" i="1" s="1"/>
  <c r="EZ499" i="1" s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G499" i="1"/>
  <c r="EU499" i="1" s="1"/>
  <c r="EY499" i="1" s="1"/>
  <c r="FB498" i="1"/>
  <c r="FA498" i="1"/>
  <c r="EV498" i="1"/>
  <c r="EZ498" i="1" s="1"/>
  <c r="EU498" i="1"/>
  <c r="EY498" i="1" s="1"/>
  <c r="EI498" i="1"/>
  <c r="EH498" i="1"/>
  <c r="EG498" i="1"/>
  <c r="EF498" i="1"/>
  <c r="EE498" i="1"/>
  <c r="ED498" i="1"/>
  <c r="EC498" i="1"/>
  <c r="EB498" i="1"/>
  <c r="EA498" i="1"/>
  <c r="DZ498" i="1"/>
  <c r="DY498" i="1"/>
  <c r="DX498" i="1"/>
  <c r="DV498" i="1"/>
  <c r="DW498" i="1" s="1"/>
  <c r="DD498" i="1"/>
  <c r="DC498" i="1"/>
  <c r="DB498" i="1"/>
  <c r="DA498" i="1"/>
  <c r="CZ498" i="1"/>
  <c r="CY498" i="1"/>
  <c r="CX498" i="1"/>
  <c r="CW498" i="1"/>
  <c r="CV498" i="1"/>
  <c r="CU498" i="1"/>
  <c r="CT498" i="1"/>
  <c r="CS498" i="1"/>
  <c r="CQ498" i="1"/>
  <c r="CR498" i="1" s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L498" i="1"/>
  <c r="BM498" i="1" s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G498" i="1"/>
  <c r="AH498" i="1" s="1"/>
  <c r="EI497" i="1"/>
  <c r="EH497" i="1"/>
  <c r="EG497" i="1"/>
  <c r="EF497" i="1"/>
  <c r="EE497" i="1"/>
  <c r="ED497" i="1"/>
  <c r="EC497" i="1"/>
  <c r="EB497" i="1"/>
  <c r="EA497" i="1"/>
  <c r="DZ497" i="1"/>
  <c r="DY497" i="1"/>
  <c r="DX497" i="1"/>
  <c r="DV497" i="1"/>
  <c r="DD497" i="1"/>
  <c r="DC497" i="1"/>
  <c r="DB497" i="1"/>
  <c r="DA497" i="1"/>
  <c r="CZ497" i="1"/>
  <c r="CY497" i="1"/>
  <c r="CX497" i="1"/>
  <c r="CW497" i="1"/>
  <c r="CV497" i="1"/>
  <c r="CU497" i="1"/>
  <c r="CT497" i="1"/>
  <c r="CS497" i="1"/>
  <c r="CQ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L497" i="1"/>
  <c r="EV497" i="1" s="1"/>
  <c r="EZ497" i="1" s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G497" i="1"/>
  <c r="AH497" i="1" s="1"/>
  <c r="FB496" i="1"/>
  <c r="FA496" i="1"/>
  <c r="EV496" i="1"/>
  <c r="EZ496" i="1" s="1"/>
  <c r="EU496" i="1"/>
  <c r="EY496" i="1" s="1"/>
  <c r="EK496" i="1"/>
  <c r="EI496" i="1"/>
  <c r="EH496" i="1"/>
  <c r="EG496" i="1"/>
  <c r="EF496" i="1"/>
  <c r="EE496" i="1"/>
  <c r="ED496" i="1"/>
  <c r="EC496" i="1"/>
  <c r="EB496" i="1"/>
  <c r="EA496" i="1"/>
  <c r="DZ496" i="1"/>
  <c r="DY496" i="1"/>
  <c r="DX496" i="1"/>
  <c r="DV496" i="1"/>
  <c r="DW496" i="1" s="1"/>
  <c r="DF496" i="1"/>
  <c r="DD496" i="1"/>
  <c r="DC496" i="1"/>
  <c r="DB496" i="1"/>
  <c r="DA496" i="1"/>
  <c r="CZ496" i="1"/>
  <c r="CY496" i="1"/>
  <c r="CX496" i="1"/>
  <c r="CW496" i="1"/>
  <c r="CV496" i="1"/>
  <c r="CU496" i="1"/>
  <c r="CT496" i="1"/>
  <c r="CS496" i="1"/>
  <c r="CQ496" i="1"/>
  <c r="CR496" i="1" s="1"/>
  <c r="CA496" i="1"/>
  <c r="CD496" i="1" s="1" a="1"/>
  <c r="CD496" i="1" s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L496" i="1"/>
  <c r="BM496" i="1" s="1"/>
  <c r="AV496" i="1"/>
  <c r="AY496" i="1" s="1" a="1"/>
  <c r="AY496" i="1" s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G496" i="1"/>
  <c r="AH496" i="1" s="1"/>
  <c r="FB495" i="1"/>
  <c r="FA495" i="1"/>
  <c r="EV495" i="1"/>
  <c r="EZ495" i="1" s="1"/>
  <c r="EU495" i="1"/>
  <c r="EY495" i="1" s="1"/>
  <c r="EK495" i="1"/>
  <c r="EI495" i="1"/>
  <c r="EH495" i="1"/>
  <c r="EG495" i="1"/>
  <c r="EF495" i="1"/>
  <c r="EE495" i="1"/>
  <c r="ED495" i="1"/>
  <c r="EC495" i="1"/>
  <c r="EB495" i="1"/>
  <c r="EA495" i="1"/>
  <c r="DZ495" i="1"/>
  <c r="DY495" i="1"/>
  <c r="DX495" i="1"/>
  <c r="DV495" i="1"/>
  <c r="DW495" i="1" s="1"/>
  <c r="DF495" i="1"/>
  <c r="DD495" i="1"/>
  <c r="DC495" i="1"/>
  <c r="DB495" i="1"/>
  <c r="DA495" i="1"/>
  <c r="CZ495" i="1"/>
  <c r="CY495" i="1"/>
  <c r="CX495" i="1"/>
  <c r="CW495" i="1"/>
  <c r="CV495" i="1"/>
  <c r="CU495" i="1"/>
  <c r="CT495" i="1"/>
  <c r="CS495" i="1"/>
  <c r="CQ495" i="1"/>
  <c r="CR495" i="1" s="1"/>
  <c r="CA495" i="1"/>
  <c r="CD495" i="1" s="1" a="1"/>
  <c r="CD495" i="1" s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L495" i="1"/>
  <c r="BM495" i="1" s="1"/>
  <c r="AV495" i="1"/>
  <c r="AY495" i="1" s="1" a="1"/>
  <c r="AY495" i="1" s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G495" i="1"/>
  <c r="AH495" i="1" s="1"/>
  <c r="FB494" i="1"/>
  <c r="FA494" i="1"/>
  <c r="EV494" i="1"/>
  <c r="EZ494" i="1" s="1"/>
  <c r="EU494" i="1"/>
  <c r="EY494" i="1" s="1"/>
  <c r="EK494" i="1"/>
  <c r="EI494" i="1"/>
  <c r="EH494" i="1"/>
  <c r="EG494" i="1"/>
  <c r="EF494" i="1"/>
  <c r="EE494" i="1"/>
  <c r="ED494" i="1"/>
  <c r="EC494" i="1"/>
  <c r="EB494" i="1"/>
  <c r="EA494" i="1"/>
  <c r="DZ494" i="1"/>
  <c r="DY494" i="1"/>
  <c r="DX494" i="1"/>
  <c r="DV494" i="1"/>
  <c r="DW494" i="1" s="1"/>
  <c r="DF494" i="1"/>
  <c r="DD494" i="1"/>
  <c r="DC494" i="1"/>
  <c r="DB494" i="1"/>
  <c r="DA494" i="1"/>
  <c r="CZ494" i="1"/>
  <c r="CY494" i="1"/>
  <c r="CX494" i="1"/>
  <c r="CW494" i="1"/>
  <c r="CV494" i="1"/>
  <c r="CU494" i="1"/>
  <c r="CT494" i="1"/>
  <c r="CS494" i="1"/>
  <c r="CQ494" i="1"/>
  <c r="CR494" i="1" s="1"/>
  <c r="CA494" i="1"/>
  <c r="CD494" i="1" s="1" a="1"/>
  <c r="CD494" i="1" s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L494" i="1"/>
  <c r="BM494" i="1" s="1"/>
  <c r="AV494" i="1"/>
  <c r="AY494" i="1" s="1" a="1"/>
  <c r="AY494" i="1" s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G494" i="1"/>
  <c r="AH494" i="1" s="1"/>
  <c r="FB493" i="1"/>
  <c r="FA493" i="1"/>
  <c r="EV493" i="1"/>
  <c r="EZ493" i="1" s="1"/>
  <c r="EU493" i="1"/>
  <c r="EY493" i="1" s="1"/>
  <c r="EK493" i="1"/>
  <c r="EI493" i="1"/>
  <c r="EH493" i="1"/>
  <c r="EG493" i="1"/>
  <c r="EF493" i="1"/>
  <c r="EE493" i="1"/>
  <c r="ED493" i="1"/>
  <c r="EC493" i="1"/>
  <c r="EB493" i="1"/>
  <c r="EA493" i="1"/>
  <c r="DZ493" i="1"/>
  <c r="DY493" i="1"/>
  <c r="DX493" i="1"/>
  <c r="DV493" i="1"/>
  <c r="DW493" i="1" s="1"/>
  <c r="DF493" i="1"/>
  <c r="DD493" i="1"/>
  <c r="DC493" i="1"/>
  <c r="DB493" i="1"/>
  <c r="DA493" i="1"/>
  <c r="CZ493" i="1"/>
  <c r="CY493" i="1"/>
  <c r="CX493" i="1"/>
  <c r="CW493" i="1"/>
  <c r="CV493" i="1"/>
  <c r="CU493" i="1"/>
  <c r="CT493" i="1"/>
  <c r="CS493" i="1"/>
  <c r="CQ493" i="1"/>
  <c r="CR493" i="1" s="1"/>
  <c r="CA493" i="1"/>
  <c r="CD493" i="1" s="1" a="1"/>
  <c r="CD493" i="1" s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L493" i="1"/>
  <c r="BM493" i="1" s="1"/>
  <c r="AV493" i="1"/>
  <c r="AY493" i="1" s="1" a="1"/>
  <c r="AY493" i="1" s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G493" i="1"/>
  <c r="AH493" i="1" s="1"/>
  <c r="FB492" i="1"/>
  <c r="FA492" i="1"/>
  <c r="EV492" i="1"/>
  <c r="EZ492" i="1" s="1"/>
  <c r="EU492" i="1"/>
  <c r="EY492" i="1" s="1"/>
  <c r="EI492" i="1"/>
  <c r="EH492" i="1"/>
  <c r="EG492" i="1"/>
  <c r="EF492" i="1"/>
  <c r="EE492" i="1"/>
  <c r="ED492" i="1"/>
  <c r="EC492" i="1"/>
  <c r="EB492" i="1"/>
  <c r="EA492" i="1"/>
  <c r="DZ492" i="1"/>
  <c r="DY492" i="1"/>
  <c r="DX492" i="1"/>
  <c r="DV492" i="1"/>
  <c r="DW492" i="1" s="1"/>
  <c r="DD492" i="1"/>
  <c r="DC492" i="1"/>
  <c r="DB492" i="1"/>
  <c r="DA492" i="1"/>
  <c r="CZ492" i="1"/>
  <c r="CY492" i="1"/>
  <c r="CX492" i="1"/>
  <c r="CW492" i="1"/>
  <c r="CV492" i="1"/>
  <c r="CU492" i="1"/>
  <c r="CT492" i="1"/>
  <c r="CS492" i="1"/>
  <c r="CQ492" i="1"/>
  <c r="CR492" i="1" s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L492" i="1"/>
  <c r="BM492" i="1" s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G492" i="1"/>
  <c r="AH492" i="1" s="1"/>
  <c r="EI16" i="1"/>
  <c r="EH16" i="1"/>
  <c r="EG16" i="1"/>
  <c r="EF16" i="1"/>
  <c r="EE16" i="1"/>
  <c r="ED16" i="1"/>
  <c r="EC16" i="1"/>
  <c r="EB16" i="1"/>
  <c r="EA16" i="1"/>
  <c r="DZ16" i="1"/>
  <c r="DY16" i="1"/>
  <c r="DX16" i="1"/>
  <c r="DV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Q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L16" i="1"/>
  <c r="EV16" i="1" s="1"/>
  <c r="EZ16" i="1" s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G16" i="1"/>
  <c r="EU16" i="1" s="1"/>
  <c r="EY16" i="1" s="1"/>
  <c r="EI15" i="1"/>
  <c r="EH15" i="1"/>
  <c r="EG15" i="1"/>
  <c r="EF15" i="1"/>
  <c r="EE15" i="1"/>
  <c r="ED15" i="1"/>
  <c r="EC15" i="1"/>
  <c r="EB15" i="1"/>
  <c r="EA15" i="1"/>
  <c r="DZ15" i="1"/>
  <c r="DY15" i="1"/>
  <c r="DX15" i="1"/>
  <c r="DV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Q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L15" i="1"/>
  <c r="BM15" i="1" s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G15" i="1"/>
  <c r="EU15" i="1" s="1"/>
  <c r="EY15" i="1" s="1"/>
  <c r="EI14" i="1"/>
  <c r="EH14" i="1"/>
  <c r="EG14" i="1"/>
  <c r="EF14" i="1"/>
  <c r="EE14" i="1"/>
  <c r="ED14" i="1"/>
  <c r="EC14" i="1"/>
  <c r="EB14" i="1"/>
  <c r="EA14" i="1"/>
  <c r="DZ14" i="1"/>
  <c r="DY14" i="1"/>
  <c r="DX14" i="1"/>
  <c r="DV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Q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L14" i="1"/>
  <c r="EV14" i="1" s="1"/>
  <c r="EZ14" i="1" s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G14" i="1"/>
  <c r="EU14" i="1" s="1"/>
  <c r="EY14" i="1" s="1"/>
  <c r="EI13" i="1"/>
  <c r="EH13" i="1"/>
  <c r="EG13" i="1"/>
  <c r="EF13" i="1"/>
  <c r="EE13" i="1"/>
  <c r="ED13" i="1"/>
  <c r="EC13" i="1"/>
  <c r="EB13" i="1"/>
  <c r="EA13" i="1"/>
  <c r="DZ13" i="1"/>
  <c r="DY13" i="1"/>
  <c r="DX13" i="1"/>
  <c r="DV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Q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L13" i="1"/>
  <c r="EV13" i="1" s="1"/>
  <c r="EZ13" i="1" s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G13" i="1"/>
  <c r="AH13" i="1" s="1"/>
  <c r="EI12" i="1"/>
  <c r="EH12" i="1"/>
  <c r="EG12" i="1"/>
  <c r="EF12" i="1"/>
  <c r="EE12" i="1"/>
  <c r="ED12" i="1"/>
  <c r="EC12" i="1"/>
  <c r="EB12" i="1"/>
  <c r="EA12" i="1"/>
  <c r="DZ12" i="1"/>
  <c r="DY12" i="1"/>
  <c r="DX12" i="1"/>
  <c r="DV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Q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L12" i="1"/>
  <c r="BM12" i="1" s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G12" i="1"/>
  <c r="EU12" i="1" s="1"/>
  <c r="EY12" i="1" s="1"/>
  <c r="EI11" i="1"/>
  <c r="EH11" i="1"/>
  <c r="EG11" i="1"/>
  <c r="EF11" i="1"/>
  <c r="EE11" i="1"/>
  <c r="ED11" i="1"/>
  <c r="EC11" i="1"/>
  <c r="EB11" i="1"/>
  <c r="EA11" i="1"/>
  <c r="DZ11" i="1"/>
  <c r="DY11" i="1"/>
  <c r="DX11" i="1"/>
  <c r="DV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CQ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L11" i="1"/>
  <c r="EV11" i="1" s="1"/>
  <c r="EZ11" i="1" s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G11" i="1"/>
  <c r="EU11" i="1" s="1"/>
  <c r="EY11" i="1" s="1"/>
  <c r="FB10" i="1"/>
  <c r="FA10" i="1"/>
  <c r="EV10" i="1"/>
  <c r="EZ10" i="1" s="1"/>
  <c r="EU10" i="1"/>
  <c r="EY10" i="1" s="1"/>
  <c r="EI10" i="1"/>
  <c r="EH10" i="1"/>
  <c r="EG10" i="1"/>
  <c r="EF10" i="1"/>
  <c r="EE10" i="1"/>
  <c r="ED10" i="1"/>
  <c r="EC10" i="1"/>
  <c r="EB10" i="1"/>
  <c r="EA10" i="1"/>
  <c r="DZ10" i="1"/>
  <c r="DY10" i="1"/>
  <c r="DX10" i="1"/>
  <c r="DV10" i="1"/>
  <c r="DW10" i="1" s="1"/>
  <c r="DD10" i="1"/>
  <c r="DC10" i="1"/>
  <c r="DB10" i="1"/>
  <c r="DA10" i="1"/>
  <c r="CZ10" i="1"/>
  <c r="CY10" i="1"/>
  <c r="CX10" i="1"/>
  <c r="CW10" i="1"/>
  <c r="CV10" i="1"/>
  <c r="CU10" i="1"/>
  <c r="CT10" i="1"/>
  <c r="CS10" i="1"/>
  <c r="CQ10" i="1"/>
  <c r="CR10" i="1" s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L10" i="1"/>
  <c r="BM10" i="1" s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G10" i="1"/>
  <c r="AH10" i="1" s="1"/>
  <c r="FB9" i="1"/>
  <c r="FA9" i="1"/>
  <c r="EV9" i="1"/>
  <c r="EZ9" i="1" s="1"/>
  <c r="EU9" i="1"/>
  <c r="EY9" i="1" s="1"/>
  <c r="EI9" i="1"/>
  <c r="EH9" i="1"/>
  <c r="EG9" i="1"/>
  <c r="EF9" i="1"/>
  <c r="EE9" i="1"/>
  <c r="ED9" i="1"/>
  <c r="EC9" i="1"/>
  <c r="EB9" i="1"/>
  <c r="EA9" i="1"/>
  <c r="DZ9" i="1"/>
  <c r="DY9" i="1"/>
  <c r="DX9" i="1"/>
  <c r="DV9" i="1"/>
  <c r="DW9" i="1" s="1"/>
  <c r="DD9" i="1"/>
  <c r="DC9" i="1"/>
  <c r="DB9" i="1"/>
  <c r="DA9" i="1"/>
  <c r="CZ9" i="1"/>
  <c r="CY9" i="1"/>
  <c r="CX9" i="1"/>
  <c r="CW9" i="1"/>
  <c r="CV9" i="1"/>
  <c r="CU9" i="1"/>
  <c r="CT9" i="1"/>
  <c r="CS9" i="1"/>
  <c r="CQ9" i="1"/>
  <c r="CR9" i="1" s="1"/>
  <c r="BY9" i="1"/>
  <c r="BX9" i="1"/>
  <c r="BW9" i="1"/>
  <c r="BV9" i="1"/>
  <c r="BU9" i="1"/>
  <c r="BT9" i="1"/>
  <c r="BS9" i="1"/>
  <c r="BR9" i="1"/>
  <c r="BQ9" i="1"/>
  <c r="BP9" i="1"/>
  <c r="BO9" i="1"/>
  <c r="BN9" i="1"/>
  <c r="BL9" i="1"/>
  <c r="BM9" i="1" s="1"/>
  <c r="AT9" i="1"/>
  <c r="AS9" i="1"/>
  <c r="AR9" i="1"/>
  <c r="AQ9" i="1"/>
  <c r="AP9" i="1"/>
  <c r="AO9" i="1"/>
  <c r="AN9" i="1"/>
  <c r="AM9" i="1"/>
  <c r="AL9" i="1"/>
  <c r="AK9" i="1"/>
  <c r="AJ9" i="1"/>
  <c r="AI9" i="1"/>
  <c r="AG9" i="1"/>
  <c r="AH9" i="1" s="1"/>
  <c r="FB8" i="1"/>
  <c r="FA8" i="1"/>
  <c r="EV8" i="1"/>
  <c r="EZ8" i="1" s="1"/>
  <c r="EU8" i="1"/>
  <c r="EY8" i="1" s="1"/>
  <c r="EI8" i="1"/>
  <c r="EH8" i="1"/>
  <c r="EG8" i="1"/>
  <c r="EF8" i="1"/>
  <c r="EE8" i="1"/>
  <c r="ED8" i="1"/>
  <c r="EC8" i="1"/>
  <c r="EB8" i="1"/>
  <c r="EA8" i="1"/>
  <c r="DZ8" i="1"/>
  <c r="DY8" i="1"/>
  <c r="DX8" i="1"/>
  <c r="DV8" i="1"/>
  <c r="DW8" i="1" s="1"/>
  <c r="DD8" i="1"/>
  <c r="DC8" i="1"/>
  <c r="DB8" i="1"/>
  <c r="DA8" i="1"/>
  <c r="CZ8" i="1"/>
  <c r="CY8" i="1"/>
  <c r="CX8" i="1"/>
  <c r="CW8" i="1"/>
  <c r="CV8" i="1"/>
  <c r="CU8" i="1"/>
  <c r="CT8" i="1"/>
  <c r="CS8" i="1"/>
  <c r="CQ8" i="1"/>
  <c r="CR8" i="1" s="1"/>
  <c r="BY8" i="1"/>
  <c r="BX8" i="1"/>
  <c r="BW8" i="1"/>
  <c r="BV8" i="1"/>
  <c r="BU8" i="1"/>
  <c r="BT8" i="1"/>
  <c r="BS8" i="1"/>
  <c r="BR8" i="1"/>
  <c r="BQ8" i="1"/>
  <c r="BP8" i="1"/>
  <c r="BO8" i="1"/>
  <c r="BN8" i="1"/>
  <c r="BL8" i="1"/>
  <c r="BM8" i="1" s="1"/>
  <c r="AT8" i="1"/>
  <c r="AS8" i="1"/>
  <c r="AR8" i="1"/>
  <c r="AQ8" i="1"/>
  <c r="AP8" i="1"/>
  <c r="AO8" i="1"/>
  <c r="AN8" i="1"/>
  <c r="AM8" i="1"/>
  <c r="AL8" i="1"/>
  <c r="AK8" i="1"/>
  <c r="AJ8" i="1"/>
  <c r="AI8" i="1"/>
  <c r="AG8" i="1"/>
  <c r="AH8" i="1" s="1"/>
  <c r="FB7" i="1"/>
  <c r="FA7" i="1"/>
  <c r="EV7" i="1"/>
  <c r="EZ7" i="1" s="1"/>
  <c r="EU7" i="1"/>
  <c r="EY7" i="1" s="1"/>
  <c r="EI7" i="1"/>
  <c r="EH7" i="1"/>
  <c r="EG7" i="1"/>
  <c r="EF7" i="1"/>
  <c r="EE7" i="1"/>
  <c r="ED7" i="1"/>
  <c r="EC7" i="1"/>
  <c r="EB7" i="1"/>
  <c r="EA7" i="1"/>
  <c r="DZ7" i="1"/>
  <c r="DY7" i="1"/>
  <c r="DX7" i="1"/>
  <c r="DV7" i="1"/>
  <c r="DW7" i="1" s="1"/>
  <c r="DD7" i="1"/>
  <c r="DC7" i="1"/>
  <c r="DB7" i="1"/>
  <c r="DA7" i="1"/>
  <c r="CZ7" i="1"/>
  <c r="CY7" i="1"/>
  <c r="CX7" i="1"/>
  <c r="CW7" i="1"/>
  <c r="CV7" i="1"/>
  <c r="CU7" i="1"/>
  <c r="CT7" i="1"/>
  <c r="CS7" i="1"/>
  <c r="CQ7" i="1"/>
  <c r="CR7" i="1" s="1"/>
  <c r="BY7" i="1"/>
  <c r="BX7" i="1"/>
  <c r="BW7" i="1"/>
  <c r="BV7" i="1"/>
  <c r="BU7" i="1"/>
  <c r="BT7" i="1"/>
  <c r="BS7" i="1"/>
  <c r="BR7" i="1"/>
  <c r="BQ7" i="1"/>
  <c r="BP7" i="1"/>
  <c r="BO7" i="1"/>
  <c r="BN7" i="1"/>
  <c r="BL7" i="1"/>
  <c r="BM7" i="1" s="1"/>
  <c r="AT7" i="1"/>
  <c r="AS7" i="1"/>
  <c r="AR7" i="1"/>
  <c r="AQ7" i="1"/>
  <c r="AP7" i="1"/>
  <c r="AO7" i="1"/>
  <c r="AN7" i="1"/>
  <c r="AM7" i="1"/>
  <c r="AL7" i="1"/>
  <c r="AK7" i="1"/>
  <c r="AJ7" i="1"/>
  <c r="AI7" i="1"/>
  <c r="AG7" i="1"/>
  <c r="AH7" i="1" s="1"/>
  <c r="EI6" i="1"/>
  <c r="EH6" i="1"/>
  <c r="EG6" i="1"/>
  <c r="EF6" i="1"/>
  <c r="EE6" i="1"/>
  <c r="ED6" i="1"/>
  <c r="EC6" i="1"/>
  <c r="EB6" i="1"/>
  <c r="EA6" i="1"/>
  <c r="DZ6" i="1"/>
  <c r="DY6" i="1"/>
  <c r="DX6" i="1"/>
  <c r="DV6" i="1"/>
  <c r="DD6" i="1"/>
  <c r="DC6" i="1"/>
  <c r="DB6" i="1"/>
  <c r="DA6" i="1"/>
  <c r="CZ6" i="1"/>
  <c r="CY6" i="1"/>
  <c r="CX6" i="1"/>
  <c r="CW6" i="1"/>
  <c r="CV6" i="1"/>
  <c r="CU6" i="1"/>
  <c r="CT6" i="1"/>
  <c r="CS6" i="1"/>
  <c r="CQ6" i="1"/>
  <c r="BY6" i="1"/>
  <c r="BX6" i="1"/>
  <c r="BW6" i="1"/>
  <c r="BV6" i="1"/>
  <c r="BU6" i="1"/>
  <c r="BT6" i="1"/>
  <c r="BS6" i="1"/>
  <c r="BR6" i="1"/>
  <c r="BQ6" i="1"/>
  <c r="BP6" i="1"/>
  <c r="BO6" i="1"/>
  <c r="BN6" i="1"/>
  <c r="BL6" i="1"/>
  <c r="EV6" i="1" s="1"/>
  <c r="EZ6" i="1" s="1"/>
  <c r="AT6" i="1"/>
  <c r="AS6" i="1"/>
  <c r="AR6" i="1"/>
  <c r="AQ6" i="1"/>
  <c r="AP6" i="1"/>
  <c r="AO6" i="1"/>
  <c r="AN6" i="1"/>
  <c r="AM6" i="1"/>
  <c r="AL6" i="1"/>
  <c r="AK6" i="1"/>
  <c r="AJ6" i="1"/>
  <c r="AI6" i="1"/>
  <c r="AG6" i="1"/>
  <c r="EU6" i="1" s="1"/>
  <c r="EY6" i="1" s="1"/>
  <c r="EI5" i="1"/>
  <c r="EH5" i="1"/>
  <c r="EG5" i="1"/>
  <c r="EF5" i="1"/>
  <c r="EE5" i="1"/>
  <c r="ED5" i="1"/>
  <c r="EC5" i="1"/>
  <c r="EB5" i="1"/>
  <c r="EA5" i="1"/>
  <c r="DZ5" i="1"/>
  <c r="DY5" i="1"/>
  <c r="DX5" i="1"/>
  <c r="DV5" i="1"/>
  <c r="DD5" i="1"/>
  <c r="DC5" i="1"/>
  <c r="DB5" i="1"/>
  <c r="DA5" i="1"/>
  <c r="CZ5" i="1"/>
  <c r="CY5" i="1"/>
  <c r="CX5" i="1"/>
  <c r="CW5" i="1"/>
  <c r="CV5" i="1"/>
  <c r="CU5" i="1"/>
  <c r="CT5" i="1"/>
  <c r="CS5" i="1"/>
  <c r="CQ5" i="1"/>
  <c r="BY5" i="1"/>
  <c r="BX5" i="1"/>
  <c r="BW5" i="1"/>
  <c r="BV5" i="1"/>
  <c r="BU5" i="1"/>
  <c r="BT5" i="1"/>
  <c r="BS5" i="1"/>
  <c r="BR5" i="1"/>
  <c r="BQ5" i="1"/>
  <c r="BP5" i="1"/>
  <c r="BO5" i="1"/>
  <c r="BN5" i="1"/>
  <c r="BL5" i="1"/>
  <c r="BM5" i="1" s="1"/>
  <c r="AT5" i="1"/>
  <c r="AS5" i="1"/>
  <c r="AR5" i="1"/>
  <c r="AQ5" i="1"/>
  <c r="AP5" i="1"/>
  <c r="AO5" i="1"/>
  <c r="AN5" i="1"/>
  <c r="AM5" i="1"/>
  <c r="AL5" i="1"/>
  <c r="AK5" i="1"/>
  <c r="AJ5" i="1"/>
  <c r="AI5" i="1"/>
  <c r="AG5" i="1"/>
  <c r="AH5" i="1" s="1"/>
  <c r="EI4" i="1"/>
  <c r="EH4" i="1"/>
  <c r="EG4" i="1"/>
  <c r="EF4" i="1"/>
  <c r="EE4" i="1"/>
  <c r="ED4" i="1"/>
  <c r="EC4" i="1"/>
  <c r="EB4" i="1"/>
  <c r="EA4" i="1"/>
  <c r="DZ4" i="1"/>
  <c r="DY4" i="1"/>
  <c r="DX4" i="1"/>
  <c r="DV4" i="1"/>
  <c r="DD4" i="1"/>
  <c r="DC4" i="1"/>
  <c r="DB4" i="1"/>
  <c r="DA4" i="1"/>
  <c r="CZ4" i="1"/>
  <c r="CY4" i="1"/>
  <c r="CX4" i="1"/>
  <c r="CW4" i="1"/>
  <c r="CV4" i="1"/>
  <c r="CU4" i="1"/>
  <c r="CT4" i="1"/>
  <c r="CS4" i="1"/>
  <c r="CQ4" i="1"/>
  <c r="BY4" i="1"/>
  <c r="BX4" i="1"/>
  <c r="BW4" i="1"/>
  <c r="BV4" i="1"/>
  <c r="BU4" i="1"/>
  <c r="BT4" i="1"/>
  <c r="BS4" i="1"/>
  <c r="BR4" i="1"/>
  <c r="BQ4" i="1"/>
  <c r="BP4" i="1"/>
  <c r="BO4" i="1"/>
  <c r="BN4" i="1"/>
  <c r="BL4" i="1"/>
  <c r="BM4" i="1" s="1"/>
  <c r="AT4" i="1"/>
  <c r="AS4" i="1"/>
  <c r="AR4" i="1"/>
  <c r="AQ4" i="1"/>
  <c r="AP4" i="1"/>
  <c r="AO4" i="1"/>
  <c r="AN4" i="1"/>
  <c r="AM4" i="1"/>
  <c r="AL4" i="1"/>
  <c r="AK4" i="1"/>
  <c r="AJ4" i="1"/>
  <c r="AI4" i="1"/>
  <c r="AG4" i="1"/>
  <c r="EU4" i="1" s="1"/>
  <c r="EY4" i="1" s="1"/>
  <c r="EI3" i="1"/>
  <c r="EH3" i="1"/>
  <c r="EG3" i="1"/>
  <c r="EF3" i="1"/>
  <c r="EE3" i="1"/>
  <c r="ED3" i="1"/>
  <c r="EC3" i="1"/>
  <c r="EB3" i="1"/>
  <c r="EA3" i="1"/>
  <c r="DZ3" i="1"/>
  <c r="DY3" i="1"/>
  <c r="DX3" i="1"/>
  <c r="DV3" i="1"/>
  <c r="EX3" i="1" s="1"/>
  <c r="FB3" i="1" s="1"/>
  <c r="DD3" i="1"/>
  <c r="DC3" i="1"/>
  <c r="DB3" i="1"/>
  <c r="DA3" i="1"/>
  <c r="CZ3" i="1"/>
  <c r="CY3" i="1"/>
  <c r="CX3" i="1"/>
  <c r="CW3" i="1"/>
  <c r="CV3" i="1"/>
  <c r="CU3" i="1"/>
  <c r="CT3" i="1"/>
  <c r="CS3" i="1"/>
  <c r="CQ3" i="1"/>
  <c r="EW3" i="1" s="1"/>
  <c r="FA3" i="1" s="1"/>
  <c r="BY3" i="1"/>
  <c r="BX3" i="1"/>
  <c r="BW3" i="1"/>
  <c r="BV3" i="1"/>
  <c r="BU3" i="1"/>
  <c r="BT3" i="1"/>
  <c r="BS3" i="1"/>
  <c r="BR3" i="1"/>
  <c r="BQ3" i="1"/>
  <c r="BP3" i="1"/>
  <c r="BO3" i="1"/>
  <c r="BN3" i="1"/>
  <c r="BL3" i="1"/>
  <c r="BM3" i="1" s="1"/>
  <c r="AT3" i="1"/>
  <c r="AS3" i="1"/>
  <c r="AR3" i="1"/>
  <c r="AQ3" i="1"/>
  <c r="AP3" i="1"/>
  <c r="AO3" i="1"/>
  <c r="AN3" i="1"/>
  <c r="AM3" i="1"/>
  <c r="AL3" i="1"/>
  <c r="AK3" i="1"/>
  <c r="AJ3" i="1"/>
  <c r="AI3" i="1"/>
  <c r="AG3" i="1"/>
  <c r="AH3" i="1" s="1"/>
  <c r="EI2" i="1"/>
  <c r="EH2" i="1"/>
  <c r="EG2" i="1"/>
  <c r="EF2" i="1"/>
  <c r="EE2" i="1"/>
  <c r="ED2" i="1"/>
  <c r="EC2" i="1"/>
  <c r="EB2" i="1"/>
  <c r="EA2" i="1"/>
  <c r="DZ2" i="1"/>
  <c r="DY2" i="1"/>
  <c r="DX2" i="1"/>
  <c r="DV2" i="1"/>
  <c r="DW2" i="1" s="1"/>
  <c r="DD2" i="1"/>
  <c r="DC2" i="1"/>
  <c r="DB2" i="1"/>
  <c r="DA2" i="1"/>
  <c r="CZ2" i="1"/>
  <c r="CY2" i="1"/>
  <c r="CX2" i="1"/>
  <c r="CW2" i="1"/>
  <c r="CV2" i="1"/>
  <c r="CU2" i="1"/>
  <c r="CT2" i="1"/>
  <c r="CS2" i="1"/>
  <c r="CQ2" i="1"/>
  <c r="EW2" i="1" s="1"/>
  <c r="FA2" i="1" s="1"/>
  <c r="BY2" i="1"/>
  <c r="BX2" i="1"/>
  <c r="BW2" i="1"/>
  <c r="BV2" i="1"/>
  <c r="BU2" i="1"/>
  <c r="BT2" i="1"/>
  <c r="BS2" i="1"/>
  <c r="BR2" i="1"/>
  <c r="BQ2" i="1"/>
  <c r="BP2" i="1"/>
  <c r="BO2" i="1"/>
  <c r="BN2" i="1"/>
  <c r="BL2" i="1"/>
  <c r="EV2" i="1" s="1"/>
  <c r="EZ2" i="1" s="1"/>
  <c r="AT2" i="1"/>
  <c r="AS2" i="1"/>
  <c r="AR2" i="1"/>
  <c r="AQ2" i="1"/>
  <c r="AP2" i="1"/>
  <c r="AO2" i="1"/>
  <c r="AN2" i="1"/>
  <c r="AM2" i="1"/>
  <c r="AL2" i="1"/>
  <c r="AK2" i="1"/>
  <c r="AJ2" i="1"/>
  <c r="AI2" i="1"/>
  <c r="AG2" i="1"/>
  <c r="FB488" i="1"/>
  <c r="FB486" i="1"/>
  <c r="FB485" i="1"/>
  <c r="FB484" i="1"/>
  <c r="FB482" i="1"/>
  <c r="FB478" i="1"/>
  <c r="FB477" i="1"/>
  <c r="FB475" i="1"/>
  <c r="FB474" i="1"/>
  <c r="FB473" i="1"/>
  <c r="FB472" i="1"/>
  <c r="FB471" i="1"/>
  <c r="FB470" i="1"/>
  <c r="FB465" i="1"/>
  <c r="FB457" i="1"/>
  <c r="FB456" i="1"/>
  <c r="FB455" i="1"/>
  <c r="FB454" i="1"/>
  <c r="FB453" i="1"/>
  <c r="FB438" i="1"/>
  <c r="FB437" i="1"/>
  <c r="FB436" i="1"/>
  <c r="FB435" i="1"/>
  <c r="FB432" i="1"/>
  <c r="FB431" i="1"/>
  <c r="FB426" i="1"/>
  <c r="FB425" i="1"/>
  <c r="FB424" i="1"/>
  <c r="FB423" i="1"/>
  <c r="FB420" i="1"/>
  <c r="FB418" i="1"/>
  <c r="FB409" i="1"/>
  <c r="FB406" i="1"/>
  <c r="FB402" i="1"/>
  <c r="FB400" i="1"/>
  <c r="FB397" i="1"/>
  <c r="FB394" i="1"/>
  <c r="FB386" i="1"/>
  <c r="FB384" i="1"/>
  <c r="FB382" i="1"/>
  <c r="FB379" i="1"/>
  <c r="FB375" i="1"/>
  <c r="FB371" i="1"/>
  <c r="FB352" i="1"/>
  <c r="FB350" i="1"/>
  <c r="FB347" i="1"/>
  <c r="FB344" i="1"/>
  <c r="FB336" i="1"/>
  <c r="FB328" i="1"/>
  <c r="FB316" i="1"/>
  <c r="FB314" i="1"/>
  <c r="FB312" i="1"/>
  <c r="FB306" i="1"/>
  <c r="FB297" i="1"/>
  <c r="FB292" i="1"/>
  <c r="FB284" i="1"/>
  <c r="FB281" i="1"/>
  <c r="FB279" i="1"/>
  <c r="FB276" i="1"/>
  <c r="FB273" i="1"/>
  <c r="FB269" i="1"/>
  <c r="FB253" i="1"/>
  <c r="FB248" i="1"/>
  <c r="FB245" i="1"/>
  <c r="FB235" i="1"/>
  <c r="FB230" i="1"/>
  <c r="FB226" i="1"/>
  <c r="FB224" i="1"/>
  <c r="FB217" i="1"/>
  <c r="FB215" i="1"/>
  <c r="FB212" i="1"/>
  <c r="FB159" i="1"/>
  <c r="FB156" i="1"/>
  <c r="FB154" i="1"/>
  <c r="FB150" i="1"/>
  <c r="FB148" i="1"/>
  <c r="FB146" i="1"/>
  <c r="FB144" i="1"/>
  <c r="FB142" i="1"/>
  <c r="FB135" i="1"/>
  <c r="FB132" i="1"/>
  <c r="FB121" i="1"/>
  <c r="FB118" i="1"/>
  <c r="FB116" i="1"/>
  <c r="FB114" i="1"/>
  <c r="FB112" i="1"/>
  <c r="FB110" i="1"/>
  <c r="FB103" i="1"/>
  <c r="FB101" i="1"/>
  <c r="FB99" i="1"/>
  <c r="FB96" i="1"/>
  <c r="FB94" i="1"/>
  <c r="FB90" i="1"/>
  <c r="FB86" i="1"/>
  <c r="FB85" i="1"/>
  <c r="FB84" i="1"/>
  <c r="FB83" i="1"/>
  <c r="FB82" i="1"/>
  <c r="FB81" i="1"/>
  <c r="FB76" i="1"/>
  <c r="FB75" i="1"/>
  <c r="FB74" i="1"/>
  <c r="FB73" i="1"/>
  <c r="FB72" i="1"/>
  <c r="FB64" i="1"/>
  <c r="FB59" i="1"/>
  <c r="FB57" i="1"/>
  <c r="FB56" i="1"/>
  <c r="FB55" i="1"/>
  <c r="FA490" i="1"/>
  <c r="FA489" i="1"/>
  <c r="FA488" i="1"/>
  <c r="FA484" i="1"/>
  <c r="FA482" i="1"/>
  <c r="FA481" i="1"/>
  <c r="FA480" i="1"/>
  <c r="FA478" i="1"/>
  <c r="FA477" i="1"/>
  <c r="FA473" i="1"/>
  <c r="FA472" i="1"/>
  <c r="FA471" i="1"/>
  <c r="FA470" i="1"/>
  <c r="FA466" i="1"/>
  <c r="FA465" i="1"/>
  <c r="FA456" i="1"/>
  <c r="FA455" i="1"/>
  <c r="FA454" i="1"/>
  <c r="FA453" i="1"/>
  <c r="FA445" i="1"/>
  <c r="FA444" i="1"/>
  <c r="FA438" i="1"/>
  <c r="FA435" i="1"/>
  <c r="FA432" i="1"/>
  <c r="FA431" i="1"/>
  <c r="FA430" i="1"/>
  <c r="FA429" i="1"/>
  <c r="FA426" i="1"/>
  <c r="FA424" i="1"/>
  <c r="FA423" i="1"/>
  <c r="FA420" i="1"/>
  <c r="FA418" i="1"/>
  <c r="FA415" i="1"/>
  <c r="FA412" i="1"/>
  <c r="FA409" i="1"/>
  <c r="FA400" i="1"/>
  <c r="FA397" i="1"/>
  <c r="FA394" i="1"/>
  <c r="FA390" i="1"/>
  <c r="FA388" i="1"/>
  <c r="FA386" i="1"/>
  <c r="FA379" i="1"/>
  <c r="FA375" i="1"/>
  <c r="FA371" i="1"/>
  <c r="FA370" i="1"/>
  <c r="FA369" i="1"/>
  <c r="FA352" i="1"/>
  <c r="FA347" i="1"/>
  <c r="FA344" i="1"/>
  <c r="FA336" i="1"/>
  <c r="FA328" i="1"/>
  <c r="FA321" i="1"/>
  <c r="FA318" i="1"/>
  <c r="FA316" i="1"/>
  <c r="FA306" i="1"/>
  <c r="FA297" i="1"/>
  <c r="FA292" i="1"/>
  <c r="FA289" i="1"/>
  <c r="FA287" i="1"/>
  <c r="FA284" i="1"/>
  <c r="FA276" i="1"/>
  <c r="FA273" i="1"/>
  <c r="FA269" i="1"/>
  <c r="FA266" i="1"/>
  <c r="FA248" i="1"/>
  <c r="FA235" i="1"/>
  <c r="FA230" i="1"/>
  <c r="FA226" i="1"/>
  <c r="FA224" i="1"/>
  <c r="FA222" i="1"/>
  <c r="FA220" i="1"/>
  <c r="FA217" i="1"/>
  <c r="FA159" i="1"/>
  <c r="FA156" i="1"/>
  <c r="FA154" i="1"/>
  <c r="FA152" i="1"/>
  <c r="FA150" i="1"/>
  <c r="FA148" i="1"/>
  <c r="FA146" i="1"/>
  <c r="FA142" i="1"/>
  <c r="FA135" i="1"/>
  <c r="FA132" i="1"/>
  <c r="FA127" i="1"/>
  <c r="FA124" i="1"/>
  <c r="FA121" i="1"/>
  <c r="FA116" i="1"/>
  <c r="FA114" i="1"/>
  <c r="FA112" i="1"/>
  <c r="FA110" i="1"/>
  <c r="FA108" i="1"/>
  <c r="FA106" i="1"/>
  <c r="FA103" i="1"/>
  <c r="FA96" i="1"/>
  <c r="FA94" i="1"/>
  <c r="FA90" i="1"/>
  <c r="FA88" i="1"/>
  <c r="FA87" i="1"/>
  <c r="FA86" i="1"/>
  <c r="FA84" i="1"/>
  <c r="FA83" i="1"/>
  <c r="FA82" i="1"/>
  <c r="FA81" i="1"/>
  <c r="FA79" i="1"/>
  <c r="FA77" i="1"/>
  <c r="FA76" i="1"/>
  <c r="FA73" i="1"/>
  <c r="FA72" i="1"/>
  <c r="FA64" i="1"/>
  <c r="FA61" i="1"/>
  <c r="FA59" i="1"/>
  <c r="FA57" i="1"/>
  <c r="EV490" i="1"/>
  <c r="EZ490" i="1" s="1"/>
  <c r="EV489" i="1"/>
  <c r="EZ489" i="1" s="1"/>
  <c r="EV488" i="1"/>
  <c r="EZ488" i="1" s="1"/>
  <c r="EV486" i="1"/>
  <c r="EZ486" i="1" s="1"/>
  <c r="EV485" i="1"/>
  <c r="EZ485" i="1" s="1"/>
  <c r="EV484" i="1"/>
  <c r="EZ484" i="1" s="1"/>
  <c r="EV482" i="1"/>
  <c r="EZ482" i="1" s="1"/>
  <c r="EV481" i="1"/>
  <c r="EZ481" i="1" s="1"/>
  <c r="EV480" i="1"/>
  <c r="EZ480" i="1" s="1"/>
  <c r="EV478" i="1"/>
  <c r="EZ478" i="1" s="1"/>
  <c r="EV477" i="1"/>
  <c r="EZ477" i="1" s="1"/>
  <c r="EV475" i="1"/>
  <c r="EZ475" i="1" s="1"/>
  <c r="EV474" i="1"/>
  <c r="EZ474" i="1" s="1"/>
  <c r="EV473" i="1"/>
  <c r="EZ473" i="1" s="1"/>
  <c r="EV472" i="1"/>
  <c r="EZ472" i="1" s="1"/>
  <c r="EV471" i="1"/>
  <c r="EZ471" i="1" s="1"/>
  <c r="EV470" i="1"/>
  <c r="EZ470" i="1" s="1"/>
  <c r="EV466" i="1"/>
  <c r="EZ466" i="1" s="1"/>
  <c r="EV465" i="1"/>
  <c r="EZ465" i="1" s="1"/>
  <c r="EV457" i="1"/>
  <c r="EZ457" i="1" s="1"/>
  <c r="EV456" i="1"/>
  <c r="EZ456" i="1" s="1"/>
  <c r="EV455" i="1"/>
  <c r="EZ455" i="1" s="1"/>
  <c r="EV454" i="1"/>
  <c r="EZ454" i="1" s="1"/>
  <c r="EV453" i="1"/>
  <c r="EZ453" i="1" s="1"/>
  <c r="EV445" i="1"/>
  <c r="EZ445" i="1" s="1"/>
  <c r="EV444" i="1"/>
  <c r="EZ444" i="1" s="1"/>
  <c r="EV438" i="1"/>
  <c r="EZ438" i="1" s="1"/>
  <c r="EV437" i="1"/>
  <c r="EZ437" i="1" s="1"/>
  <c r="EV436" i="1"/>
  <c r="EZ436" i="1" s="1"/>
  <c r="EV435" i="1"/>
  <c r="EZ435" i="1" s="1"/>
  <c r="EV432" i="1"/>
  <c r="EZ432" i="1" s="1"/>
  <c r="EV431" i="1"/>
  <c r="EZ431" i="1" s="1"/>
  <c r="EV430" i="1"/>
  <c r="EZ430" i="1" s="1"/>
  <c r="EV429" i="1"/>
  <c r="EZ429" i="1" s="1"/>
  <c r="EV426" i="1"/>
  <c r="EZ426" i="1" s="1"/>
  <c r="EV425" i="1"/>
  <c r="EZ425" i="1" s="1"/>
  <c r="EV424" i="1"/>
  <c r="EZ424" i="1" s="1"/>
  <c r="EV423" i="1"/>
  <c r="EZ423" i="1" s="1"/>
  <c r="EV420" i="1"/>
  <c r="EZ420" i="1" s="1"/>
  <c r="EV418" i="1"/>
  <c r="EZ418" i="1" s="1"/>
  <c r="EV415" i="1"/>
  <c r="EZ415" i="1" s="1"/>
  <c r="EV412" i="1"/>
  <c r="EZ412" i="1" s="1"/>
  <c r="EV409" i="1"/>
  <c r="EZ409" i="1" s="1"/>
  <c r="EV406" i="1"/>
  <c r="EZ406" i="1" s="1"/>
  <c r="EV402" i="1"/>
  <c r="EZ402" i="1" s="1"/>
  <c r="EV400" i="1"/>
  <c r="EZ400" i="1" s="1"/>
  <c r="EV397" i="1"/>
  <c r="EZ397" i="1" s="1"/>
  <c r="EV394" i="1"/>
  <c r="EZ394" i="1" s="1"/>
  <c r="EV390" i="1"/>
  <c r="EZ390" i="1" s="1"/>
  <c r="EV388" i="1"/>
  <c r="EZ388" i="1" s="1"/>
  <c r="EV386" i="1"/>
  <c r="EZ386" i="1" s="1"/>
  <c r="EV384" i="1"/>
  <c r="EZ384" i="1" s="1"/>
  <c r="EV382" i="1"/>
  <c r="EZ382" i="1" s="1"/>
  <c r="EV379" i="1"/>
  <c r="EZ379" i="1" s="1"/>
  <c r="EV375" i="1"/>
  <c r="EZ375" i="1" s="1"/>
  <c r="EV371" i="1"/>
  <c r="EZ371" i="1" s="1"/>
  <c r="EV370" i="1"/>
  <c r="EZ370" i="1" s="1"/>
  <c r="EV369" i="1"/>
  <c r="EZ369" i="1" s="1"/>
  <c r="EV352" i="1"/>
  <c r="EZ352" i="1" s="1"/>
  <c r="EV350" i="1"/>
  <c r="EZ350" i="1" s="1"/>
  <c r="EV347" i="1"/>
  <c r="EZ347" i="1" s="1"/>
  <c r="EV344" i="1"/>
  <c r="EZ344" i="1" s="1"/>
  <c r="EV336" i="1"/>
  <c r="EZ336" i="1" s="1"/>
  <c r="EV328" i="1"/>
  <c r="EZ328" i="1" s="1"/>
  <c r="EV321" i="1"/>
  <c r="EZ321" i="1" s="1"/>
  <c r="EV318" i="1"/>
  <c r="EZ318" i="1" s="1"/>
  <c r="EV316" i="1"/>
  <c r="EZ316" i="1" s="1"/>
  <c r="EV314" i="1"/>
  <c r="EZ314" i="1" s="1"/>
  <c r="EV312" i="1"/>
  <c r="EZ312" i="1" s="1"/>
  <c r="EV306" i="1"/>
  <c r="EZ306" i="1" s="1"/>
  <c r="EV297" i="1"/>
  <c r="EZ297" i="1" s="1"/>
  <c r="EV292" i="1"/>
  <c r="EZ292" i="1" s="1"/>
  <c r="EV289" i="1"/>
  <c r="EZ289" i="1" s="1"/>
  <c r="EV287" i="1"/>
  <c r="EZ287" i="1" s="1"/>
  <c r="EV284" i="1"/>
  <c r="EZ284" i="1" s="1"/>
  <c r="EV281" i="1"/>
  <c r="EZ281" i="1" s="1"/>
  <c r="EV279" i="1"/>
  <c r="EZ279" i="1" s="1"/>
  <c r="EV276" i="1"/>
  <c r="EZ276" i="1" s="1"/>
  <c r="EV273" i="1"/>
  <c r="EZ273" i="1" s="1"/>
  <c r="EV269" i="1"/>
  <c r="EZ269" i="1" s="1"/>
  <c r="EV266" i="1"/>
  <c r="EZ266" i="1" s="1"/>
  <c r="EV253" i="1"/>
  <c r="EZ253" i="1" s="1"/>
  <c r="EV248" i="1"/>
  <c r="EZ248" i="1" s="1"/>
  <c r="EV245" i="1"/>
  <c r="EZ245" i="1" s="1"/>
  <c r="EV235" i="1"/>
  <c r="EZ235" i="1" s="1"/>
  <c r="EV230" i="1"/>
  <c r="EZ230" i="1" s="1"/>
  <c r="EV226" i="1"/>
  <c r="EZ226" i="1" s="1"/>
  <c r="EV224" i="1"/>
  <c r="EZ224" i="1" s="1"/>
  <c r="EV222" i="1"/>
  <c r="EZ222" i="1" s="1"/>
  <c r="EV220" i="1"/>
  <c r="EZ220" i="1" s="1"/>
  <c r="EV217" i="1"/>
  <c r="EZ217" i="1" s="1"/>
  <c r="EV215" i="1"/>
  <c r="EZ215" i="1" s="1"/>
  <c r="EV212" i="1"/>
  <c r="EZ212" i="1" s="1"/>
  <c r="EV159" i="1"/>
  <c r="EZ159" i="1" s="1"/>
  <c r="EV156" i="1"/>
  <c r="EZ156" i="1" s="1"/>
  <c r="EV154" i="1"/>
  <c r="EZ154" i="1" s="1"/>
  <c r="EV152" i="1"/>
  <c r="EZ152" i="1" s="1"/>
  <c r="EV150" i="1"/>
  <c r="EZ150" i="1" s="1"/>
  <c r="EV148" i="1"/>
  <c r="EZ148" i="1" s="1"/>
  <c r="EV146" i="1"/>
  <c r="EZ146" i="1" s="1"/>
  <c r="EV144" i="1"/>
  <c r="EZ144" i="1" s="1"/>
  <c r="EV142" i="1"/>
  <c r="EZ142" i="1" s="1"/>
  <c r="EV135" i="1"/>
  <c r="EZ135" i="1" s="1"/>
  <c r="EV132" i="1"/>
  <c r="EZ132" i="1" s="1"/>
  <c r="EV127" i="1"/>
  <c r="EZ127" i="1" s="1"/>
  <c r="EV124" i="1"/>
  <c r="EZ124" i="1" s="1"/>
  <c r="EV121" i="1"/>
  <c r="EZ121" i="1" s="1"/>
  <c r="EV118" i="1"/>
  <c r="EZ118" i="1" s="1"/>
  <c r="EV116" i="1"/>
  <c r="EZ116" i="1" s="1"/>
  <c r="EV114" i="1"/>
  <c r="EZ114" i="1" s="1"/>
  <c r="EV112" i="1"/>
  <c r="EZ112" i="1" s="1"/>
  <c r="EV110" i="1"/>
  <c r="EZ110" i="1" s="1"/>
  <c r="EV108" i="1"/>
  <c r="EZ108" i="1" s="1"/>
  <c r="EV106" i="1"/>
  <c r="EZ106" i="1" s="1"/>
  <c r="EV103" i="1"/>
  <c r="EZ103" i="1" s="1"/>
  <c r="EV101" i="1"/>
  <c r="EZ101" i="1" s="1"/>
  <c r="EV99" i="1"/>
  <c r="EZ99" i="1" s="1"/>
  <c r="EV96" i="1"/>
  <c r="EZ96" i="1" s="1"/>
  <c r="EV94" i="1"/>
  <c r="EZ94" i="1" s="1"/>
  <c r="EV90" i="1"/>
  <c r="EZ90" i="1" s="1"/>
  <c r="EV88" i="1"/>
  <c r="EZ88" i="1" s="1"/>
  <c r="EV87" i="1"/>
  <c r="EZ87" i="1" s="1"/>
  <c r="EV86" i="1"/>
  <c r="EZ86" i="1" s="1"/>
  <c r="EV85" i="1"/>
  <c r="EZ85" i="1" s="1"/>
  <c r="EV84" i="1"/>
  <c r="EZ84" i="1" s="1"/>
  <c r="EV83" i="1"/>
  <c r="EZ83" i="1" s="1"/>
  <c r="EV82" i="1"/>
  <c r="EZ82" i="1" s="1"/>
  <c r="EV81" i="1"/>
  <c r="EZ81" i="1" s="1"/>
  <c r="EV79" i="1"/>
  <c r="EZ79" i="1" s="1"/>
  <c r="EV77" i="1"/>
  <c r="EZ77" i="1" s="1"/>
  <c r="EV76" i="1"/>
  <c r="EZ76" i="1" s="1"/>
  <c r="EV75" i="1"/>
  <c r="EZ75" i="1" s="1"/>
  <c r="EV74" i="1"/>
  <c r="EZ74" i="1" s="1"/>
  <c r="EV73" i="1"/>
  <c r="EZ73" i="1" s="1"/>
  <c r="EV72" i="1"/>
  <c r="EZ72" i="1" s="1"/>
  <c r="EV64" i="1"/>
  <c r="EZ64" i="1" s="1"/>
  <c r="EV61" i="1"/>
  <c r="EZ61" i="1" s="1"/>
  <c r="EV59" i="1"/>
  <c r="EZ59" i="1" s="1"/>
  <c r="EV57" i="1"/>
  <c r="EZ57" i="1" s="1"/>
  <c r="EV56" i="1"/>
  <c r="EZ56" i="1" s="1"/>
  <c r="EV55" i="1"/>
  <c r="EZ55" i="1" s="1"/>
  <c r="FB490" i="1"/>
  <c r="EU490" i="1"/>
  <c r="EY490" i="1" s="1"/>
  <c r="FB489" i="1"/>
  <c r="EU489" i="1"/>
  <c r="EY489" i="1" s="1"/>
  <c r="EU488" i="1"/>
  <c r="EY488" i="1" s="1"/>
  <c r="FA486" i="1"/>
  <c r="EU486" i="1"/>
  <c r="EY486" i="1" s="1"/>
  <c r="FA485" i="1"/>
  <c r="EU485" i="1"/>
  <c r="EY485" i="1" s="1"/>
  <c r="EU484" i="1"/>
  <c r="EY484" i="1" s="1"/>
  <c r="EU482" i="1"/>
  <c r="EY482" i="1" s="1"/>
  <c r="FB481" i="1"/>
  <c r="EU481" i="1"/>
  <c r="EY481" i="1" s="1"/>
  <c r="FB480" i="1"/>
  <c r="EU480" i="1"/>
  <c r="EY480" i="1" s="1"/>
  <c r="EU478" i="1"/>
  <c r="EY478" i="1" s="1"/>
  <c r="EU477" i="1"/>
  <c r="EY477" i="1" s="1"/>
  <c r="FA475" i="1"/>
  <c r="EU475" i="1"/>
  <c r="EY475" i="1" s="1"/>
  <c r="FA474" i="1"/>
  <c r="EU474" i="1"/>
  <c r="EY474" i="1" s="1"/>
  <c r="EU473" i="1"/>
  <c r="EY473" i="1" s="1"/>
  <c r="EU472" i="1"/>
  <c r="EY472" i="1" s="1"/>
  <c r="EU471" i="1"/>
  <c r="EY471" i="1" s="1"/>
  <c r="EU470" i="1"/>
  <c r="EY470" i="1" s="1"/>
  <c r="FB466" i="1"/>
  <c r="EU466" i="1"/>
  <c r="EY466" i="1" s="1"/>
  <c r="EU465" i="1"/>
  <c r="EY465" i="1" s="1"/>
  <c r="FA457" i="1"/>
  <c r="EU457" i="1"/>
  <c r="EY457" i="1" s="1"/>
  <c r="EU456" i="1"/>
  <c r="EY456" i="1" s="1"/>
  <c r="EU455" i="1"/>
  <c r="EY455" i="1" s="1"/>
  <c r="EU454" i="1"/>
  <c r="EY454" i="1" s="1"/>
  <c r="EU453" i="1"/>
  <c r="EY453" i="1" s="1"/>
  <c r="FB445" i="1"/>
  <c r="EU445" i="1"/>
  <c r="EY445" i="1" s="1"/>
  <c r="FB444" i="1"/>
  <c r="EU444" i="1"/>
  <c r="EY444" i="1" s="1"/>
  <c r="EU438" i="1"/>
  <c r="EY438" i="1" s="1"/>
  <c r="FA437" i="1"/>
  <c r="EU437" i="1"/>
  <c r="EY437" i="1" s="1"/>
  <c r="FA436" i="1"/>
  <c r="EU436" i="1"/>
  <c r="EY436" i="1" s="1"/>
  <c r="EU435" i="1"/>
  <c r="EY435" i="1" s="1"/>
  <c r="EU432" i="1"/>
  <c r="EY432" i="1" s="1"/>
  <c r="EU431" i="1"/>
  <c r="EY431" i="1" s="1"/>
  <c r="FB430" i="1"/>
  <c r="EU430" i="1"/>
  <c r="EY430" i="1" s="1"/>
  <c r="FB429" i="1"/>
  <c r="EU429" i="1"/>
  <c r="EY429" i="1" s="1"/>
  <c r="EU426" i="1"/>
  <c r="EY426" i="1" s="1"/>
  <c r="FA425" i="1"/>
  <c r="EU425" i="1"/>
  <c r="EY425" i="1" s="1"/>
  <c r="EU424" i="1"/>
  <c r="EY424" i="1" s="1"/>
  <c r="EU423" i="1"/>
  <c r="EY423" i="1" s="1"/>
  <c r="EU420" i="1"/>
  <c r="EY420" i="1" s="1"/>
  <c r="EU418" i="1"/>
  <c r="EY418" i="1" s="1"/>
  <c r="FB415" i="1"/>
  <c r="EU415" i="1"/>
  <c r="EY415" i="1" s="1"/>
  <c r="FB412" i="1"/>
  <c r="EU412" i="1"/>
  <c r="EY412" i="1" s="1"/>
  <c r="EU409" i="1"/>
  <c r="EY409" i="1" s="1"/>
  <c r="FA406" i="1"/>
  <c r="EU406" i="1"/>
  <c r="EY406" i="1" s="1"/>
  <c r="FA402" i="1"/>
  <c r="EU402" i="1"/>
  <c r="EY402" i="1" s="1"/>
  <c r="EU400" i="1"/>
  <c r="EY400" i="1" s="1"/>
  <c r="EU397" i="1"/>
  <c r="EY397" i="1" s="1"/>
  <c r="EU394" i="1"/>
  <c r="EY394" i="1" s="1"/>
  <c r="FB390" i="1"/>
  <c r="EU390" i="1"/>
  <c r="EY390" i="1" s="1"/>
  <c r="FB388" i="1"/>
  <c r="EU388" i="1"/>
  <c r="EY388" i="1" s="1"/>
  <c r="EU386" i="1"/>
  <c r="EY386" i="1" s="1"/>
  <c r="FA384" i="1"/>
  <c r="EU384" i="1"/>
  <c r="EY384" i="1" s="1"/>
  <c r="FA382" i="1"/>
  <c r="EU382" i="1"/>
  <c r="EY382" i="1" s="1"/>
  <c r="EU379" i="1"/>
  <c r="EY379" i="1" s="1"/>
  <c r="EU375" i="1"/>
  <c r="EY375" i="1" s="1"/>
  <c r="EU371" i="1"/>
  <c r="EY371" i="1" s="1"/>
  <c r="FB370" i="1"/>
  <c r="EU370" i="1"/>
  <c r="EY370" i="1" s="1"/>
  <c r="FB369" i="1"/>
  <c r="EU369" i="1"/>
  <c r="EY369" i="1" s="1"/>
  <c r="EU352" i="1"/>
  <c r="EY352" i="1" s="1"/>
  <c r="FA350" i="1"/>
  <c r="EU350" i="1"/>
  <c r="EY350" i="1" s="1"/>
  <c r="EU347" i="1"/>
  <c r="EY347" i="1" s="1"/>
  <c r="EU344" i="1"/>
  <c r="EY344" i="1" s="1"/>
  <c r="EU336" i="1"/>
  <c r="EY336" i="1" s="1"/>
  <c r="EU328" i="1"/>
  <c r="EY328" i="1" s="1"/>
  <c r="FB321" i="1"/>
  <c r="EU321" i="1"/>
  <c r="EY321" i="1" s="1"/>
  <c r="FB318" i="1"/>
  <c r="EU318" i="1"/>
  <c r="EY318" i="1" s="1"/>
  <c r="EU316" i="1"/>
  <c r="EY316" i="1" s="1"/>
  <c r="FA314" i="1"/>
  <c r="EU314" i="1"/>
  <c r="EY314" i="1" s="1"/>
  <c r="FA312" i="1"/>
  <c r="EU312" i="1"/>
  <c r="EY312" i="1" s="1"/>
  <c r="EU306" i="1"/>
  <c r="EY306" i="1" s="1"/>
  <c r="EU297" i="1"/>
  <c r="EY297" i="1" s="1"/>
  <c r="EU292" i="1"/>
  <c r="EY292" i="1" s="1"/>
  <c r="FB289" i="1"/>
  <c r="EU289" i="1"/>
  <c r="EY289" i="1" s="1"/>
  <c r="FB287" i="1"/>
  <c r="EU287" i="1"/>
  <c r="EY287" i="1" s="1"/>
  <c r="EU284" i="1"/>
  <c r="EY284" i="1" s="1"/>
  <c r="FA281" i="1"/>
  <c r="EU281" i="1"/>
  <c r="EY281" i="1" s="1"/>
  <c r="FA279" i="1"/>
  <c r="EU279" i="1"/>
  <c r="EY279" i="1" s="1"/>
  <c r="EU276" i="1"/>
  <c r="EY276" i="1" s="1"/>
  <c r="EU273" i="1"/>
  <c r="EY273" i="1" s="1"/>
  <c r="EU269" i="1"/>
  <c r="EY269" i="1" s="1"/>
  <c r="FB266" i="1"/>
  <c r="EU266" i="1"/>
  <c r="EY266" i="1" s="1"/>
  <c r="FA253" i="1"/>
  <c r="EU253" i="1"/>
  <c r="EY253" i="1" s="1"/>
  <c r="EU248" i="1"/>
  <c r="EY248" i="1" s="1"/>
  <c r="FA245" i="1"/>
  <c r="EU245" i="1"/>
  <c r="EY245" i="1" s="1"/>
  <c r="EU235" i="1"/>
  <c r="EY235" i="1" s="1"/>
  <c r="EU230" i="1"/>
  <c r="EY230" i="1" s="1"/>
  <c r="EU226" i="1"/>
  <c r="EY226" i="1" s="1"/>
  <c r="EU224" i="1"/>
  <c r="EY224" i="1" s="1"/>
  <c r="FB222" i="1"/>
  <c r="EU222" i="1"/>
  <c r="EY222" i="1" s="1"/>
  <c r="FB220" i="1"/>
  <c r="EU220" i="1"/>
  <c r="EY220" i="1" s="1"/>
  <c r="EU217" i="1"/>
  <c r="EY217" i="1" s="1"/>
  <c r="FA215" i="1"/>
  <c r="EU215" i="1"/>
  <c r="EY215" i="1" s="1"/>
  <c r="FA212" i="1"/>
  <c r="EU212" i="1"/>
  <c r="EY212" i="1" s="1"/>
  <c r="EU159" i="1"/>
  <c r="EY159" i="1" s="1"/>
  <c r="EU156" i="1"/>
  <c r="EY156" i="1" s="1"/>
  <c r="EU154" i="1"/>
  <c r="EY154" i="1" s="1"/>
  <c r="FB152" i="1"/>
  <c r="EU152" i="1"/>
  <c r="EY152" i="1" s="1"/>
  <c r="EU150" i="1"/>
  <c r="EY150" i="1" s="1"/>
  <c r="EU148" i="1"/>
  <c r="EY148" i="1" s="1"/>
  <c r="EU146" i="1"/>
  <c r="EY146" i="1" s="1"/>
  <c r="FA144" i="1"/>
  <c r="EU144" i="1"/>
  <c r="EY144" i="1" s="1"/>
  <c r="EU142" i="1"/>
  <c r="EY142" i="1" s="1"/>
  <c r="EU135" i="1"/>
  <c r="EY135" i="1" s="1"/>
  <c r="EU132" i="1"/>
  <c r="EY132" i="1" s="1"/>
  <c r="FB127" i="1"/>
  <c r="EU127" i="1"/>
  <c r="EY127" i="1" s="1"/>
  <c r="FB124" i="1"/>
  <c r="EU124" i="1"/>
  <c r="EY124" i="1" s="1"/>
  <c r="EU121" i="1"/>
  <c r="EY121" i="1" s="1"/>
  <c r="FA118" i="1"/>
  <c r="EU118" i="1"/>
  <c r="EY118" i="1" s="1"/>
  <c r="EU116" i="1"/>
  <c r="EY116" i="1" s="1"/>
  <c r="EU114" i="1"/>
  <c r="EY114" i="1" s="1"/>
  <c r="EU112" i="1"/>
  <c r="EY112" i="1" s="1"/>
  <c r="EU110" i="1"/>
  <c r="EY110" i="1" s="1"/>
  <c r="FB108" i="1"/>
  <c r="EU108" i="1"/>
  <c r="EY108" i="1" s="1"/>
  <c r="FB106" i="1"/>
  <c r="EU106" i="1"/>
  <c r="EY106" i="1" s="1"/>
  <c r="EU103" i="1"/>
  <c r="EY103" i="1" s="1"/>
  <c r="FA101" i="1"/>
  <c r="EU101" i="1"/>
  <c r="EY101" i="1" s="1"/>
  <c r="FA99" i="1"/>
  <c r="EU99" i="1"/>
  <c r="EY99" i="1" s="1"/>
  <c r="EU96" i="1"/>
  <c r="EY96" i="1" s="1"/>
  <c r="EU94" i="1"/>
  <c r="EY94" i="1" s="1"/>
  <c r="EU90" i="1"/>
  <c r="EY90" i="1" s="1"/>
  <c r="FB88" i="1"/>
  <c r="EU88" i="1"/>
  <c r="EY88" i="1" s="1"/>
  <c r="FB87" i="1"/>
  <c r="EU87" i="1"/>
  <c r="EY87" i="1" s="1"/>
  <c r="EU86" i="1"/>
  <c r="EY86" i="1" s="1"/>
  <c r="FA85" i="1"/>
  <c r="EU85" i="1"/>
  <c r="EY85" i="1" s="1"/>
  <c r="EU84" i="1"/>
  <c r="EY84" i="1" s="1"/>
  <c r="EU83" i="1"/>
  <c r="EY83" i="1" s="1"/>
  <c r="EU82" i="1"/>
  <c r="EY82" i="1" s="1"/>
  <c r="EU81" i="1"/>
  <c r="EY81" i="1" s="1"/>
  <c r="FB79" i="1"/>
  <c r="EU79" i="1"/>
  <c r="EY79" i="1" s="1"/>
  <c r="FB77" i="1"/>
  <c r="EU77" i="1"/>
  <c r="EY77" i="1" s="1"/>
  <c r="EU76" i="1"/>
  <c r="EY76" i="1" s="1"/>
  <c r="FA75" i="1"/>
  <c r="EU75" i="1"/>
  <c r="EY75" i="1" s="1"/>
  <c r="FA74" i="1"/>
  <c r="EU74" i="1"/>
  <c r="EY74" i="1" s="1"/>
  <c r="EU73" i="1"/>
  <c r="EY73" i="1" s="1"/>
  <c r="EU72" i="1"/>
  <c r="EY72" i="1" s="1"/>
  <c r="EU64" i="1"/>
  <c r="EY64" i="1" s="1"/>
  <c r="FB61" i="1"/>
  <c r="EU61" i="1"/>
  <c r="EY61" i="1" s="1"/>
  <c r="EU59" i="1"/>
  <c r="EY59" i="1" s="1"/>
  <c r="EU57" i="1"/>
  <c r="EY57" i="1" s="1"/>
  <c r="FA56" i="1"/>
  <c r="EU56" i="1"/>
  <c r="EY56" i="1" s="1"/>
  <c r="FA55" i="1"/>
  <c r="EU55" i="1"/>
  <c r="EY55" i="1" s="1"/>
  <c r="EK482" i="1"/>
  <c r="EK481" i="1"/>
  <c r="EK480" i="1"/>
  <c r="EK478" i="1"/>
  <c r="EK474" i="1"/>
  <c r="EK473" i="1"/>
  <c r="EK472" i="1"/>
  <c r="EK471" i="1"/>
  <c r="EK470" i="1"/>
  <c r="EK457" i="1"/>
  <c r="EK456" i="1"/>
  <c r="EK455" i="1"/>
  <c r="EK418" i="1"/>
  <c r="EK415" i="1"/>
  <c r="EK412" i="1"/>
  <c r="EK409" i="1"/>
  <c r="EK406" i="1"/>
  <c r="EK402" i="1"/>
  <c r="EK400" i="1"/>
  <c r="EK397" i="1"/>
  <c r="EK394" i="1"/>
  <c r="EK390" i="1"/>
  <c r="EK388" i="1"/>
  <c r="EK386" i="1"/>
  <c r="EK384" i="1"/>
  <c r="EK382" i="1"/>
  <c r="EK379" i="1"/>
  <c r="EK375" i="1"/>
  <c r="EK371" i="1"/>
  <c r="EK370" i="1"/>
  <c r="EK369" i="1"/>
  <c r="EK352" i="1"/>
  <c r="EK350" i="1"/>
  <c r="EK347" i="1"/>
  <c r="EK344" i="1"/>
  <c r="EK336" i="1"/>
  <c r="EK328" i="1"/>
  <c r="EK321" i="1"/>
  <c r="EK318" i="1"/>
  <c r="EK316" i="1"/>
  <c r="EK314" i="1"/>
  <c r="EK312" i="1"/>
  <c r="EK306" i="1"/>
  <c r="EK297" i="1"/>
  <c r="EK292" i="1"/>
  <c r="EK289" i="1"/>
  <c r="EK287" i="1"/>
  <c r="EK284" i="1"/>
  <c r="EK281" i="1"/>
  <c r="EK279" i="1"/>
  <c r="EK276" i="1"/>
  <c r="EK273" i="1"/>
  <c r="EK269" i="1"/>
  <c r="EK266" i="1"/>
  <c r="EK253" i="1"/>
  <c r="EK248" i="1"/>
  <c r="EK245" i="1"/>
  <c r="EK235" i="1"/>
  <c r="EK230" i="1"/>
  <c r="EK226" i="1"/>
  <c r="EK224" i="1"/>
  <c r="EK222" i="1"/>
  <c r="EK220" i="1"/>
  <c r="EK217" i="1"/>
  <c r="EK215" i="1"/>
  <c r="EK212" i="1"/>
  <c r="EK159" i="1"/>
  <c r="EK156" i="1"/>
  <c r="EK154" i="1"/>
  <c r="EK152" i="1"/>
  <c r="EK150" i="1"/>
  <c r="EK148" i="1"/>
  <c r="EK146" i="1"/>
  <c r="EK144" i="1"/>
  <c r="EK142" i="1"/>
  <c r="EK135" i="1"/>
  <c r="EK132" i="1"/>
  <c r="EK127" i="1"/>
  <c r="EK124" i="1"/>
  <c r="EK121" i="1"/>
  <c r="EK118" i="1"/>
  <c r="EK116" i="1"/>
  <c r="EK114" i="1"/>
  <c r="EK112" i="1"/>
  <c r="EK110" i="1"/>
  <c r="EK108" i="1"/>
  <c r="EK106" i="1"/>
  <c r="EK103" i="1"/>
  <c r="EK101" i="1"/>
  <c r="EK99" i="1"/>
  <c r="EK96" i="1"/>
  <c r="EK94" i="1"/>
  <c r="EK90" i="1"/>
  <c r="EI491" i="1"/>
  <c r="EH491" i="1"/>
  <c r="EG491" i="1"/>
  <c r="EF491" i="1"/>
  <c r="EE491" i="1"/>
  <c r="ED491" i="1"/>
  <c r="EC491" i="1"/>
  <c r="EB491" i="1"/>
  <c r="EA491" i="1"/>
  <c r="DZ491" i="1"/>
  <c r="DY491" i="1"/>
  <c r="DX491" i="1"/>
  <c r="EI490" i="1"/>
  <c r="EH490" i="1"/>
  <c r="EG490" i="1"/>
  <c r="EF490" i="1"/>
  <c r="EE490" i="1"/>
  <c r="ED490" i="1"/>
  <c r="EC490" i="1"/>
  <c r="EB490" i="1"/>
  <c r="EA490" i="1"/>
  <c r="DZ490" i="1"/>
  <c r="DY490" i="1"/>
  <c r="DX490" i="1"/>
  <c r="EI489" i="1"/>
  <c r="EH489" i="1"/>
  <c r="EG489" i="1"/>
  <c r="EF489" i="1"/>
  <c r="EE489" i="1"/>
  <c r="ED489" i="1"/>
  <c r="EC489" i="1"/>
  <c r="EB489" i="1"/>
  <c r="EA489" i="1"/>
  <c r="DZ489" i="1"/>
  <c r="DY489" i="1"/>
  <c r="DX489" i="1"/>
  <c r="EI488" i="1"/>
  <c r="EH488" i="1"/>
  <c r="EG488" i="1"/>
  <c r="EF488" i="1"/>
  <c r="EE488" i="1"/>
  <c r="ED488" i="1"/>
  <c r="EC488" i="1"/>
  <c r="EB488" i="1"/>
  <c r="EA488" i="1"/>
  <c r="DZ488" i="1"/>
  <c r="DY488" i="1"/>
  <c r="DX488" i="1"/>
  <c r="EI487" i="1"/>
  <c r="EH487" i="1"/>
  <c r="EG487" i="1"/>
  <c r="EF487" i="1"/>
  <c r="EE487" i="1"/>
  <c r="ED487" i="1"/>
  <c r="EC487" i="1"/>
  <c r="EB487" i="1"/>
  <c r="EA487" i="1"/>
  <c r="DZ487" i="1"/>
  <c r="DY487" i="1"/>
  <c r="DX487" i="1"/>
  <c r="EI486" i="1"/>
  <c r="EH486" i="1"/>
  <c r="EG486" i="1"/>
  <c r="EF486" i="1"/>
  <c r="EE486" i="1"/>
  <c r="ED486" i="1"/>
  <c r="EC486" i="1"/>
  <c r="EB486" i="1"/>
  <c r="EA486" i="1"/>
  <c r="DZ486" i="1"/>
  <c r="DY486" i="1"/>
  <c r="DX486" i="1"/>
  <c r="EI485" i="1"/>
  <c r="EH485" i="1"/>
  <c r="EG485" i="1"/>
  <c r="EF485" i="1"/>
  <c r="EE485" i="1"/>
  <c r="ED485" i="1"/>
  <c r="EC485" i="1"/>
  <c r="EB485" i="1"/>
  <c r="EA485" i="1"/>
  <c r="DZ485" i="1"/>
  <c r="DY485" i="1"/>
  <c r="DX485" i="1"/>
  <c r="EI484" i="1"/>
  <c r="EH484" i="1"/>
  <c r="EG484" i="1"/>
  <c r="EF484" i="1"/>
  <c r="EE484" i="1"/>
  <c r="ED484" i="1"/>
  <c r="EC484" i="1"/>
  <c r="EB484" i="1"/>
  <c r="EA484" i="1"/>
  <c r="DZ484" i="1"/>
  <c r="DY484" i="1"/>
  <c r="DX484" i="1"/>
  <c r="EI483" i="1"/>
  <c r="EH483" i="1"/>
  <c r="EG483" i="1"/>
  <c r="EF483" i="1"/>
  <c r="EE483" i="1"/>
  <c r="ED483" i="1"/>
  <c r="EC483" i="1"/>
  <c r="EB483" i="1"/>
  <c r="EA483" i="1"/>
  <c r="DZ483" i="1"/>
  <c r="DY483" i="1"/>
  <c r="DX483" i="1"/>
  <c r="EI482" i="1"/>
  <c r="EH482" i="1"/>
  <c r="EG482" i="1"/>
  <c r="EF482" i="1"/>
  <c r="EE482" i="1"/>
  <c r="ED482" i="1"/>
  <c r="EC482" i="1"/>
  <c r="EB482" i="1"/>
  <c r="EA482" i="1"/>
  <c r="DZ482" i="1"/>
  <c r="DY482" i="1"/>
  <c r="DX482" i="1"/>
  <c r="EI481" i="1"/>
  <c r="EH481" i="1"/>
  <c r="EG481" i="1"/>
  <c r="EF481" i="1"/>
  <c r="EE481" i="1"/>
  <c r="ED481" i="1"/>
  <c r="EC481" i="1"/>
  <c r="EB481" i="1"/>
  <c r="EA481" i="1"/>
  <c r="DZ481" i="1"/>
  <c r="DY481" i="1"/>
  <c r="DX481" i="1"/>
  <c r="EI480" i="1"/>
  <c r="EH480" i="1"/>
  <c r="EG480" i="1"/>
  <c r="EF480" i="1"/>
  <c r="EE480" i="1"/>
  <c r="ED480" i="1"/>
  <c r="EC480" i="1"/>
  <c r="EB480" i="1"/>
  <c r="EA480" i="1"/>
  <c r="DZ480" i="1"/>
  <c r="DY480" i="1"/>
  <c r="DX480" i="1"/>
  <c r="EI479" i="1"/>
  <c r="EH479" i="1"/>
  <c r="EG479" i="1"/>
  <c r="EF479" i="1"/>
  <c r="EE479" i="1"/>
  <c r="ED479" i="1"/>
  <c r="EC479" i="1"/>
  <c r="EB479" i="1"/>
  <c r="EA479" i="1"/>
  <c r="DZ479" i="1"/>
  <c r="DY479" i="1"/>
  <c r="DX479" i="1"/>
  <c r="EI478" i="1"/>
  <c r="EH478" i="1"/>
  <c r="EG478" i="1"/>
  <c r="EF478" i="1"/>
  <c r="EE478" i="1"/>
  <c r="ED478" i="1"/>
  <c r="EC478" i="1"/>
  <c r="EB478" i="1"/>
  <c r="EA478" i="1"/>
  <c r="DZ478" i="1"/>
  <c r="DY478" i="1"/>
  <c r="DX478" i="1"/>
  <c r="EI477" i="1"/>
  <c r="EH477" i="1"/>
  <c r="EG477" i="1"/>
  <c r="EF477" i="1"/>
  <c r="EE477" i="1"/>
  <c r="ED477" i="1"/>
  <c r="EC477" i="1"/>
  <c r="EB477" i="1"/>
  <c r="EA477" i="1"/>
  <c r="DZ477" i="1"/>
  <c r="DY477" i="1"/>
  <c r="DX477" i="1"/>
  <c r="EI476" i="1"/>
  <c r="EH476" i="1"/>
  <c r="EG476" i="1"/>
  <c r="EF476" i="1"/>
  <c r="EE476" i="1"/>
  <c r="ED476" i="1"/>
  <c r="EC476" i="1"/>
  <c r="EB476" i="1"/>
  <c r="EA476" i="1"/>
  <c r="DZ476" i="1"/>
  <c r="DY476" i="1"/>
  <c r="DX476" i="1"/>
  <c r="EI475" i="1"/>
  <c r="EH475" i="1"/>
  <c r="EG475" i="1"/>
  <c r="EF475" i="1"/>
  <c r="EE475" i="1"/>
  <c r="ED475" i="1"/>
  <c r="EC475" i="1"/>
  <c r="EB475" i="1"/>
  <c r="EA475" i="1"/>
  <c r="DZ475" i="1"/>
  <c r="DY475" i="1"/>
  <c r="DX475" i="1"/>
  <c r="EI474" i="1"/>
  <c r="EH474" i="1"/>
  <c r="EG474" i="1"/>
  <c r="EF474" i="1"/>
  <c r="EE474" i="1"/>
  <c r="ED474" i="1"/>
  <c r="EC474" i="1"/>
  <c r="EB474" i="1"/>
  <c r="EA474" i="1"/>
  <c r="DZ474" i="1"/>
  <c r="DY474" i="1"/>
  <c r="DX474" i="1"/>
  <c r="EI473" i="1"/>
  <c r="EH473" i="1"/>
  <c r="EG473" i="1"/>
  <c r="EF473" i="1"/>
  <c r="EE473" i="1"/>
  <c r="ED473" i="1"/>
  <c r="EC473" i="1"/>
  <c r="EB473" i="1"/>
  <c r="EA473" i="1"/>
  <c r="DZ473" i="1"/>
  <c r="DY473" i="1"/>
  <c r="DX473" i="1"/>
  <c r="EI472" i="1"/>
  <c r="EH472" i="1"/>
  <c r="EG472" i="1"/>
  <c r="EF472" i="1"/>
  <c r="EE472" i="1"/>
  <c r="ED472" i="1"/>
  <c r="EC472" i="1"/>
  <c r="EB472" i="1"/>
  <c r="EA472" i="1"/>
  <c r="DZ472" i="1"/>
  <c r="DY472" i="1"/>
  <c r="DX472" i="1"/>
  <c r="EI471" i="1"/>
  <c r="EH471" i="1"/>
  <c r="EG471" i="1"/>
  <c r="EF471" i="1"/>
  <c r="EE471" i="1"/>
  <c r="ED471" i="1"/>
  <c r="EC471" i="1"/>
  <c r="EB471" i="1"/>
  <c r="EA471" i="1"/>
  <c r="DZ471" i="1"/>
  <c r="DY471" i="1"/>
  <c r="DX471" i="1"/>
  <c r="EI470" i="1"/>
  <c r="EH470" i="1"/>
  <c r="EG470" i="1"/>
  <c r="EF470" i="1"/>
  <c r="EE470" i="1"/>
  <c r="ED470" i="1"/>
  <c r="EC470" i="1"/>
  <c r="EB470" i="1"/>
  <c r="EA470" i="1"/>
  <c r="DZ470" i="1"/>
  <c r="DY470" i="1"/>
  <c r="DX470" i="1"/>
  <c r="EI469" i="1"/>
  <c r="EH469" i="1"/>
  <c r="EG469" i="1"/>
  <c r="EF469" i="1"/>
  <c r="EE469" i="1"/>
  <c r="ED469" i="1"/>
  <c r="EC469" i="1"/>
  <c r="EB469" i="1"/>
  <c r="EA469" i="1"/>
  <c r="DZ469" i="1"/>
  <c r="DY469" i="1"/>
  <c r="DX469" i="1"/>
  <c r="EI468" i="1"/>
  <c r="EH468" i="1"/>
  <c r="EG468" i="1"/>
  <c r="EF468" i="1"/>
  <c r="EE468" i="1"/>
  <c r="ED468" i="1"/>
  <c r="EC468" i="1"/>
  <c r="EB468" i="1"/>
  <c r="EA468" i="1"/>
  <c r="DZ468" i="1"/>
  <c r="DY468" i="1"/>
  <c r="DX468" i="1"/>
  <c r="EI467" i="1"/>
  <c r="EH467" i="1"/>
  <c r="EG467" i="1"/>
  <c r="EF467" i="1"/>
  <c r="EE467" i="1"/>
  <c r="ED467" i="1"/>
  <c r="EC467" i="1"/>
  <c r="EB467" i="1"/>
  <c r="EA467" i="1"/>
  <c r="DZ467" i="1"/>
  <c r="DY467" i="1"/>
  <c r="DX467" i="1"/>
  <c r="EI466" i="1"/>
  <c r="EH466" i="1"/>
  <c r="EG466" i="1"/>
  <c r="EF466" i="1"/>
  <c r="EE466" i="1"/>
  <c r="ED466" i="1"/>
  <c r="EC466" i="1"/>
  <c r="EB466" i="1"/>
  <c r="EA466" i="1"/>
  <c r="DZ466" i="1"/>
  <c r="DY466" i="1"/>
  <c r="DX466" i="1"/>
  <c r="EI465" i="1"/>
  <c r="EH465" i="1"/>
  <c r="EG465" i="1"/>
  <c r="EF465" i="1"/>
  <c r="EE465" i="1"/>
  <c r="ED465" i="1"/>
  <c r="EC465" i="1"/>
  <c r="EB465" i="1"/>
  <c r="EA465" i="1"/>
  <c r="DZ465" i="1"/>
  <c r="DY465" i="1"/>
  <c r="DX465" i="1"/>
  <c r="EI464" i="1"/>
  <c r="EH464" i="1"/>
  <c r="EG464" i="1"/>
  <c r="EF464" i="1"/>
  <c r="EE464" i="1"/>
  <c r="ED464" i="1"/>
  <c r="EC464" i="1"/>
  <c r="EB464" i="1"/>
  <c r="EA464" i="1"/>
  <c r="DZ464" i="1"/>
  <c r="DY464" i="1"/>
  <c r="DX464" i="1"/>
  <c r="EI463" i="1"/>
  <c r="EH463" i="1"/>
  <c r="EG463" i="1"/>
  <c r="EF463" i="1"/>
  <c r="EE463" i="1"/>
  <c r="ED463" i="1"/>
  <c r="EC463" i="1"/>
  <c r="EB463" i="1"/>
  <c r="EA463" i="1"/>
  <c r="DZ463" i="1"/>
  <c r="DY463" i="1"/>
  <c r="DX463" i="1"/>
  <c r="EI462" i="1"/>
  <c r="EH462" i="1"/>
  <c r="EG462" i="1"/>
  <c r="EF462" i="1"/>
  <c r="EE462" i="1"/>
  <c r="ED462" i="1"/>
  <c r="EC462" i="1"/>
  <c r="EB462" i="1"/>
  <c r="EA462" i="1"/>
  <c r="DZ462" i="1"/>
  <c r="DY462" i="1"/>
  <c r="DX462" i="1"/>
  <c r="EI461" i="1"/>
  <c r="EH461" i="1"/>
  <c r="EG461" i="1"/>
  <c r="EF461" i="1"/>
  <c r="EE461" i="1"/>
  <c r="ED461" i="1"/>
  <c r="EC461" i="1"/>
  <c r="EB461" i="1"/>
  <c r="EA461" i="1"/>
  <c r="DZ461" i="1"/>
  <c r="DY461" i="1"/>
  <c r="DX461" i="1"/>
  <c r="EI460" i="1"/>
  <c r="EH460" i="1"/>
  <c r="EG460" i="1"/>
  <c r="EF460" i="1"/>
  <c r="EE460" i="1"/>
  <c r="ED460" i="1"/>
  <c r="EC460" i="1"/>
  <c r="EB460" i="1"/>
  <c r="EA460" i="1"/>
  <c r="DZ460" i="1"/>
  <c r="DY460" i="1"/>
  <c r="DX460" i="1"/>
  <c r="EI459" i="1"/>
  <c r="EH459" i="1"/>
  <c r="EG459" i="1"/>
  <c r="EF459" i="1"/>
  <c r="EE459" i="1"/>
  <c r="ED459" i="1"/>
  <c r="EC459" i="1"/>
  <c r="EB459" i="1"/>
  <c r="EA459" i="1"/>
  <c r="DZ459" i="1"/>
  <c r="DY459" i="1"/>
  <c r="DX459" i="1"/>
  <c r="EI458" i="1"/>
  <c r="EH458" i="1"/>
  <c r="EG458" i="1"/>
  <c r="EF458" i="1"/>
  <c r="EE458" i="1"/>
  <c r="ED458" i="1"/>
  <c r="EC458" i="1"/>
  <c r="EB458" i="1"/>
  <c r="EA458" i="1"/>
  <c r="DZ458" i="1"/>
  <c r="DY458" i="1"/>
  <c r="DX458" i="1"/>
  <c r="EI457" i="1"/>
  <c r="EH457" i="1"/>
  <c r="EG457" i="1"/>
  <c r="EF457" i="1"/>
  <c r="EE457" i="1"/>
  <c r="ED457" i="1"/>
  <c r="EC457" i="1"/>
  <c r="EB457" i="1"/>
  <c r="EA457" i="1"/>
  <c r="DZ457" i="1"/>
  <c r="DY457" i="1"/>
  <c r="DX457" i="1"/>
  <c r="EI456" i="1"/>
  <c r="EH456" i="1"/>
  <c r="EG456" i="1"/>
  <c r="EF456" i="1"/>
  <c r="EE456" i="1"/>
  <c r="ED456" i="1"/>
  <c r="EC456" i="1"/>
  <c r="EB456" i="1"/>
  <c r="EA456" i="1"/>
  <c r="DZ456" i="1"/>
  <c r="DY456" i="1"/>
  <c r="DX456" i="1"/>
  <c r="EI455" i="1"/>
  <c r="EH455" i="1"/>
  <c r="EG455" i="1"/>
  <c r="EF455" i="1"/>
  <c r="EE455" i="1"/>
  <c r="ED455" i="1"/>
  <c r="EC455" i="1"/>
  <c r="EB455" i="1"/>
  <c r="EA455" i="1"/>
  <c r="DZ455" i="1"/>
  <c r="DY455" i="1"/>
  <c r="DX455" i="1"/>
  <c r="EI454" i="1"/>
  <c r="EH454" i="1"/>
  <c r="EG454" i="1"/>
  <c r="EF454" i="1"/>
  <c r="EE454" i="1"/>
  <c r="ED454" i="1"/>
  <c r="EC454" i="1"/>
  <c r="EB454" i="1"/>
  <c r="EA454" i="1"/>
  <c r="DZ454" i="1"/>
  <c r="DY454" i="1"/>
  <c r="DX454" i="1"/>
  <c r="EI453" i="1"/>
  <c r="EH453" i="1"/>
  <c r="EG453" i="1"/>
  <c r="EF453" i="1"/>
  <c r="EE453" i="1"/>
  <c r="ED453" i="1"/>
  <c r="EC453" i="1"/>
  <c r="EB453" i="1"/>
  <c r="EA453" i="1"/>
  <c r="DZ453" i="1"/>
  <c r="DY453" i="1"/>
  <c r="DX453" i="1"/>
  <c r="EI452" i="1"/>
  <c r="EH452" i="1"/>
  <c r="EG452" i="1"/>
  <c r="EF452" i="1"/>
  <c r="EE452" i="1"/>
  <c r="ED452" i="1"/>
  <c r="EC452" i="1"/>
  <c r="EB452" i="1"/>
  <c r="EA452" i="1"/>
  <c r="DZ452" i="1"/>
  <c r="DY452" i="1"/>
  <c r="DX452" i="1"/>
  <c r="EI451" i="1"/>
  <c r="EH451" i="1"/>
  <c r="EG451" i="1"/>
  <c r="EF451" i="1"/>
  <c r="EE451" i="1"/>
  <c r="ED451" i="1"/>
  <c r="EC451" i="1"/>
  <c r="EB451" i="1"/>
  <c r="EA451" i="1"/>
  <c r="DZ451" i="1"/>
  <c r="DY451" i="1"/>
  <c r="DX451" i="1"/>
  <c r="EI450" i="1"/>
  <c r="EH450" i="1"/>
  <c r="EG450" i="1"/>
  <c r="EF450" i="1"/>
  <c r="EE450" i="1"/>
  <c r="ED450" i="1"/>
  <c r="EC450" i="1"/>
  <c r="EB450" i="1"/>
  <c r="EA450" i="1"/>
  <c r="DZ450" i="1"/>
  <c r="DY450" i="1"/>
  <c r="DX450" i="1"/>
  <c r="EI449" i="1"/>
  <c r="EH449" i="1"/>
  <c r="EG449" i="1"/>
  <c r="EF449" i="1"/>
  <c r="EE449" i="1"/>
  <c r="ED449" i="1"/>
  <c r="EC449" i="1"/>
  <c r="EB449" i="1"/>
  <c r="EA449" i="1"/>
  <c r="DZ449" i="1"/>
  <c r="DY449" i="1"/>
  <c r="DX449" i="1"/>
  <c r="EI448" i="1"/>
  <c r="EH448" i="1"/>
  <c r="EG448" i="1"/>
  <c r="EF448" i="1"/>
  <c r="EE448" i="1"/>
  <c r="ED448" i="1"/>
  <c r="EC448" i="1"/>
  <c r="EB448" i="1"/>
  <c r="EA448" i="1"/>
  <c r="DZ448" i="1"/>
  <c r="DY448" i="1"/>
  <c r="DX448" i="1"/>
  <c r="EI447" i="1"/>
  <c r="EH447" i="1"/>
  <c r="EG447" i="1"/>
  <c r="EF447" i="1"/>
  <c r="EE447" i="1"/>
  <c r="ED447" i="1"/>
  <c r="EC447" i="1"/>
  <c r="EB447" i="1"/>
  <c r="EA447" i="1"/>
  <c r="DZ447" i="1"/>
  <c r="DY447" i="1"/>
  <c r="DX447" i="1"/>
  <c r="EI446" i="1"/>
  <c r="EH446" i="1"/>
  <c r="EG446" i="1"/>
  <c r="EF446" i="1"/>
  <c r="EE446" i="1"/>
  <c r="ED446" i="1"/>
  <c r="EC446" i="1"/>
  <c r="EB446" i="1"/>
  <c r="EA446" i="1"/>
  <c r="DZ446" i="1"/>
  <c r="DY446" i="1"/>
  <c r="DX446" i="1"/>
  <c r="EI445" i="1"/>
  <c r="EH445" i="1"/>
  <c r="EG445" i="1"/>
  <c r="EF445" i="1"/>
  <c r="EE445" i="1"/>
  <c r="ED445" i="1"/>
  <c r="EC445" i="1"/>
  <c r="EB445" i="1"/>
  <c r="EA445" i="1"/>
  <c r="DZ445" i="1"/>
  <c r="DY445" i="1"/>
  <c r="DX445" i="1"/>
  <c r="EI444" i="1"/>
  <c r="EH444" i="1"/>
  <c r="EG444" i="1"/>
  <c r="EF444" i="1"/>
  <c r="EE444" i="1"/>
  <c r="ED444" i="1"/>
  <c r="EC444" i="1"/>
  <c r="EB444" i="1"/>
  <c r="EA444" i="1"/>
  <c r="DZ444" i="1"/>
  <c r="DY444" i="1"/>
  <c r="DX444" i="1"/>
  <c r="EI443" i="1"/>
  <c r="EH443" i="1"/>
  <c r="EG443" i="1"/>
  <c r="EF443" i="1"/>
  <c r="EE443" i="1"/>
  <c r="ED443" i="1"/>
  <c r="EC443" i="1"/>
  <c r="EB443" i="1"/>
  <c r="EA443" i="1"/>
  <c r="DZ443" i="1"/>
  <c r="DY443" i="1"/>
  <c r="DX443" i="1"/>
  <c r="EI442" i="1"/>
  <c r="EH442" i="1"/>
  <c r="EG442" i="1"/>
  <c r="EF442" i="1"/>
  <c r="EE442" i="1"/>
  <c r="ED442" i="1"/>
  <c r="EC442" i="1"/>
  <c r="EB442" i="1"/>
  <c r="EA442" i="1"/>
  <c r="DZ442" i="1"/>
  <c r="DY442" i="1"/>
  <c r="DX442" i="1"/>
  <c r="EI441" i="1"/>
  <c r="EH441" i="1"/>
  <c r="EG441" i="1"/>
  <c r="EF441" i="1"/>
  <c r="EE441" i="1"/>
  <c r="ED441" i="1"/>
  <c r="EC441" i="1"/>
  <c r="EB441" i="1"/>
  <c r="EA441" i="1"/>
  <c r="DZ441" i="1"/>
  <c r="DY441" i="1"/>
  <c r="DX441" i="1"/>
  <c r="EI440" i="1"/>
  <c r="EH440" i="1"/>
  <c r="EG440" i="1"/>
  <c r="EF440" i="1"/>
  <c r="EE440" i="1"/>
  <c r="ED440" i="1"/>
  <c r="EC440" i="1"/>
  <c r="EB440" i="1"/>
  <c r="EA440" i="1"/>
  <c r="DZ440" i="1"/>
  <c r="DY440" i="1"/>
  <c r="DX440" i="1"/>
  <c r="EI439" i="1"/>
  <c r="EH439" i="1"/>
  <c r="EG439" i="1"/>
  <c r="EF439" i="1"/>
  <c r="EE439" i="1"/>
  <c r="ED439" i="1"/>
  <c r="EC439" i="1"/>
  <c r="EB439" i="1"/>
  <c r="EA439" i="1"/>
  <c r="DZ439" i="1"/>
  <c r="DY439" i="1"/>
  <c r="DX439" i="1"/>
  <c r="EI438" i="1"/>
  <c r="EH438" i="1"/>
  <c r="EG438" i="1"/>
  <c r="EF438" i="1"/>
  <c r="EE438" i="1"/>
  <c r="ED438" i="1"/>
  <c r="EC438" i="1"/>
  <c r="EB438" i="1"/>
  <c r="EA438" i="1"/>
  <c r="DZ438" i="1"/>
  <c r="DY438" i="1"/>
  <c r="DX438" i="1"/>
  <c r="EI437" i="1"/>
  <c r="EH437" i="1"/>
  <c r="EG437" i="1"/>
  <c r="EF437" i="1"/>
  <c r="EE437" i="1"/>
  <c r="ED437" i="1"/>
  <c r="EC437" i="1"/>
  <c r="EB437" i="1"/>
  <c r="EA437" i="1"/>
  <c r="DZ437" i="1"/>
  <c r="DY437" i="1"/>
  <c r="DX437" i="1"/>
  <c r="EI436" i="1"/>
  <c r="EH436" i="1"/>
  <c r="EG436" i="1"/>
  <c r="EF436" i="1"/>
  <c r="EE436" i="1"/>
  <c r="ED436" i="1"/>
  <c r="EC436" i="1"/>
  <c r="EB436" i="1"/>
  <c r="EA436" i="1"/>
  <c r="DZ436" i="1"/>
  <c r="DY436" i="1"/>
  <c r="DX436" i="1"/>
  <c r="EI435" i="1"/>
  <c r="EH435" i="1"/>
  <c r="EG435" i="1"/>
  <c r="EF435" i="1"/>
  <c r="EE435" i="1"/>
  <c r="ED435" i="1"/>
  <c r="EC435" i="1"/>
  <c r="EB435" i="1"/>
  <c r="EA435" i="1"/>
  <c r="DZ435" i="1"/>
  <c r="DY435" i="1"/>
  <c r="DX435" i="1"/>
  <c r="EI434" i="1"/>
  <c r="EH434" i="1"/>
  <c r="EG434" i="1"/>
  <c r="EF434" i="1"/>
  <c r="EE434" i="1"/>
  <c r="ED434" i="1"/>
  <c r="EC434" i="1"/>
  <c r="EB434" i="1"/>
  <c r="EA434" i="1"/>
  <c r="DZ434" i="1"/>
  <c r="DY434" i="1"/>
  <c r="DX434" i="1"/>
  <c r="EI433" i="1"/>
  <c r="EH433" i="1"/>
  <c r="EG433" i="1"/>
  <c r="EF433" i="1"/>
  <c r="EE433" i="1"/>
  <c r="ED433" i="1"/>
  <c r="EC433" i="1"/>
  <c r="EB433" i="1"/>
  <c r="EA433" i="1"/>
  <c r="DZ433" i="1"/>
  <c r="DY433" i="1"/>
  <c r="DX433" i="1"/>
  <c r="EI432" i="1"/>
  <c r="EH432" i="1"/>
  <c r="EG432" i="1"/>
  <c r="EF432" i="1"/>
  <c r="EE432" i="1"/>
  <c r="ED432" i="1"/>
  <c r="EC432" i="1"/>
  <c r="EB432" i="1"/>
  <c r="EA432" i="1"/>
  <c r="DZ432" i="1"/>
  <c r="DY432" i="1"/>
  <c r="DX432" i="1"/>
  <c r="EI431" i="1"/>
  <c r="EH431" i="1"/>
  <c r="EG431" i="1"/>
  <c r="EF431" i="1"/>
  <c r="EE431" i="1"/>
  <c r="ED431" i="1"/>
  <c r="EC431" i="1"/>
  <c r="EB431" i="1"/>
  <c r="EA431" i="1"/>
  <c r="DZ431" i="1"/>
  <c r="DY431" i="1"/>
  <c r="DX431" i="1"/>
  <c r="EI430" i="1"/>
  <c r="EH430" i="1"/>
  <c r="EG430" i="1"/>
  <c r="EF430" i="1"/>
  <c r="EE430" i="1"/>
  <c r="ED430" i="1"/>
  <c r="EC430" i="1"/>
  <c r="EB430" i="1"/>
  <c r="EA430" i="1"/>
  <c r="DZ430" i="1"/>
  <c r="DY430" i="1"/>
  <c r="DX430" i="1"/>
  <c r="EI429" i="1"/>
  <c r="EH429" i="1"/>
  <c r="EG429" i="1"/>
  <c r="EF429" i="1"/>
  <c r="EE429" i="1"/>
  <c r="ED429" i="1"/>
  <c r="EC429" i="1"/>
  <c r="EB429" i="1"/>
  <c r="EA429" i="1"/>
  <c r="DZ429" i="1"/>
  <c r="DY429" i="1"/>
  <c r="DX429" i="1"/>
  <c r="EI428" i="1"/>
  <c r="EH428" i="1"/>
  <c r="EG428" i="1"/>
  <c r="EF428" i="1"/>
  <c r="EE428" i="1"/>
  <c r="ED428" i="1"/>
  <c r="EC428" i="1"/>
  <c r="EB428" i="1"/>
  <c r="EA428" i="1"/>
  <c r="DZ428" i="1"/>
  <c r="DY428" i="1"/>
  <c r="DX428" i="1"/>
  <c r="EI427" i="1"/>
  <c r="EH427" i="1"/>
  <c r="EG427" i="1"/>
  <c r="EF427" i="1"/>
  <c r="EE427" i="1"/>
  <c r="ED427" i="1"/>
  <c r="EC427" i="1"/>
  <c r="EB427" i="1"/>
  <c r="EA427" i="1"/>
  <c r="DZ427" i="1"/>
  <c r="DY427" i="1"/>
  <c r="DX427" i="1"/>
  <c r="EI426" i="1"/>
  <c r="EH426" i="1"/>
  <c r="EG426" i="1"/>
  <c r="EF426" i="1"/>
  <c r="EE426" i="1"/>
  <c r="ED426" i="1"/>
  <c r="EC426" i="1"/>
  <c r="EB426" i="1"/>
  <c r="EA426" i="1"/>
  <c r="DZ426" i="1"/>
  <c r="DY426" i="1"/>
  <c r="DX426" i="1"/>
  <c r="EI425" i="1"/>
  <c r="EH425" i="1"/>
  <c r="EG425" i="1"/>
  <c r="EF425" i="1"/>
  <c r="EE425" i="1"/>
  <c r="ED425" i="1"/>
  <c r="EC425" i="1"/>
  <c r="EB425" i="1"/>
  <c r="EA425" i="1"/>
  <c r="DZ425" i="1"/>
  <c r="DY425" i="1"/>
  <c r="DX425" i="1"/>
  <c r="EI424" i="1"/>
  <c r="EH424" i="1"/>
  <c r="EG424" i="1"/>
  <c r="EF424" i="1"/>
  <c r="EE424" i="1"/>
  <c r="ED424" i="1"/>
  <c r="EC424" i="1"/>
  <c r="EB424" i="1"/>
  <c r="EA424" i="1"/>
  <c r="DZ424" i="1"/>
  <c r="DY424" i="1"/>
  <c r="DX424" i="1"/>
  <c r="EI423" i="1"/>
  <c r="EH423" i="1"/>
  <c r="EG423" i="1"/>
  <c r="EF423" i="1"/>
  <c r="EE423" i="1"/>
  <c r="ED423" i="1"/>
  <c r="EC423" i="1"/>
  <c r="EB423" i="1"/>
  <c r="EA423" i="1"/>
  <c r="DZ423" i="1"/>
  <c r="DY423" i="1"/>
  <c r="DX423" i="1"/>
  <c r="EI422" i="1"/>
  <c r="EH422" i="1"/>
  <c r="EG422" i="1"/>
  <c r="EF422" i="1"/>
  <c r="EE422" i="1"/>
  <c r="ED422" i="1"/>
  <c r="EC422" i="1"/>
  <c r="EB422" i="1"/>
  <c r="EA422" i="1"/>
  <c r="DZ422" i="1"/>
  <c r="DY422" i="1"/>
  <c r="DX422" i="1"/>
  <c r="EI421" i="1"/>
  <c r="EH421" i="1"/>
  <c r="EG421" i="1"/>
  <c r="EF421" i="1"/>
  <c r="EE421" i="1"/>
  <c r="ED421" i="1"/>
  <c r="EC421" i="1"/>
  <c r="EB421" i="1"/>
  <c r="EA421" i="1"/>
  <c r="DZ421" i="1"/>
  <c r="DY421" i="1"/>
  <c r="DX421" i="1"/>
  <c r="EI420" i="1"/>
  <c r="EH420" i="1"/>
  <c r="EG420" i="1"/>
  <c r="EF420" i="1"/>
  <c r="EE420" i="1"/>
  <c r="ED420" i="1"/>
  <c r="EC420" i="1"/>
  <c r="EB420" i="1"/>
  <c r="EA420" i="1"/>
  <c r="DZ420" i="1"/>
  <c r="DY420" i="1"/>
  <c r="DX420" i="1"/>
  <c r="EI419" i="1"/>
  <c r="EH419" i="1"/>
  <c r="EG419" i="1"/>
  <c r="EF419" i="1"/>
  <c r="EE419" i="1"/>
  <c r="ED419" i="1"/>
  <c r="EC419" i="1"/>
  <c r="EB419" i="1"/>
  <c r="EA419" i="1"/>
  <c r="DZ419" i="1"/>
  <c r="DY419" i="1"/>
  <c r="DX419" i="1"/>
  <c r="EI418" i="1"/>
  <c r="EH418" i="1"/>
  <c r="EG418" i="1"/>
  <c r="EF418" i="1"/>
  <c r="EE418" i="1"/>
  <c r="ED418" i="1"/>
  <c r="EC418" i="1"/>
  <c r="EB418" i="1"/>
  <c r="EA418" i="1"/>
  <c r="DZ418" i="1"/>
  <c r="DY418" i="1"/>
  <c r="DX418" i="1"/>
  <c r="EI417" i="1"/>
  <c r="EH417" i="1"/>
  <c r="EG417" i="1"/>
  <c r="EF417" i="1"/>
  <c r="EE417" i="1"/>
  <c r="ED417" i="1"/>
  <c r="EC417" i="1"/>
  <c r="EB417" i="1"/>
  <c r="EA417" i="1"/>
  <c r="DZ417" i="1"/>
  <c r="DY417" i="1"/>
  <c r="DX417" i="1"/>
  <c r="EI416" i="1"/>
  <c r="EH416" i="1"/>
  <c r="EG416" i="1"/>
  <c r="EF416" i="1"/>
  <c r="EE416" i="1"/>
  <c r="ED416" i="1"/>
  <c r="EC416" i="1"/>
  <c r="EB416" i="1"/>
  <c r="EA416" i="1"/>
  <c r="DZ416" i="1"/>
  <c r="DY416" i="1"/>
  <c r="DX416" i="1"/>
  <c r="EI415" i="1"/>
  <c r="EH415" i="1"/>
  <c r="EG415" i="1"/>
  <c r="EF415" i="1"/>
  <c r="EE415" i="1"/>
  <c r="ED415" i="1"/>
  <c r="EC415" i="1"/>
  <c r="EB415" i="1"/>
  <c r="EA415" i="1"/>
  <c r="DZ415" i="1"/>
  <c r="DY415" i="1"/>
  <c r="DX415" i="1"/>
  <c r="EI414" i="1"/>
  <c r="EH414" i="1"/>
  <c r="EG414" i="1"/>
  <c r="EF414" i="1"/>
  <c r="EE414" i="1"/>
  <c r="ED414" i="1"/>
  <c r="EC414" i="1"/>
  <c r="EB414" i="1"/>
  <c r="EA414" i="1"/>
  <c r="DZ414" i="1"/>
  <c r="DY414" i="1"/>
  <c r="DX414" i="1"/>
  <c r="EI413" i="1"/>
  <c r="EH413" i="1"/>
  <c r="EG413" i="1"/>
  <c r="EF413" i="1"/>
  <c r="EE413" i="1"/>
  <c r="ED413" i="1"/>
  <c r="EC413" i="1"/>
  <c r="EB413" i="1"/>
  <c r="EA413" i="1"/>
  <c r="DZ413" i="1"/>
  <c r="DY413" i="1"/>
  <c r="DX413" i="1"/>
  <c r="EI412" i="1"/>
  <c r="EH412" i="1"/>
  <c r="EG412" i="1"/>
  <c r="EF412" i="1"/>
  <c r="EE412" i="1"/>
  <c r="ED412" i="1"/>
  <c r="EC412" i="1"/>
  <c r="EB412" i="1"/>
  <c r="EA412" i="1"/>
  <c r="DZ412" i="1"/>
  <c r="DY412" i="1"/>
  <c r="DX412" i="1"/>
  <c r="EI411" i="1"/>
  <c r="EH411" i="1"/>
  <c r="EG411" i="1"/>
  <c r="EF411" i="1"/>
  <c r="EE411" i="1"/>
  <c r="ED411" i="1"/>
  <c r="EC411" i="1"/>
  <c r="EB411" i="1"/>
  <c r="EA411" i="1"/>
  <c r="DZ411" i="1"/>
  <c r="DY411" i="1"/>
  <c r="DX411" i="1"/>
  <c r="EI410" i="1"/>
  <c r="EH410" i="1"/>
  <c r="EG410" i="1"/>
  <c r="EF410" i="1"/>
  <c r="EE410" i="1"/>
  <c r="ED410" i="1"/>
  <c r="EC410" i="1"/>
  <c r="EB410" i="1"/>
  <c r="EA410" i="1"/>
  <c r="DZ410" i="1"/>
  <c r="DY410" i="1"/>
  <c r="DX410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EI408" i="1"/>
  <c r="EH408" i="1"/>
  <c r="EG408" i="1"/>
  <c r="EF408" i="1"/>
  <c r="EE408" i="1"/>
  <c r="ED408" i="1"/>
  <c r="EC408" i="1"/>
  <c r="EB408" i="1"/>
  <c r="EA408" i="1"/>
  <c r="DZ408" i="1"/>
  <c r="DY408" i="1"/>
  <c r="DX408" i="1"/>
  <c r="EI407" i="1"/>
  <c r="EH407" i="1"/>
  <c r="EG407" i="1"/>
  <c r="EF407" i="1"/>
  <c r="EE407" i="1"/>
  <c r="ED407" i="1"/>
  <c r="EC407" i="1"/>
  <c r="EB407" i="1"/>
  <c r="EA407" i="1"/>
  <c r="DZ407" i="1"/>
  <c r="DY407" i="1"/>
  <c r="DX407" i="1"/>
  <c r="EI406" i="1"/>
  <c r="EH406" i="1"/>
  <c r="EG406" i="1"/>
  <c r="EF406" i="1"/>
  <c r="EE406" i="1"/>
  <c r="ED406" i="1"/>
  <c r="EC406" i="1"/>
  <c r="EB406" i="1"/>
  <c r="EA406" i="1"/>
  <c r="DZ406" i="1"/>
  <c r="DY406" i="1"/>
  <c r="DX406" i="1"/>
  <c r="EI405" i="1"/>
  <c r="EH405" i="1"/>
  <c r="EG405" i="1"/>
  <c r="EF405" i="1"/>
  <c r="EE405" i="1"/>
  <c r="ED405" i="1"/>
  <c r="EC405" i="1"/>
  <c r="EB405" i="1"/>
  <c r="EA405" i="1"/>
  <c r="DZ405" i="1"/>
  <c r="DY405" i="1"/>
  <c r="DX405" i="1"/>
  <c r="EI404" i="1"/>
  <c r="EH404" i="1"/>
  <c r="EG404" i="1"/>
  <c r="EF404" i="1"/>
  <c r="EE404" i="1"/>
  <c r="ED404" i="1"/>
  <c r="EC404" i="1"/>
  <c r="EB404" i="1"/>
  <c r="EA404" i="1"/>
  <c r="DZ404" i="1"/>
  <c r="DY404" i="1"/>
  <c r="DX404" i="1"/>
  <c r="EI403" i="1"/>
  <c r="EH403" i="1"/>
  <c r="EG403" i="1"/>
  <c r="EF403" i="1"/>
  <c r="EE403" i="1"/>
  <c r="ED403" i="1"/>
  <c r="EC403" i="1"/>
  <c r="EB403" i="1"/>
  <c r="EA403" i="1"/>
  <c r="DZ403" i="1"/>
  <c r="DY403" i="1"/>
  <c r="DX403" i="1"/>
  <c r="EI402" i="1"/>
  <c r="EH402" i="1"/>
  <c r="EG402" i="1"/>
  <c r="EF402" i="1"/>
  <c r="EE402" i="1"/>
  <c r="ED402" i="1"/>
  <c r="EC402" i="1"/>
  <c r="EB402" i="1"/>
  <c r="EA402" i="1"/>
  <c r="DZ402" i="1"/>
  <c r="DY402" i="1"/>
  <c r="DX402" i="1"/>
  <c r="EI401" i="1"/>
  <c r="EH401" i="1"/>
  <c r="EG401" i="1"/>
  <c r="EF401" i="1"/>
  <c r="EE401" i="1"/>
  <c r="ED401" i="1"/>
  <c r="EC401" i="1"/>
  <c r="EB401" i="1"/>
  <c r="EA401" i="1"/>
  <c r="DZ401" i="1"/>
  <c r="DY401" i="1"/>
  <c r="DX401" i="1"/>
  <c r="EI400" i="1"/>
  <c r="EH400" i="1"/>
  <c r="EG400" i="1"/>
  <c r="EF400" i="1"/>
  <c r="EE400" i="1"/>
  <c r="ED400" i="1"/>
  <c r="EC400" i="1"/>
  <c r="EB400" i="1"/>
  <c r="EA400" i="1"/>
  <c r="DZ400" i="1"/>
  <c r="DY400" i="1"/>
  <c r="DX400" i="1"/>
  <c r="EI399" i="1"/>
  <c r="EH399" i="1"/>
  <c r="EG399" i="1"/>
  <c r="EF399" i="1"/>
  <c r="EE399" i="1"/>
  <c r="ED399" i="1"/>
  <c r="EC399" i="1"/>
  <c r="EB399" i="1"/>
  <c r="EA399" i="1"/>
  <c r="DZ399" i="1"/>
  <c r="DY399" i="1"/>
  <c r="DX399" i="1"/>
  <c r="EI398" i="1"/>
  <c r="EH398" i="1"/>
  <c r="EG398" i="1"/>
  <c r="EF398" i="1"/>
  <c r="EE398" i="1"/>
  <c r="ED398" i="1"/>
  <c r="EC398" i="1"/>
  <c r="EB398" i="1"/>
  <c r="EA398" i="1"/>
  <c r="DZ398" i="1"/>
  <c r="DY398" i="1"/>
  <c r="DX398" i="1"/>
  <c r="EI397" i="1"/>
  <c r="EH397" i="1"/>
  <c r="EG397" i="1"/>
  <c r="EF397" i="1"/>
  <c r="EE397" i="1"/>
  <c r="ED397" i="1"/>
  <c r="EC397" i="1"/>
  <c r="EB397" i="1"/>
  <c r="EA397" i="1"/>
  <c r="DZ397" i="1"/>
  <c r="DY397" i="1"/>
  <c r="DX397" i="1"/>
  <c r="EI396" i="1"/>
  <c r="EH396" i="1"/>
  <c r="EG396" i="1"/>
  <c r="EF396" i="1"/>
  <c r="EE396" i="1"/>
  <c r="ED396" i="1"/>
  <c r="EC396" i="1"/>
  <c r="EB396" i="1"/>
  <c r="EA396" i="1"/>
  <c r="DZ396" i="1"/>
  <c r="DY396" i="1"/>
  <c r="DX396" i="1"/>
  <c r="EI395" i="1"/>
  <c r="EH395" i="1"/>
  <c r="EG395" i="1"/>
  <c r="EF395" i="1"/>
  <c r="EE395" i="1"/>
  <c r="ED395" i="1"/>
  <c r="EC395" i="1"/>
  <c r="EB395" i="1"/>
  <c r="EA395" i="1"/>
  <c r="DZ395" i="1"/>
  <c r="DY395" i="1"/>
  <c r="DX395" i="1"/>
  <c r="EI394" i="1"/>
  <c r="EH394" i="1"/>
  <c r="EG394" i="1"/>
  <c r="EF394" i="1"/>
  <c r="EE394" i="1"/>
  <c r="ED394" i="1"/>
  <c r="EC394" i="1"/>
  <c r="EB394" i="1"/>
  <c r="EA394" i="1"/>
  <c r="DZ394" i="1"/>
  <c r="DY394" i="1"/>
  <c r="DX394" i="1"/>
  <c r="EI393" i="1"/>
  <c r="EH393" i="1"/>
  <c r="EG393" i="1"/>
  <c r="EF393" i="1"/>
  <c r="EE393" i="1"/>
  <c r="ED393" i="1"/>
  <c r="EC393" i="1"/>
  <c r="EB393" i="1"/>
  <c r="EA393" i="1"/>
  <c r="DZ393" i="1"/>
  <c r="DY393" i="1"/>
  <c r="DX393" i="1"/>
  <c r="EI392" i="1"/>
  <c r="EH392" i="1"/>
  <c r="EG392" i="1"/>
  <c r="EF392" i="1"/>
  <c r="EE392" i="1"/>
  <c r="ED392" i="1"/>
  <c r="EC392" i="1"/>
  <c r="EB392" i="1"/>
  <c r="EA392" i="1"/>
  <c r="DZ392" i="1"/>
  <c r="DY392" i="1"/>
  <c r="DX392" i="1"/>
  <c r="EI391" i="1"/>
  <c r="EH391" i="1"/>
  <c r="EG391" i="1"/>
  <c r="EF391" i="1"/>
  <c r="EE391" i="1"/>
  <c r="ED391" i="1"/>
  <c r="EC391" i="1"/>
  <c r="EB391" i="1"/>
  <c r="EA391" i="1"/>
  <c r="DZ391" i="1"/>
  <c r="DY391" i="1"/>
  <c r="DX391" i="1"/>
  <c r="EI390" i="1"/>
  <c r="EH390" i="1"/>
  <c r="EG390" i="1"/>
  <c r="EF390" i="1"/>
  <c r="EE390" i="1"/>
  <c r="ED390" i="1"/>
  <c r="EC390" i="1"/>
  <c r="EB390" i="1"/>
  <c r="EA390" i="1"/>
  <c r="DZ390" i="1"/>
  <c r="DY390" i="1"/>
  <c r="DX390" i="1"/>
  <c r="EI389" i="1"/>
  <c r="EH389" i="1"/>
  <c r="EG389" i="1"/>
  <c r="EF389" i="1"/>
  <c r="EE389" i="1"/>
  <c r="ED389" i="1"/>
  <c r="EC389" i="1"/>
  <c r="EB389" i="1"/>
  <c r="EA389" i="1"/>
  <c r="DZ389" i="1"/>
  <c r="DY389" i="1"/>
  <c r="DX389" i="1"/>
  <c r="EI388" i="1"/>
  <c r="EH388" i="1"/>
  <c r="EG388" i="1"/>
  <c r="EF388" i="1"/>
  <c r="EE388" i="1"/>
  <c r="ED388" i="1"/>
  <c r="EC388" i="1"/>
  <c r="EB388" i="1"/>
  <c r="EA388" i="1"/>
  <c r="DZ388" i="1"/>
  <c r="DY388" i="1"/>
  <c r="DX388" i="1"/>
  <c r="EI387" i="1"/>
  <c r="EH387" i="1"/>
  <c r="EG387" i="1"/>
  <c r="EF387" i="1"/>
  <c r="EE387" i="1"/>
  <c r="ED387" i="1"/>
  <c r="EC387" i="1"/>
  <c r="EB387" i="1"/>
  <c r="EA387" i="1"/>
  <c r="DZ387" i="1"/>
  <c r="DY387" i="1"/>
  <c r="DX387" i="1"/>
  <c r="EI386" i="1"/>
  <c r="EH386" i="1"/>
  <c r="EG386" i="1"/>
  <c r="EF386" i="1"/>
  <c r="EE386" i="1"/>
  <c r="ED386" i="1"/>
  <c r="EC386" i="1"/>
  <c r="EB386" i="1"/>
  <c r="EA386" i="1"/>
  <c r="DZ386" i="1"/>
  <c r="DY386" i="1"/>
  <c r="DX386" i="1"/>
  <c r="EI385" i="1"/>
  <c r="EH385" i="1"/>
  <c r="EG385" i="1"/>
  <c r="EF385" i="1"/>
  <c r="EE385" i="1"/>
  <c r="ED385" i="1"/>
  <c r="EC385" i="1"/>
  <c r="EB385" i="1"/>
  <c r="EA385" i="1"/>
  <c r="DZ385" i="1"/>
  <c r="DY385" i="1"/>
  <c r="DX385" i="1"/>
  <c r="EI384" i="1"/>
  <c r="EH384" i="1"/>
  <c r="EG384" i="1"/>
  <c r="EF384" i="1"/>
  <c r="EE384" i="1"/>
  <c r="ED384" i="1"/>
  <c r="EC384" i="1"/>
  <c r="EB384" i="1"/>
  <c r="EA384" i="1"/>
  <c r="DZ384" i="1"/>
  <c r="DY384" i="1"/>
  <c r="DX384" i="1"/>
  <c r="EI383" i="1"/>
  <c r="EH383" i="1"/>
  <c r="EG383" i="1"/>
  <c r="EF383" i="1"/>
  <c r="EE383" i="1"/>
  <c r="ED383" i="1"/>
  <c r="EC383" i="1"/>
  <c r="EB383" i="1"/>
  <c r="EA383" i="1"/>
  <c r="DZ383" i="1"/>
  <c r="DY383" i="1"/>
  <c r="DX383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EI381" i="1"/>
  <c r="EH381" i="1"/>
  <c r="EG381" i="1"/>
  <c r="EF381" i="1"/>
  <c r="EE381" i="1"/>
  <c r="ED381" i="1"/>
  <c r="EC381" i="1"/>
  <c r="EB381" i="1"/>
  <c r="EA381" i="1"/>
  <c r="DZ381" i="1"/>
  <c r="DY381" i="1"/>
  <c r="DX381" i="1"/>
  <c r="EI380" i="1"/>
  <c r="EH380" i="1"/>
  <c r="EG380" i="1"/>
  <c r="EF380" i="1"/>
  <c r="EE380" i="1"/>
  <c r="ED380" i="1"/>
  <c r="EC380" i="1"/>
  <c r="EB380" i="1"/>
  <c r="EA380" i="1"/>
  <c r="DZ380" i="1"/>
  <c r="DY380" i="1"/>
  <c r="DX380" i="1"/>
  <c r="EI379" i="1"/>
  <c r="EH379" i="1"/>
  <c r="EG379" i="1"/>
  <c r="EF379" i="1"/>
  <c r="EE379" i="1"/>
  <c r="ED379" i="1"/>
  <c r="EC379" i="1"/>
  <c r="EB379" i="1"/>
  <c r="EA379" i="1"/>
  <c r="DZ379" i="1"/>
  <c r="DY379" i="1"/>
  <c r="DX379" i="1"/>
  <c r="EI378" i="1"/>
  <c r="EH378" i="1"/>
  <c r="EG378" i="1"/>
  <c r="EF378" i="1"/>
  <c r="EE378" i="1"/>
  <c r="ED378" i="1"/>
  <c r="EC378" i="1"/>
  <c r="EB378" i="1"/>
  <c r="EA378" i="1"/>
  <c r="DZ378" i="1"/>
  <c r="DY378" i="1"/>
  <c r="DX378" i="1"/>
  <c r="EI377" i="1"/>
  <c r="EH377" i="1"/>
  <c r="EG377" i="1"/>
  <c r="EF377" i="1"/>
  <c r="EE377" i="1"/>
  <c r="ED377" i="1"/>
  <c r="EC377" i="1"/>
  <c r="EB377" i="1"/>
  <c r="EA377" i="1"/>
  <c r="DZ377" i="1"/>
  <c r="DY377" i="1"/>
  <c r="DX377" i="1"/>
  <c r="EI376" i="1"/>
  <c r="EH376" i="1"/>
  <c r="EG376" i="1"/>
  <c r="EF376" i="1"/>
  <c r="EE376" i="1"/>
  <c r="ED376" i="1"/>
  <c r="EC376" i="1"/>
  <c r="EB376" i="1"/>
  <c r="EA376" i="1"/>
  <c r="DZ376" i="1"/>
  <c r="DY376" i="1"/>
  <c r="DX376" i="1"/>
  <c r="EI375" i="1"/>
  <c r="EH375" i="1"/>
  <c r="EG375" i="1"/>
  <c r="EF375" i="1"/>
  <c r="EE375" i="1"/>
  <c r="ED375" i="1"/>
  <c r="EC375" i="1"/>
  <c r="EB375" i="1"/>
  <c r="EA375" i="1"/>
  <c r="DZ375" i="1"/>
  <c r="DY375" i="1"/>
  <c r="DX375" i="1"/>
  <c r="EI374" i="1"/>
  <c r="EH374" i="1"/>
  <c r="EG374" i="1"/>
  <c r="EF374" i="1"/>
  <c r="EE374" i="1"/>
  <c r="ED374" i="1"/>
  <c r="EC374" i="1"/>
  <c r="EB374" i="1"/>
  <c r="EA374" i="1"/>
  <c r="DZ374" i="1"/>
  <c r="DY374" i="1"/>
  <c r="DX374" i="1"/>
  <c r="EI373" i="1"/>
  <c r="EH373" i="1"/>
  <c r="EG373" i="1"/>
  <c r="EF373" i="1"/>
  <c r="EE373" i="1"/>
  <c r="ED373" i="1"/>
  <c r="EC373" i="1"/>
  <c r="EB373" i="1"/>
  <c r="EA373" i="1"/>
  <c r="DZ373" i="1"/>
  <c r="DY373" i="1"/>
  <c r="DX373" i="1"/>
  <c r="EI372" i="1"/>
  <c r="EH372" i="1"/>
  <c r="EG372" i="1"/>
  <c r="EF372" i="1"/>
  <c r="EE372" i="1"/>
  <c r="ED372" i="1"/>
  <c r="EC372" i="1"/>
  <c r="EB372" i="1"/>
  <c r="EA372" i="1"/>
  <c r="DZ372" i="1"/>
  <c r="DY372" i="1"/>
  <c r="DX372" i="1"/>
  <c r="EI371" i="1"/>
  <c r="EH371" i="1"/>
  <c r="EG371" i="1"/>
  <c r="EF371" i="1"/>
  <c r="EE371" i="1"/>
  <c r="ED371" i="1"/>
  <c r="EC371" i="1"/>
  <c r="EB371" i="1"/>
  <c r="EA371" i="1"/>
  <c r="DZ371" i="1"/>
  <c r="DY371" i="1"/>
  <c r="DX371" i="1"/>
  <c r="EI370" i="1"/>
  <c r="EH370" i="1"/>
  <c r="EG370" i="1"/>
  <c r="EF370" i="1"/>
  <c r="EE370" i="1"/>
  <c r="ED370" i="1"/>
  <c r="EC370" i="1"/>
  <c r="EB370" i="1"/>
  <c r="EA370" i="1"/>
  <c r="DZ370" i="1"/>
  <c r="DY370" i="1"/>
  <c r="DX370" i="1"/>
  <c r="EI369" i="1"/>
  <c r="EH369" i="1"/>
  <c r="EG369" i="1"/>
  <c r="EF369" i="1"/>
  <c r="EE369" i="1"/>
  <c r="ED369" i="1"/>
  <c r="EC369" i="1"/>
  <c r="EB369" i="1"/>
  <c r="EA369" i="1"/>
  <c r="DZ369" i="1"/>
  <c r="DY369" i="1"/>
  <c r="DX369" i="1"/>
  <c r="EI368" i="1"/>
  <c r="EH368" i="1"/>
  <c r="EG368" i="1"/>
  <c r="EF368" i="1"/>
  <c r="EE368" i="1"/>
  <c r="ED368" i="1"/>
  <c r="EC368" i="1"/>
  <c r="EB368" i="1"/>
  <c r="EA368" i="1"/>
  <c r="DZ368" i="1"/>
  <c r="DY368" i="1"/>
  <c r="DX368" i="1"/>
  <c r="EI367" i="1"/>
  <c r="EH367" i="1"/>
  <c r="EG367" i="1"/>
  <c r="EF367" i="1"/>
  <c r="EE367" i="1"/>
  <c r="ED367" i="1"/>
  <c r="EC367" i="1"/>
  <c r="EB367" i="1"/>
  <c r="EA367" i="1"/>
  <c r="DZ367" i="1"/>
  <c r="DY367" i="1"/>
  <c r="DX367" i="1"/>
  <c r="EI366" i="1"/>
  <c r="EH366" i="1"/>
  <c r="EG366" i="1"/>
  <c r="EF366" i="1"/>
  <c r="EE366" i="1"/>
  <c r="ED366" i="1"/>
  <c r="EC366" i="1"/>
  <c r="EB366" i="1"/>
  <c r="EA366" i="1"/>
  <c r="DZ366" i="1"/>
  <c r="DY366" i="1"/>
  <c r="DX366" i="1"/>
  <c r="EI365" i="1"/>
  <c r="EH365" i="1"/>
  <c r="EG365" i="1"/>
  <c r="EF365" i="1"/>
  <c r="EE365" i="1"/>
  <c r="ED365" i="1"/>
  <c r="EC365" i="1"/>
  <c r="EB365" i="1"/>
  <c r="EA365" i="1"/>
  <c r="DZ365" i="1"/>
  <c r="DY365" i="1"/>
  <c r="DX365" i="1"/>
  <c r="EI364" i="1"/>
  <c r="EH364" i="1"/>
  <c r="EG364" i="1"/>
  <c r="EF364" i="1"/>
  <c r="EE364" i="1"/>
  <c r="ED364" i="1"/>
  <c r="EC364" i="1"/>
  <c r="EB364" i="1"/>
  <c r="EA364" i="1"/>
  <c r="DZ364" i="1"/>
  <c r="DY364" i="1"/>
  <c r="DX364" i="1"/>
  <c r="EI363" i="1"/>
  <c r="EH363" i="1"/>
  <c r="EG363" i="1"/>
  <c r="EF363" i="1"/>
  <c r="EE363" i="1"/>
  <c r="ED363" i="1"/>
  <c r="EC363" i="1"/>
  <c r="EB363" i="1"/>
  <c r="EA363" i="1"/>
  <c r="DZ363" i="1"/>
  <c r="DY363" i="1"/>
  <c r="DX363" i="1"/>
  <c r="EI362" i="1"/>
  <c r="EH362" i="1"/>
  <c r="EG362" i="1"/>
  <c r="EF362" i="1"/>
  <c r="EE362" i="1"/>
  <c r="ED362" i="1"/>
  <c r="EC362" i="1"/>
  <c r="EB362" i="1"/>
  <c r="EA362" i="1"/>
  <c r="DZ362" i="1"/>
  <c r="DY362" i="1"/>
  <c r="DX362" i="1"/>
  <c r="EI361" i="1"/>
  <c r="EH361" i="1"/>
  <c r="EG361" i="1"/>
  <c r="EF361" i="1"/>
  <c r="EE361" i="1"/>
  <c r="ED361" i="1"/>
  <c r="EC361" i="1"/>
  <c r="EB361" i="1"/>
  <c r="EA361" i="1"/>
  <c r="DZ361" i="1"/>
  <c r="DY361" i="1"/>
  <c r="DX361" i="1"/>
  <c r="EI360" i="1"/>
  <c r="EH360" i="1"/>
  <c r="EG360" i="1"/>
  <c r="EF360" i="1"/>
  <c r="EE360" i="1"/>
  <c r="ED360" i="1"/>
  <c r="EC360" i="1"/>
  <c r="EB360" i="1"/>
  <c r="EA360" i="1"/>
  <c r="DZ360" i="1"/>
  <c r="DY360" i="1"/>
  <c r="DX360" i="1"/>
  <c r="EI359" i="1"/>
  <c r="EH359" i="1"/>
  <c r="EG359" i="1"/>
  <c r="EF359" i="1"/>
  <c r="EE359" i="1"/>
  <c r="ED359" i="1"/>
  <c r="EC359" i="1"/>
  <c r="EB359" i="1"/>
  <c r="EA359" i="1"/>
  <c r="DZ359" i="1"/>
  <c r="DY359" i="1"/>
  <c r="DX359" i="1"/>
  <c r="EI358" i="1"/>
  <c r="EH358" i="1"/>
  <c r="EG358" i="1"/>
  <c r="EF358" i="1"/>
  <c r="EE358" i="1"/>
  <c r="ED358" i="1"/>
  <c r="EC358" i="1"/>
  <c r="EB358" i="1"/>
  <c r="EA358" i="1"/>
  <c r="DZ358" i="1"/>
  <c r="DY358" i="1"/>
  <c r="DX358" i="1"/>
  <c r="EI357" i="1"/>
  <c r="EH357" i="1"/>
  <c r="EG357" i="1"/>
  <c r="EF357" i="1"/>
  <c r="EE357" i="1"/>
  <c r="ED357" i="1"/>
  <c r="EC357" i="1"/>
  <c r="EB357" i="1"/>
  <c r="EA357" i="1"/>
  <c r="DZ357" i="1"/>
  <c r="DY357" i="1"/>
  <c r="DX357" i="1"/>
  <c r="EI356" i="1"/>
  <c r="EH356" i="1"/>
  <c r="EG356" i="1"/>
  <c r="EF356" i="1"/>
  <c r="EE356" i="1"/>
  <c r="ED356" i="1"/>
  <c r="EC356" i="1"/>
  <c r="EB356" i="1"/>
  <c r="EA356" i="1"/>
  <c r="DZ356" i="1"/>
  <c r="DY356" i="1"/>
  <c r="DX356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EI354" i="1"/>
  <c r="EH354" i="1"/>
  <c r="EG354" i="1"/>
  <c r="EF354" i="1"/>
  <c r="EE354" i="1"/>
  <c r="ED354" i="1"/>
  <c r="EC354" i="1"/>
  <c r="EB354" i="1"/>
  <c r="EA354" i="1"/>
  <c r="DZ354" i="1"/>
  <c r="DY354" i="1"/>
  <c r="DX354" i="1"/>
  <c r="EI353" i="1"/>
  <c r="EH353" i="1"/>
  <c r="EG353" i="1"/>
  <c r="EF353" i="1"/>
  <c r="EE353" i="1"/>
  <c r="ED353" i="1"/>
  <c r="EC353" i="1"/>
  <c r="EB353" i="1"/>
  <c r="EA353" i="1"/>
  <c r="DZ353" i="1"/>
  <c r="DY353" i="1"/>
  <c r="DX353" i="1"/>
  <c r="EI352" i="1"/>
  <c r="EH352" i="1"/>
  <c r="EG352" i="1"/>
  <c r="EF352" i="1"/>
  <c r="EE352" i="1"/>
  <c r="ED352" i="1"/>
  <c r="EC352" i="1"/>
  <c r="EB352" i="1"/>
  <c r="EA352" i="1"/>
  <c r="DZ352" i="1"/>
  <c r="DY352" i="1"/>
  <c r="DX352" i="1"/>
  <c r="EI351" i="1"/>
  <c r="EH351" i="1"/>
  <c r="EG351" i="1"/>
  <c r="EF351" i="1"/>
  <c r="EE351" i="1"/>
  <c r="ED351" i="1"/>
  <c r="EC351" i="1"/>
  <c r="EB351" i="1"/>
  <c r="EA351" i="1"/>
  <c r="DZ351" i="1"/>
  <c r="DY351" i="1"/>
  <c r="DX351" i="1"/>
  <c r="EI350" i="1"/>
  <c r="EH350" i="1"/>
  <c r="EG350" i="1"/>
  <c r="EF350" i="1"/>
  <c r="EE350" i="1"/>
  <c r="ED350" i="1"/>
  <c r="EC350" i="1"/>
  <c r="EB350" i="1"/>
  <c r="EA350" i="1"/>
  <c r="DZ350" i="1"/>
  <c r="DY350" i="1"/>
  <c r="DX350" i="1"/>
  <c r="EI349" i="1"/>
  <c r="EH349" i="1"/>
  <c r="EG349" i="1"/>
  <c r="EF349" i="1"/>
  <c r="EE349" i="1"/>
  <c r="ED349" i="1"/>
  <c r="EC349" i="1"/>
  <c r="EB349" i="1"/>
  <c r="EA349" i="1"/>
  <c r="DZ349" i="1"/>
  <c r="DY349" i="1"/>
  <c r="DX349" i="1"/>
  <c r="EI348" i="1"/>
  <c r="EH348" i="1"/>
  <c r="EG348" i="1"/>
  <c r="EF348" i="1"/>
  <c r="EE348" i="1"/>
  <c r="ED348" i="1"/>
  <c r="EC348" i="1"/>
  <c r="EB348" i="1"/>
  <c r="EA348" i="1"/>
  <c r="DZ348" i="1"/>
  <c r="DY348" i="1"/>
  <c r="DX348" i="1"/>
  <c r="EI347" i="1"/>
  <c r="EH347" i="1"/>
  <c r="EG347" i="1"/>
  <c r="EF347" i="1"/>
  <c r="EE347" i="1"/>
  <c r="ED347" i="1"/>
  <c r="EC347" i="1"/>
  <c r="EB347" i="1"/>
  <c r="EA347" i="1"/>
  <c r="DZ347" i="1"/>
  <c r="DY347" i="1"/>
  <c r="DX347" i="1"/>
  <c r="EI346" i="1"/>
  <c r="EH346" i="1"/>
  <c r="EG346" i="1"/>
  <c r="EF346" i="1"/>
  <c r="EE346" i="1"/>
  <c r="ED346" i="1"/>
  <c r="EC346" i="1"/>
  <c r="EB346" i="1"/>
  <c r="EA346" i="1"/>
  <c r="DZ346" i="1"/>
  <c r="DY346" i="1"/>
  <c r="DX346" i="1"/>
  <c r="EI345" i="1"/>
  <c r="EH345" i="1"/>
  <c r="EG345" i="1"/>
  <c r="EF345" i="1"/>
  <c r="EE345" i="1"/>
  <c r="ED345" i="1"/>
  <c r="EC345" i="1"/>
  <c r="EB345" i="1"/>
  <c r="EA345" i="1"/>
  <c r="DZ345" i="1"/>
  <c r="DY345" i="1"/>
  <c r="DX345" i="1"/>
  <c r="EI344" i="1"/>
  <c r="EH344" i="1"/>
  <c r="EG344" i="1"/>
  <c r="EF344" i="1"/>
  <c r="EE344" i="1"/>
  <c r="ED344" i="1"/>
  <c r="EC344" i="1"/>
  <c r="EB344" i="1"/>
  <c r="EA344" i="1"/>
  <c r="DZ344" i="1"/>
  <c r="DY344" i="1"/>
  <c r="DX344" i="1"/>
  <c r="EI343" i="1"/>
  <c r="EH343" i="1"/>
  <c r="EG343" i="1"/>
  <c r="EF343" i="1"/>
  <c r="EE343" i="1"/>
  <c r="ED343" i="1"/>
  <c r="EC343" i="1"/>
  <c r="EB343" i="1"/>
  <c r="EA343" i="1"/>
  <c r="DZ343" i="1"/>
  <c r="DY343" i="1"/>
  <c r="DX343" i="1"/>
  <c r="EI342" i="1"/>
  <c r="EH342" i="1"/>
  <c r="EG342" i="1"/>
  <c r="EF342" i="1"/>
  <c r="EE342" i="1"/>
  <c r="ED342" i="1"/>
  <c r="EC342" i="1"/>
  <c r="EB342" i="1"/>
  <c r="EA342" i="1"/>
  <c r="DZ342" i="1"/>
  <c r="DY342" i="1"/>
  <c r="DX342" i="1"/>
  <c r="EI341" i="1"/>
  <c r="EH341" i="1"/>
  <c r="EG341" i="1"/>
  <c r="EF341" i="1"/>
  <c r="EE341" i="1"/>
  <c r="ED341" i="1"/>
  <c r="EC341" i="1"/>
  <c r="EB341" i="1"/>
  <c r="EA341" i="1"/>
  <c r="DZ341" i="1"/>
  <c r="DY341" i="1"/>
  <c r="DX341" i="1"/>
  <c r="EI340" i="1"/>
  <c r="EH340" i="1"/>
  <c r="EG340" i="1"/>
  <c r="EF340" i="1"/>
  <c r="EE340" i="1"/>
  <c r="ED340" i="1"/>
  <c r="EC340" i="1"/>
  <c r="EB340" i="1"/>
  <c r="EA340" i="1"/>
  <c r="DZ340" i="1"/>
  <c r="DY340" i="1"/>
  <c r="DX340" i="1"/>
  <c r="EI339" i="1"/>
  <c r="EH339" i="1"/>
  <c r="EG339" i="1"/>
  <c r="EF339" i="1"/>
  <c r="EE339" i="1"/>
  <c r="ED339" i="1"/>
  <c r="EC339" i="1"/>
  <c r="EB339" i="1"/>
  <c r="EA339" i="1"/>
  <c r="DZ339" i="1"/>
  <c r="DY339" i="1"/>
  <c r="DX339" i="1"/>
  <c r="EI338" i="1"/>
  <c r="EH338" i="1"/>
  <c r="EG338" i="1"/>
  <c r="EF338" i="1"/>
  <c r="EE338" i="1"/>
  <c r="ED338" i="1"/>
  <c r="EC338" i="1"/>
  <c r="EB338" i="1"/>
  <c r="EA338" i="1"/>
  <c r="DZ338" i="1"/>
  <c r="DY338" i="1"/>
  <c r="DX338" i="1"/>
  <c r="EI337" i="1"/>
  <c r="EH337" i="1"/>
  <c r="EG337" i="1"/>
  <c r="EF337" i="1"/>
  <c r="EE337" i="1"/>
  <c r="ED337" i="1"/>
  <c r="EC337" i="1"/>
  <c r="EB337" i="1"/>
  <c r="EA337" i="1"/>
  <c r="DZ337" i="1"/>
  <c r="DY337" i="1"/>
  <c r="DX337" i="1"/>
  <c r="EI336" i="1"/>
  <c r="EH336" i="1"/>
  <c r="EG336" i="1"/>
  <c r="EF336" i="1"/>
  <c r="EE336" i="1"/>
  <c r="ED336" i="1"/>
  <c r="EC336" i="1"/>
  <c r="EB336" i="1"/>
  <c r="EA336" i="1"/>
  <c r="DZ336" i="1"/>
  <c r="DY336" i="1"/>
  <c r="DX336" i="1"/>
  <c r="EI335" i="1"/>
  <c r="EH335" i="1"/>
  <c r="EG335" i="1"/>
  <c r="EF335" i="1"/>
  <c r="EE335" i="1"/>
  <c r="ED335" i="1"/>
  <c r="EC335" i="1"/>
  <c r="EB335" i="1"/>
  <c r="EA335" i="1"/>
  <c r="DZ335" i="1"/>
  <c r="DY335" i="1"/>
  <c r="DX335" i="1"/>
  <c r="EI334" i="1"/>
  <c r="EH334" i="1"/>
  <c r="EG334" i="1"/>
  <c r="EF334" i="1"/>
  <c r="EE334" i="1"/>
  <c r="ED334" i="1"/>
  <c r="EC334" i="1"/>
  <c r="EB334" i="1"/>
  <c r="EA334" i="1"/>
  <c r="DZ334" i="1"/>
  <c r="DY334" i="1"/>
  <c r="DX334" i="1"/>
  <c r="EI333" i="1"/>
  <c r="EH333" i="1"/>
  <c r="EG333" i="1"/>
  <c r="EF333" i="1"/>
  <c r="EE333" i="1"/>
  <c r="ED333" i="1"/>
  <c r="EC333" i="1"/>
  <c r="EB333" i="1"/>
  <c r="EA333" i="1"/>
  <c r="DZ333" i="1"/>
  <c r="DY333" i="1"/>
  <c r="DX333" i="1"/>
  <c r="EI332" i="1"/>
  <c r="EH332" i="1"/>
  <c r="EG332" i="1"/>
  <c r="EF332" i="1"/>
  <c r="EE332" i="1"/>
  <c r="ED332" i="1"/>
  <c r="EC332" i="1"/>
  <c r="EB332" i="1"/>
  <c r="EA332" i="1"/>
  <c r="DZ332" i="1"/>
  <c r="DY332" i="1"/>
  <c r="DX332" i="1"/>
  <c r="EI331" i="1"/>
  <c r="EH331" i="1"/>
  <c r="EG331" i="1"/>
  <c r="EF331" i="1"/>
  <c r="EE331" i="1"/>
  <c r="ED331" i="1"/>
  <c r="EC331" i="1"/>
  <c r="EB331" i="1"/>
  <c r="EA331" i="1"/>
  <c r="DZ331" i="1"/>
  <c r="DY331" i="1"/>
  <c r="DX331" i="1"/>
  <c r="EI330" i="1"/>
  <c r="EH330" i="1"/>
  <c r="EG330" i="1"/>
  <c r="EF330" i="1"/>
  <c r="EE330" i="1"/>
  <c r="ED330" i="1"/>
  <c r="EC330" i="1"/>
  <c r="EB330" i="1"/>
  <c r="EA330" i="1"/>
  <c r="DZ330" i="1"/>
  <c r="DY330" i="1"/>
  <c r="DX330" i="1"/>
  <c r="EI329" i="1"/>
  <c r="EH329" i="1"/>
  <c r="EG329" i="1"/>
  <c r="EF329" i="1"/>
  <c r="EE329" i="1"/>
  <c r="ED329" i="1"/>
  <c r="EC329" i="1"/>
  <c r="EB329" i="1"/>
  <c r="EA329" i="1"/>
  <c r="DZ329" i="1"/>
  <c r="DY329" i="1"/>
  <c r="DX329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EI327" i="1"/>
  <c r="EH327" i="1"/>
  <c r="EG327" i="1"/>
  <c r="EF327" i="1"/>
  <c r="EE327" i="1"/>
  <c r="ED327" i="1"/>
  <c r="EC327" i="1"/>
  <c r="EB327" i="1"/>
  <c r="EA327" i="1"/>
  <c r="DZ327" i="1"/>
  <c r="DY327" i="1"/>
  <c r="DX327" i="1"/>
  <c r="EI326" i="1"/>
  <c r="EH326" i="1"/>
  <c r="EG326" i="1"/>
  <c r="EF326" i="1"/>
  <c r="EE326" i="1"/>
  <c r="ED326" i="1"/>
  <c r="EC326" i="1"/>
  <c r="EB326" i="1"/>
  <c r="EA326" i="1"/>
  <c r="DZ326" i="1"/>
  <c r="DY326" i="1"/>
  <c r="DX326" i="1"/>
  <c r="EI325" i="1"/>
  <c r="EH325" i="1"/>
  <c r="EG325" i="1"/>
  <c r="EF325" i="1"/>
  <c r="EE325" i="1"/>
  <c r="ED325" i="1"/>
  <c r="EC325" i="1"/>
  <c r="EB325" i="1"/>
  <c r="EA325" i="1"/>
  <c r="DZ325" i="1"/>
  <c r="DY325" i="1"/>
  <c r="DX325" i="1"/>
  <c r="EI324" i="1"/>
  <c r="EH324" i="1"/>
  <c r="EG324" i="1"/>
  <c r="EF324" i="1"/>
  <c r="EE324" i="1"/>
  <c r="ED324" i="1"/>
  <c r="EC324" i="1"/>
  <c r="EB324" i="1"/>
  <c r="EA324" i="1"/>
  <c r="DZ324" i="1"/>
  <c r="DY324" i="1"/>
  <c r="DX324" i="1"/>
  <c r="EI323" i="1"/>
  <c r="EH323" i="1"/>
  <c r="EG323" i="1"/>
  <c r="EF323" i="1"/>
  <c r="EE323" i="1"/>
  <c r="ED323" i="1"/>
  <c r="EC323" i="1"/>
  <c r="EB323" i="1"/>
  <c r="EA323" i="1"/>
  <c r="DZ323" i="1"/>
  <c r="DY323" i="1"/>
  <c r="DX323" i="1"/>
  <c r="EI322" i="1"/>
  <c r="EH322" i="1"/>
  <c r="EG322" i="1"/>
  <c r="EF322" i="1"/>
  <c r="EE322" i="1"/>
  <c r="ED322" i="1"/>
  <c r="EC322" i="1"/>
  <c r="EB322" i="1"/>
  <c r="EA322" i="1"/>
  <c r="DZ322" i="1"/>
  <c r="DY322" i="1"/>
  <c r="DX322" i="1"/>
  <c r="EI321" i="1"/>
  <c r="EH321" i="1"/>
  <c r="EG321" i="1"/>
  <c r="EF321" i="1"/>
  <c r="EE321" i="1"/>
  <c r="ED321" i="1"/>
  <c r="EC321" i="1"/>
  <c r="EB321" i="1"/>
  <c r="EA321" i="1"/>
  <c r="DZ321" i="1"/>
  <c r="DY321" i="1"/>
  <c r="DX321" i="1"/>
  <c r="EI320" i="1"/>
  <c r="EH320" i="1"/>
  <c r="EG320" i="1"/>
  <c r="EF320" i="1"/>
  <c r="EE320" i="1"/>
  <c r="ED320" i="1"/>
  <c r="EC320" i="1"/>
  <c r="EB320" i="1"/>
  <c r="EA320" i="1"/>
  <c r="DZ320" i="1"/>
  <c r="DY320" i="1"/>
  <c r="DX320" i="1"/>
  <c r="EI319" i="1"/>
  <c r="EH319" i="1"/>
  <c r="EG319" i="1"/>
  <c r="EF319" i="1"/>
  <c r="EE319" i="1"/>
  <c r="ED319" i="1"/>
  <c r="EC319" i="1"/>
  <c r="EB319" i="1"/>
  <c r="EA319" i="1"/>
  <c r="DZ319" i="1"/>
  <c r="DY319" i="1"/>
  <c r="DX319" i="1"/>
  <c r="EI318" i="1"/>
  <c r="EH318" i="1"/>
  <c r="EG318" i="1"/>
  <c r="EF318" i="1"/>
  <c r="EE318" i="1"/>
  <c r="ED318" i="1"/>
  <c r="EC318" i="1"/>
  <c r="EB318" i="1"/>
  <c r="EA318" i="1"/>
  <c r="DZ318" i="1"/>
  <c r="DY318" i="1"/>
  <c r="DX318" i="1"/>
  <c r="EI317" i="1"/>
  <c r="EH317" i="1"/>
  <c r="EG317" i="1"/>
  <c r="EF317" i="1"/>
  <c r="EE317" i="1"/>
  <c r="ED317" i="1"/>
  <c r="EC317" i="1"/>
  <c r="EB317" i="1"/>
  <c r="EA317" i="1"/>
  <c r="DZ317" i="1"/>
  <c r="DY317" i="1"/>
  <c r="DX317" i="1"/>
  <c r="EI316" i="1"/>
  <c r="EH316" i="1"/>
  <c r="EG316" i="1"/>
  <c r="EF316" i="1"/>
  <c r="EE316" i="1"/>
  <c r="ED316" i="1"/>
  <c r="EC316" i="1"/>
  <c r="EB316" i="1"/>
  <c r="EA316" i="1"/>
  <c r="DZ316" i="1"/>
  <c r="DY316" i="1"/>
  <c r="DX316" i="1"/>
  <c r="EI315" i="1"/>
  <c r="EH315" i="1"/>
  <c r="EG315" i="1"/>
  <c r="EF315" i="1"/>
  <c r="EE315" i="1"/>
  <c r="ED315" i="1"/>
  <c r="EC315" i="1"/>
  <c r="EB315" i="1"/>
  <c r="EA315" i="1"/>
  <c r="DZ315" i="1"/>
  <c r="DY315" i="1"/>
  <c r="DX315" i="1"/>
  <c r="EI314" i="1"/>
  <c r="EH314" i="1"/>
  <c r="EG314" i="1"/>
  <c r="EF314" i="1"/>
  <c r="EE314" i="1"/>
  <c r="ED314" i="1"/>
  <c r="EC314" i="1"/>
  <c r="EB314" i="1"/>
  <c r="EA314" i="1"/>
  <c r="DZ314" i="1"/>
  <c r="DY314" i="1"/>
  <c r="DX314" i="1"/>
  <c r="EI313" i="1"/>
  <c r="EH313" i="1"/>
  <c r="EG313" i="1"/>
  <c r="EF313" i="1"/>
  <c r="EE313" i="1"/>
  <c r="ED313" i="1"/>
  <c r="EC313" i="1"/>
  <c r="EB313" i="1"/>
  <c r="EA313" i="1"/>
  <c r="DZ313" i="1"/>
  <c r="DY313" i="1"/>
  <c r="DX313" i="1"/>
  <c r="EI312" i="1"/>
  <c r="EH312" i="1"/>
  <c r="EG312" i="1"/>
  <c r="EF312" i="1"/>
  <c r="EE312" i="1"/>
  <c r="ED312" i="1"/>
  <c r="EC312" i="1"/>
  <c r="EB312" i="1"/>
  <c r="EA312" i="1"/>
  <c r="DZ312" i="1"/>
  <c r="DY312" i="1"/>
  <c r="DX312" i="1"/>
  <c r="EI311" i="1"/>
  <c r="EH311" i="1"/>
  <c r="EG311" i="1"/>
  <c r="EF311" i="1"/>
  <c r="EE311" i="1"/>
  <c r="ED311" i="1"/>
  <c r="EC311" i="1"/>
  <c r="EB311" i="1"/>
  <c r="EA311" i="1"/>
  <c r="DZ311" i="1"/>
  <c r="DY311" i="1"/>
  <c r="DX311" i="1"/>
  <c r="EI310" i="1"/>
  <c r="EH310" i="1"/>
  <c r="EG310" i="1"/>
  <c r="EF310" i="1"/>
  <c r="EE310" i="1"/>
  <c r="ED310" i="1"/>
  <c r="EC310" i="1"/>
  <c r="EB310" i="1"/>
  <c r="EA310" i="1"/>
  <c r="DZ310" i="1"/>
  <c r="DY310" i="1"/>
  <c r="DX310" i="1"/>
  <c r="EI309" i="1"/>
  <c r="EH309" i="1"/>
  <c r="EG309" i="1"/>
  <c r="EF309" i="1"/>
  <c r="EE309" i="1"/>
  <c r="ED309" i="1"/>
  <c r="EC309" i="1"/>
  <c r="EB309" i="1"/>
  <c r="EA309" i="1"/>
  <c r="DZ309" i="1"/>
  <c r="DY309" i="1"/>
  <c r="DX309" i="1"/>
  <c r="EI308" i="1"/>
  <c r="EH308" i="1"/>
  <c r="EG308" i="1"/>
  <c r="EF308" i="1"/>
  <c r="EE308" i="1"/>
  <c r="ED308" i="1"/>
  <c r="EC308" i="1"/>
  <c r="EB308" i="1"/>
  <c r="EA308" i="1"/>
  <c r="DZ308" i="1"/>
  <c r="DY308" i="1"/>
  <c r="DX308" i="1"/>
  <c r="EI307" i="1"/>
  <c r="EH307" i="1"/>
  <c r="EG307" i="1"/>
  <c r="EF307" i="1"/>
  <c r="EE307" i="1"/>
  <c r="ED307" i="1"/>
  <c r="EC307" i="1"/>
  <c r="EB307" i="1"/>
  <c r="EA307" i="1"/>
  <c r="DZ307" i="1"/>
  <c r="DY307" i="1"/>
  <c r="DX307" i="1"/>
  <c r="EI306" i="1"/>
  <c r="EH306" i="1"/>
  <c r="EG306" i="1"/>
  <c r="EF306" i="1"/>
  <c r="EE306" i="1"/>
  <c r="ED306" i="1"/>
  <c r="EC306" i="1"/>
  <c r="EB306" i="1"/>
  <c r="EA306" i="1"/>
  <c r="DZ306" i="1"/>
  <c r="DY306" i="1"/>
  <c r="DX306" i="1"/>
  <c r="EI305" i="1"/>
  <c r="EH305" i="1"/>
  <c r="EG305" i="1"/>
  <c r="EF305" i="1"/>
  <c r="EE305" i="1"/>
  <c r="ED305" i="1"/>
  <c r="EC305" i="1"/>
  <c r="EB305" i="1"/>
  <c r="EA305" i="1"/>
  <c r="DZ305" i="1"/>
  <c r="DY305" i="1"/>
  <c r="DX305" i="1"/>
  <c r="EI304" i="1"/>
  <c r="EH304" i="1"/>
  <c r="EG304" i="1"/>
  <c r="EF304" i="1"/>
  <c r="EE304" i="1"/>
  <c r="ED304" i="1"/>
  <c r="EC304" i="1"/>
  <c r="EB304" i="1"/>
  <c r="EA304" i="1"/>
  <c r="DZ304" i="1"/>
  <c r="DY304" i="1"/>
  <c r="DX304" i="1"/>
  <c r="EI303" i="1"/>
  <c r="EH303" i="1"/>
  <c r="EG303" i="1"/>
  <c r="EF303" i="1"/>
  <c r="EE303" i="1"/>
  <c r="ED303" i="1"/>
  <c r="EC303" i="1"/>
  <c r="EB303" i="1"/>
  <c r="EA303" i="1"/>
  <c r="DZ303" i="1"/>
  <c r="DY303" i="1"/>
  <c r="DX303" i="1"/>
  <c r="EI302" i="1"/>
  <c r="EH302" i="1"/>
  <c r="EG302" i="1"/>
  <c r="EF302" i="1"/>
  <c r="EE302" i="1"/>
  <c r="ED302" i="1"/>
  <c r="EC302" i="1"/>
  <c r="EB302" i="1"/>
  <c r="EA302" i="1"/>
  <c r="DZ302" i="1"/>
  <c r="DY302" i="1"/>
  <c r="DX302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EI300" i="1"/>
  <c r="EH300" i="1"/>
  <c r="EG300" i="1"/>
  <c r="EF300" i="1"/>
  <c r="EE300" i="1"/>
  <c r="ED300" i="1"/>
  <c r="EC300" i="1"/>
  <c r="EB300" i="1"/>
  <c r="EA300" i="1"/>
  <c r="DZ300" i="1"/>
  <c r="DY300" i="1"/>
  <c r="DX300" i="1"/>
  <c r="EI299" i="1"/>
  <c r="EH299" i="1"/>
  <c r="EG299" i="1"/>
  <c r="EF299" i="1"/>
  <c r="EE299" i="1"/>
  <c r="ED299" i="1"/>
  <c r="EC299" i="1"/>
  <c r="EB299" i="1"/>
  <c r="EA299" i="1"/>
  <c r="DZ299" i="1"/>
  <c r="DY299" i="1"/>
  <c r="DX299" i="1"/>
  <c r="EI298" i="1"/>
  <c r="EH298" i="1"/>
  <c r="EG298" i="1"/>
  <c r="EF298" i="1"/>
  <c r="EE298" i="1"/>
  <c r="ED298" i="1"/>
  <c r="EC298" i="1"/>
  <c r="EB298" i="1"/>
  <c r="EA298" i="1"/>
  <c r="DZ298" i="1"/>
  <c r="DY298" i="1"/>
  <c r="DX298" i="1"/>
  <c r="EI297" i="1"/>
  <c r="EH297" i="1"/>
  <c r="EG297" i="1"/>
  <c r="EF297" i="1"/>
  <c r="EE297" i="1"/>
  <c r="ED297" i="1"/>
  <c r="EC297" i="1"/>
  <c r="EB297" i="1"/>
  <c r="EA297" i="1"/>
  <c r="DZ297" i="1"/>
  <c r="DY297" i="1"/>
  <c r="DX297" i="1"/>
  <c r="EI296" i="1"/>
  <c r="EH296" i="1"/>
  <c r="EG296" i="1"/>
  <c r="EF296" i="1"/>
  <c r="EE296" i="1"/>
  <c r="ED296" i="1"/>
  <c r="EC296" i="1"/>
  <c r="EB296" i="1"/>
  <c r="EA296" i="1"/>
  <c r="DZ296" i="1"/>
  <c r="DY296" i="1"/>
  <c r="DX296" i="1"/>
  <c r="EI295" i="1"/>
  <c r="EH295" i="1"/>
  <c r="EG295" i="1"/>
  <c r="EF295" i="1"/>
  <c r="EE295" i="1"/>
  <c r="ED295" i="1"/>
  <c r="EC295" i="1"/>
  <c r="EB295" i="1"/>
  <c r="EA295" i="1"/>
  <c r="DZ295" i="1"/>
  <c r="DY295" i="1"/>
  <c r="DX295" i="1"/>
  <c r="EI294" i="1"/>
  <c r="EH294" i="1"/>
  <c r="EG294" i="1"/>
  <c r="EF294" i="1"/>
  <c r="EE294" i="1"/>
  <c r="ED294" i="1"/>
  <c r="EC294" i="1"/>
  <c r="EB294" i="1"/>
  <c r="EA294" i="1"/>
  <c r="DZ294" i="1"/>
  <c r="DY294" i="1"/>
  <c r="DX294" i="1"/>
  <c r="EI293" i="1"/>
  <c r="EH293" i="1"/>
  <c r="EG293" i="1"/>
  <c r="EF293" i="1"/>
  <c r="EE293" i="1"/>
  <c r="ED293" i="1"/>
  <c r="EC293" i="1"/>
  <c r="EB293" i="1"/>
  <c r="EA293" i="1"/>
  <c r="DZ293" i="1"/>
  <c r="DY293" i="1"/>
  <c r="DX293" i="1"/>
  <c r="EI292" i="1"/>
  <c r="EH292" i="1"/>
  <c r="EG292" i="1"/>
  <c r="EF292" i="1"/>
  <c r="EE292" i="1"/>
  <c r="ED292" i="1"/>
  <c r="EC292" i="1"/>
  <c r="EB292" i="1"/>
  <c r="EA292" i="1"/>
  <c r="DZ292" i="1"/>
  <c r="DY292" i="1"/>
  <c r="DX292" i="1"/>
  <c r="EI291" i="1"/>
  <c r="EH291" i="1"/>
  <c r="EG291" i="1"/>
  <c r="EF291" i="1"/>
  <c r="EE291" i="1"/>
  <c r="ED291" i="1"/>
  <c r="EC291" i="1"/>
  <c r="EB291" i="1"/>
  <c r="EA291" i="1"/>
  <c r="DZ291" i="1"/>
  <c r="DY291" i="1"/>
  <c r="DX291" i="1"/>
  <c r="EI290" i="1"/>
  <c r="EH290" i="1"/>
  <c r="EG290" i="1"/>
  <c r="EF290" i="1"/>
  <c r="EE290" i="1"/>
  <c r="ED290" i="1"/>
  <c r="EC290" i="1"/>
  <c r="EB290" i="1"/>
  <c r="EA290" i="1"/>
  <c r="DZ290" i="1"/>
  <c r="DY290" i="1"/>
  <c r="DX290" i="1"/>
  <c r="EI289" i="1"/>
  <c r="EH289" i="1"/>
  <c r="EG289" i="1"/>
  <c r="EF289" i="1"/>
  <c r="EE289" i="1"/>
  <c r="ED289" i="1"/>
  <c r="EC289" i="1"/>
  <c r="EB289" i="1"/>
  <c r="EA289" i="1"/>
  <c r="DZ289" i="1"/>
  <c r="DY289" i="1"/>
  <c r="DX289" i="1"/>
  <c r="EI288" i="1"/>
  <c r="EH288" i="1"/>
  <c r="EG288" i="1"/>
  <c r="EF288" i="1"/>
  <c r="EE288" i="1"/>
  <c r="ED288" i="1"/>
  <c r="EC288" i="1"/>
  <c r="EB288" i="1"/>
  <c r="EA288" i="1"/>
  <c r="DZ288" i="1"/>
  <c r="DY288" i="1"/>
  <c r="DX288" i="1"/>
  <c r="EI287" i="1"/>
  <c r="EH287" i="1"/>
  <c r="EG287" i="1"/>
  <c r="EF287" i="1"/>
  <c r="EE287" i="1"/>
  <c r="ED287" i="1"/>
  <c r="EC287" i="1"/>
  <c r="EB287" i="1"/>
  <c r="EA287" i="1"/>
  <c r="DZ287" i="1"/>
  <c r="DY287" i="1"/>
  <c r="DX287" i="1"/>
  <c r="EI286" i="1"/>
  <c r="EH286" i="1"/>
  <c r="EG286" i="1"/>
  <c r="EF286" i="1"/>
  <c r="EE286" i="1"/>
  <c r="ED286" i="1"/>
  <c r="EC286" i="1"/>
  <c r="EB286" i="1"/>
  <c r="EA286" i="1"/>
  <c r="DZ286" i="1"/>
  <c r="DY286" i="1"/>
  <c r="DX286" i="1"/>
  <c r="EI285" i="1"/>
  <c r="EH285" i="1"/>
  <c r="EG285" i="1"/>
  <c r="EF285" i="1"/>
  <c r="EE285" i="1"/>
  <c r="ED285" i="1"/>
  <c r="EC285" i="1"/>
  <c r="EB285" i="1"/>
  <c r="EA285" i="1"/>
  <c r="DZ285" i="1"/>
  <c r="DY285" i="1"/>
  <c r="DX285" i="1"/>
  <c r="EI284" i="1"/>
  <c r="EH284" i="1"/>
  <c r="EG284" i="1"/>
  <c r="EF284" i="1"/>
  <c r="EE284" i="1"/>
  <c r="ED284" i="1"/>
  <c r="EC284" i="1"/>
  <c r="EB284" i="1"/>
  <c r="EA284" i="1"/>
  <c r="DZ284" i="1"/>
  <c r="DY284" i="1"/>
  <c r="DX284" i="1"/>
  <c r="EI283" i="1"/>
  <c r="EH283" i="1"/>
  <c r="EG283" i="1"/>
  <c r="EF283" i="1"/>
  <c r="EE283" i="1"/>
  <c r="ED283" i="1"/>
  <c r="EC283" i="1"/>
  <c r="EB283" i="1"/>
  <c r="EA283" i="1"/>
  <c r="DZ283" i="1"/>
  <c r="DY283" i="1"/>
  <c r="DX283" i="1"/>
  <c r="EI282" i="1"/>
  <c r="EH282" i="1"/>
  <c r="EG282" i="1"/>
  <c r="EF282" i="1"/>
  <c r="EE282" i="1"/>
  <c r="ED282" i="1"/>
  <c r="EC282" i="1"/>
  <c r="EB282" i="1"/>
  <c r="EA282" i="1"/>
  <c r="DZ282" i="1"/>
  <c r="DY282" i="1"/>
  <c r="DX282" i="1"/>
  <c r="EI281" i="1"/>
  <c r="EH281" i="1"/>
  <c r="EG281" i="1"/>
  <c r="EF281" i="1"/>
  <c r="EE281" i="1"/>
  <c r="ED281" i="1"/>
  <c r="EC281" i="1"/>
  <c r="EB281" i="1"/>
  <c r="EA281" i="1"/>
  <c r="DZ281" i="1"/>
  <c r="DY281" i="1"/>
  <c r="DX281" i="1"/>
  <c r="EI280" i="1"/>
  <c r="EH280" i="1"/>
  <c r="EG280" i="1"/>
  <c r="EF280" i="1"/>
  <c r="EE280" i="1"/>
  <c r="ED280" i="1"/>
  <c r="EC280" i="1"/>
  <c r="EB280" i="1"/>
  <c r="EA280" i="1"/>
  <c r="DZ280" i="1"/>
  <c r="DY280" i="1"/>
  <c r="DX280" i="1"/>
  <c r="EI279" i="1"/>
  <c r="EH279" i="1"/>
  <c r="EG279" i="1"/>
  <c r="EF279" i="1"/>
  <c r="EE279" i="1"/>
  <c r="ED279" i="1"/>
  <c r="EC279" i="1"/>
  <c r="EB279" i="1"/>
  <c r="EA279" i="1"/>
  <c r="DZ279" i="1"/>
  <c r="DY279" i="1"/>
  <c r="DX279" i="1"/>
  <c r="EI278" i="1"/>
  <c r="EH278" i="1"/>
  <c r="EG278" i="1"/>
  <c r="EF278" i="1"/>
  <c r="EE278" i="1"/>
  <c r="ED278" i="1"/>
  <c r="EC278" i="1"/>
  <c r="EB278" i="1"/>
  <c r="EA278" i="1"/>
  <c r="DZ278" i="1"/>
  <c r="DY278" i="1"/>
  <c r="DX278" i="1"/>
  <c r="EI277" i="1"/>
  <c r="EH277" i="1"/>
  <c r="EG277" i="1"/>
  <c r="EF277" i="1"/>
  <c r="EE277" i="1"/>
  <c r="ED277" i="1"/>
  <c r="EC277" i="1"/>
  <c r="EB277" i="1"/>
  <c r="EA277" i="1"/>
  <c r="DZ277" i="1"/>
  <c r="DY277" i="1"/>
  <c r="DX277" i="1"/>
  <c r="EI276" i="1"/>
  <c r="EH276" i="1"/>
  <c r="EG276" i="1"/>
  <c r="EF276" i="1"/>
  <c r="EE276" i="1"/>
  <c r="ED276" i="1"/>
  <c r="EC276" i="1"/>
  <c r="EB276" i="1"/>
  <c r="EA276" i="1"/>
  <c r="DZ276" i="1"/>
  <c r="DY276" i="1"/>
  <c r="DX276" i="1"/>
  <c r="EI275" i="1"/>
  <c r="EH275" i="1"/>
  <c r="EG275" i="1"/>
  <c r="EF275" i="1"/>
  <c r="EE275" i="1"/>
  <c r="ED275" i="1"/>
  <c r="EC275" i="1"/>
  <c r="EB275" i="1"/>
  <c r="EA275" i="1"/>
  <c r="DZ275" i="1"/>
  <c r="DY275" i="1"/>
  <c r="DX275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EI273" i="1"/>
  <c r="EH273" i="1"/>
  <c r="EG273" i="1"/>
  <c r="EF273" i="1"/>
  <c r="EE273" i="1"/>
  <c r="ED273" i="1"/>
  <c r="EC273" i="1"/>
  <c r="EB273" i="1"/>
  <c r="EA273" i="1"/>
  <c r="DZ273" i="1"/>
  <c r="DY273" i="1"/>
  <c r="DX273" i="1"/>
  <c r="EI272" i="1"/>
  <c r="EH272" i="1"/>
  <c r="EG272" i="1"/>
  <c r="EF272" i="1"/>
  <c r="EE272" i="1"/>
  <c r="ED272" i="1"/>
  <c r="EC272" i="1"/>
  <c r="EB272" i="1"/>
  <c r="EA272" i="1"/>
  <c r="DZ272" i="1"/>
  <c r="DY272" i="1"/>
  <c r="DX272" i="1"/>
  <c r="EI271" i="1"/>
  <c r="EH271" i="1"/>
  <c r="EG271" i="1"/>
  <c r="EF271" i="1"/>
  <c r="EE271" i="1"/>
  <c r="ED271" i="1"/>
  <c r="EC271" i="1"/>
  <c r="EB271" i="1"/>
  <c r="EA271" i="1"/>
  <c r="DZ271" i="1"/>
  <c r="DY271" i="1"/>
  <c r="DX271" i="1"/>
  <c r="EI270" i="1"/>
  <c r="EH270" i="1"/>
  <c r="EG270" i="1"/>
  <c r="EF270" i="1"/>
  <c r="EE270" i="1"/>
  <c r="ED270" i="1"/>
  <c r="EC270" i="1"/>
  <c r="EB270" i="1"/>
  <c r="EA270" i="1"/>
  <c r="DZ270" i="1"/>
  <c r="DY270" i="1"/>
  <c r="DX270" i="1"/>
  <c r="EI269" i="1"/>
  <c r="EH269" i="1"/>
  <c r="EG269" i="1"/>
  <c r="EF269" i="1"/>
  <c r="EE269" i="1"/>
  <c r="ED269" i="1"/>
  <c r="EC269" i="1"/>
  <c r="EB269" i="1"/>
  <c r="EA269" i="1"/>
  <c r="DZ269" i="1"/>
  <c r="DY269" i="1"/>
  <c r="DX269" i="1"/>
  <c r="EI268" i="1"/>
  <c r="EH268" i="1"/>
  <c r="EG268" i="1"/>
  <c r="EF268" i="1"/>
  <c r="EE268" i="1"/>
  <c r="ED268" i="1"/>
  <c r="EC268" i="1"/>
  <c r="EB268" i="1"/>
  <c r="EA268" i="1"/>
  <c r="DZ268" i="1"/>
  <c r="DY268" i="1"/>
  <c r="DX268" i="1"/>
  <c r="EI267" i="1"/>
  <c r="EH267" i="1"/>
  <c r="EG267" i="1"/>
  <c r="EF267" i="1"/>
  <c r="EE267" i="1"/>
  <c r="ED267" i="1"/>
  <c r="EC267" i="1"/>
  <c r="EB267" i="1"/>
  <c r="EA267" i="1"/>
  <c r="DZ267" i="1"/>
  <c r="DY267" i="1"/>
  <c r="DX267" i="1"/>
  <c r="EI266" i="1"/>
  <c r="EH266" i="1"/>
  <c r="EG266" i="1"/>
  <c r="EF266" i="1"/>
  <c r="EE266" i="1"/>
  <c r="ED266" i="1"/>
  <c r="EC266" i="1"/>
  <c r="EB266" i="1"/>
  <c r="EA266" i="1"/>
  <c r="DZ266" i="1"/>
  <c r="DY266" i="1"/>
  <c r="DX266" i="1"/>
  <c r="EI265" i="1"/>
  <c r="EH265" i="1"/>
  <c r="EG265" i="1"/>
  <c r="EF265" i="1"/>
  <c r="EE265" i="1"/>
  <c r="ED265" i="1"/>
  <c r="EC265" i="1"/>
  <c r="EB265" i="1"/>
  <c r="EA265" i="1"/>
  <c r="DZ265" i="1"/>
  <c r="DY265" i="1"/>
  <c r="DX265" i="1"/>
  <c r="EI264" i="1"/>
  <c r="EH264" i="1"/>
  <c r="EG264" i="1"/>
  <c r="EF264" i="1"/>
  <c r="EE264" i="1"/>
  <c r="ED264" i="1"/>
  <c r="EC264" i="1"/>
  <c r="EB264" i="1"/>
  <c r="EA264" i="1"/>
  <c r="DZ264" i="1"/>
  <c r="DY264" i="1"/>
  <c r="DX264" i="1"/>
  <c r="EI263" i="1"/>
  <c r="EH263" i="1"/>
  <c r="EG263" i="1"/>
  <c r="EF263" i="1"/>
  <c r="EE263" i="1"/>
  <c r="ED263" i="1"/>
  <c r="EC263" i="1"/>
  <c r="EB263" i="1"/>
  <c r="EA263" i="1"/>
  <c r="DZ263" i="1"/>
  <c r="DY263" i="1"/>
  <c r="DX263" i="1"/>
  <c r="EI262" i="1"/>
  <c r="EH262" i="1"/>
  <c r="EG262" i="1"/>
  <c r="EF262" i="1"/>
  <c r="EE262" i="1"/>
  <c r="ED262" i="1"/>
  <c r="EC262" i="1"/>
  <c r="EB262" i="1"/>
  <c r="EA262" i="1"/>
  <c r="DZ262" i="1"/>
  <c r="DY262" i="1"/>
  <c r="DX262" i="1"/>
  <c r="EI261" i="1"/>
  <c r="EH261" i="1"/>
  <c r="EG261" i="1"/>
  <c r="EF261" i="1"/>
  <c r="EE261" i="1"/>
  <c r="ED261" i="1"/>
  <c r="EC261" i="1"/>
  <c r="EB261" i="1"/>
  <c r="EA261" i="1"/>
  <c r="DZ261" i="1"/>
  <c r="DY261" i="1"/>
  <c r="DX261" i="1"/>
  <c r="EI260" i="1"/>
  <c r="EH260" i="1"/>
  <c r="EG260" i="1"/>
  <c r="EF260" i="1"/>
  <c r="EE260" i="1"/>
  <c r="ED260" i="1"/>
  <c r="EC260" i="1"/>
  <c r="EB260" i="1"/>
  <c r="EA260" i="1"/>
  <c r="DZ260" i="1"/>
  <c r="DY260" i="1"/>
  <c r="DX260" i="1"/>
  <c r="EI259" i="1"/>
  <c r="EH259" i="1"/>
  <c r="EG259" i="1"/>
  <c r="EF259" i="1"/>
  <c r="EE259" i="1"/>
  <c r="ED259" i="1"/>
  <c r="EC259" i="1"/>
  <c r="EB259" i="1"/>
  <c r="EA259" i="1"/>
  <c r="DZ259" i="1"/>
  <c r="DY259" i="1"/>
  <c r="DX259" i="1"/>
  <c r="EI258" i="1"/>
  <c r="EH258" i="1"/>
  <c r="EG258" i="1"/>
  <c r="EF258" i="1"/>
  <c r="EE258" i="1"/>
  <c r="ED258" i="1"/>
  <c r="EC258" i="1"/>
  <c r="EB258" i="1"/>
  <c r="EA258" i="1"/>
  <c r="DZ258" i="1"/>
  <c r="DY258" i="1"/>
  <c r="DX258" i="1"/>
  <c r="EI257" i="1"/>
  <c r="EH257" i="1"/>
  <c r="EG257" i="1"/>
  <c r="EF257" i="1"/>
  <c r="EE257" i="1"/>
  <c r="ED257" i="1"/>
  <c r="EC257" i="1"/>
  <c r="EB257" i="1"/>
  <c r="EA257" i="1"/>
  <c r="DZ257" i="1"/>
  <c r="DY257" i="1"/>
  <c r="DX257" i="1"/>
  <c r="EI256" i="1"/>
  <c r="EH256" i="1"/>
  <c r="EG256" i="1"/>
  <c r="EF256" i="1"/>
  <c r="EE256" i="1"/>
  <c r="ED256" i="1"/>
  <c r="EC256" i="1"/>
  <c r="EB256" i="1"/>
  <c r="EA256" i="1"/>
  <c r="DZ256" i="1"/>
  <c r="DY256" i="1"/>
  <c r="DX256" i="1"/>
  <c r="EI255" i="1"/>
  <c r="EH255" i="1"/>
  <c r="EG255" i="1"/>
  <c r="EF255" i="1"/>
  <c r="EE255" i="1"/>
  <c r="ED255" i="1"/>
  <c r="EC255" i="1"/>
  <c r="EB255" i="1"/>
  <c r="EA255" i="1"/>
  <c r="DZ255" i="1"/>
  <c r="DY255" i="1"/>
  <c r="DX255" i="1"/>
  <c r="EI254" i="1"/>
  <c r="EH254" i="1"/>
  <c r="EG254" i="1"/>
  <c r="EF254" i="1"/>
  <c r="EE254" i="1"/>
  <c r="ED254" i="1"/>
  <c r="EC254" i="1"/>
  <c r="EB254" i="1"/>
  <c r="EA254" i="1"/>
  <c r="DZ254" i="1"/>
  <c r="DY254" i="1"/>
  <c r="DX254" i="1"/>
  <c r="EI253" i="1"/>
  <c r="EH253" i="1"/>
  <c r="EG253" i="1"/>
  <c r="EF253" i="1"/>
  <c r="EE253" i="1"/>
  <c r="ED253" i="1"/>
  <c r="EC253" i="1"/>
  <c r="EB253" i="1"/>
  <c r="EA253" i="1"/>
  <c r="DZ253" i="1"/>
  <c r="DY253" i="1"/>
  <c r="DX253" i="1"/>
  <c r="EI252" i="1"/>
  <c r="EH252" i="1"/>
  <c r="EG252" i="1"/>
  <c r="EF252" i="1"/>
  <c r="EE252" i="1"/>
  <c r="ED252" i="1"/>
  <c r="EC252" i="1"/>
  <c r="EB252" i="1"/>
  <c r="EA252" i="1"/>
  <c r="DZ252" i="1"/>
  <c r="DY252" i="1"/>
  <c r="DX252" i="1"/>
  <c r="EI251" i="1"/>
  <c r="EH251" i="1"/>
  <c r="EG251" i="1"/>
  <c r="EF251" i="1"/>
  <c r="EE251" i="1"/>
  <c r="ED251" i="1"/>
  <c r="EC251" i="1"/>
  <c r="EB251" i="1"/>
  <c r="EA251" i="1"/>
  <c r="DZ251" i="1"/>
  <c r="DY251" i="1"/>
  <c r="DX251" i="1"/>
  <c r="EI250" i="1"/>
  <c r="EH250" i="1"/>
  <c r="EG250" i="1"/>
  <c r="EF250" i="1"/>
  <c r="EE250" i="1"/>
  <c r="ED250" i="1"/>
  <c r="EC250" i="1"/>
  <c r="EB250" i="1"/>
  <c r="EA250" i="1"/>
  <c r="DZ250" i="1"/>
  <c r="DY250" i="1"/>
  <c r="DX250" i="1"/>
  <c r="EI249" i="1"/>
  <c r="EH249" i="1"/>
  <c r="EG249" i="1"/>
  <c r="EF249" i="1"/>
  <c r="EE249" i="1"/>
  <c r="ED249" i="1"/>
  <c r="EC249" i="1"/>
  <c r="EB249" i="1"/>
  <c r="EA249" i="1"/>
  <c r="DZ249" i="1"/>
  <c r="DY249" i="1"/>
  <c r="DX249" i="1"/>
  <c r="EI248" i="1"/>
  <c r="EH248" i="1"/>
  <c r="EG248" i="1"/>
  <c r="EF248" i="1"/>
  <c r="EE248" i="1"/>
  <c r="ED248" i="1"/>
  <c r="EC248" i="1"/>
  <c r="EB248" i="1"/>
  <c r="EA248" i="1"/>
  <c r="DZ248" i="1"/>
  <c r="DY248" i="1"/>
  <c r="DX248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EI246" i="1"/>
  <c r="EH246" i="1"/>
  <c r="EG246" i="1"/>
  <c r="EF246" i="1"/>
  <c r="EE246" i="1"/>
  <c r="ED246" i="1"/>
  <c r="EC246" i="1"/>
  <c r="EB246" i="1"/>
  <c r="EA246" i="1"/>
  <c r="DZ246" i="1"/>
  <c r="DY246" i="1"/>
  <c r="DX246" i="1"/>
  <c r="EI245" i="1"/>
  <c r="EH245" i="1"/>
  <c r="EG245" i="1"/>
  <c r="EF245" i="1"/>
  <c r="EE245" i="1"/>
  <c r="ED245" i="1"/>
  <c r="EC245" i="1"/>
  <c r="EB245" i="1"/>
  <c r="EA245" i="1"/>
  <c r="DZ245" i="1"/>
  <c r="DY245" i="1"/>
  <c r="DX245" i="1"/>
  <c r="EI244" i="1"/>
  <c r="EH244" i="1"/>
  <c r="EG244" i="1"/>
  <c r="EF244" i="1"/>
  <c r="EE244" i="1"/>
  <c r="ED244" i="1"/>
  <c r="EC244" i="1"/>
  <c r="EB244" i="1"/>
  <c r="EA244" i="1"/>
  <c r="DZ244" i="1"/>
  <c r="DY244" i="1"/>
  <c r="DX244" i="1"/>
  <c r="EI243" i="1"/>
  <c r="EH243" i="1"/>
  <c r="EG243" i="1"/>
  <c r="EF243" i="1"/>
  <c r="EE243" i="1"/>
  <c r="ED243" i="1"/>
  <c r="EC243" i="1"/>
  <c r="EB243" i="1"/>
  <c r="EA243" i="1"/>
  <c r="DZ243" i="1"/>
  <c r="DY243" i="1"/>
  <c r="DX243" i="1"/>
  <c r="EI242" i="1"/>
  <c r="EH242" i="1"/>
  <c r="EG242" i="1"/>
  <c r="EF242" i="1"/>
  <c r="EE242" i="1"/>
  <c r="ED242" i="1"/>
  <c r="EC242" i="1"/>
  <c r="EB242" i="1"/>
  <c r="EA242" i="1"/>
  <c r="DZ242" i="1"/>
  <c r="DY242" i="1"/>
  <c r="DX242" i="1"/>
  <c r="EI241" i="1"/>
  <c r="EH241" i="1"/>
  <c r="EG241" i="1"/>
  <c r="EF241" i="1"/>
  <c r="EE241" i="1"/>
  <c r="ED241" i="1"/>
  <c r="EC241" i="1"/>
  <c r="EB241" i="1"/>
  <c r="EA241" i="1"/>
  <c r="DZ241" i="1"/>
  <c r="DY241" i="1"/>
  <c r="DX241" i="1"/>
  <c r="EI240" i="1"/>
  <c r="EH240" i="1"/>
  <c r="EG240" i="1"/>
  <c r="EF240" i="1"/>
  <c r="EE240" i="1"/>
  <c r="ED240" i="1"/>
  <c r="EC240" i="1"/>
  <c r="EB240" i="1"/>
  <c r="EA240" i="1"/>
  <c r="DZ240" i="1"/>
  <c r="DY240" i="1"/>
  <c r="DX240" i="1"/>
  <c r="EI239" i="1"/>
  <c r="EH239" i="1"/>
  <c r="EG239" i="1"/>
  <c r="EF239" i="1"/>
  <c r="EE239" i="1"/>
  <c r="ED239" i="1"/>
  <c r="EC239" i="1"/>
  <c r="EB239" i="1"/>
  <c r="EA239" i="1"/>
  <c r="DZ239" i="1"/>
  <c r="DY239" i="1"/>
  <c r="DX239" i="1"/>
  <c r="EI238" i="1"/>
  <c r="EH238" i="1"/>
  <c r="EG238" i="1"/>
  <c r="EF238" i="1"/>
  <c r="EE238" i="1"/>
  <c r="ED238" i="1"/>
  <c r="EC238" i="1"/>
  <c r="EB238" i="1"/>
  <c r="EA238" i="1"/>
  <c r="DZ238" i="1"/>
  <c r="DY238" i="1"/>
  <c r="DX238" i="1"/>
  <c r="EI237" i="1"/>
  <c r="EH237" i="1"/>
  <c r="EG237" i="1"/>
  <c r="EF237" i="1"/>
  <c r="EE237" i="1"/>
  <c r="ED237" i="1"/>
  <c r="EC237" i="1"/>
  <c r="EB237" i="1"/>
  <c r="EA237" i="1"/>
  <c r="DZ237" i="1"/>
  <c r="DY237" i="1"/>
  <c r="DX237" i="1"/>
  <c r="EI236" i="1"/>
  <c r="EH236" i="1"/>
  <c r="EG236" i="1"/>
  <c r="EF236" i="1"/>
  <c r="EE236" i="1"/>
  <c r="ED236" i="1"/>
  <c r="EC236" i="1"/>
  <c r="EB236" i="1"/>
  <c r="EA236" i="1"/>
  <c r="DZ236" i="1"/>
  <c r="DY236" i="1"/>
  <c r="DX236" i="1"/>
  <c r="EI235" i="1"/>
  <c r="EH235" i="1"/>
  <c r="EG235" i="1"/>
  <c r="EF235" i="1"/>
  <c r="EE235" i="1"/>
  <c r="ED235" i="1"/>
  <c r="EC235" i="1"/>
  <c r="EB235" i="1"/>
  <c r="EA235" i="1"/>
  <c r="DZ235" i="1"/>
  <c r="DY235" i="1"/>
  <c r="DX235" i="1"/>
  <c r="EI234" i="1"/>
  <c r="EH234" i="1"/>
  <c r="EG234" i="1"/>
  <c r="EF234" i="1"/>
  <c r="EE234" i="1"/>
  <c r="ED234" i="1"/>
  <c r="EC234" i="1"/>
  <c r="EB234" i="1"/>
  <c r="EA234" i="1"/>
  <c r="DZ234" i="1"/>
  <c r="DY234" i="1"/>
  <c r="DX234" i="1"/>
  <c r="EI233" i="1"/>
  <c r="EH233" i="1"/>
  <c r="EG233" i="1"/>
  <c r="EF233" i="1"/>
  <c r="EE233" i="1"/>
  <c r="ED233" i="1"/>
  <c r="EC233" i="1"/>
  <c r="EB233" i="1"/>
  <c r="EA233" i="1"/>
  <c r="DZ233" i="1"/>
  <c r="DY233" i="1"/>
  <c r="DX233" i="1"/>
  <c r="EI232" i="1"/>
  <c r="EH232" i="1"/>
  <c r="EG232" i="1"/>
  <c r="EF232" i="1"/>
  <c r="EE232" i="1"/>
  <c r="ED232" i="1"/>
  <c r="EC232" i="1"/>
  <c r="EB232" i="1"/>
  <c r="EA232" i="1"/>
  <c r="DZ232" i="1"/>
  <c r="DY232" i="1"/>
  <c r="DX232" i="1"/>
  <c r="EI231" i="1"/>
  <c r="EH231" i="1"/>
  <c r="EG231" i="1"/>
  <c r="EF231" i="1"/>
  <c r="EE231" i="1"/>
  <c r="ED231" i="1"/>
  <c r="EC231" i="1"/>
  <c r="EB231" i="1"/>
  <c r="EA231" i="1"/>
  <c r="DZ231" i="1"/>
  <c r="DY231" i="1"/>
  <c r="DX231" i="1"/>
  <c r="EI230" i="1"/>
  <c r="EH230" i="1"/>
  <c r="EG230" i="1"/>
  <c r="EF230" i="1"/>
  <c r="EE230" i="1"/>
  <c r="ED230" i="1"/>
  <c r="EC230" i="1"/>
  <c r="EB230" i="1"/>
  <c r="EA230" i="1"/>
  <c r="DZ230" i="1"/>
  <c r="DY230" i="1"/>
  <c r="DX230" i="1"/>
  <c r="EI229" i="1"/>
  <c r="EH229" i="1"/>
  <c r="EG229" i="1"/>
  <c r="EF229" i="1"/>
  <c r="EE229" i="1"/>
  <c r="ED229" i="1"/>
  <c r="EC229" i="1"/>
  <c r="EB229" i="1"/>
  <c r="EA229" i="1"/>
  <c r="DZ229" i="1"/>
  <c r="DY229" i="1"/>
  <c r="DX229" i="1"/>
  <c r="EI228" i="1"/>
  <c r="EH228" i="1"/>
  <c r="EG228" i="1"/>
  <c r="EF228" i="1"/>
  <c r="EE228" i="1"/>
  <c r="ED228" i="1"/>
  <c r="EC228" i="1"/>
  <c r="EB228" i="1"/>
  <c r="EA228" i="1"/>
  <c r="DZ228" i="1"/>
  <c r="DY228" i="1"/>
  <c r="DX228" i="1"/>
  <c r="EI227" i="1"/>
  <c r="EH227" i="1"/>
  <c r="EG227" i="1"/>
  <c r="EF227" i="1"/>
  <c r="EE227" i="1"/>
  <c r="ED227" i="1"/>
  <c r="EC227" i="1"/>
  <c r="EB227" i="1"/>
  <c r="EA227" i="1"/>
  <c r="DZ227" i="1"/>
  <c r="DY227" i="1"/>
  <c r="DX227" i="1"/>
  <c r="EI226" i="1"/>
  <c r="EH226" i="1"/>
  <c r="EG226" i="1"/>
  <c r="EF226" i="1"/>
  <c r="EE226" i="1"/>
  <c r="ED226" i="1"/>
  <c r="EC226" i="1"/>
  <c r="EB226" i="1"/>
  <c r="EA226" i="1"/>
  <c r="DZ226" i="1"/>
  <c r="DY226" i="1"/>
  <c r="DX226" i="1"/>
  <c r="EI225" i="1"/>
  <c r="EH225" i="1"/>
  <c r="EG225" i="1"/>
  <c r="EF225" i="1"/>
  <c r="EE225" i="1"/>
  <c r="ED225" i="1"/>
  <c r="EC225" i="1"/>
  <c r="EB225" i="1"/>
  <c r="EA225" i="1"/>
  <c r="DZ225" i="1"/>
  <c r="DY225" i="1"/>
  <c r="DX225" i="1"/>
  <c r="EI224" i="1"/>
  <c r="EH224" i="1"/>
  <c r="EG224" i="1"/>
  <c r="EF224" i="1"/>
  <c r="EE224" i="1"/>
  <c r="ED224" i="1"/>
  <c r="EC224" i="1"/>
  <c r="EB224" i="1"/>
  <c r="EA224" i="1"/>
  <c r="DZ224" i="1"/>
  <c r="DY224" i="1"/>
  <c r="DX224" i="1"/>
  <c r="EI223" i="1"/>
  <c r="EH223" i="1"/>
  <c r="EG223" i="1"/>
  <c r="EF223" i="1"/>
  <c r="EE223" i="1"/>
  <c r="ED223" i="1"/>
  <c r="EC223" i="1"/>
  <c r="EB223" i="1"/>
  <c r="EA223" i="1"/>
  <c r="DZ223" i="1"/>
  <c r="DY223" i="1"/>
  <c r="DX223" i="1"/>
  <c r="EI222" i="1"/>
  <c r="EH222" i="1"/>
  <c r="EG222" i="1"/>
  <c r="EF222" i="1"/>
  <c r="EE222" i="1"/>
  <c r="ED222" i="1"/>
  <c r="EC222" i="1"/>
  <c r="EB222" i="1"/>
  <c r="EA222" i="1"/>
  <c r="DZ222" i="1"/>
  <c r="DY222" i="1"/>
  <c r="DX222" i="1"/>
  <c r="EI221" i="1"/>
  <c r="EH221" i="1"/>
  <c r="EG221" i="1"/>
  <c r="EF221" i="1"/>
  <c r="EE221" i="1"/>
  <c r="ED221" i="1"/>
  <c r="EC221" i="1"/>
  <c r="EB221" i="1"/>
  <c r="EA221" i="1"/>
  <c r="DZ221" i="1"/>
  <c r="DY221" i="1"/>
  <c r="DX221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EI219" i="1"/>
  <c r="EH219" i="1"/>
  <c r="EG219" i="1"/>
  <c r="EF219" i="1"/>
  <c r="EE219" i="1"/>
  <c r="ED219" i="1"/>
  <c r="EC219" i="1"/>
  <c r="EB219" i="1"/>
  <c r="EA219" i="1"/>
  <c r="DZ219" i="1"/>
  <c r="DY219" i="1"/>
  <c r="DX219" i="1"/>
  <c r="EI218" i="1"/>
  <c r="EH218" i="1"/>
  <c r="EG218" i="1"/>
  <c r="EF218" i="1"/>
  <c r="EE218" i="1"/>
  <c r="ED218" i="1"/>
  <c r="EC218" i="1"/>
  <c r="EB218" i="1"/>
  <c r="EA218" i="1"/>
  <c r="DZ218" i="1"/>
  <c r="DY218" i="1"/>
  <c r="DX218" i="1"/>
  <c r="EI217" i="1"/>
  <c r="EH217" i="1"/>
  <c r="EG217" i="1"/>
  <c r="EF217" i="1"/>
  <c r="EE217" i="1"/>
  <c r="ED217" i="1"/>
  <c r="EC217" i="1"/>
  <c r="EB217" i="1"/>
  <c r="EA217" i="1"/>
  <c r="DZ217" i="1"/>
  <c r="DY217" i="1"/>
  <c r="DX217" i="1"/>
  <c r="EI216" i="1"/>
  <c r="EH216" i="1"/>
  <c r="EG216" i="1"/>
  <c r="EF216" i="1"/>
  <c r="EE216" i="1"/>
  <c r="ED216" i="1"/>
  <c r="EC216" i="1"/>
  <c r="EB216" i="1"/>
  <c r="EA216" i="1"/>
  <c r="DZ216" i="1"/>
  <c r="DY216" i="1"/>
  <c r="DX216" i="1"/>
  <c r="EI215" i="1"/>
  <c r="EH215" i="1"/>
  <c r="EG215" i="1"/>
  <c r="EF215" i="1"/>
  <c r="EE215" i="1"/>
  <c r="ED215" i="1"/>
  <c r="EC215" i="1"/>
  <c r="EB215" i="1"/>
  <c r="EA215" i="1"/>
  <c r="DZ215" i="1"/>
  <c r="DY215" i="1"/>
  <c r="DX215" i="1"/>
  <c r="EI214" i="1"/>
  <c r="EH214" i="1"/>
  <c r="EG214" i="1"/>
  <c r="EF214" i="1"/>
  <c r="EE214" i="1"/>
  <c r="ED214" i="1"/>
  <c r="EC214" i="1"/>
  <c r="EB214" i="1"/>
  <c r="EA214" i="1"/>
  <c r="DZ214" i="1"/>
  <c r="DY214" i="1"/>
  <c r="DX214" i="1"/>
  <c r="EI213" i="1"/>
  <c r="EH213" i="1"/>
  <c r="EG213" i="1"/>
  <c r="EF213" i="1"/>
  <c r="EE213" i="1"/>
  <c r="ED213" i="1"/>
  <c r="EC213" i="1"/>
  <c r="EB213" i="1"/>
  <c r="EA213" i="1"/>
  <c r="DZ213" i="1"/>
  <c r="DY213" i="1"/>
  <c r="DX213" i="1"/>
  <c r="EI212" i="1"/>
  <c r="EH212" i="1"/>
  <c r="EG212" i="1"/>
  <c r="EF212" i="1"/>
  <c r="EE212" i="1"/>
  <c r="ED212" i="1"/>
  <c r="EC212" i="1"/>
  <c r="EB212" i="1"/>
  <c r="EA212" i="1"/>
  <c r="DZ212" i="1"/>
  <c r="DY212" i="1"/>
  <c r="DX212" i="1"/>
  <c r="EI211" i="1"/>
  <c r="EH211" i="1"/>
  <c r="EG211" i="1"/>
  <c r="EF211" i="1"/>
  <c r="EE211" i="1"/>
  <c r="ED211" i="1"/>
  <c r="EC211" i="1"/>
  <c r="EB211" i="1"/>
  <c r="EA211" i="1"/>
  <c r="DZ211" i="1"/>
  <c r="DY211" i="1"/>
  <c r="DX211" i="1"/>
  <c r="EI210" i="1"/>
  <c r="EH210" i="1"/>
  <c r="EG210" i="1"/>
  <c r="EF210" i="1"/>
  <c r="EE210" i="1"/>
  <c r="ED210" i="1"/>
  <c r="EC210" i="1"/>
  <c r="EB210" i="1"/>
  <c r="EA210" i="1"/>
  <c r="DZ210" i="1"/>
  <c r="DY210" i="1"/>
  <c r="DX210" i="1"/>
  <c r="EI209" i="1"/>
  <c r="EH209" i="1"/>
  <c r="EG209" i="1"/>
  <c r="EF209" i="1"/>
  <c r="EE209" i="1"/>
  <c r="ED209" i="1"/>
  <c r="EC209" i="1"/>
  <c r="EB209" i="1"/>
  <c r="EA209" i="1"/>
  <c r="DZ209" i="1"/>
  <c r="DY209" i="1"/>
  <c r="DX209" i="1"/>
  <c r="EI208" i="1"/>
  <c r="EH208" i="1"/>
  <c r="EG208" i="1"/>
  <c r="EF208" i="1"/>
  <c r="EE208" i="1"/>
  <c r="ED208" i="1"/>
  <c r="EC208" i="1"/>
  <c r="EB208" i="1"/>
  <c r="EA208" i="1"/>
  <c r="DZ208" i="1"/>
  <c r="DY208" i="1"/>
  <c r="DX208" i="1"/>
  <c r="EI207" i="1"/>
  <c r="EH207" i="1"/>
  <c r="EG207" i="1"/>
  <c r="EF207" i="1"/>
  <c r="EE207" i="1"/>
  <c r="ED207" i="1"/>
  <c r="EC207" i="1"/>
  <c r="EB207" i="1"/>
  <c r="EA207" i="1"/>
  <c r="DZ207" i="1"/>
  <c r="DY207" i="1"/>
  <c r="DX207" i="1"/>
  <c r="EI206" i="1"/>
  <c r="EH206" i="1"/>
  <c r="EG206" i="1"/>
  <c r="EF206" i="1"/>
  <c r="EE206" i="1"/>
  <c r="ED206" i="1"/>
  <c r="EC206" i="1"/>
  <c r="EB206" i="1"/>
  <c r="EA206" i="1"/>
  <c r="DZ206" i="1"/>
  <c r="DY206" i="1"/>
  <c r="DX206" i="1"/>
  <c r="EI205" i="1"/>
  <c r="EH205" i="1"/>
  <c r="EG205" i="1"/>
  <c r="EF205" i="1"/>
  <c r="EE205" i="1"/>
  <c r="ED205" i="1"/>
  <c r="EC205" i="1"/>
  <c r="EB205" i="1"/>
  <c r="EA205" i="1"/>
  <c r="DZ205" i="1"/>
  <c r="DY205" i="1"/>
  <c r="DX205" i="1"/>
  <c r="EI204" i="1"/>
  <c r="EH204" i="1"/>
  <c r="EG204" i="1"/>
  <c r="EF204" i="1"/>
  <c r="EE204" i="1"/>
  <c r="ED204" i="1"/>
  <c r="EC204" i="1"/>
  <c r="EB204" i="1"/>
  <c r="EA204" i="1"/>
  <c r="DZ204" i="1"/>
  <c r="DY204" i="1"/>
  <c r="DX204" i="1"/>
  <c r="EI203" i="1"/>
  <c r="EH203" i="1"/>
  <c r="EG203" i="1"/>
  <c r="EF203" i="1"/>
  <c r="EE203" i="1"/>
  <c r="ED203" i="1"/>
  <c r="EC203" i="1"/>
  <c r="EB203" i="1"/>
  <c r="EA203" i="1"/>
  <c r="DZ203" i="1"/>
  <c r="DY203" i="1"/>
  <c r="DX203" i="1"/>
  <c r="EI202" i="1"/>
  <c r="EH202" i="1"/>
  <c r="EG202" i="1"/>
  <c r="EF202" i="1"/>
  <c r="EE202" i="1"/>
  <c r="ED202" i="1"/>
  <c r="EC202" i="1"/>
  <c r="EB202" i="1"/>
  <c r="EA202" i="1"/>
  <c r="DZ202" i="1"/>
  <c r="DY202" i="1"/>
  <c r="DX202" i="1"/>
  <c r="EI201" i="1"/>
  <c r="EH201" i="1"/>
  <c r="EG201" i="1"/>
  <c r="EF201" i="1"/>
  <c r="EE201" i="1"/>
  <c r="ED201" i="1"/>
  <c r="EC201" i="1"/>
  <c r="EB201" i="1"/>
  <c r="EA201" i="1"/>
  <c r="DZ201" i="1"/>
  <c r="DY201" i="1"/>
  <c r="DX201" i="1"/>
  <c r="EI200" i="1"/>
  <c r="EH200" i="1"/>
  <c r="EG200" i="1"/>
  <c r="EF200" i="1"/>
  <c r="EE200" i="1"/>
  <c r="ED200" i="1"/>
  <c r="EC200" i="1"/>
  <c r="EB200" i="1"/>
  <c r="EA200" i="1"/>
  <c r="DZ200" i="1"/>
  <c r="DY200" i="1"/>
  <c r="DX200" i="1"/>
  <c r="EI199" i="1"/>
  <c r="EH199" i="1"/>
  <c r="EG199" i="1"/>
  <c r="EF199" i="1"/>
  <c r="EE199" i="1"/>
  <c r="ED199" i="1"/>
  <c r="EC199" i="1"/>
  <c r="EB199" i="1"/>
  <c r="EA199" i="1"/>
  <c r="DZ199" i="1"/>
  <c r="DY199" i="1"/>
  <c r="DX199" i="1"/>
  <c r="EI198" i="1"/>
  <c r="EH198" i="1"/>
  <c r="EG198" i="1"/>
  <c r="EF198" i="1"/>
  <c r="EE198" i="1"/>
  <c r="ED198" i="1"/>
  <c r="EC198" i="1"/>
  <c r="EB198" i="1"/>
  <c r="EA198" i="1"/>
  <c r="DZ198" i="1"/>
  <c r="DY198" i="1"/>
  <c r="DX198" i="1"/>
  <c r="EI197" i="1"/>
  <c r="EH197" i="1"/>
  <c r="EG197" i="1"/>
  <c r="EF197" i="1"/>
  <c r="EE197" i="1"/>
  <c r="ED197" i="1"/>
  <c r="EC197" i="1"/>
  <c r="EB197" i="1"/>
  <c r="EA197" i="1"/>
  <c r="DZ197" i="1"/>
  <c r="DY197" i="1"/>
  <c r="DX197" i="1"/>
  <c r="EI196" i="1"/>
  <c r="EH196" i="1"/>
  <c r="EG196" i="1"/>
  <c r="EF196" i="1"/>
  <c r="EE196" i="1"/>
  <c r="ED196" i="1"/>
  <c r="EC196" i="1"/>
  <c r="EB196" i="1"/>
  <c r="EA196" i="1"/>
  <c r="DZ196" i="1"/>
  <c r="DY196" i="1"/>
  <c r="DX196" i="1"/>
  <c r="EI195" i="1"/>
  <c r="EH195" i="1"/>
  <c r="EG195" i="1"/>
  <c r="EF195" i="1"/>
  <c r="EE195" i="1"/>
  <c r="ED195" i="1"/>
  <c r="EC195" i="1"/>
  <c r="EB195" i="1"/>
  <c r="EA195" i="1"/>
  <c r="DZ195" i="1"/>
  <c r="DY195" i="1"/>
  <c r="DX195" i="1"/>
  <c r="EI194" i="1"/>
  <c r="EH194" i="1"/>
  <c r="EG194" i="1"/>
  <c r="EF194" i="1"/>
  <c r="EE194" i="1"/>
  <c r="ED194" i="1"/>
  <c r="EC194" i="1"/>
  <c r="EB194" i="1"/>
  <c r="EA194" i="1"/>
  <c r="DZ194" i="1"/>
  <c r="DY194" i="1"/>
  <c r="DX194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EI192" i="1"/>
  <c r="EH192" i="1"/>
  <c r="EG192" i="1"/>
  <c r="EF192" i="1"/>
  <c r="EE192" i="1"/>
  <c r="ED192" i="1"/>
  <c r="EC192" i="1"/>
  <c r="EB192" i="1"/>
  <c r="EA192" i="1"/>
  <c r="DZ192" i="1"/>
  <c r="DY192" i="1"/>
  <c r="DX192" i="1"/>
  <c r="EI191" i="1"/>
  <c r="EH191" i="1"/>
  <c r="EG191" i="1"/>
  <c r="EF191" i="1"/>
  <c r="EE191" i="1"/>
  <c r="ED191" i="1"/>
  <c r="EC191" i="1"/>
  <c r="EB191" i="1"/>
  <c r="EA191" i="1"/>
  <c r="DZ191" i="1"/>
  <c r="DY191" i="1"/>
  <c r="DX191" i="1"/>
  <c r="EI190" i="1"/>
  <c r="EH190" i="1"/>
  <c r="EG190" i="1"/>
  <c r="EF190" i="1"/>
  <c r="EE190" i="1"/>
  <c r="ED190" i="1"/>
  <c r="EC190" i="1"/>
  <c r="EB190" i="1"/>
  <c r="EA190" i="1"/>
  <c r="DZ190" i="1"/>
  <c r="DY190" i="1"/>
  <c r="DX190" i="1"/>
  <c r="EI189" i="1"/>
  <c r="EH189" i="1"/>
  <c r="EG189" i="1"/>
  <c r="EF189" i="1"/>
  <c r="EE189" i="1"/>
  <c r="ED189" i="1"/>
  <c r="EC189" i="1"/>
  <c r="EB189" i="1"/>
  <c r="EA189" i="1"/>
  <c r="DZ189" i="1"/>
  <c r="DY189" i="1"/>
  <c r="DX189" i="1"/>
  <c r="EI188" i="1"/>
  <c r="EH188" i="1"/>
  <c r="EG188" i="1"/>
  <c r="EF188" i="1"/>
  <c r="EE188" i="1"/>
  <c r="ED188" i="1"/>
  <c r="EC188" i="1"/>
  <c r="EB188" i="1"/>
  <c r="EA188" i="1"/>
  <c r="DZ188" i="1"/>
  <c r="DY188" i="1"/>
  <c r="DX188" i="1"/>
  <c r="EI187" i="1"/>
  <c r="EH187" i="1"/>
  <c r="EG187" i="1"/>
  <c r="EF187" i="1"/>
  <c r="EE187" i="1"/>
  <c r="ED187" i="1"/>
  <c r="EC187" i="1"/>
  <c r="EB187" i="1"/>
  <c r="EA187" i="1"/>
  <c r="DZ187" i="1"/>
  <c r="DY187" i="1"/>
  <c r="DX187" i="1"/>
  <c r="EI186" i="1"/>
  <c r="EH186" i="1"/>
  <c r="EG186" i="1"/>
  <c r="EF186" i="1"/>
  <c r="EE186" i="1"/>
  <c r="ED186" i="1"/>
  <c r="EC186" i="1"/>
  <c r="EB186" i="1"/>
  <c r="EA186" i="1"/>
  <c r="DZ186" i="1"/>
  <c r="DY186" i="1"/>
  <c r="DX186" i="1"/>
  <c r="EI185" i="1"/>
  <c r="EH185" i="1"/>
  <c r="EG185" i="1"/>
  <c r="EF185" i="1"/>
  <c r="EE185" i="1"/>
  <c r="ED185" i="1"/>
  <c r="EC185" i="1"/>
  <c r="EB185" i="1"/>
  <c r="EA185" i="1"/>
  <c r="DZ185" i="1"/>
  <c r="DY185" i="1"/>
  <c r="DX185" i="1"/>
  <c r="EI184" i="1"/>
  <c r="EH184" i="1"/>
  <c r="EG184" i="1"/>
  <c r="EF184" i="1"/>
  <c r="EE184" i="1"/>
  <c r="ED184" i="1"/>
  <c r="EC184" i="1"/>
  <c r="EB184" i="1"/>
  <c r="EA184" i="1"/>
  <c r="DZ184" i="1"/>
  <c r="DY184" i="1"/>
  <c r="DX184" i="1"/>
  <c r="EI183" i="1"/>
  <c r="EH183" i="1"/>
  <c r="EG183" i="1"/>
  <c r="EF183" i="1"/>
  <c r="EE183" i="1"/>
  <c r="ED183" i="1"/>
  <c r="EC183" i="1"/>
  <c r="EB183" i="1"/>
  <c r="EA183" i="1"/>
  <c r="DZ183" i="1"/>
  <c r="DY183" i="1"/>
  <c r="DX183" i="1"/>
  <c r="EI182" i="1"/>
  <c r="EH182" i="1"/>
  <c r="EG182" i="1"/>
  <c r="EF182" i="1"/>
  <c r="EE182" i="1"/>
  <c r="ED182" i="1"/>
  <c r="EC182" i="1"/>
  <c r="EB182" i="1"/>
  <c r="EA182" i="1"/>
  <c r="DZ182" i="1"/>
  <c r="DY182" i="1"/>
  <c r="DX182" i="1"/>
  <c r="EI181" i="1"/>
  <c r="EH181" i="1"/>
  <c r="EG181" i="1"/>
  <c r="EF181" i="1"/>
  <c r="EE181" i="1"/>
  <c r="ED181" i="1"/>
  <c r="EC181" i="1"/>
  <c r="EB181" i="1"/>
  <c r="EA181" i="1"/>
  <c r="DZ181" i="1"/>
  <c r="DY181" i="1"/>
  <c r="DX181" i="1"/>
  <c r="EI180" i="1"/>
  <c r="EH180" i="1"/>
  <c r="EG180" i="1"/>
  <c r="EF180" i="1"/>
  <c r="EE180" i="1"/>
  <c r="ED180" i="1"/>
  <c r="EC180" i="1"/>
  <c r="EB180" i="1"/>
  <c r="EA180" i="1"/>
  <c r="DZ180" i="1"/>
  <c r="DY180" i="1"/>
  <c r="DX180" i="1"/>
  <c r="EI179" i="1"/>
  <c r="EH179" i="1"/>
  <c r="EG179" i="1"/>
  <c r="EF179" i="1"/>
  <c r="EE179" i="1"/>
  <c r="ED179" i="1"/>
  <c r="EC179" i="1"/>
  <c r="EB179" i="1"/>
  <c r="EA179" i="1"/>
  <c r="DZ179" i="1"/>
  <c r="DY179" i="1"/>
  <c r="DX179" i="1"/>
  <c r="EI178" i="1"/>
  <c r="EH178" i="1"/>
  <c r="EG178" i="1"/>
  <c r="EF178" i="1"/>
  <c r="EE178" i="1"/>
  <c r="ED178" i="1"/>
  <c r="EC178" i="1"/>
  <c r="EB178" i="1"/>
  <c r="EA178" i="1"/>
  <c r="DZ178" i="1"/>
  <c r="DY178" i="1"/>
  <c r="DX178" i="1"/>
  <c r="EI177" i="1"/>
  <c r="EH177" i="1"/>
  <c r="EG177" i="1"/>
  <c r="EF177" i="1"/>
  <c r="EE177" i="1"/>
  <c r="ED177" i="1"/>
  <c r="EC177" i="1"/>
  <c r="EB177" i="1"/>
  <c r="EA177" i="1"/>
  <c r="DZ177" i="1"/>
  <c r="DY177" i="1"/>
  <c r="DX177" i="1"/>
  <c r="EI176" i="1"/>
  <c r="EH176" i="1"/>
  <c r="EG176" i="1"/>
  <c r="EF176" i="1"/>
  <c r="EE176" i="1"/>
  <c r="ED176" i="1"/>
  <c r="EC176" i="1"/>
  <c r="EB176" i="1"/>
  <c r="EA176" i="1"/>
  <c r="DZ176" i="1"/>
  <c r="DY176" i="1"/>
  <c r="DX176" i="1"/>
  <c r="EI175" i="1"/>
  <c r="EH175" i="1"/>
  <c r="EG175" i="1"/>
  <c r="EF175" i="1"/>
  <c r="EE175" i="1"/>
  <c r="ED175" i="1"/>
  <c r="EC175" i="1"/>
  <c r="EB175" i="1"/>
  <c r="EA175" i="1"/>
  <c r="DZ175" i="1"/>
  <c r="DY175" i="1"/>
  <c r="DX175" i="1"/>
  <c r="EI174" i="1"/>
  <c r="EH174" i="1"/>
  <c r="EG174" i="1"/>
  <c r="EF174" i="1"/>
  <c r="EE174" i="1"/>
  <c r="ED174" i="1"/>
  <c r="EC174" i="1"/>
  <c r="EB174" i="1"/>
  <c r="EA174" i="1"/>
  <c r="DZ174" i="1"/>
  <c r="DY174" i="1"/>
  <c r="DX174" i="1"/>
  <c r="EI173" i="1"/>
  <c r="EH173" i="1"/>
  <c r="EG173" i="1"/>
  <c r="EF173" i="1"/>
  <c r="EE173" i="1"/>
  <c r="ED173" i="1"/>
  <c r="EC173" i="1"/>
  <c r="EB173" i="1"/>
  <c r="EA173" i="1"/>
  <c r="DZ173" i="1"/>
  <c r="DY173" i="1"/>
  <c r="DX173" i="1"/>
  <c r="EI172" i="1"/>
  <c r="EH172" i="1"/>
  <c r="EG172" i="1"/>
  <c r="EF172" i="1"/>
  <c r="EE172" i="1"/>
  <c r="ED172" i="1"/>
  <c r="EC172" i="1"/>
  <c r="EB172" i="1"/>
  <c r="EA172" i="1"/>
  <c r="DZ172" i="1"/>
  <c r="DY172" i="1"/>
  <c r="DX172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EI170" i="1"/>
  <c r="EH170" i="1"/>
  <c r="EG170" i="1"/>
  <c r="EF170" i="1"/>
  <c r="EE170" i="1"/>
  <c r="ED170" i="1"/>
  <c r="EC170" i="1"/>
  <c r="EB170" i="1"/>
  <c r="EA170" i="1"/>
  <c r="DZ170" i="1"/>
  <c r="DY170" i="1"/>
  <c r="DX170" i="1"/>
  <c r="EI169" i="1"/>
  <c r="EH169" i="1"/>
  <c r="EG169" i="1"/>
  <c r="EF169" i="1"/>
  <c r="EE169" i="1"/>
  <c r="ED169" i="1"/>
  <c r="EC169" i="1"/>
  <c r="EB169" i="1"/>
  <c r="EA169" i="1"/>
  <c r="DZ169" i="1"/>
  <c r="DY169" i="1"/>
  <c r="DX169" i="1"/>
  <c r="EI168" i="1"/>
  <c r="EH168" i="1"/>
  <c r="EG168" i="1"/>
  <c r="EF168" i="1"/>
  <c r="EE168" i="1"/>
  <c r="ED168" i="1"/>
  <c r="EC168" i="1"/>
  <c r="EB168" i="1"/>
  <c r="EA168" i="1"/>
  <c r="DZ168" i="1"/>
  <c r="DY168" i="1"/>
  <c r="DX168" i="1"/>
  <c r="EI167" i="1"/>
  <c r="EH167" i="1"/>
  <c r="EG167" i="1"/>
  <c r="EF167" i="1"/>
  <c r="EE167" i="1"/>
  <c r="ED167" i="1"/>
  <c r="EC167" i="1"/>
  <c r="EB167" i="1"/>
  <c r="EA167" i="1"/>
  <c r="DZ167" i="1"/>
  <c r="DY167" i="1"/>
  <c r="DX167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EI165" i="1"/>
  <c r="EH165" i="1"/>
  <c r="EG165" i="1"/>
  <c r="EF165" i="1"/>
  <c r="EE165" i="1"/>
  <c r="ED165" i="1"/>
  <c r="EC165" i="1"/>
  <c r="EB165" i="1"/>
  <c r="EA165" i="1"/>
  <c r="DZ165" i="1"/>
  <c r="DY165" i="1"/>
  <c r="DX165" i="1"/>
  <c r="EI164" i="1"/>
  <c r="EH164" i="1"/>
  <c r="EG164" i="1"/>
  <c r="EF164" i="1"/>
  <c r="EE164" i="1"/>
  <c r="ED164" i="1"/>
  <c r="EC164" i="1"/>
  <c r="EB164" i="1"/>
  <c r="EA164" i="1"/>
  <c r="DZ164" i="1"/>
  <c r="DY164" i="1"/>
  <c r="DX164" i="1"/>
  <c r="EI163" i="1"/>
  <c r="EH163" i="1"/>
  <c r="EG163" i="1"/>
  <c r="EF163" i="1"/>
  <c r="EE163" i="1"/>
  <c r="ED163" i="1"/>
  <c r="EC163" i="1"/>
  <c r="EB163" i="1"/>
  <c r="EA163" i="1"/>
  <c r="DZ163" i="1"/>
  <c r="DY163" i="1"/>
  <c r="DX163" i="1"/>
  <c r="EI162" i="1"/>
  <c r="EH162" i="1"/>
  <c r="EG162" i="1"/>
  <c r="EF162" i="1"/>
  <c r="EE162" i="1"/>
  <c r="ED162" i="1"/>
  <c r="EC162" i="1"/>
  <c r="EB162" i="1"/>
  <c r="EA162" i="1"/>
  <c r="DZ162" i="1"/>
  <c r="DY162" i="1"/>
  <c r="DX162" i="1"/>
  <c r="EI161" i="1"/>
  <c r="EH161" i="1"/>
  <c r="EG161" i="1"/>
  <c r="EF161" i="1"/>
  <c r="EE161" i="1"/>
  <c r="ED161" i="1"/>
  <c r="EC161" i="1"/>
  <c r="EB161" i="1"/>
  <c r="EA161" i="1"/>
  <c r="DZ161" i="1"/>
  <c r="DY161" i="1"/>
  <c r="DX161" i="1"/>
  <c r="EI160" i="1"/>
  <c r="EH160" i="1"/>
  <c r="EG160" i="1"/>
  <c r="EF160" i="1"/>
  <c r="EE160" i="1"/>
  <c r="ED160" i="1"/>
  <c r="EC160" i="1"/>
  <c r="EB160" i="1"/>
  <c r="EA160" i="1"/>
  <c r="DZ160" i="1"/>
  <c r="DY160" i="1"/>
  <c r="DX160" i="1"/>
  <c r="EI159" i="1"/>
  <c r="EH159" i="1"/>
  <c r="EG159" i="1"/>
  <c r="EF159" i="1"/>
  <c r="EE159" i="1"/>
  <c r="ED159" i="1"/>
  <c r="EC159" i="1"/>
  <c r="EB159" i="1"/>
  <c r="EA159" i="1"/>
  <c r="DZ159" i="1"/>
  <c r="DY159" i="1"/>
  <c r="DX159" i="1"/>
  <c r="EI158" i="1"/>
  <c r="EH158" i="1"/>
  <c r="EG158" i="1"/>
  <c r="EF158" i="1"/>
  <c r="EE158" i="1"/>
  <c r="ED158" i="1"/>
  <c r="EC158" i="1"/>
  <c r="EB158" i="1"/>
  <c r="EA158" i="1"/>
  <c r="DZ158" i="1"/>
  <c r="DY158" i="1"/>
  <c r="DX158" i="1"/>
  <c r="EI157" i="1"/>
  <c r="EH157" i="1"/>
  <c r="EG157" i="1"/>
  <c r="EF157" i="1"/>
  <c r="EE157" i="1"/>
  <c r="ED157" i="1"/>
  <c r="EC157" i="1"/>
  <c r="EB157" i="1"/>
  <c r="EA157" i="1"/>
  <c r="DZ157" i="1"/>
  <c r="DY157" i="1"/>
  <c r="DX157" i="1"/>
  <c r="EI156" i="1"/>
  <c r="EH156" i="1"/>
  <c r="EG156" i="1"/>
  <c r="EF156" i="1"/>
  <c r="EE156" i="1"/>
  <c r="ED156" i="1"/>
  <c r="EC156" i="1"/>
  <c r="EB156" i="1"/>
  <c r="EA156" i="1"/>
  <c r="DZ156" i="1"/>
  <c r="DY156" i="1"/>
  <c r="DX156" i="1"/>
  <c r="EI155" i="1"/>
  <c r="EH155" i="1"/>
  <c r="EG155" i="1"/>
  <c r="EF155" i="1"/>
  <c r="EE155" i="1"/>
  <c r="ED155" i="1"/>
  <c r="EC155" i="1"/>
  <c r="EB155" i="1"/>
  <c r="EA155" i="1"/>
  <c r="DZ155" i="1"/>
  <c r="DY155" i="1"/>
  <c r="DX155" i="1"/>
  <c r="EI154" i="1"/>
  <c r="EH154" i="1"/>
  <c r="EG154" i="1"/>
  <c r="EF154" i="1"/>
  <c r="EE154" i="1"/>
  <c r="ED154" i="1"/>
  <c r="EC154" i="1"/>
  <c r="EB154" i="1"/>
  <c r="EA154" i="1"/>
  <c r="DZ154" i="1"/>
  <c r="DY154" i="1"/>
  <c r="DX154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EI152" i="1"/>
  <c r="EH152" i="1"/>
  <c r="EG152" i="1"/>
  <c r="EF152" i="1"/>
  <c r="EE152" i="1"/>
  <c r="ED152" i="1"/>
  <c r="EC152" i="1"/>
  <c r="EB152" i="1"/>
  <c r="EA152" i="1"/>
  <c r="DZ152" i="1"/>
  <c r="DY152" i="1"/>
  <c r="DX152" i="1"/>
  <c r="EI151" i="1"/>
  <c r="EH151" i="1"/>
  <c r="EG151" i="1"/>
  <c r="EF151" i="1"/>
  <c r="EE151" i="1"/>
  <c r="ED151" i="1"/>
  <c r="EC151" i="1"/>
  <c r="EB151" i="1"/>
  <c r="EA151" i="1"/>
  <c r="DZ151" i="1"/>
  <c r="DY151" i="1"/>
  <c r="DX151" i="1"/>
  <c r="EI150" i="1"/>
  <c r="EH150" i="1"/>
  <c r="EG150" i="1"/>
  <c r="EF150" i="1"/>
  <c r="EE150" i="1"/>
  <c r="ED150" i="1"/>
  <c r="EC150" i="1"/>
  <c r="EB150" i="1"/>
  <c r="EA150" i="1"/>
  <c r="DZ150" i="1"/>
  <c r="DY150" i="1"/>
  <c r="DX150" i="1"/>
  <c r="EI149" i="1"/>
  <c r="EH149" i="1"/>
  <c r="EG149" i="1"/>
  <c r="EF149" i="1"/>
  <c r="EE149" i="1"/>
  <c r="ED149" i="1"/>
  <c r="EC149" i="1"/>
  <c r="EB149" i="1"/>
  <c r="EA149" i="1"/>
  <c r="DZ149" i="1"/>
  <c r="DY149" i="1"/>
  <c r="DX149" i="1"/>
  <c r="EI148" i="1"/>
  <c r="EH148" i="1"/>
  <c r="EG148" i="1"/>
  <c r="EF148" i="1"/>
  <c r="EE148" i="1"/>
  <c r="ED148" i="1"/>
  <c r="EC148" i="1"/>
  <c r="EB148" i="1"/>
  <c r="EA148" i="1"/>
  <c r="DZ148" i="1"/>
  <c r="DY148" i="1"/>
  <c r="DX148" i="1"/>
  <c r="EI147" i="1"/>
  <c r="EH147" i="1"/>
  <c r="EG147" i="1"/>
  <c r="EF147" i="1"/>
  <c r="EE147" i="1"/>
  <c r="ED147" i="1"/>
  <c r="EC147" i="1"/>
  <c r="EB147" i="1"/>
  <c r="EA147" i="1"/>
  <c r="DZ147" i="1"/>
  <c r="DY147" i="1"/>
  <c r="DX147" i="1"/>
  <c r="EI146" i="1"/>
  <c r="EH146" i="1"/>
  <c r="EG146" i="1"/>
  <c r="EF146" i="1"/>
  <c r="EE146" i="1"/>
  <c r="ED146" i="1"/>
  <c r="EC146" i="1"/>
  <c r="EB146" i="1"/>
  <c r="EA146" i="1"/>
  <c r="DZ146" i="1"/>
  <c r="DY146" i="1"/>
  <c r="DX146" i="1"/>
  <c r="EI145" i="1"/>
  <c r="EH145" i="1"/>
  <c r="EG145" i="1"/>
  <c r="EF145" i="1"/>
  <c r="EE145" i="1"/>
  <c r="ED145" i="1"/>
  <c r="EC145" i="1"/>
  <c r="EB145" i="1"/>
  <c r="EA145" i="1"/>
  <c r="DZ145" i="1"/>
  <c r="DY145" i="1"/>
  <c r="DX145" i="1"/>
  <c r="EI144" i="1"/>
  <c r="EH144" i="1"/>
  <c r="EG144" i="1"/>
  <c r="EF144" i="1"/>
  <c r="EE144" i="1"/>
  <c r="ED144" i="1"/>
  <c r="EC144" i="1"/>
  <c r="EB144" i="1"/>
  <c r="EA144" i="1"/>
  <c r="DZ144" i="1"/>
  <c r="DY144" i="1"/>
  <c r="DX144" i="1"/>
  <c r="EI143" i="1"/>
  <c r="EH143" i="1"/>
  <c r="EG143" i="1"/>
  <c r="EF143" i="1"/>
  <c r="EE143" i="1"/>
  <c r="ED143" i="1"/>
  <c r="EC143" i="1"/>
  <c r="EB143" i="1"/>
  <c r="EA143" i="1"/>
  <c r="DZ143" i="1"/>
  <c r="DY143" i="1"/>
  <c r="DX143" i="1"/>
  <c r="EI142" i="1"/>
  <c r="EH142" i="1"/>
  <c r="EG142" i="1"/>
  <c r="EF142" i="1"/>
  <c r="EE142" i="1"/>
  <c r="ED142" i="1"/>
  <c r="EC142" i="1"/>
  <c r="EB142" i="1"/>
  <c r="EA142" i="1"/>
  <c r="DZ142" i="1"/>
  <c r="DY142" i="1"/>
  <c r="DX142" i="1"/>
  <c r="EI141" i="1"/>
  <c r="EH141" i="1"/>
  <c r="EG141" i="1"/>
  <c r="EF141" i="1"/>
  <c r="EE141" i="1"/>
  <c r="ED141" i="1"/>
  <c r="EC141" i="1"/>
  <c r="EB141" i="1"/>
  <c r="EA141" i="1"/>
  <c r="DZ141" i="1"/>
  <c r="DY141" i="1"/>
  <c r="DX141" i="1"/>
  <c r="EI140" i="1"/>
  <c r="EH140" i="1"/>
  <c r="EG140" i="1"/>
  <c r="EF140" i="1"/>
  <c r="EE140" i="1"/>
  <c r="ED140" i="1"/>
  <c r="EC140" i="1"/>
  <c r="EB140" i="1"/>
  <c r="EA140" i="1"/>
  <c r="DZ140" i="1"/>
  <c r="DY140" i="1"/>
  <c r="DX140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EI138" i="1"/>
  <c r="EH138" i="1"/>
  <c r="EG138" i="1"/>
  <c r="EF138" i="1"/>
  <c r="EE138" i="1"/>
  <c r="ED138" i="1"/>
  <c r="EC138" i="1"/>
  <c r="EB138" i="1"/>
  <c r="EA138" i="1"/>
  <c r="DZ138" i="1"/>
  <c r="DY138" i="1"/>
  <c r="DX138" i="1"/>
  <c r="EI137" i="1"/>
  <c r="EH137" i="1"/>
  <c r="EG137" i="1"/>
  <c r="EF137" i="1"/>
  <c r="EE137" i="1"/>
  <c r="ED137" i="1"/>
  <c r="EC137" i="1"/>
  <c r="EB137" i="1"/>
  <c r="EA137" i="1"/>
  <c r="DZ137" i="1"/>
  <c r="DY137" i="1"/>
  <c r="DX137" i="1"/>
  <c r="EI136" i="1"/>
  <c r="EH136" i="1"/>
  <c r="EG136" i="1"/>
  <c r="EF136" i="1"/>
  <c r="EE136" i="1"/>
  <c r="ED136" i="1"/>
  <c r="EC136" i="1"/>
  <c r="EB136" i="1"/>
  <c r="EA136" i="1"/>
  <c r="DZ136" i="1"/>
  <c r="DY136" i="1"/>
  <c r="DX136" i="1"/>
  <c r="EI135" i="1"/>
  <c r="EH135" i="1"/>
  <c r="EG135" i="1"/>
  <c r="EF135" i="1"/>
  <c r="EE135" i="1"/>
  <c r="ED135" i="1"/>
  <c r="EC135" i="1"/>
  <c r="EB135" i="1"/>
  <c r="EA135" i="1"/>
  <c r="DZ135" i="1"/>
  <c r="DY135" i="1"/>
  <c r="DX135" i="1"/>
  <c r="EI134" i="1"/>
  <c r="EH134" i="1"/>
  <c r="EG134" i="1"/>
  <c r="EF134" i="1"/>
  <c r="EE134" i="1"/>
  <c r="ED134" i="1"/>
  <c r="EC134" i="1"/>
  <c r="EB134" i="1"/>
  <c r="EA134" i="1"/>
  <c r="DZ134" i="1"/>
  <c r="DY134" i="1"/>
  <c r="DX134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EI132" i="1"/>
  <c r="EH132" i="1"/>
  <c r="EG132" i="1"/>
  <c r="EF132" i="1"/>
  <c r="EE132" i="1"/>
  <c r="ED132" i="1"/>
  <c r="EC132" i="1"/>
  <c r="EB132" i="1"/>
  <c r="EA132" i="1"/>
  <c r="DZ132" i="1"/>
  <c r="DY132" i="1"/>
  <c r="DX132" i="1"/>
  <c r="EI131" i="1"/>
  <c r="EH131" i="1"/>
  <c r="EG131" i="1"/>
  <c r="EF131" i="1"/>
  <c r="EE131" i="1"/>
  <c r="ED131" i="1"/>
  <c r="EC131" i="1"/>
  <c r="EB131" i="1"/>
  <c r="EA131" i="1"/>
  <c r="DZ131" i="1"/>
  <c r="DY131" i="1"/>
  <c r="DX131" i="1"/>
  <c r="EI130" i="1"/>
  <c r="EH130" i="1"/>
  <c r="EG130" i="1"/>
  <c r="EF130" i="1"/>
  <c r="EE130" i="1"/>
  <c r="ED130" i="1"/>
  <c r="EC130" i="1"/>
  <c r="EB130" i="1"/>
  <c r="EA130" i="1"/>
  <c r="DZ130" i="1"/>
  <c r="DY130" i="1"/>
  <c r="DX130" i="1"/>
  <c r="EI129" i="1"/>
  <c r="EH129" i="1"/>
  <c r="EG129" i="1"/>
  <c r="EF129" i="1"/>
  <c r="EE129" i="1"/>
  <c r="ED129" i="1"/>
  <c r="EC129" i="1"/>
  <c r="EB129" i="1"/>
  <c r="EA129" i="1"/>
  <c r="DZ129" i="1"/>
  <c r="DY129" i="1"/>
  <c r="DX129" i="1"/>
  <c r="EI128" i="1"/>
  <c r="EH128" i="1"/>
  <c r="EG128" i="1"/>
  <c r="EF128" i="1"/>
  <c r="EE128" i="1"/>
  <c r="ED128" i="1"/>
  <c r="EC128" i="1"/>
  <c r="EB128" i="1"/>
  <c r="EA128" i="1"/>
  <c r="DZ128" i="1"/>
  <c r="DY128" i="1"/>
  <c r="DX128" i="1"/>
  <c r="EI127" i="1"/>
  <c r="EH127" i="1"/>
  <c r="EG127" i="1"/>
  <c r="EF127" i="1"/>
  <c r="EE127" i="1"/>
  <c r="ED127" i="1"/>
  <c r="EC127" i="1"/>
  <c r="EB127" i="1"/>
  <c r="EA127" i="1"/>
  <c r="DZ127" i="1"/>
  <c r="DY127" i="1"/>
  <c r="DX127" i="1"/>
  <c r="EI126" i="1"/>
  <c r="EH126" i="1"/>
  <c r="EG126" i="1"/>
  <c r="EF126" i="1"/>
  <c r="EE126" i="1"/>
  <c r="ED126" i="1"/>
  <c r="EC126" i="1"/>
  <c r="EB126" i="1"/>
  <c r="EA126" i="1"/>
  <c r="DZ126" i="1"/>
  <c r="DY126" i="1"/>
  <c r="DX126" i="1"/>
  <c r="EI125" i="1"/>
  <c r="EH125" i="1"/>
  <c r="EG125" i="1"/>
  <c r="EF125" i="1"/>
  <c r="EE125" i="1"/>
  <c r="ED125" i="1"/>
  <c r="EC125" i="1"/>
  <c r="EB125" i="1"/>
  <c r="EA125" i="1"/>
  <c r="DZ125" i="1"/>
  <c r="DY125" i="1"/>
  <c r="DX125" i="1"/>
  <c r="EI124" i="1"/>
  <c r="EH124" i="1"/>
  <c r="EG124" i="1"/>
  <c r="EF124" i="1"/>
  <c r="EE124" i="1"/>
  <c r="ED124" i="1"/>
  <c r="EC124" i="1"/>
  <c r="EB124" i="1"/>
  <c r="EA124" i="1"/>
  <c r="DZ124" i="1"/>
  <c r="DY124" i="1"/>
  <c r="DX124" i="1"/>
  <c r="EI123" i="1"/>
  <c r="EH123" i="1"/>
  <c r="EG123" i="1"/>
  <c r="EF123" i="1"/>
  <c r="EE123" i="1"/>
  <c r="ED123" i="1"/>
  <c r="EC123" i="1"/>
  <c r="EB123" i="1"/>
  <c r="EA123" i="1"/>
  <c r="DZ123" i="1"/>
  <c r="DY123" i="1"/>
  <c r="DX123" i="1"/>
  <c r="EI122" i="1"/>
  <c r="EH122" i="1"/>
  <c r="EG122" i="1"/>
  <c r="EF122" i="1"/>
  <c r="EE122" i="1"/>
  <c r="ED122" i="1"/>
  <c r="EC122" i="1"/>
  <c r="EB122" i="1"/>
  <c r="EA122" i="1"/>
  <c r="DZ122" i="1"/>
  <c r="DY122" i="1"/>
  <c r="DX122" i="1"/>
  <c r="EI121" i="1"/>
  <c r="EH121" i="1"/>
  <c r="EG121" i="1"/>
  <c r="EF121" i="1"/>
  <c r="EE121" i="1"/>
  <c r="ED121" i="1"/>
  <c r="EC121" i="1"/>
  <c r="EB121" i="1"/>
  <c r="EA121" i="1"/>
  <c r="DZ121" i="1"/>
  <c r="DY121" i="1"/>
  <c r="DX121" i="1"/>
  <c r="EI120" i="1"/>
  <c r="EH120" i="1"/>
  <c r="EG120" i="1"/>
  <c r="EF120" i="1"/>
  <c r="EE120" i="1"/>
  <c r="ED120" i="1"/>
  <c r="EC120" i="1"/>
  <c r="EB120" i="1"/>
  <c r="EA120" i="1"/>
  <c r="DZ120" i="1"/>
  <c r="DY120" i="1"/>
  <c r="DX120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EI118" i="1"/>
  <c r="EH118" i="1"/>
  <c r="EG118" i="1"/>
  <c r="EF118" i="1"/>
  <c r="EE118" i="1"/>
  <c r="ED118" i="1"/>
  <c r="EC118" i="1"/>
  <c r="EB118" i="1"/>
  <c r="EA118" i="1"/>
  <c r="DZ118" i="1"/>
  <c r="DY118" i="1"/>
  <c r="DX118" i="1"/>
  <c r="EI117" i="1"/>
  <c r="EH117" i="1"/>
  <c r="EG117" i="1"/>
  <c r="EF117" i="1"/>
  <c r="EE117" i="1"/>
  <c r="ED117" i="1"/>
  <c r="EC117" i="1"/>
  <c r="EB117" i="1"/>
  <c r="EA117" i="1"/>
  <c r="DZ117" i="1"/>
  <c r="DY117" i="1"/>
  <c r="DX117" i="1"/>
  <c r="EI116" i="1"/>
  <c r="EH116" i="1"/>
  <c r="EG116" i="1"/>
  <c r="EF116" i="1"/>
  <c r="EE116" i="1"/>
  <c r="ED116" i="1"/>
  <c r="EC116" i="1"/>
  <c r="EB116" i="1"/>
  <c r="EA116" i="1"/>
  <c r="DZ116" i="1"/>
  <c r="DY116" i="1"/>
  <c r="DX116" i="1"/>
  <c r="EI115" i="1"/>
  <c r="EH115" i="1"/>
  <c r="EG115" i="1"/>
  <c r="EF115" i="1"/>
  <c r="EE115" i="1"/>
  <c r="ED115" i="1"/>
  <c r="EC115" i="1"/>
  <c r="EB115" i="1"/>
  <c r="EA115" i="1"/>
  <c r="DZ115" i="1"/>
  <c r="DY115" i="1"/>
  <c r="DX115" i="1"/>
  <c r="EI114" i="1"/>
  <c r="EH114" i="1"/>
  <c r="EG114" i="1"/>
  <c r="EF114" i="1"/>
  <c r="EE114" i="1"/>
  <c r="ED114" i="1"/>
  <c r="EC114" i="1"/>
  <c r="EB114" i="1"/>
  <c r="EA114" i="1"/>
  <c r="DZ114" i="1"/>
  <c r="DY114" i="1"/>
  <c r="DX114" i="1"/>
  <c r="EI113" i="1"/>
  <c r="EH113" i="1"/>
  <c r="EG113" i="1"/>
  <c r="EF113" i="1"/>
  <c r="EE113" i="1"/>
  <c r="ED113" i="1"/>
  <c r="EC113" i="1"/>
  <c r="EB113" i="1"/>
  <c r="EA113" i="1"/>
  <c r="DZ113" i="1"/>
  <c r="DY113" i="1"/>
  <c r="DX113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EI105" i="1"/>
  <c r="EH105" i="1"/>
  <c r="EG105" i="1"/>
  <c r="EF105" i="1"/>
  <c r="EE105" i="1"/>
  <c r="ED105" i="1"/>
  <c r="EC105" i="1"/>
  <c r="EB105" i="1"/>
  <c r="EA105" i="1"/>
  <c r="DZ105" i="1"/>
  <c r="DY105" i="1"/>
  <c r="DX105" i="1"/>
  <c r="EI104" i="1"/>
  <c r="EH104" i="1"/>
  <c r="EG104" i="1"/>
  <c r="EF104" i="1"/>
  <c r="EE104" i="1"/>
  <c r="ED104" i="1"/>
  <c r="EC104" i="1"/>
  <c r="EB104" i="1"/>
  <c r="EA104" i="1"/>
  <c r="DZ104" i="1"/>
  <c r="DY104" i="1"/>
  <c r="DX104" i="1"/>
  <c r="EI103" i="1"/>
  <c r="EH103" i="1"/>
  <c r="EG103" i="1"/>
  <c r="EF103" i="1"/>
  <c r="EE103" i="1"/>
  <c r="ED103" i="1"/>
  <c r="EC103" i="1"/>
  <c r="EB103" i="1"/>
  <c r="EA103" i="1"/>
  <c r="DZ103" i="1"/>
  <c r="DY103" i="1"/>
  <c r="DX103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EI100" i="1"/>
  <c r="EH100" i="1"/>
  <c r="EG100" i="1"/>
  <c r="EF100" i="1"/>
  <c r="EE100" i="1"/>
  <c r="ED100" i="1"/>
  <c r="EC100" i="1"/>
  <c r="EB100" i="1"/>
  <c r="EA100" i="1"/>
  <c r="DZ100" i="1"/>
  <c r="DY100" i="1"/>
  <c r="DX100" i="1"/>
  <c r="EI99" i="1"/>
  <c r="EH99" i="1"/>
  <c r="EG99" i="1"/>
  <c r="EF99" i="1"/>
  <c r="EE99" i="1"/>
  <c r="ED99" i="1"/>
  <c r="EC99" i="1"/>
  <c r="EB99" i="1"/>
  <c r="EA99" i="1"/>
  <c r="DZ99" i="1"/>
  <c r="DY99" i="1"/>
  <c r="DX99" i="1"/>
  <c r="EI98" i="1"/>
  <c r="EH98" i="1"/>
  <c r="EG98" i="1"/>
  <c r="EF98" i="1"/>
  <c r="EE98" i="1"/>
  <c r="ED98" i="1"/>
  <c r="EC98" i="1"/>
  <c r="EB98" i="1"/>
  <c r="EA98" i="1"/>
  <c r="DZ98" i="1"/>
  <c r="DY98" i="1"/>
  <c r="DX98" i="1"/>
  <c r="EI97" i="1"/>
  <c r="EH97" i="1"/>
  <c r="EG97" i="1"/>
  <c r="EF97" i="1"/>
  <c r="EE97" i="1"/>
  <c r="ED97" i="1"/>
  <c r="EC97" i="1"/>
  <c r="EB97" i="1"/>
  <c r="EA97" i="1"/>
  <c r="DZ97" i="1"/>
  <c r="DY97" i="1"/>
  <c r="DX97" i="1"/>
  <c r="EI96" i="1"/>
  <c r="EH96" i="1"/>
  <c r="EG96" i="1"/>
  <c r="EF96" i="1"/>
  <c r="EE96" i="1"/>
  <c r="ED96" i="1"/>
  <c r="EC96" i="1"/>
  <c r="EB96" i="1"/>
  <c r="EA96" i="1"/>
  <c r="DZ96" i="1"/>
  <c r="DY96" i="1"/>
  <c r="DX96" i="1"/>
  <c r="EI95" i="1"/>
  <c r="EH95" i="1"/>
  <c r="EG95" i="1"/>
  <c r="EF95" i="1"/>
  <c r="EE95" i="1"/>
  <c r="ED95" i="1"/>
  <c r="EC95" i="1"/>
  <c r="EB95" i="1"/>
  <c r="EA95" i="1"/>
  <c r="DZ95" i="1"/>
  <c r="DY95" i="1"/>
  <c r="DX95" i="1"/>
  <c r="EI94" i="1"/>
  <c r="EH94" i="1"/>
  <c r="EG94" i="1"/>
  <c r="EF94" i="1"/>
  <c r="EE94" i="1"/>
  <c r="ED94" i="1"/>
  <c r="EC94" i="1"/>
  <c r="EB94" i="1"/>
  <c r="EA94" i="1"/>
  <c r="DZ94" i="1"/>
  <c r="DY94" i="1"/>
  <c r="DX94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EI92" i="1"/>
  <c r="EH92" i="1"/>
  <c r="EG92" i="1"/>
  <c r="EF92" i="1"/>
  <c r="EE92" i="1"/>
  <c r="ED92" i="1"/>
  <c r="EC92" i="1"/>
  <c r="EB92" i="1"/>
  <c r="EA92" i="1"/>
  <c r="DZ92" i="1"/>
  <c r="DY92" i="1"/>
  <c r="DX92" i="1"/>
  <c r="EI91" i="1"/>
  <c r="EH91" i="1"/>
  <c r="EG91" i="1"/>
  <c r="EF91" i="1"/>
  <c r="EE91" i="1"/>
  <c r="ED91" i="1"/>
  <c r="EC91" i="1"/>
  <c r="EB91" i="1"/>
  <c r="EA91" i="1"/>
  <c r="DZ91" i="1"/>
  <c r="DY91" i="1"/>
  <c r="DX91" i="1"/>
  <c r="EI90" i="1"/>
  <c r="EH90" i="1"/>
  <c r="EG90" i="1"/>
  <c r="EF90" i="1"/>
  <c r="EE90" i="1"/>
  <c r="ED90" i="1"/>
  <c r="EC90" i="1"/>
  <c r="EB90" i="1"/>
  <c r="EA90" i="1"/>
  <c r="DZ90" i="1"/>
  <c r="DY90" i="1"/>
  <c r="DX90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EI88" i="1"/>
  <c r="EH88" i="1"/>
  <c r="EG88" i="1"/>
  <c r="EF88" i="1"/>
  <c r="EE88" i="1"/>
  <c r="ED88" i="1"/>
  <c r="EC88" i="1"/>
  <c r="EB88" i="1"/>
  <c r="EA88" i="1"/>
  <c r="DZ88" i="1"/>
  <c r="DY88" i="1"/>
  <c r="DX88" i="1"/>
  <c r="EI87" i="1"/>
  <c r="EH87" i="1"/>
  <c r="EG87" i="1"/>
  <c r="EF87" i="1"/>
  <c r="EE87" i="1"/>
  <c r="ED87" i="1"/>
  <c r="EC87" i="1"/>
  <c r="EB87" i="1"/>
  <c r="EA87" i="1"/>
  <c r="DZ87" i="1"/>
  <c r="DY87" i="1"/>
  <c r="DX87" i="1"/>
  <c r="EI86" i="1"/>
  <c r="EH86" i="1"/>
  <c r="EG86" i="1"/>
  <c r="EF86" i="1"/>
  <c r="EE86" i="1"/>
  <c r="ED86" i="1"/>
  <c r="EC86" i="1"/>
  <c r="EB86" i="1"/>
  <c r="EA86" i="1"/>
  <c r="DZ86" i="1"/>
  <c r="DY86" i="1"/>
  <c r="DX86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EI84" i="1"/>
  <c r="EH84" i="1"/>
  <c r="EG84" i="1"/>
  <c r="EF84" i="1"/>
  <c r="EE84" i="1"/>
  <c r="ED84" i="1"/>
  <c r="EC84" i="1"/>
  <c r="EB84" i="1"/>
  <c r="EA84" i="1"/>
  <c r="DZ84" i="1"/>
  <c r="DY84" i="1"/>
  <c r="DX84" i="1"/>
  <c r="EI83" i="1"/>
  <c r="EH83" i="1"/>
  <c r="EG83" i="1"/>
  <c r="EF83" i="1"/>
  <c r="EE83" i="1"/>
  <c r="ED83" i="1"/>
  <c r="EC83" i="1"/>
  <c r="EB83" i="1"/>
  <c r="EA83" i="1"/>
  <c r="DZ83" i="1"/>
  <c r="DY83" i="1"/>
  <c r="DX83" i="1"/>
  <c r="EI82" i="1"/>
  <c r="EH82" i="1"/>
  <c r="EG82" i="1"/>
  <c r="EF82" i="1"/>
  <c r="EE82" i="1"/>
  <c r="ED82" i="1"/>
  <c r="EC82" i="1"/>
  <c r="EB82" i="1"/>
  <c r="EA82" i="1"/>
  <c r="DZ82" i="1"/>
  <c r="DY82" i="1"/>
  <c r="DX82" i="1"/>
  <c r="EI81" i="1"/>
  <c r="EH81" i="1"/>
  <c r="EG81" i="1"/>
  <c r="EF81" i="1"/>
  <c r="EE81" i="1"/>
  <c r="ED81" i="1"/>
  <c r="EC81" i="1"/>
  <c r="EB81" i="1"/>
  <c r="EA81" i="1"/>
  <c r="DZ81" i="1"/>
  <c r="DY81" i="1"/>
  <c r="DX81" i="1"/>
  <c r="EI80" i="1"/>
  <c r="EH80" i="1"/>
  <c r="EG80" i="1"/>
  <c r="EF80" i="1"/>
  <c r="EE80" i="1"/>
  <c r="ED80" i="1"/>
  <c r="EC80" i="1"/>
  <c r="EB80" i="1"/>
  <c r="EA80" i="1"/>
  <c r="DZ80" i="1"/>
  <c r="DY80" i="1"/>
  <c r="DX80" i="1"/>
  <c r="EI79" i="1"/>
  <c r="EH79" i="1"/>
  <c r="EG79" i="1"/>
  <c r="EF79" i="1"/>
  <c r="EE79" i="1"/>
  <c r="ED79" i="1"/>
  <c r="EC79" i="1"/>
  <c r="EB79" i="1"/>
  <c r="EA79" i="1"/>
  <c r="DZ79" i="1"/>
  <c r="DY79" i="1"/>
  <c r="DX79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EI77" i="1"/>
  <c r="EH77" i="1"/>
  <c r="EG77" i="1"/>
  <c r="EF77" i="1"/>
  <c r="EE77" i="1"/>
  <c r="ED77" i="1"/>
  <c r="EC77" i="1"/>
  <c r="EB77" i="1"/>
  <c r="EA77" i="1"/>
  <c r="DZ77" i="1"/>
  <c r="DY77" i="1"/>
  <c r="DX77" i="1"/>
  <c r="EI76" i="1"/>
  <c r="EH76" i="1"/>
  <c r="EG76" i="1"/>
  <c r="EF76" i="1"/>
  <c r="EE76" i="1"/>
  <c r="ED76" i="1"/>
  <c r="EC76" i="1"/>
  <c r="EB76" i="1"/>
  <c r="EA76" i="1"/>
  <c r="DZ76" i="1"/>
  <c r="DY76" i="1"/>
  <c r="DX76" i="1"/>
  <c r="EI75" i="1"/>
  <c r="EH75" i="1"/>
  <c r="EG75" i="1"/>
  <c r="EF75" i="1"/>
  <c r="EE75" i="1"/>
  <c r="ED75" i="1"/>
  <c r="EC75" i="1"/>
  <c r="EB75" i="1"/>
  <c r="EA75" i="1"/>
  <c r="DZ75" i="1"/>
  <c r="DY75" i="1"/>
  <c r="DX75" i="1"/>
  <c r="EI74" i="1"/>
  <c r="EH74" i="1"/>
  <c r="EG74" i="1"/>
  <c r="EF74" i="1"/>
  <c r="EE74" i="1"/>
  <c r="ED74" i="1"/>
  <c r="EC74" i="1"/>
  <c r="EB74" i="1"/>
  <c r="EA74" i="1"/>
  <c r="DZ74" i="1"/>
  <c r="DY74" i="1"/>
  <c r="DX74" i="1"/>
  <c r="EI73" i="1"/>
  <c r="EH73" i="1"/>
  <c r="EG73" i="1"/>
  <c r="EF73" i="1"/>
  <c r="EE73" i="1"/>
  <c r="ED73" i="1"/>
  <c r="EC73" i="1"/>
  <c r="EB73" i="1"/>
  <c r="EA73" i="1"/>
  <c r="DZ73" i="1"/>
  <c r="DY73" i="1"/>
  <c r="DX73" i="1"/>
  <c r="EI72" i="1"/>
  <c r="EH72" i="1"/>
  <c r="EG72" i="1"/>
  <c r="EF72" i="1"/>
  <c r="EE72" i="1"/>
  <c r="ED72" i="1"/>
  <c r="EC72" i="1"/>
  <c r="EB72" i="1"/>
  <c r="EA72" i="1"/>
  <c r="DZ72" i="1"/>
  <c r="DY72" i="1"/>
  <c r="DX72" i="1"/>
  <c r="EI71" i="1"/>
  <c r="EH71" i="1"/>
  <c r="EG71" i="1"/>
  <c r="EF71" i="1"/>
  <c r="EE71" i="1"/>
  <c r="ED71" i="1"/>
  <c r="EC71" i="1"/>
  <c r="EB71" i="1"/>
  <c r="EA71" i="1"/>
  <c r="DZ71" i="1"/>
  <c r="DY71" i="1"/>
  <c r="DX71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EI68" i="1"/>
  <c r="EH68" i="1"/>
  <c r="EG68" i="1"/>
  <c r="EF68" i="1"/>
  <c r="EE68" i="1"/>
  <c r="ED68" i="1"/>
  <c r="EC68" i="1"/>
  <c r="EB68" i="1"/>
  <c r="EA68" i="1"/>
  <c r="DZ68" i="1"/>
  <c r="DY68" i="1"/>
  <c r="DX68" i="1"/>
  <c r="EI67" i="1"/>
  <c r="EH67" i="1"/>
  <c r="EG67" i="1"/>
  <c r="EF67" i="1"/>
  <c r="EE67" i="1"/>
  <c r="ED67" i="1"/>
  <c r="EC67" i="1"/>
  <c r="EB67" i="1"/>
  <c r="EA67" i="1"/>
  <c r="DZ67" i="1"/>
  <c r="DY67" i="1"/>
  <c r="DX67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EI61" i="1"/>
  <c r="EH61" i="1"/>
  <c r="EG61" i="1"/>
  <c r="EF61" i="1"/>
  <c r="EE61" i="1"/>
  <c r="ED61" i="1"/>
  <c r="EC61" i="1"/>
  <c r="EB61" i="1"/>
  <c r="EA61" i="1"/>
  <c r="DZ61" i="1"/>
  <c r="DY61" i="1"/>
  <c r="DX61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EI59" i="1"/>
  <c r="EH59" i="1"/>
  <c r="EG59" i="1"/>
  <c r="EF59" i="1"/>
  <c r="EE59" i="1"/>
  <c r="ED59" i="1"/>
  <c r="EC59" i="1"/>
  <c r="EB59" i="1"/>
  <c r="EA59" i="1"/>
  <c r="DZ59" i="1"/>
  <c r="DY59" i="1"/>
  <c r="DX59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EI53" i="1"/>
  <c r="EH53" i="1"/>
  <c r="EG53" i="1"/>
  <c r="EF53" i="1"/>
  <c r="EE53" i="1"/>
  <c r="ED53" i="1"/>
  <c r="EC53" i="1"/>
  <c r="EB53" i="1"/>
  <c r="EA53" i="1"/>
  <c r="DZ53" i="1"/>
  <c r="DY53" i="1"/>
  <c r="DX53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EI49" i="1"/>
  <c r="EH49" i="1"/>
  <c r="EG49" i="1"/>
  <c r="EF49" i="1"/>
  <c r="EE49" i="1"/>
  <c r="ED49" i="1"/>
  <c r="EC49" i="1"/>
  <c r="EB49" i="1"/>
  <c r="EA49" i="1"/>
  <c r="DZ49" i="1"/>
  <c r="DY49" i="1"/>
  <c r="DX49" i="1"/>
  <c r="EI48" i="1"/>
  <c r="EH48" i="1"/>
  <c r="EG48" i="1"/>
  <c r="EF48" i="1"/>
  <c r="EE48" i="1"/>
  <c r="ED48" i="1"/>
  <c r="EC48" i="1"/>
  <c r="EB48" i="1"/>
  <c r="EA48" i="1"/>
  <c r="DZ48" i="1"/>
  <c r="DY48" i="1"/>
  <c r="DX48" i="1"/>
  <c r="EI47" i="1"/>
  <c r="EH47" i="1"/>
  <c r="EG47" i="1"/>
  <c r="EF47" i="1"/>
  <c r="EE47" i="1"/>
  <c r="ED47" i="1"/>
  <c r="EC47" i="1"/>
  <c r="EB47" i="1"/>
  <c r="EA47" i="1"/>
  <c r="DZ47" i="1"/>
  <c r="DY47" i="1"/>
  <c r="DX47" i="1"/>
  <c r="EI46" i="1"/>
  <c r="EH46" i="1"/>
  <c r="EG46" i="1"/>
  <c r="EF46" i="1"/>
  <c r="EE46" i="1"/>
  <c r="ED46" i="1"/>
  <c r="EC46" i="1"/>
  <c r="EB46" i="1"/>
  <c r="EA46" i="1"/>
  <c r="DZ46" i="1"/>
  <c r="DY46" i="1"/>
  <c r="DX46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EI44" i="1"/>
  <c r="EH44" i="1"/>
  <c r="EG44" i="1"/>
  <c r="EF44" i="1"/>
  <c r="EE44" i="1"/>
  <c r="ED44" i="1"/>
  <c r="EC44" i="1"/>
  <c r="EB44" i="1"/>
  <c r="EA44" i="1"/>
  <c r="DZ44" i="1"/>
  <c r="DY44" i="1"/>
  <c r="DX44" i="1"/>
  <c r="EI43" i="1"/>
  <c r="EH43" i="1"/>
  <c r="EG43" i="1"/>
  <c r="EF43" i="1"/>
  <c r="EE43" i="1"/>
  <c r="ED43" i="1"/>
  <c r="EC43" i="1"/>
  <c r="EB43" i="1"/>
  <c r="EA43" i="1"/>
  <c r="DZ43" i="1"/>
  <c r="DY43" i="1"/>
  <c r="DX43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EI41" i="1"/>
  <c r="EH41" i="1"/>
  <c r="EG41" i="1"/>
  <c r="EF41" i="1"/>
  <c r="EE41" i="1"/>
  <c r="ED41" i="1"/>
  <c r="EC41" i="1"/>
  <c r="EB41" i="1"/>
  <c r="EA41" i="1"/>
  <c r="DZ41" i="1"/>
  <c r="DY41" i="1"/>
  <c r="DX41" i="1"/>
  <c r="EI40" i="1"/>
  <c r="EH40" i="1"/>
  <c r="EG40" i="1"/>
  <c r="EF40" i="1"/>
  <c r="EE40" i="1"/>
  <c r="ED40" i="1"/>
  <c r="EC40" i="1"/>
  <c r="EB40" i="1"/>
  <c r="EA40" i="1"/>
  <c r="DZ40" i="1"/>
  <c r="DY40" i="1"/>
  <c r="DX40" i="1"/>
  <c r="EI39" i="1"/>
  <c r="EH39" i="1"/>
  <c r="EG39" i="1"/>
  <c r="EF39" i="1"/>
  <c r="EE39" i="1"/>
  <c r="ED39" i="1"/>
  <c r="EC39" i="1"/>
  <c r="EB39" i="1"/>
  <c r="EA39" i="1"/>
  <c r="DZ39" i="1"/>
  <c r="DY39" i="1"/>
  <c r="DX39" i="1"/>
  <c r="EI38" i="1"/>
  <c r="EH38" i="1"/>
  <c r="EG38" i="1"/>
  <c r="EF38" i="1"/>
  <c r="EE38" i="1"/>
  <c r="ED38" i="1"/>
  <c r="EC38" i="1"/>
  <c r="EB38" i="1"/>
  <c r="EA38" i="1"/>
  <c r="DZ38" i="1"/>
  <c r="DY38" i="1"/>
  <c r="DX38" i="1"/>
  <c r="EI37" i="1"/>
  <c r="EH37" i="1"/>
  <c r="EG37" i="1"/>
  <c r="EF37" i="1"/>
  <c r="EE37" i="1"/>
  <c r="ED37" i="1"/>
  <c r="EC37" i="1"/>
  <c r="EB37" i="1"/>
  <c r="EA37" i="1"/>
  <c r="DZ37" i="1"/>
  <c r="DY37" i="1"/>
  <c r="DX37" i="1"/>
  <c r="EI36" i="1"/>
  <c r="EH36" i="1"/>
  <c r="EG36" i="1"/>
  <c r="EF36" i="1"/>
  <c r="EE36" i="1"/>
  <c r="ED36" i="1"/>
  <c r="EC36" i="1"/>
  <c r="EB36" i="1"/>
  <c r="EA36" i="1"/>
  <c r="DZ36" i="1"/>
  <c r="DY36" i="1"/>
  <c r="DX36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EI33" i="1"/>
  <c r="EH33" i="1"/>
  <c r="EG33" i="1"/>
  <c r="EF33" i="1"/>
  <c r="EE33" i="1"/>
  <c r="ED33" i="1"/>
  <c r="EC33" i="1"/>
  <c r="EB33" i="1"/>
  <c r="EA33" i="1"/>
  <c r="DZ33" i="1"/>
  <c r="DY33" i="1"/>
  <c r="DX33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EI30" i="1"/>
  <c r="EH30" i="1"/>
  <c r="EG30" i="1"/>
  <c r="EF30" i="1"/>
  <c r="EE30" i="1"/>
  <c r="ED30" i="1"/>
  <c r="EC30" i="1"/>
  <c r="EB30" i="1"/>
  <c r="EA30" i="1"/>
  <c r="DZ30" i="1"/>
  <c r="DY30" i="1"/>
  <c r="DX30" i="1"/>
  <c r="EI29" i="1"/>
  <c r="EH29" i="1"/>
  <c r="EG29" i="1"/>
  <c r="EF29" i="1"/>
  <c r="EE29" i="1"/>
  <c r="ED29" i="1"/>
  <c r="EC29" i="1"/>
  <c r="EB29" i="1"/>
  <c r="EA29" i="1"/>
  <c r="DZ29" i="1"/>
  <c r="DY29" i="1"/>
  <c r="DX29" i="1"/>
  <c r="EI28" i="1"/>
  <c r="EH28" i="1"/>
  <c r="EG28" i="1"/>
  <c r="EF28" i="1"/>
  <c r="EE28" i="1"/>
  <c r="ED28" i="1"/>
  <c r="EC28" i="1"/>
  <c r="EB28" i="1"/>
  <c r="EA28" i="1"/>
  <c r="DZ28" i="1"/>
  <c r="DY28" i="1"/>
  <c r="DX28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EI22" i="1"/>
  <c r="EH22" i="1"/>
  <c r="EG22" i="1"/>
  <c r="EF22" i="1"/>
  <c r="EE22" i="1"/>
  <c r="ED22" i="1"/>
  <c r="EC22" i="1"/>
  <c r="EB22" i="1"/>
  <c r="EA22" i="1"/>
  <c r="DZ22" i="1"/>
  <c r="DY22" i="1"/>
  <c r="DX22" i="1"/>
  <c r="EI21" i="1"/>
  <c r="EH21" i="1"/>
  <c r="EG21" i="1"/>
  <c r="EF21" i="1"/>
  <c r="EE21" i="1"/>
  <c r="ED21" i="1"/>
  <c r="EC21" i="1"/>
  <c r="EB21" i="1"/>
  <c r="EA21" i="1"/>
  <c r="DZ21" i="1"/>
  <c r="DY21" i="1"/>
  <c r="DX21" i="1"/>
  <c r="EI20" i="1"/>
  <c r="EH20" i="1"/>
  <c r="EG20" i="1"/>
  <c r="EF20" i="1"/>
  <c r="EE20" i="1"/>
  <c r="ED20" i="1"/>
  <c r="EC20" i="1"/>
  <c r="EB20" i="1"/>
  <c r="EA20" i="1"/>
  <c r="DZ20" i="1"/>
  <c r="DY20" i="1"/>
  <c r="DX20" i="1"/>
  <c r="EI19" i="1"/>
  <c r="EH19" i="1"/>
  <c r="EG19" i="1"/>
  <c r="EF19" i="1"/>
  <c r="EE19" i="1"/>
  <c r="ED19" i="1"/>
  <c r="EC19" i="1"/>
  <c r="EB19" i="1"/>
  <c r="EA19" i="1"/>
  <c r="DZ19" i="1"/>
  <c r="DY19" i="1"/>
  <c r="DX19" i="1"/>
  <c r="EI18" i="1"/>
  <c r="EH18" i="1"/>
  <c r="EG18" i="1"/>
  <c r="EF18" i="1"/>
  <c r="EE18" i="1"/>
  <c r="ED18" i="1"/>
  <c r="EC18" i="1"/>
  <c r="EB18" i="1"/>
  <c r="EA18" i="1"/>
  <c r="DZ18" i="1"/>
  <c r="DY18" i="1"/>
  <c r="DX18" i="1"/>
  <c r="EI17" i="1"/>
  <c r="EH17" i="1"/>
  <c r="EG17" i="1"/>
  <c r="EF17" i="1"/>
  <c r="EE17" i="1"/>
  <c r="ED17" i="1"/>
  <c r="EC17" i="1"/>
  <c r="EB17" i="1"/>
  <c r="EA17" i="1"/>
  <c r="DZ17" i="1"/>
  <c r="DY17" i="1"/>
  <c r="DX17" i="1"/>
  <c r="DV491" i="1"/>
  <c r="DV490" i="1"/>
  <c r="DW490" i="1" s="1"/>
  <c r="DV489" i="1"/>
  <c r="DW489" i="1" s="1"/>
  <c r="DV488" i="1"/>
  <c r="DW488" i="1" s="1"/>
  <c r="DV487" i="1"/>
  <c r="EX487" i="1" s="1"/>
  <c r="DV486" i="1"/>
  <c r="DW486" i="1" s="1"/>
  <c r="DV485" i="1"/>
  <c r="DW485" i="1" s="1"/>
  <c r="DV484" i="1"/>
  <c r="DW484" i="1" s="1"/>
  <c r="DV483" i="1"/>
  <c r="DV482" i="1"/>
  <c r="DW482" i="1" s="1"/>
  <c r="DV481" i="1"/>
  <c r="DW481" i="1" s="1"/>
  <c r="DV480" i="1"/>
  <c r="DW480" i="1" s="1"/>
  <c r="DV479" i="1"/>
  <c r="EX479" i="1" s="1"/>
  <c r="DV478" i="1"/>
  <c r="DW478" i="1" s="1"/>
  <c r="DV477" i="1"/>
  <c r="DW477" i="1" s="1"/>
  <c r="DV476" i="1"/>
  <c r="EX476" i="1" s="1"/>
  <c r="DV475" i="1"/>
  <c r="DW475" i="1" s="1"/>
  <c r="DV474" i="1"/>
  <c r="DW474" i="1" s="1"/>
  <c r="DV473" i="1"/>
  <c r="DW473" i="1" s="1"/>
  <c r="DV472" i="1"/>
  <c r="DW472" i="1" s="1"/>
  <c r="DV471" i="1"/>
  <c r="DW471" i="1" s="1"/>
  <c r="DV470" i="1"/>
  <c r="DW470" i="1" s="1"/>
  <c r="DV469" i="1"/>
  <c r="EX469" i="1" s="1"/>
  <c r="DV468" i="1"/>
  <c r="EX468" i="1" s="1"/>
  <c r="DV467" i="1"/>
  <c r="EX467" i="1" s="1"/>
  <c r="DV466" i="1"/>
  <c r="DW466" i="1" s="1"/>
  <c r="DV465" i="1"/>
  <c r="DW465" i="1" s="1"/>
  <c r="DV464" i="1"/>
  <c r="EX464" i="1" s="1"/>
  <c r="DV463" i="1"/>
  <c r="EX463" i="1" s="1"/>
  <c r="DV462" i="1"/>
  <c r="DV461" i="1"/>
  <c r="EX461" i="1" s="1"/>
  <c r="DV460" i="1"/>
  <c r="EX460" i="1" s="1"/>
  <c r="DV459" i="1"/>
  <c r="EX459" i="1" s="1"/>
  <c r="DV458" i="1"/>
  <c r="EX458" i="1" s="1"/>
  <c r="DV457" i="1"/>
  <c r="DW457" i="1" s="1"/>
  <c r="DV456" i="1"/>
  <c r="DW456" i="1" s="1"/>
  <c r="DV455" i="1"/>
  <c r="DW455" i="1" s="1"/>
  <c r="DV454" i="1"/>
  <c r="DW454" i="1" s="1"/>
  <c r="DV453" i="1"/>
  <c r="DW453" i="1" s="1"/>
  <c r="DV452" i="1"/>
  <c r="EX452" i="1" s="1"/>
  <c r="DV451" i="1"/>
  <c r="EX451" i="1" s="1"/>
  <c r="DV450" i="1"/>
  <c r="EX450" i="1" s="1"/>
  <c r="DV449" i="1"/>
  <c r="EX449" i="1" s="1"/>
  <c r="DV448" i="1"/>
  <c r="EX448" i="1" s="1"/>
  <c r="DV447" i="1"/>
  <c r="DV446" i="1"/>
  <c r="EX446" i="1" s="1"/>
  <c r="DV445" i="1"/>
  <c r="DW445" i="1" s="1"/>
  <c r="DV444" i="1"/>
  <c r="DW444" i="1" s="1"/>
  <c r="DV443" i="1"/>
  <c r="EX443" i="1" s="1"/>
  <c r="DV442" i="1"/>
  <c r="EX442" i="1" s="1"/>
  <c r="DV441" i="1"/>
  <c r="EX441" i="1" s="1"/>
  <c r="DV440" i="1"/>
  <c r="EX440" i="1" s="1"/>
  <c r="DV439" i="1"/>
  <c r="DV438" i="1"/>
  <c r="DW438" i="1" s="1"/>
  <c r="DV437" i="1"/>
  <c r="DW437" i="1" s="1"/>
  <c r="DV436" i="1"/>
  <c r="DW436" i="1" s="1"/>
  <c r="DV435" i="1"/>
  <c r="DW435" i="1" s="1"/>
  <c r="DV434" i="1"/>
  <c r="EX434" i="1" s="1"/>
  <c r="DV433" i="1"/>
  <c r="EX433" i="1" s="1"/>
  <c r="DV432" i="1"/>
  <c r="DW432" i="1" s="1"/>
  <c r="DV431" i="1"/>
  <c r="DW431" i="1" s="1"/>
  <c r="DV430" i="1"/>
  <c r="DW430" i="1" s="1"/>
  <c r="DV429" i="1"/>
  <c r="DW429" i="1" s="1"/>
  <c r="DV428" i="1"/>
  <c r="EX428" i="1" s="1"/>
  <c r="DV427" i="1"/>
  <c r="EX427" i="1" s="1"/>
  <c r="DV426" i="1"/>
  <c r="DW426" i="1" s="1"/>
  <c r="DV425" i="1"/>
  <c r="DW425" i="1" s="1"/>
  <c r="DV424" i="1"/>
  <c r="DW424" i="1" s="1"/>
  <c r="DV423" i="1"/>
  <c r="DW423" i="1" s="1"/>
  <c r="DV422" i="1"/>
  <c r="EX422" i="1" s="1"/>
  <c r="DV421" i="1"/>
  <c r="EX421" i="1" s="1"/>
  <c r="DV420" i="1"/>
  <c r="DW420" i="1" s="1"/>
  <c r="DV419" i="1"/>
  <c r="EX419" i="1" s="1"/>
  <c r="DV418" i="1"/>
  <c r="DW418" i="1" s="1"/>
  <c r="DV417" i="1"/>
  <c r="EX417" i="1" s="1"/>
  <c r="DV416" i="1"/>
  <c r="EX416" i="1" s="1"/>
  <c r="DV415" i="1"/>
  <c r="DW415" i="1" s="1"/>
  <c r="DV414" i="1"/>
  <c r="EX414" i="1" s="1"/>
  <c r="DV413" i="1"/>
  <c r="EX413" i="1" s="1"/>
  <c r="DV412" i="1"/>
  <c r="DW412" i="1" s="1"/>
  <c r="DV411" i="1"/>
  <c r="EX411" i="1" s="1"/>
  <c r="DV410" i="1"/>
  <c r="DV409" i="1"/>
  <c r="DW409" i="1" s="1"/>
  <c r="DV408" i="1"/>
  <c r="EX408" i="1" s="1"/>
  <c r="DV407" i="1"/>
  <c r="EX407" i="1" s="1"/>
  <c r="DV406" i="1"/>
  <c r="DW406" i="1" s="1"/>
  <c r="DV405" i="1"/>
  <c r="EX405" i="1" s="1"/>
  <c r="DV404" i="1"/>
  <c r="EX404" i="1" s="1"/>
  <c r="DV403" i="1"/>
  <c r="EX403" i="1" s="1"/>
  <c r="DV402" i="1"/>
  <c r="DW402" i="1" s="1"/>
  <c r="DV401" i="1"/>
  <c r="EX401" i="1" s="1"/>
  <c r="DV400" i="1"/>
  <c r="DW400" i="1" s="1"/>
  <c r="DV399" i="1"/>
  <c r="EX399" i="1" s="1"/>
  <c r="DV398" i="1"/>
  <c r="EX398" i="1" s="1"/>
  <c r="DV397" i="1"/>
  <c r="DW397" i="1" s="1"/>
  <c r="DV396" i="1"/>
  <c r="EX396" i="1" s="1"/>
  <c r="DV395" i="1"/>
  <c r="EX395" i="1" s="1"/>
  <c r="DV394" i="1"/>
  <c r="DW394" i="1" s="1"/>
  <c r="DV393" i="1"/>
  <c r="EX393" i="1" s="1"/>
  <c r="DV392" i="1"/>
  <c r="EX392" i="1" s="1"/>
  <c r="DV391" i="1"/>
  <c r="EX391" i="1" s="1"/>
  <c r="DV390" i="1"/>
  <c r="DW390" i="1" s="1"/>
  <c r="DV389" i="1"/>
  <c r="EX389" i="1" s="1"/>
  <c r="DV388" i="1"/>
  <c r="DW388" i="1" s="1"/>
  <c r="DV387" i="1"/>
  <c r="EX387" i="1" s="1"/>
  <c r="DV386" i="1"/>
  <c r="DW386" i="1" s="1"/>
  <c r="DV385" i="1"/>
  <c r="EX385" i="1" s="1"/>
  <c r="DV384" i="1"/>
  <c r="DW384" i="1" s="1"/>
  <c r="DV383" i="1"/>
  <c r="EX383" i="1" s="1"/>
  <c r="DV382" i="1"/>
  <c r="DW382" i="1" s="1"/>
  <c r="DV381" i="1"/>
  <c r="EX381" i="1" s="1"/>
  <c r="DV380" i="1"/>
  <c r="EX380" i="1" s="1"/>
  <c r="DV379" i="1"/>
  <c r="DW379" i="1" s="1"/>
  <c r="DV378" i="1"/>
  <c r="DV377" i="1"/>
  <c r="EX377" i="1" s="1"/>
  <c r="DV376" i="1"/>
  <c r="EX376" i="1" s="1"/>
  <c r="DV375" i="1"/>
  <c r="DW375" i="1" s="1"/>
  <c r="DV374" i="1"/>
  <c r="EX374" i="1" s="1"/>
  <c r="DV373" i="1"/>
  <c r="EX373" i="1" s="1"/>
  <c r="DV372" i="1"/>
  <c r="EX372" i="1" s="1"/>
  <c r="DV371" i="1"/>
  <c r="DW371" i="1" s="1"/>
  <c r="DV370" i="1"/>
  <c r="DW370" i="1" s="1"/>
  <c r="DV369" i="1"/>
  <c r="DW369" i="1" s="1"/>
  <c r="DV368" i="1"/>
  <c r="EX368" i="1" s="1"/>
  <c r="DV367" i="1"/>
  <c r="EX367" i="1" s="1"/>
  <c r="DV366" i="1"/>
  <c r="EX366" i="1" s="1"/>
  <c r="DV365" i="1"/>
  <c r="EX365" i="1" s="1"/>
  <c r="DV364" i="1"/>
  <c r="EX364" i="1" s="1"/>
  <c r="DV363" i="1"/>
  <c r="EX363" i="1" s="1"/>
  <c r="DV362" i="1"/>
  <c r="DV361" i="1"/>
  <c r="EX361" i="1" s="1"/>
  <c r="DV360" i="1"/>
  <c r="EX360" i="1" s="1"/>
  <c r="DV359" i="1"/>
  <c r="EX359" i="1" s="1"/>
  <c r="DV358" i="1"/>
  <c r="EX358" i="1" s="1"/>
  <c r="DV357" i="1"/>
  <c r="EX357" i="1" s="1"/>
  <c r="DV356" i="1"/>
  <c r="EX356" i="1" s="1"/>
  <c r="DV355" i="1"/>
  <c r="EX355" i="1" s="1"/>
  <c r="DV354" i="1"/>
  <c r="DV353" i="1"/>
  <c r="EX353" i="1" s="1"/>
  <c r="DV352" i="1"/>
  <c r="DW352" i="1" s="1"/>
  <c r="DV351" i="1"/>
  <c r="EX351" i="1" s="1"/>
  <c r="DV350" i="1"/>
  <c r="DW350" i="1" s="1"/>
  <c r="DV349" i="1"/>
  <c r="EX349" i="1" s="1"/>
  <c r="DV348" i="1"/>
  <c r="EX348" i="1" s="1"/>
  <c r="DV347" i="1"/>
  <c r="DW347" i="1" s="1"/>
  <c r="DV346" i="1"/>
  <c r="DV345" i="1"/>
  <c r="EX345" i="1" s="1"/>
  <c r="DV344" i="1"/>
  <c r="DW344" i="1" s="1"/>
  <c r="DV343" i="1"/>
  <c r="EX343" i="1" s="1"/>
  <c r="DV342" i="1"/>
  <c r="EX342" i="1" s="1"/>
  <c r="DV341" i="1"/>
  <c r="EX341" i="1" s="1"/>
  <c r="DV340" i="1"/>
  <c r="EX340" i="1" s="1"/>
  <c r="DV339" i="1"/>
  <c r="EX339" i="1" s="1"/>
  <c r="DV338" i="1"/>
  <c r="DV337" i="1"/>
  <c r="EX337" i="1" s="1"/>
  <c r="DV336" i="1"/>
  <c r="DW336" i="1" s="1"/>
  <c r="DV335" i="1"/>
  <c r="EX335" i="1" s="1"/>
  <c r="DV334" i="1"/>
  <c r="EX334" i="1" s="1"/>
  <c r="DV333" i="1"/>
  <c r="EX333" i="1" s="1"/>
  <c r="DV332" i="1"/>
  <c r="EX332" i="1" s="1"/>
  <c r="DV331" i="1"/>
  <c r="EX331" i="1" s="1"/>
  <c r="DV330" i="1"/>
  <c r="DV329" i="1"/>
  <c r="EX329" i="1" s="1"/>
  <c r="DV328" i="1"/>
  <c r="DW328" i="1" s="1"/>
  <c r="DV327" i="1"/>
  <c r="EX327" i="1" s="1"/>
  <c r="DV326" i="1"/>
  <c r="EX326" i="1" s="1"/>
  <c r="DV325" i="1"/>
  <c r="EX325" i="1" s="1"/>
  <c r="DV324" i="1"/>
  <c r="EX324" i="1" s="1"/>
  <c r="DV323" i="1"/>
  <c r="EX323" i="1" s="1"/>
  <c r="DV322" i="1"/>
  <c r="DV321" i="1"/>
  <c r="DW321" i="1" s="1"/>
  <c r="DV320" i="1"/>
  <c r="EX320" i="1" s="1"/>
  <c r="DV319" i="1"/>
  <c r="EX319" i="1" s="1"/>
  <c r="DV318" i="1"/>
  <c r="DW318" i="1" s="1"/>
  <c r="DV317" i="1"/>
  <c r="EX317" i="1" s="1"/>
  <c r="DV316" i="1"/>
  <c r="DW316" i="1" s="1"/>
  <c r="DV315" i="1"/>
  <c r="EX315" i="1" s="1"/>
  <c r="DV314" i="1"/>
  <c r="DW314" i="1" s="1"/>
  <c r="DV313" i="1"/>
  <c r="EX313" i="1" s="1"/>
  <c r="DV312" i="1"/>
  <c r="DW312" i="1" s="1"/>
  <c r="DV311" i="1"/>
  <c r="EX311" i="1" s="1"/>
  <c r="DV310" i="1"/>
  <c r="EX310" i="1" s="1"/>
  <c r="DV309" i="1"/>
  <c r="EX309" i="1" s="1"/>
  <c r="DV308" i="1"/>
  <c r="EX308" i="1" s="1"/>
  <c r="DV307" i="1"/>
  <c r="EX307" i="1" s="1"/>
  <c r="DV306" i="1"/>
  <c r="DW306" i="1" s="1"/>
  <c r="DV305" i="1"/>
  <c r="EX305" i="1" s="1"/>
  <c r="DV304" i="1"/>
  <c r="EX304" i="1" s="1"/>
  <c r="DV303" i="1"/>
  <c r="EX303" i="1" s="1"/>
  <c r="DV302" i="1"/>
  <c r="EX302" i="1" s="1"/>
  <c r="DV301" i="1"/>
  <c r="EX301" i="1" s="1"/>
  <c r="DV300" i="1"/>
  <c r="EX300" i="1" s="1"/>
  <c r="DV299" i="1"/>
  <c r="EX299" i="1" s="1"/>
  <c r="DV298" i="1"/>
  <c r="DV297" i="1"/>
  <c r="DW297" i="1" s="1"/>
  <c r="DV296" i="1"/>
  <c r="EX296" i="1" s="1"/>
  <c r="DV295" i="1"/>
  <c r="EX295" i="1" s="1"/>
  <c r="DV294" i="1"/>
  <c r="EX294" i="1" s="1"/>
  <c r="DV293" i="1"/>
  <c r="EX293" i="1" s="1"/>
  <c r="DV292" i="1"/>
  <c r="DW292" i="1" s="1"/>
  <c r="DV291" i="1"/>
  <c r="EX291" i="1" s="1"/>
  <c r="DV290" i="1"/>
  <c r="DV289" i="1"/>
  <c r="DW289" i="1" s="1"/>
  <c r="DV288" i="1"/>
  <c r="EX288" i="1" s="1"/>
  <c r="DV287" i="1"/>
  <c r="DW287" i="1" s="1"/>
  <c r="DV286" i="1"/>
  <c r="EX286" i="1" s="1"/>
  <c r="DV285" i="1"/>
  <c r="EX285" i="1" s="1"/>
  <c r="DV284" i="1"/>
  <c r="DW284" i="1" s="1"/>
  <c r="DV283" i="1"/>
  <c r="EX283" i="1" s="1"/>
  <c r="DV282" i="1"/>
  <c r="DV281" i="1"/>
  <c r="DW281" i="1" s="1"/>
  <c r="DV280" i="1"/>
  <c r="EX280" i="1" s="1"/>
  <c r="DV279" i="1"/>
  <c r="DW279" i="1" s="1"/>
  <c r="DV278" i="1"/>
  <c r="EX278" i="1" s="1"/>
  <c r="DV277" i="1"/>
  <c r="EX277" i="1" s="1"/>
  <c r="DV276" i="1"/>
  <c r="DW276" i="1" s="1"/>
  <c r="DV275" i="1"/>
  <c r="EX275" i="1" s="1"/>
  <c r="DV274" i="1"/>
  <c r="DV273" i="1"/>
  <c r="DW273" i="1" s="1"/>
  <c r="DV272" i="1"/>
  <c r="EX272" i="1" s="1"/>
  <c r="DV271" i="1"/>
  <c r="EX271" i="1" s="1"/>
  <c r="DV270" i="1"/>
  <c r="EX270" i="1" s="1"/>
  <c r="DV269" i="1"/>
  <c r="DW269" i="1" s="1"/>
  <c r="DV268" i="1"/>
  <c r="EX268" i="1" s="1"/>
  <c r="DV267" i="1"/>
  <c r="EX267" i="1" s="1"/>
  <c r="DV266" i="1"/>
  <c r="DW266" i="1" s="1"/>
  <c r="DV265" i="1"/>
  <c r="EX265" i="1" s="1"/>
  <c r="DV264" i="1"/>
  <c r="EX264" i="1" s="1"/>
  <c r="DV263" i="1"/>
  <c r="EX263" i="1" s="1"/>
  <c r="DV262" i="1"/>
  <c r="EX262" i="1" s="1"/>
  <c r="DV261" i="1"/>
  <c r="EX261" i="1" s="1"/>
  <c r="DV260" i="1"/>
  <c r="EX260" i="1" s="1"/>
  <c r="DV259" i="1"/>
  <c r="EX259" i="1" s="1"/>
  <c r="DV258" i="1"/>
  <c r="DV257" i="1"/>
  <c r="EX257" i="1" s="1"/>
  <c r="DV256" i="1"/>
  <c r="EX256" i="1" s="1"/>
  <c r="DV255" i="1"/>
  <c r="EX255" i="1" s="1"/>
  <c r="DV254" i="1"/>
  <c r="EX254" i="1" s="1"/>
  <c r="DV253" i="1"/>
  <c r="DW253" i="1" s="1"/>
  <c r="DV252" i="1"/>
  <c r="EX252" i="1" s="1"/>
  <c r="DV251" i="1"/>
  <c r="EX251" i="1" s="1"/>
  <c r="DV250" i="1"/>
  <c r="DV249" i="1"/>
  <c r="EX249" i="1" s="1"/>
  <c r="DV248" i="1"/>
  <c r="DW248" i="1" s="1"/>
  <c r="DV247" i="1"/>
  <c r="EX247" i="1" s="1"/>
  <c r="DV246" i="1"/>
  <c r="EX246" i="1" s="1"/>
  <c r="DV245" i="1"/>
  <c r="DW245" i="1" s="1"/>
  <c r="DV244" i="1"/>
  <c r="EX244" i="1" s="1"/>
  <c r="DV243" i="1"/>
  <c r="EX243" i="1" s="1"/>
  <c r="DV242" i="1"/>
  <c r="DV241" i="1"/>
  <c r="EX241" i="1" s="1"/>
  <c r="DV240" i="1"/>
  <c r="EX240" i="1" s="1"/>
  <c r="DV239" i="1"/>
  <c r="EX239" i="1" s="1"/>
  <c r="DV238" i="1"/>
  <c r="EX238" i="1" s="1"/>
  <c r="DV237" i="1"/>
  <c r="EX237" i="1" s="1"/>
  <c r="DV236" i="1"/>
  <c r="EX236" i="1" s="1"/>
  <c r="DV235" i="1"/>
  <c r="DW235" i="1" s="1"/>
  <c r="DV234" i="1"/>
  <c r="DV233" i="1"/>
  <c r="EX233" i="1" s="1"/>
  <c r="DV232" i="1"/>
  <c r="EX232" i="1" s="1"/>
  <c r="DV231" i="1"/>
  <c r="EX231" i="1" s="1"/>
  <c r="DV230" i="1"/>
  <c r="DW230" i="1" s="1"/>
  <c r="DV229" i="1"/>
  <c r="EX229" i="1" s="1"/>
  <c r="DV228" i="1"/>
  <c r="EX228" i="1" s="1"/>
  <c r="DV227" i="1"/>
  <c r="EX227" i="1" s="1"/>
  <c r="DV226" i="1"/>
  <c r="DW226" i="1" s="1"/>
  <c r="DV225" i="1"/>
  <c r="EX225" i="1" s="1"/>
  <c r="DV224" i="1"/>
  <c r="DW224" i="1" s="1"/>
  <c r="DV223" i="1"/>
  <c r="EX223" i="1" s="1"/>
  <c r="DV222" i="1"/>
  <c r="DW222" i="1" s="1"/>
  <c r="DV221" i="1"/>
  <c r="EX221" i="1" s="1"/>
  <c r="DV220" i="1"/>
  <c r="DW220" i="1" s="1"/>
  <c r="DV219" i="1"/>
  <c r="EX219" i="1" s="1"/>
  <c r="DV218" i="1"/>
  <c r="DV217" i="1"/>
  <c r="DW217" i="1" s="1"/>
  <c r="DV216" i="1"/>
  <c r="EX216" i="1" s="1"/>
  <c r="DV215" i="1"/>
  <c r="DW215" i="1" s="1"/>
  <c r="DV214" i="1"/>
  <c r="EX214" i="1" s="1"/>
  <c r="DV213" i="1"/>
  <c r="EX213" i="1" s="1"/>
  <c r="DV212" i="1"/>
  <c r="DW212" i="1" s="1"/>
  <c r="DV211" i="1"/>
  <c r="EX211" i="1" s="1"/>
  <c r="DV210" i="1"/>
  <c r="DV209" i="1"/>
  <c r="EX209" i="1" s="1"/>
  <c r="DV208" i="1"/>
  <c r="EX208" i="1" s="1"/>
  <c r="DV207" i="1"/>
  <c r="EX207" i="1" s="1"/>
  <c r="DV206" i="1"/>
  <c r="EX206" i="1" s="1"/>
  <c r="DV205" i="1"/>
  <c r="EX205" i="1" s="1"/>
  <c r="DV204" i="1"/>
  <c r="EX204" i="1" s="1"/>
  <c r="DV203" i="1"/>
  <c r="EX203" i="1" s="1"/>
  <c r="DV202" i="1"/>
  <c r="DV201" i="1"/>
  <c r="EX201" i="1" s="1"/>
  <c r="DV200" i="1"/>
  <c r="EX200" i="1" s="1"/>
  <c r="DV199" i="1"/>
  <c r="EX199" i="1" s="1"/>
  <c r="DV198" i="1"/>
  <c r="EX198" i="1" s="1"/>
  <c r="DV197" i="1"/>
  <c r="EX197" i="1" s="1"/>
  <c r="DV196" i="1"/>
  <c r="EX196" i="1" s="1"/>
  <c r="DV195" i="1"/>
  <c r="EX195" i="1" s="1"/>
  <c r="DV194" i="1"/>
  <c r="DV193" i="1"/>
  <c r="EX193" i="1" s="1"/>
  <c r="DV192" i="1"/>
  <c r="EX192" i="1" s="1"/>
  <c r="DV191" i="1"/>
  <c r="EX191" i="1" s="1"/>
  <c r="DV190" i="1"/>
  <c r="EX190" i="1" s="1"/>
  <c r="DV189" i="1"/>
  <c r="EX189" i="1" s="1"/>
  <c r="DV188" i="1"/>
  <c r="EX188" i="1" s="1"/>
  <c r="DV187" i="1"/>
  <c r="EX187" i="1" s="1"/>
  <c r="DV186" i="1"/>
  <c r="DV185" i="1"/>
  <c r="EX185" i="1" s="1"/>
  <c r="DV184" i="1"/>
  <c r="EX184" i="1" s="1"/>
  <c r="DV183" i="1"/>
  <c r="EX183" i="1" s="1"/>
  <c r="DV182" i="1"/>
  <c r="EX182" i="1" s="1"/>
  <c r="DV181" i="1"/>
  <c r="EX181" i="1" s="1"/>
  <c r="DV180" i="1"/>
  <c r="EX180" i="1" s="1"/>
  <c r="DV179" i="1"/>
  <c r="EX179" i="1" s="1"/>
  <c r="DV178" i="1"/>
  <c r="DV177" i="1"/>
  <c r="EX177" i="1" s="1"/>
  <c r="DV176" i="1"/>
  <c r="EX176" i="1" s="1"/>
  <c r="DV175" i="1"/>
  <c r="EX175" i="1" s="1"/>
  <c r="DV174" i="1"/>
  <c r="EX174" i="1" s="1"/>
  <c r="DV173" i="1"/>
  <c r="EX173" i="1" s="1"/>
  <c r="DV172" i="1"/>
  <c r="EX172" i="1" s="1"/>
  <c r="DV171" i="1"/>
  <c r="EX171" i="1" s="1"/>
  <c r="DV170" i="1"/>
  <c r="DV169" i="1"/>
  <c r="EX169" i="1" s="1"/>
  <c r="DV168" i="1"/>
  <c r="EX168" i="1" s="1"/>
  <c r="DV167" i="1"/>
  <c r="EX167" i="1" s="1"/>
  <c r="DV166" i="1"/>
  <c r="EX166" i="1" s="1"/>
  <c r="DV165" i="1"/>
  <c r="EX165" i="1" s="1"/>
  <c r="DV164" i="1"/>
  <c r="EX164" i="1" s="1"/>
  <c r="DV163" i="1"/>
  <c r="EX163" i="1" s="1"/>
  <c r="DV162" i="1"/>
  <c r="DV161" i="1"/>
  <c r="EX161" i="1" s="1"/>
  <c r="DV160" i="1"/>
  <c r="EX160" i="1" s="1"/>
  <c r="DV159" i="1"/>
  <c r="DW159" i="1" s="1"/>
  <c r="DV158" i="1"/>
  <c r="EX158" i="1" s="1"/>
  <c r="DV157" i="1"/>
  <c r="EX157" i="1" s="1"/>
  <c r="DV156" i="1"/>
  <c r="DW156" i="1" s="1"/>
  <c r="DV155" i="1"/>
  <c r="EX155" i="1" s="1"/>
  <c r="DV154" i="1"/>
  <c r="DW154" i="1" s="1"/>
  <c r="DV153" i="1"/>
  <c r="EX153" i="1" s="1"/>
  <c r="DV152" i="1"/>
  <c r="DW152" i="1" s="1"/>
  <c r="DV151" i="1"/>
  <c r="EX151" i="1" s="1"/>
  <c r="DV150" i="1"/>
  <c r="DW150" i="1" s="1"/>
  <c r="DV149" i="1"/>
  <c r="EX149" i="1" s="1"/>
  <c r="DV148" i="1"/>
  <c r="DW148" i="1" s="1"/>
  <c r="DV147" i="1"/>
  <c r="DV146" i="1"/>
  <c r="DW146" i="1" s="1"/>
  <c r="DV145" i="1"/>
  <c r="EX145" i="1" s="1"/>
  <c r="DV144" i="1"/>
  <c r="DW144" i="1" s="1"/>
  <c r="DV143" i="1"/>
  <c r="EX143" i="1" s="1"/>
  <c r="DV142" i="1"/>
  <c r="DW142" i="1" s="1"/>
  <c r="DV141" i="1"/>
  <c r="EX141" i="1" s="1"/>
  <c r="DV140" i="1"/>
  <c r="EX140" i="1" s="1"/>
  <c r="DV139" i="1"/>
  <c r="DV138" i="1"/>
  <c r="EX138" i="1" s="1"/>
  <c r="DV137" i="1"/>
  <c r="EX137" i="1" s="1"/>
  <c r="DV136" i="1"/>
  <c r="EX136" i="1" s="1"/>
  <c r="DV135" i="1"/>
  <c r="DW135" i="1" s="1"/>
  <c r="DV134" i="1"/>
  <c r="EX134" i="1" s="1"/>
  <c r="DV133" i="1"/>
  <c r="EX133" i="1" s="1"/>
  <c r="DV132" i="1"/>
  <c r="DW132" i="1" s="1"/>
  <c r="DV131" i="1"/>
  <c r="DV130" i="1"/>
  <c r="EX130" i="1" s="1"/>
  <c r="DV129" i="1"/>
  <c r="EX129" i="1" s="1"/>
  <c r="DV128" i="1"/>
  <c r="EX128" i="1" s="1"/>
  <c r="DV127" i="1"/>
  <c r="DW127" i="1" s="1"/>
  <c r="DV126" i="1"/>
  <c r="EX126" i="1" s="1"/>
  <c r="DV125" i="1"/>
  <c r="EX125" i="1" s="1"/>
  <c r="DV124" i="1"/>
  <c r="DW124" i="1" s="1"/>
  <c r="DV123" i="1"/>
  <c r="DV122" i="1"/>
  <c r="EX122" i="1" s="1"/>
  <c r="DV121" i="1"/>
  <c r="DW121" i="1" s="1"/>
  <c r="DV120" i="1"/>
  <c r="EX120" i="1" s="1"/>
  <c r="DV119" i="1"/>
  <c r="EX119" i="1" s="1"/>
  <c r="DV118" i="1"/>
  <c r="DW118" i="1" s="1"/>
  <c r="DV117" i="1"/>
  <c r="EX117" i="1" s="1"/>
  <c r="DV116" i="1"/>
  <c r="DW116" i="1" s="1"/>
  <c r="DV115" i="1"/>
  <c r="DV114" i="1"/>
  <c r="DW114" i="1" s="1"/>
  <c r="DV113" i="1"/>
  <c r="EX113" i="1" s="1"/>
  <c r="DV112" i="1"/>
  <c r="DW112" i="1" s="1"/>
  <c r="DV111" i="1"/>
  <c r="EX111" i="1" s="1"/>
  <c r="DV110" i="1"/>
  <c r="DW110" i="1" s="1"/>
  <c r="DV109" i="1"/>
  <c r="EX109" i="1" s="1"/>
  <c r="DV108" i="1"/>
  <c r="DW108" i="1" s="1"/>
  <c r="DV107" i="1"/>
  <c r="DV106" i="1"/>
  <c r="DW106" i="1" s="1"/>
  <c r="DV105" i="1"/>
  <c r="EX105" i="1" s="1"/>
  <c r="DV104" i="1"/>
  <c r="EX104" i="1" s="1"/>
  <c r="DV103" i="1"/>
  <c r="DW103" i="1" s="1"/>
  <c r="DV102" i="1"/>
  <c r="EX102" i="1" s="1"/>
  <c r="DV101" i="1"/>
  <c r="DW101" i="1" s="1"/>
  <c r="DV100" i="1"/>
  <c r="EX100" i="1" s="1"/>
  <c r="DV99" i="1"/>
  <c r="DW99" i="1" s="1"/>
  <c r="DV98" i="1"/>
  <c r="EX98" i="1" s="1"/>
  <c r="DV97" i="1"/>
  <c r="EX97" i="1" s="1"/>
  <c r="DV96" i="1"/>
  <c r="DW96" i="1" s="1"/>
  <c r="DV95" i="1"/>
  <c r="EX95" i="1" s="1"/>
  <c r="DV94" i="1"/>
  <c r="DW94" i="1" s="1"/>
  <c r="DV93" i="1"/>
  <c r="EX93" i="1" s="1"/>
  <c r="DV92" i="1"/>
  <c r="EX92" i="1" s="1"/>
  <c r="DV91" i="1"/>
  <c r="DV90" i="1"/>
  <c r="DW90" i="1" s="1"/>
  <c r="DV89" i="1"/>
  <c r="EX89" i="1" s="1"/>
  <c r="DV88" i="1"/>
  <c r="DW88" i="1" s="1"/>
  <c r="DV87" i="1"/>
  <c r="DW87" i="1" s="1"/>
  <c r="DV86" i="1"/>
  <c r="DW86" i="1" s="1"/>
  <c r="DV85" i="1"/>
  <c r="DW85" i="1" s="1"/>
  <c r="DV84" i="1"/>
  <c r="DW84" i="1" s="1"/>
  <c r="DV83" i="1"/>
  <c r="DW83" i="1" s="1"/>
  <c r="DV82" i="1"/>
  <c r="DW82" i="1" s="1"/>
  <c r="DV81" i="1"/>
  <c r="DW81" i="1" s="1"/>
  <c r="DV80" i="1"/>
  <c r="EX80" i="1" s="1"/>
  <c r="DV79" i="1"/>
  <c r="DW79" i="1" s="1"/>
  <c r="DV78" i="1"/>
  <c r="EX78" i="1" s="1"/>
  <c r="DV77" i="1"/>
  <c r="DW77" i="1" s="1"/>
  <c r="DV76" i="1"/>
  <c r="DW76" i="1" s="1"/>
  <c r="DV75" i="1"/>
  <c r="DW75" i="1" s="1"/>
  <c r="DV74" i="1"/>
  <c r="DW74" i="1" s="1"/>
  <c r="DV73" i="1"/>
  <c r="DW73" i="1" s="1"/>
  <c r="DV72" i="1"/>
  <c r="DW72" i="1" s="1"/>
  <c r="DV71" i="1"/>
  <c r="EX71" i="1" s="1"/>
  <c r="DV70" i="1"/>
  <c r="EX70" i="1" s="1"/>
  <c r="DV69" i="1"/>
  <c r="EX69" i="1" s="1"/>
  <c r="DV68" i="1"/>
  <c r="EX68" i="1" s="1"/>
  <c r="DV67" i="1"/>
  <c r="DV66" i="1"/>
  <c r="EX66" i="1" s="1"/>
  <c r="DV65" i="1"/>
  <c r="EX65" i="1" s="1"/>
  <c r="DV64" i="1"/>
  <c r="DW64" i="1" s="1"/>
  <c r="DV63" i="1"/>
  <c r="EX63" i="1" s="1"/>
  <c r="DV62" i="1"/>
  <c r="EX62" i="1" s="1"/>
  <c r="DV61" i="1"/>
  <c r="DW61" i="1" s="1"/>
  <c r="DV60" i="1"/>
  <c r="EX60" i="1" s="1"/>
  <c r="DV59" i="1"/>
  <c r="DW59" i="1" s="1"/>
  <c r="DV58" i="1"/>
  <c r="EX58" i="1" s="1"/>
  <c r="DV57" i="1"/>
  <c r="DW57" i="1" s="1"/>
  <c r="DV56" i="1"/>
  <c r="DW56" i="1" s="1"/>
  <c r="DV55" i="1"/>
  <c r="DW55" i="1" s="1"/>
  <c r="DV54" i="1"/>
  <c r="EX54" i="1" s="1"/>
  <c r="DV53" i="1"/>
  <c r="EX53" i="1" s="1"/>
  <c r="DV52" i="1"/>
  <c r="EX52" i="1" s="1"/>
  <c r="DV51" i="1"/>
  <c r="DV50" i="1"/>
  <c r="EX50" i="1" s="1"/>
  <c r="DV49" i="1"/>
  <c r="EX49" i="1" s="1"/>
  <c r="DV48" i="1"/>
  <c r="EX48" i="1" s="1"/>
  <c r="DV47" i="1"/>
  <c r="EX47" i="1" s="1"/>
  <c r="DV46" i="1"/>
  <c r="EX46" i="1" s="1"/>
  <c r="DV45" i="1"/>
  <c r="EX45" i="1" s="1"/>
  <c r="DV44" i="1"/>
  <c r="EX44" i="1" s="1"/>
  <c r="DV43" i="1"/>
  <c r="DV42" i="1"/>
  <c r="EX42" i="1" s="1"/>
  <c r="DV41" i="1"/>
  <c r="EX41" i="1" s="1"/>
  <c r="DV40" i="1"/>
  <c r="EX40" i="1" s="1"/>
  <c r="DV39" i="1"/>
  <c r="EX39" i="1" s="1"/>
  <c r="DV38" i="1"/>
  <c r="EX38" i="1" s="1"/>
  <c r="DV37" i="1"/>
  <c r="EX37" i="1" s="1"/>
  <c r="DV36" i="1"/>
  <c r="EX36" i="1" s="1"/>
  <c r="DV35" i="1"/>
  <c r="DV34" i="1"/>
  <c r="EX34" i="1" s="1"/>
  <c r="DV33" i="1"/>
  <c r="EX33" i="1" s="1"/>
  <c r="DV32" i="1"/>
  <c r="EX32" i="1" s="1"/>
  <c r="DV31" i="1"/>
  <c r="EX31" i="1" s="1"/>
  <c r="DV30" i="1"/>
  <c r="EX30" i="1" s="1"/>
  <c r="DV29" i="1"/>
  <c r="EX29" i="1" s="1"/>
  <c r="DV28" i="1"/>
  <c r="EX28" i="1" s="1"/>
  <c r="DV27" i="1"/>
  <c r="DV26" i="1"/>
  <c r="EX26" i="1" s="1"/>
  <c r="DV25" i="1"/>
  <c r="EX25" i="1" s="1"/>
  <c r="DV24" i="1"/>
  <c r="EX24" i="1" s="1"/>
  <c r="DV23" i="1"/>
  <c r="EX23" i="1" s="1"/>
  <c r="DV22" i="1"/>
  <c r="EX22" i="1" s="1"/>
  <c r="DV21" i="1"/>
  <c r="EX21" i="1" s="1"/>
  <c r="DV20" i="1"/>
  <c r="EX20" i="1" s="1"/>
  <c r="DV19" i="1"/>
  <c r="DV18" i="1"/>
  <c r="EX18" i="1" s="1"/>
  <c r="DV17" i="1"/>
  <c r="EX17" i="1" s="1"/>
  <c r="DF482" i="1"/>
  <c r="DF481" i="1"/>
  <c r="DF480" i="1"/>
  <c r="DF478" i="1"/>
  <c r="DF474" i="1"/>
  <c r="DF473" i="1"/>
  <c r="DF472" i="1"/>
  <c r="DF471" i="1"/>
  <c r="DF470" i="1"/>
  <c r="DF457" i="1"/>
  <c r="DF456" i="1"/>
  <c r="DF455" i="1"/>
  <c r="DF418" i="1"/>
  <c r="DF415" i="1"/>
  <c r="DF412" i="1"/>
  <c r="DF409" i="1"/>
  <c r="DF406" i="1"/>
  <c r="DF402" i="1"/>
  <c r="DF400" i="1"/>
  <c r="DF397" i="1"/>
  <c r="DF394" i="1"/>
  <c r="DF390" i="1"/>
  <c r="DF388" i="1"/>
  <c r="DF386" i="1"/>
  <c r="DF384" i="1"/>
  <c r="DF382" i="1"/>
  <c r="DF379" i="1"/>
  <c r="DF375" i="1"/>
  <c r="DF371" i="1"/>
  <c r="DF370" i="1"/>
  <c r="DF369" i="1"/>
  <c r="DF352" i="1"/>
  <c r="DF350" i="1"/>
  <c r="DF347" i="1"/>
  <c r="DF344" i="1"/>
  <c r="DF336" i="1"/>
  <c r="DF328" i="1"/>
  <c r="DF321" i="1"/>
  <c r="DF318" i="1"/>
  <c r="DF316" i="1"/>
  <c r="DF314" i="1"/>
  <c r="DF312" i="1"/>
  <c r="DF306" i="1"/>
  <c r="DF297" i="1"/>
  <c r="DF292" i="1"/>
  <c r="DF289" i="1"/>
  <c r="DF287" i="1"/>
  <c r="DF284" i="1"/>
  <c r="DF281" i="1"/>
  <c r="DF279" i="1"/>
  <c r="DF276" i="1"/>
  <c r="DF273" i="1"/>
  <c r="DF269" i="1"/>
  <c r="DF266" i="1"/>
  <c r="DF253" i="1"/>
  <c r="DF248" i="1"/>
  <c r="DF245" i="1"/>
  <c r="DF235" i="1"/>
  <c r="DF230" i="1"/>
  <c r="DF226" i="1"/>
  <c r="DF224" i="1"/>
  <c r="DF222" i="1"/>
  <c r="DF220" i="1"/>
  <c r="DF217" i="1"/>
  <c r="DF215" i="1"/>
  <c r="DF212" i="1"/>
  <c r="DF159" i="1"/>
  <c r="DF156" i="1"/>
  <c r="DF154" i="1"/>
  <c r="DF152" i="1"/>
  <c r="DF150" i="1"/>
  <c r="DF148" i="1"/>
  <c r="DF146" i="1"/>
  <c r="DF144" i="1"/>
  <c r="DF142" i="1"/>
  <c r="DF135" i="1"/>
  <c r="DF132" i="1"/>
  <c r="DF127" i="1"/>
  <c r="DF124" i="1"/>
  <c r="DF121" i="1"/>
  <c r="DF118" i="1"/>
  <c r="DF116" i="1"/>
  <c r="DF114" i="1"/>
  <c r="DF112" i="1"/>
  <c r="DF110" i="1"/>
  <c r="DF108" i="1"/>
  <c r="DF106" i="1"/>
  <c r="DF103" i="1"/>
  <c r="DF101" i="1"/>
  <c r="DF99" i="1"/>
  <c r="DF96" i="1"/>
  <c r="DF94" i="1"/>
  <c r="DF90" i="1"/>
  <c r="DD491" i="1"/>
  <c r="DC491" i="1"/>
  <c r="DB491" i="1"/>
  <c r="DA491" i="1"/>
  <c r="CZ491" i="1"/>
  <c r="CY491" i="1"/>
  <c r="CX491" i="1"/>
  <c r="CW491" i="1"/>
  <c r="CV491" i="1"/>
  <c r="CU491" i="1"/>
  <c r="CT491" i="1"/>
  <c r="CS491" i="1"/>
  <c r="DD490" i="1"/>
  <c r="DC490" i="1"/>
  <c r="DB490" i="1"/>
  <c r="DA490" i="1"/>
  <c r="CZ490" i="1"/>
  <c r="CY490" i="1"/>
  <c r="CX490" i="1"/>
  <c r="CW490" i="1"/>
  <c r="CV490" i="1"/>
  <c r="CU490" i="1"/>
  <c r="CT490" i="1"/>
  <c r="CS490" i="1"/>
  <c r="DD489" i="1"/>
  <c r="DC489" i="1"/>
  <c r="DB489" i="1"/>
  <c r="DA489" i="1"/>
  <c r="CZ489" i="1"/>
  <c r="CY489" i="1"/>
  <c r="CX489" i="1"/>
  <c r="CW489" i="1"/>
  <c r="CV489" i="1"/>
  <c r="CU489" i="1"/>
  <c r="CT489" i="1"/>
  <c r="CS489" i="1"/>
  <c r="DD488" i="1"/>
  <c r="DC488" i="1"/>
  <c r="DB488" i="1"/>
  <c r="DA488" i="1"/>
  <c r="CZ488" i="1"/>
  <c r="CY488" i="1"/>
  <c r="CX488" i="1"/>
  <c r="CW488" i="1"/>
  <c r="CV488" i="1"/>
  <c r="CU488" i="1"/>
  <c r="CT488" i="1"/>
  <c r="CS488" i="1"/>
  <c r="DD487" i="1"/>
  <c r="DC487" i="1"/>
  <c r="DB487" i="1"/>
  <c r="DA487" i="1"/>
  <c r="CZ487" i="1"/>
  <c r="CY487" i="1"/>
  <c r="CX487" i="1"/>
  <c r="CW487" i="1"/>
  <c r="CV487" i="1"/>
  <c r="CU487" i="1"/>
  <c r="CT487" i="1"/>
  <c r="CS487" i="1"/>
  <c r="DD486" i="1"/>
  <c r="DC486" i="1"/>
  <c r="DB486" i="1"/>
  <c r="DA486" i="1"/>
  <c r="CZ486" i="1"/>
  <c r="CY486" i="1"/>
  <c r="CX486" i="1"/>
  <c r="CW486" i="1"/>
  <c r="CV486" i="1"/>
  <c r="CU486" i="1"/>
  <c r="CT486" i="1"/>
  <c r="CS486" i="1"/>
  <c r="DD485" i="1"/>
  <c r="DC485" i="1"/>
  <c r="DB485" i="1"/>
  <c r="DA485" i="1"/>
  <c r="CZ485" i="1"/>
  <c r="CY485" i="1"/>
  <c r="CX485" i="1"/>
  <c r="CW485" i="1"/>
  <c r="CV485" i="1"/>
  <c r="CU485" i="1"/>
  <c r="CT485" i="1"/>
  <c r="CS485" i="1"/>
  <c r="DD484" i="1"/>
  <c r="DC484" i="1"/>
  <c r="DB484" i="1"/>
  <c r="DA484" i="1"/>
  <c r="CZ484" i="1"/>
  <c r="CY484" i="1"/>
  <c r="CX484" i="1"/>
  <c r="CW484" i="1"/>
  <c r="CV484" i="1"/>
  <c r="CU484" i="1"/>
  <c r="CT484" i="1"/>
  <c r="CS484" i="1"/>
  <c r="DD483" i="1"/>
  <c r="DC483" i="1"/>
  <c r="DB483" i="1"/>
  <c r="DA483" i="1"/>
  <c r="CZ483" i="1"/>
  <c r="CY483" i="1"/>
  <c r="CX483" i="1"/>
  <c r="CW483" i="1"/>
  <c r="CV483" i="1"/>
  <c r="CU483" i="1"/>
  <c r="CT483" i="1"/>
  <c r="CS483" i="1"/>
  <c r="DD482" i="1"/>
  <c r="DC482" i="1"/>
  <c r="DB482" i="1"/>
  <c r="DA482" i="1"/>
  <c r="CZ482" i="1"/>
  <c r="CY482" i="1"/>
  <c r="CX482" i="1"/>
  <c r="CW482" i="1"/>
  <c r="CV482" i="1"/>
  <c r="CU482" i="1"/>
  <c r="CT482" i="1"/>
  <c r="CS482" i="1"/>
  <c r="DD481" i="1"/>
  <c r="DC481" i="1"/>
  <c r="DB481" i="1"/>
  <c r="DA481" i="1"/>
  <c r="CZ481" i="1"/>
  <c r="CY481" i="1"/>
  <c r="CX481" i="1"/>
  <c r="CW481" i="1"/>
  <c r="CV481" i="1"/>
  <c r="CU481" i="1"/>
  <c r="CT481" i="1"/>
  <c r="CS481" i="1"/>
  <c r="DD480" i="1"/>
  <c r="DC480" i="1"/>
  <c r="DB480" i="1"/>
  <c r="DA480" i="1"/>
  <c r="CZ480" i="1"/>
  <c r="CY480" i="1"/>
  <c r="CX480" i="1"/>
  <c r="CW480" i="1"/>
  <c r="CV480" i="1"/>
  <c r="CU480" i="1"/>
  <c r="CT480" i="1"/>
  <c r="CS480" i="1"/>
  <c r="DD479" i="1"/>
  <c r="DC479" i="1"/>
  <c r="DB479" i="1"/>
  <c r="DA479" i="1"/>
  <c r="CZ479" i="1"/>
  <c r="CY479" i="1"/>
  <c r="CX479" i="1"/>
  <c r="CW479" i="1"/>
  <c r="CV479" i="1"/>
  <c r="CU479" i="1"/>
  <c r="CT479" i="1"/>
  <c r="CS479" i="1"/>
  <c r="DD478" i="1"/>
  <c r="DC478" i="1"/>
  <c r="DB478" i="1"/>
  <c r="DA478" i="1"/>
  <c r="CZ478" i="1"/>
  <c r="CY478" i="1"/>
  <c r="CX478" i="1"/>
  <c r="CW478" i="1"/>
  <c r="CV478" i="1"/>
  <c r="CU478" i="1"/>
  <c r="CT478" i="1"/>
  <c r="CS478" i="1"/>
  <c r="DD477" i="1"/>
  <c r="DC477" i="1"/>
  <c r="DB477" i="1"/>
  <c r="DA477" i="1"/>
  <c r="CZ477" i="1"/>
  <c r="CY477" i="1"/>
  <c r="CX477" i="1"/>
  <c r="CW477" i="1"/>
  <c r="CV477" i="1"/>
  <c r="CU477" i="1"/>
  <c r="CT477" i="1"/>
  <c r="CS477" i="1"/>
  <c r="DD476" i="1"/>
  <c r="DC476" i="1"/>
  <c r="DB476" i="1"/>
  <c r="DA476" i="1"/>
  <c r="CZ476" i="1"/>
  <c r="CY476" i="1"/>
  <c r="CX476" i="1"/>
  <c r="CW476" i="1"/>
  <c r="CV476" i="1"/>
  <c r="CU476" i="1"/>
  <c r="CT476" i="1"/>
  <c r="CS476" i="1"/>
  <c r="DD475" i="1"/>
  <c r="DC475" i="1"/>
  <c r="DB475" i="1"/>
  <c r="DA475" i="1"/>
  <c r="CZ475" i="1"/>
  <c r="CY475" i="1"/>
  <c r="CX475" i="1"/>
  <c r="CW475" i="1"/>
  <c r="CV475" i="1"/>
  <c r="CU475" i="1"/>
  <c r="CT475" i="1"/>
  <c r="CS475" i="1"/>
  <c r="DD474" i="1"/>
  <c r="DC474" i="1"/>
  <c r="DB474" i="1"/>
  <c r="DA474" i="1"/>
  <c r="CZ474" i="1"/>
  <c r="CY474" i="1"/>
  <c r="CX474" i="1"/>
  <c r="CW474" i="1"/>
  <c r="CV474" i="1"/>
  <c r="CU474" i="1"/>
  <c r="CT474" i="1"/>
  <c r="CS474" i="1"/>
  <c r="DD473" i="1"/>
  <c r="DC473" i="1"/>
  <c r="DB473" i="1"/>
  <c r="DA473" i="1"/>
  <c r="CZ473" i="1"/>
  <c r="CY473" i="1"/>
  <c r="CX473" i="1"/>
  <c r="CW473" i="1"/>
  <c r="CV473" i="1"/>
  <c r="CU473" i="1"/>
  <c r="CT473" i="1"/>
  <c r="CS473" i="1"/>
  <c r="DD472" i="1"/>
  <c r="DC472" i="1"/>
  <c r="DB472" i="1"/>
  <c r="DA472" i="1"/>
  <c r="CZ472" i="1"/>
  <c r="CY472" i="1"/>
  <c r="CX472" i="1"/>
  <c r="CW472" i="1"/>
  <c r="CV472" i="1"/>
  <c r="CU472" i="1"/>
  <c r="CT472" i="1"/>
  <c r="CS472" i="1"/>
  <c r="DD471" i="1"/>
  <c r="DC471" i="1"/>
  <c r="DB471" i="1"/>
  <c r="DA471" i="1"/>
  <c r="CZ471" i="1"/>
  <c r="CY471" i="1"/>
  <c r="CX471" i="1"/>
  <c r="CW471" i="1"/>
  <c r="CV471" i="1"/>
  <c r="CU471" i="1"/>
  <c r="CT471" i="1"/>
  <c r="CS471" i="1"/>
  <c r="DD470" i="1"/>
  <c r="DC470" i="1"/>
  <c r="DB470" i="1"/>
  <c r="DA470" i="1"/>
  <c r="CZ470" i="1"/>
  <c r="CY470" i="1"/>
  <c r="CX470" i="1"/>
  <c r="CW470" i="1"/>
  <c r="CV470" i="1"/>
  <c r="CU470" i="1"/>
  <c r="CT470" i="1"/>
  <c r="CS470" i="1"/>
  <c r="DD469" i="1"/>
  <c r="DC469" i="1"/>
  <c r="DB469" i="1"/>
  <c r="DA469" i="1"/>
  <c r="CZ469" i="1"/>
  <c r="CY469" i="1"/>
  <c r="CX469" i="1"/>
  <c r="CW469" i="1"/>
  <c r="CV469" i="1"/>
  <c r="CU469" i="1"/>
  <c r="CT469" i="1"/>
  <c r="CS469" i="1"/>
  <c r="DD468" i="1"/>
  <c r="DC468" i="1"/>
  <c r="DB468" i="1"/>
  <c r="DA468" i="1"/>
  <c r="CZ468" i="1"/>
  <c r="CY468" i="1"/>
  <c r="CX468" i="1"/>
  <c r="CW468" i="1"/>
  <c r="CV468" i="1"/>
  <c r="CU468" i="1"/>
  <c r="CT468" i="1"/>
  <c r="CS468" i="1"/>
  <c r="DD467" i="1"/>
  <c r="DC467" i="1"/>
  <c r="DB467" i="1"/>
  <c r="DA467" i="1"/>
  <c r="CZ467" i="1"/>
  <c r="CY467" i="1"/>
  <c r="CX467" i="1"/>
  <c r="CW467" i="1"/>
  <c r="CV467" i="1"/>
  <c r="CU467" i="1"/>
  <c r="CT467" i="1"/>
  <c r="CS467" i="1"/>
  <c r="DD466" i="1"/>
  <c r="DC466" i="1"/>
  <c r="DB466" i="1"/>
  <c r="DA466" i="1"/>
  <c r="CZ466" i="1"/>
  <c r="CY466" i="1"/>
  <c r="CX466" i="1"/>
  <c r="CW466" i="1"/>
  <c r="CV466" i="1"/>
  <c r="CU466" i="1"/>
  <c r="CT466" i="1"/>
  <c r="CS466" i="1"/>
  <c r="DD465" i="1"/>
  <c r="DC465" i="1"/>
  <c r="DB465" i="1"/>
  <c r="DA465" i="1"/>
  <c r="CZ465" i="1"/>
  <c r="CY465" i="1"/>
  <c r="CX465" i="1"/>
  <c r="CW465" i="1"/>
  <c r="CV465" i="1"/>
  <c r="CU465" i="1"/>
  <c r="CT465" i="1"/>
  <c r="CS465" i="1"/>
  <c r="DD464" i="1"/>
  <c r="DC464" i="1"/>
  <c r="DB464" i="1"/>
  <c r="DA464" i="1"/>
  <c r="CZ464" i="1"/>
  <c r="CY464" i="1"/>
  <c r="CX464" i="1"/>
  <c r="CW464" i="1"/>
  <c r="CV464" i="1"/>
  <c r="CU464" i="1"/>
  <c r="CT464" i="1"/>
  <c r="CS464" i="1"/>
  <c r="DD463" i="1"/>
  <c r="DC463" i="1"/>
  <c r="DB463" i="1"/>
  <c r="DA463" i="1"/>
  <c r="CZ463" i="1"/>
  <c r="CY463" i="1"/>
  <c r="CX463" i="1"/>
  <c r="CW463" i="1"/>
  <c r="CV463" i="1"/>
  <c r="CU463" i="1"/>
  <c r="CT463" i="1"/>
  <c r="CS463" i="1"/>
  <c r="DD462" i="1"/>
  <c r="DC462" i="1"/>
  <c r="DB462" i="1"/>
  <c r="DA462" i="1"/>
  <c r="CZ462" i="1"/>
  <c r="CY462" i="1"/>
  <c r="CX462" i="1"/>
  <c r="CW462" i="1"/>
  <c r="CV462" i="1"/>
  <c r="CU462" i="1"/>
  <c r="CT462" i="1"/>
  <c r="CS462" i="1"/>
  <c r="DD461" i="1"/>
  <c r="DC461" i="1"/>
  <c r="DB461" i="1"/>
  <c r="DA461" i="1"/>
  <c r="CZ461" i="1"/>
  <c r="CY461" i="1"/>
  <c r="CX461" i="1"/>
  <c r="CW461" i="1"/>
  <c r="CV461" i="1"/>
  <c r="CU461" i="1"/>
  <c r="CT461" i="1"/>
  <c r="CS461" i="1"/>
  <c r="DD460" i="1"/>
  <c r="DC460" i="1"/>
  <c r="DB460" i="1"/>
  <c r="DA460" i="1"/>
  <c r="CZ460" i="1"/>
  <c r="CY460" i="1"/>
  <c r="CX460" i="1"/>
  <c r="CW460" i="1"/>
  <c r="CV460" i="1"/>
  <c r="CU460" i="1"/>
  <c r="CT460" i="1"/>
  <c r="CS460" i="1"/>
  <c r="DD459" i="1"/>
  <c r="DC459" i="1"/>
  <c r="DB459" i="1"/>
  <c r="DA459" i="1"/>
  <c r="CZ459" i="1"/>
  <c r="CY459" i="1"/>
  <c r="CX459" i="1"/>
  <c r="CW459" i="1"/>
  <c r="CV459" i="1"/>
  <c r="CU459" i="1"/>
  <c r="CT459" i="1"/>
  <c r="CS459" i="1"/>
  <c r="DD458" i="1"/>
  <c r="DC458" i="1"/>
  <c r="DB458" i="1"/>
  <c r="DA458" i="1"/>
  <c r="CZ458" i="1"/>
  <c r="CY458" i="1"/>
  <c r="CX458" i="1"/>
  <c r="CW458" i="1"/>
  <c r="CV458" i="1"/>
  <c r="CU458" i="1"/>
  <c r="CT458" i="1"/>
  <c r="CS458" i="1"/>
  <c r="DD457" i="1"/>
  <c r="DC457" i="1"/>
  <c r="DB457" i="1"/>
  <c r="DA457" i="1"/>
  <c r="CZ457" i="1"/>
  <c r="CY457" i="1"/>
  <c r="CX457" i="1"/>
  <c r="CW457" i="1"/>
  <c r="CV457" i="1"/>
  <c r="CU457" i="1"/>
  <c r="CT457" i="1"/>
  <c r="CS457" i="1"/>
  <c r="DD456" i="1"/>
  <c r="DC456" i="1"/>
  <c r="DB456" i="1"/>
  <c r="DA456" i="1"/>
  <c r="CZ456" i="1"/>
  <c r="CY456" i="1"/>
  <c r="CX456" i="1"/>
  <c r="CW456" i="1"/>
  <c r="CV456" i="1"/>
  <c r="CU456" i="1"/>
  <c r="CT456" i="1"/>
  <c r="CS456" i="1"/>
  <c r="DD455" i="1"/>
  <c r="DC455" i="1"/>
  <c r="DB455" i="1"/>
  <c r="DA455" i="1"/>
  <c r="CZ455" i="1"/>
  <c r="CY455" i="1"/>
  <c r="CX455" i="1"/>
  <c r="CW455" i="1"/>
  <c r="CV455" i="1"/>
  <c r="CU455" i="1"/>
  <c r="CT455" i="1"/>
  <c r="CS455" i="1"/>
  <c r="DD454" i="1"/>
  <c r="DC454" i="1"/>
  <c r="DB454" i="1"/>
  <c r="DA454" i="1"/>
  <c r="CZ454" i="1"/>
  <c r="CY454" i="1"/>
  <c r="CX454" i="1"/>
  <c r="CW454" i="1"/>
  <c r="CV454" i="1"/>
  <c r="CU454" i="1"/>
  <c r="CT454" i="1"/>
  <c r="CS454" i="1"/>
  <c r="DD453" i="1"/>
  <c r="DC453" i="1"/>
  <c r="DB453" i="1"/>
  <c r="DA453" i="1"/>
  <c r="CZ453" i="1"/>
  <c r="CY453" i="1"/>
  <c r="CX453" i="1"/>
  <c r="CW453" i="1"/>
  <c r="CV453" i="1"/>
  <c r="CU453" i="1"/>
  <c r="CT453" i="1"/>
  <c r="CS453" i="1"/>
  <c r="DD452" i="1"/>
  <c r="DC452" i="1"/>
  <c r="DB452" i="1"/>
  <c r="DA452" i="1"/>
  <c r="CZ452" i="1"/>
  <c r="CY452" i="1"/>
  <c r="CX452" i="1"/>
  <c r="CW452" i="1"/>
  <c r="CV452" i="1"/>
  <c r="CU452" i="1"/>
  <c r="CT452" i="1"/>
  <c r="CS452" i="1"/>
  <c r="DD451" i="1"/>
  <c r="DC451" i="1"/>
  <c r="DB451" i="1"/>
  <c r="DA451" i="1"/>
  <c r="CZ451" i="1"/>
  <c r="CY451" i="1"/>
  <c r="CX451" i="1"/>
  <c r="CW451" i="1"/>
  <c r="CV451" i="1"/>
  <c r="CU451" i="1"/>
  <c r="CT451" i="1"/>
  <c r="CS451" i="1"/>
  <c r="DD450" i="1"/>
  <c r="DC450" i="1"/>
  <c r="DB450" i="1"/>
  <c r="DA450" i="1"/>
  <c r="CZ450" i="1"/>
  <c r="CY450" i="1"/>
  <c r="CX450" i="1"/>
  <c r="CW450" i="1"/>
  <c r="CV450" i="1"/>
  <c r="CU450" i="1"/>
  <c r="CT450" i="1"/>
  <c r="CS450" i="1"/>
  <c r="DD449" i="1"/>
  <c r="DC449" i="1"/>
  <c r="DB449" i="1"/>
  <c r="DA449" i="1"/>
  <c r="CZ449" i="1"/>
  <c r="CY449" i="1"/>
  <c r="CX449" i="1"/>
  <c r="CW449" i="1"/>
  <c r="CV449" i="1"/>
  <c r="CU449" i="1"/>
  <c r="CT449" i="1"/>
  <c r="CS449" i="1"/>
  <c r="DD448" i="1"/>
  <c r="DC448" i="1"/>
  <c r="DB448" i="1"/>
  <c r="DA448" i="1"/>
  <c r="CZ448" i="1"/>
  <c r="CY448" i="1"/>
  <c r="CX448" i="1"/>
  <c r="CW448" i="1"/>
  <c r="CV448" i="1"/>
  <c r="CU448" i="1"/>
  <c r="CT448" i="1"/>
  <c r="CS448" i="1"/>
  <c r="DD447" i="1"/>
  <c r="DC447" i="1"/>
  <c r="DB447" i="1"/>
  <c r="DA447" i="1"/>
  <c r="CZ447" i="1"/>
  <c r="CY447" i="1"/>
  <c r="CX447" i="1"/>
  <c r="CW447" i="1"/>
  <c r="CV447" i="1"/>
  <c r="CU447" i="1"/>
  <c r="CT447" i="1"/>
  <c r="CS447" i="1"/>
  <c r="DD446" i="1"/>
  <c r="DC446" i="1"/>
  <c r="DB446" i="1"/>
  <c r="DA446" i="1"/>
  <c r="CZ446" i="1"/>
  <c r="CY446" i="1"/>
  <c r="CX446" i="1"/>
  <c r="CW446" i="1"/>
  <c r="CV446" i="1"/>
  <c r="CU446" i="1"/>
  <c r="CT446" i="1"/>
  <c r="CS446" i="1"/>
  <c r="DD445" i="1"/>
  <c r="DC445" i="1"/>
  <c r="DB445" i="1"/>
  <c r="DA445" i="1"/>
  <c r="CZ445" i="1"/>
  <c r="CY445" i="1"/>
  <c r="CX445" i="1"/>
  <c r="CW445" i="1"/>
  <c r="CV445" i="1"/>
  <c r="CU445" i="1"/>
  <c r="CT445" i="1"/>
  <c r="CS445" i="1"/>
  <c r="DD444" i="1"/>
  <c r="DC444" i="1"/>
  <c r="DB444" i="1"/>
  <c r="DA444" i="1"/>
  <c r="CZ444" i="1"/>
  <c r="CY444" i="1"/>
  <c r="CX444" i="1"/>
  <c r="CW444" i="1"/>
  <c r="CV444" i="1"/>
  <c r="CU444" i="1"/>
  <c r="CT444" i="1"/>
  <c r="CS444" i="1"/>
  <c r="DD443" i="1"/>
  <c r="DC443" i="1"/>
  <c r="DB443" i="1"/>
  <c r="DA443" i="1"/>
  <c r="CZ443" i="1"/>
  <c r="CY443" i="1"/>
  <c r="CX443" i="1"/>
  <c r="CW443" i="1"/>
  <c r="CV443" i="1"/>
  <c r="CU443" i="1"/>
  <c r="CT443" i="1"/>
  <c r="CS443" i="1"/>
  <c r="DD442" i="1"/>
  <c r="DC442" i="1"/>
  <c r="DB442" i="1"/>
  <c r="DA442" i="1"/>
  <c r="CZ442" i="1"/>
  <c r="CY442" i="1"/>
  <c r="CX442" i="1"/>
  <c r="CW442" i="1"/>
  <c r="CV442" i="1"/>
  <c r="CU442" i="1"/>
  <c r="CT442" i="1"/>
  <c r="CS442" i="1"/>
  <c r="DD441" i="1"/>
  <c r="DC441" i="1"/>
  <c r="DB441" i="1"/>
  <c r="DA441" i="1"/>
  <c r="CZ441" i="1"/>
  <c r="CY441" i="1"/>
  <c r="CX441" i="1"/>
  <c r="CW441" i="1"/>
  <c r="CV441" i="1"/>
  <c r="CU441" i="1"/>
  <c r="CT441" i="1"/>
  <c r="CS441" i="1"/>
  <c r="DD440" i="1"/>
  <c r="DC440" i="1"/>
  <c r="DB440" i="1"/>
  <c r="DA440" i="1"/>
  <c r="CZ440" i="1"/>
  <c r="CY440" i="1"/>
  <c r="CX440" i="1"/>
  <c r="CW440" i="1"/>
  <c r="CV440" i="1"/>
  <c r="CU440" i="1"/>
  <c r="CT440" i="1"/>
  <c r="CS440" i="1"/>
  <c r="DD439" i="1"/>
  <c r="DC439" i="1"/>
  <c r="DB439" i="1"/>
  <c r="DA439" i="1"/>
  <c r="CZ439" i="1"/>
  <c r="CY439" i="1"/>
  <c r="CX439" i="1"/>
  <c r="CW439" i="1"/>
  <c r="CV439" i="1"/>
  <c r="CU439" i="1"/>
  <c r="CT439" i="1"/>
  <c r="CS439" i="1"/>
  <c r="DD438" i="1"/>
  <c r="DC438" i="1"/>
  <c r="DB438" i="1"/>
  <c r="DA438" i="1"/>
  <c r="CZ438" i="1"/>
  <c r="CY438" i="1"/>
  <c r="CX438" i="1"/>
  <c r="CW438" i="1"/>
  <c r="CV438" i="1"/>
  <c r="CU438" i="1"/>
  <c r="CT438" i="1"/>
  <c r="CS438" i="1"/>
  <c r="DD437" i="1"/>
  <c r="DC437" i="1"/>
  <c r="DB437" i="1"/>
  <c r="DA437" i="1"/>
  <c r="CZ437" i="1"/>
  <c r="CY437" i="1"/>
  <c r="CX437" i="1"/>
  <c r="CW437" i="1"/>
  <c r="CV437" i="1"/>
  <c r="CU437" i="1"/>
  <c r="CT437" i="1"/>
  <c r="CS437" i="1"/>
  <c r="DD436" i="1"/>
  <c r="DC436" i="1"/>
  <c r="DB436" i="1"/>
  <c r="DA436" i="1"/>
  <c r="CZ436" i="1"/>
  <c r="CY436" i="1"/>
  <c r="CX436" i="1"/>
  <c r="CW436" i="1"/>
  <c r="CV436" i="1"/>
  <c r="CU436" i="1"/>
  <c r="CT436" i="1"/>
  <c r="CS436" i="1"/>
  <c r="DD435" i="1"/>
  <c r="DC435" i="1"/>
  <c r="DB435" i="1"/>
  <c r="DA435" i="1"/>
  <c r="CZ435" i="1"/>
  <c r="CY435" i="1"/>
  <c r="CX435" i="1"/>
  <c r="CW435" i="1"/>
  <c r="CV435" i="1"/>
  <c r="CU435" i="1"/>
  <c r="CT435" i="1"/>
  <c r="CS435" i="1"/>
  <c r="DD434" i="1"/>
  <c r="DC434" i="1"/>
  <c r="DB434" i="1"/>
  <c r="DA434" i="1"/>
  <c r="CZ434" i="1"/>
  <c r="CY434" i="1"/>
  <c r="CX434" i="1"/>
  <c r="CW434" i="1"/>
  <c r="CV434" i="1"/>
  <c r="CU434" i="1"/>
  <c r="CT434" i="1"/>
  <c r="CS434" i="1"/>
  <c r="DD433" i="1"/>
  <c r="DC433" i="1"/>
  <c r="DB433" i="1"/>
  <c r="DA433" i="1"/>
  <c r="CZ433" i="1"/>
  <c r="CY433" i="1"/>
  <c r="CX433" i="1"/>
  <c r="CW433" i="1"/>
  <c r="CV433" i="1"/>
  <c r="CU433" i="1"/>
  <c r="CT433" i="1"/>
  <c r="CS433" i="1"/>
  <c r="DD432" i="1"/>
  <c r="DC432" i="1"/>
  <c r="DB432" i="1"/>
  <c r="DA432" i="1"/>
  <c r="CZ432" i="1"/>
  <c r="CY432" i="1"/>
  <c r="CX432" i="1"/>
  <c r="CW432" i="1"/>
  <c r="CV432" i="1"/>
  <c r="CU432" i="1"/>
  <c r="CT432" i="1"/>
  <c r="CS432" i="1"/>
  <c r="DD431" i="1"/>
  <c r="DC431" i="1"/>
  <c r="DB431" i="1"/>
  <c r="DA431" i="1"/>
  <c r="CZ431" i="1"/>
  <c r="CY431" i="1"/>
  <c r="CX431" i="1"/>
  <c r="CW431" i="1"/>
  <c r="CV431" i="1"/>
  <c r="CU431" i="1"/>
  <c r="CT431" i="1"/>
  <c r="CS431" i="1"/>
  <c r="DD430" i="1"/>
  <c r="DC430" i="1"/>
  <c r="DB430" i="1"/>
  <c r="DA430" i="1"/>
  <c r="CZ430" i="1"/>
  <c r="CY430" i="1"/>
  <c r="CX430" i="1"/>
  <c r="CW430" i="1"/>
  <c r="CV430" i="1"/>
  <c r="CU430" i="1"/>
  <c r="CT430" i="1"/>
  <c r="CS430" i="1"/>
  <c r="DD429" i="1"/>
  <c r="DC429" i="1"/>
  <c r="DB429" i="1"/>
  <c r="DA429" i="1"/>
  <c r="CZ429" i="1"/>
  <c r="CY429" i="1"/>
  <c r="CX429" i="1"/>
  <c r="CW429" i="1"/>
  <c r="CV429" i="1"/>
  <c r="CU429" i="1"/>
  <c r="CT429" i="1"/>
  <c r="CS429" i="1"/>
  <c r="DD428" i="1"/>
  <c r="DC428" i="1"/>
  <c r="DB428" i="1"/>
  <c r="DA428" i="1"/>
  <c r="CZ428" i="1"/>
  <c r="CY428" i="1"/>
  <c r="CX428" i="1"/>
  <c r="CW428" i="1"/>
  <c r="CV428" i="1"/>
  <c r="CU428" i="1"/>
  <c r="CT428" i="1"/>
  <c r="CS428" i="1"/>
  <c r="DD427" i="1"/>
  <c r="DC427" i="1"/>
  <c r="DB427" i="1"/>
  <c r="DA427" i="1"/>
  <c r="CZ427" i="1"/>
  <c r="CY427" i="1"/>
  <c r="CX427" i="1"/>
  <c r="CW427" i="1"/>
  <c r="CV427" i="1"/>
  <c r="CU427" i="1"/>
  <c r="CT427" i="1"/>
  <c r="CS427" i="1"/>
  <c r="DD426" i="1"/>
  <c r="DC426" i="1"/>
  <c r="DB426" i="1"/>
  <c r="DA426" i="1"/>
  <c r="CZ426" i="1"/>
  <c r="CY426" i="1"/>
  <c r="CX426" i="1"/>
  <c r="CW426" i="1"/>
  <c r="CV426" i="1"/>
  <c r="CU426" i="1"/>
  <c r="CT426" i="1"/>
  <c r="CS426" i="1"/>
  <c r="DD425" i="1"/>
  <c r="DC425" i="1"/>
  <c r="DB425" i="1"/>
  <c r="DA425" i="1"/>
  <c r="CZ425" i="1"/>
  <c r="CY425" i="1"/>
  <c r="CX425" i="1"/>
  <c r="CW425" i="1"/>
  <c r="CV425" i="1"/>
  <c r="CU425" i="1"/>
  <c r="CT425" i="1"/>
  <c r="CS425" i="1"/>
  <c r="DD424" i="1"/>
  <c r="DC424" i="1"/>
  <c r="DB424" i="1"/>
  <c r="DA424" i="1"/>
  <c r="CZ424" i="1"/>
  <c r="CY424" i="1"/>
  <c r="CX424" i="1"/>
  <c r="CW424" i="1"/>
  <c r="CV424" i="1"/>
  <c r="CU424" i="1"/>
  <c r="CT424" i="1"/>
  <c r="CS424" i="1"/>
  <c r="DD423" i="1"/>
  <c r="DC423" i="1"/>
  <c r="DB423" i="1"/>
  <c r="DA423" i="1"/>
  <c r="CZ423" i="1"/>
  <c r="CY423" i="1"/>
  <c r="CX423" i="1"/>
  <c r="CW423" i="1"/>
  <c r="CV423" i="1"/>
  <c r="CU423" i="1"/>
  <c r="CT423" i="1"/>
  <c r="CS423" i="1"/>
  <c r="DD422" i="1"/>
  <c r="DC422" i="1"/>
  <c r="DB422" i="1"/>
  <c r="DA422" i="1"/>
  <c r="CZ422" i="1"/>
  <c r="CY422" i="1"/>
  <c r="CX422" i="1"/>
  <c r="CW422" i="1"/>
  <c r="CV422" i="1"/>
  <c r="CU422" i="1"/>
  <c r="CT422" i="1"/>
  <c r="CS422" i="1"/>
  <c r="DD421" i="1"/>
  <c r="DC421" i="1"/>
  <c r="DB421" i="1"/>
  <c r="DA421" i="1"/>
  <c r="CZ421" i="1"/>
  <c r="CY421" i="1"/>
  <c r="CX421" i="1"/>
  <c r="CW421" i="1"/>
  <c r="CV421" i="1"/>
  <c r="CU421" i="1"/>
  <c r="CT421" i="1"/>
  <c r="CS421" i="1"/>
  <c r="DD420" i="1"/>
  <c r="DC420" i="1"/>
  <c r="DB420" i="1"/>
  <c r="DA420" i="1"/>
  <c r="CZ420" i="1"/>
  <c r="CY420" i="1"/>
  <c r="CX420" i="1"/>
  <c r="CW420" i="1"/>
  <c r="CV420" i="1"/>
  <c r="CU420" i="1"/>
  <c r="CT420" i="1"/>
  <c r="CS420" i="1"/>
  <c r="DD419" i="1"/>
  <c r="DC419" i="1"/>
  <c r="DB419" i="1"/>
  <c r="DA419" i="1"/>
  <c r="CZ419" i="1"/>
  <c r="CY419" i="1"/>
  <c r="CX419" i="1"/>
  <c r="CW419" i="1"/>
  <c r="CV419" i="1"/>
  <c r="CU419" i="1"/>
  <c r="CT419" i="1"/>
  <c r="CS419" i="1"/>
  <c r="DD418" i="1"/>
  <c r="DC418" i="1"/>
  <c r="DB418" i="1"/>
  <c r="DA418" i="1"/>
  <c r="CZ418" i="1"/>
  <c r="CY418" i="1"/>
  <c r="CX418" i="1"/>
  <c r="CW418" i="1"/>
  <c r="CV418" i="1"/>
  <c r="CU418" i="1"/>
  <c r="CT418" i="1"/>
  <c r="CS418" i="1"/>
  <c r="DD417" i="1"/>
  <c r="DC417" i="1"/>
  <c r="DB417" i="1"/>
  <c r="DA417" i="1"/>
  <c r="CZ417" i="1"/>
  <c r="CY417" i="1"/>
  <c r="CX417" i="1"/>
  <c r="CW417" i="1"/>
  <c r="CV417" i="1"/>
  <c r="CU417" i="1"/>
  <c r="CT417" i="1"/>
  <c r="CS417" i="1"/>
  <c r="DD416" i="1"/>
  <c r="DC416" i="1"/>
  <c r="DB416" i="1"/>
  <c r="DA416" i="1"/>
  <c r="CZ416" i="1"/>
  <c r="CY416" i="1"/>
  <c r="CX416" i="1"/>
  <c r="CW416" i="1"/>
  <c r="CV416" i="1"/>
  <c r="CU416" i="1"/>
  <c r="CT416" i="1"/>
  <c r="CS416" i="1"/>
  <c r="DD415" i="1"/>
  <c r="DC415" i="1"/>
  <c r="DB415" i="1"/>
  <c r="DA415" i="1"/>
  <c r="CZ415" i="1"/>
  <c r="CY415" i="1"/>
  <c r="CX415" i="1"/>
  <c r="CW415" i="1"/>
  <c r="CV415" i="1"/>
  <c r="CU415" i="1"/>
  <c r="CT415" i="1"/>
  <c r="CS415" i="1"/>
  <c r="DD414" i="1"/>
  <c r="DC414" i="1"/>
  <c r="DB414" i="1"/>
  <c r="DA414" i="1"/>
  <c r="CZ414" i="1"/>
  <c r="CY414" i="1"/>
  <c r="CX414" i="1"/>
  <c r="CW414" i="1"/>
  <c r="CV414" i="1"/>
  <c r="CU414" i="1"/>
  <c r="CT414" i="1"/>
  <c r="CS414" i="1"/>
  <c r="DD413" i="1"/>
  <c r="DC413" i="1"/>
  <c r="DB413" i="1"/>
  <c r="DA413" i="1"/>
  <c r="CZ413" i="1"/>
  <c r="CY413" i="1"/>
  <c r="CX413" i="1"/>
  <c r="CW413" i="1"/>
  <c r="CV413" i="1"/>
  <c r="CU413" i="1"/>
  <c r="CT413" i="1"/>
  <c r="CS413" i="1"/>
  <c r="DD412" i="1"/>
  <c r="DC412" i="1"/>
  <c r="DB412" i="1"/>
  <c r="DA412" i="1"/>
  <c r="CZ412" i="1"/>
  <c r="CY412" i="1"/>
  <c r="CX412" i="1"/>
  <c r="CW412" i="1"/>
  <c r="CV412" i="1"/>
  <c r="CU412" i="1"/>
  <c r="CT412" i="1"/>
  <c r="CS412" i="1"/>
  <c r="DD411" i="1"/>
  <c r="DC411" i="1"/>
  <c r="DB411" i="1"/>
  <c r="DA411" i="1"/>
  <c r="CZ411" i="1"/>
  <c r="CY411" i="1"/>
  <c r="CX411" i="1"/>
  <c r="CW411" i="1"/>
  <c r="CV411" i="1"/>
  <c r="CU411" i="1"/>
  <c r="CT411" i="1"/>
  <c r="CS411" i="1"/>
  <c r="DD410" i="1"/>
  <c r="DC410" i="1"/>
  <c r="DB410" i="1"/>
  <c r="DA410" i="1"/>
  <c r="CZ410" i="1"/>
  <c r="CY410" i="1"/>
  <c r="CX410" i="1"/>
  <c r="CW410" i="1"/>
  <c r="CV410" i="1"/>
  <c r="CU410" i="1"/>
  <c r="CT410" i="1"/>
  <c r="CS410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DD408" i="1"/>
  <c r="DC408" i="1"/>
  <c r="DB408" i="1"/>
  <c r="DA408" i="1"/>
  <c r="CZ408" i="1"/>
  <c r="CY408" i="1"/>
  <c r="CX408" i="1"/>
  <c r="CW408" i="1"/>
  <c r="CV408" i="1"/>
  <c r="CU408" i="1"/>
  <c r="CT408" i="1"/>
  <c r="CS408" i="1"/>
  <c r="DD407" i="1"/>
  <c r="DC407" i="1"/>
  <c r="DB407" i="1"/>
  <c r="DA407" i="1"/>
  <c r="CZ407" i="1"/>
  <c r="CY407" i="1"/>
  <c r="CX407" i="1"/>
  <c r="CW407" i="1"/>
  <c r="CV407" i="1"/>
  <c r="CU407" i="1"/>
  <c r="CT407" i="1"/>
  <c r="CS407" i="1"/>
  <c r="DD406" i="1"/>
  <c r="DC406" i="1"/>
  <c r="DB406" i="1"/>
  <c r="DA406" i="1"/>
  <c r="CZ406" i="1"/>
  <c r="CY406" i="1"/>
  <c r="CX406" i="1"/>
  <c r="CW406" i="1"/>
  <c r="CV406" i="1"/>
  <c r="CU406" i="1"/>
  <c r="CT406" i="1"/>
  <c r="CS406" i="1"/>
  <c r="DD405" i="1"/>
  <c r="DC405" i="1"/>
  <c r="DB405" i="1"/>
  <c r="DA405" i="1"/>
  <c r="CZ405" i="1"/>
  <c r="CY405" i="1"/>
  <c r="CX405" i="1"/>
  <c r="CW405" i="1"/>
  <c r="CV405" i="1"/>
  <c r="CU405" i="1"/>
  <c r="CT405" i="1"/>
  <c r="CS405" i="1"/>
  <c r="DD404" i="1"/>
  <c r="DC404" i="1"/>
  <c r="DB404" i="1"/>
  <c r="DA404" i="1"/>
  <c r="CZ404" i="1"/>
  <c r="CY404" i="1"/>
  <c r="CX404" i="1"/>
  <c r="CW404" i="1"/>
  <c r="CV404" i="1"/>
  <c r="CU404" i="1"/>
  <c r="CT404" i="1"/>
  <c r="CS404" i="1"/>
  <c r="DD403" i="1"/>
  <c r="DC403" i="1"/>
  <c r="DB403" i="1"/>
  <c r="DA403" i="1"/>
  <c r="CZ403" i="1"/>
  <c r="CY403" i="1"/>
  <c r="CX403" i="1"/>
  <c r="CW403" i="1"/>
  <c r="CV403" i="1"/>
  <c r="CU403" i="1"/>
  <c r="CT403" i="1"/>
  <c r="CS403" i="1"/>
  <c r="DD402" i="1"/>
  <c r="DC402" i="1"/>
  <c r="DB402" i="1"/>
  <c r="DA402" i="1"/>
  <c r="CZ402" i="1"/>
  <c r="CY402" i="1"/>
  <c r="CX402" i="1"/>
  <c r="CW402" i="1"/>
  <c r="CV402" i="1"/>
  <c r="CU402" i="1"/>
  <c r="CT402" i="1"/>
  <c r="CS402" i="1"/>
  <c r="DD401" i="1"/>
  <c r="DC401" i="1"/>
  <c r="DB401" i="1"/>
  <c r="DA401" i="1"/>
  <c r="CZ401" i="1"/>
  <c r="CY401" i="1"/>
  <c r="CX401" i="1"/>
  <c r="CW401" i="1"/>
  <c r="CV401" i="1"/>
  <c r="CU401" i="1"/>
  <c r="CT401" i="1"/>
  <c r="CS401" i="1"/>
  <c r="DD400" i="1"/>
  <c r="DC400" i="1"/>
  <c r="DB400" i="1"/>
  <c r="DA400" i="1"/>
  <c r="CZ400" i="1"/>
  <c r="CY400" i="1"/>
  <c r="CX400" i="1"/>
  <c r="CW400" i="1"/>
  <c r="CV400" i="1"/>
  <c r="CU400" i="1"/>
  <c r="CT400" i="1"/>
  <c r="CS400" i="1"/>
  <c r="DD399" i="1"/>
  <c r="DC399" i="1"/>
  <c r="DB399" i="1"/>
  <c r="DA399" i="1"/>
  <c r="CZ399" i="1"/>
  <c r="CY399" i="1"/>
  <c r="CX399" i="1"/>
  <c r="CW399" i="1"/>
  <c r="CV399" i="1"/>
  <c r="CU399" i="1"/>
  <c r="CT399" i="1"/>
  <c r="CS399" i="1"/>
  <c r="DD398" i="1"/>
  <c r="DC398" i="1"/>
  <c r="DB398" i="1"/>
  <c r="DA398" i="1"/>
  <c r="CZ398" i="1"/>
  <c r="CY398" i="1"/>
  <c r="CX398" i="1"/>
  <c r="CW398" i="1"/>
  <c r="CV398" i="1"/>
  <c r="CU398" i="1"/>
  <c r="CT398" i="1"/>
  <c r="CS398" i="1"/>
  <c r="DD397" i="1"/>
  <c r="DC397" i="1"/>
  <c r="DB397" i="1"/>
  <c r="DA397" i="1"/>
  <c r="CZ397" i="1"/>
  <c r="CY397" i="1"/>
  <c r="CX397" i="1"/>
  <c r="CW397" i="1"/>
  <c r="CV397" i="1"/>
  <c r="CU397" i="1"/>
  <c r="CT397" i="1"/>
  <c r="CS397" i="1"/>
  <c r="DD396" i="1"/>
  <c r="DC396" i="1"/>
  <c r="DB396" i="1"/>
  <c r="DA396" i="1"/>
  <c r="CZ396" i="1"/>
  <c r="CY396" i="1"/>
  <c r="CX396" i="1"/>
  <c r="CW396" i="1"/>
  <c r="CV396" i="1"/>
  <c r="CU396" i="1"/>
  <c r="CT396" i="1"/>
  <c r="CS396" i="1"/>
  <c r="DD395" i="1"/>
  <c r="DC395" i="1"/>
  <c r="DB395" i="1"/>
  <c r="DA395" i="1"/>
  <c r="CZ395" i="1"/>
  <c r="CY395" i="1"/>
  <c r="CX395" i="1"/>
  <c r="CW395" i="1"/>
  <c r="CV395" i="1"/>
  <c r="CU395" i="1"/>
  <c r="CT395" i="1"/>
  <c r="CS395" i="1"/>
  <c r="DD394" i="1"/>
  <c r="DC394" i="1"/>
  <c r="DB394" i="1"/>
  <c r="DA394" i="1"/>
  <c r="CZ394" i="1"/>
  <c r="CY394" i="1"/>
  <c r="CX394" i="1"/>
  <c r="CW394" i="1"/>
  <c r="CV394" i="1"/>
  <c r="CU394" i="1"/>
  <c r="CT394" i="1"/>
  <c r="CS394" i="1"/>
  <c r="DD393" i="1"/>
  <c r="DC393" i="1"/>
  <c r="DB393" i="1"/>
  <c r="DA393" i="1"/>
  <c r="CZ393" i="1"/>
  <c r="CY393" i="1"/>
  <c r="CX393" i="1"/>
  <c r="CW393" i="1"/>
  <c r="CV393" i="1"/>
  <c r="CU393" i="1"/>
  <c r="CT393" i="1"/>
  <c r="CS393" i="1"/>
  <c r="DD392" i="1"/>
  <c r="DC392" i="1"/>
  <c r="DB392" i="1"/>
  <c r="DA392" i="1"/>
  <c r="CZ392" i="1"/>
  <c r="CY392" i="1"/>
  <c r="CX392" i="1"/>
  <c r="CW392" i="1"/>
  <c r="CV392" i="1"/>
  <c r="CU392" i="1"/>
  <c r="CT392" i="1"/>
  <c r="CS392" i="1"/>
  <c r="DD391" i="1"/>
  <c r="DC391" i="1"/>
  <c r="DB391" i="1"/>
  <c r="DA391" i="1"/>
  <c r="CZ391" i="1"/>
  <c r="CY391" i="1"/>
  <c r="CX391" i="1"/>
  <c r="CW391" i="1"/>
  <c r="CV391" i="1"/>
  <c r="CU391" i="1"/>
  <c r="CT391" i="1"/>
  <c r="CS391" i="1"/>
  <c r="DD390" i="1"/>
  <c r="DC390" i="1"/>
  <c r="DB390" i="1"/>
  <c r="DA390" i="1"/>
  <c r="CZ390" i="1"/>
  <c r="CY390" i="1"/>
  <c r="CX390" i="1"/>
  <c r="CW390" i="1"/>
  <c r="CV390" i="1"/>
  <c r="CU390" i="1"/>
  <c r="CT390" i="1"/>
  <c r="CS390" i="1"/>
  <c r="DD389" i="1"/>
  <c r="DC389" i="1"/>
  <c r="DB389" i="1"/>
  <c r="DA389" i="1"/>
  <c r="CZ389" i="1"/>
  <c r="CY389" i="1"/>
  <c r="CX389" i="1"/>
  <c r="CW389" i="1"/>
  <c r="CV389" i="1"/>
  <c r="CU389" i="1"/>
  <c r="CT389" i="1"/>
  <c r="CS389" i="1"/>
  <c r="DD388" i="1"/>
  <c r="DC388" i="1"/>
  <c r="DB388" i="1"/>
  <c r="DA388" i="1"/>
  <c r="CZ388" i="1"/>
  <c r="CY388" i="1"/>
  <c r="CX388" i="1"/>
  <c r="CW388" i="1"/>
  <c r="CV388" i="1"/>
  <c r="CU388" i="1"/>
  <c r="CT388" i="1"/>
  <c r="CS388" i="1"/>
  <c r="DD387" i="1"/>
  <c r="DC387" i="1"/>
  <c r="DB387" i="1"/>
  <c r="DA387" i="1"/>
  <c r="CZ387" i="1"/>
  <c r="CY387" i="1"/>
  <c r="CX387" i="1"/>
  <c r="CW387" i="1"/>
  <c r="CV387" i="1"/>
  <c r="CU387" i="1"/>
  <c r="CT387" i="1"/>
  <c r="CS387" i="1"/>
  <c r="DD386" i="1"/>
  <c r="DC386" i="1"/>
  <c r="DB386" i="1"/>
  <c r="DA386" i="1"/>
  <c r="CZ386" i="1"/>
  <c r="CY386" i="1"/>
  <c r="CX386" i="1"/>
  <c r="CW386" i="1"/>
  <c r="CV386" i="1"/>
  <c r="CU386" i="1"/>
  <c r="CT386" i="1"/>
  <c r="CS386" i="1"/>
  <c r="DD385" i="1"/>
  <c r="DC385" i="1"/>
  <c r="DB385" i="1"/>
  <c r="DA385" i="1"/>
  <c r="CZ385" i="1"/>
  <c r="CY385" i="1"/>
  <c r="CX385" i="1"/>
  <c r="CW385" i="1"/>
  <c r="CV385" i="1"/>
  <c r="CU385" i="1"/>
  <c r="CT385" i="1"/>
  <c r="CS385" i="1"/>
  <c r="DD384" i="1"/>
  <c r="DC384" i="1"/>
  <c r="DB384" i="1"/>
  <c r="DA384" i="1"/>
  <c r="CZ384" i="1"/>
  <c r="CY384" i="1"/>
  <c r="CX384" i="1"/>
  <c r="CW384" i="1"/>
  <c r="CV384" i="1"/>
  <c r="CU384" i="1"/>
  <c r="CT384" i="1"/>
  <c r="CS384" i="1"/>
  <c r="DD383" i="1"/>
  <c r="DC383" i="1"/>
  <c r="DB383" i="1"/>
  <c r="DA383" i="1"/>
  <c r="CZ383" i="1"/>
  <c r="CY383" i="1"/>
  <c r="CX383" i="1"/>
  <c r="CW383" i="1"/>
  <c r="CV383" i="1"/>
  <c r="CU383" i="1"/>
  <c r="CT383" i="1"/>
  <c r="CS383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DD380" i="1"/>
  <c r="DC380" i="1"/>
  <c r="DB380" i="1"/>
  <c r="DA380" i="1"/>
  <c r="CZ380" i="1"/>
  <c r="CY380" i="1"/>
  <c r="CX380" i="1"/>
  <c r="CW380" i="1"/>
  <c r="CV380" i="1"/>
  <c r="CU380" i="1"/>
  <c r="CT380" i="1"/>
  <c r="CS380" i="1"/>
  <c r="DD379" i="1"/>
  <c r="DC379" i="1"/>
  <c r="DB379" i="1"/>
  <c r="DA379" i="1"/>
  <c r="CZ379" i="1"/>
  <c r="CY379" i="1"/>
  <c r="CX379" i="1"/>
  <c r="CW379" i="1"/>
  <c r="CV379" i="1"/>
  <c r="CU379" i="1"/>
  <c r="CT379" i="1"/>
  <c r="CS379" i="1"/>
  <c r="DD378" i="1"/>
  <c r="DC378" i="1"/>
  <c r="DB378" i="1"/>
  <c r="DA378" i="1"/>
  <c r="CZ378" i="1"/>
  <c r="CY378" i="1"/>
  <c r="CX378" i="1"/>
  <c r="CW378" i="1"/>
  <c r="CV378" i="1"/>
  <c r="CU378" i="1"/>
  <c r="CT378" i="1"/>
  <c r="CS378" i="1"/>
  <c r="DD377" i="1"/>
  <c r="DC377" i="1"/>
  <c r="DB377" i="1"/>
  <c r="DA377" i="1"/>
  <c r="CZ377" i="1"/>
  <c r="CY377" i="1"/>
  <c r="CX377" i="1"/>
  <c r="CW377" i="1"/>
  <c r="CV377" i="1"/>
  <c r="CU377" i="1"/>
  <c r="CT377" i="1"/>
  <c r="CS377" i="1"/>
  <c r="DD376" i="1"/>
  <c r="DC376" i="1"/>
  <c r="DB376" i="1"/>
  <c r="DA376" i="1"/>
  <c r="CZ376" i="1"/>
  <c r="CY376" i="1"/>
  <c r="CX376" i="1"/>
  <c r="CW376" i="1"/>
  <c r="CV376" i="1"/>
  <c r="CU376" i="1"/>
  <c r="CT376" i="1"/>
  <c r="CS376" i="1"/>
  <c r="DD375" i="1"/>
  <c r="DC375" i="1"/>
  <c r="DB375" i="1"/>
  <c r="DA375" i="1"/>
  <c r="CZ375" i="1"/>
  <c r="CY375" i="1"/>
  <c r="CX375" i="1"/>
  <c r="CW375" i="1"/>
  <c r="CV375" i="1"/>
  <c r="CU375" i="1"/>
  <c r="CT375" i="1"/>
  <c r="CS375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DD373" i="1"/>
  <c r="DC373" i="1"/>
  <c r="DB373" i="1"/>
  <c r="DA373" i="1"/>
  <c r="CZ373" i="1"/>
  <c r="CY373" i="1"/>
  <c r="CX373" i="1"/>
  <c r="CW373" i="1"/>
  <c r="CV373" i="1"/>
  <c r="CU373" i="1"/>
  <c r="CT373" i="1"/>
  <c r="CS373" i="1"/>
  <c r="DD372" i="1"/>
  <c r="DC372" i="1"/>
  <c r="DB372" i="1"/>
  <c r="DA372" i="1"/>
  <c r="CZ372" i="1"/>
  <c r="CY372" i="1"/>
  <c r="CX372" i="1"/>
  <c r="CW372" i="1"/>
  <c r="CV372" i="1"/>
  <c r="CU372" i="1"/>
  <c r="CT372" i="1"/>
  <c r="CS372" i="1"/>
  <c r="DD371" i="1"/>
  <c r="DC371" i="1"/>
  <c r="DB371" i="1"/>
  <c r="DA371" i="1"/>
  <c r="CZ371" i="1"/>
  <c r="CY371" i="1"/>
  <c r="CX371" i="1"/>
  <c r="CW371" i="1"/>
  <c r="CV371" i="1"/>
  <c r="CU371" i="1"/>
  <c r="CT371" i="1"/>
  <c r="CS371" i="1"/>
  <c r="DD370" i="1"/>
  <c r="DC370" i="1"/>
  <c r="DB370" i="1"/>
  <c r="DA370" i="1"/>
  <c r="CZ370" i="1"/>
  <c r="CY370" i="1"/>
  <c r="CX370" i="1"/>
  <c r="CW370" i="1"/>
  <c r="CV370" i="1"/>
  <c r="CU370" i="1"/>
  <c r="CT370" i="1"/>
  <c r="CS370" i="1"/>
  <c r="DD369" i="1"/>
  <c r="DC369" i="1"/>
  <c r="DB369" i="1"/>
  <c r="DA369" i="1"/>
  <c r="CZ369" i="1"/>
  <c r="CY369" i="1"/>
  <c r="CX369" i="1"/>
  <c r="CW369" i="1"/>
  <c r="CV369" i="1"/>
  <c r="CU369" i="1"/>
  <c r="CT369" i="1"/>
  <c r="CS369" i="1"/>
  <c r="DD368" i="1"/>
  <c r="DC368" i="1"/>
  <c r="DB368" i="1"/>
  <c r="DA368" i="1"/>
  <c r="CZ368" i="1"/>
  <c r="CY368" i="1"/>
  <c r="CX368" i="1"/>
  <c r="CW368" i="1"/>
  <c r="CV368" i="1"/>
  <c r="CU368" i="1"/>
  <c r="CT368" i="1"/>
  <c r="CS368" i="1"/>
  <c r="DD367" i="1"/>
  <c r="DC367" i="1"/>
  <c r="DB367" i="1"/>
  <c r="DA367" i="1"/>
  <c r="CZ367" i="1"/>
  <c r="CY367" i="1"/>
  <c r="CX367" i="1"/>
  <c r="CW367" i="1"/>
  <c r="CV367" i="1"/>
  <c r="CU367" i="1"/>
  <c r="CT367" i="1"/>
  <c r="CS367" i="1"/>
  <c r="DD366" i="1"/>
  <c r="DC366" i="1"/>
  <c r="DB366" i="1"/>
  <c r="DA366" i="1"/>
  <c r="CZ366" i="1"/>
  <c r="CY366" i="1"/>
  <c r="CX366" i="1"/>
  <c r="CW366" i="1"/>
  <c r="CV366" i="1"/>
  <c r="CU366" i="1"/>
  <c r="CT366" i="1"/>
  <c r="CS366" i="1"/>
  <c r="DD365" i="1"/>
  <c r="DC365" i="1"/>
  <c r="DB365" i="1"/>
  <c r="DA365" i="1"/>
  <c r="CZ365" i="1"/>
  <c r="CY365" i="1"/>
  <c r="CX365" i="1"/>
  <c r="CW365" i="1"/>
  <c r="CV365" i="1"/>
  <c r="CU365" i="1"/>
  <c r="CT365" i="1"/>
  <c r="CS365" i="1"/>
  <c r="DD364" i="1"/>
  <c r="DC364" i="1"/>
  <c r="DB364" i="1"/>
  <c r="DA364" i="1"/>
  <c r="CZ364" i="1"/>
  <c r="CY364" i="1"/>
  <c r="CX364" i="1"/>
  <c r="CW364" i="1"/>
  <c r="CV364" i="1"/>
  <c r="CU364" i="1"/>
  <c r="CT364" i="1"/>
  <c r="CS364" i="1"/>
  <c r="DD363" i="1"/>
  <c r="DC363" i="1"/>
  <c r="DB363" i="1"/>
  <c r="DA363" i="1"/>
  <c r="CZ363" i="1"/>
  <c r="CY363" i="1"/>
  <c r="CX363" i="1"/>
  <c r="CW363" i="1"/>
  <c r="CV363" i="1"/>
  <c r="CU363" i="1"/>
  <c r="CT363" i="1"/>
  <c r="CS363" i="1"/>
  <c r="DD362" i="1"/>
  <c r="DC362" i="1"/>
  <c r="DB362" i="1"/>
  <c r="DA362" i="1"/>
  <c r="CZ362" i="1"/>
  <c r="CY362" i="1"/>
  <c r="CX362" i="1"/>
  <c r="CW362" i="1"/>
  <c r="CV362" i="1"/>
  <c r="CU362" i="1"/>
  <c r="CT362" i="1"/>
  <c r="CS362" i="1"/>
  <c r="DD361" i="1"/>
  <c r="DC361" i="1"/>
  <c r="DB361" i="1"/>
  <c r="DA361" i="1"/>
  <c r="CZ361" i="1"/>
  <c r="CY361" i="1"/>
  <c r="CX361" i="1"/>
  <c r="CW361" i="1"/>
  <c r="CV361" i="1"/>
  <c r="CU361" i="1"/>
  <c r="CT361" i="1"/>
  <c r="CS361" i="1"/>
  <c r="DD360" i="1"/>
  <c r="DC360" i="1"/>
  <c r="DB360" i="1"/>
  <c r="DA360" i="1"/>
  <c r="CZ360" i="1"/>
  <c r="CY360" i="1"/>
  <c r="CX360" i="1"/>
  <c r="CW360" i="1"/>
  <c r="CV360" i="1"/>
  <c r="CU360" i="1"/>
  <c r="CT360" i="1"/>
  <c r="CS360" i="1"/>
  <c r="DD359" i="1"/>
  <c r="DC359" i="1"/>
  <c r="DB359" i="1"/>
  <c r="DA359" i="1"/>
  <c r="CZ359" i="1"/>
  <c r="CY359" i="1"/>
  <c r="CX359" i="1"/>
  <c r="CW359" i="1"/>
  <c r="CV359" i="1"/>
  <c r="CU359" i="1"/>
  <c r="CT359" i="1"/>
  <c r="CS359" i="1"/>
  <c r="DD358" i="1"/>
  <c r="DC358" i="1"/>
  <c r="DB358" i="1"/>
  <c r="DA358" i="1"/>
  <c r="CZ358" i="1"/>
  <c r="CY358" i="1"/>
  <c r="CX358" i="1"/>
  <c r="CW358" i="1"/>
  <c r="CV358" i="1"/>
  <c r="CU358" i="1"/>
  <c r="CT358" i="1"/>
  <c r="CS358" i="1"/>
  <c r="DD357" i="1"/>
  <c r="DC357" i="1"/>
  <c r="DB357" i="1"/>
  <c r="DA357" i="1"/>
  <c r="CZ357" i="1"/>
  <c r="CY357" i="1"/>
  <c r="CX357" i="1"/>
  <c r="CW357" i="1"/>
  <c r="CV357" i="1"/>
  <c r="CU357" i="1"/>
  <c r="CT357" i="1"/>
  <c r="CS357" i="1"/>
  <c r="DD356" i="1"/>
  <c r="DC356" i="1"/>
  <c r="DB356" i="1"/>
  <c r="DA356" i="1"/>
  <c r="CZ356" i="1"/>
  <c r="CY356" i="1"/>
  <c r="CX356" i="1"/>
  <c r="CW356" i="1"/>
  <c r="CV356" i="1"/>
  <c r="CU356" i="1"/>
  <c r="CT356" i="1"/>
  <c r="CS356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DD354" i="1"/>
  <c r="DC354" i="1"/>
  <c r="DB354" i="1"/>
  <c r="DA354" i="1"/>
  <c r="CZ354" i="1"/>
  <c r="CY354" i="1"/>
  <c r="CX354" i="1"/>
  <c r="CW354" i="1"/>
  <c r="CV354" i="1"/>
  <c r="CU354" i="1"/>
  <c r="CT354" i="1"/>
  <c r="CS354" i="1"/>
  <c r="DD353" i="1"/>
  <c r="DC353" i="1"/>
  <c r="DB353" i="1"/>
  <c r="DA353" i="1"/>
  <c r="CZ353" i="1"/>
  <c r="CY353" i="1"/>
  <c r="CX353" i="1"/>
  <c r="CW353" i="1"/>
  <c r="CV353" i="1"/>
  <c r="CU353" i="1"/>
  <c r="CT353" i="1"/>
  <c r="CS353" i="1"/>
  <c r="DD352" i="1"/>
  <c r="DC352" i="1"/>
  <c r="DB352" i="1"/>
  <c r="DA352" i="1"/>
  <c r="CZ352" i="1"/>
  <c r="CY352" i="1"/>
  <c r="CX352" i="1"/>
  <c r="CW352" i="1"/>
  <c r="CV352" i="1"/>
  <c r="CU352" i="1"/>
  <c r="CT352" i="1"/>
  <c r="CS352" i="1"/>
  <c r="DD351" i="1"/>
  <c r="DC351" i="1"/>
  <c r="DB351" i="1"/>
  <c r="DA351" i="1"/>
  <c r="CZ351" i="1"/>
  <c r="CY351" i="1"/>
  <c r="CX351" i="1"/>
  <c r="CW351" i="1"/>
  <c r="CV351" i="1"/>
  <c r="CU351" i="1"/>
  <c r="CT351" i="1"/>
  <c r="CS351" i="1"/>
  <c r="DD350" i="1"/>
  <c r="DC350" i="1"/>
  <c r="DB350" i="1"/>
  <c r="DA350" i="1"/>
  <c r="CZ350" i="1"/>
  <c r="CY350" i="1"/>
  <c r="CX350" i="1"/>
  <c r="CW350" i="1"/>
  <c r="CV350" i="1"/>
  <c r="CU350" i="1"/>
  <c r="CT350" i="1"/>
  <c r="CS350" i="1"/>
  <c r="DD349" i="1"/>
  <c r="DC349" i="1"/>
  <c r="DB349" i="1"/>
  <c r="DA349" i="1"/>
  <c r="CZ349" i="1"/>
  <c r="CY349" i="1"/>
  <c r="CX349" i="1"/>
  <c r="CW349" i="1"/>
  <c r="CV349" i="1"/>
  <c r="CU349" i="1"/>
  <c r="CT349" i="1"/>
  <c r="CS349" i="1"/>
  <c r="DD348" i="1"/>
  <c r="DC348" i="1"/>
  <c r="DB348" i="1"/>
  <c r="DA348" i="1"/>
  <c r="CZ348" i="1"/>
  <c r="CY348" i="1"/>
  <c r="CX348" i="1"/>
  <c r="CW348" i="1"/>
  <c r="CV348" i="1"/>
  <c r="CU348" i="1"/>
  <c r="CT348" i="1"/>
  <c r="CS348" i="1"/>
  <c r="DD347" i="1"/>
  <c r="DC347" i="1"/>
  <c r="DB347" i="1"/>
  <c r="DA347" i="1"/>
  <c r="CZ347" i="1"/>
  <c r="CY347" i="1"/>
  <c r="CX347" i="1"/>
  <c r="CW347" i="1"/>
  <c r="CV347" i="1"/>
  <c r="CU347" i="1"/>
  <c r="CT347" i="1"/>
  <c r="CS347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DD345" i="1"/>
  <c r="DC345" i="1"/>
  <c r="DB345" i="1"/>
  <c r="DA345" i="1"/>
  <c r="CZ345" i="1"/>
  <c r="CY345" i="1"/>
  <c r="CX345" i="1"/>
  <c r="CW345" i="1"/>
  <c r="CV345" i="1"/>
  <c r="CU345" i="1"/>
  <c r="CT345" i="1"/>
  <c r="CS345" i="1"/>
  <c r="DD344" i="1"/>
  <c r="DC344" i="1"/>
  <c r="DB344" i="1"/>
  <c r="DA344" i="1"/>
  <c r="CZ344" i="1"/>
  <c r="CY344" i="1"/>
  <c r="CX344" i="1"/>
  <c r="CW344" i="1"/>
  <c r="CV344" i="1"/>
  <c r="CU344" i="1"/>
  <c r="CT344" i="1"/>
  <c r="CS344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DD342" i="1"/>
  <c r="DC342" i="1"/>
  <c r="DB342" i="1"/>
  <c r="DA342" i="1"/>
  <c r="CZ342" i="1"/>
  <c r="CY342" i="1"/>
  <c r="CX342" i="1"/>
  <c r="CW342" i="1"/>
  <c r="CV342" i="1"/>
  <c r="CU342" i="1"/>
  <c r="CT342" i="1"/>
  <c r="CS342" i="1"/>
  <c r="DD341" i="1"/>
  <c r="DC341" i="1"/>
  <c r="DB341" i="1"/>
  <c r="DA341" i="1"/>
  <c r="CZ341" i="1"/>
  <c r="CY341" i="1"/>
  <c r="CX341" i="1"/>
  <c r="CW341" i="1"/>
  <c r="CV341" i="1"/>
  <c r="CU341" i="1"/>
  <c r="CT341" i="1"/>
  <c r="CS341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DD338" i="1"/>
  <c r="DC338" i="1"/>
  <c r="DB338" i="1"/>
  <c r="DA338" i="1"/>
  <c r="CZ338" i="1"/>
  <c r="CY338" i="1"/>
  <c r="CX338" i="1"/>
  <c r="CW338" i="1"/>
  <c r="CV338" i="1"/>
  <c r="CU338" i="1"/>
  <c r="CT338" i="1"/>
  <c r="CS338" i="1"/>
  <c r="DD337" i="1"/>
  <c r="DC337" i="1"/>
  <c r="DB337" i="1"/>
  <c r="DA337" i="1"/>
  <c r="CZ337" i="1"/>
  <c r="CY337" i="1"/>
  <c r="CX337" i="1"/>
  <c r="CW337" i="1"/>
  <c r="CV337" i="1"/>
  <c r="CU337" i="1"/>
  <c r="CT337" i="1"/>
  <c r="CS337" i="1"/>
  <c r="DD336" i="1"/>
  <c r="DC336" i="1"/>
  <c r="DB336" i="1"/>
  <c r="DA336" i="1"/>
  <c r="CZ336" i="1"/>
  <c r="CY336" i="1"/>
  <c r="CX336" i="1"/>
  <c r="CW336" i="1"/>
  <c r="CV336" i="1"/>
  <c r="CU336" i="1"/>
  <c r="CT336" i="1"/>
  <c r="CS336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DD334" i="1"/>
  <c r="DC334" i="1"/>
  <c r="DB334" i="1"/>
  <c r="DA334" i="1"/>
  <c r="CZ334" i="1"/>
  <c r="CY334" i="1"/>
  <c r="CX334" i="1"/>
  <c r="CW334" i="1"/>
  <c r="CV334" i="1"/>
  <c r="CU334" i="1"/>
  <c r="CT334" i="1"/>
  <c r="CS334" i="1"/>
  <c r="DD333" i="1"/>
  <c r="DC333" i="1"/>
  <c r="DB333" i="1"/>
  <c r="DA333" i="1"/>
  <c r="CZ333" i="1"/>
  <c r="CY333" i="1"/>
  <c r="CX333" i="1"/>
  <c r="CW333" i="1"/>
  <c r="CV333" i="1"/>
  <c r="CU333" i="1"/>
  <c r="CT333" i="1"/>
  <c r="CS333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DD331" i="1"/>
  <c r="DC331" i="1"/>
  <c r="DB331" i="1"/>
  <c r="DA331" i="1"/>
  <c r="CZ331" i="1"/>
  <c r="CY331" i="1"/>
  <c r="CX331" i="1"/>
  <c r="CW331" i="1"/>
  <c r="CV331" i="1"/>
  <c r="CU331" i="1"/>
  <c r="CT331" i="1"/>
  <c r="CS331" i="1"/>
  <c r="DD330" i="1"/>
  <c r="DC330" i="1"/>
  <c r="DB330" i="1"/>
  <c r="DA330" i="1"/>
  <c r="CZ330" i="1"/>
  <c r="CY330" i="1"/>
  <c r="CX330" i="1"/>
  <c r="CW330" i="1"/>
  <c r="CV330" i="1"/>
  <c r="CU330" i="1"/>
  <c r="CT330" i="1"/>
  <c r="CS330" i="1"/>
  <c r="DD329" i="1"/>
  <c r="DC329" i="1"/>
  <c r="DB329" i="1"/>
  <c r="DA329" i="1"/>
  <c r="CZ329" i="1"/>
  <c r="CY329" i="1"/>
  <c r="CX329" i="1"/>
  <c r="CW329" i="1"/>
  <c r="CV329" i="1"/>
  <c r="CU329" i="1"/>
  <c r="CT329" i="1"/>
  <c r="CS329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DD327" i="1"/>
  <c r="DC327" i="1"/>
  <c r="DB327" i="1"/>
  <c r="DA327" i="1"/>
  <c r="CZ327" i="1"/>
  <c r="CY327" i="1"/>
  <c r="CX327" i="1"/>
  <c r="CW327" i="1"/>
  <c r="CV327" i="1"/>
  <c r="CU327" i="1"/>
  <c r="CT327" i="1"/>
  <c r="CS327" i="1"/>
  <c r="DD326" i="1"/>
  <c r="DC326" i="1"/>
  <c r="DB326" i="1"/>
  <c r="DA326" i="1"/>
  <c r="CZ326" i="1"/>
  <c r="CY326" i="1"/>
  <c r="CX326" i="1"/>
  <c r="CW326" i="1"/>
  <c r="CV326" i="1"/>
  <c r="CU326" i="1"/>
  <c r="CT326" i="1"/>
  <c r="CS326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DD324" i="1"/>
  <c r="DC324" i="1"/>
  <c r="DB324" i="1"/>
  <c r="DA324" i="1"/>
  <c r="CZ324" i="1"/>
  <c r="CY324" i="1"/>
  <c r="CX324" i="1"/>
  <c r="CW324" i="1"/>
  <c r="CV324" i="1"/>
  <c r="CU324" i="1"/>
  <c r="CT324" i="1"/>
  <c r="CS324" i="1"/>
  <c r="DD323" i="1"/>
  <c r="DC323" i="1"/>
  <c r="DB323" i="1"/>
  <c r="DA323" i="1"/>
  <c r="CZ323" i="1"/>
  <c r="CY323" i="1"/>
  <c r="CX323" i="1"/>
  <c r="CW323" i="1"/>
  <c r="CV323" i="1"/>
  <c r="CU323" i="1"/>
  <c r="CT323" i="1"/>
  <c r="CS323" i="1"/>
  <c r="DD322" i="1"/>
  <c r="DC322" i="1"/>
  <c r="DB322" i="1"/>
  <c r="DA322" i="1"/>
  <c r="CZ322" i="1"/>
  <c r="CY322" i="1"/>
  <c r="CX322" i="1"/>
  <c r="CW322" i="1"/>
  <c r="CV322" i="1"/>
  <c r="CU322" i="1"/>
  <c r="CT322" i="1"/>
  <c r="CS322" i="1"/>
  <c r="DD321" i="1"/>
  <c r="DC321" i="1"/>
  <c r="DB321" i="1"/>
  <c r="DA321" i="1"/>
  <c r="CZ321" i="1"/>
  <c r="CY321" i="1"/>
  <c r="CX321" i="1"/>
  <c r="CW321" i="1"/>
  <c r="CV321" i="1"/>
  <c r="CU321" i="1"/>
  <c r="CT321" i="1"/>
  <c r="CS321" i="1"/>
  <c r="DD320" i="1"/>
  <c r="DC320" i="1"/>
  <c r="DB320" i="1"/>
  <c r="DA320" i="1"/>
  <c r="CZ320" i="1"/>
  <c r="CY320" i="1"/>
  <c r="CX320" i="1"/>
  <c r="CW320" i="1"/>
  <c r="CV320" i="1"/>
  <c r="CU320" i="1"/>
  <c r="CT320" i="1"/>
  <c r="CS320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DD316" i="1"/>
  <c r="DC316" i="1"/>
  <c r="DB316" i="1"/>
  <c r="DA316" i="1"/>
  <c r="CZ316" i="1"/>
  <c r="CY316" i="1"/>
  <c r="CX316" i="1"/>
  <c r="CW316" i="1"/>
  <c r="CV316" i="1"/>
  <c r="CU316" i="1"/>
  <c r="CT316" i="1"/>
  <c r="CS316" i="1"/>
  <c r="DD315" i="1"/>
  <c r="DC315" i="1"/>
  <c r="DB315" i="1"/>
  <c r="DA315" i="1"/>
  <c r="CZ315" i="1"/>
  <c r="CY315" i="1"/>
  <c r="CX315" i="1"/>
  <c r="CW315" i="1"/>
  <c r="CV315" i="1"/>
  <c r="CU315" i="1"/>
  <c r="CT315" i="1"/>
  <c r="CS315" i="1"/>
  <c r="DD314" i="1"/>
  <c r="DC314" i="1"/>
  <c r="DB314" i="1"/>
  <c r="DA314" i="1"/>
  <c r="CZ314" i="1"/>
  <c r="CY314" i="1"/>
  <c r="CX314" i="1"/>
  <c r="CW314" i="1"/>
  <c r="CV314" i="1"/>
  <c r="CU314" i="1"/>
  <c r="CT314" i="1"/>
  <c r="CS314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DD312" i="1"/>
  <c r="DC312" i="1"/>
  <c r="DB312" i="1"/>
  <c r="DA312" i="1"/>
  <c r="CZ312" i="1"/>
  <c r="CY312" i="1"/>
  <c r="CX312" i="1"/>
  <c r="CW312" i="1"/>
  <c r="CV312" i="1"/>
  <c r="CU312" i="1"/>
  <c r="CT312" i="1"/>
  <c r="CS312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DD310" i="1"/>
  <c r="DC310" i="1"/>
  <c r="DB310" i="1"/>
  <c r="DA310" i="1"/>
  <c r="CZ310" i="1"/>
  <c r="CY310" i="1"/>
  <c r="CX310" i="1"/>
  <c r="CW310" i="1"/>
  <c r="CV310" i="1"/>
  <c r="CU310" i="1"/>
  <c r="CT310" i="1"/>
  <c r="CS310" i="1"/>
  <c r="DD309" i="1"/>
  <c r="DC309" i="1"/>
  <c r="DB309" i="1"/>
  <c r="DA309" i="1"/>
  <c r="CZ309" i="1"/>
  <c r="CY309" i="1"/>
  <c r="CX309" i="1"/>
  <c r="CW309" i="1"/>
  <c r="CV309" i="1"/>
  <c r="CU309" i="1"/>
  <c r="CT309" i="1"/>
  <c r="CS309" i="1"/>
  <c r="DD308" i="1"/>
  <c r="DC308" i="1"/>
  <c r="DB308" i="1"/>
  <c r="DA308" i="1"/>
  <c r="CZ308" i="1"/>
  <c r="CY308" i="1"/>
  <c r="CX308" i="1"/>
  <c r="CW308" i="1"/>
  <c r="CV308" i="1"/>
  <c r="CU308" i="1"/>
  <c r="CT308" i="1"/>
  <c r="CS308" i="1"/>
  <c r="DD307" i="1"/>
  <c r="DC307" i="1"/>
  <c r="DB307" i="1"/>
  <c r="DA307" i="1"/>
  <c r="CZ307" i="1"/>
  <c r="CY307" i="1"/>
  <c r="CX307" i="1"/>
  <c r="CW307" i="1"/>
  <c r="CV307" i="1"/>
  <c r="CU307" i="1"/>
  <c r="CT307" i="1"/>
  <c r="CS307" i="1"/>
  <c r="DD306" i="1"/>
  <c r="DC306" i="1"/>
  <c r="DB306" i="1"/>
  <c r="DA306" i="1"/>
  <c r="CZ306" i="1"/>
  <c r="CY306" i="1"/>
  <c r="CX306" i="1"/>
  <c r="CW306" i="1"/>
  <c r="CV306" i="1"/>
  <c r="CU306" i="1"/>
  <c r="CT306" i="1"/>
  <c r="CS306" i="1"/>
  <c r="DD305" i="1"/>
  <c r="DC305" i="1"/>
  <c r="DB305" i="1"/>
  <c r="DA305" i="1"/>
  <c r="CZ305" i="1"/>
  <c r="CY305" i="1"/>
  <c r="CX305" i="1"/>
  <c r="CW305" i="1"/>
  <c r="CV305" i="1"/>
  <c r="CU305" i="1"/>
  <c r="CT305" i="1"/>
  <c r="CS305" i="1"/>
  <c r="DD304" i="1"/>
  <c r="DC304" i="1"/>
  <c r="DB304" i="1"/>
  <c r="DA304" i="1"/>
  <c r="CZ304" i="1"/>
  <c r="CY304" i="1"/>
  <c r="CX304" i="1"/>
  <c r="CW304" i="1"/>
  <c r="CV304" i="1"/>
  <c r="CU304" i="1"/>
  <c r="CT304" i="1"/>
  <c r="CS304" i="1"/>
  <c r="DD303" i="1"/>
  <c r="DC303" i="1"/>
  <c r="DB303" i="1"/>
  <c r="DA303" i="1"/>
  <c r="CZ303" i="1"/>
  <c r="CY303" i="1"/>
  <c r="CX303" i="1"/>
  <c r="CW303" i="1"/>
  <c r="CV303" i="1"/>
  <c r="CU303" i="1"/>
  <c r="CT303" i="1"/>
  <c r="CS303" i="1"/>
  <c r="DD302" i="1"/>
  <c r="DC302" i="1"/>
  <c r="DB302" i="1"/>
  <c r="DA302" i="1"/>
  <c r="CZ302" i="1"/>
  <c r="CY302" i="1"/>
  <c r="CX302" i="1"/>
  <c r="CW302" i="1"/>
  <c r="CV302" i="1"/>
  <c r="CU302" i="1"/>
  <c r="CT302" i="1"/>
  <c r="CS302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DD300" i="1"/>
  <c r="DC300" i="1"/>
  <c r="DB300" i="1"/>
  <c r="DA300" i="1"/>
  <c r="CZ300" i="1"/>
  <c r="CY300" i="1"/>
  <c r="CX300" i="1"/>
  <c r="CW300" i="1"/>
  <c r="CV300" i="1"/>
  <c r="CU300" i="1"/>
  <c r="CT300" i="1"/>
  <c r="CS300" i="1"/>
  <c r="DD299" i="1"/>
  <c r="DC299" i="1"/>
  <c r="DB299" i="1"/>
  <c r="DA299" i="1"/>
  <c r="CZ299" i="1"/>
  <c r="CY299" i="1"/>
  <c r="CX299" i="1"/>
  <c r="CW299" i="1"/>
  <c r="CV299" i="1"/>
  <c r="CU299" i="1"/>
  <c r="CT299" i="1"/>
  <c r="CS299" i="1"/>
  <c r="DD298" i="1"/>
  <c r="DC298" i="1"/>
  <c r="DB298" i="1"/>
  <c r="DA298" i="1"/>
  <c r="CZ298" i="1"/>
  <c r="CY298" i="1"/>
  <c r="CX298" i="1"/>
  <c r="CW298" i="1"/>
  <c r="CV298" i="1"/>
  <c r="CU298" i="1"/>
  <c r="CT298" i="1"/>
  <c r="CS298" i="1"/>
  <c r="DD297" i="1"/>
  <c r="DC297" i="1"/>
  <c r="DB297" i="1"/>
  <c r="DA297" i="1"/>
  <c r="CZ297" i="1"/>
  <c r="CY297" i="1"/>
  <c r="CX297" i="1"/>
  <c r="CW297" i="1"/>
  <c r="CV297" i="1"/>
  <c r="CU297" i="1"/>
  <c r="CT297" i="1"/>
  <c r="CS297" i="1"/>
  <c r="DD296" i="1"/>
  <c r="DC296" i="1"/>
  <c r="DB296" i="1"/>
  <c r="DA296" i="1"/>
  <c r="CZ296" i="1"/>
  <c r="CY296" i="1"/>
  <c r="CX296" i="1"/>
  <c r="CW296" i="1"/>
  <c r="CV296" i="1"/>
  <c r="CU296" i="1"/>
  <c r="CT296" i="1"/>
  <c r="CS296" i="1"/>
  <c r="DD295" i="1"/>
  <c r="DC295" i="1"/>
  <c r="DB295" i="1"/>
  <c r="DA295" i="1"/>
  <c r="CZ295" i="1"/>
  <c r="CY295" i="1"/>
  <c r="CX295" i="1"/>
  <c r="CW295" i="1"/>
  <c r="CV295" i="1"/>
  <c r="CU295" i="1"/>
  <c r="CT295" i="1"/>
  <c r="CS295" i="1"/>
  <c r="DD294" i="1"/>
  <c r="DC294" i="1"/>
  <c r="DB294" i="1"/>
  <c r="DA294" i="1"/>
  <c r="CZ294" i="1"/>
  <c r="CY294" i="1"/>
  <c r="CX294" i="1"/>
  <c r="CW294" i="1"/>
  <c r="CV294" i="1"/>
  <c r="CU294" i="1"/>
  <c r="CT294" i="1"/>
  <c r="CS294" i="1"/>
  <c r="DD293" i="1"/>
  <c r="DC293" i="1"/>
  <c r="DB293" i="1"/>
  <c r="DA293" i="1"/>
  <c r="CZ293" i="1"/>
  <c r="CY293" i="1"/>
  <c r="CX293" i="1"/>
  <c r="CW293" i="1"/>
  <c r="CV293" i="1"/>
  <c r="CU293" i="1"/>
  <c r="CT293" i="1"/>
  <c r="CS293" i="1"/>
  <c r="DD292" i="1"/>
  <c r="DC292" i="1"/>
  <c r="DB292" i="1"/>
  <c r="DA292" i="1"/>
  <c r="CZ292" i="1"/>
  <c r="CY292" i="1"/>
  <c r="CX292" i="1"/>
  <c r="CW292" i="1"/>
  <c r="CV292" i="1"/>
  <c r="CU292" i="1"/>
  <c r="CT292" i="1"/>
  <c r="CS292" i="1"/>
  <c r="DD291" i="1"/>
  <c r="DC291" i="1"/>
  <c r="DB291" i="1"/>
  <c r="DA291" i="1"/>
  <c r="CZ291" i="1"/>
  <c r="CY291" i="1"/>
  <c r="CX291" i="1"/>
  <c r="CW291" i="1"/>
  <c r="CV291" i="1"/>
  <c r="CU291" i="1"/>
  <c r="CT291" i="1"/>
  <c r="CS291" i="1"/>
  <c r="DD290" i="1"/>
  <c r="DC290" i="1"/>
  <c r="DB290" i="1"/>
  <c r="DA290" i="1"/>
  <c r="CZ290" i="1"/>
  <c r="CY290" i="1"/>
  <c r="CX290" i="1"/>
  <c r="CW290" i="1"/>
  <c r="CV290" i="1"/>
  <c r="CU290" i="1"/>
  <c r="CT290" i="1"/>
  <c r="CS290" i="1"/>
  <c r="DD289" i="1"/>
  <c r="DC289" i="1"/>
  <c r="DB289" i="1"/>
  <c r="DA289" i="1"/>
  <c r="CZ289" i="1"/>
  <c r="CY289" i="1"/>
  <c r="CX289" i="1"/>
  <c r="CW289" i="1"/>
  <c r="CV289" i="1"/>
  <c r="CU289" i="1"/>
  <c r="CT289" i="1"/>
  <c r="CS289" i="1"/>
  <c r="DD288" i="1"/>
  <c r="DC288" i="1"/>
  <c r="DB288" i="1"/>
  <c r="DA288" i="1"/>
  <c r="CZ288" i="1"/>
  <c r="CY288" i="1"/>
  <c r="CX288" i="1"/>
  <c r="CW288" i="1"/>
  <c r="CV288" i="1"/>
  <c r="CU288" i="1"/>
  <c r="CT288" i="1"/>
  <c r="CS288" i="1"/>
  <c r="DD287" i="1"/>
  <c r="DC287" i="1"/>
  <c r="DB287" i="1"/>
  <c r="DA287" i="1"/>
  <c r="CZ287" i="1"/>
  <c r="CY287" i="1"/>
  <c r="CX287" i="1"/>
  <c r="CW287" i="1"/>
  <c r="CV287" i="1"/>
  <c r="CU287" i="1"/>
  <c r="CT287" i="1"/>
  <c r="CS287" i="1"/>
  <c r="DD286" i="1"/>
  <c r="DC286" i="1"/>
  <c r="DB286" i="1"/>
  <c r="DA286" i="1"/>
  <c r="CZ286" i="1"/>
  <c r="CY286" i="1"/>
  <c r="CX286" i="1"/>
  <c r="CW286" i="1"/>
  <c r="CV286" i="1"/>
  <c r="CU286" i="1"/>
  <c r="CT286" i="1"/>
  <c r="CS286" i="1"/>
  <c r="DD285" i="1"/>
  <c r="DC285" i="1"/>
  <c r="DB285" i="1"/>
  <c r="DA285" i="1"/>
  <c r="CZ285" i="1"/>
  <c r="CY285" i="1"/>
  <c r="CX285" i="1"/>
  <c r="CW285" i="1"/>
  <c r="CV285" i="1"/>
  <c r="CU285" i="1"/>
  <c r="CT285" i="1"/>
  <c r="CS285" i="1"/>
  <c r="DD284" i="1"/>
  <c r="DC284" i="1"/>
  <c r="DB284" i="1"/>
  <c r="DA284" i="1"/>
  <c r="CZ284" i="1"/>
  <c r="CY284" i="1"/>
  <c r="CX284" i="1"/>
  <c r="CW284" i="1"/>
  <c r="CV284" i="1"/>
  <c r="CU284" i="1"/>
  <c r="CT284" i="1"/>
  <c r="CS284" i="1"/>
  <c r="DD283" i="1"/>
  <c r="DC283" i="1"/>
  <c r="DB283" i="1"/>
  <c r="DA283" i="1"/>
  <c r="CZ283" i="1"/>
  <c r="CY283" i="1"/>
  <c r="CX283" i="1"/>
  <c r="CW283" i="1"/>
  <c r="CV283" i="1"/>
  <c r="CU283" i="1"/>
  <c r="CT283" i="1"/>
  <c r="CS283" i="1"/>
  <c r="DD282" i="1"/>
  <c r="DC282" i="1"/>
  <c r="DB282" i="1"/>
  <c r="DA282" i="1"/>
  <c r="CZ282" i="1"/>
  <c r="CY282" i="1"/>
  <c r="CX282" i="1"/>
  <c r="CW282" i="1"/>
  <c r="CV282" i="1"/>
  <c r="CU282" i="1"/>
  <c r="CT282" i="1"/>
  <c r="CS282" i="1"/>
  <c r="DD281" i="1"/>
  <c r="DC281" i="1"/>
  <c r="DB281" i="1"/>
  <c r="DA281" i="1"/>
  <c r="CZ281" i="1"/>
  <c r="CY281" i="1"/>
  <c r="CX281" i="1"/>
  <c r="CW281" i="1"/>
  <c r="CV281" i="1"/>
  <c r="CU281" i="1"/>
  <c r="CT281" i="1"/>
  <c r="CS281" i="1"/>
  <c r="DD280" i="1"/>
  <c r="DC280" i="1"/>
  <c r="DB280" i="1"/>
  <c r="DA280" i="1"/>
  <c r="CZ280" i="1"/>
  <c r="CY280" i="1"/>
  <c r="CX280" i="1"/>
  <c r="CW280" i="1"/>
  <c r="CV280" i="1"/>
  <c r="CU280" i="1"/>
  <c r="CT280" i="1"/>
  <c r="CS280" i="1"/>
  <c r="DD279" i="1"/>
  <c r="DC279" i="1"/>
  <c r="DB279" i="1"/>
  <c r="DA279" i="1"/>
  <c r="CZ279" i="1"/>
  <c r="CY279" i="1"/>
  <c r="CX279" i="1"/>
  <c r="CW279" i="1"/>
  <c r="CV279" i="1"/>
  <c r="CU279" i="1"/>
  <c r="CT279" i="1"/>
  <c r="CS279" i="1"/>
  <c r="DD278" i="1"/>
  <c r="DC278" i="1"/>
  <c r="DB278" i="1"/>
  <c r="DA278" i="1"/>
  <c r="CZ278" i="1"/>
  <c r="CY278" i="1"/>
  <c r="CX278" i="1"/>
  <c r="CW278" i="1"/>
  <c r="CV278" i="1"/>
  <c r="CU278" i="1"/>
  <c r="CT278" i="1"/>
  <c r="CS278" i="1"/>
  <c r="DD277" i="1"/>
  <c r="DC277" i="1"/>
  <c r="DB277" i="1"/>
  <c r="DA277" i="1"/>
  <c r="CZ277" i="1"/>
  <c r="CY277" i="1"/>
  <c r="CX277" i="1"/>
  <c r="CW277" i="1"/>
  <c r="CV277" i="1"/>
  <c r="CU277" i="1"/>
  <c r="CT277" i="1"/>
  <c r="CS277" i="1"/>
  <c r="DD276" i="1"/>
  <c r="DC276" i="1"/>
  <c r="DB276" i="1"/>
  <c r="DA276" i="1"/>
  <c r="CZ276" i="1"/>
  <c r="CY276" i="1"/>
  <c r="CX276" i="1"/>
  <c r="CW276" i="1"/>
  <c r="CV276" i="1"/>
  <c r="CU276" i="1"/>
  <c r="CT276" i="1"/>
  <c r="CS276" i="1"/>
  <c r="DD275" i="1"/>
  <c r="DC275" i="1"/>
  <c r="DB275" i="1"/>
  <c r="DA275" i="1"/>
  <c r="CZ275" i="1"/>
  <c r="CY275" i="1"/>
  <c r="CX275" i="1"/>
  <c r="CW275" i="1"/>
  <c r="CV275" i="1"/>
  <c r="CU275" i="1"/>
  <c r="CT275" i="1"/>
  <c r="CS275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DD273" i="1"/>
  <c r="DC273" i="1"/>
  <c r="DB273" i="1"/>
  <c r="DA273" i="1"/>
  <c r="CZ273" i="1"/>
  <c r="CY273" i="1"/>
  <c r="CX273" i="1"/>
  <c r="CW273" i="1"/>
  <c r="CV273" i="1"/>
  <c r="CU273" i="1"/>
  <c r="CT273" i="1"/>
  <c r="CS273" i="1"/>
  <c r="DD272" i="1"/>
  <c r="DC272" i="1"/>
  <c r="DB272" i="1"/>
  <c r="DA272" i="1"/>
  <c r="CZ272" i="1"/>
  <c r="CY272" i="1"/>
  <c r="CX272" i="1"/>
  <c r="CW272" i="1"/>
  <c r="CV272" i="1"/>
  <c r="CU272" i="1"/>
  <c r="CT272" i="1"/>
  <c r="CS272" i="1"/>
  <c r="DD271" i="1"/>
  <c r="DC271" i="1"/>
  <c r="DB271" i="1"/>
  <c r="DA271" i="1"/>
  <c r="CZ271" i="1"/>
  <c r="CY271" i="1"/>
  <c r="CX271" i="1"/>
  <c r="CW271" i="1"/>
  <c r="CV271" i="1"/>
  <c r="CU271" i="1"/>
  <c r="CT271" i="1"/>
  <c r="CS271" i="1"/>
  <c r="DD270" i="1"/>
  <c r="DC270" i="1"/>
  <c r="DB270" i="1"/>
  <c r="DA270" i="1"/>
  <c r="CZ270" i="1"/>
  <c r="CY270" i="1"/>
  <c r="CX270" i="1"/>
  <c r="CW270" i="1"/>
  <c r="CV270" i="1"/>
  <c r="CU270" i="1"/>
  <c r="CT270" i="1"/>
  <c r="CS270" i="1"/>
  <c r="DD269" i="1"/>
  <c r="DC269" i="1"/>
  <c r="DB269" i="1"/>
  <c r="DA269" i="1"/>
  <c r="CZ269" i="1"/>
  <c r="CY269" i="1"/>
  <c r="CX269" i="1"/>
  <c r="CW269" i="1"/>
  <c r="CV269" i="1"/>
  <c r="CU269" i="1"/>
  <c r="CT269" i="1"/>
  <c r="CS269" i="1"/>
  <c r="DD268" i="1"/>
  <c r="DC268" i="1"/>
  <c r="DB268" i="1"/>
  <c r="DA268" i="1"/>
  <c r="CZ268" i="1"/>
  <c r="CY268" i="1"/>
  <c r="CX268" i="1"/>
  <c r="CW268" i="1"/>
  <c r="CV268" i="1"/>
  <c r="CU268" i="1"/>
  <c r="CT268" i="1"/>
  <c r="CS268" i="1"/>
  <c r="DD267" i="1"/>
  <c r="DC267" i="1"/>
  <c r="DB267" i="1"/>
  <c r="DA267" i="1"/>
  <c r="CZ267" i="1"/>
  <c r="CY267" i="1"/>
  <c r="CX267" i="1"/>
  <c r="CW267" i="1"/>
  <c r="CV267" i="1"/>
  <c r="CU267" i="1"/>
  <c r="CT267" i="1"/>
  <c r="CS267" i="1"/>
  <c r="DD266" i="1"/>
  <c r="DC266" i="1"/>
  <c r="DB266" i="1"/>
  <c r="DA266" i="1"/>
  <c r="CZ266" i="1"/>
  <c r="CY266" i="1"/>
  <c r="CX266" i="1"/>
  <c r="CW266" i="1"/>
  <c r="CV266" i="1"/>
  <c r="CU266" i="1"/>
  <c r="CT266" i="1"/>
  <c r="CS266" i="1"/>
  <c r="DD265" i="1"/>
  <c r="DC265" i="1"/>
  <c r="DB265" i="1"/>
  <c r="DA265" i="1"/>
  <c r="CZ265" i="1"/>
  <c r="CY265" i="1"/>
  <c r="CX265" i="1"/>
  <c r="CW265" i="1"/>
  <c r="CV265" i="1"/>
  <c r="CU265" i="1"/>
  <c r="CT265" i="1"/>
  <c r="CS265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DD263" i="1"/>
  <c r="DC263" i="1"/>
  <c r="DB263" i="1"/>
  <c r="DA263" i="1"/>
  <c r="CZ263" i="1"/>
  <c r="CY263" i="1"/>
  <c r="CX263" i="1"/>
  <c r="CW263" i="1"/>
  <c r="CV263" i="1"/>
  <c r="CU263" i="1"/>
  <c r="CT263" i="1"/>
  <c r="CS263" i="1"/>
  <c r="DD262" i="1"/>
  <c r="DC262" i="1"/>
  <c r="DB262" i="1"/>
  <c r="DA262" i="1"/>
  <c r="CZ262" i="1"/>
  <c r="CY262" i="1"/>
  <c r="CX262" i="1"/>
  <c r="CW262" i="1"/>
  <c r="CV262" i="1"/>
  <c r="CU262" i="1"/>
  <c r="CT262" i="1"/>
  <c r="CS262" i="1"/>
  <c r="DD261" i="1"/>
  <c r="DC261" i="1"/>
  <c r="DB261" i="1"/>
  <c r="DA261" i="1"/>
  <c r="CZ261" i="1"/>
  <c r="CY261" i="1"/>
  <c r="CX261" i="1"/>
  <c r="CW261" i="1"/>
  <c r="CV261" i="1"/>
  <c r="CU261" i="1"/>
  <c r="CT261" i="1"/>
  <c r="CS261" i="1"/>
  <c r="DD260" i="1"/>
  <c r="DC260" i="1"/>
  <c r="DB260" i="1"/>
  <c r="DA260" i="1"/>
  <c r="CZ260" i="1"/>
  <c r="CY260" i="1"/>
  <c r="CX260" i="1"/>
  <c r="CW260" i="1"/>
  <c r="CV260" i="1"/>
  <c r="CU260" i="1"/>
  <c r="CT260" i="1"/>
  <c r="CS260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DD257" i="1"/>
  <c r="DC257" i="1"/>
  <c r="DB257" i="1"/>
  <c r="DA257" i="1"/>
  <c r="CZ257" i="1"/>
  <c r="CY257" i="1"/>
  <c r="CX257" i="1"/>
  <c r="CW257" i="1"/>
  <c r="CV257" i="1"/>
  <c r="CU257" i="1"/>
  <c r="CT257" i="1"/>
  <c r="CS257" i="1"/>
  <c r="DD256" i="1"/>
  <c r="DC256" i="1"/>
  <c r="DB256" i="1"/>
  <c r="DA256" i="1"/>
  <c r="CZ256" i="1"/>
  <c r="CY256" i="1"/>
  <c r="CX256" i="1"/>
  <c r="CW256" i="1"/>
  <c r="CV256" i="1"/>
  <c r="CU256" i="1"/>
  <c r="CT256" i="1"/>
  <c r="CS256" i="1"/>
  <c r="DD255" i="1"/>
  <c r="DC255" i="1"/>
  <c r="DB255" i="1"/>
  <c r="DA255" i="1"/>
  <c r="CZ255" i="1"/>
  <c r="CY255" i="1"/>
  <c r="CX255" i="1"/>
  <c r="CW255" i="1"/>
  <c r="CV255" i="1"/>
  <c r="CU255" i="1"/>
  <c r="CT255" i="1"/>
  <c r="CS255" i="1"/>
  <c r="DD254" i="1"/>
  <c r="DC254" i="1"/>
  <c r="DB254" i="1"/>
  <c r="DA254" i="1"/>
  <c r="CZ254" i="1"/>
  <c r="CY254" i="1"/>
  <c r="CX254" i="1"/>
  <c r="CW254" i="1"/>
  <c r="CV254" i="1"/>
  <c r="CU254" i="1"/>
  <c r="CT254" i="1"/>
  <c r="CS254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DD251" i="1"/>
  <c r="DC251" i="1"/>
  <c r="DB251" i="1"/>
  <c r="DA251" i="1"/>
  <c r="CZ251" i="1"/>
  <c r="CY251" i="1"/>
  <c r="CX251" i="1"/>
  <c r="CW251" i="1"/>
  <c r="CV251" i="1"/>
  <c r="CU251" i="1"/>
  <c r="CT251" i="1"/>
  <c r="CS251" i="1"/>
  <c r="DD250" i="1"/>
  <c r="DC250" i="1"/>
  <c r="DB250" i="1"/>
  <c r="DA250" i="1"/>
  <c r="CZ250" i="1"/>
  <c r="CY250" i="1"/>
  <c r="CX250" i="1"/>
  <c r="CW250" i="1"/>
  <c r="CV250" i="1"/>
  <c r="CU250" i="1"/>
  <c r="CT250" i="1"/>
  <c r="CS250" i="1"/>
  <c r="DD249" i="1"/>
  <c r="DC249" i="1"/>
  <c r="DB249" i="1"/>
  <c r="DA249" i="1"/>
  <c r="CZ249" i="1"/>
  <c r="CY249" i="1"/>
  <c r="CX249" i="1"/>
  <c r="CW249" i="1"/>
  <c r="CV249" i="1"/>
  <c r="CU249" i="1"/>
  <c r="CT249" i="1"/>
  <c r="CS249" i="1"/>
  <c r="DD248" i="1"/>
  <c r="DC248" i="1"/>
  <c r="DB248" i="1"/>
  <c r="DA248" i="1"/>
  <c r="CZ248" i="1"/>
  <c r="CY248" i="1"/>
  <c r="CX248" i="1"/>
  <c r="CW248" i="1"/>
  <c r="CV248" i="1"/>
  <c r="CU248" i="1"/>
  <c r="CT248" i="1"/>
  <c r="CS248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DD243" i="1"/>
  <c r="DC243" i="1"/>
  <c r="DB243" i="1"/>
  <c r="DA243" i="1"/>
  <c r="CZ243" i="1"/>
  <c r="CY243" i="1"/>
  <c r="CX243" i="1"/>
  <c r="CW243" i="1"/>
  <c r="CV243" i="1"/>
  <c r="CU243" i="1"/>
  <c r="CT243" i="1"/>
  <c r="CS243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DD241" i="1"/>
  <c r="DC241" i="1"/>
  <c r="DB241" i="1"/>
  <c r="DA241" i="1"/>
  <c r="CZ241" i="1"/>
  <c r="CY241" i="1"/>
  <c r="CX241" i="1"/>
  <c r="CW241" i="1"/>
  <c r="CV241" i="1"/>
  <c r="CU241" i="1"/>
  <c r="CT241" i="1"/>
  <c r="CS241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DD237" i="1"/>
  <c r="DC237" i="1"/>
  <c r="DB237" i="1"/>
  <c r="DA237" i="1"/>
  <c r="CZ237" i="1"/>
  <c r="CY237" i="1"/>
  <c r="CX237" i="1"/>
  <c r="CW237" i="1"/>
  <c r="CV237" i="1"/>
  <c r="CU237" i="1"/>
  <c r="CT237" i="1"/>
  <c r="CS237" i="1"/>
  <c r="DD236" i="1"/>
  <c r="DC236" i="1"/>
  <c r="DB236" i="1"/>
  <c r="DA236" i="1"/>
  <c r="CZ236" i="1"/>
  <c r="CY236" i="1"/>
  <c r="CX236" i="1"/>
  <c r="CW236" i="1"/>
  <c r="CV236" i="1"/>
  <c r="CU236" i="1"/>
  <c r="CT236" i="1"/>
  <c r="CS236" i="1"/>
  <c r="DD235" i="1"/>
  <c r="DC235" i="1"/>
  <c r="DB235" i="1"/>
  <c r="DA235" i="1"/>
  <c r="CZ235" i="1"/>
  <c r="CY235" i="1"/>
  <c r="CX235" i="1"/>
  <c r="CW235" i="1"/>
  <c r="CV235" i="1"/>
  <c r="CU235" i="1"/>
  <c r="CT235" i="1"/>
  <c r="CS235" i="1"/>
  <c r="DD234" i="1"/>
  <c r="DC234" i="1"/>
  <c r="DB234" i="1"/>
  <c r="DA234" i="1"/>
  <c r="CZ234" i="1"/>
  <c r="CY234" i="1"/>
  <c r="CX234" i="1"/>
  <c r="CW234" i="1"/>
  <c r="CV234" i="1"/>
  <c r="CU234" i="1"/>
  <c r="CT234" i="1"/>
  <c r="CS234" i="1"/>
  <c r="DD233" i="1"/>
  <c r="DC233" i="1"/>
  <c r="DB233" i="1"/>
  <c r="DA233" i="1"/>
  <c r="CZ233" i="1"/>
  <c r="CY233" i="1"/>
  <c r="CX233" i="1"/>
  <c r="CW233" i="1"/>
  <c r="CV233" i="1"/>
  <c r="CU233" i="1"/>
  <c r="CT233" i="1"/>
  <c r="CS233" i="1"/>
  <c r="DD232" i="1"/>
  <c r="DC232" i="1"/>
  <c r="DB232" i="1"/>
  <c r="DA232" i="1"/>
  <c r="CZ232" i="1"/>
  <c r="CY232" i="1"/>
  <c r="CX232" i="1"/>
  <c r="CW232" i="1"/>
  <c r="CV232" i="1"/>
  <c r="CU232" i="1"/>
  <c r="CT232" i="1"/>
  <c r="CS232" i="1"/>
  <c r="DD231" i="1"/>
  <c r="DC231" i="1"/>
  <c r="DB231" i="1"/>
  <c r="DA231" i="1"/>
  <c r="CZ231" i="1"/>
  <c r="CY231" i="1"/>
  <c r="CX231" i="1"/>
  <c r="CW231" i="1"/>
  <c r="CV231" i="1"/>
  <c r="CU231" i="1"/>
  <c r="CT231" i="1"/>
  <c r="CS231" i="1"/>
  <c r="DD230" i="1"/>
  <c r="DC230" i="1"/>
  <c r="DB230" i="1"/>
  <c r="DA230" i="1"/>
  <c r="CZ230" i="1"/>
  <c r="CY230" i="1"/>
  <c r="CX230" i="1"/>
  <c r="CW230" i="1"/>
  <c r="CV230" i="1"/>
  <c r="CU230" i="1"/>
  <c r="CT230" i="1"/>
  <c r="CS230" i="1"/>
  <c r="DD229" i="1"/>
  <c r="DC229" i="1"/>
  <c r="DB229" i="1"/>
  <c r="DA229" i="1"/>
  <c r="CZ229" i="1"/>
  <c r="CY229" i="1"/>
  <c r="CX229" i="1"/>
  <c r="CW229" i="1"/>
  <c r="CV229" i="1"/>
  <c r="CU229" i="1"/>
  <c r="CT229" i="1"/>
  <c r="CS229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DD225" i="1"/>
  <c r="DC225" i="1"/>
  <c r="DB225" i="1"/>
  <c r="DA225" i="1"/>
  <c r="CZ225" i="1"/>
  <c r="CY225" i="1"/>
  <c r="CX225" i="1"/>
  <c r="CW225" i="1"/>
  <c r="CV225" i="1"/>
  <c r="CU225" i="1"/>
  <c r="CT225" i="1"/>
  <c r="CS225" i="1"/>
  <c r="DD224" i="1"/>
  <c r="DC224" i="1"/>
  <c r="DB224" i="1"/>
  <c r="DA224" i="1"/>
  <c r="CZ224" i="1"/>
  <c r="CY224" i="1"/>
  <c r="CX224" i="1"/>
  <c r="CW224" i="1"/>
  <c r="CV224" i="1"/>
  <c r="CU224" i="1"/>
  <c r="CT224" i="1"/>
  <c r="CS224" i="1"/>
  <c r="DD223" i="1"/>
  <c r="DC223" i="1"/>
  <c r="DB223" i="1"/>
  <c r="DA223" i="1"/>
  <c r="CZ223" i="1"/>
  <c r="CY223" i="1"/>
  <c r="CX223" i="1"/>
  <c r="CW223" i="1"/>
  <c r="CV223" i="1"/>
  <c r="CU223" i="1"/>
  <c r="CT223" i="1"/>
  <c r="CS223" i="1"/>
  <c r="DD222" i="1"/>
  <c r="DC222" i="1"/>
  <c r="DB222" i="1"/>
  <c r="DA222" i="1"/>
  <c r="CZ222" i="1"/>
  <c r="CY222" i="1"/>
  <c r="CX222" i="1"/>
  <c r="CW222" i="1"/>
  <c r="CV222" i="1"/>
  <c r="CU222" i="1"/>
  <c r="CT222" i="1"/>
  <c r="CS222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DD216" i="1"/>
  <c r="DC216" i="1"/>
  <c r="DB216" i="1"/>
  <c r="DA216" i="1"/>
  <c r="CZ216" i="1"/>
  <c r="CY216" i="1"/>
  <c r="CX216" i="1"/>
  <c r="CW216" i="1"/>
  <c r="CV216" i="1"/>
  <c r="CU216" i="1"/>
  <c r="CT216" i="1"/>
  <c r="CS216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DD179" i="1"/>
  <c r="DC179" i="1"/>
  <c r="DB179" i="1"/>
  <c r="DA179" i="1"/>
  <c r="CZ179" i="1"/>
  <c r="CY179" i="1"/>
  <c r="CX179" i="1"/>
  <c r="CW179" i="1"/>
  <c r="CV179" i="1"/>
  <c r="CU179" i="1"/>
  <c r="CT179" i="1"/>
  <c r="CS179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DD76" i="1"/>
  <c r="DC76" i="1"/>
  <c r="DB76" i="1"/>
  <c r="DA76" i="1"/>
  <c r="CZ76" i="1"/>
  <c r="CY76" i="1"/>
  <c r="CX76" i="1"/>
  <c r="CW76" i="1"/>
  <c r="CV76" i="1"/>
  <c r="CU76" i="1"/>
  <c r="CT76" i="1"/>
  <c r="CS76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S17" i="1"/>
  <c r="DE17" i="1" s="1"/>
  <c r="CQ491" i="1"/>
  <c r="EW491" i="1" s="1"/>
  <c r="CQ490" i="1"/>
  <c r="CR490" i="1" s="1"/>
  <c r="CQ489" i="1"/>
  <c r="CR489" i="1" s="1"/>
  <c r="CQ488" i="1"/>
  <c r="CR488" i="1" s="1"/>
  <c r="CQ487" i="1"/>
  <c r="EW487" i="1" s="1"/>
  <c r="CQ486" i="1"/>
  <c r="CR486" i="1" s="1"/>
  <c r="CQ485" i="1"/>
  <c r="CR485" i="1" s="1"/>
  <c r="CQ484" i="1"/>
  <c r="CR484" i="1" s="1"/>
  <c r="CQ483" i="1"/>
  <c r="EW483" i="1" s="1"/>
  <c r="CQ482" i="1"/>
  <c r="CR482" i="1" s="1"/>
  <c r="CQ481" i="1"/>
  <c r="CR481" i="1" s="1"/>
  <c r="CQ480" i="1"/>
  <c r="CR480" i="1" s="1"/>
  <c r="CQ479" i="1"/>
  <c r="EW479" i="1" s="1"/>
  <c r="CQ478" i="1"/>
  <c r="CR478" i="1" s="1"/>
  <c r="CQ477" i="1"/>
  <c r="CR477" i="1" s="1"/>
  <c r="CQ476" i="1"/>
  <c r="EW476" i="1" s="1"/>
  <c r="CQ475" i="1"/>
  <c r="CR475" i="1" s="1"/>
  <c r="CQ474" i="1"/>
  <c r="CR474" i="1" s="1"/>
  <c r="CQ473" i="1"/>
  <c r="CR473" i="1" s="1"/>
  <c r="CQ472" i="1"/>
  <c r="CR472" i="1" s="1"/>
  <c r="CQ471" i="1"/>
  <c r="CR471" i="1" s="1"/>
  <c r="CQ470" i="1"/>
  <c r="CR470" i="1" s="1"/>
  <c r="CQ469" i="1"/>
  <c r="EW469" i="1" s="1"/>
  <c r="CQ468" i="1"/>
  <c r="EW468" i="1" s="1"/>
  <c r="CQ467" i="1"/>
  <c r="EW467" i="1" s="1"/>
  <c r="CQ466" i="1"/>
  <c r="CR466" i="1" s="1"/>
  <c r="CQ465" i="1"/>
  <c r="CR465" i="1" s="1"/>
  <c r="CQ464" i="1"/>
  <c r="CQ463" i="1"/>
  <c r="EW463" i="1" s="1"/>
  <c r="CQ462" i="1"/>
  <c r="EW462" i="1" s="1"/>
  <c r="CQ461" i="1"/>
  <c r="EW461" i="1" s="1"/>
  <c r="CQ460" i="1"/>
  <c r="EW460" i="1" s="1"/>
  <c r="CQ459" i="1"/>
  <c r="EW459" i="1" s="1"/>
  <c r="CQ458" i="1"/>
  <c r="EW458" i="1" s="1"/>
  <c r="CQ457" i="1"/>
  <c r="CR457" i="1" s="1"/>
  <c r="CQ456" i="1"/>
  <c r="CR456" i="1" s="1"/>
  <c r="CQ455" i="1"/>
  <c r="CR455" i="1" s="1"/>
  <c r="CQ454" i="1"/>
  <c r="CR454" i="1" s="1"/>
  <c r="CQ453" i="1"/>
  <c r="CR453" i="1" s="1"/>
  <c r="CQ452" i="1"/>
  <c r="EW452" i="1" s="1"/>
  <c r="CQ451" i="1"/>
  <c r="EW451" i="1" s="1"/>
  <c r="CQ450" i="1"/>
  <c r="EW450" i="1" s="1"/>
  <c r="CQ449" i="1"/>
  <c r="CQ448" i="1"/>
  <c r="EW448" i="1" s="1"/>
  <c r="CQ447" i="1"/>
  <c r="EW447" i="1" s="1"/>
  <c r="CQ446" i="1"/>
  <c r="EW446" i="1" s="1"/>
  <c r="CQ445" i="1"/>
  <c r="CR445" i="1" s="1"/>
  <c r="CQ444" i="1"/>
  <c r="CR444" i="1" s="1"/>
  <c r="CQ443" i="1"/>
  <c r="EW443" i="1" s="1"/>
  <c r="CQ442" i="1"/>
  <c r="EW442" i="1" s="1"/>
  <c r="CQ441" i="1"/>
  <c r="CQ440" i="1"/>
  <c r="EW440" i="1" s="1"/>
  <c r="CQ439" i="1"/>
  <c r="EW439" i="1" s="1"/>
  <c r="CQ438" i="1"/>
  <c r="CR438" i="1" s="1"/>
  <c r="CQ437" i="1"/>
  <c r="CR437" i="1" s="1"/>
  <c r="CQ436" i="1"/>
  <c r="CR436" i="1" s="1"/>
  <c r="CQ435" i="1"/>
  <c r="CR435" i="1" s="1"/>
  <c r="CQ434" i="1"/>
  <c r="EW434" i="1" s="1"/>
  <c r="CQ433" i="1"/>
  <c r="CQ432" i="1"/>
  <c r="CR432" i="1" s="1"/>
  <c r="CQ431" i="1"/>
  <c r="CR431" i="1" s="1"/>
  <c r="CQ430" i="1"/>
  <c r="CR430" i="1" s="1"/>
  <c r="CQ429" i="1"/>
  <c r="CR429" i="1" s="1"/>
  <c r="CQ428" i="1"/>
  <c r="EW428" i="1" s="1"/>
  <c r="CQ427" i="1"/>
  <c r="EW427" i="1" s="1"/>
  <c r="CQ426" i="1"/>
  <c r="CR426" i="1" s="1"/>
  <c r="CQ425" i="1"/>
  <c r="CR425" i="1" s="1"/>
  <c r="CQ424" i="1"/>
  <c r="CR424" i="1" s="1"/>
  <c r="CQ423" i="1"/>
  <c r="CR423" i="1" s="1"/>
  <c r="CQ422" i="1"/>
  <c r="EW422" i="1" s="1"/>
  <c r="CQ421" i="1"/>
  <c r="EW421" i="1" s="1"/>
  <c r="CQ420" i="1"/>
  <c r="CR420" i="1" s="1"/>
  <c r="CQ419" i="1"/>
  <c r="CQ418" i="1"/>
  <c r="CR418" i="1" s="1"/>
  <c r="CQ417" i="1"/>
  <c r="EW417" i="1" s="1"/>
  <c r="CQ416" i="1"/>
  <c r="EW416" i="1" s="1"/>
  <c r="CQ415" i="1"/>
  <c r="CR415" i="1" s="1"/>
  <c r="CQ414" i="1"/>
  <c r="EW414" i="1" s="1"/>
  <c r="CQ413" i="1"/>
  <c r="EW413" i="1" s="1"/>
  <c r="CQ412" i="1"/>
  <c r="CR412" i="1" s="1"/>
  <c r="CQ411" i="1"/>
  <c r="EW411" i="1" s="1"/>
  <c r="CQ410" i="1"/>
  <c r="EW410" i="1" s="1"/>
  <c r="CQ409" i="1"/>
  <c r="CR409" i="1" s="1"/>
  <c r="CQ408" i="1"/>
  <c r="EW408" i="1" s="1"/>
  <c r="CQ407" i="1"/>
  <c r="EW407" i="1" s="1"/>
  <c r="CQ406" i="1"/>
  <c r="CR406" i="1" s="1"/>
  <c r="CQ405" i="1"/>
  <c r="EW405" i="1" s="1"/>
  <c r="CQ404" i="1"/>
  <c r="CQ403" i="1"/>
  <c r="EW403" i="1" s="1"/>
  <c r="CQ402" i="1"/>
  <c r="CR402" i="1" s="1"/>
  <c r="CQ401" i="1"/>
  <c r="EW401" i="1" s="1"/>
  <c r="CQ400" i="1"/>
  <c r="CR400" i="1" s="1"/>
  <c r="CQ399" i="1"/>
  <c r="EW399" i="1" s="1"/>
  <c r="CQ398" i="1"/>
  <c r="EW398" i="1" s="1"/>
  <c r="CQ397" i="1"/>
  <c r="CR397" i="1" s="1"/>
  <c r="CQ396" i="1"/>
  <c r="CQ395" i="1"/>
  <c r="EW395" i="1" s="1"/>
  <c r="CQ394" i="1"/>
  <c r="CR394" i="1" s="1"/>
  <c r="CQ393" i="1"/>
  <c r="EW393" i="1" s="1"/>
  <c r="CQ392" i="1"/>
  <c r="EW392" i="1" s="1"/>
  <c r="CQ391" i="1"/>
  <c r="EW391" i="1" s="1"/>
  <c r="CQ390" i="1"/>
  <c r="CR390" i="1" s="1"/>
  <c r="CQ389" i="1"/>
  <c r="EW389" i="1" s="1"/>
  <c r="CQ388" i="1"/>
  <c r="CR388" i="1" s="1"/>
  <c r="CQ387" i="1"/>
  <c r="EW387" i="1" s="1"/>
  <c r="CQ386" i="1"/>
  <c r="CR386" i="1" s="1"/>
  <c r="CQ385" i="1"/>
  <c r="EW385" i="1" s="1"/>
  <c r="CQ384" i="1"/>
  <c r="CR384" i="1" s="1"/>
  <c r="CQ383" i="1"/>
  <c r="EW383" i="1" s="1"/>
  <c r="CQ382" i="1"/>
  <c r="CR382" i="1" s="1"/>
  <c r="CQ381" i="1"/>
  <c r="EW381" i="1" s="1"/>
  <c r="CQ380" i="1"/>
  <c r="CQ379" i="1"/>
  <c r="CR379" i="1" s="1"/>
  <c r="CQ378" i="1"/>
  <c r="EW378" i="1" s="1"/>
  <c r="CQ377" i="1"/>
  <c r="EW377" i="1" s="1"/>
  <c r="CQ376" i="1"/>
  <c r="EW376" i="1" s="1"/>
  <c r="CQ375" i="1"/>
  <c r="CR375" i="1" s="1"/>
  <c r="CQ374" i="1"/>
  <c r="EW374" i="1" s="1"/>
  <c r="CQ373" i="1"/>
  <c r="EW373" i="1" s="1"/>
  <c r="CQ372" i="1"/>
  <c r="EW372" i="1" s="1"/>
  <c r="CQ371" i="1"/>
  <c r="CR371" i="1" s="1"/>
  <c r="CQ370" i="1"/>
  <c r="CR370" i="1" s="1"/>
  <c r="CQ369" i="1"/>
  <c r="CR369" i="1" s="1"/>
  <c r="CQ368" i="1"/>
  <c r="EW368" i="1" s="1"/>
  <c r="CQ367" i="1"/>
  <c r="EW367" i="1" s="1"/>
  <c r="CQ366" i="1"/>
  <c r="EW366" i="1" s="1"/>
  <c r="CQ365" i="1"/>
  <c r="EW365" i="1" s="1"/>
  <c r="CQ364" i="1"/>
  <c r="EW364" i="1" s="1"/>
  <c r="CQ363" i="1"/>
  <c r="EW363" i="1" s="1"/>
  <c r="CQ362" i="1"/>
  <c r="EW362" i="1" s="1"/>
  <c r="CQ361" i="1"/>
  <c r="EW361" i="1" s="1"/>
  <c r="CQ360" i="1"/>
  <c r="EW360" i="1" s="1"/>
  <c r="CQ359" i="1"/>
  <c r="EW359" i="1" s="1"/>
  <c r="CQ358" i="1"/>
  <c r="EW358" i="1" s="1"/>
  <c r="CQ357" i="1"/>
  <c r="EW357" i="1" s="1"/>
  <c r="CQ356" i="1"/>
  <c r="EW356" i="1" s="1"/>
  <c r="CQ355" i="1"/>
  <c r="EW355" i="1" s="1"/>
  <c r="CQ354" i="1"/>
  <c r="EW354" i="1" s="1"/>
  <c r="CQ353" i="1"/>
  <c r="EW353" i="1" s="1"/>
  <c r="CQ352" i="1"/>
  <c r="CR352" i="1" s="1"/>
  <c r="CQ351" i="1"/>
  <c r="EW351" i="1" s="1"/>
  <c r="CQ350" i="1"/>
  <c r="CR350" i="1" s="1"/>
  <c r="CQ349" i="1"/>
  <c r="EW349" i="1" s="1"/>
  <c r="CQ348" i="1"/>
  <c r="EW348" i="1" s="1"/>
  <c r="CQ347" i="1"/>
  <c r="CR347" i="1" s="1"/>
  <c r="CQ346" i="1"/>
  <c r="EW346" i="1" s="1"/>
  <c r="CQ345" i="1"/>
  <c r="EW345" i="1" s="1"/>
  <c r="CQ344" i="1"/>
  <c r="CR344" i="1" s="1"/>
  <c r="CQ343" i="1"/>
  <c r="EW343" i="1" s="1"/>
  <c r="CQ342" i="1"/>
  <c r="EW342" i="1" s="1"/>
  <c r="CQ341" i="1"/>
  <c r="EW341" i="1" s="1"/>
  <c r="CQ340" i="1"/>
  <c r="EW340" i="1" s="1"/>
  <c r="CQ339" i="1"/>
  <c r="EW339" i="1" s="1"/>
  <c r="CQ338" i="1"/>
  <c r="EW338" i="1" s="1"/>
  <c r="CQ337" i="1"/>
  <c r="EW337" i="1" s="1"/>
  <c r="CQ336" i="1"/>
  <c r="CR336" i="1" s="1"/>
  <c r="CQ335" i="1"/>
  <c r="EW335" i="1" s="1"/>
  <c r="CQ334" i="1"/>
  <c r="EW334" i="1" s="1"/>
  <c r="CQ333" i="1"/>
  <c r="EW333" i="1" s="1"/>
  <c r="CQ332" i="1"/>
  <c r="EW332" i="1" s="1"/>
  <c r="CQ331" i="1"/>
  <c r="EW331" i="1" s="1"/>
  <c r="CQ330" i="1"/>
  <c r="EW330" i="1" s="1"/>
  <c r="CQ329" i="1"/>
  <c r="EW329" i="1" s="1"/>
  <c r="CQ328" i="1"/>
  <c r="CR328" i="1" s="1"/>
  <c r="CQ327" i="1"/>
  <c r="EW327" i="1" s="1"/>
  <c r="CQ326" i="1"/>
  <c r="EW326" i="1" s="1"/>
  <c r="CQ325" i="1"/>
  <c r="EW325" i="1" s="1"/>
  <c r="CQ324" i="1"/>
  <c r="EW324" i="1" s="1"/>
  <c r="CQ323" i="1"/>
  <c r="EW323" i="1" s="1"/>
  <c r="CQ322" i="1"/>
  <c r="EW322" i="1" s="1"/>
  <c r="CQ321" i="1"/>
  <c r="CR321" i="1" s="1"/>
  <c r="CQ320" i="1"/>
  <c r="EW320" i="1" s="1"/>
  <c r="CQ319" i="1"/>
  <c r="EW319" i="1" s="1"/>
  <c r="CQ318" i="1"/>
  <c r="CR318" i="1" s="1"/>
  <c r="CQ317" i="1"/>
  <c r="EW317" i="1" s="1"/>
  <c r="CQ316" i="1"/>
  <c r="CR316" i="1" s="1"/>
  <c r="CQ315" i="1"/>
  <c r="EW315" i="1" s="1"/>
  <c r="CQ314" i="1"/>
  <c r="CR314" i="1" s="1"/>
  <c r="CQ313" i="1"/>
  <c r="EW313" i="1" s="1"/>
  <c r="CQ312" i="1"/>
  <c r="CR312" i="1" s="1"/>
  <c r="CQ311" i="1"/>
  <c r="EW311" i="1" s="1"/>
  <c r="CQ310" i="1"/>
  <c r="EW310" i="1" s="1"/>
  <c r="CQ309" i="1"/>
  <c r="EW309" i="1" s="1"/>
  <c r="CQ308" i="1"/>
  <c r="EW308" i="1" s="1"/>
  <c r="CQ307" i="1"/>
  <c r="EW307" i="1" s="1"/>
  <c r="CQ306" i="1"/>
  <c r="CR306" i="1" s="1"/>
  <c r="CQ305" i="1"/>
  <c r="EW305" i="1" s="1"/>
  <c r="CQ304" i="1"/>
  <c r="EW304" i="1" s="1"/>
  <c r="CQ303" i="1"/>
  <c r="EW303" i="1" s="1"/>
  <c r="CQ302" i="1"/>
  <c r="EW302" i="1" s="1"/>
  <c r="CQ301" i="1"/>
  <c r="EW301" i="1" s="1"/>
  <c r="CQ300" i="1"/>
  <c r="EW300" i="1" s="1"/>
  <c r="CQ299" i="1"/>
  <c r="EW299" i="1" s="1"/>
  <c r="CQ298" i="1"/>
  <c r="EW298" i="1" s="1"/>
  <c r="CQ297" i="1"/>
  <c r="CR297" i="1" s="1"/>
  <c r="CQ296" i="1"/>
  <c r="EW296" i="1" s="1"/>
  <c r="CQ295" i="1"/>
  <c r="EW295" i="1" s="1"/>
  <c r="CQ294" i="1"/>
  <c r="EW294" i="1" s="1"/>
  <c r="CQ293" i="1"/>
  <c r="EW293" i="1" s="1"/>
  <c r="CQ292" i="1"/>
  <c r="CR292" i="1" s="1"/>
  <c r="CQ291" i="1"/>
  <c r="EW291" i="1" s="1"/>
  <c r="CQ290" i="1"/>
  <c r="EW290" i="1" s="1"/>
  <c r="CQ289" i="1"/>
  <c r="CR289" i="1" s="1"/>
  <c r="CQ288" i="1"/>
  <c r="EW288" i="1" s="1"/>
  <c r="CQ287" i="1"/>
  <c r="CR287" i="1" s="1"/>
  <c r="CQ286" i="1"/>
  <c r="EW286" i="1" s="1"/>
  <c r="CQ285" i="1"/>
  <c r="EW285" i="1" s="1"/>
  <c r="CQ284" i="1"/>
  <c r="CR284" i="1" s="1"/>
  <c r="CQ283" i="1"/>
  <c r="EW283" i="1" s="1"/>
  <c r="CQ282" i="1"/>
  <c r="EW282" i="1" s="1"/>
  <c r="CQ281" i="1"/>
  <c r="CR281" i="1" s="1"/>
  <c r="CQ280" i="1"/>
  <c r="EW280" i="1" s="1"/>
  <c r="CQ279" i="1"/>
  <c r="CR279" i="1" s="1"/>
  <c r="CQ278" i="1"/>
  <c r="EW278" i="1" s="1"/>
  <c r="CQ277" i="1"/>
  <c r="EW277" i="1" s="1"/>
  <c r="CQ276" i="1"/>
  <c r="CR276" i="1" s="1"/>
  <c r="CQ275" i="1"/>
  <c r="EW275" i="1" s="1"/>
  <c r="CQ274" i="1"/>
  <c r="EW274" i="1" s="1"/>
  <c r="CQ273" i="1"/>
  <c r="CR273" i="1" s="1"/>
  <c r="CQ272" i="1"/>
  <c r="EW272" i="1" s="1"/>
  <c r="CQ271" i="1"/>
  <c r="EW271" i="1" s="1"/>
  <c r="CQ270" i="1"/>
  <c r="EW270" i="1" s="1"/>
  <c r="CQ269" i="1"/>
  <c r="CR269" i="1" s="1"/>
  <c r="CQ268" i="1"/>
  <c r="EW268" i="1" s="1"/>
  <c r="CQ267" i="1"/>
  <c r="EW267" i="1" s="1"/>
  <c r="CQ266" i="1"/>
  <c r="CR266" i="1" s="1"/>
  <c r="CQ265" i="1"/>
  <c r="EW265" i="1" s="1"/>
  <c r="CQ264" i="1"/>
  <c r="EW264" i="1" s="1"/>
  <c r="CQ263" i="1"/>
  <c r="EW263" i="1" s="1"/>
  <c r="CQ262" i="1"/>
  <c r="EW262" i="1" s="1"/>
  <c r="CQ261" i="1"/>
  <c r="EW261" i="1" s="1"/>
  <c r="CQ260" i="1"/>
  <c r="EW260" i="1" s="1"/>
  <c r="CQ259" i="1"/>
  <c r="EW259" i="1" s="1"/>
  <c r="CQ258" i="1"/>
  <c r="EW258" i="1" s="1"/>
  <c r="CQ257" i="1"/>
  <c r="EW257" i="1" s="1"/>
  <c r="CQ256" i="1"/>
  <c r="EW256" i="1" s="1"/>
  <c r="CQ255" i="1"/>
  <c r="EW255" i="1" s="1"/>
  <c r="CQ254" i="1"/>
  <c r="EW254" i="1" s="1"/>
  <c r="CQ253" i="1"/>
  <c r="CR253" i="1" s="1"/>
  <c r="CQ252" i="1"/>
  <c r="EW252" i="1" s="1"/>
  <c r="CQ251" i="1"/>
  <c r="EW251" i="1" s="1"/>
  <c r="CQ250" i="1"/>
  <c r="EW250" i="1" s="1"/>
  <c r="CQ249" i="1"/>
  <c r="EW249" i="1" s="1"/>
  <c r="CQ248" i="1"/>
  <c r="CR248" i="1" s="1"/>
  <c r="CQ247" i="1"/>
  <c r="EW247" i="1" s="1"/>
  <c r="CQ246" i="1"/>
  <c r="EW246" i="1" s="1"/>
  <c r="CQ245" i="1"/>
  <c r="CR245" i="1" s="1"/>
  <c r="CQ244" i="1"/>
  <c r="EW244" i="1" s="1"/>
  <c r="CQ243" i="1"/>
  <c r="EW243" i="1" s="1"/>
  <c r="CQ242" i="1"/>
  <c r="EW242" i="1" s="1"/>
  <c r="CQ241" i="1"/>
  <c r="EW241" i="1" s="1"/>
  <c r="CQ240" i="1"/>
  <c r="EW240" i="1" s="1"/>
  <c r="CQ239" i="1"/>
  <c r="EW239" i="1" s="1"/>
  <c r="CQ238" i="1"/>
  <c r="EW238" i="1" s="1"/>
  <c r="CQ237" i="1"/>
  <c r="EW237" i="1" s="1"/>
  <c r="CQ236" i="1"/>
  <c r="EW236" i="1" s="1"/>
  <c r="CQ235" i="1"/>
  <c r="CR235" i="1" s="1"/>
  <c r="CQ234" i="1"/>
  <c r="EW234" i="1" s="1"/>
  <c r="CQ233" i="1"/>
  <c r="EW233" i="1" s="1"/>
  <c r="CQ232" i="1"/>
  <c r="EW232" i="1" s="1"/>
  <c r="CQ231" i="1"/>
  <c r="EW231" i="1" s="1"/>
  <c r="CQ230" i="1"/>
  <c r="CR230" i="1" s="1"/>
  <c r="CQ229" i="1"/>
  <c r="EW229" i="1" s="1"/>
  <c r="CQ228" i="1"/>
  <c r="EW228" i="1" s="1"/>
  <c r="CQ227" i="1"/>
  <c r="EW227" i="1" s="1"/>
  <c r="CQ226" i="1"/>
  <c r="CR226" i="1" s="1"/>
  <c r="CQ225" i="1"/>
  <c r="EW225" i="1" s="1"/>
  <c r="CQ224" i="1"/>
  <c r="CR224" i="1" s="1"/>
  <c r="CQ223" i="1"/>
  <c r="EW223" i="1" s="1"/>
  <c r="CQ222" i="1"/>
  <c r="CR222" i="1" s="1"/>
  <c r="CQ221" i="1"/>
  <c r="EW221" i="1" s="1"/>
  <c r="CQ220" i="1"/>
  <c r="CR220" i="1" s="1"/>
  <c r="CQ219" i="1"/>
  <c r="EW219" i="1" s="1"/>
  <c r="CQ218" i="1"/>
  <c r="EW218" i="1" s="1"/>
  <c r="CQ217" i="1"/>
  <c r="CR217" i="1" s="1"/>
  <c r="CQ216" i="1"/>
  <c r="EW216" i="1" s="1"/>
  <c r="CQ215" i="1"/>
  <c r="CR215" i="1" s="1"/>
  <c r="CQ214" i="1"/>
  <c r="EW214" i="1" s="1"/>
  <c r="CQ213" i="1"/>
  <c r="EW213" i="1" s="1"/>
  <c r="CQ212" i="1"/>
  <c r="CR212" i="1" s="1"/>
  <c r="CQ211" i="1"/>
  <c r="EW211" i="1" s="1"/>
  <c r="CQ210" i="1"/>
  <c r="EW210" i="1" s="1"/>
  <c r="CQ209" i="1"/>
  <c r="EW209" i="1" s="1"/>
  <c r="CQ208" i="1"/>
  <c r="EW208" i="1" s="1"/>
  <c r="CQ207" i="1"/>
  <c r="EW207" i="1" s="1"/>
  <c r="CQ206" i="1"/>
  <c r="EW206" i="1" s="1"/>
  <c r="CQ205" i="1"/>
  <c r="EW205" i="1" s="1"/>
  <c r="CQ204" i="1"/>
  <c r="EW204" i="1" s="1"/>
  <c r="CQ203" i="1"/>
  <c r="EW203" i="1" s="1"/>
  <c r="CQ202" i="1"/>
  <c r="EW202" i="1" s="1"/>
  <c r="CQ201" i="1"/>
  <c r="EW201" i="1" s="1"/>
  <c r="CQ200" i="1"/>
  <c r="EW200" i="1" s="1"/>
  <c r="CQ199" i="1"/>
  <c r="EW199" i="1" s="1"/>
  <c r="CQ198" i="1"/>
  <c r="EW198" i="1" s="1"/>
  <c r="CQ197" i="1"/>
  <c r="EW197" i="1" s="1"/>
  <c r="CQ196" i="1"/>
  <c r="EW196" i="1" s="1"/>
  <c r="CQ195" i="1"/>
  <c r="EW195" i="1" s="1"/>
  <c r="CQ194" i="1"/>
  <c r="EW194" i="1" s="1"/>
  <c r="CQ193" i="1"/>
  <c r="EW193" i="1" s="1"/>
  <c r="CQ192" i="1"/>
  <c r="EW192" i="1" s="1"/>
  <c r="CQ191" i="1"/>
  <c r="EW191" i="1" s="1"/>
  <c r="CQ190" i="1"/>
  <c r="EW190" i="1" s="1"/>
  <c r="CQ189" i="1"/>
  <c r="EW189" i="1" s="1"/>
  <c r="CQ188" i="1"/>
  <c r="EW188" i="1" s="1"/>
  <c r="CQ187" i="1"/>
  <c r="EW187" i="1" s="1"/>
  <c r="CQ186" i="1"/>
  <c r="EW186" i="1" s="1"/>
  <c r="CQ185" i="1"/>
  <c r="EW185" i="1" s="1"/>
  <c r="CQ184" i="1"/>
  <c r="EW184" i="1" s="1"/>
  <c r="CQ183" i="1"/>
  <c r="EW183" i="1" s="1"/>
  <c r="CQ182" i="1"/>
  <c r="EW182" i="1" s="1"/>
  <c r="CQ181" i="1"/>
  <c r="EW181" i="1" s="1"/>
  <c r="CQ180" i="1"/>
  <c r="EW180" i="1" s="1"/>
  <c r="CQ179" i="1"/>
  <c r="EW179" i="1" s="1"/>
  <c r="CQ178" i="1"/>
  <c r="EW178" i="1" s="1"/>
  <c r="CQ177" i="1"/>
  <c r="EW177" i="1" s="1"/>
  <c r="CQ176" i="1"/>
  <c r="EW176" i="1" s="1"/>
  <c r="CQ175" i="1"/>
  <c r="EW175" i="1" s="1"/>
  <c r="CQ174" i="1"/>
  <c r="EW174" i="1" s="1"/>
  <c r="CQ173" i="1"/>
  <c r="EW173" i="1" s="1"/>
  <c r="CQ172" i="1"/>
  <c r="EW172" i="1" s="1"/>
  <c r="CQ171" i="1"/>
  <c r="EW171" i="1" s="1"/>
  <c r="CQ170" i="1"/>
  <c r="EW170" i="1" s="1"/>
  <c r="CQ169" i="1"/>
  <c r="EW169" i="1" s="1"/>
  <c r="CQ168" i="1"/>
  <c r="EW168" i="1" s="1"/>
  <c r="CQ167" i="1"/>
  <c r="EW167" i="1" s="1"/>
  <c r="CQ166" i="1"/>
  <c r="EW166" i="1" s="1"/>
  <c r="CQ165" i="1"/>
  <c r="EW165" i="1" s="1"/>
  <c r="CQ164" i="1"/>
  <c r="EW164" i="1" s="1"/>
  <c r="CQ163" i="1"/>
  <c r="EW163" i="1" s="1"/>
  <c r="CQ162" i="1"/>
  <c r="EW162" i="1" s="1"/>
  <c r="CQ161" i="1"/>
  <c r="EW161" i="1" s="1"/>
  <c r="CQ160" i="1"/>
  <c r="EW160" i="1" s="1"/>
  <c r="CQ159" i="1"/>
  <c r="CR159" i="1" s="1"/>
  <c r="CQ158" i="1"/>
  <c r="EW158" i="1" s="1"/>
  <c r="CQ157" i="1"/>
  <c r="EW157" i="1" s="1"/>
  <c r="CQ156" i="1"/>
  <c r="CR156" i="1" s="1"/>
  <c r="CQ155" i="1"/>
  <c r="EW155" i="1" s="1"/>
  <c r="CQ154" i="1"/>
  <c r="CR154" i="1" s="1"/>
  <c r="CQ153" i="1"/>
  <c r="EW153" i="1" s="1"/>
  <c r="CQ152" i="1"/>
  <c r="CR152" i="1" s="1"/>
  <c r="CQ151" i="1"/>
  <c r="EW151" i="1" s="1"/>
  <c r="CQ150" i="1"/>
  <c r="CR150" i="1" s="1"/>
  <c r="CQ149" i="1"/>
  <c r="EW149" i="1" s="1"/>
  <c r="CQ148" i="1"/>
  <c r="CR148" i="1" s="1"/>
  <c r="CQ147" i="1"/>
  <c r="EW147" i="1" s="1"/>
  <c r="CQ146" i="1"/>
  <c r="CR146" i="1" s="1"/>
  <c r="CQ145" i="1"/>
  <c r="EW145" i="1" s="1"/>
  <c r="CQ144" i="1"/>
  <c r="CR144" i="1" s="1"/>
  <c r="CQ143" i="1"/>
  <c r="EW143" i="1" s="1"/>
  <c r="CQ142" i="1"/>
  <c r="CR142" i="1" s="1"/>
  <c r="CQ141" i="1"/>
  <c r="EW141" i="1" s="1"/>
  <c r="CQ140" i="1"/>
  <c r="EW140" i="1" s="1"/>
  <c r="CQ139" i="1"/>
  <c r="EW139" i="1" s="1"/>
  <c r="CQ138" i="1"/>
  <c r="EW138" i="1" s="1"/>
  <c r="CQ137" i="1"/>
  <c r="EW137" i="1" s="1"/>
  <c r="CQ136" i="1"/>
  <c r="EW136" i="1" s="1"/>
  <c r="CQ135" i="1"/>
  <c r="CR135" i="1" s="1"/>
  <c r="CQ134" i="1"/>
  <c r="EW134" i="1" s="1"/>
  <c r="CQ133" i="1"/>
  <c r="EW133" i="1" s="1"/>
  <c r="CQ132" i="1"/>
  <c r="CR132" i="1" s="1"/>
  <c r="CQ131" i="1"/>
  <c r="EW131" i="1" s="1"/>
  <c r="CQ130" i="1"/>
  <c r="EW130" i="1" s="1"/>
  <c r="CQ129" i="1"/>
  <c r="EW129" i="1" s="1"/>
  <c r="CQ128" i="1"/>
  <c r="EW128" i="1" s="1"/>
  <c r="CQ127" i="1"/>
  <c r="CR127" i="1" s="1"/>
  <c r="CQ126" i="1"/>
  <c r="EW126" i="1" s="1"/>
  <c r="CQ125" i="1"/>
  <c r="EW125" i="1" s="1"/>
  <c r="CQ124" i="1"/>
  <c r="CR124" i="1" s="1"/>
  <c r="CQ123" i="1"/>
  <c r="EW123" i="1" s="1"/>
  <c r="CQ122" i="1"/>
  <c r="EW122" i="1" s="1"/>
  <c r="CQ121" i="1"/>
  <c r="CR121" i="1" s="1"/>
  <c r="CQ120" i="1"/>
  <c r="EW120" i="1" s="1"/>
  <c r="CQ119" i="1"/>
  <c r="EW119" i="1" s="1"/>
  <c r="CQ118" i="1"/>
  <c r="CR118" i="1" s="1"/>
  <c r="CQ117" i="1"/>
  <c r="EW117" i="1" s="1"/>
  <c r="CQ116" i="1"/>
  <c r="CR116" i="1" s="1"/>
  <c r="CQ115" i="1"/>
  <c r="EW115" i="1" s="1"/>
  <c r="CQ114" i="1"/>
  <c r="CR114" i="1" s="1"/>
  <c r="CQ113" i="1"/>
  <c r="EW113" i="1" s="1"/>
  <c r="CQ112" i="1"/>
  <c r="CR112" i="1" s="1"/>
  <c r="CQ111" i="1"/>
  <c r="EW111" i="1" s="1"/>
  <c r="CQ110" i="1"/>
  <c r="CR110" i="1" s="1"/>
  <c r="CQ109" i="1"/>
  <c r="EW109" i="1" s="1"/>
  <c r="CQ108" i="1"/>
  <c r="CR108" i="1" s="1"/>
  <c r="CQ107" i="1"/>
  <c r="EW107" i="1" s="1"/>
  <c r="CQ106" i="1"/>
  <c r="CR106" i="1" s="1"/>
  <c r="CQ105" i="1"/>
  <c r="EW105" i="1" s="1"/>
  <c r="CQ104" i="1"/>
  <c r="EW104" i="1" s="1"/>
  <c r="CQ103" i="1"/>
  <c r="CR103" i="1" s="1"/>
  <c r="CQ102" i="1"/>
  <c r="EW102" i="1" s="1"/>
  <c r="CQ101" i="1"/>
  <c r="CR101" i="1" s="1"/>
  <c r="CQ100" i="1"/>
  <c r="EW100" i="1" s="1"/>
  <c r="CQ99" i="1"/>
  <c r="CR99" i="1" s="1"/>
  <c r="CQ98" i="1"/>
  <c r="EW98" i="1" s="1"/>
  <c r="CQ97" i="1"/>
  <c r="EW97" i="1" s="1"/>
  <c r="CQ96" i="1"/>
  <c r="CR96" i="1" s="1"/>
  <c r="CQ95" i="1"/>
  <c r="EW95" i="1" s="1"/>
  <c r="CQ94" i="1"/>
  <c r="CR94" i="1" s="1"/>
  <c r="CQ93" i="1"/>
  <c r="EW93" i="1" s="1"/>
  <c r="CQ92" i="1"/>
  <c r="EW92" i="1" s="1"/>
  <c r="CQ91" i="1"/>
  <c r="EW91" i="1" s="1"/>
  <c r="CQ90" i="1"/>
  <c r="CR90" i="1" s="1"/>
  <c r="CQ89" i="1"/>
  <c r="EW89" i="1" s="1"/>
  <c r="CQ88" i="1"/>
  <c r="CR88" i="1" s="1"/>
  <c r="CQ87" i="1"/>
  <c r="CR87" i="1" s="1"/>
  <c r="CQ86" i="1"/>
  <c r="CR86" i="1" s="1"/>
  <c r="CQ85" i="1"/>
  <c r="CR85" i="1" s="1"/>
  <c r="CQ84" i="1"/>
  <c r="CR84" i="1" s="1"/>
  <c r="CQ83" i="1"/>
  <c r="CR83" i="1" s="1"/>
  <c r="CQ82" i="1"/>
  <c r="CR82" i="1" s="1"/>
  <c r="CQ81" i="1"/>
  <c r="CR81" i="1" s="1"/>
  <c r="CQ80" i="1"/>
  <c r="EW80" i="1" s="1"/>
  <c r="CQ79" i="1"/>
  <c r="CR79" i="1" s="1"/>
  <c r="CQ78" i="1"/>
  <c r="EW78" i="1" s="1"/>
  <c r="CQ77" i="1"/>
  <c r="CR77" i="1" s="1"/>
  <c r="CQ76" i="1"/>
  <c r="CR76" i="1" s="1"/>
  <c r="CQ75" i="1"/>
  <c r="CR75" i="1" s="1"/>
  <c r="CQ74" i="1"/>
  <c r="CR74" i="1" s="1"/>
  <c r="CQ73" i="1"/>
  <c r="CR73" i="1" s="1"/>
  <c r="CQ72" i="1"/>
  <c r="CR72" i="1" s="1"/>
  <c r="CQ71" i="1"/>
  <c r="EW71" i="1" s="1"/>
  <c r="CQ70" i="1"/>
  <c r="EW70" i="1" s="1"/>
  <c r="CQ69" i="1"/>
  <c r="EW69" i="1" s="1"/>
  <c r="CQ68" i="1"/>
  <c r="EW68" i="1" s="1"/>
  <c r="CQ67" i="1"/>
  <c r="EW67" i="1" s="1"/>
  <c r="CQ66" i="1"/>
  <c r="EW66" i="1" s="1"/>
  <c r="CQ65" i="1"/>
  <c r="EW65" i="1" s="1"/>
  <c r="CQ64" i="1"/>
  <c r="CR64" i="1" s="1"/>
  <c r="CQ63" i="1"/>
  <c r="EW63" i="1" s="1"/>
  <c r="CQ62" i="1"/>
  <c r="EW62" i="1" s="1"/>
  <c r="CQ61" i="1"/>
  <c r="CR61" i="1" s="1"/>
  <c r="CQ60" i="1"/>
  <c r="EW60" i="1" s="1"/>
  <c r="CQ59" i="1"/>
  <c r="CR59" i="1" s="1"/>
  <c r="CQ58" i="1"/>
  <c r="EW58" i="1" s="1"/>
  <c r="CQ57" i="1"/>
  <c r="CR57" i="1" s="1"/>
  <c r="CQ56" i="1"/>
  <c r="CR56" i="1" s="1"/>
  <c r="CQ55" i="1"/>
  <c r="CR55" i="1" s="1"/>
  <c r="CQ54" i="1"/>
  <c r="EW54" i="1" s="1"/>
  <c r="CQ53" i="1"/>
  <c r="EW53" i="1" s="1"/>
  <c r="CQ52" i="1"/>
  <c r="EW52" i="1" s="1"/>
  <c r="CQ51" i="1"/>
  <c r="EW51" i="1" s="1"/>
  <c r="CQ50" i="1"/>
  <c r="EW50" i="1" s="1"/>
  <c r="CQ49" i="1"/>
  <c r="EW49" i="1" s="1"/>
  <c r="CQ48" i="1"/>
  <c r="EW48" i="1" s="1"/>
  <c r="CQ47" i="1"/>
  <c r="EW47" i="1" s="1"/>
  <c r="CQ46" i="1"/>
  <c r="EW46" i="1" s="1"/>
  <c r="CQ45" i="1"/>
  <c r="EW45" i="1" s="1"/>
  <c r="CQ44" i="1"/>
  <c r="EW44" i="1" s="1"/>
  <c r="CQ43" i="1"/>
  <c r="EW43" i="1" s="1"/>
  <c r="CQ42" i="1"/>
  <c r="EW42" i="1" s="1"/>
  <c r="CQ41" i="1"/>
  <c r="EW41" i="1" s="1"/>
  <c r="CQ40" i="1"/>
  <c r="EW40" i="1" s="1"/>
  <c r="CQ39" i="1"/>
  <c r="EW39" i="1" s="1"/>
  <c r="CQ38" i="1"/>
  <c r="EW38" i="1" s="1"/>
  <c r="CQ37" i="1"/>
  <c r="EW37" i="1" s="1"/>
  <c r="CQ36" i="1"/>
  <c r="EW36" i="1" s="1"/>
  <c r="CQ35" i="1"/>
  <c r="EW35" i="1" s="1"/>
  <c r="CQ34" i="1"/>
  <c r="EW34" i="1" s="1"/>
  <c r="CQ33" i="1"/>
  <c r="EW33" i="1" s="1"/>
  <c r="CQ32" i="1"/>
  <c r="EW32" i="1" s="1"/>
  <c r="CQ31" i="1"/>
  <c r="EW31" i="1" s="1"/>
  <c r="CQ30" i="1"/>
  <c r="EW30" i="1" s="1"/>
  <c r="CQ29" i="1"/>
  <c r="EW29" i="1" s="1"/>
  <c r="CQ28" i="1"/>
  <c r="EW28" i="1" s="1"/>
  <c r="CQ27" i="1"/>
  <c r="EW27" i="1" s="1"/>
  <c r="CQ26" i="1"/>
  <c r="EW26" i="1" s="1"/>
  <c r="CQ25" i="1"/>
  <c r="EW25" i="1" s="1"/>
  <c r="CQ24" i="1"/>
  <c r="EW24" i="1" s="1"/>
  <c r="CQ23" i="1"/>
  <c r="EW23" i="1" s="1"/>
  <c r="CQ22" i="1"/>
  <c r="EW22" i="1" s="1"/>
  <c r="CQ21" i="1"/>
  <c r="EW21" i="1" s="1"/>
  <c r="CQ20" i="1"/>
  <c r="EW20" i="1" s="1"/>
  <c r="CQ19" i="1"/>
  <c r="EW19" i="1" s="1"/>
  <c r="CQ18" i="1"/>
  <c r="EW18" i="1" s="1"/>
  <c r="CQ17" i="1"/>
  <c r="EW17" i="1" s="1"/>
  <c r="BL491" i="1"/>
  <c r="BL490" i="1"/>
  <c r="BM490" i="1" s="1"/>
  <c r="BL489" i="1"/>
  <c r="BM489" i="1" s="1"/>
  <c r="BL488" i="1"/>
  <c r="BM488" i="1" s="1"/>
  <c r="BL487" i="1"/>
  <c r="BL486" i="1"/>
  <c r="BM486" i="1" s="1"/>
  <c r="BL485" i="1"/>
  <c r="BM485" i="1" s="1"/>
  <c r="BL484" i="1"/>
  <c r="BM484" i="1" s="1"/>
  <c r="BL483" i="1"/>
  <c r="BL482" i="1"/>
  <c r="BM482" i="1" s="1"/>
  <c r="BL481" i="1"/>
  <c r="BM481" i="1" s="1"/>
  <c r="BL480" i="1"/>
  <c r="BM480" i="1" s="1"/>
  <c r="BL479" i="1"/>
  <c r="BL478" i="1"/>
  <c r="BM478" i="1" s="1"/>
  <c r="BL477" i="1"/>
  <c r="BM477" i="1" s="1"/>
  <c r="BL476" i="1"/>
  <c r="BL475" i="1"/>
  <c r="BM475" i="1" s="1"/>
  <c r="BL474" i="1"/>
  <c r="BM474" i="1" s="1"/>
  <c r="BL473" i="1"/>
  <c r="BM473" i="1" s="1"/>
  <c r="BL472" i="1"/>
  <c r="BM472" i="1" s="1"/>
  <c r="BL471" i="1"/>
  <c r="BM471" i="1" s="1"/>
  <c r="BL470" i="1"/>
  <c r="BM470" i="1" s="1"/>
  <c r="BL469" i="1"/>
  <c r="BL468" i="1"/>
  <c r="BL467" i="1"/>
  <c r="BL466" i="1"/>
  <c r="BM466" i="1" s="1"/>
  <c r="BL465" i="1"/>
  <c r="BM465" i="1" s="1"/>
  <c r="BL464" i="1"/>
  <c r="BL463" i="1"/>
  <c r="BL462" i="1"/>
  <c r="BL461" i="1"/>
  <c r="BL460" i="1"/>
  <c r="BL459" i="1"/>
  <c r="BL458" i="1"/>
  <c r="BL457" i="1"/>
  <c r="BM457" i="1" s="1"/>
  <c r="BL456" i="1"/>
  <c r="BM456" i="1" s="1"/>
  <c r="BL455" i="1"/>
  <c r="BM455" i="1" s="1"/>
  <c r="BL454" i="1"/>
  <c r="BM454" i="1" s="1"/>
  <c r="BL453" i="1"/>
  <c r="BM453" i="1" s="1"/>
  <c r="BL452" i="1"/>
  <c r="BL451" i="1"/>
  <c r="BL450" i="1"/>
  <c r="BL449" i="1"/>
  <c r="BL448" i="1"/>
  <c r="BL447" i="1"/>
  <c r="BL446" i="1"/>
  <c r="BL445" i="1"/>
  <c r="BM445" i="1" s="1"/>
  <c r="BL444" i="1"/>
  <c r="BM444" i="1" s="1"/>
  <c r="BL443" i="1"/>
  <c r="BL442" i="1"/>
  <c r="BL441" i="1"/>
  <c r="BL440" i="1"/>
  <c r="BL439" i="1"/>
  <c r="BL438" i="1"/>
  <c r="BM438" i="1" s="1"/>
  <c r="BL437" i="1"/>
  <c r="BM437" i="1" s="1"/>
  <c r="BL436" i="1"/>
  <c r="BM436" i="1" s="1"/>
  <c r="BL435" i="1"/>
  <c r="BM435" i="1" s="1"/>
  <c r="BL434" i="1"/>
  <c r="BL433" i="1"/>
  <c r="BL432" i="1"/>
  <c r="BM432" i="1" s="1"/>
  <c r="BL431" i="1"/>
  <c r="BM431" i="1" s="1"/>
  <c r="BL430" i="1"/>
  <c r="BM430" i="1" s="1"/>
  <c r="BL429" i="1"/>
  <c r="BM429" i="1" s="1"/>
  <c r="BL428" i="1"/>
  <c r="BL427" i="1"/>
  <c r="BL426" i="1"/>
  <c r="BM426" i="1" s="1"/>
  <c r="BL425" i="1"/>
  <c r="BM425" i="1" s="1"/>
  <c r="BL424" i="1"/>
  <c r="BM424" i="1" s="1"/>
  <c r="BL423" i="1"/>
  <c r="BM423" i="1" s="1"/>
  <c r="BL422" i="1"/>
  <c r="BL421" i="1"/>
  <c r="BL420" i="1"/>
  <c r="BM420" i="1" s="1"/>
  <c r="BL419" i="1"/>
  <c r="BL418" i="1"/>
  <c r="BM418" i="1" s="1"/>
  <c r="BL417" i="1"/>
  <c r="BL416" i="1"/>
  <c r="BL415" i="1"/>
  <c r="BM415" i="1" s="1"/>
  <c r="BL414" i="1"/>
  <c r="BL413" i="1"/>
  <c r="BL412" i="1"/>
  <c r="BM412" i="1" s="1"/>
  <c r="BL411" i="1"/>
  <c r="BL410" i="1"/>
  <c r="BL409" i="1"/>
  <c r="BM409" i="1" s="1"/>
  <c r="BL408" i="1"/>
  <c r="BL407" i="1"/>
  <c r="BL406" i="1"/>
  <c r="BM406" i="1" s="1"/>
  <c r="BL405" i="1"/>
  <c r="BL404" i="1"/>
  <c r="BL403" i="1"/>
  <c r="BL402" i="1"/>
  <c r="BM402" i="1" s="1"/>
  <c r="BL401" i="1"/>
  <c r="BL400" i="1"/>
  <c r="BM400" i="1" s="1"/>
  <c r="BL399" i="1"/>
  <c r="BL398" i="1"/>
  <c r="BL397" i="1"/>
  <c r="BM397" i="1" s="1"/>
  <c r="BL396" i="1"/>
  <c r="BL395" i="1"/>
  <c r="BL394" i="1"/>
  <c r="BM394" i="1" s="1"/>
  <c r="BL393" i="1"/>
  <c r="BL392" i="1"/>
  <c r="BL391" i="1"/>
  <c r="BL390" i="1"/>
  <c r="BM390" i="1" s="1"/>
  <c r="BL389" i="1"/>
  <c r="BL388" i="1"/>
  <c r="BM388" i="1" s="1"/>
  <c r="BL387" i="1"/>
  <c r="BL386" i="1"/>
  <c r="BM386" i="1" s="1"/>
  <c r="BL385" i="1"/>
  <c r="BL384" i="1"/>
  <c r="BM384" i="1" s="1"/>
  <c r="BL383" i="1"/>
  <c r="BL382" i="1"/>
  <c r="BM382" i="1" s="1"/>
  <c r="BL381" i="1"/>
  <c r="BL380" i="1"/>
  <c r="BL379" i="1"/>
  <c r="BM379" i="1" s="1"/>
  <c r="BL378" i="1"/>
  <c r="BL377" i="1"/>
  <c r="BL376" i="1"/>
  <c r="BL375" i="1"/>
  <c r="BM375" i="1" s="1"/>
  <c r="BL374" i="1"/>
  <c r="BL373" i="1"/>
  <c r="BL372" i="1"/>
  <c r="BL371" i="1"/>
  <c r="BM371" i="1" s="1"/>
  <c r="BL370" i="1"/>
  <c r="BM370" i="1" s="1"/>
  <c r="BL369" i="1"/>
  <c r="BM369" i="1" s="1"/>
  <c r="BL368" i="1"/>
  <c r="BL367" i="1"/>
  <c r="BL366" i="1"/>
  <c r="BL365" i="1"/>
  <c r="BL364" i="1"/>
  <c r="BL363" i="1"/>
  <c r="BL362" i="1"/>
  <c r="BL361" i="1"/>
  <c r="BL360" i="1"/>
  <c r="BL359" i="1"/>
  <c r="BL358" i="1"/>
  <c r="BL357" i="1"/>
  <c r="BL356" i="1"/>
  <c r="BL355" i="1"/>
  <c r="BL354" i="1"/>
  <c r="BL353" i="1"/>
  <c r="BL352" i="1"/>
  <c r="BM352" i="1" s="1"/>
  <c r="BL351" i="1"/>
  <c r="BL350" i="1"/>
  <c r="BM350" i="1" s="1"/>
  <c r="BL349" i="1"/>
  <c r="BL348" i="1"/>
  <c r="BL347" i="1"/>
  <c r="BM347" i="1" s="1"/>
  <c r="BL346" i="1"/>
  <c r="BL345" i="1"/>
  <c r="BL344" i="1"/>
  <c r="BM344" i="1" s="1"/>
  <c r="BL343" i="1"/>
  <c r="BL342" i="1"/>
  <c r="BL341" i="1"/>
  <c r="BL340" i="1"/>
  <c r="BL339" i="1"/>
  <c r="BL338" i="1"/>
  <c r="BL337" i="1"/>
  <c r="BL336" i="1"/>
  <c r="BM336" i="1" s="1"/>
  <c r="BL335" i="1"/>
  <c r="BL334" i="1"/>
  <c r="BL333" i="1"/>
  <c r="BL332" i="1"/>
  <c r="BL331" i="1"/>
  <c r="BL330" i="1"/>
  <c r="BL329" i="1"/>
  <c r="BL328" i="1"/>
  <c r="BM328" i="1" s="1"/>
  <c r="BL327" i="1"/>
  <c r="BL326" i="1"/>
  <c r="BL325" i="1"/>
  <c r="BL324" i="1"/>
  <c r="BL323" i="1"/>
  <c r="BL322" i="1"/>
  <c r="BL321" i="1"/>
  <c r="BM321" i="1" s="1"/>
  <c r="BL320" i="1"/>
  <c r="BL319" i="1"/>
  <c r="BL318" i="1"/>
  <c r="BM318" i="1" s="1"/>
  <c r="BL317" i="1"/>
  <c r="BL316" i="1"/>
  <c r="BM316" i="1" s="1"/>
  <c r="BL315" i="1"/>
  <c r="BL314" i="1"/>
  <c r="BM314" i="1" s="1"/>
  <c r="BL313" i="1"/>
  <c r="BL312" i="1"/>
  <c r="BM312" i="1" s="1"/>
  <c r="BL311" i="1"/>
  <c r="BL310" i="1"/>
  <c r="BL309" i="1"/>
  <c r="BL308" i="1"/>
  <c r="BL307" i="1"/>
  <c r="BL306" i="1"/>
  <c r="BM306" i="1" s="1"/>
  <c r="BL305" i="1"/>
  <c r="BL304" i="1"/>
  <c r="BL303" i="1"/>
  <c r="BL302" i="1"/>
  <c r="BL301" i="1"/>
  <c r="BL300" i="1"/>
  <c r="BL299" i="1"/>
  <c r="BL298" i="1"/>
  <c r="BL297" i="1"/>
  <c r="BM297" i="1" s="1"/>
  <c r="BL296" i="1"/>
  <c r="BL295" i="1"/>
  <c r="BL294" i="1"/>
  <c r="BL293" i="1"/>
  <c r="BL292" i="1"/>
  <c r="BM292" i="1" s="1"/>
  <c r="BL291" i="1"/>
  <c r="BL290" i="1"/>
  <c r="BL289" i="1"/>
  <c r="BM289" i="1" s="1"/>
  <c r="BL288" i="1"/>
  <c r="BL287" i="1"/>
  <c r="BM287" i="1" s="1"/>
  <c r="BL286" i="1"/>
  <c r="BL285" i="1"/>
  <c r="BL284" i="1"/>
  <c r="BM284" i="1" s="1"/>
  <c r="BL283" i="1"/>
  <c r="BL282" i="1"/>
  <c r="BL281" i="1"/>
  <c r="BM281" i="1" s="1"/>
  <c r="BL280" i="1"/>
  <c r="BL279" i="1"/>
  <c r="BM279" i="1" s="1"/>
  <c r="BL278" i="1"/>
  <c r="BL277" i="1"/>
  <c r="BL276" i="1"/>
  <c r="BM276" i="1" s="1"/>
  <c r="BL275" i="1"/>
  <c r="BL274" i="1"/>
  <c r="BL273" i="1"/>
  <c r="BM273" i="1" s="1"/>
  <c r="BL272" i="1"/>
  <c r="BL271" i="1"/>
  <c r="BL270" i="1"/>
  <c r="BL269" i="1"/>
  <c r="BM269" i="1" s="1"/>
  <c r="BL268" i="1"/>
  <c r="BL267" i="1"/>
  <c r="BL266" i="1"/>
  <c r="BM266" i="1" s="1"/>
  <c r="BL265" i="1"/>
  <c r="BL264" i="1"/>
  <c r="BL263" i="1"/>
  <c r="BL262" i="1"/>
  <c r="BL261" i="1"/>
  <c r="BL260" i="1"/>
  <c r="BL259" i="1"/>
  <c r="BL258" i="1"/>
  <c r="BL257" i="1"/>
  <c r="BL256" i="1"/>
  <c r="BL255" i="1"/>
  <c r="BL254" i="1"/>
  <c r="BL253" i="1"/>
  <c r="BM253" i="1" s="1"/>
  <c r="BL252" i="1"/>
  <c r="BL251" i="1"/>
  <c r="BL250" i="1"/>
  <c r="BL249" i="1"/>
  <c r="BL248" i="1"/>
  <c r="BM248" i="1" s="1"/>
  <c r="BL247" i="1"/>
  <c r="BL246" i="1"/>
  <c r="BL245" i="1"/>
  <c r="BM245" i="1" s="1"/>
  <c r="BL244" i="1"/>
  <c r="BL243" i="1"/>
  <c r="BL242" i="1"/>
  <c r="BL241" i="1"/>
  <c r="BL240" i="1"/>
  <c r="BL239" i="1"/>
  <c r="BL238" i="1"/>
  <c r="BL237" i="1"/>
  <c r="BL236" i="1"/>
  <c r="BL235" i="1"/>
  <c r="BM235" i="1" s="1"/>
  <c r="BL234" i="1"/>
  <c r="BL233" i="1"/>
  <c r="BL232" i="1"/>
  <c r="BL231" i="1"/>
  <c r="BL230" i="1"/>
  <c r="BM230" i="1" s="1"/>
  <c r="BL229" i="1"/>
  <c r="BL228" i="1"/>
  <c r="BL227" i="1"/>
  <c r="BL226" i="1"/>
  <c r="BM226" i="1" s="1"/>
  <c r="BL225" i="1"/>
  <c r="BL224" i="1"/>
  <c r="BM224" i="1" s="1"/>
  <c r="BL223" i="1"/>
  <c r="BL222" i="1"/>
  <c r="BM222" i="1" s="1"/>
  <c r="BL221" i="1"/>
  <c r="BL220" i="1"/>
  <c r="BM220" i="1" s="1"/>
  <c r="BL219" i="1"/>
  <c r="BL218" i="1"/>
  <c r="BL217" i="1"/>
  <c r="BM217" i="1" s="1"/>
  <c r="BL216" i="1"/>
  <c r="BL215" i="1"/>
  <c r="BM215" i="1" s="1"/>
  <c r="BL214" i="1"/>
  <c r="BL213" i="1"/>
  <c r="BL212" i="1"/>
  <c r="BM212" i="1" s="1"/>
  <c r="BL211" i="1"/>
  <c r="BL210" i="1"/>
  <c r="BL209" i="1"/>
  <c r="BL208" i="1"/>
  <c r="BL207" i="1"/>
  <c r="BL206" i="1"/>
  <c r="BL205" i="1"/>
  <c r="BL204" i="1"/>
  <c r="BL203" i="1"/>
  <c r="BL202" i="1"/>
  <c r="BL201" i="1"/>
  <c r="BL200" i="1"/>
  <c r="BL199" i="1"/>
  <c r="BL198" i="1"/>
  <c r="BL197" i="1"/>
  <c r="BL196" i="1"/>
  <c r="BL195" i="1"/>
  <c r="BL194" i="1"/>
  <c r="BL193" i="1"/>
  <c r="BL192" i="1"/>
  <c r="BL191" i="1"/>
  <c r="BL190" i="1"/>
  <c r="BL189" i="1"/>
  <c r="BL188" i="1"/>
  <c r="BL187" i="1"/>
  <c r="BL186" i="1"/>
  <c r="BL185" i="1"/>
  <c r="BL184" i="1"/>
  <c r="BL183" i="1"/>
  <c r="BL182" i="1"/>
  <c r="BL181" i="1"/>
  <c r="BL180" i="1"/>
  <c r="BL179" i="1"/>
  <c r="BL178" i="1"/>
  <c r="BL177" i="1"/>
  <c r="BL176" i="1"/>
  <c r="BL175" i="1"/>
  <c r="BL174" i="1"/>
  <c r="BL173" i="1"/>
  <c r="BL172" i="1"/>
  <c r="BL171" i="1"/>
  <c r="BL170" i="1"/>
  <c r="BL169" i="1"/>
  <c r="BL168" i="1"/>
  <c r="BL167" i="1"/>
  <c r="BL166" i="1"/>
  <c r="BL165" i="1"/>
  <c r="BL164" i="1"/>
  <c r="BL163" i="1"/>
  <c r="BL162" i="1"/>
  <c r="BL161" i="1"/>
  <c r="BL160" i="1"/>
  <c r="BL159" i="1"/>
  <c r="BM159" i="1" s="1"/>
  <c r="BL158" i="1"/>
  <c r="BL157" i="1"/>
  <c r="BL156" i="1"/>
  <c r="BM156" i="1" s="1"/>
  <c r="BL155" i="1"/>
  <c r="BL154" i="1"/>
  <c r="BM154" i="1" s="1"/>
  <c r="BL153" i="1"/>
  <c r="BL152" i="1"/>
  <c r="BM152" i="1" s="1"/>
  <c r="BL151" i="1"/>
  <c r="BL150" i="1"/>
  <c r="BM150" i="1" s="1"/>
  <c r="BL149" i="1"/>
  <c r="BL148" i="1"/>
  <c r="BM148" i="1" s="1"/>
  <c r="BL147" i="1"/>
  <c r="BL146" i="1"/>
  <c r="BM146" i="1" s="1"/>
  <c r="BL145" i="1"/>
  <c r="BL144" i="1"/>
  <c r="BM144" i="1" s="1"/>
  <c r="BL143" i="1"/>
  <c r="BL142" i="1"/>
  <c r="BM142" i="1" s="1"/>
  <c r="BL141" i="1"/>
  <c r="BL140" i="1"/>
  <c r="BL139" i="1"/>
  <c r="BL138" i="1"/>
  <c r="BL137" i="1"/>
  <c r="BL136" i="1"/>
  <c r="BL135" i="1"/>
  <c r="BM135" i="1" s="1"/>
  <c r="BL134" i="1"/>
  <c r="BL133" i="1"/>
  <c r="BL132" i="1"/>
  <c r="BM132" i="1" s="1"/>
  <c r="BL131" i="1"/>
  <c r="BL130" i="1"/>
  <c r="BL129" i="1"/>
  <c r="BL128" i="1"/>
  <c r="BL127" i="1"/>
  <c r="BM127" i="1" s="1"/>
  <c r="BL126" i="1"/>
  <c r="BL125" i="1"/>
  <c r="BL124" i="1"/>
  <c r="BM124" i="1" s="1"/>
  <c r="BL123" i="1"/>
  <c r="BL122" i="1"/>
  <c r="BL121" i="1"/>
  <c r="BM121" i="1" s="1"/>
  <c r="BL120" i="1"/>
  <c r="BL119" i="1"/>
  <c r="BL118" i="1"/>
  <c r="BM118" i="1" s="1"/>
  <c r="BL117" i="1"/>
  <c r="BL116" i="1"/>
  <c r="BM116" i="1" s="1"/>
  <c r="BL115" i="1"/>
  <c r="BL114" i="1"/>
  <c r="BM114" i="1" s="1"/>
  <c r="BL113" i="1"/>
  <c r="BL112" i="1"/>
  <c r="BM112" i="1" s="1"/>
  <c r="BL111" i="1"/>
  <c r="BL110" i="1"/>
  <c r="BM110" i="1" s="1"/>
  <c r="BL109" i="1"/>
  <c r="BL108" i="1"/>
  <c r="BM108" i="1" s="1"/>
  <c r="BL107" i="1"/>
  <c r="BL106" i="1"/>
  <c r="BM106" i="1" s="1"/>
  <c r="BL105" i="1"/>
  <c r="BL104" i="1"/>
  <c r="BL103" i="1"/>
  <c r="BM103" i="1" s="1"/>
  <c r="BL102" i="1"/>
  <c r="BL101" i="1"/>
  <c r="BM101" i="1" s="1"/>
  <c r="BL100" i="1"/>
  <c r="BL99" i="1"/>
  <c r="BM99" i="1" s="1"/>
  <c r="BL98" i="1"/>
  <c r="BL97" i="1"/>
  <c r="BL96" i="1"/>
  <c r="BM96" i="1" s="1"/>
  <c r="BL95" i="1"/>
  <c r="BL94" i="1"/>
  <c r="BM94" i="1" s="1"/>
  <c r="BL93" i="1"/>
  <c r="BL92" i="1"/>
  <c r="BL91" i="1"/>
  <c r="BL90" i="1"/>
  <c r="BM90" i="1" s="1"/>
  <c r="BL89" i="1"/>
  <c r="BL88" i="1"/>
  <c r="BM88" i="1" s="1"/>
  <c r="BL87" i="1"/>
  <c r="BM87" i="1" s="1"/>
  <c r="BL86" i="1"/>
  <c r="BM86" i="1" s="1"/>
  <c r="BL85" i="1"/>
  <c r="BM85" i="1" s="1"/>
  <c r="BL84" i="1"/>
  <c r="BM84" i="1" s="1"/>
  <c r="BL83" i="1"/>
  <c r="BM83" i="1" s="1"/>
  <c r="BL82" i="1"/>
  <c r="BM82" i="1" s="1"/>
  <c r="BL81" i="1"/>
  <c r="BM81" i="1" s="1"/>
  <c r="BL80" i="1"/>
  <c r="BL79" i="1"/>
  <c r="BM79" i="1" s="1"/>
  <c r="BL78" i="1"/>
  <c r="BL77" i="1"/>
  <c r="BM77" i="1" s="1"/>
  <c r="BL76" i="1"/>
  <c r="BM76" i="1" s="1"/>
  <c r="BL75" i="1"/>
  <c r="BM75" i="1" s="1"/>
  <c r="BL74" i="1"/>
  <c r="BM74" i="1" s="1"/>
  <c r="BL73" i="1"/>
  <c r="BM73" i="1" s="1"/>
  <c r="BL72" i="1"/>
  <c r="BM72" i="1" s="1"/>
  <c r="BL71" i="1"/>
  <c r="BL70" i="1"/>
  <c r="BL69" i="1"/>
  <c r="BL68" i="1"/>
  <c r="BL67" i="1"/>
  <c r="BL66" i="1"/>
  <c r="BL65" i="1"/>
  <c r="BL64" i="1"/>
  <c r="BM64" i="1" s="1"/>
  <c r="BL63" i="1"/>
  <c r="BL62" i="1"/>
  <c r="BL61" i="1"/>
  <c r="BM61" i="1" s="1"/>
  <c r="BL60" i="1"/>
  <c r="BL59" i="1"/>
  <c r="BM59" i="1" s="1"/>
  <c r="BL58" i="1"/>
  <c r="BL57" i="1"/>
  <c r="BM57" i="1" s="1"/>
  <c r="BL56" i="1"/>
  <c r="BM56" i="1" s="1"/>
  <c r="BL55" i="1"/>
  <c r="BM55" i="1" s="1"/>
  <c r="BL54" i="1"/>
  <c r="BL53" i="1"/>
  <c r="BL52" i="1"/>
  <c r="BL51" i="1"/>
  <c r="BL50" i="1"/>
  <c r="BL49" i="1"/>
  <c r="BL48" i="1"/>
  <c r="BL47" i="1"/>
  <c r="BL46" i="1"/>
  <c r="BL45" i="1"/>
  <c r="BL44" i="1"/>
  <c r="BL43" i="1"/>
  <c r="BL42" i="1"/>
  <c r="BL41" i="1"/>
  <c r="BL40" i="1"/>
  <c r="BL39" i="1"/>
  <c r="BL38" i="1"/>
  <c r="BL37" i="1"/>
  <c r="BL36" i="1"/>
  <c r="BL35" i="1"/>
  <c r="BL34" i="1"/>
  <c r="BL33" i="1"/>
  <c r="BL32" i="1"/>
  <c r="BL31" i="1"/>
  <c r="BL30" i="1"/>
  <c r="BL29" i="1"/>
  <c r="BL28" i="1"/>
  <c r="BL27" i="1"/>
  <c r="BL26" i="1"/>
  <c r="BL25" i="1"/>
  <c r="BL24" i="1"/>
  <c r="BL23" i="1"/>
  <c r="BL22" i="1"/>
  <c r="BL21" i="1"/>
  <c r="BL20" i="1"/>
  <c r="BL19" i="1"/>
  <c r="BL18" i="1"/>
  <c r="BL17" i="1"/>
  <c r="CA482" i="1"/>
  <c r="CD482" i="1" s="1" a="1"/>
  <c r="CD482" i="1" s="1"/>
  <c r="CA481" i="1"/>
  <c r="CD481" i="1" s="1" a="1"/>
  <c r="CD481" i="1" s="1"/>
  <c r="CA480" i="1"/>
  <c r="CD480" i="1" s="1" a="1"/>
  <c r="CD480" i="1" s="1"/>
  <c r="CA478" i="1"/>
  <c r="CD478" i="1" s="1" a="1"/>
  <c r="CD478" i="1" s="1"/>
  <c r="CA474" i="1"/>
  <c r="CD474" i="1" s="1" a="1"/>
  <c r="CD474" i="1" s="1"/>
  <c r="CA473" i="1"/>
  <c r="CD473" i="1" s="1" a="1"/>
  <c r="CD473" i="1" s="1"/>
  <c r="CA472" i="1"/>
  <c r="CD472" i="1" s="1" a="1"/>
  <c r="CD472" i="1" s="1"/>
  <c r="CA471" i="1"/>
  <c r="CD471" i="1" s="1" a="1"/>
  <c r="CD471" i="1" s="1"/>
  <c r="CA470" i="1"/>
  <c r="CD470" i="1" s="1" a="1"/>
  <c r="CD470" i="1" s="1"/>
  <c r="CA457" i="1"/>
  <c r="CD457" i="1" s="1" a="1"/>
  <c r="CD457" i="1" s="1"/>
  <c r="CA456" i="1"/>
  <c r="CD456" i="1" s="1" a="1"/>
  <c r="CD456" i="1" s="1"/>
  <c r="CA455" i="1"/>
  <c r="CD455" i="1" s="1" a="1"/>
  <c r="CD455" i="1" s="1"/>
  <c r="CA418" i="1"/>
  <c r="CD418" i="1" s="1" a="1"/>
  <c r="CD418" i="1" s="1"/>
  <c r="CA415" i="1"/>
  <c r="CD415" i="1" s="1" a="1"/>
  <c r="CD415" i="1" s="1"/>
  <c r="CA412" i="1"/>
  <c r="CD412" i="1" s="1" a="1"/>
  <c r="CD412" i="1" s="1"/>
  <c r="CA409" i="1"/>
  <c r="CD409" i="1" s="1" a="1"/>
  <c r="CD409" i="1" s="1"/>
  <c r="CA406" i="1"/>
  <c r="CD406" i="1" s="1" a="1"/>
  <c r="CD406" i="1" s="1"/>
  <c r="CA402" i="1"/>
  <c r="CD402" i="1" s="1" a="1"/>
  <c r="CD402" i="1" s="1"/>
  <c r="CA400" i="1"/>
  <c r="CD400" i="1" s="1" a="1"/>
  <c r="CD400" i="1" s="1"/>
  <c r="CA397" i="1"/>
  <c r="CD397" i="1" s="1" a="1"/>
  <c r="CD397" i="1" s="1"/>
  <c r="CA394" i="1"/>
  <c r="CD394" i="1" s="1" a="1"/>
  <c r="CD394" i="1" s="1"/>
  <c r="CA390" i="1"/>
  <c r="CD390" i="1" s="1" a="1"/>
  <c r="CD390" i="1" s="1"/>
  <c r="CA388" i="1"/>
  <c r="CD388" i="1" s="1" a="1"/>
  <c r="CD388" i="1" s="1"/>
  <c r="CA386" i="1"/>
  <c r="CD386" i="1" s="1" a="1"/>
  <c r="CD386" i="1" s="1"/>
  <c r="CA384" i="1"/>
  <c r="CD384" i="1" s="1" a="1"/>
  <c r="CD384" i="1" s="1"/>
  <c r="CA382" i="1"/>
  <c r="CD382" i="1" s="1" a="1"/>
  <c r="CD382" i="1" s="1"/>
  <c r="CA379" i="1"/>
  <c r="CD379" i="1" s="1" a="1"/>
  <c r="CD379" i="1" s="1"/>
  <c r="CA375" i="1"/>
  <c r="CD375" i="1" s="1" a="1"/>
  <c r="CD375" i="1" s="1"/>
  <c r="CA371" i="1"/>
  <c r="CD371" i="1" s="1" a="1"/>
  <c r="CD371" i="1" s="1"/>
  <c r="CA370" i="1"/>
  <c r="CD370" i="1" s="1" a="1"/>
  <c r="CD370" i="1" s="1"/>
  <c r="CA369" i="1"/>
  <c r="CD369" i="1" s="1" a="1"/>
  <c r="CD369" i="1" s="1"/>
  <c r="CA352" i="1"/>
  <c r="CD352" i="1" s="1" a="1"/>
  <c r="CD352" i="1" s="1"/>
  <c r="CA350" i="1"/>
  <c r="CD350" i="1" s="1" a="1"/>
  <c r="CD350" i="1" s="1"/>
  <c r="CA347" i="1"/>
  <c r="CD347" i="1" s="1" a="1"/>
  <c r="CD347" i="1" s="1"/>
  <c r="CA344" i="1"/>
  <c r="CD344" i="1" s="1" a="1"/>
  <c r="CD344" i="1" s="1"/>
  <c r="CA336" i="1"/>
  <c r="CD336" i="1" s="1" a="1"/>
  <c r="CD336" i="1" s="1"/>
  <c r="CA328" i="1"/>
  <c r="CD328" i="1" s="1" a="1"/>
  <c r="CD328" i="1" s="1"/>
  <c r="CA321" i="1"/>
  <c r="CD321" i="1" s="1" a="1"/>
  <c r="CD321" i="1" s="1"/>
  <c r="CA318" i="1"/>
  <c r="CD318" i="1" s="1" a="1"/>
  <c r="CD318" i="1" s="1"/>
  <c r="CA316" i="1"/>
  <c r="CD316" i="1" s="1" a="1"/>
  <c r="CD316" i="1" s="1"/>
  <c r="CA314" i="1"/>
  <c r="CD314" i="1" s="1" a="1"/>
  <c r="CD314" i="1" s="1"/>
  <c r="CA312" i="1"/>
  <c r="CD312" i="1" s="1" a="1"/>
  <c r="CD312" i="1" s="1"/>
  <c r="CA306" i="1"/>
  <c r="CD306" i="1" s="1" a="1"/>
  <c r="CD306" i="1" s="1"/>
  <c r="CA297" i="1"/>
  <c r="CD297" i="1" s="1" a="1"/>
  <c r="CD297" i="1" s="1"/>
  <c r="CA292" i="1"/>
  <c r="CD292" i="1" s="1" a="1"/>
  <c r="CD292" i="1" s="1"/>
  <c r="CA289" i="1"/>
  <c r="CD289" i="1" s="1" a="1"/>
  <c r="CD289" i="1" s="1"/>
  <c r="CA287" i="1"/>
  <c r="CD287" i="1" s="1" a="1"/>
  <c r="CD287" i="1" s="1"/>
  <c r="CA284" i="1"/>
  <c r="CD284" i="1" s="1" a="1"/>
  <c r="CD284" i="1" s="1"/>
  <c r="CA281" i="1"/>
  <c r="CD281" i="1" s="1" a="1"/>
  <c r="CD281" i="1" s="1"/>
  <c r="CA279" i="1"/>
  <c r="CD279" i="1" s="1" a="1"/>
  <c r="CD279" i="1" s="1"/>
  <c r="CA276" i="1"/>
  <c r="CD276" i="1" s="1" a="1"/>
  <c r="CD276" i="1" s="1"/>
  <c r="CA273" i="1"/>
  <c r="CD273" i="1" s="1" a="1"/>
  <c r="CD273" i="1" s="1"/>
  <c r="CA269" i="1"/>
  <c r="CD269" i="1" s="1" a="1"/>
  <c r="CD269" i="1" s="1"/>
  <c r="CA266" i="1"/>
  <c r="CD266" i="1" s="1" a="1"/>
  <c r="CD266" i="1" s="1"/>
  <c r="CA253" i="1"/>
  <c r="CD253" i="1" s="1" a="1"/>
  <c r="CD253" i="1" s="1"/>
  <c r="CA248" i="1"/>
  <c r="CD248" i="1" s="1" a="1"/>
  <c r="CD248" i="1" s="1"/>
  <c r="CA245" i="1"/>
  <c r="CD245" i="1" s="1" a="1"/>
  <c r="CD245" i="1" s="1"/>
  <c r="CA235" i="1"/>
  <c r="CD235" i="1" s="1" a="1"/>
  <c r="CD235" i="1" s="1"/>
  <c r="CA230" i="1"/>
  <c r="CD230" i="1" s="1" a="1"/>
  <c r="CD230" i="1" s="1"/>
  <c r="CA226" i="1"/>
  <c r="CD226" i="1" s="1" a="1"/>
  <c r="CD226" i="1" s="1"/>
  <c r="CA224" i="1"/>
  <c r="CD224" i="1" s="1" a="1"/>
  <c r="CD224" i="1" s="1"/>
  <c r="CA222" i="1"/>
  <c r="CD222" i="1" s="1" a="1"/>
  <c r="CD222" i="1" s="1"/>
  <c r="CA220" i="1"/>
  <c r="CD220" i="1" s="1" a="1"/>
  <c r="CD220" i="1" s="1"/>
  <c r="CA217" i="1"/>
  <c r="CD217" i="1" s="1" a="1"/>
  <c r="CD217" i="1" s="1"/>
  <c r="CA215" i="1"/>
  <c r="CD215" i="1" s="1" a="1"/>
  <c r="CD215" i="1" s="1"/>
  <c r="CA212" i="1"/>
  <c r="CD212" i="1" s="1" a="1"/>
  <c r="CD212" i="1" s="1"/>
  <c r="CA159" i="1"/>
  <c r="CD159" i="1" s="1" a="1"/>
  <c r="CD159" i="1" s="1"/>
  <c r="CA156" i="1"/>
  <c r="CD156" i="1" s="1" a="1"/>
  <c r="CD156" i="1" s="1"/>
  <c r="CA154" i="1"/>
  <c r="CD154" i="1" s="1" a="1"/>
  <c r="CD154" i="1" s="1"/>
  <c r="CA152" i="1"/>
  <c r="CD152" i="1" s="1" a="1"/>
  <c r="CD152" i="1" s="1"/>
  <c r="CA150" i="1"/>
  <c r="CD150" i="1" s="1" a="1"/>
  <c r="CD150" i="1" s="1"/>
  <c r="CA148" i="1"/>
  <c r="CD148" i="1" s="1" a="1"/>
  <c r="CD148" i="1" s="1"/>
  <c r="CA146" i="1"/>
  <c r="CD146" i="1" s="1" a="1"/>
  <c r="CD146" i="1" s="1"/>
  <c r="CA144" i="1"/>
  <c r="CD144" i="1" s="1" a="1"/>
  <c r="CD144" i="1" s="1"/>
  <c r="CA142" i="1"/>
  <c r="CD142" i="1" s="1" a="1"/>
  <c r="CD142" i="1" s="1"/>
  <c r="CA135" i="1"/>
  <c r="CD135" i="1" s="1" a="1"/>
  <c r="CD135" i="1" s="1"/>
  <c r="CA132" i="1"/>
  <c r="CD132" i="1" s="1" a="1"/>
  <c r="CD132" i="1" s="1"/>
  <c r="CA127" i="1"/>
  <c r="CD127" i="1" s="1" a="1"/>
  <c r="CD127" i="1" s="1"/>
  <c r="CA124" i="1"/>
  <c r="CD124" i="1" s="1" a="1"/>
  <c r="CD124" i="1" s="1"/>
  <c r="CA121" i="1"/>
  <c r="CD121" i="1" s="1" a="1"/>
  <c r="CD121" i="1" s="1"/>
  <c r="CA118" i="1"/>
  <c r="CD118" i="1" s="1" a="1"/>
  <c r="CD118" i="1" s="1"/>
  <c r="CA116" i="1"/>
  <c r="CD116" i="1" s="1" a="1"/>
  <c r="CD116" i="1" s="1"/>
  <c r="CA114" i="1"/>
  <c r="CD114" i="1" s="1" a="1"/>
  <c r="CD114" i="1" s="1"/>
  <c r="CA112" i="1"/>
  <c r="CD112" i="1" s="1" a="1"/>
  <c r="CD112" i="1" s="1"/>
  <c r="CA110" i="1"/>
  <c r="CD110" i="1" s="1" a="1"/>
  <c r="CD110" i="1" s="1"/>
  <c r="CA108" i="1"/>
  <c r="CD108" i="1" s="1" a="1"/>
  <c r="CD108" i="1" s="1"/>
  <c r="CA106" i="1"/>
  <c r="CD106" i="1" s="1" a="1"/>
  <c r="CD106" i="1" s="1"/>
  <c r="CA103" i="1"/>
  <c r="CD103" i="1" s="1" a="1"/>
  <c r="CD103" i="1" s="1"/>
  <c r="CA101" i="1"/>
  <c r="CD101" i="1" s="1" a="1"/>
  <c r="CD101" i="1" s="1"/>
  <c r="CA99" i="1"/>
  <c r="CD99" i="1" s="1" a="1"/>
  <c r="CD99" i="1" s="1"/>
  <c r="CA96" i="1"/>
  <c r="CD96" i="1" s="1" a="1"/>
  <c r="CD96" i="1" s="1"/>
  <c r="CA94" i="1"/>
  <c r="CD94" i="1" s="1" a="1"/>
  <c r="CD94" i="1" s="1"/>
  <c r="CA90" i="1"/>
  <c r="CD90" i="1" s="1" a="1"/>
  <c r="CD90" i="1" s="1"/>
  <c r="BY491" i="1"/>
  <c r="BX491" i="1"/>
  <c r="BW491" i="1"/>
  <c r="BV491" i="1"/>
  <c r="BU491" i="1"/>
  <c r="BT491" i="1"/>
  <c r="BS491" i="1"/>
  <c r="BR491" i="1"/>
  <c r="BQ491" i="1"/>
  <c r="BP491" i="1"/>
  <c r="BO491" i="1"/>
  <c r="BY490" i="1"/>
  <c r="BX490" i="1"/>
  <c r="BW490" i="1"/>
  <c r="BV490" i="1"/>
  <c r="BU490" i="1"/>
  <c r="BT490" i="1"/>
  <c r="BS490" i="1"/>
  <c r="BR490" i="1"/>
  <c r="BQ490" i="1"/>
  <c r="BP490" i="1"/>
  <c r="BO490" i="1"/>
  <c r="BY489" i="1"/>
  <c r="BX489" i="1"/>
  <c r="BW489" i="1"/>
  <c r="BV489" i="1"/>
  <c r="BU489" i="1"/>
  <c r="BT489" i="1"/>
  <c r="BS489" i="1"/>
  <c r="BR489" i="1"/>
  <c r="BQ489" i="1"/>
  <c r="BP489" i="1"/>
  <c r="BO489" i="1"/>
  <c r="BY488" i="1"/>
  <c r="BX488" i="1"/>
  <c r="BW488" i="1"/>
  <c r="BV488" i="1"/>
  <c r="BU488" i="1"/>
  <c r="BT488" i="1"/>
  <c r="BS488" i="1"/>
  <c r="BR488" i="1"/>
  <c r="BQ488" i="1"/>
  <c r="BP488" i="1"/>
  <c r="BO488" i="1"/>
  <c r="BY487" i="1"/>
  <c r="BX487" i="1"/>
  <c r="BW487" i="1"/>
  <c r="BV487" i="1"/>
  <c r="BU487" i="1"/>
  <c r="BT487" i="1"/>
  <c r="BS487" i="1"/>
  <c r="BR487" i="1"/>
  <c r="BQ487" i="1"/>
  <c r="BP487" i="1"/>
  <c r="BO487" i="1"/>
  <c r="BY486" i="1"/>
  <c r="BX486" i="1"/>
  <c r="BW486" i="1"/>
  <c r="BV486" i="1"/>
  <c r="BU486" i="1"/>
  <c r="BT486" i="1"/>
  <c r="BS486" i="1"/>
  <c r="BR486" i="1"/>
  <c r="BQ486" i="1"/>
  <c r="BP486" i="1"/>
  <c r="BO486" i="1"/>
  <c r="BY485" i="1"/>
  <c r="BX485" i="1"/>
  <c r="BW485" i="1"/>
  <c r="BV485" i="1"/>
  <c r="BU485" i="1"/>
  <c r="BT485" i="1"/>
  <c r="BS485" i="1"/>
  <c r="BR485" i="1"/>
  <c r="BQ485" i="1"/>
  <c r="BP485" i="1"/>
  <c r="BO485" i="1"/>
  <c r="BY484" i="1"/>
  <c r="BX484" i="1"/>
  <c r="BW484" i="1"/>
  <c r="BV484" i="1"/>
  <c r="BU484" i="1"/>
  <c r="BT484" i="1"/>
  <c r="BS484" i="1"/>
  <c r="BR484" i="1"/>
  <c r="BQ484" i="1"/>
  <c r="BP484" i="1"/>
  <c r="BO484" i="1"/>
  <c r="BY483" i="1"/>
  <c r="BX483" i="1"/>
  <c r="BW483" i="1"/>
  <c r="BV483" i="1"/>
  <c r="BU483" i="1"/>
  <c r="BT483" i="1"/>
  <c r="BS483" i="1"/>
  <c r="BR483" i="1"/>
  <c r="BQ483" i="1"/>
  <c r="BP483" i="1"/>
  <c r="BO483" i="1"/>
  <c r="BY482" i="1"/>
  <c r="BX482" i="1"/>
  <c r="BW482" i="1"/>
  <c r="BV482" i="1"/>
  <c r="BU482" i="1"/>
  <c r="BT482" i="1"/>
  <c r="BS482" i="1"/>
  <c r="BR482" i="1"/>
  <c r="BQ482" i="1"/>
  <c r="BP482" i="1"/>
  <c r="BO482" i="1"/>
  <c r="BY481" i="1"/>
  <c r="BX481" i="1"/>
  <c r="BW481" i="1"/>
  <c r="BV481" i="1"/>
  <c r="BU481" i="1"/>
  <c r="BT481" i="1"/>
  <c r="BS481" i="1"/>
  <c r="BR481" i="1"/>
  <c r="BQ481" i="1"/>
  <c r="BP481" i="1"/>
  <c r="BO481" i="1"/>
  <c r="BY480" i="1"/>
  <c r="BX480" i="1"/>
  <c r="BW480" i="1"/>
  <c r="BV480" i="1"/>
  <c r="BU480" i="1"/>
  <c r="BT480" i="1"/>
  <c r="BS480" i="1"/>
  <c r="BR480" i="1"/>
  <c r="BQ480" i="1"/>
  <c r="BP480" i="1"/>
  <c r="BO480" i="1"/>
  <c r="BY479" i="1"/>
  <c r="BX479" i="1"/>
  <c r="BW479" i="1"/>
  <c r="BV479" i="1"/>
  <c r="BU479" i="1"/>
  <c r="BT479" i="1"/>
  <c r="BS479" i="1"/>
  <c r="BR479" i="1"/>
  <c r="BQ479" i="1"/>
  <c r="BP479" i="1"/>
  <c r="BO479" i="1"/>
  <c r="BY478" i="1"/>
  <c r="BX478" i="1"/>
  <c r="BW478" i="1"/>
  <c r="BV478" i="1"/>
  <c r="BU478" i="1"/>
  <c r="BT478" i="1"/>
  <c r="BS478" i="1"/>
  <c r="BR478" i="1"/>
  <c r="BQ478" i="1"/>
  <c r="BP478" i="1"/>
  <c r="BO478" i="1"/>
  <c r="BY477" i="1"/>
  <c r="BX477" i="1"/>
  <c r="BW477" i="1"/>
  <c r="BV477" i="1"/>
  <c r="BU477" i="1"/>
  <c r="BT477" i="1"/>
  <c r="BS477" i="1"/>
  <c r="BR477" i="1"/>
  <c r="BQ477" i="1"/>
  <c r="BP477" i="1"/>
  <c r="BO477" i="1"/>
  <c r="BY476" i="1"/>
  <c r="BX476" i="1"/>
  <c r="BW476" i="1"/>
  <c r="BV476" i="1"/>
  <c r="BU476" i="1"/>
  <c r="BT476" i="1"/>
  <c r="BS476" i="1"/>
  <c r="BR476" i="1"/>
  <c r="BQ476" i="1"/>
  <c r="BP476" i="1"/>
  <c r="BO476" i="1"/>
  <c r="BY475" i="1"/>
  <c r="BX475" i="1"/>
  <c r="BW475" i="1"/>
  <c r="BV475" i="1"/>
  <c r="BU475" i="1"/>
  <c r="BT475" i="1"/>
  <c r="BS475" i="1"/>
  <c r="BR475" i="1"/>
  <c r="BQ475" i="1"/>
  <c r="BP475" i="1"/>
  <c r="BO475" i="1"/>
  <c r="BY474" i="1"/>
  <c r="BX474" i="1"/>
  <c r="BW474" i="1"/>
  <c r="BV474" i="1"/>
  <c r="BU474" i="1"/>
  <c r="BT474" i="1"/>
  <c r="BS474" i="1"/>
  <c r="BR474" i="1"/>
  <c r="BQ474" i="1"/>
  <c r="BP474" i="1"/>
  <c r="BO474" i="1"/>
  <c r="BY473" i="1"/>
  <c r="BX473" i="1"/>
  <c r="BW473" i="1"/>
  <c r="BV473" i="1"/>
  <c r="BU473" i="1"/>
  <c r="BT473" i="1"/>
  <c r="BS473" i="1"/>
  <c r="BR473" i="1"/>
  <c r="BQ473" i="1"/>
  <c r="BP473" i="1"/>
  <c r="BO473" i="1"/>
  <c r="BY472" i="1"/>
  <c r="BX472" i="1"/>
  <c r="BW472" i="1"/>
  <c r="BV472" i="1"/>
  <c r="BU472" i="1"/>
  <c r="BT472" i="1"/>
  <c r="BS472" i="1"/>
  <c r="BR472" i="1"/>
  <c r="BQ472" i="1"/>
  <c r="BP472" i="1"/>
  <c r="BO472" i="1"/>
  <c r="BY471" i="1"/>
  <c r="BX471" i="1"/>
  <c r="BW471" i="1"/>
  <c r="BV471" i="1"/>
  <c r="BU471" i="1"/>
  <c r="BT471" i="1"/>
  <c r="BS471" i="1"/>
  <c r="BR471" i="1"/>
  <c r="BQ471" i="1"/>
  <c r="BP471" i="1"/>
  <c r="BO471" i="1"/>
  <c r="BY470" i="1"/>
  <c r="BX470" i="1"/>
  <c r="BW470" i="1"/>
  <c r="BV470" i="1"/>
  <c r="BU470" i="1"/>
  <c r="BT470" i="1"/>
  <c r="BS470" i="1"/>
  <c r="BR470" i="1"/>
  <c r="BQ470" i="1"/>
  <c r="BP470" i="1"/>
  <c r="BO470" i="1"/>
  <c r="BY469" i="1"/>
  <c r="BX469" i="1"/>
  <c r="BW469" i="1"/>
  <c r="BV469" i="1"/>
  <c r="BU469" i="1"/>
  <c r="BT469" i="1"/>
  <c r="BS469" i="1"/>
  <c r="BR469" i="1"/>
  <c r="BQ469" i="1"/>
  <c r="BP469" i="1"/>
  <c r="BO469" i="1"/>
  <c r="BY468" i="1"/>
  <c r="BX468" i="1"/>
  <c r="BW468" i="1"/>
  <c r="BV468" i="1"/>
  <c r="BU468" i="1"/>
  <c r="BT468" i="1"/>
  <c r="BS468" i="1"/>
  <c r="BR468" i="1"/>
  <c r="BQ468" i="1"/>
  <c r="BP468" i="1"/>
  <c r="BO468" i="1"/>
  <c r="BY467" i="1"/>
  <c r="BX467" i="1"/>
  <c r="BW467" i="1"/>
  <c r="BV467" i="1"/>
  <c r="BU467" i="1"/>
  <c r="BT467" i="1"/>
  <c r="BS467" i="1"/>
  <c r="BR467" i="1"/>
  <c r="BQ467" i="1"/>
  <c r="BP467" i="1"/>
  <c r="BO467" i="1"/>
  <c r="BY466" i="1"/>
  <c r="BX466" i="1"/>
  <c r="BW466" i="1"/>
  <c r="BV466" i="1"/>
  <c r="BU466" i="1"/>
  <c r="BT466" i="1"/>
  <c r="BS466" i="1"/>
  <c r="BR466" i="1"/>
  <c r="BQ466" i="1"/>
  <c r="BP466" i="1"/>
  <c r="BO466" i="1"/>
  <c r="BY465" i="1"/>
  <c r="BX465" i="1"/>
  <c r="BW465" i="1"/>
  <c r="BV465" i="1"/>
  <c r="BU465" i="1"/>
  <c r="BT465" i="1"/>
  <c r="BS465" i="1"/>
  <c r="BR465" i="1"/>
  <c r="BQ465" i="1"/>
  <c r="BP465" i="1"/>
  <c r="BO465" i="1"/>
  <c r="BY464" i="1"/>
  <c r="BX464" i="1"/>
  <c r="BW464" i="1"/>
  <c r="BV464" i="1"/>
  <c r="BU464" i="1"/>
  <c r="BT464" i="1"/>
  <c r="BS464" i="1"/>
  <c r="BR464" i="1"/>
  <c r="BQ464" i="1"/>
  <c r="BP464" i="1"/>
  <c r="BO464" i="1"/>
  <c r="BY463" i="1"/>
  <c r="BX463" i="1"/>
  <c r="BW463" i="1"/>
  <c r="BV463" i="1"/>
  <c r="BU463" i="1"/>
  <c r="BT463" i="1"/>
  <c r="BS463" i="1"/>
  <c r="BR463" i="1"/>
  <c r="BQ463" i="1"/>
  <c r="BP463" i="1"/>
  <c r="BO463" i="1"/>
  <c r="BY462" i="1"/>
  <c r="BX462" i="1"/>
  <c r="BW462" i="1"/>
  <c r="BV462" i="1"/>
  <c r="BU462" i="1"/>
  <c r="BT462" i="1"/>
  <c r="BS462" i="1"/>
  <c r="BR462" i="1"/>
  <c r="BQ462" i="1"/>
  <c r="BP462" i="1"/>
  <c r="BO462" i="1"/>
  <c r="BY461" i="1"/>
  <c r="BX461" i="1"/>
  <c r="BW461" i="1"/>
  <c r="BV461" i="1"/>
  <c r="BU461" i="1"/>
  <c r="BT461" i="1"/>
  <c r="BS461" i="1"/>
  <c r="BR461" i="1"/>
  <c r="BQ461" i="1"/>
  <c r="BP461" i="1"/>
  <c r="BO461" i="1"/>
  <c r="BY460" i="1"/>
  <c r="BX460" i="1"/>
  <c r="BW460" i="1"/>
  <c r="BV460" i="1"/>
  <c r="BU460" i="1"/>
  <c r="BT460" i="1"/>
  <c r="BS460" i="1"/>
  <c r="BR460" i="1"/>
  <c r="BQ460" i="1"/>
  <c r="BP460" i="1"/>
  <c r="BO460" i="1"/>
  <c r="BY459" i="1"/>
  <c r="BX459" i="1"/>
  <c r="BW459" i="1"/>
  <c r="BV459" i="1"/>
  <c r="BU459" i="1"/>
  <c r="BT459" i="1"/>
  <c r="BS459" i="1"/>
  <c r="BR459" i="1"/>
  <c r="BQ459" i="1"/>
  <c r="BP459" i="1"/>
  <c r="BO459" i="1"/>
  <c r="BY458" i="1"/>
  <c r="BX458" i="1"/>
  <c r="BW458" i="1"/>
  <c r="BV458" i="1"/>
  <c r="BU458" i="1"/>
  <c r="BT458" i="1"/>
  <c r="BS458" i="1"/>
  <c r="BR458" i="1"/>
  <c r="BQ458" i="1"/>
  <c r="BP458" i="1"/>
  <c r="BO458" i="1"/>
  <c r="BY457" i="1"/>
  <c r="BX457" i="1"/>
  <c r="BW457" i="1"/>
  <c r="BV457" i="1"/>
  <c r="BU457" i="1"/>
  <c r="BT457" i="1"/>
  <c r="BS457" i="1"/>
  <c r="BR457" i="1"/>
  <c r="BQ457" i="1"/>
  <c r="BP457" i="1"/>
  <c r="BO457" i="1"/>
  <c r="BY456" i="1"/>
  <c r="BX456" i="1"/>
  <c r="BW456" i="1"/>
  <c r="BV456" i="1"/>
  <c r="BU456" i="1"/>
  <c r="BT456" i="1"/>
  <c r="BS456" i="1"/>
  <c r="BR456" i="1"/>
  <c r="BQ456" i="1"/>
  <c r="BP456" i="1"/>
  <c r="BO456" i="1"/>
  <c r="BY455" i="1"/>
  <c r="BX455" i="1"/>
  <c r="BW455" i="1"/>
  <c r="BV455" i="1"/>
  <c r="BU455" i="1"/>
  <c r="BT455" i="1"/>
  <c r="BS455" i="1"/>
  <c r="BR455" i="1"/>
  <c r="BQ455" i="1"/>
  <c r="BP455" i="1"/>
  <c r="BO455" i="1"/>
  <c r="BY454" i="1"/>
  <c r="BX454" i="1"/>
  <c r="BW454" i="1"/>
  <c r="BV454" i="1"/>
  <c r="BU454" i="1"/>
  <c r="BT454" i="1"/>
  <c r="BS454" i="1"/>
  <c r="BR454" i="1"/>
  <c r="BQ454" i="1"/>
  <c r="BP454" i="1"/>
  <c r="BO454" i="1"/>
  <c r="BY453" i="1"/>
  <c r="BX453" i="1"/>
  <c r="BW453" i="1"/>
  <c r="BV453" i="1"/>
  <c r="BU453" i="1"/>
  <c r="BT453" i="1"/>
  <c r="BS453" i="1"/>
  <c r="BR453" i="1"/>
  <c r="BQ453" i="1"/>
  <c r="BP453" i="1"/>
  <c r="BO453" i="1"/>
  <c r="BY452" i="1"/>
  <c r="BX452" i="1"/>
  <c r="BW452" i="1"/>
  <c r="BV452" i="1"/>
  <c r="BU452" i="1"/>
  <c r="BT452" i="1"/>
  <c r="BS452" i="1"/>
  <c r="BR452" i="1"/>
  <c r="BQ452" i="1"/>
  <c r="BP452" i="1"/>
  <c r="BO452" i="1"/>
  <c r="BY451" i="1"/>
  <c r="BX451" i="1"/>
  <c r="BW451" i="1"/>
  <c r="BV451" i="1"/>
  <c r="BU451" i="1"/>
  <c r="BT451" i="1"/>
  <c r="BS451" i="1"/>
  <c r="BR451" i="1"/>
  <c r="BQ451" i="1"/>
  <c r="BP451" i="1"/>
  <c r="BO451" i="1"/>
  <c r="BY450" i="1"/>
  <c r="BX450" i="1"/>
  <c r="BW450" i="1"/>
  <c r="BV450" i="1"/>
  <c r="BU450" i="1"/>
  <c r="BT450" i="1"/>
  <c r="BS450" i="1"/>
  <c r="BR450" i="1"/>
  <c r="BQ450" i="1"/>
  <c r="BP450" i="1"/>
  <c r="BO450" i="1"/>
  <c r="BY449" i="1"/>
  <c r="BX449" i="1"/>
  <c r="BW449" i="1"/>
  <c r="BV449" i="1"/>
  <c r="BU449" i="1"/>
  <c r="BT449" i="1"/>
  <c r="BS449" i="1"/>
  <c r="BR449" i="1"/>
  <c r="BQ449" i="1"/>
  <c r="BP449" i="1"/>
  <c r="BO449" i="1"/>
  <c r="BY448" i="1"/>
  <c r="BX448" i="1"/>
  <c r="BW448" i="1"/>
  <c r="BV448" i="1"/>
  <c r="BU448" i="1"/>
  <c r="BT448" i="1"/>
  <c r="BS448" i="1"/>
  <c r="BR448" i="1"/>
  <c r="BQ448" i="1"/>
  <c r="BP448" i="1"/>
  <c r="BO448" i="1"/>
  <c r="BY447" i="1"/>
  <c r="BX447" i="1"/>
  <c r="BW447" i="1"/>
  <c r="BV447" i="1"/>
  <c r="BU447" i="1"/>
  <c r="BT447" i="1"/>
  <c r="BS447" i="1"/>
  <c r="BR447" i="1"/>
  <c r="BQ447" i="1"/>
  <c r="BP447" i="1"/>
  <c r="BO447" i="1"/>
  <c r="BY446" i="1"/>
  <c r="BX446" i="1"/>
  <c r="BW446" i="1"/>
  <c r="BV446" i="1"/>
  <c r="BU446" i="1"/>
  <c r="BT446" i="1"/>
  <c r="BS446" i="1"/>
  <c r="BR446" i="1"/>
  <c r="BQ446" i="1"/>
  <c r="BP446" i="1"/>
  <c r="BO446" i="1"/>
  <c r="BY445" i="1"/>
  <c r="BX445" i="1"/>
  <c r="BW445" i="1"/>
  <c r="BV445" i="1"/>
  <c r="BU445" i="1"/>
  <c r="BT445" i="1"/>
  <c r="BS445" i="1"/>
  <c r="BR445" i="1"/>
  <c r="BQ445" i="1"/>
  <c r="BP445" i="1"/>
  <c r="BO445" i="1"/>
  <c r="BY444" i="1"/>
  <c r="BX444" i="1"/>
  <c r="BW444" i="1"/>
  <c r="BV444" i="1"/>
  <c r="BU444" i="1"/>
  <c r="BT444" i="1"/>
  <c r="BS444" i="1"/>
  <c r="BR444" i="1"/>
  <c r="BQ444" i="1"/>
  <c r="BP444" i="1"/>
  <c r="BO444" i="1"/>
  <c r="BY443" i="1"/>
  <c r="BX443" i="1"/>
  <c r="BW443" i="1"/>
  <c r="BV443" i="1"/>
  <c r="BU443" i="1"/>
  <c r="BT443" i="1"/>
  <c r="BS443" i="1"/>
  <c r="BR443" i="1"/>
  <c r="BQ443" i="1"/>
  <c r="BP443" i="1"/>
  <c r="BO443" i="1"/>
  <c r="BY442" i="1"/>
  <c r="BX442" i="1"/>
  <c r="BW442" i="1"/>
  <c r="BV442" i="1"/>
  <c r="BU442" i="1"/>
  <c r="BT442" i="1"/>
  <c r="BS442" i="1"/>
  <c r="BR442" i="1"/>
  <c r="BQ442" i="1"/>
  <c r="BP442" i="1"/>
  <c r="BO442" i="1"/>
  <c r="BY441" i="1"/>
  <c r="BX441" i="1"/>
  <c r="BW441" i="1"/>
  <c r="BV441" i="1"/>
  <c r="BU441" i="1"/>
  <c r="BT441" i="1"/>
  <c r="BS441" i="1"/>
  <c r="BR441" i="1"/>
  <c r="BQ441" i="1"/>
  <c r="BP441" i="1"/>
  <c r="BO441" i="1"/>
  <c r="BY440" i="1"/>
  <c r="BX440" i="1"/>
  <c r="BW440" i="1"/>
  <c r="BV440" i="1"/>
  <c r="BU440" i="1"/>
  <c r="BT440" i="1"/>
  <c r="BS440" i="1"/>
  <c r="BR440" i="1"/>
  <c r="BQ440" i="1"/>
  <c r="BP440" i="1"/>
  <c r="BO440" i="1"/>
  <c r="BY439" i="1"/>
  <c r="BX439" i="1"/>
  <c r="BW439" i="1"/>
  <c r="BV439" i="1"/>
  <c r="BU439" i="1"/>
  <c r="BT439" i="1"/>
  <c r="BS439" i="1"/>
  <c r="BR439" i="1"/>
  <c r="BQ439" i="1"/>
  <c r="BP439" i="1"/>
  <c r="BO439" i="1"/>
  <c r="BY438" i="1"/>
  <c r="BX438" i="1"/>
  <c r="BW438" i="1"/>
  <c r="BV438" i="1"/>
  <c r="BU438" i="1"/>
  <c r="BT438" i="1"/>
  <c r="BS438" i="1"/>
  <c r="BR438" i="1"/>
  <c r="BQ438" i="1"/>
  <c r="BP438" i="1"/>
  <c r="BO438" i="1"/>
  <c r="BY437" i="1"/>
  <c r="BX437" i="1"/>
  <c r="BW437" i="1"/>
  <c r="BV437" i="1"/>
  <c r="BU437" i="1"/>
  <c r="BT437" i="1"/>
  <c r="BS437" i="1"/>
  <c r="BR437" i="1"/>
  <c r="BQ437" i="1"/>
  <c r="BP437" i="1"/>
  <c r="BO437" i="1"/>
  <c r="BY436" i="1"/>
  <c r="BX436" i="1"/>
  <c r="BW436" i="1"/>
  <c r="BV436" i="1"/>
  <c r="BU436" i="1"/>
  <c r="BT436" i="1"/>
  <c r="BS436" i="1"/>
  <c r="BR436" i="1"/>
  <c r="BQ436" i="1"/>
  <c r="BP436" i="1"/>
  <c r="BO436" i="1"/>
  <c r="BY435" i="1"/>
  <c r="BX435" i="1"/>
  <c r="BW435" i="1"/>
  <c r="BV435" i="1"/>
  <c r="BU435" i="1"/>
  <c r="BT435" i="1"/>
  <c r="BS435" i="1"/>
  <c r="BR435" i="1"/>
  <c r="BQ435" i="1"/>
  <c r="BP435" i="1"/>
  <c r="BO435" i="1"/>
  <c r="BY434" i="1"/>
  <c r="BX434" i="1"/>
  <c r="BW434" i="1"/>
  <c r="BV434" i="1"/>
  <c r="BU434" i="1"/>
  <c r="BT434" i="1"/>
  <c r="BS434" i="1"/>
  <c r="BR434" i="1"/>
  <c r="BQ434" i="1"/>
  <c r="BP434" i="1"/>
  <c r="BO434" i="1"/>
  <c r="BY433" i="1"/>
  <c r="BX433" i="1"/>
  <c r="BW433" i="1"/>
  <c r="BV433" i="1"/>
  <c r="BU433" i="1"/>
  <c r="BT433" i="1"/>
  <c r="BS433" i="1"/>
  <c r="BR433" i="1"/>
  <c r="BQ433" i="1"/>
  <c r="BP433" i="1"/>
  <c r="BO433" i="1"/>
  <c r="BY432" i="1"/>
  <c r="BX432" i="1"/>
  <c r="BW432" i="1"/>
  <c r="BV432" i="1"/>
  <c r="BU432" i="1"/>
  <c r="BT432" i="1"/>
  <c r="BS432" i="1"/>
  <c r="BR432" i="1"/>
  <c r="BQ432" i="1"/>
  <c r="BP432" i="1"/>
  <c r="BO432" i="1"/>
  <c r="BY431" i="1"/>
  <c r="BX431" i="1"/>
  <c r="BW431" i="1"/>
  <c r="BV431" i="1"/>
  <c r="BU431" i="1"/>
  <c r="BT431" i="1"/>
  <c r="BS431" i="1"/>
  <c r="BR431" i="1"/>
  <c r="BQ431" i="1"/>
  <c r="BP431" i="1"/>
  <c r="BO431" i="1"/>
  <c r="BY430" i="1"/>
  <c r="BX430" i="1"/>
  <c r="BW430" i="1"/>
  <c r="BV430" i="1"/>
  <c r="BU430" i="1"/>
  <c r="BT430" i="1"/>
  <c r="BS430" i="1"/>
  <c r="BR430" i="1"/>
  <c r="BQ430" i="1"/>
  <c r="BP430" i="1"/>
  <c r="BO430" i="1"/>
  <c r="BY429" i="1"/>
  <c r="BX429" i="1"/>
  <c r="BW429" i="1"/>
  <c r="BV429" i="1"/>
  <c r="BU429" i="1"/>
  <c r="BT429" i="1"/>
  <c r="BS429" i="1"/>
  <c r="BR429" i="1"/>
  <c r="BQ429" i="1"/>
  <c r="BP429" i="1"/>
  <c r="BO429" i="1"/>
  <c r="BY428" i="1"/>
  <c r="BX428" i="1"/>
  <c r="BW428" i="1"/>
  <c r="BV428" i="1"/>
  <c r="BU428" i="1"/>
  <c r="BT428" i="1"/>
  <c r="BS428" i="1"/>
  <c r="BR428" i="1"/>
  <c r="BQ428" i="1"/>
  <c r="BP428" i="1"/>
  <c r="BO428" i="1"/>
  <c r="BY427" i="1"/>
  <c r="BX427" i="1"/>
  <c r="BW427" i="1"/>
  <c r="BV427" i="1"/>
  <c r="BU427" i="1"/>
  <c r="BT427" i="1"/>
  <c r="BS427" i="1"/>
  <c r="BR427" i="1"/>
  <c r="BQ427" i="1"/>
  <c r="BP427" i="1"/>
  <c r="BO427" i="1"/>
  <c r="BY426" i="1"/>
  <c r="BX426" i="1"/>
  <c r="BW426" i="1"/>
  <c r="BV426" i="1"/>
  <c r="BU426" i="1"/>
  <c r="BT426" i="1"/>
  <c r="BS426" i="1"/>
  <c r="BR426" i="1"/>
  <c r="BQ426" i="1"/>
  <c r="BP426" i="1"/>
  <c r="BO426" i="1"/>
  <c r="BY425" i="1"/>
  <c r="BX425" i="1"/>
  <c r="BW425" i="1"/>
  <c r="BV425" i="1"/>
  <c r="BU425" i="1"/>
  <c r="BT425" i="1"/>
  <c r="BS425" i="1"/>
  <c r="BR425" i="1"/>
  <c r="BQ425" i="1"/>
  <c r="BP425" i="1"/>
  <c r="BO425" i="1"/>
  <c r="BY424" i="1"/>
  <c r="BX424" i="1"/>
  <c r="BW424" i="1"/>
  <c r="BV424" i="1"/>
  <c r="BU424" i="1"/>
  <c r="BT424" i="1"/>
  <c r="BS424" i="1"/>
  <c r="BR424" i="1"/>
  <c r="BQ424" i="1"/>
  <c r="BP424" i="1"/>
  <c r="BO424" i="1"/>
  <c r="BY423" i="1"/>
  <c r="BX423" i="1"/>
  <c r="BW423" i="1"/>
  <c r="BV423" i="1"/>
  <c r="BU423" i="1"/>
  <c r="BT423" i="1"/>
  <c r="BS423" i="1"/>
  <c r="BR423" i="1"/>
  <c r="BQ423" i="1"/>
  <c r="BP423" i="1"/>
  <c r="BO423" i="1"/>
  <c r="BY422" i="1"/>
  <c r="BX422" i="1"/>
  <c r="BW422" i="1"/>
  <c r="BV422" i="1"/>
  <c r="BU422" i="1"/>
  <c r="BT422" i="1"/>
  <c r="BS422" i="1"/>
  <c r="BR422" i="1"/>
  <c r="BQ422" i="1"/>
  <c r="BP422" i="1"/>
  <c r="BO422" i="1"/>
  <c r="BY421" i="1"/>
  <c r="BX421" i="1"/>
  <c r="BW421" i="1"/>
  <c r="BV421" i="1"/>
  <c r="BU421" i="1"/>
  <c r="BT421" i="1"/>
  <c r="BS421" i="1"/>
  <c r="BR421" i="1"/>
  <c r="BQ421" i="1"/>
  <c r="BP421" i="1"/>
  <c r="BO421" i="1"/>
  <c r="BY420" i="1"/>
  <c r="BX420" i="1"/>
  <c r="BW420" i="1"/>
  <c r="BV420" i="1"/>
  <c r="BU420" i="1"/>
  <c r="BT420" i="1"/>
  <c r="BS420" i="1"/>
  <c r="BR420" i="1"/>
  <c r="BQ420" i="1"/>
  <c r="BP420" i="1"/>
  <c r="BO420" i="1"/>
  <c r="BY419" i="1"/>
  <c r="BX419" i="1"/>
  <c r="BW419" i="1"/>
  <c r="BV419" i="1"/>
  <c r="BU419" i="1"/>
  <c r="BT419" i="1"/>
  <c r="BS419" i="1"/>
  <c r="BR419" i="1"/>
  <c r="BQ419" i="1"/>
  <c r="BP419" i="1"/>
  <c r="BO419" i="1"/>
  <c r="BY418" i="1"/>
  <c r="BX418" i="1"/>
  <c r="BW418" i="1"/>
  <c r="BV418" i="1"/>
  <c r="BU418" i="1"/>
  <c r="BT418" i="1"/>
  <c r="BS418" i="1"/>
  <c r="BR418" i="1"/>
  <c r="BQ418" i="1"/>
  <c r="BP418" i="1"/>
  <c r="BO418" i="1"/>
  <c r="BY417" i="1"/>
  <c r="BX417" i="1"/>
  <c r="BW417" i="1"/>
  <c r="BV417" i="1"/>
  <c r="BU417" i="1"/>
  <c r="BT417" i="1"/>
  <c r="BS417" i="1"/>
  <c r="BR417" i="1"/>
  <c r="BQ417" i="1"/>
  <c r="BP417" i="1"/>
  <c r="BO417" i="1"/>
  <c r="BY416" i="1"/>
  <c r="BX416" i="1"/>
  <c r="BW416" i="1"/>
  <c r="BV416" i="1"/>
  <c r="BU416" i="1"/>
  <c r="BT416" i="1"/>
  <c r="BS416" i="1"/>
  <c r="BR416" i="1"/>
  <c r="BQ416" i="1"/>
  <c r="BP416" i="1"/>
  <c r="BO416" i="1"/>
  <c r="BY415" i="1"/>
  <c r="BX415" i="1"/>
  <c r="BW415" i="1"/>
  <c r="BV415" i="1"/>
  <c r="BU415" i="1"/>
  <c r="BT415" i="1"/>
  <c r="BS415" i="1"/>
  <c r="BR415" i="1"/>
  <c r="BQ415" i="1"/>
  <c r="BP415" i="1"/>
  <c r="BO415" i="1"/>
  <c r="BY414" i="1"/>
  <c r="BX414" i="1"/>
  <c r="BW414" i="1"/>
  <c r="BV414" i="1"/>
  <c r="BU414" i="1"/>
  <c r="BT414" i="1"/>
  <c r="BS414" i="1"/>
  <c r="BR414" i="1"/>
  <c r="BQ414" i="1"/>
  <c r="BP414" i="1"/>
  <c r="BO414" i="1"/>
  <c r="BY413" i="1"/>
  <c r="BX413" i="1"/>
  <c r="BW413" i="1"/>
  <c r="BV413" i="1"/>
  <c r="BU413" i="1"/>
  <c r="BT413" i="1"/>
  <c r="BS413" i="1"/>
  <c r="BR413" i="1"/>
  <c r="BQ413" i="1"/>
  <c r="BP413" i="1"/>
  <c r="BO413" i="1"/>
  <c r="BY412" i="1"/>
  <c r="BX412" i="1"/>
  <c r="BW412" i="1"/>
  <c r="BV412" i="1"/>
  <c r="BU412" i="1"/>
  <c r="BT412" i="1"/>
  <c r="BS412" i="1"/>
  <c r="BR412" i="1"/>
  <c r="BQ412" i="1"/>
  <c r="BP412" i="1"/>
  <c r="BO412" i="1"/>
  <c r="BY411" i="1"/>
  <c r="BX411" i="1"/>
  <c r="BW411" i="1"/>
  <c r="BV411" i="1"/>
  <c r="BU411" i="1"/>
  <c r="BT411" i="1"/>
  <c r="BS411" i="1"/>
  <c r="BR411" i="1"/>
  <c r="BQ411" i="1"/>
  <c r="BP411" i="1"/>
  <c r="BO411" i="1"/>
  <c r="BY410" i="1"/>
  <c r="BX410" i="1"/>
  <c r="BW410" i="1"/>
  <c r="BV410" i="1"/>
  <c r="BU410" i="1"/>
  <c r="BT410" i="1"/>
  <c r="BS410" i="1"/>
  <c r="BR410" i="1"/>
  <c r="BQ410" i="1"/>
  <c r="BP410" i="1"/>
  <c r="BO410" i="1"/>
  <c r="BY409" i="1"/>
  <c r="BX409" i="1"/>
  <c r="BW409" i="1"/>
  <c r="BV409" i="1"/>
  <c r="BU409" i="1"/>
  <c r="BT409" i="1"/>
  <c r="BS409" i="1"/>
  <c r="BR409" i="1"/>
  <c r="BQ409" i="1"/>
  <c r="BP409" i="1"/>
  <c r="BO409" i="1"/>
  <c r="BY408" i="1"/>
  <c r="BX408" i="1"/>
  <c r="BW408" i="1"/>
  <c r="BV408" i="1"/>
  <c r="BU408" i="1"/>
  <c r="BT408" i="1"/>
  <c r="BS408" i="1"/>
  <c r="BR408" i="1"/>
  <c r="BQ408" i="1"/>
  <c r="BP408" i="1"/>
  <c r="BO408" i="1"/>
  <c r="BY407" i="1"/>
  <c r="BX407" i="1"/>
  <c r="BW407" i="1"/>
  <c r="BV407" i="1"/>
  <c r="BU407" i="1"/>
  <c r="BT407" i="1"/>
  <c r="BS407" i="1"/>
  <c r="BR407" i="1"/>
  <c r="BQ407" i="1"/>
  <c r="BP407" i="1"/>
  <c r="BO407" i="1"/>
  <c r="BY406" i="1"/>
  <c r="BX406" i="1"/>
  <c r="BW406" i="1"/>
  <c r="BV406" i="1"/>
  <c r="BU406" i="1"/>
  <c r="BT406" i="1"/>
  <c r="BS406" i="1"/>
  <c r="BR406" i="1"/>
  <c r="BQ406" i="1"/>
  <c r="BP406" i="1"/>
  <c r="BO406" i="1"/>
  <c r="BY405" i="1"/>
  <c r="BX405" i="1"/>
  <c r="BW405" i="1"/>
  <c r="BV405" i="1"/>
  <c r="BU405" i="1"/>
  <c r="BT405" i="1"/>
  <c r="BS405" i="1"/>
  <c r="BR405" i="1"/>
  <c r="BQ405" i="1"/>
  <c r="BP405" i="1"/>
  <c r="BO405" i="1"/>
  <c r="BY404" i="1"/>
  <c r="BX404" i="1"/>
  <c r="BW404" i="1"/>
  <c r="BV404" i="1"/>
  <c r="BU404" i="1"/>
  <c r="BT404" i="1"/>
  <c r="BS404" i="1"/>
  <c r="BR404" i="1"/>
  <c r="BQ404" i="1"/>
  <c r="BP404" i="1"/>
  <c r="BO404" i="1"/>
  <c r="BY403" i="1"/>
  <c r="BX403" i="1"/>
  <c r="BW403" i="1"/>
  <c r="BV403" i="1"/>
  <c r="BU403" i="1"/>
  <c r="BT403" i="1"/>
  <c r="BS403" i="1"/>
  <c r="BR403" i="1"/>
  <c r="BQ403" i="1"/>
  <c r="BP403" i="1"/>
  <c r="BO403" i="1"/>
  <c r="BY402" i="1"/>
  <c r="BX402" i="1"/>
  <c r="BW402" i="1"/>
  <c r="BV402" i="1"/>
  <c r="BU402" i="1"/>
  <c r="BT402" i="1"/>
  <c r="BS402" i="1"/>
  <c r="BR402" i="1"/>
  <c r="BQ402" i="1"/>
  <c r="BP402" i="1"/>
  <c r="BO402" i="1"/>
  <c r="BY401" i="1"/>
  <c r="BX401" i="1"/>
  <c r="BW401" i="1"/>
  <c r="BV401" i="1"/>
  <c r="BU401" i="1"/>
  <c r="BT401" i="1"/>
  <c r="BS401" i="1"/>
  <c r="BR401" i="1"/>
  <c r="BQ401" i="1"/>
  <c r="BP401" i="1"/>
  <c r="BO401" i="1"/>
  <c r="BY400" i="1"/>
  <c r="BX400" i="1"/>
  <c r="BW400" i="1"/>
  <c r="BV400" i="1"/>
  <c r="BU400" i="1"/>
  <c r="BT400" i="1"/>
  <c r="BS400" i="1"/>
  <c r="BR400" i="1"/>
  <c r="BQ400" i="1"/>
  <c r="BP400" i="1"/>
  <c r="BO400" i="1"/>
  <c r="BY399" i="1"/>
  <c r="BX399" i="1"/>
  <c r="BW399" i="1"/>
  <c r="BV399" i="1"/>
  <c r="BU399" i="1"/>
  <c r="BT399" i="1"/>
  <c r="BS399" i="1"/>
  <c r="BR399" i="1"/>
  <c r="BQ399" i="1"/>
  <c r="BP399" i="1"/>
  <c r="BO399" i="1"/>
  <c r="BY398" i="1"/>
  <c r="BX398" i="1"/>
  <c r="BW398" i="1"/>
  <c r="BV398" i="1"/>
  <c r="BU398" i="1"/>
  <c r="BT398" i="1"/>
  <c r="BS398" i="1"/>
  <c r="BR398" i="1"/>
  <c r="BQ398" i="1"/>
  <c r="BP398" i="1"/>
  <c r="BO398" i="1"/>
  <c r="BY397" i="1"/>
  <c r="BX397" i="1"/>
  <c r="BW397" i="1"/>
  <c r="BV397" i="1"/>
  <c r="BU397" i="1"/>
  <c r="BT397" i="1"/>
  <c r="BS397" i="1"/>
  <c r="BR397" i="1"/>
  <c r="BQ397" i="1"/>
  <c r="BP397" i="1"/>
  <c r="BO397" i="1"/>
  <c r="BY396" i="1"/>
  <c r="BX396" i="1"/>
  <c r="BW396" i="1"/>
  <c r="BV396" i="1"/>
  <c r="BU396" i="1"/>
  <c r="BT396" i="1"/>
  <c r="BS396" i="1"/>
  <c r="BR396" i="1"/>
  <c r="BQ396" i="1"/>
  <c r="BP396" i="1"/>
  <c r="BO396" i="1"/>
  <c r="BY395" i="1"/>
  <c r="BX395" i="1"/>
  <c r="BW395" i="1"/>
  <c r="BV395" i="1"/>
  <c r="BU395" i="1"/>
  <c r="BT395" i="1"/>
  <c r="BS395" i="1"/>
  <c r="BR395" i="1"/>
  <c r="BQ395" i="1"/>
  <c r="BP395" i="1"/>
  <c r="BO395" i="1"/>
  <c r="BY394" i="1"/>
  <c r="BX394" i="1"/>
  <c r="BW394" i="1"/>
  <c r="BV394" i="1"/>
  <c r="BU394" i="1"/>
  <c r="BT394" i="1"/>
  <c r="BS394" i="1"/>
  <c r="BR394" i="1"/>
  <c r="BQ394" i="1"/>
  <c r="BP394" i="1"/>
  <c r="BO394" i="1"/>
  <c r="BY393" i="1"/>
  <c r="BX393" i="1"/>
  <c r="BW393" i="1"/>
  <c r="BV393" i="1"/>
  <c r="BU393" i="1"/>
  <c r="BT393" i="1"/>
  <c r="BS393" i="1"/>
  <c r="BR393" i="1"/>
  <c r="BQ393" i="1"/>
  <c r="BP393" i="1"/>
  <c r="BO393" i="1"/>
  <c r="BY392" i="1"/>
  <c r="BX392" i="1"/>
  <c r="BW392" i="1"/>
  <c r="BV392" i="1"/>
  <c r="BU392" i="1"/>
  <c r="BT392" i="1"/>
  <c r="BS392" i="1"/>
  <c r="BR392" i="1"/>
  <c r="BQ392" i="1"/>
  <c r="BP392" i="1"/>
  <c r="BO392" i="1"/>
  <c r="BY391" i="1"/>
  <c r="BX391" i="1"/>
  <c r="BW391" i="1"/>
  <c r="BV391" i="1"/>
  <c r="BU391" i="1"/>
  <c r="BT391" i="1"/>
  <c r="BS391" i="1"/>
  <c r="BR391" i="1"/>
  <c r="BQ391" i="1"/>
  <c r="BP391" i="1"/>
  <c r="BO391" i="1"/>
  <c r="BY390" i="1"/>
  <c r="BX390" i="1"/>
  <c r="BW390" i="1"/>
  <c r="BV390" i="1"/>
  <c r="BU390" i="1"/>
  <c r="BT390" i="1"/>
  <c r="BS390" i="1"/>
  <c r="BR390" i="1"/>
  <c r="BQ390" i="1"/>
  <c r="BP390" i="1"/>
  <c r="BO390" i="1"/>
  <c r="BY389" i="1"/>
  <c r="BX389" i="1"/>
  <c r="BW389" i="1"/>
  <c r="BV389" i="1"/>
  <c r="BU389" i="1"/>
  <c r="BT389" i="1"/>
  <c r="BS389" i="1"/>
  <c r="BR389" i="1"/>
  <c r="BQ389" i="1"/>
  <c r="BP389" i="1"/>
  <c r="BO389" i="1"/>
  <c r="BY388" i="1"/>
  <c r="BX388" i="1"/>
  <c r="BW388" i="1"/>
  <c r="BV388" i="1"/>
  <c r="BU388" i="1"/>
  <c r="BT388" i="1"/>
  <c r="BS388" i="1"/>
  <c r="BR388" i="1"/>
  <c r="BQ388" i="1"/>
  <c r="BP388" i="1"/>
  <c r="BO388" i="1"/>
  <c r="BY387" i="1"/>
  <c r="BX387" i="1"/>
  <c r="BW387" i="1"/>
  <c r="BV387" i="1"/>
  <c r="BU387" i="1"/>
  <c r="BT387" i="1"/>
  <c r="BS387" i="1"/>
  <c r="BR387" i="1"/>
  <c r="BQ387" i="1"/>
  <c r="BP387" i="1"/>
  <c r="BO387" i="1"/>
  <c r="BY386" i="1"/>
  <c r="BX386" i="1"/>
  <c r="BW386" i="1"/>
  <c r="BV386" i="1"/>
  <c r="BU386" i="1"/>
  <c r="BT386" i="1"/>
  <c r="BS386" i="1"/>
  <c r="BR386" i="1"/>
  <c r="BQ386" i="1"/>
  <c r="BP386" i="1"/>
  <c r="BO386" i="1"/>
  <c r="BY385" i="1"/>
  <c r="BX385" i="1"/>
  <c r="BW385" i="1"/>
  <c r="BV385" i="1"/>
  <c r="BU385" i="1"/>
  <c r="BT385" i="1"/>
  <c r="BS385" i="1"/>
  <c r="BR385" i="1"/>
  <c r="BQ385" i="1"/>
  <c r="BP385" i="1"/>
  <c r="BO385" i="1"/>
  <c r="BY384" i="1"/>
  <c r="BX384" i="1"/>
  <c r="BW384" i="1"/>
  <c r="BV384" i="1"/>
  <c r="BU384" i="1"/>
  <c r="BT384" i="1"/>
  <c r="BS384" i="1"/>
  <c r="BR384" i="1"/>
  <c r="BQ384" i="1"/>
  <c r="BP384" i="1"/>
  <c r="BO384" i="1"/>
  <c r="BY383" i="1"/>
  <c r="BX383" i="1"/>
  <c r="BW383" i="1"/>
  <c r="BV383" i="1"/>
  <c r="BU383" i="1"/>
  <c r="BT383" i="1"/>
  <c r="BS383" i="1"/>
  <c r="BR383" i="1"/>
  <c r="BQ383" i="1"/>
  <c r="BP383" i="1"/>
  <c r="BO383" i="1"/>
  <c r="BY382" i="1"/>
  <c r="BX382" i="1"/>
  <c r="BW382" i="1"/>
  <c r="BV382" i="1"/>
  <c r="BU382" i="1"/>
  <c r="BT382" i="1"/>
  <c r="BS382" i="1"/>
  <c r="BR382" i="1"/>
  <c r="BQ382" i="1"/>
  <c r="BP382" i="1"/>
  <c r="BO382" i="1"/>
  <c r="BY381" i="1"/>
  <c r="BX381" i="1"/>
  <c r="BW381" i="1"/>
  <c r="BV381" i="1"/>
  <c r="BU381" i="1"/>
  <c r="BT381" i="1"/>
  <c r="BS381" i="1"/>
  <c r="BR381" i="1"/>
  <c r="BQ381" i="1"/>
  <c r="BP381" i="1"/>
  <c r="BO381" i="1"/>
  <c r="BY380" i="1"/>
  <c r="BX380" i="1"/>
  <c r="BW380" i="1"/>
  <c r="BV380" i="1"/>
  <c r="BU380" i="1"/>
  <c r="BT380" i="1"/>
  <c r="BS380" i="1"/>
  <c r="BR380" i="1"/>
  <c r="BQ380" i="1"/>
  <c r="BP380" i="1"/>
  <c r="BO380" i="1"/>
  <c r="BY379" i="1"/>
  <c r="BX379" i="1"/>
  <c r="BW379" i="1"/>
  <c r="BV379" i="1"/>
  <c r="BU379" i="1"/>
  <c r="BT379" i="1"/>
  <c r="BS379" i="1"/>
  <c r="BR379" i="1"/>
  <c r="BQ379" i="1"/>
  <c r="BP379" i="1"/>
  <c r="BO379" i="1"/>
  <c r="BY378" i="1"/>
  <c r="BX378" i="1"/>
  <c r="BW378" i="1"/>
  <c r="BV378" i="1"/>
  <c r="BU378" i="1"/>
  <c r="BT378" i="1"/>
  <c r="BS378" i="1"/>
  <c r="BR378" i="1"/>
  <c r="BQ378" i="1"/>
  <c r="BP378" i="1"/>
  <c r="BO378" i="1"/>
  <c r="BY377" i="1"/>
  <c r="BX377" i="1"/>
  <c r="BW377" i="1"/>
  <c r="BV377" i="1"/>
  <c r="BU377" i="1"/>
  <c r="BT377" i="1"/>
  <c r="BS377" i="1"/>
  <c r="BR377" i="1"/>
  <c r="BQ377" i="1"/>
  <c r="BP377" i="1"/>
  <c r="BO377" i="1"/>
  <c r="BY376" i="1"/>
  <c r="BX376" i="1"/>
  <c r="BW376" i="1"/>
  <c r="BV376" i="1"/>
  <c r="BU376" i="1"/>
  <c r="BT376" i="1"/>
  <c r="BS376" i="1"/>
  <c r="BR376" i="1"/>
  <c r="BQ376" i="1"/>
  <c r="BP376" i="1"/>
  <c r="BO376" i="1"/>
  <c r="BY375" i="1"/>
  <c r="BX375" i="1"/>
  <c r="BW375" i="1"/>
  <c r="BV375" i="1"/>
  <c r="BU375" i="1"/>
  <c r="BT375" i="1"/>
  <c r="BS375" i="1"/>
  <c r="BR375" i="1"/>
  <c r="BQ375" i="1"/>
  <c r="BP375" i="1"/>
  <c r="BO375" i="1"/>
  <c r="BY374" i="1"/>
  <c r="BX374" i="1"/>
  <c r="BW374" i="1"/>
  <c r="BV374" i="1"/>
  <c r="BU374" i="1"/>
  <c r="BT374" i="1"/>
  <c r="BS374" i="1"/>
  <c r="BR374" i="1"/>
  <c r="BQ374" i="1"/>
  <c r="BP374" i="1"/>
  <c r="BO374" i="1"/>
  <c r="BY373" i="1"/>
  <c r="BX373" i="1"/>
  <c r="BW373" i="1"/>
  <c r="BV373" i="1"/>
  <c r="BU373" i="1"/>
  <c r="BT373" i="1"/>
  <c r="BS373" i="1"/>
  <c r="BR373" i="1"/>
  <c r="BQ373" i="1"/>
  <c r="BP373" i="1"/>
  <c r="BO373" i="1"/>
  <c r="BY372" i="1"/>
  <c r="BX372" i="1"/>
  <c r="BW372" i="1"/>
  <c r="BV372" i="1"/>
  <c r="BU372" i="1"/>
  <c r="BT372" i="1"/>
  <c r="BS372" i="1"/>
  <c r="BR372" i="1"/>
  <c r="BQ372" i="1"/>
  <c r="BP372" i="1"/>
  <c r="BO372" i="1"/>
  <c r="BY371" i="1"/>
  <c r="BX371" i="1"/>
  <c r="BW371" i="1"/>
  <c r="BV371" i="1"/>
  <c r="BU371" i="1"/>
  <c r="BT371" i="1"/>
  <c r="BS371" i="1"/>
  <c r="BR371" i="1"/>
  <c r="BQ371" i="1"/>
  <c r="BP371" i="1"/>
  <c r="BO371" i="1"/>
  <c r="BY370" i="1"/>
  <c r="BX370" i="1"/>
  <c r="BW370" i="1"/>
  <c r="BV370" i="1"/>
  <c r="BU370" i="1"/>
  <c r="BT370" i="1"/>
  <c r="BS370" i="1"/>
  <c r="BR370" i="1"/>
  <c r="BQ370" i="1"/>
  <c r="BP370" i="1"/>
  <c r="BO370" i="1"/>
  <c r="BY369" i="1"/>
  <c r="BX369" i="1"/>
  <c r="BW369" i="1"/>
  <c r="BV369" i="1"/>
  <c r="BU369" i="1"/>
  <c r="BT369" i="1"/>
  <c r="BS369" i="1"/>
  <c r="BR369" i="1"/>
  <c r="BQ369" i="1"/>
  <c r="BP369" i="1"/>
  <c r="BO369" i="1"/>
  <c r="BY368" i="1"/>
  <c r="BX368" i="1"/>
  <c r="BW368" i="1"/>
  <c r="BV368" i="1"/>
  <c r="BU368" i="1"/>
  <c r="BT368" i="1"/>
  <c r="BS368" i="1"/>
  <c r="BR368" i="1"/>
  <c r="BQ368" i="1"/>
  <c r="BP368" i="1"/>
  <c r="BO368" i="1"/>
  <c r="BY367" i="1"/>
  <c r="BX367" i="1"/>
  <c r="BW367" i="1"/>
  <c r="BV367" i="1"/>
  <c r="BU367" i="1"/>
  <c r="BT367" i="1"/>
  <c r="BS367" i="1"/>
  <c r="BR367" i="1"/>
  <c r="BQ367" i="1"/>
  <c r="BP367" i="1"/>
  <c r="BO367" i="1"/>
  <c r="BY366" i="1"/>
  <c r="BX366" i="1"/>
  <c r="BW366" i="1"/>
  <c r="BV366" i="1"/>
  <c r="BU366" i="1"/>
  <c r="BT366" i="1"/>
  <c r="BS366" i="1"/>
  <c r="BR366" i="1"/>
  <c r="BQ366" i="1"/>
  <c r="BP366" i="1"/>
  <c r="BO366" i="1"/>
  <c r="BY365" i="1"/>
  <c r="BX365" i="1"/>
  <c r="BW365" i="1"/>
  <c r="BV365" i="1"/>
  <c r="BU365" i="1"/>
  <c r="BT365" i="1"/>
  <c r="BS365" i="1"/>
  <c r="BR365" i="1"/>
  <c r="BQ365" i="1"/>
  <c r="BP365" i="1"/>
  <c r="BO365" i="1"/>
  <c r="BY364" i="1"/>
  <c r="BX364" i="1"/>
  <c r="BW364" i="1"/>
  <c r="BV364" i="1"/>
  <c r="BU364" i="1"/>
  <c r="BT364" i="1"/>
  <c r="BS364" i="1"/>
  <c r="BR364" i="1"/>
  <c r="BQ364" i="1"/>
  <c r="BP364" i="1"/>
  <c r="BO364" i="1"/>
  <c r="BY363" i="1"/>
  <c r="BX363" i="1"/>
  <c r="BW363" i="1"/>
  <c r="BV363" i="1"/>
  <c r="BU363" i="1"/>
  <c r="BT363" i="1"/>
  <c r="BS363" i="1"/>
  <c r="BR363" i="1"/>
  <c r="BQ363" i="1"/>
  <c r="BP363" i="1"/>
  <c r="BO363" i="1"/>
  <c r="BY362" i="1"/>
  <c r="BX362" i="1"/>
  <c r="BW362" i="1"/>
  <c r="BV362" i="1"/>
  <c r="BU362" i="1"/>
  <c r="BT362" i="1"/>
  <c r="BS362" i="1"/>
  <c r="BR362" i="1"/>
  <c r="BQ362" i="1"/>
  <c r="BP362" i="1"/>
  <c r="BO362" i="1"/>
  <c r="BY361" i="1"/>
  <c r="BX361" i="1"/>
  <c r="BW361" i="1"/>
  <c r="BV361" i="1"/>
  <c r="BU361" i="1"/>
  <c r="BT361" i="1"/>
  <c r="BS361" i="1"/>
  <c r="BR361" i="1"/>
  <c r="BQ361" i="1"/>
  <c r="BP361" i="1"/>
  <c r="BO361" i="1"/>
  <c r="BY360" i="1"/>
  <c r="BX360" i="1"/>
  <c r="BW360" i="1"/>
  <c r="BV360" i="1"/>
  <c r="BU360" i="1"/>
  <c r="BT360" i="1"/>
  <c r="BS360" i="1"/>
  <c r="BR360" i="1"/>
  <c r="BQ360" i="1"/>
  <c r="BP360" i="1"/>
  <c r="BO360" i="1"/>
  <c r="BY359" i="1"/>
  <c r="BX359" i="1"/>
  <c r="BW359" i="1"/>
  <c r="BV359" i="1"/>
  <c r="BU359" i="1"/>
  <c r="BT359" i="1"/>
  <c r="BS359" i="1"/>
  <c r="BR359" i="1"/>
  <c r="BQ359" i="1"/>
  <c r="BP359" i="1"/>
  <c r="BO359" i="1"/>
  <c r="BY358" i="1"/>
  <c r="BX358" i="1"/>
  <c r="BW358" i="1"/>
  <c r="BV358" i="1"/>
  <c r="BU358" i="1"/>
  <c r="BT358" i="1"/>
  <c r="BS358" i="1"/>
  <c r="BR358" i="1"/>
  <c r="BQ358" i="1"/>
  <c r="BP358" i="1"/>
  <c r="BO358" i="1"/>
  <c r="BY357" i="1"/>
  <c r="BX357" i="1"/>
  <c r="BW357" i="1"/>
  <c r="BV357" i="1"/>
  <c r="BU357" i="1"/>
  <c r="BT357" i="1"/>
  <c r="BS357" i="1"/>
  <c r="BR357" i="1"/>
  <c r="BQ357" i="1"/>
  <c r="BP357" i="1"/>
  <c r="BO357" i="1"/>
  <c r="BY356" i="1"/>
  <c r="BX356" i="1"/>
  <c r="BW356" i="1"/>
  <c r="BV356" i="1"/>
  <c r="BU356" i="1"/>
  <c r="BT356" i="1"/>
  <c r="BS356" i="1"/>
  <c r="BR356" i="1"/>
  <c r="BQ356" i="1"/>
  <c r="BP356" i="1"/>
  <c r="BO356" i="1"/>
  <c r="BY355" i="1"/>
  <c r="BX355" i="1"/>
  <c r="BW355" i="1"/>
  <c r="BV355" i="1"/>
  <c r="BU355" i="1"/>
  <c r="BT355" i="1"/>
  <c r="BS355" i="1"/>
  <c r="BR355" i="1"/>
  <c r="BQ355" i="1"/>
  <c r="BP355" i="1"/>
  <c r="BO355" i="1"/>
  <c r="BY354" i="1"/>
  <c r="BX354" i="1"/>
  <c r="BW354" i="1"/>
  <c r="BV354" i="1"/>
  <c r="BU354" i="1"/>
  <c r="BT354" i="1"/>
  <c r="BS354" i="1"/>
  <c r="BR354" i="1"/>
  <c r="BQ354" i="1"/>
  <c r="BP354" i="1"/>
  <c r="BO354" i="1"/>
  <c r="BY353" i="1"/>
  <c r="BX353" i="1"/>
  <c r="BW353" i="1"/>
  <c r="BV353" i="1"/>
  <c r="BU353" i="1"/>
  <c r="BT353" i="1"/>
  <c r="BS353" i="1"/>
  <c r="BR353" i="1"/>
  <c r="BQ353" i="1"/>
  <c r="BP353" i="1"/>
  <c r="BO353" i="1"/>
  <c r="BY352" i="1"/>
  <c r="BX352" i="1"/>
  <c r="BW352" i="1"/>
  <c r="BV352" i="1"/>
  <c r="BU352" i="1"/>
  <c r="BT352" i="1"/>
  <c r="BS352" i="1"/>
  <c r="BR352" i="1"/>
  <c r="BQ352" i="1"/>
  <c r="BP352" i="1"/>
  <c r="BO352" i="1"/>
  <c r="BY351" i="1"/>
  <c r="BX351" i="1"/>
  <c r="BW351" i="1"/>
  <c r="BV351" i="1"/>
  <c r="BU351" i="1"/>
  <c r="BT351" i="1"/>
  <c r="BS351" i="1"/>
  <c r="BR351" i="1"/>
  <c r="BQ351" i="1"/>
  <c r="BP351" i="1"/>
  <c r="BO351" i="1"/>
  <c r="BY350" i="1"/>
  <c r="BX350" i="1"/>
  <c r="BW350" i="1"/>
  <c r="BV350" i="1"/>
  <c r="BU350" i="1"/>
  <c r="BT350" i="1"/>
  <c r="BS350" i="1"/>
  <c r="BR350" i="1"/>
  <c r="BQ350" i="1"/>
  <c r="BP350" i="1"/>
  <c r="BO350" i="1"/>
  <c r="BY349" i="1"/>
  <c r="BX349" i="1"/>
  <c r="BW349" i="1"/>
  <c r="BV349" i="1"/>
  <c r="BU349" i="1"/>
  <c r="BT349" i="1"/>
  <c r="BS349" i="1"/>
  <c r="BR349" i="1"/>
  <c r="BQ349" i="1"/>
  <c r="BP349" i="1"/>
  <c r="BO349" i="1"/>
  <c r="BY348" i="1"/>
  <c r="BX348" i="1"/>
  <c r="BW348" i="1"/>
  <c r="BV348" i="1"/>
  <c r="BU348" i="1"/>
  <c r="BT348" i="1"/>
  <c r="BS348" i="1"/>
  <c r="BR348" i="1"/>
  <c r="BQ348" i="1"/>
  <c r="BP348" i="1"/>
  <c r="BO348" i="1"/>
  <c r="BY347" i="1"/>
  <c r="BX347" i="1"/>
  <c r="BW347" i="1"/>
  <c r="BV347" i="1"/>
  <c r="BU347" i="1"/>
  <c r="BT347" i="1"/>
  <c r="BS347" i="1"/>
  <c r="BR347" i="1"/>
  <c r="BQ347" i="1"/>
  <c r="BP347" i="1"/>
  <c r="BO347" i="1"/>
  <c r="BY346" i="1"/>
  <c r="BX346" i="1"/>
  <c r="BW346" i="1"/>
  <c r="BV346" i="1"/>
  <c r="BU346" i="1"/>
  <c r="BT346" i="1"/>
  <c r="BS346" i="1"/>
  <c r="BR346" i="1"/>
  <c r="BQ346" i="1"/>
  <c r="BP346" i="1"/>
  <c r="BO346" i="1"/>
  <c r="BY345" i="1"/>
  <c r="BX345" i="1"/>
  <c r="BW345" i="1"/>
  <c r="BV345" i="1"/>
  <c r="BU345" i="1"/>
  <c r="BT345" i="1"/>
  <c r="BS345" i="1"/>
  <c r="BR345" i="1"/>
  <c r="BQ345" i="1"/>
  <c r="BP345" i="1"/>
  <c r="BO345" i="1"/>
  <c r="BY344" i="1"/>
  <c r="BX344" i="1"/>
  <c r="BW344" i="1"/>
  <c r="BV344" i="1"/>
  <c r="BU344" i="1"/>
  <c r="BT344" i="1"/>
  <c r="BS344" i="1"/>
  <c r="BR344" i="1"/>
  <c r="BQ344" i="1"/>
  <c r="BP344" i="1"/>
  <c r="BO344" i="1"/>
  <c r="BY343" i="1"/>
  <c r="BX343" i="1"/>
  <c r="BW343" i="1"/>
  <c r="BV343" i="1"/>
  <c r="BU343" i="1"/>
  <c r="BT343" i="1"/>
  <c r="BS343" i="1"/>
  <c r="BR343" i="1"/>
  <c r="BQ343" i="1"/>
  <c r="BP343" i="1"/>
  <c r="BO343" i="1"/>
  <c r="BY342" i="1"/>
  <c r="BX342" i="1"/>
  <c r="BW342" i="1"/>
  <c r="BV342" i="1"/>
  <c r="BU342" i="1"/>
  <c r="BT342" i="1"/>
  <c r="BS342" i="1"/>
  <c r="BR342" i="1"/>
  <c r="BQ342" i="1"/>
  <c r="BP342" i="1"/>
  <c r="BO342" i="1"/>
  <c r="BY341" i="1"/>
  <c r="BX341" i="1"/>
  <c r="BW341" i="1"/>
  <c r="BV341" i="1"/>
  <c r="BU341" i="1"/>
  <c r="BT341" i="1"/>
  <c r="BS341" i="1"/>
  <c r="BR341" i="1"/>
  <c r="BQ341" i="1"/>
  <c r="BP341" i="1"/>
  <c r="BO341" i="1"/>
  <c r="BY340" i="1"/>
  <c r="BX340" i="1"/>
  <c r="BW340" i="1"/>
  <c r="BV340" i="1"/>
  <c r="BU340" i="1"/>
  <c r="BT340" i="1"/>
  <c r="BS340" i="1"/>
  <c r="BR340" i="1"/>
  <c r="BQ340" i="1"/>
  <c r="BP340" i="1"/>
  <c r="BO340" i="1"/>
  <c r="BY339" i="1"/>
  <c r="BX339" i="1"/>
  <c r="BW339" i="1"/>
  <c r="BV339" i="1"/>
  <c r="BU339" i="1"/>
  <c r="BT339" i="1"/>
  <c r="BS339" i="1"/>
  <c r="BR339" i="1"/>
  <c r="BQ339" i="1"/>
  <c r="BP339" i="1"/>
  <c r="BO339" i="1"/>
  <c r="BY338" i="1"/>
  <c r="BX338" i="1"/>
  <c r="BW338" i="1"/>
  <c r="BV338" i="1"/>
  <c r="BU338" i="1"/>
  <c r="BT338" i="1"/>
  <c r="BS338" i="1"/>
  <c r="BR338" i="1"/>
  <c r="BQ338" i="1"/>
  <c r="BP338" i="1"/>
  <c r="BO338" i="1"/>
  <c r="BY337" i="1"/>
  <c r="BX337" i="1"/>
  <c r="BW337" i="1"/>
  <c r="BV337" i="1"/>
  <c r="BU337" i="1"/>
  <c r="BT337" i="1"/>
  <c r="BS337" i="1"/>
  <c r="BR337" i="1"/>
  <c r="BQ337" i="1"/>
  <c r="BP337" i="1"/>
  <c r="BO337" i="1"/>
  <c r="BY336" i="1"/>
  <c r="BX336" i="1"/>
  <c r="BW336" i="1"/>
  <c r="BV336" i="1"/>
  <c r="BU336" i="1"/>
  <c r="BT336" i="1"/>
  <c r="BS336" i="1"/>
  <c r="BR336" i="1"/>
  <c r="BQ336" i="1"/>
  <c r="BP336" i="1"/>
  <c r="BO336" i="1"/>
  <c r="BY335" i="1"/>
  <c r="BX335" i="1"/>
  <c r="BW335" i="1"/>
  <c r="BV335" i="1"/>
  <c r="BU335" i="1"/>
  <c r="BT335" i="1"/>
  <c r="BS335" i="1"/>
  <c r="BR335" i="1"/>
  <c r="BQ335" i="1"/>
  <c r="BP335" i="1"/>
  <c r="BO335" i="1"/>
  <c r="BY334" i="1"/>
  <c r="BX334" i="1"/>
  <c r="BW334" i="1"/>
  <c r="BV334" i="1"/>
  <c r="BU334" i="1"/>
  <c r="BT334" i="1"/>
  <c r="BS334" i="1"/>
  <c r="BR334" i="1"/>
  <c r="BQ334" i="1"/>
  <c r="BP334" i="1"/>
  <c r="BO334" i="1"/>
  <c r="BY333" i="1"/>
  <c r="BX333" i="1"/>
  <c r="BW333" i="1"/>
  <c r="BV333" i="1"/>
  <c r="BU333" i="1"/>
  <c r="BT333" i="1"/>
  <c r="BS333" i="1"/>
  <c r="BR333" i="1"/>
  <c r="BQ333" i="1"/>
  <c r="BP333" i="1"/>
  <c r="BO333" i="1"/>
  <c r="BY332" i="1"/>
  <c r="BX332" i="1"/>
  <c r="BW332" i="1"/>
  <c r="BV332" i="1"/>
  <c r="BU332" i="1"/>
  <c r="BT332" i="1"/>
  <c r="BS332" i="1"/>
  <c r="BR332" i="1"/>
  <c r="BQ332" i="1"/>
  <c r="BP332" i="1"/>
  <c r="BO332" i="1"/>
  <c r="BY331" i="1"/>
  <c r="BX331" i="1"/>
  <c r="BW331" i="1"/>
  <c r="BV331" i="1"/>
  <c r="BU331" i="1"/>
  <c r="BT331" i="1"/>
  <c r="BS331" i="1"/>
  <c r="BR331" i="1"/>
  <c r="BQ331" i="1"/>
  <c r="BP331" i="1"/>
  <c r="BO331" i="1"/>
  <c r="BY330" i="1"/>
  <c r="BX330" i="1"/>
  <c r="BW330" i="1"/>
  <c r="BV330" i="1"/>
  <c r="BU330" i="1"/>
  <c r="BT330" i="1"/>
  <c r="BS330" i="1"/>
  <c r="BR330" i="1"/>
  <c r="BQ330" i="1"/>
  <c r="BP330" i="1"/>
  <c r="BO330" i="1"/>
  <c r="BY329" i="1"/>
  <c r="BX329" i="1"/>
  <c r="BW329" i="1"/>
  <c r="BV329" i="1"/>
  <c r="BU329" i="1"/>
  <c r="BT329" i="1"/>
  <c r="BS329" i="1"/>
  <c r="BR329" i="1"/>
  <c r="BQ329" i="1"/>
  <c r="BP329" i="1"/>
  <c r="BO329" i="1"/>
  <c r="BY328" i="1"/>
  <c r="BX328" i="1"/>
  <c r="BW328" i="1"/>
  <c r="BV328" i="1"/>
  <c r="BU328" i="1"/>
  <c r="BT328" i="1"/>
  <c r="BS328" i="1"/>
  <c r="BR328" i="1"/>
  <c r="BQ328" i="1"/>
  <c r="BP328" i="1"/>
  <c r="BO328" i="1"/>
  <c r="BY327" i="1"/>
  <c r="BX327" i="1"/>
  <c r="BW327" i="1"/>
  <c r="BV327" i="1"/>
  <c r="BU327" i="1"/>
  <c r="BT327" i="1"/>
  <c r="BS327" i="1"/>
  <c r="BR327" i="1"/>
  <c r="BQ327" i="1"/>
  <c r="BP327" i="1"/>
  <c r="BO327" i="1"/>
  <c r="BY326" i="1"/>
  <c r="BX326" i="1"/>
  <c r="BW326" i="1"/>
  <c r="BV326" i="1"/>
  <c r="BU326" i="1"/>
  <c r="BT326" i="1"/>
  <c r="BS326" i="1"/>
  <c r="BR326" i="1"/>
  <c r="BQ326" i="1"/>
  <c r="BP326" i="1"/>
  <c r="BO326" i="1"/>
  <c r="BY325" i="1"/>
  <c r="BX325" i="1"/>
  <c r="BW325" i="1"/>
  <c r="BV325" i="1"/>
  <c r="BU325" i="1"/>
  <c r="BT325" i="1"/>
  <c r="BS325" i="1"/>
  <c r="BR325" i="1"/>
  <c r="BQ325" i="1"/>
  <c r="BP325" i="1"/>
  <c r="BO325" i="1"/>
  <c r="BY324" i="1"/>
  <c r="BX324" i="1"/>
  <c r="BW324" i="1"/>
  <c r="BV324" i="1"/>
  <c r="BU324" i="1"/>
  <c r="BT324" i="1"/>
  <c r="BS324" i="1"/>
  <c r="BR324" i="1"/>
  <c r="BQ324" i="1"/>
  <c r="BP324" i="1"/>
  <c r="BO324" i="1"/>
  <c r="BY323" i="1"/>
  <c r="BX323" i="1"/>
  <c r="BW323" i="1"/>
  <c r="BV323" i="1"/>
  <c r="BU323" i="1"/>
  <c r="BT323" i="1"/>
  <c r="BS323" i="1"/>
  <c r="BR323" i="1"/>
  <c r="BQ323" i="1"/>
  <c r="BP323" i="1"/>
  <c r="BO323" i="1"/>
  <c r="BY322" i="1"/>
  <c r="BX322" i="1"/>
  <c r="BW322" i="1"/>
  <c r="BV322" i="1"/>
  <c r="BU322" i="1"/>
  <c r="BT322" i="1"/>
  <c r="BS322" i="1"/>
  <c r="BR322" i="1"/>
  <c r="BQ322" i="1"/>
  <c r="BP322" i="1"/>
  <c r="BO322" i="1"/>
  <c r="BY321" i="1"/>
  <c r="BX321" i="1"/>
  <c r="BW321" i="1"/>
  <c r="BV321" i="1"/>
  <c r="BU321" i="1"/>
  <c r="BT321" i="1"/>
  <c r="BS321" i="1"/>
  <c r="BR321" i="1"/>
  <c r="BQ321" i="1"/>
  <c r="BP321" i="1"/>
  <c r="BO321" i="1"/>
  <c r="BY320" i="1"/>
  <c r="BX320" i="1"/>
  <c r="BW320" i="1"/>
  <c r="BV320" i="1"/>
  <c r="BU320" i="1"/>
  <c r="BT320" i="1"/>
  <c r="BS320" i="1"/>
  <c r="BR320" i="1"/>
  <c r="BQ320" i="1"/>
  <c r="BP320" i="1"/>
  <c r="BO320" i="1"/>
  <c r="BY319" i="1"/>
  <c r="BX319" i="1"/>
  <c r="BW319" i="1"/>
  <c r="BV319" i="1"/>
  <c r="BU319" i="1"/>
  <c r="BT319" i="1"/>
  <c r="BS319" i="1"/>
  <c r="BR319" i="1"/>
  <c r="BQ319" i="1"/>
  <c r="BP319" i="1"/>
  <c r="BO319" i="1"/>
  <c r="BY318" i="1"/>
  <c r="BX318" i="1"/>
  <c r="BW318" i="1"/>
  <c r="BV318" i="1"/>
  <c r="BU318" i="1"/>
  <c r="BT318" i="1"/>
  <c r="BS318" i="1"/>
  <c r="BR318" i="1"/>
  <c r="BQ318" i="1"/>
  <c r="BP318" i="1"/>
  <c r="BO318" i="1"/>
  <c r="BY317" i="1"/>
  <c r="BX317" i="1"/>
  <c r="BW317" i="1"/>
  <c r="BV317" i="1"/>
  <c r="BU317" i="1"/>
  <c r="BT317" i="1"/>
  <c r="BS317" i="1"/>
  <c r="BR317" i="1"/>
  <c r="BQ317" i="1"/>
  <c r="BP317" i="1"/>
  <c r="BO317" i="1"/>
  <c r="BY316" i="1"/>
  <c r="BX316" i="1"/>
  <c r="BW316" i="1"/>
  <c r="BV316" i="1"/>
  <c r="BU316" i="1"/>
  <c r="BT316" i="1"/>
  <c r="BS316" i="1"/>
  <c r="BR316" i="1"/>
  <c r="BQ316" i="1"/>
  <c r="BP316" i="1"/>
  <c r="BO316" i="1"/>
  <c r="BY315" i="1"/>
  <c r="BX315" i="1"/>
  <c r="BW315" i="1"/>
  <c r="BV315" i="1"/>
  <c r="BU315" i="1"/>
  <c r="BT315" i="1"/>
  <c r="BS315" i="1"/>
  <c r="BR315" i="1"/>
  <c r="BQ315" i="1"/>
  <c r="BP315" i="1"/>
  <c r="BO315" i="1"/>
  <c r="BY314" i="1"/>
  <c r="BX314" i="1"/>
  <c r="BW314" i="1"/>
  <c r="BV314" i="1"/>
  <c r="BU314" i="1"/>
  <c r="BT314" i="1"/>
  <c r="BS314" i="1"/>
  <c r="BR314" i="1"/>
  <c r="BQ314" i="1"/>
  <c r="BP314" i="1"/>
  <c r="BO314" i="1"/>
  <c r="BY313" i="1"/>
  <c r="BX313" i="1"/>
  <c r="BW313" i="1"/>
  <c r="BV313" i="1"/>
  <c r="BU313" i="1"/>
  <c r="BT313" i="1"/>
  <c r="BS313" i="1"/>
  <c r="BR313" i="1"/>
  <c r="BQ313" i="1"/>
  <c r="BP313" i="1"/>
  <c r="BO313" i="1"/>
  <c r="BY312" i="1"/>
  <c r="BX312" i="1"/>
  <c r="BW312" i="1"/>
  <c r="BV312" i="1"/>
  <c r="BU312" i="1"/>
  <c r="BT312" i="1"/>
  <c r="BS312" i="1"/>
  <c r="BR312" i="1"/>
  <c r="BQ312" i="1"/>
  <c r="BP312" i="1"/>
  <c r="BO312" i="1"/>
  <c r="BY311" i="1"/>
  <c r="BX311" i="1"/>
  <c r="BW311" i="1"/>
  <c r="BV311" i="1"/>
  <c r="BU311" i="1"/>
  <c r="BT311" i="1"/>
  <c r="BS311" i="1"/>
  <c r="BR311" i="1"/>
  <c r="BQ311" i="1"/>
  <c r="BP311" i="1"/>
  <c r="BO311" i="1"/>
  <c r="BY310" i="1"/>
  <c r="BX310" i="1"/>
  <c r="BW310" i="1"/>
  <c r="BV310" i="1"/>
  <c r="BU310" i="1"/>
  <c r="BT310" i="1"/>
  <c r="BS310" i="1"/>
  <c r="BR310" i="1"/>
  <c r="BQ310" i="1"/>
  <c r="BP310" i="1"/>
  <c r="BO310" i="1"/>
  <c r="BY309" i="1"/>
  <c r="BX309" i="1"/>
  <c r="BW309" i="1"/>
  <c r="BV309" i="1"/>
  <c r="BU309" i="1"/>
  <c r="BT309" i="1"/>
  <c r="BS309" i="1"/>
  <c r="BR309" i="1"/>
  <c r="BQ309" i="1"/>
  <c r="BP309" i="1"/>
  <c r="BO309" i="1"/>
  <c r="BY308" i="1"/>
  <c r="BX308" i="1"/>
  <c r="BW308" i="1"/>
  <c r="BV308" i="1"/>
  <c r="BU308" i="1"/>
  <c r="BT308" i="1"/>
  <c r="BS308" i="1"/>
  <c r="BR308" i="1"/>
  <c r="BQ308" i="1"/>
  <c r="BP308" i="1"/>
  <c r="BO308" i="1"/>
  <c r="BY307" i="1"/>
  <c r="BX307" i="1"/>
  <c r="BW307" i="1"/>
  <c r="BV307" i="1"/>
  <c r="BU307" i="1"/>
  <c r="BT307" i="1"/>
  <c r="BS307" i="1"/>
  <c r="BR307" i="1"/>
  <c r="BQ307" i="1"/>
  <c r="BP307" i="1"/>
  <c r="BO307" i="1"/>
  <c r="BY306" i="1"/>
  <c r="BX306" i="1"/>
  <c r="BW306" i="1"/>
  <c r="BV306" i="1"/>
  <c r="BU306" i="1"/>
  <c r="BT306" i="1"/>
  <c r="BS306" i="1"/>
  <c r="BR306" i="1"/>
  <c r="BQ306" i="1"/>
  <c r="BP306" i="1"/>
  <c r="BO306" i="1"/>
  <c r="BY305" i="1"/>
  <c r="BX305" i="1"/>
  <c r="BW305" i="1"/>
  <c r="BV305" i="1"/>
  <c r="BU305" i="1"/>
  <c r="BT305" i="1"/>
  <c r="BS305" i="1"/>
  <c r="BR305" i="1"/>
  <c r="BQ305" i="1"/>
  <c r="BP305" i="1"/>
  <c r="BO305" i="1"/>
  <c r="BY304" i="1"/>
  <c r="BX304" i="1"/>
  <c r="BW304" i="1"/>
  <c r="BV304" i="1"/>
  <c r="BU304" i="1"/>
  <c r="BT304" i="1"/>
  <c r="BS304" i="1"/>
  <c r="BR304" i="1"/>
  <c r="BQ304" i="1"/>
  <c r="BP304" i="1"/>
  <c r="BO304" i="1"/>
  <c r="BY303" i="1"/>
  <c r="BX303" i="1"/>
  <c r="BW303" i="1"/>
  <c r="BV303" i="1"/>
  <c r="BU303" i="1"/>
  <c r="BT303" i="1"/>
  <c r="BS303" i="1"/>
  <c r="BR303" i="1"/>
  <c r="BQ303" i="1"/>
  <c r="BP303" i="1"/>
  <c r="BO303" i="1"/>
  <c r="BY302" i="1"/>
  <c r="BX302" i="1"/>
  <c r="BW302" i="1"/>
  <c r="BV302" i="1"/>
  <c r="BU302" i="1"/>
  <c r="BT302" i="1"/>
  <c r="BS302" i="1"/>
  <c r="BR302" i="1"/>
  <c r="BQ302" i="1"/>
  <c r="BP302" i="1"/>
  <c r="BO302" i="1"/>
  <c r="BY301" i="1"/>
  <c r="BX301" i="1"/>
  <c r="BW301" i="1"/>
  <c r="BV301" i="1"/>
  <c r="BU301" i="1"/>
  <c r="BT301" i="1"/>
  <c r="BS301" i="1"/>
  <c r="BR301" i="1"/>
  <c r="BQ301" i="1"/>
  <c r="BP301" i="1"/>
  <c r="BO301" i="1"/>
  <c r="BY300" i="1"/>
  <c r="BX300" i="1"/>
  <c r="BW300" i="1"/>
  <c r="BV300" i="1"/>
  <c r="BU300" i="1"/>
  <c r="BT300" i="1"/>
  <c r="BS300" i="1"/>
  <c r="BR300" i="1"/>
  <c r="BQ300" i="1"/>
  <c r="BP300" i="1"/>
  <c r="BO300" i="1"/>
  <c r="BY299" i="1"/>
  <c r="BX299" i="1"/>
  <c r="BW299" i="1"/>
  <c r="BV299" i="1"/>
  <c r="BU299" i="1"/>
  <c r="BT299" i="1"/>
  <c r="BS299" i="1"/>
  <c r="BR299" i="1"/>
  <c r="BQ299" i="1"/>
  <c r="BP299" i="1"/>
  <c r="BO299" i="1"/>
  <c r="BY298" i="1"/>
  <c r="BX298" i="1"/>
  <c r="BW298" i="1"/>
  <c r="BV298" i="1"/>
  <c r="BU298" i="1"/>
  <c r="BT298" i="1"/>
  <c r="BS298" i="1"/>
  <c r="BR298" i="1"/>
  <c r="BQ298" i="1"/>
  <c r="BP298" i="1"/>
  <c r="BO298" i="1"/>
  <c r="BY297" i="1"/>
  <c r="BX297" i="1"/>
  <c r="BW297" i="1"/>
  <c r="BV297" i="1"/>
  <c r="BU297" i="1"/>
  <c r="BT297" i="1"/>
  <c r="BS297" i="1"/>
  <c r="BR297" i="1"/>
  <c r="BQ297" i="1"/>
  <c r="BP297" i="1"/>
  <c r="BO297" i="1"/>
  <c r="BY296" i="1"/>
  <c r="BX296" i="1"/>
  <c r="BW296" i="1"/>
  <c r="BV296" i="1"/>
  <c r="BU296" i="1"/>
  <c r="BT296" i="1"/>
  <c r="BS296" i="1"/>
  <c r="BR296" i="1"/>
  <c r="BQ296" i="1"/>
  <c r="BP296" i="1"/>
  <c r="BO296" i="1"/>
  <c r="BY295" i="1"/>
  <c r="BX295" i="1"/>
  <c r="BW295" i="1"/>
  <c r="BV295" i="1"/>
  <c r="BU295" i="1"/>
  <c r="BT295" i="1"/>
  <c r="BS295" i="1"/>
  <c r="BR295" i="1"/>
  <c r="BQ295" i="1"/>
  <c r="BP295" i="1"/>
  <c r="BO295" i="1"/>
  <c r="BY294" i="1"/>
  <c r="BX294" i="1"/>
  <c r="BW294" i="1"/>
  <c r="BV294" i="1"/>
  <c r="BU294" i="1"/>
  <c r="BT294" i="1"/>
  <c r="BS294" i="1"/>
  <c r="BR294" i="1"/>
  <c r="BQ294" i="1"/>
  <c r="BP294" i="1"/>
  <c r="BO294" i="1"/>
  <c r="BY293" i="1"/>
  <c r="BX293" i="1"/>
  <c r="BW293" i="1"/>
  <c r="BV293" i="1"/>
  <c r="BU293" i="1"/>
  <c r="BT293" i="1"/>
  <c r="BS293" i="1"/>
  <c r="BR293" i="1"/>
  <c r="BQ293" i="1"/>
  <c r="BP293" i="1"/>
  <c r="BO293" i="1"/>
  <c r="BY292" i="1"/>
  <c r="BX292" i="1"/>
  <c r="BW292" i="1"/>
  <c r="BV292" i="1"/>
  <c r="BU292" i="1"/>
  <c r="BT292" i="1"/>
  <c r="BS292" i="1"/>
  <c r="BR292" i="1"/>
  <c r="BQ292" i="1"/>
  <c r="BP292" i="1"/>
  <c r="BO292" i="1"/>
  <c r="BY291" i="1"/>
  <c r="BX291" i="1"/>
  <c r="BW291" i="1"/>
  <c r="BV291" i="1"/>
  <c r="BU291" i="1"/>
  <c r="BT291" i="1"/>
  <c r="BS291" i="1"/>
  <c r="BR291" i="1"/>
  <c r="BQ291" i="1"/>
  <c r="BP291" i="1"/>
  <c r="BO291" i="1"/>
  <c r="BY290" i="1"/>
  <c r="BX290" i="1"/>
  <c r="BW290" i="1"/>
  <c r="BV290" i="1"/>
  <c r="BU290" i="1"/>
  <c r="BT290" i="1"/>
  <c r="BS290" i="1"/>
  <c r="BR290" i="1"/>
  <c r="BQ290" i="1"/>
  <c r="BP290" i="1"/>
  <c r="BO290" i="1"/>
  <c r="BY289" i="1"/>
  <c r="BX289" i="1"/>
  <c r="BW289" i="1"/>
  <c r="BV289" i="1"/>
  <c r="BU289" i="1"/>
  <c r="BT289" i="1"/>
  <c r="BS289" i="1"/>
  <c r="BR289" i="1"/>
  <c r="BQ289" i="1"/>
  <c r="BP289" i="1"/>
  <c r="BO289" i="1"/>
  <c r="BY288" i="1"/>
  <c r="BX288" i="1"/>
  <c r="BW288" i="1"/>
  <c r="BV288" i="1"/>
  <c r="BU288" i="1"/>
  <c r="BT288" i="1"/>
  <c r="BS288" i="1"/>
  <c r="BR288" i="1"/>
  <c r="BQ288" i="1"/>
  <c r="BP288" i="1"/>
  <c r="BO288" i="1"/>
  <c r="BY287" i="1"/>
  <c r="BX287" i="1"/>
  <c r="BW287" i="1"/>
  <c r="BV287" i="1"/>
  <c r="BU287" i="1"/>
  <c r="BT287" i="1"/>
  <c r="BS287" i="1"/>
  <c r="BR287" i="1"/>
  <c r="BQ287" i="1"/>
  <c r="BP287" i="1"/>
  <c r="BO287" i="1"/>
  <c r="BY286" i="1"/>
  <c r="BX286" i="1"/>
  <c r="BW286" i="1"/>
  <c r="BV286" i="1"/>
  <c r="BU286" i="1"/>
  <c r="BT286" i="1"/>
  <c r="BS286" i="1"/>
  <c r="BR286" i="1"/>
  <c r="BQ286" i="1"/>
  <c r="BP286" i="1"/>
  <c r="BO286" i="1"/>
  <c r="BY285" i="1"/>
  <c r="BX285" i="1"/>
  <c r="BW285" i="1"/>
  <c r="BV285" i="1"/>
  <c r="BU285" i="1"/>
  <c r="BT285" i="1"/>
  <c r="BS285" i="1"/>
  <c r="BR285" i="1"/>
  <c r="BQ285" i="1"/>
  <c r="BP285" i="1"/>
  <c r="BO285" i="1"/>
  <c r="BY284" i="1"/>
  <c r="BX284" i="1"/>
  <c r="BW284" i="1"/>
  <c r="BV284" i="1"/>
  <c r="BU284" i="1"/>
  <c r="BT284" i="1"/>
  <c r="BS284" i="1"/>
  <c r="BR284" i="1"/>
  <c r="BQ284" i="1"/>
  <c r="BP284" i="1"/>
  <c r="BO284" i="1"/>
  <c r="BY283" i="1"/>
  <c r="BX283" i="1"/>
  <c r="BW283" i="1"/>
  <c r="BV283" i="1"/>
  <c r="BU283" i="1"/>
  <c r="BT283" i="1"/>
  <c r="BS283" i="1"/>
  <c r="BR283" i="1"/>
  <c r="BQ283" i="1"/>
  <c r="BP283" i="1"/>
  <c r="BO283" i="1"/>
  <c r="BY282" i="1"/>
  <c r="BX282" i="1"/>
  <c r="BW282" i="1"/>
  <c r="BV282" i="1"/>
  <c r="BU282" i="1"/>
  <c r="BT282" i="1"/>
  <c r="BS282" i="1"/>
  <c r="BR282" i="1"/>
  <c r="BQ282" i="1"/>
  <c r="BP282" i="1"/>
  <c r="BO282" i="1"/>
  <c r="BY281" i="1"/>
  <c r="BX281" i="1"/>
  <c r="BW281" i="1"/>
  <c r="BV281" i="1"/>
  <c r="BU281" i="1"/>
  <c r="BT281" i="1"/>
  <c r="BS281" i="1"/>
  <c r="BR281" i="1"/>
  <c r="BQ281" i="1"/>
  <c r="BP281" i="1"/>
  <c r="BO281" i="1"/>
  <c r="BY280" i="1"/>
  <c r="BX280" i="1"/>
  <c r="BW280" i="1"/>
  <c r="BV280" i="1"/>
  <c r="BU280" i="1"/>
  <c r="BT280" i="1"/>
  <c r="BS280" i="1"/>
  <c r="BR280" i="1"/>
  <c r="BQ280" i="1"/>
  <c r="BP280" i="1"/>
  <c r="BO280" i="1"/>
  <c r="BY279" i="1"/>
  <c r="BX279" i="1"/>
  <c r="BW279" i="1"/>
  <c r="BV279" i="1"/>
  <c r="BU279" i="1"/>
  <c r="BT279" i="1"/>
  <c r="BS279" i="1"/>
  <c r="BR279" i="1"/>
  <c r="BQ279" i="1"/>
  <c r="BP279" i="1"/>
  <c r="BO279" i="1"/>
  <c r="BY278" i="1"/>
  <c r="BX278" i="1"/>
  <c r="BW278" i="1"/>
  <c r="BV278" i="1"/>
  <c r="BU278" i="1"/>
  <c r="BT278" i="1"/>
  <c r="BS278" i="1"/>
  <c r="BR278" i="1"/>
  <c r="BQ278" i="1"/>
  <c r="BP278" i="1"/>
  <c r="BO278" i="1"/>
  <c r="BY277" i="1"/>
  <c r="BX277" i="1"/>
  <c r="BW277" i="1"/>
  <c r="BV277" i="1"/>
  <c r="BU277" i="1"/>
  <c r="BT277" i="1"/>
  <c r="BS277" i="1"/>
  <c r="BR277" i="1"/>
  <c r="BQ277" i="1"/>
  <c r="BP277" i="1"/>
  <c r="BO277" i="1"/>
  <c r="BY276" i="1"/>
  <c r="BX276" i="1"/>
  <c r="BW276" i="1"/>
  <c r="BV276" i="1"/>
  <c r="BU276" i="1"/>
  <c r="BT276" i="1"/>
  <c r="BS276" i="1"/>
  <c r="BR276" i="1"/>
  <c r="BQ276" i="1"/>
  <c r="BP276" i="1"/>
  <c r="BO276" i="1"/>
  <c r="BY275" i="1"/>
  <c r="BX275" i="1"/>
  <c r="BW275" i="1"/>
  <c r="BV275" i="1"/>
  <c r="BU275" i="1"/>
  <c r="BT275" i="1"/>
  <c r="BS275" i="1"/>
  <c r="BR275" i="1"/>
  <c r="BQ275" i="1"/>
  <c r="BP275" i="1"/>
  <c r="BO275" i="1"/>
  <c r="BY274" i="1"/>
  <c r="BX274" i="1"/>
  <c r="BW274" i="1"/>
  <c r="BV274" i="1"/>
  <c r="BU274" i="1"/>
  <c r="BT274" i="1"/>
  <c r="BS274" i="1"/>
  <c r="BR274" i="1"/>
  <c r="BQ274" i="1"/>
  <c r="BP274" i="1"/>
  <c r="BO274" i="1"/>
  <c r="BY273" i="1"/>
  <c r="BX273" i="1"/>
  <c r="BW273" i="1"/>
  <c r="BV273" i="1"/>
  <c r="BU273" i="1"/>
  <c r="BT273" i="1"/>
  <c r="BS273" i="1"/>
  <c r="BR273" i="1"/>
  <c r="BQ273" i="1"/>
  <c r="BP273" i="1"/>
  <c r="BO273" i="1"/>
  <c r="BY272" i="1"/>
  <c r="BX272" i="1"/>
  <c r="BW272" i="1"/>
  <c r="BV272" i="1"/>
  <c r="BU272" i="1"/>
  <c r="BT272" i="1"/>
  <c r="BS272" i="1"/>
  <c r="BR272" i="1"/>
  <c r="BQ272" i="1"/>
  <c r="BP272" i="1"/>
  <c r="BO272" i="1"/>
  <c r="BY271" i="1"/>
  <c r="BX271" i="1"/>
  <c r="BW271" i="1"/>
  <c r="BV271" i="1"/>
  <c r="BU271" i="1"/>
  <c r="BT271" i="1"/>
  <c r="BS271" i="1"/>
  <c r="BR271" i="1"/>
  <c r="BQ271" i="1"/>
  <c r="BP271" i="1"/>
  <c r="BO271" i="1"/>
  <c r="BY270" i="1"/>
  <c r="BX270" i="1"/>
  <c r="BW270" i="1"/>
  <c r="BV270" i="1"/>
  <c r="BU270" i="1"/>
  <c r="BT270" i="1"/>
  <c r="BS270" i="1"/>
  <c r="BR270" i="1"/>
  <c r="BQ270" i="1"/>
  <c r="BP270" i="1"/>
  <c r="BO270" i="1"/>
  <c r="BY269" i="1"/>
  <c r="BX269" i="1"/>
  <c r="BW269" i="1"/>
  <c r="BV269" i="1"/>
  <c r="BU269" i="1"/>
  <c r="BT269" i="1"/>
  <c r="BS269" i="1"/>
  <c r="BR269" i="1"/>
  <c r="BQ269" i="1"/>
  <c r="BP269" i="1"/>
  <c r="BO269" i="1"/>
  <c r="BY268" i="1"/>
  <c r="BX268" i="1"/>
  <c r="BW268" i="1"/>
  <c r="BV268" i="1"/>
  <c r="BU268" i="1"/>
  <c r="BT268" i="1"/>
  <c r="BS268" i="1"/>
  <c r="BR268" i="1"/>
  <c r="BQ268" i="1"/>
  <c r="BP268" i="1"/>
  <c r="BO268" i="1"/>
  <c r="BY267" i="1"/>
  <c r="BX267" i="1"/>
  <c r="BW267" i="1"/>
  <c r="BV267" i="1"/>
  <c r="BU267" i="1"/>
  <c r="BT267" i="1"/>
  <c r="BS267" i="1"/>
  <c r="BR267" i="1"/>
  <c r="BQ267" i="1"/>
  <c r="BP267" i="1"/>
  <c r="BO267" i="1"/>
  <c r="BY266" i="1"/>
  <c r="BX266" i="1"/>
  <c r="BW266" i="1"/>
  <c r="BV266" i="1"/>
  <c r="BU266" i="1"/>
  <c r="BT266" i="1"/>
  <c r="BS266" i="1"/>
  <c r="BR266" i="1"/>
  <c r="BQ266" i="1"/>
  <c r="BP266" i="1"/>
  <c r="BO266" i="1"/>
  <c r="BY265" i="1"/>
  <c r="BX265" i="1"/>
  <c r="BW265" i="1"/>
  <c r="BV265" i="1"/>
  <c r="BU265" i="1"/>
  <c r="BT265" i="1"/>
  <c r="BS265" i="1"/>
  <c r="BR265" i="1"/>
  <c r="BQ265" i="1"/>
  <c r="BP265" i="1"/>
  <c r="BO265" i="1"/>
  <c r="BY264" i="1"/>
  <c r="BX264" i="1"/>
  <c r="BW264" i="1"/>
  <c r="BV264" i="1"/>
  <c r="BU264" i="1"/>
  <c r="BT264" i="1"/>
  <c r="BS264" i="1"/>
  <c r="BR264" i="1"/>
  <c r="BQ264" i="1"/>
  <c r="BP264" i="1"/>
  <c r="BO264" i="1"/>
  <c r="BY263" i="1"/>
  <c r="BX263" i="1"/>
  <c r="BW263" i="1"/>
  <c r="BV263" i="1"/>
  <c r="BU263" i="1"/>
  <c r="BT263" i="1"/>
  <c r="BS263" i="1"/>
  <c r="BR263" i="1"/>
  <c r="BQ263" i="1"/>
  <c r="BP263" i="1"/>
  <c r="BO263" i="1"/>
  <c r="BY262" i="1"/>
  <c r="BX262" i="1"/>
  <c r="BW262" i="1"/>
  <c r="BV262" i="1"/>
  <c r="BU262" i="1"/>
  <c r="BT262" i="1"/>
  <c r="BS262" i="1"/>
  <c r="BR262" i="1"/>
  <c r="BQ262" i="1"/>
  <c r="BP262" i="1"/>
  <c r="BO262" i="1"/>
  <c r="BY261" i="1"/>
  <c r="BX261" i="1"/>
  <c r="BW261" i="1"/>
  <c r="BV261" i="1"/>
  <c r="BU261" i="1"/>
  <c r="BT261" i="1"/>
  <c r="BS261" i="1"/>
  <c r="BR261" i="1"/>
  <c r="BQ261" i="1"/>
  <c r="BP261" i="1"/>
  <c r="BO261" i="1"/>
  <c r="BY260" i="1"/>
  <c r="BX260" i="1"/>
  <c r="BW260" i="1"/>
  <c r="BV260" i="1"/>
  <c r="BU260" i="1"/>
  <c r="BT260" i="1"/>
  <c r="BS260" i="1"/>
  <c r="BR260" i="1"/>
  <c r="BQ260" i="1"/>
  <c r="BP260" i="1"/>
  <c r="BO260" i="1"/>
  <c r="BY259" i="1"/>
  <c r="BX259" i="1"/>
  <c r="BW259" i="1"/>
  <c r="BV259" i="1"/>
  <c r="BU259" i="1"/>
  <c r="BT259" i="1"/>
  <c r="BS259" i="1"/>
  <c r="BR259" i="1"/>
  <c r="BQ259" i="1"/>
  <c r="BP259" i="1"/>
  <c r="BO259" i="1"/>
  <c r="BY258" i="1"/>
  <c r="BX258" i="1"/>
  <c r="BW258" i="1"/>
  <c r="BV258" i="1"/>
  <c r="BU258" i="1"/>
  <c r="BT258" i="1"/>
  <c r="BS258" i="1"/>
  <c r="BR258" i="1"/>
  <c r="BQ258" i="1"/>
  <c r="BP258" i="1"/>
  <c r="BO258" i="1"/>
  <c r="BY257" i="1"/>
  <c r="BX257" i="1"/>
  <c r="BW257" i="1"/>
  <c r="BV257" i="1"/>
  <c r="BU257" i="1"/>
  <c r="BT257" i="1"/>
  <c r="BS257" i="1"/>
  <c r="BR257" i="1"/>
  <c r="BQ257" i="1"/>
  <c r="BP257" i="1"/>
  <c r="BO257" i="1"/>
  <c r="BY256" i="1"/>
  <c r="BX256" i="1"/>
  <c r="BW256" i="1"/>
  <c r="BV256" i="1"/>
  <c r="BU256" i="1"/>
  <c r="BT256" i="1"/>
  <c r="BS256" i="1"/>
  <c r="BR256" i="1"/>
  <c r="BQ256" i="1"/>
  <c r="BP256" i="1"/>
  <c r="BO256" i="1"/>
  <c r="BY255" i="1"/>
  <c r="BX255" i="1"/>
  <c r="BW255" i="1"/>
  <c r="BV255" i="1"/>
  <c r="BU255" i="1"/>
  <c r="BT255" i="1"/>
  <c r="BS255" i="1"/>
  <c r="BR255" i="1"/>
  <c r="BQ255" i="1"/>
  <c r="BP255" i="1"/>
  <c r="BO255" i="1"/>
  <c r="BY254" i="1"/>
  <c r="BX254" i="1"/>
  <c r="BW254" i="1"/>
  <c r="BV254" i="1"/>
  <c r="BU254" i="1"/>
  <c r="BT254" i="1"/>
  <c r="BS254" i="1"/>
  <c r="BR254" i="1"/>
  <c r="BQ254" i="1"/>
  <c r="BP254" i="1"/>
  <c r="BO254" i="1"/>
  <c r="BY253" i="1"/>
  <c r="BX253" i="1"/>
  <c r="BW253" i="1"/>
  <c r="BV253" i="1"/>
  <c r="BU253" i="1"/>
  <c r="BT253" i="1"/>
  <c r="BS253" i="1"/>
  <c r="BR253" i="1"/>
  <c r="BQ253" i="1"/>
  <c r="BP253" i="1"/>
  <c r="BO253" i="1"/>
  <c r="BY252" i="1"/>
  <c r="BX252" i="1"/>
  <c r="BW252" i="1"/>
  <c r="BV252" i="1"/>
  <c r="BU252" i="1"/>
  <c r="BT252" i="1"/>
  <c r="BS252" i="1"/>
  <c r="BR252" i="1"/>
  <c r="BQ252" i="1"/>
  <c r="BP252" i="1"/>
  <c r="BO252" i="1"/>
  <c r="BY251" i="1"/>
  <c r="BX251" i="1"/>
  <c r="BW251" i="1"/>
  <c r="BV251" i="1"/>
  <c r="BU251" i="1"/>
  <c r="BT251" i="1"/>
  <c r="BS251" i="1"/>
  <c r="BR251" i="1"/>
  <c r="BQ251" i="1"/>
  <c r="BP251" i="1"/>
  <c r="BO251" i="1"/>
  <c r="BY250" i="1"/>
  <c r="BX250" i="1"/>
  <c r="BW250" i="1"/>
  <c r="BV250" i="1"/>
  <c r="BU250" i="1"/>
  <c r="BT250" i="1"/>
  <c r="BS250" i="1"/>
  <c r="BR250" i="1"/>
  <c r="BQ250" i="1"/>
  <c r="BP250" i="1"/>
  <c r="BO250" i="1"/>
  <c r="BY249" i="1"/>
  <c r="BX249" i="1"/>
  <c r="BW249" i="1"/>
  <c r="BV249" i="1"/>
  <c r="BU249" i="1"/>
  <c r="BT249" i="1"/>
  <c r="BS249" i="1"/>
  <c r="BR249" i="1"/>
  <c r="BQ249" i="1"/>
  <c r="BP249" i="1"/>
  <c r="BO249" i="1"/>
  <c r="BY248" i="1"/>
  <c r="BX248" i="1"/>
  <c r="BW248" i="1"/>
  <c r="BV248" i="1"/>
  <c r="BU248" i="1"/>
  <c r="BT248" i="1"/>
  <c r="BS248" i="1"/>
  <c r="BR248" i="1"/>
  <c r="BQ248" i="1"/>
  <c r="BP248" i="1"/>
  <c r="BO248" i="1"/>
  <c r="BY247" i="1"/>
  <c r="BX247" i="1"/>
  <c r="BW247" i="1"/>
  <c r="BV247" i="1"/>
  <c r="BU247" i="1"/>
  <c r="BT247" i="1"/>
  <c r="BS247" i="1"/>
  <c r="BR247" i="1"/>
  <c r="BQ247" i="1"/>
  <c r="BP247" i="1"/>
  <c r="BO247" i="1"/>
  <c r="BY246" i="1"/>
  <c r="BX246" i="1"/>
  <c r="BW246" i="1"/>
  <c r="BV246" i="1"/>
  <c r="BU246" i="1"/>
  <c r="BT246" i="1"/>
  <c r="BS246" i="1"/>
  <c r="BR246" i="1"/>
  <c r="BQ246" i="1"/>
  <c r="BP246" i="1"/>
  <c r="BO246" i="1"/>
  <c r="BY245" i="1"/>
  <c r="BX245" i="1"/>
  <c r="BW245" i="1"/>
  <c r="BV245" i="1"/>
  <c r="BU245" i="1"/>
  <c r="BT245" i="1"/>
  <c r="BS245" i="1"/>
  <c r="BR245" i="1"/>
  <c r="BQ245" i="1"/>
  <c r="BP245" i="1"/>
  <c r="BO245" i="1"/>
  <c r="BY244" i="1"/>
  <c r="BX244" i="1"/>
  <c r="BW244" i="1"/>
  <c r="BV244" i="1"/>
  <c r="BU244" i="1"/>
  <c r="BT244" i="1"/>
  <c r="BS244" i="1"/>
  <c r="BR244" i="1"/>
  <c r="BQ244" i="1"/>
  <c r="BP244" i="1"/>
  <c r="BO244" i="1"/>
  <c r="BY243" i="1"/>
  <c r="BX243" i="1"/>
  <c r="BW243" i="1"/>
  <c r="BV243" i="1"/>
  <c r="BU243" i="1"/>
  <c r="BT243" i="1"/>
  <c r="BS243" i="1"/>
  <c r="BR243" i="1"/>
  <c r="BQ243" i="1"/>
  <c r="BP243" i="1"/>
  <c r="BO243" i="1"/>
  <c r="BY242" i="1"/>
  <c r="BX242" i="1"/>
  <c r="BW242" i="1"/>
  <c r="BV242" i="1"/>
  <c r="BU242" i="1"/>
  <c r="BT242" i="1"/>
  <c r="BS242" i="1"/>
  <c r="BR242" i="1"/>
  <c r="BQ242" i="1"/>
  <c r="BP242" i="1"/>
  <c r="BO242" i="1"/>
  <c r="BY241" i="1"/>
  <c r="BX241" i="1"/>
  <c r="BW241" i="1"/>
  <c r="BV241" i="1"/>
  <c r="BU241" i="1"/>
  <c r="BT241" i="1"/>
  <c r="BS241" i="1"/>
  <c r="BR241" i="1"/>
  <c r="BQ241" i="1"/>
  <c r="BP241" i="1"/>
  <c r="BO241" i="1"/>
  <c r="BY240" i="1"/>
  <c r="BX240" i="1"/>
  <c r="BW240" i="1"/>
  <c r="BV240" i="1"/>
  <c r="BU240" i="1"/>
  <c r="BT240" i="1"/>
  <c r="BS240" i="1"/>
  <c r="BR240" i="1"/>
  <c r="BQ240" i="1"/>
  <c r="BP240" i="1"/>
  <c r="BO240" i="1"/>
  <c r="BY239" i="1"/>
  <c r="BX239" i="1"/>
  <c r="BW239" i="1"/>
  <c r="BV239" i="1"/>
  <c r="BU239" i="1"/>
  <c r="BT239" i="1"/>
  <c r="BS239" i="1"/>
  <c r="BR239" i="1"/>
  <c r="BQ239" i="1"/>
  <c r="BP239" i="1"/>
  <c r="BO239" i="1"/>
  <c r="BY238" i="1"/>
  <c r="BX238" i="1"/>
  <c r="BW238" i="1"/>
  <c r="BV238" i="1"/>
  <c r="BU238" i="1"/>
  <c r="BT238" i="1"/>
  <c r="BS238" i="1"/>
  <c r="BR238" i="1"/>
  <c r="BQ238" i="1"/>
  <c r="BP238" i="1"/>
  <c r="BO238" i="1"/>
  <c r="BY237" i="1"/>
  <c r="BX237" i="1"/>
  <c r="BW237" i="1"/>
  <c r="BV237" i="1"/>
  <c r="BU237" i="1"/>
  <c r="BT237" i="1"/>
  <c r="BS237" i="1"/>
  <c r="BR237" i="1"/>
  <c r="BQ237" i="1"/>
  <c r="BP237" i="1"/>
  <c r="BO237" i="1"/>
  <c r="BY236" i="1"/>
  <c r="BX236" i="1"/>
  <c r="BW236" i="1"/>
  <c r="BV236" i="1"/>
  <c r="BU236" i="1"/>
  <c r="BT236" i="1"/>
  <c r="BS236" i="1"/>
  <c r="BR236" i="1"/>
  <c r="BQ236" i="1"/>
  <c r="BP236" i="1"/>
  <c r="BO236" i="1"/>
  <c r="BY235" i="1"/>
  <c r="BX235" i="1"/>
  <c r="BW235" i="1"/>
  <c r="BV235" i="1"/>
  <c r="BU235" i="1"/>
  <c r="BT235" i="1"/>
  <c r="BS235" i="1"/>
  <c r="BR235" i="1"/>
  <c r="BQ235" i="1"/>
  <c r="BP235" i="1"/>
  <c r="BO235" i="1"/>
  <c r="BY234" i="1"/>
  <c r="BX234" i="1"/>
  <c r="BW234" i="1"/>
  <c r="BV234" i="1"/>
  <c r="BU234" i="1"/>
  <c r="BT234" i="1"/>
  <c r="BS234" i="1"/>
  <c r="BR234" i="1"/>
  <c r="BQ234" i="1"/>
  <c r="BP234" i="1"/>
  <c r="BO234" i="1"/>
  <c r="BY233" i="1"/>
  <c r="BX233" i="1"/>
  <c r="BW233" i="1"/>
  <c r="BV233" i="1"/>
  <c r="BU233" i="1"/>
  <c r="BT233" i="1"/>
  <c r="BS233" i="1"/>
  <c r="BR233" i="1"/>
  <c r="BQ233" i="1"/>
  <c r="BP233" i="1"/>
  <c r="BO233" i="1"/>
  <c r="BY232" i="1"/>
  <c r="BX232" i="1"/>
  <c r="BW232" i="1"/>
  <c r="BV232" i="1"/>
  <c r="BU232" i="1"/>
  <c r="BT232" i="1"/>
  <c r="BS232" i="1"/>
  <c r="BR232" i="1"/>
  <c r="BQ232" i="1"/>
  <c r="BP232" i="1"/>
  <c r="BO232" i="1"/>
  <c r="BY231" i="1"/>
  <c r="BX231" i="1"/>
  <c r="BW231" i="1"/>
  <c r="BV231" i="1"/>
  <c r="BU231" i="1"/>
  <c r="BT231" i="1"/>
  <c r="BS231" i="1"/>
  <c r="BR231" i="1"/>
  <c r="BQ231" i="1"/>
  <c r="BP231" i="1"/>
  <c r="BO231" i="1"/>
  <c r="BY230" i="1"/>
  <c r="BX230" i="1"/>
  <c r="BW230" i="1"/>
  <c r="BV230" i="1"/>
  <c r="BU230" i="1"/>
  <c r="BT230" i="1"/>
  <c r="BS230" i="1"/>
  <c r="BR230" i="1"/>
  <c r="BQ230" i="1"/>
  <c r="BP230" i="1"/>
  <c r="BO230" i="1"/>
  <c r="BY229" i="1"/>
  <c r="BX229" i="1"/>
  <c r="BW229" i="1"/>
  <c r="BV229" i="1"/>
  <c r="BU229" i="1"/>
  <c r="BT229" i="1"/>
  <c r="BS229" i="1"/>
  <c r="BR229" i="1"/>
  <c r="BQ229" i="1"/>
  <c r="BP229" i="1"/>
  <c r="BO229" i="1"/>
  <c r="BY228" i="1"/>
  <c r="BX228" i="1"/>
  <c r="BW228" i="1"/>
  <c r="BV228" i="1"/>
  <c r="BU228" i="1"/>
  <c r="BT228" i="1"/>
  <c r="BS228" i="1"/>
  <c r="BR228" i="1"/>
  <c r="BQ228" i="1"/>
  <c r="BP228" i="1"/>
  <c r="BO228" i="1"/>
  <c r="BY227" i="1"/>
  <c r="BX227" i="1"/>
  <c r="BW227" i="1"/>
  <c r="BV227" i="1"/>
  <c r="BU227" i="1"/>
  <c r="BT227" i="1"/>
  <c r="BS227" i="1"/>
  <c r="BR227" i="1"/>
  <c r="BQ227" i="1"/>
  <c r="BP227" i="1"/>
  <c r="BO227" i="1"/>
  <c r="BY226" i="1"/>
  <c r="BX226" i="1"/>
  <c r="BW226" i="1"/>
  <c r="BV226" i="1"/>
  <c r="BU226" i="1"/>
  <c r="BT226" i="1"/>
  <c r="BS226" i="1"/>
  <c r="BR226" i="1"/>
  <c r="BQ226" i="1"/>
  <c r="BP226" i="1"/>
  <c r="BO226" i="1"/>
  <c r="BY225" i="1"/>
  <c r="BX225" i="1"/>
  <c r="BW225" i="1"/>
  <c r="BV225" i="1"/>
  <c r="BU225" i="1"/>
  <c r="BT225" i="1"/>
  <c r="BS225" i="1"/>
  <c r="BR225" i="1"/>
  <c r="BQ225" i="1"/>
  <c r="BP225" i="1"/>
  <c r="BO225" i="1"/>
  <c r="BY224" i="1"/>
  <c r="BX224" i="1"/>
  <c r="BW224" i="1"/>
  <c r="BV224" i="1"/>
  <c r="BU224" i="1"/>
  <c r="BT224" i="1"/>
  <c r="BS224" i="1"/>
  <c r="BR224" i="1"/>
  <c r="BQ224" i="1"/>
  <c r="BP224" i="1"/>
  <c r="BO224" i="1"/>
  <c r="BY223" i="1"/>
  <c r="BX223" i="1"/>
  <c r="BW223" i="1"/>
  <c r="BV223" i="1"/>
  <c r="BU223" i="1"/>
  <c r="BT223" i="1"/>
  <c r="BS223" i="1"/>
  <c r="BR223" i="1"/>
  <c r="BQ223" i="1"/>
  <c r="BP223" i="1"/>
  <c r="BO223" i="1"/>
  <c r="BY222" i="1"/>
  <c r="BX222" i="1"/>
  <c r="BW222" i="1"/>
  <c r="BV222" i="1"/>
  <c r="BU222" i="1"/>
  <c r="BT222" i="1"/>
  <c r="BS222" i="1"/>
  <c r="BR222" i="1"/>
  <c r="BQ222" i="1"/>
  <c r="BP222" i="1"/>
  <c r="BO222" i="1"/>
  <c r="BY221" i="1"/>
  <c r="BX221" i="1"/>
  <c r="BW221" i="1"/>
  <c r="BV221" i="1"/>
  <c r="BU221" i="1"/>
  <c r="BT221" i="1"/>
  <c r="BS221" i="1"/>
  <c r="BR221" i="1"/>
  <c r="BQ221" i="1"/>
  <c r="BP221" i="1"/>
  <c r="BO221" i="1"/>
  <c r="BY220" i="1"/>
  <c r="BX220" i="1"/>
  <c r="BW220" i="1"/>
  <c r="BV220" i="1"/>
  <c r="BU220" i="1"/>
  <c r="BT220" i="1"/>
  <c r="BS220" i="1"/>
  <c r="BR220" i="1"/>
  <c r="BQ220" i="1"/>
  <c r="BP220" i="1"/>
  <c r="BO220" i="1"/>
  <c r="BY219" i="1"/>
  <c r="BX219" i="1"/>
  <c r="BW219" i="1"/>
  <c r="BV219" i="1"/>
  <c r="BU219" i="1"/>
  <c r="BT219" i="1"/>
  <c r="BS219" i="1"/>
  <c r="BR219" i="1"/>
  <c r="BQ219" i="1"/>
  <c r="BP219" i="1"/>
  <c r="BO219" i="1"/>
  <c r="BY218" i="1"/>
  <c r="BX218" i="1"/>
  <c r="BW218" i="1"/>
  <c r="BV218" i="1"/>
  <c r="BU218" i="1"/>
  <c r="BT218" i="1"/>
  <c r="BS218" i="1"/>
  <c r="BR218" i="1"/>
  <c r="BQ218" i="1"/>
  <c r="BP218" i="1"/>
  <c r="BO218" i="1"/>
  <c r="BY217" i="1"/>
  <c r="BX217" i="1"/>
  <c r="BW217" i="1"/>
  <c r="BV217" i="1"/>
  <c r="BU217" i="1"/>
  <c r="BT217" i="1"/>
  <c r="BS217" i="1"/>
  <c r="BR217" i="1"/>
  <c r="BQ217" i="1"/>
  <c r="BP217" i="1"/>
  <c r="BO217" i="1"/>
  <c r="BY216" i="1"/>
  <c r="BX216" i="1"/>
  <c r="BW216" i="1"/>
  <c r="BV216" i="1"/>
  <c r="BU216" i="1"/>
  <c r="BT216" i="1"/>
  <c r="BS216" i="1"/>
  <c r="BR216" i="1"/>
  <c r="BQ216" i="1"/>
  <c r="BP216" i="1"/>
  <c r="BO216" i="1"/>
  <c r="BY215" i="1"/>
  <c r="BX215" i="1"/>
  <c r="BW215" i="1"/>
  <c r="BV215" i="1"/>
  <c r="BU215" i="1"/>
  <c r="BT215" i="1"/>
  <c r="BS215" i="1"/>
  <c r="BR215" i="1"/>
  <c r="BQ215" i="1"/>
  <c r="BP215" i="1"/>
  <c r="BO215" i="1"/>
  <c r="BY214" i="1"/>
  <c r="BX214" i="1"/>
  <c r="BW214" i="1"/>
  <c r="BV214" i="1"/>
  <c r="BU214" i="1"/>
  <c r="BT214" i="1"/>
  <c r="BS214" i="1"/>
  <c r="BR214" i="1"/>
  <c r="BQ214" i="1"/>
  <c r="BP214" i="1"/>
  <c r="BO214" i="1"/>
  <c r="BY213" i="1"/>
  <c r="BX213" i="1"/>
  <c r="BW213" i="1"/>
  <c r="BV213" i="1"/>
  <c r="BU213" i="1"/>
  <c r="BT213" i="1"/>
  <c r="BS213" i="1"/>
  <c r="BR213" i="1"/>
  <c r="BQ213" i="1"/>
  <c r="BP213" i="1"/>
  <c r="BO213" i="1"/>
  <c r="BY212" i="1"/>
  <c r="BX212" i="1"/>
  <c r="BW212" i="1"/>
  <c r="BV212" i="1"/>
  <c r="BU212" i="1"/>
  <c r="BT212" i="1"/>
  <c r="BS212" i="1"/>
  <c r="BR212" i="1"/>
  <c r="BQ212" i="1"/>
  <c r="BP212" i="1"/>
  <c r="BO212" i="1"/>
  <c r="BY211" i="1"/>
  <c r="BX211" i="1"/>
  <c r="BW211" i="1"/>
  <c r="BV211" i="1"/>
  <c r="BU211" i="1"/>
  <c r="BT211" i="1"/>
  <c r="BS211" i="1"/>
  <c r="BR211" i="1"/>
  <c r="BQ211" i="1"/>
  <c r="BP211" i="1"/>
  <c r="BO211" i="1"/>
  <c r="BY210" i="1"/>
  <c r="BX210" i="1"/>
  <c r="BW210" i="1"/>
  <c r="BV210" i="1"/>
  <c r="BU210" i="1"/>
  <c r="BT210" i="1"/>
  <c r="BS210" i="1"/>
  <c r="BR210" i="1"/>
  <c r="BQ210" i="1"/>
  <c r="BP210" i="1"/>
  <c r="BO210" i="1"/>
  <c r="BY209" i="1"/>
  <c r="BX209" i="1"/>
  <c r="BW209" i="1"/>
  <c r="BV209" i="1"/>
  <c r="BU209" i="1"/>
  <c r="BT209" i="1"/>
  <c r="BS209" i="1"/>
  <c r="BR209" i="1"/>
  <c r="BQ209" i="1"/>
  <c r="BP209" i="1"/>
  <c r="BO209" i="1"/>
  <c r="BY208" i="1"/>
  <c r="BX208" i="1"/>
  <c r="BW208" i="1"/>
  <c r="BV208" i="1"/>
  <c r="BU208" i="1"/>
  <c r="BT208" i="1"/>
  <c r="BS208" i="1"/>
  <c r="BR208" i="1"/>
  <c r="BQ208" i="1"/>
  <c r="BP208" i="1"/>
  <c r="BO208" i="1"/>
  <c r="BY207" i="1"/>
  <c r="BX207" i="1"/>
  <c r="BW207" i="1"/>
  <c r="BV207" i="1"/>
  <c r="BU207" i="1"/>
  <c r="BT207" i="1"/>
  <c r="BS207" i="1"/>
  <c r="BR207" i="1"/>
  <c r="BQ207" i="1"/>
  <c r="BP207" i="1"/>
  <c r="BO207" i="1"/>
  <c r="BY206" i="1"/>
  <c r="BX206" i="1"/>
  <c r="BW206" i="1"/>
  <c r="BV206" i="1"/>
  <c r="BU206" i="1"/>
  <c r="BT206" i="1"/>
  <c r="BS206" i="1"/>
  <c r="BR206" i="1"/>
  <c r="BQ206" i="1"/>
  <c r="BP206" i="1"/>
  <c r="BO206" i="1"/>
  <c r="BY205" i="1"/>
  <c r="BX205" i="1"/>
  <c r="BW205" i="1"/>
  <c r="BV205" i="1"/>
  <c r="BU205" i="1"/>
  <c r="BT205" i="1"/>
  <c r="BS205" i="1"/>
  <c r="BR205" i="1"/>
  <c r="BQ205" i="1"/>
  <c r="BP205" i="1"/>
  <c r="BO205" i="1"/>
  <c r="BY204" i="1"/>
  <c r="BX204" i="1"/>
  <c r="BW204" i="1"/>
  <c r="BV204" i="1"/>
  <c r="BU204" i="1"/>
  <c r="BT204" i="1"/>
  <c r="BS204" i="1"/>
  <c r="BR204" i="1"/>
  <c r="BQ204" i="1"/>
  <c r="BP204" i="1"/>
  <c r="BO204" i="1"/>
  <c r="BY203" i="1"/>
  <c r="BX203" i="1"/>
  <c r="BW203" i="1"/>
  <c r="BV203" i="1"/>
  <c r="BU203" i="1"/>
  <c r="BT203" i="1"/>
  <c r="BS203" i="1"/>
  <c r="BR203" i="1"/>
  <c r="BQ203" i="1"/>
  <c r="BP203" i="1"/>
  <c r="BO203" i="1"/>
  <c r="BY202" i="1"/>
  <c r="BX202" i="1"/>
  <c r="BW202" i="1"/>
  <c r="BV202" i="1"/>
  <c r="BU202" i="1"/>
  <c r="BT202" i="1"/>
  <c r="BS202" i="1"/>
  <c r="BR202" i="1"/>
  <c r="BQ202" i="1"/>
  <c r="BP202" i="1"/>
  <c r="BO202" i="1"/>
  <c r="BY201" i="1"/>
  <c r="BX201" i="1"/>
  <c r="BW201" i="1"/>
  <c r="BV201" i="1"/>
  <c r="BU201" i="1"/>
  <c r="BT201" i="1"/>
  <c r="BS201" i="1"/>
  <c r="BR201" i="1"/>
  <c r="BQ201" i="1"/>
  <c r="BP201" i="1"/>
  <c r="BO201" i="1"/>
  <c r="BY200" i="1"/>
  <c r="BX200" i="1"/>
  <c r="BW200" i="1"/>
  <c r="BV200" i="1"/>
  <c r="BU200" i="1"/>
  <c r="BT200" i="1"/>
  <c r="BS200" i="1"/>
  <c r="BR200" i="1"/>
  <c r="BQ200" i="1"/>
  <c r="BP200" i="1"/>
  <c r="BO200" i="1"/>
  <c r="BY199" i="1"/>
  <c r="BX199" i="1"/>
  <c r="BW199" i="1"/>
  <c r="BV199" i="1"/>
  <c r="BU199" i="1"/>
  <c r="BT199" i="1"/>
  <c r="BS199" i="1"/>
  <c r="BR199" i="1"/>
  <c r="BQ199" i="1"/>
  <c r="BP199" i="1"/>
  <c r="BO199" i="1"/>
  <c r="BY198" i="1"/>
  <c r="BX198" i="1"/>
  <c r="BW198" i="1"/>
  <c r="BV198" i="1"/>
  <c r="BU198" i="1"/>
  <c r="BT198" i="1"/>
  <c r="BS198" i="1"/>
  <c r="BR198" i="1"/>
  <c r="BQ198" i="1"/>
  <c r="BP198" i="1"/>
  <c r="BO198" i="1"/>
  <c r="BY197" i="1"/>
  <c r="BX197" i="1"/>
  <c r="BW197" i="1"/>
  <c r="BV197" i="1"/>
  <c r="BU197" i="1"/>
  <c r="BT197" i="1"/>
  <c r="BS197" i="1"/>
  <c r="BR197" i="1"/>
  <c r="BQ197" i="1"/>
  <c r="BP197" i="1"/>
  <c r="BO197" i="1"/>
  <c r="BY196" i="1"/>
  <c r="BX196" i="1"/>
  <c r="BW196" i="1"/>
  <c r="BV196" i="1"/>
  <c r="BU196" i="1"/>
  <c r="BT196" i="1"/>
  <c r="BS196" i="1"/>
  <c r="BR196" i="1"/>
  <c r="BQ196" i="1"/>
  <c r="BP196" i="1"/>
  <c r="BO196" i="1"/>
  <c r="BY195" i="1"/>
  <c r="BX195" i="1"/>
  <c r="BW195" i="1"/>
  <c r="BV195" i="1"/>
  <c r="BU195" i="1"/>
  <c r="BT195" i="1"/>
  <c r="BS195" i="1"/>
  <c r="BR195" i="1"/>
  <c r="BQ195" i="1"/>
  <c r="BP195" i="1"/>
  <c r="BO195" i="1"/>
  <c r="BY194" i="1"/>
  <c r="BX194" i="1"/>
  <c r="BW194" i="1"/>
  <c r="BV194" i="1"/>
  <c r="BU194" i="1"/>
  <c r="BT194" i="1"/>
  <c r="BS194" i="1"/>
  <c r="BR194" i="1"/>
  <c r="BQ194" i="1"/>
  <c r="BP194" i="1"/>
  <c r="BO194" i="1"/>
  <c r="BY193" i="1"/>
  <c r="BX193" i="1"/>
  <c r="BW193" i="1"/>
  <c r="BV193" i="1"/>
  <c r="BU193" i="1"/>
  <c r="BT193" i="1"/>
  <c r="BS193" i="1"/>
  <c r="BR193" i="1"/>
  <c r="BQ193" i="1"/>
  <c r="BP193" i="1"/>
  <c r="BO193" i="1"/>
  <c r="BY192" i="1"/>
  <c r="BX192" i="1"/>
  <c r="BW192" i="1"/>
  <c r="BV192" i="1"/>
  <c r="BU192" i="1"/>
  <c r="BT192" i="1"/>
  <c r="BS192" i="1"/>
  <c r="BR192" i="1"/>
  <c r="BQ192" i="1"/>
  <c r="BP192" i="1"/>
  <c r="BO192" i="1"/>
  <c r="BY191" i="1"/>
  <c r="BX191" i="1"/>
  <c r="BW191" i="1"/>
  <c r="BV191" i="1"/>
  <c r="BU191" i="1"/>
  <c r="BT191" i="1"/>
  <c r="BS191" i="1"/>
  <c r="BR191" i="1"/>
  <c r="BQ191" i="1"/>
  <c r="BP191" i="1"/>
  <c r="BO191" i="1"/>
  <c r="BY190" i="1"/>
  <c r="BX190" i="1"/>
  <c r="BW190" i="1"/>
  <c r="BV190" i="1"/>
  <c r="BU190" i="1"/>
  <c r="BT190" i="1"/>
  <c r="BS190" i="1"/>
  <c r="BR190" i="1"/>
  <c r="BQ190" i="1"/>
  <c r="BP190" i="1"/>
  <c r="BO190" i="1"/>
  <c r="BY189" i="1"/>
  <c r="BX189" i="1"/>
  <c r="BW189" i="1"/>
  <c r="BV189" i="1"/>
  <c r="BU189" i="1"/>
  <c r="BT189" i="1"/>
  <c r="BS189" i="1"/>
  <c r="BR189" i="1"/>
  <c r="BQ189" i="1"/>
  <c r="BP189" i="1"/>
  <c r="BO189" i="1"/>
  <c r="BY188" i="1"/>
  <c r="BX188" i="1"/>
  <c r="BW188" i="1"/>
  <c r="BV188" i="1"/>
  <c r="BU188" i="1"/>
  <c r="BT188" i="1"/>
  <c r="BS188" i="1"/>
  <c r="BR188" i="1"/>
  <c r="BQ188" i="1"/>
  <c r="BP188" i="1"/>
  <c r="BO188" i="1"/>
  <c r="BY187" i="1"/>
  <c r="BX187" i="1"/>
  <c r="BW187" i="1"/>
  <c r="BV187" i="1"/>
  <c r="BU187" i="1"/>
  <c r="BT187" i="1"/>
  <c r="BS187" i="1"/>
  <c r="BR187" i="1"/>
  <c r="BQ187" i="1"/>
  <c r="BP187" i="1"/>
  <c r="BO187" i="1"/>
  <c r="BY186" i="1"/>
  <c r="BX186" i="1"/>
  <c r="BW186" i="1"/>
  <c r="BV186" i="1"/>
  <c r="BU186" i="1"/>
  <c r="BT186" i="1"/>
  <c r="BS186" i="1"/>
  <c r="BR186" i="1"/>
  <c r="BQ186" i="1"/>
  <c r="BP186" i="1"/>
  <c r="BO186" i="1"/>
  <c r="BY185" i="1"/>
  <c r="BX185" i="1"/>
  <c r="BW185" i="1"/>
  <c r="BV185" i="1"/>
  <c r="BU185" i="1"/>
  <c r="BT185" i="1"/>
  <c r="BS185" i="1"/>
  <c r="BR185" i="1"/>
  <c r="BQ185" i="1"/>
  <c r="BP185" i="1"/>
  <c r="BO185" i="1"/>
  <c r="BY184" i="1"/>
  <c r="BX184" i="1"/>
  <c r="BW184" i="1"/>
  <c r="BV184" i="1"/>
  <c r="BU184" i="1"/>
  <c r="BT184" i="1"/>
  <c r="BS184" i="1"/>
  <c r="BR184" i="1"/>
  <c r="BQ184" i="1"/>
  <c r="BP184" i="1"/>
  <c r="BO184" i="1"/>
  <c r="BY183" i="1"/>
  <c r="BX183" i="1"/>
  <c r="BW183" i="1"/>
  <c r="BV183" i="1"/>
  <c r="BU183" i="1"/>
  <c r="BT183" i="1"/>
  <c r="BS183" i="1"/>
  <c r="BR183" i="1"/>
  <c r="BQ183" i="1"/>
  <c r="BP183" i="1"/>
  <c r="BO183" i="1"/>
  <c r="BY182" i="1"/>
  <c r="BX182" i="1"/>
  <c r="BW182" i="1"/>
  <c r="BV182" i="1"/>
  <c r="BU182" i="1"/>
  <c r="BT182" i="1"/>
  <c r="BS182" i="1"/>
  <c r="BR182" i="1"/>
  <c r="BQ182" i="1"/>
  <c r="BP182" i="1"/>
  <c r="BO182" i="1"/>
  <c r="BY181" i="1"/>
  <c r="BX181" i="1"/>
  <c r="BW181" i="1"/>
  <c r="BV181" i="1"/>
  <c r="BU181" i="1"/>
  <c r="BT181" i="1"/>
  <c r="BS181" i="1"/>
  <c r="BR181" i="1"/>
  <c r="BQ181" i="1"/>
  <c r="BP181" i="1"/>
  <c r="BO181" i="1"/>
  <c r="BY180" i="1"/>
  <c r="BX180" i="1"/>
  <c r="BW180" i="1"/>
  <c r="BV180" i="1"/>
  <c r="BU180" i="1"/>
  <c r="BT180" i="1"/>
  <c r="BS180" i="1"/>
  <c r="BR180" i="1"/>
  <c r="BQ180" i="1"/>
  <c r="BP180" i="1"/>
  <c r="BO180" i="1"/>
  <c r="BY179" i="1"/>
  <c r="BX179" i="1"/>
  <c r="BW179" i="1"/>
  <c r="BV179" i="1"/>
  <c r="BU179" i="1"/>
  <c r="BT179" i="1"/>
  <c r="BS179" i="1"/>
  <c r="BR179" i="1"/>
  <c r="BQ179" i="1"/>
  <c r="BP179" i="1"/>
  <c r="BO179" i="1"/>
  <c r="BY178" i="1"/>
  <c r="BX178" i="1"/>
  <c r="BW178" i="1"/>
  <c r="BV178" i="1"/>
  <c r="BU178" i="1"/>
  <c r="BT178" i="1"/>
  <c r="BS178" i="1"/>
  <c r="BR178" i="1"/>
  <c r="BQ178" i="1"/>
  <c r="BP178" i="1"/>
  <c r="BO178" i="1"/>
  <c r="BY177" i="1"/>
  <c r="BX177" i="1"/>
  <c r="BW177" i="1"/>
  <c r="BV177" i="1"/>
  <c r="BU177" i="1"/>
  <c r="BT177" i="1"/>
  <c r="BS177" i="1"/>
  <c r="BR177" i="1"/>
  <c r="BQ177" i="1"/>
  <c r="BP177" i="1"/>
  <c r="BO177" i="1"/>
  <c r="BY176" i="1"/>
  <c r="BX176" i="1"/>
  <c r="BW176" i="1"/>
  <c r="BV176" i="1"/>
  <c r="BU176" i="1"/>
  <c r="BT176" i="1"/>
  <c r="BS176" i="1"/>
  <c r="BR176" i="1"/>
  <c r="BQ176" i="1"/>
  <c r="BP176" i="1"/>
  <c r="BO176" i="1"/>
  <c r="BY175" i="1"/>
  <c r="BX175" i="1"/>
  <c r="BW175" i="1"/>
  <c r="BV175" i="1"/>
  <c r="BU175" i="1"/>
  <c r="BT175" i="1"/>
  <c r="BS175" i="1"/>
  <c r="BR175" i="1"/>
  <c r="BQ175" i="1"/>
  <c r="BP175" i="1"/>
  <c r="BO175" i="1"/>
  <c r="BY174" i="1"/>
  <c r="BX174" i="1"/>
  <c r="BW174" i="1"/>
  <c r="BV174" i="1"/>
  <c r="BU174" i="1"/>
  <c r="BT174" i="1"/>
  <c r="BS174" i="1"/>
  <c r="BR174" i="1"/>
  <c r="BQ174" i="1"/>
  <c r="BP174" i="1"/>
  <c r="BO174" i="1"/>
  <c r="BY173" i="1"/>
  <c r="BX173" i="1"/>
  <c r="BW173" i="1"/>
  <c r="BV173" i="1"/>
  <c r="BU173" i="1"/>
  <c r="BT173" i="1"/>
  <c r="BS173" i="1"/>
  <c r="BR173" i="1"/>
  <c r="BQ173" i="1"/>
  <c r="BP173" i="1"/>
  <c r="BO173" i="1"/>
  <c r="BY172" i="1"/>
  <c r="BX172" i="1"/>
  <c r="BW172" i="1"/>
  <c r="BV172" i="1"/>
  <c r="BU172" i="1"/>
  <c r="BT172" i="1"/>
  <c r="BS172" i="1"/>
  <c r="BR172" i="1"/>
  <c r="BQ172" i="1"/>
  <c r="BP172" i="1"/>
  <c r="BO172" i="1"/>
  <c r="BY171" i="1"/>
  <c r="BX171" i="1"/>
  <c r="BW171" i="1"/>
  <c r="BV171" i="1"/>
  <c r="BU171" i="1"/>
  <c r="BT171" i="1"/>
  <c r="BS171" i="1"/>
  <c r="BR171" i="1"/>
  <c r="BQ171" i="1"/>
  <c r="BP171" i="1"/>
  <c r="BO171" i="1"/>
  <c r="BY170" i="1"/>
  <c r="BX170" i="1"/>
  <c r="BW170" i="1"/>
  <c r="BV170" i="1"/>
  <c r="BU170" i="1"/>
  <c r="BT170" i="1"/>
  <c r="BS170" i="1"/>
  <c r="BR170" i="1"/>
  <c r="BQ170" i="1"/>
  <c r="BP170" i="1"/>
  <c r="BO170" i="1"/>
  <c r="BY169" i="1"/>
  <c r="BX169" i="1"/>
  <c r="BW169" i="1"/>
  <c r="BV169" i="1"/>
  <c r="BU169" i="1"/>
  <c r="BT169" i="1"/>
  <c r="BS169" i="1"/>
  <c r="BR169" i="1"/>
  <c r="BQ169" i="1"/>
  <c r="BP169" i="1"/>
  <c r="BO169" i="1"/>
  <c r="BY168" i="1"/>
  <c r="BX168" i="1"/>
  <c r="BW168" i="1"/>
  <c r="BV168" i="1"/>
  <c r="BU168" i="1"/>
  <c r="BT168" i="1"/>
  <c r="BS168" i="1"/>
  <c r="BR168" i="1"/>
  <c r="BQ168" i="1"/>
  <c r="BP168" i="1"/>
  <c r="BO168" i="1"/>
  <c r="BY167" i="1"/>
  <c r="BX167" i="1"/>
  <c r="BW167" i="1"/>
  <c r="BV167" i="1"/>
  <c r="BU167" i="1"/>
  <c r="BT167" i="1"/>
  <c r="BS167" i="1"/>
  <c r="BR167" i="1"/>
  <c r="BQ167" i="1"/>
  <c r="BP167" i="1"/>
  <c r="BO167" i="1"/>
  <c r="BY166" i="1"/>
  <c r="BX166" i="1"/>
  <c r="BW166" i="1"/>
  <c r="BV166" i="1"/>
  <c r="BU166" i="1"/>
  <c r="BT166" i="1"/>
  <c r="BS166" i="1"/>
  <c r="BR166" i="1"/>
  <c r="BQ166" i="1"/>
  <c r="BP166" i="1"/>
  <c r="BO166" i="1"/>
  <c r="BY165" i="1"/>
  <c r="BX165" i="1"/>
  <c r="BW165" i="1"/>
  <c r="BV165" i="1"/>
  <c r="BU165" i="1"/>
  <c r="BT165" i="1"/>
  <c r="BS165" i="1"/>
  <c r="BR165" i="1"/>
  <c r="BQ165" i="1"/>
  <c r="BP165" i="1"/>
  <c r="BO165" i="1"/>
  <c r="BY164" i="1"/>
  <c r="BX164" i="1"/>
  <c r="BW164" i="1"/>
  <c r="BV164" i="1"/>
  <c r="BU164" i="1"/>
  <c r="BT164" i="1"/>
  <c r="BS164" i="1"/>
  <c r="BR164" i="1"/>
  <c r="BQ164" i="1"/>
  <c r="BP164" i="1"/>
  <c r="BO164" i="1"/>
  <c r="BY163" i="1"/>
  <c r="BX163" i="1"/>
  <c r="BW163" i="1"/>
  <c r="BV163" i="1"/>
  <c r="BU163" i="1"/>
  <c r="BT163" i="1"/>
  <c r="BS163" i="1"/>
  <c r="BR163" i="1"/>
  <c r="BQ163" i="1"/>
  <c r="BP163" i="1"/>
  <c r="BO163" i="1"/>
  <c r="BY162" i="1"/>
  <c r="BX162" i="1"/>
  <c r="BW162" i="1"/>
  <c r="BV162" i="1"/>
  <c r="BU162" i="1"/>
  <c r="BT162" i="1"/>
  <c r="BS162" i="1"/>
  <c r="BR162" i="1"/>
  <c r="BQ162" i="1"/>
  <c r="BP162" i="1"/>
  <c r="BO162" i="1"/>
  <c r="BY161" i="1"/>
  <c r="BX161" i="1"/>
  <c r="BW161" i="1"/>
  <c r="BV161" i="1"/>
  <c r="BU161" i="1"/>
  <c r="BT161" i="1"/>
  <c r="BS161" i="1"/>
  <c r="BR161" i="1"/>
  <c r="BQ161" i="1"/>
  <c r="BP161" i="1"/>
  <c r="BO161" i="1"/>
  <c r="BY160" i="1"/>
  <c r="BX160" i="1"/>
  <c r="BW160" i="1"/>
  <c r="BV160" i="1"/>
  <c r="BU160" i="1"/>
  <c r="BT160" i="1"/>
  <c r="BS160" i="1"/>
  <c r="BR160" i="1"/>
  <c r="BQ160" i="1"/>
  <c r="BP160" i="1"/>
  <c r="BO160" i="1"/>
  <c r="BY159" i="1"/>
  <c r="BX159" i="1"/>
  <c r="BW159" i="1"/>
  <c r="BV159" i="1"/>
  <c r="BU159" i="1"/>
  <c r="BT159" i="1"/>
  <c r="BS159" i="1"/>
  <c r="BR159" i="1"/>
  <c r="BQ159" i="1"/>
  <c r="BP159" i="1"/>
  <c r="BO159" i="1"/>
  <c r="BY158" i="1"/>
  <c r="BX158" i="1"/>
  <c r="BW158" i="1"/>
  <c r="BV158" i="1"/>
  <c r="BU158" i="1"/>
  <c r="BT158" i="1"/>
  <c r="BS158" i="1"/>
  <c r="BR158" i="1"/>
  <c r="BQ158" i="1"/>
  <c r="BP158" i="1"/>
  <c r="BO158" i="1"/>
  <c r="BY157" i="1"/>
  <c r="BX157" i="1"/>
  <c r="BW157" i="1"/>
  <c r="BV157" i="1"/>
  <c r="BU157" i="1"/>
  <c r="BT157" i="1"/>
  <c r="BS157" i="1"/>
  <c r="BR157" i="1"/>
  <c r="BQ157" i="1"/>
  <c r="BP157" i="1"/>
  <c r="BO157" i="1"/>
  <c r="BY156" i="1"/>
  <c r="BX156" i="1"/>
  <c r="BW156" i="1"/>
  <c r="BV156" i="1"/>
  <c r="BU156" i="1"/>
  <c r="BT156" i="1"/>
  <c r="BS156" i="1"/>
  <c r="BR156" i="1"/>
  <c r="BQ156" i="1"/>
  <c r="BP156" i="1"/>
  <c r="BO156" i="1"/>
  <c r="BY155" i="1"/>
  <c r="BX155" i="1"/>
  <c r="BW155" i="1"/>
  <c r="BV155" i="1"/>
  <c r="BU155" i="1"/>
  <c r="BT155" i="1"/>
  <c r="BS155" i="1"/>
  <c r="BR155" i="1"/>
  <c r="BQ155" i="1"/>
  <c r="BP155" i="1"/>
  <c r="BO155" i="1"/>
  <c r="BY154" i="1"/>
  <c r="BX154" i="1"/>
  <c r="BW154" i="1"/>
  <c r="BV154" i="1"/>
  <c r="BU154" i="1"/>
  <c r="BT154" i="1"/>
  <c r="BS154" i="1"/>
  <c r="BR154" i="1"/>
  <c r="BQ154" i="1"/>
  <c r="BP154" i="1"/>
  <c r="BO154" i="1"/>
  <c r="BY153" i="1"/>
  <c r="BX153" i="1"/>
  <c r="BW153" i="1"/>
  <c r="BV153" i="1"/>
  <c r="BU153" i="1"/>
  <c r="BT153" i="1"/>
  <c r="BS153" i="1"/>
  <c r="BR153" i="1"/>
  <c r="BQ153" i="1"/>
  <c r="BP153" i="1"/>
  <c r="BO153" i="1"/>
  <c r="BY152" i="1"/>
  <c r="BX152" i="1"/>
  <c r="BW152" i="1"/>
  <c r="BV152" i="1"/>
  <c r="BU152" i="1"/>
  <c r="BT152" i="1"/>
  <c r="BS152" i="1"/>
  <c r="BR152" i="1"/>
  <c r="BQ152" i="1"/>
  <c r="BP152" i="1"/>
  <c r="BO152" i="1"/>
  <c r="BY151" i="1"/>
  <c r="BX151" i="1"/>
  <c r="BW151" i="1"/>
  <c r="BV151" i="1"/>
  <c r="BU151" i="1"/>
  <c r="BT151" i="1"/>
  <c r="BS151" i="1"/>
  <c r="BR151" i="1"/>
  <c r="BQ151" i="1"/>
  <c r="BP151" i="1"/>
  <c r="BO151" i="1"/>
  <c r="BY150" i="1"/>
  <c r="BX150" i="1"/>
  <c r="BW150" i="1"/>
  <c r="BV150" i="1"/>
  <c r="BU150" i="1"/>
  <c r="BT150" i="1"/>
  <c r="BS150" i="1"/>
  <c r="BR150" i="1"/>
  <c r="BQ150" i="1"/>
  <c r="BP150" i="1"/>
  <c r="BO150" i="1"/>
  <c r="BY149" i="1"/>
  <c r="BX149" i="1"/>
  <c r="BW149" i="1"/>
  <c r="BV149" i="1"/>
  <c r="BU149" i="1"/>
  <c r="BT149" i="1"/>
  <c r="BS149" i="1"/>
  <c r="BR149" i="1"/>
  <c r="BQ149" i="1"/>
  <c r="BP149" i="1"/>
  <c r="BO149" i="1"/>
  <c r="BY148" i="1"/>
  <c r="BX148" i="1"/>
  <c r="BW148" i="1"/>
  <c r="BV148" i="1"/>
  <c r="BU148" i="1"/>
  <c r="BT148" i="1"/>
  <c r="BS148" i="1"/>
  <c r="BR148" i="1"/>
  <c r="BQ148" i="1"/>
  <c r="BP148" i="1"/>
  <c r="BO148" i="1"/>
  <c r="BY147" i="1"/>
  <c r="BX147" i="1"/>
  <c r="BW147" i="1"/>
  <c r="BV147" i="1"/>
  <c r="BU147" i="1"/>
  <c r="BT147" i="1"/>
  <c r="BS147" i="1"/>
  <c r="BR147" i="1"/>
  <c r="BQ147" i="1"/>
  <c r="BP147" i="1"/>
  <c r="BO147" i="1"/>
  <c r="BY146" i="1"/>
  <c r="BX146" i="1"/>
  <c r="BW146" i="1"/>
  <c r="BV146" i="1"/>
  <c r="BU146" i="1"/>
  <c r="BT146" i="1"/>
  <c r="BS146" i="1"/>
  <c r="BR146" i="1"/>
  <c r="BQ146" i="1"/>
  <c r="BP146" i="1"/>
  <c r="BO146" i="1"/>
  <c r="BY145" i="1"/>
  <c r="BX145" i="1"/>
  <c r="BW145" i="1"/>
  <c r="BV145" i="1"/>
  <c r="BU145" i="1"/>
  <c r="BT145" i="1"/>
  <c r="BS145" i="1"/>
  <c r="BR145" i="1"/>
  <c r="BQ145" i="1"/>
  <c r="BP145" i="1"/>
  <c r="BO145" i="1"/>
  <c r="BY144" i="1"/>
  <c r="BX144" i="1"/>
  <c r="BW144" i="1"/>
  <c r="BV144" i="1"/>
  <c r="BU144" i="1"/>
  <c r="BT144" i="1"/>
  <c r="BS144" i="1"/>
  <c r="BR144" i="1"/>
  <c r="BQ144" i="1"/>
  <c r="BP144" i="1"/>
  <c r="BO144" i="1"/>
  <c r="BY143" i="1"/>
  <c r="BX143" i="1"/>
  <c r="BW143" i="1"/>
  <c r="BV143" i="1"/>
  <c r="BU143" i="1"/>
  <c r="BT143" i="1"/>
  <c r="BS143" i="1"/>
  <c r="BR143" i="1"/>
  <c r="BQ143" i="1"/>
  <c r="BP143" i="1"/>
  <c r="BO143" i="1"/>
  <c r="BY142" i="1"/>
  <c r="BX142" i="1"/>
  <c r="BW142" i="1"/>
  <c r="BV142" i="1"/>
  <c r="BU142" i="1"/>
  <c r="BT142" i="1"/>
  <c r="BS142" i="1"/>
  <c r="BR142" i="1"/>
  <c r="BQ142" i="1"/>
  <c r="BP142" i="1"/>
  <c r="BO142" i="1"/>
  <c r="BY141" i="1"/>
  <c r="BX141" i="1"/>
  <c r="BW141" i="1"/>
  <c r="BV141" i="1"/>
  <c r="BU141" i="1"/>
  <c r="BT141" i="1"/>
  <c r="BS141" i="1"/>
  <c r="BR141" i="1"/>
  <c r="BQ141" i="1"/>
  <c r="BP141" i="1"/>
  <c r="BO141" i="1"/>
  <c r="BY140" i="1"/>
  <c r="BX140" i="1"/>
  <c r="BW140" i="1"/>
  <c r="BV140" i="1"/>
  <c r="BU140" i="1"/>
  <c r="BT140" i="1"/>
  <c r="BS140" i="1"/>
  <c r="BR140" i="1"/>
  <c r="BQ140" i="1"/>
  <c r="BP140" i="1"/>
  <c r="BO140" i="1"/>
  <c r="BY139" i="1"/>
  <c r="BX139" i="1"/>
  <c r="BW139" i="1"/>
  <c r="BV139" i="1"/>
  <c r="BU139" i="1"/>
  <c r="BT139" i="1"/>
  <c r="BS139" i="1"/>
  <c r="BR139" i="1"/>
  <c r="BQ139" i="1"/>
  <c r="BP139" i="1"/>
  <c r="BO139" i="1"/>
  <c r="BY138" i="1"/>
  <c r="BX138" i="1"/>
  <c r="BW138" i="1"/>
  <c r="BV138" i="1"/>
  <c r="BU138" i="1"/>
  <c r="BT138" i="1"/>
  <c r="BS138" i="1"/>
  <c r="BR138" i="1"/>
  <c r="BQ138" i="1"/>
  <c r="BP138" i="1"/>
  <c r="BO138" i="1"/>
  <c r="BY137" i="1"/>
  <c r="BX137" i="1"/>
  <c r="BW137" i="1"/>
  <c r="BV137" i="1"/>
  <c r="BU137" i="1"/>
  <c r="BT137" i="1"/>
  <c r="BS137" i="1"/>
  <c r="BR137" i="1"/>
  <c r="BQ137" i="1"/>
  <c r="BP137" i="1"/>
  <c r="BO137" i="1"/>
  <c r="BY136" i="1"/>
  <c r="BX136" i="1"/>
  <c r="BW136" i="1"/>
  <c r="BV136" i="1"/>
  <c r="BU136" i="1"/>
  <c r="BT136" i="1"/>
  <c r="BS136" i="1"/>
  <c r="BR136" i="1"/>
  <c r="BQ136" i="1"/>
  <c r="BP136" i="1"/>
  <c r="BO136" i="1"/>
  <c r="BY135" i="1"/>
  <c r="BX135" i="1"/>
  <c r="BW135" i="1"/>
  <c r="BV135" i="1"/>
  <c r="BU135" i="1"/>
  <c r="BT135" i="1"/>
  <c r="BS135" i="1"/>
  <c r="BR135" i="1"/>
  <c r="BQ135" i="1"/>
  <c r="BP135" i="1"/>
  <c r="BO135" i="1"/>
  <c r="BY134" i="1"/>
  <c r="BX134" i="1"/>
  <c r="BW134" i="1"/>
  <c r="BV134" i="1"/>
  <c r="BU134" i="1"/>
  <c r="BT134" i="1"/>
  <c r="BS134" i="1"/>
  <c r="BR134" i="1"/>
  <c r="BQ134" i="1"/>
  <c r="BP134" i="1"/>
  <c r="BO134" i="1"/>
  <c r="BY133" i="1"/>
  <c r="BX133" i="1"/>
  <c r="BW133" i="1"/>
  <c r="BV133" i="1"/>
  <c r="BU133" i="1"/>
  <c r="BT133" i="1"/>
  <c r="BS133" i="1"/>
  <c r="BR133" i="1"/>
  <c r="BQ133" i="1"/>
  <c r="BP133" i="1"/>
  <c r="BO133" i="1"/>
  <c r="BY132" i="1"/>
  <c r="BX132" i="1"/>
  <c r="BW132" i="1"/>
  <c r="BV132" i="1"/>
  <c r="BU132" i="1"/>
  <c r="BT132" i="1"/>
  <c r="BS132" i="1"/>
  <c r="BR132" i="1"/>
  <c r="BQ132" i="1"/>
  <c r="BP132" i="1"/>
  <c r="BO132" i="1"/>
  <c r="BY131" i="1"/>
  <c r="BX131" i="1"/>
  <c r="BW131" i="1"/>
  <c r="BV131" i="1"/>
  <c r="BU131" i="1"/>
  <c r="BT131" i="1"/>
  <c r="BS131" i="1"/>
  <c r="BR131" i="1"/>
  <c r="BQ131" i="1"/>
  <c r="BP131" i="1"/>
  <c r="BO131" i="1"/>
  <c r="BY130" i="1"/>
  <c r="BX130" i="1"/>
  <c r="BW130" i="1"/>
  <c r="BV130" i="1"/>
  <c r="BU130" i="1"/>
  <c r="BT130" i="1"/>
  <c r="BS130" i="1"/>
  <c r="BR130" i="1"/>
  <c r="BQ130" i="1"/>
  <c r="BP130" i="1"/>
  <c r="BO130" i="1"/>
  <c r="BY129" i="1"/>
  <c r="BX129" i="1"/>
  <c r="BW129" i="1"/>
  <c r="BV129" i="1"/>
  <c r="BU129" i="1"/>
  <c r="BT129" i="1"/>
  <c r="BS129" i="1"/>
  <c r="BR129" i="1"/>
  <c r="BQ129" i="1"/>
  <c r="BP129" i="1"/>
  <c r="BO129" i="1"/>
  <c r="BY128" i="1"/>
  <c r="BX128" i="1"/>
  <c r="BW128" i="1"/>
  <c r="BV128" i="1"/>
  <c r="BU128" i="1"/>
  <c r="BT128" i="1"/>
  <c r="BS128" i="1"/>
  <c r="BR128" i="1"/>
  <c r="BQ128" i="1"/>
  <c r="BP128" i="1"/>
  <c r="BO128" i="1"/>
  <c r="BY127" i="1"/>
  <c r="BX127" i="1"/>
  <c r="BW127" i="1"/>
  <c r="BV127" i="1"/>
  <c r="BU127" i="1"/>
  <c r="BT127" i="1"/>
  <c r="BS127" i="1"/>
  <c r="BR127" i="1"/>
  <c r="BQ127" i="1"/>
  <c r="BP127" i="1"/>
  <c r="BO127" i="1"/>
  <c r="BY126" i="1"/>
  <c r="BX126" i="1"/>
  <c r="BW126" i="1"/>
  <c r="BV126" i="1"/>
  <c r="BU126" i="1"/>
  <c r="BT126" i="1"/>
  <c r="BS126" i="1"/>
  <c r="BR126" i="1"/>
  <c r="BQ126" i="1"/>
  <c r="BP126" i="1"/>
  <c r="BO126" i="1"/>
  <c r="BY125" i="1"/>
  <c r="BX125" i="1"/>
  <c r="BW125" i="1"/>
  <c r="BV125" i="1"/>
  <c r="BU125" i="1"/>
  <c r="BT125" i="1"/>
  <c r="BS125" i="1"/>
  <c r="BR125" i="1"/>
  <c r="BQ125" i="1"/>
  <c r="BP125" i="1"/>
  <c r="BO125" i="1"/>
  <c r="BY124" i="1"/>
  <c r="BX124" i="1"/>
  <c r="BW124" i="1"/>
  <c r="BV124" i="1"/>
  <c r="BU124" i="1"/>
  <c r="BT124" i="1"/>
  <c r="BS124" i="1"/>
  <c r="BR124" i="1"/>
  <c r="BQ124" i="1"/>
  <c r="BP124" i="1"/>
  <c r="BO124" i="1"/>
  <c r="BY123" i="1"/>
  <c r="BX123" i="1"/>
  <c r="BW123" i="1"/>
  <c r="BV123" i="1"/>
  <c r="BU123" i="1"/>
  <c r="BT123" i="1"/>
  <c r="BS123" i="1"/>
  <c r="BR123" i="1"/>
  <c r="BQ123" i="1"/>
  <c r="BP123" i="1"/>
  <c r="BO123" i="1"/>
  <c r="BY122" i="1"/>
  <c r="BX122" i="1"/>
  <c r="BW122" i="1"/>
  <c r="BV122" i="1"/>
  <c r="BU122" i="1"/>
  <c r="BT122" i="1"/>
  <c r="BS122" i="1"/>
  <c r="BR122" i="1"/>
  <c r="BQ122" i="1"/>
  <c r="BP122" i="1"/>
  <c r="BO122" i="1"/>
  <c r="BY121" i="1"/>
  <c r="BX121" i="1"/>
  <c r="BW121" i="1"/>
  <c r="BV121" i="1"/>
  <c r="BU121" i="1"/>
  <c r="BT121" i="1"/>
  <c r="BS121" i="1"/>
  <c r="BR121" i="1"/>
  <c r="BQ121" i="1"/>
  <c r="BP121" i="1"/>
  <c r="BO121" i="1"/>
  <c r="BY120" i="1"/>
  <c r="BX120" i="1"/>
  <c r="BW120" i="1"/>
  <c r="BV120" i="1"/>
  <c r="BU120" i="1"/>
  <c r="BT120" i="1"/>
  <c r="BS120" i="1"/>
  <c r="BR120" i="1"/>
  <c r="BQ120" i="1"/>
  <c r="BP120" i="1"/>
  <c r="BO120" i="1"/>
  <c r="BY119" i="1"/>
  <c r="BX119" i="1"/>
  <c r="BW119" i="1"/>
  <c r="BV119" i="1"/>
  <c r="BU119" i="1"/>
  <c r="BT119" i="1"/>
  <c r="BS119" i="1"/>
  <c r="BR119" i="1"/>
  <c r="BQ119" i="1"/>
  <c r="BP119" i="1"/>
  <c r="BO119" i="1"/>
  <c r="BY118" i="1"/>
  <c r="BX118" i="1"/>
  <c r="BW118" i="1"/>
  <c r="BV118" i="1"/>
  <c r="BU118" i="1"/>
  <c r="BT118" i="1"/>
  <c r="BS118" i="1"/>
  <c r="BR118" i="1"/>
  <c r="BQ118" i="1"/>
  <c r="BP118" i="1"/>
  <c r="BO118" i="1"/>
  <c r="BY117" i="1"/>
  <c r="BX117" i="1"/>
  <c r="BW117" i="1"/>
  <c r="BV117" i="1"/>
  <c r="BU117" i="1"/>
  <c r="BT117" i="1"/>
  <c r="BS117" i="1"/>
  <c r="BR117" i="1"/>
  <c r="BQ117" i="1"/>
  <c r="BP117" i="1"/>
  <c r="BO117" i="1"/>
  <c r="BY116" i="1"/>
  <c r="BX116" i="1"/>
  <c r="BW116" i="1"/>
  <c r="BV116" i="1"/>
  <c r="BU116" i="1"/>
  <c r="BT116" i="1"/>
  <c r="BS116" i="1"/>
  <c r="BR116" i="1"/>
  <c r="BQ116" i="1"/>
  <c r="BP116" i="1"/>
  <c r="BO116" i="1"/>
  <c r="BY115" i="1"/>
  <c r="BX115" i="1"/>
  <c r="BW115" i="1"/>
  <c r="BV115" i="1"/>
  <c r="BU115" i="1"/>
  <c r="BT115" i="1"/>
  <c r="BS115" i="1"/>
  <c r="BR115" i="1"/>
  <c r="BQ115" i="1"/>
  <c r="BP115" i="1"/>
  <c r="BO115" i="1"/>
  <c r="BY114" i="1"/>
  <c r="BX114" i="1"/>
  <c r="BW114" i="1"/>
  <c r="BV114" i="1"/>
  <c r="BU114" i="1"/>
  <c r="BT114" i="1"/>
  <c r="BS114" i="1"/>
  <c r="BR114" i="1"/>
  <c r="BQ114" i="1"/>
  <c r="BP114" i="1"/>
  <c r="BO114" i="1"/>
  <c r="BY113" i="1"/>
  <c r="BX113" i="1"/>
  <c r="BW113" i="1"/>
  <c r="BV113" i="1"/>
  <c r="BU113" i="1"/>
  <c r="BT113" i="1"/>
  <c r="BS113" i="1"/>
  <c r="BR113" i="1"/>
  <c r="BQ113" i="1"/>
  <c r="BP113" i="1"/>
  <c r="BO113" i="1"/>
  <c r="BY112" i="1"/>
  <c r="BX112" i="1"/>
  <c r="BW112" i="1"/>
  <c r="BV112" i="1"/>
  <c r="BU112" i="1"/>
  <c r="BT112" i="1"/>
  <c r="BS112" i="1"/>
  <c r="BR112" i="1"/>
  <c r="BQ112" i="1"/>
  <c r="BP112" i="1"/>
  <c r="BO112" i="1"/>
  <c r="BY111" i="1"/>
  <c r="BX111" i="1"/>
  <c r="BW111" i="1"/>
  <c r="BV111" i="1"/>
  <c r="BU111" i="1"/>
  <c r="BT111" i="1"/>
  <c r="BS111" i="1"/>
  <c r="BR111" i="1"/>
  <c r="BQ111" i="1"/>
  <c r="BP111" i="1"/>
  <c r="BO111" i="1"/>
  <c r="BY110" i="1"/>
  <c r="BX110" i="1"/>
  <c r="BW110" i="1"/>
  <c r="BV110" i="1"/>
  <c r="BU110" i="1"/>
  <c r="BT110" i="1"/>
  <c r="BS110" i="1"/>
  <c r="BR110" i="1"/>
  <c r="BQ110" i="1"/>
  <c r="BP110" i="1"/>
  <c r="BO110" i="1"/>
  <c r="BY109" i="1"/>
  <c r="BX109" i="1"/>
  <c r="BW109" i="1"/>
  <c r="BV109" i="1"/>
  <c r="BU109" i="1"/>
  <c r="BT109" i="1"/>
  <c r="BS109" i="1"/>
  <c r="BR109" i="1"/>
  <c r="BQ109" i="1"/>
  <c r="BP109" i="1"/>
  <c r="BO109" i="1"/>
  <c r="BY108" i="1"/>
  <c r="BX108" i="1"/>
  <c r="BW108" i="1"/>
  <c r="BV108" i="1"/>
  <c r="BU108" i="1"/>
  <c r="BT108" i="1"/>
  <c r="BS108" i="1"/>
  <c r="BR108" i="1"/>
  <c r="BQ108" i="1"/>
  <c r="BP108" i="1"/>
  <c r="BO108" i="1"/>
  <c r="BY107" i="1"/>
  <c r="BX107" i="1"/>
  <c r="BW107" i="1"/>
  <c r="BV107" i="1"/>
  <c r="BU107" i="1"/>
  <c r="BT107" i="1"/>
  <c r="BS107" i="1"/>
  <c r="BR107" i="1"/>
  <c r="BQ107" i="1"/>
  <c r="BP107" i="1"/>
  <c r="BO107" i="1"/>
  <c r="BY106" i="1"/>
  <c r="BX106" i="1"/>
  <c r="BW106" i="1"/>
  <c r="BV106" i="1"/>
  <c r="BU106" i="1"/>
  <c r="BT106" i="1"/>
  <c r="BS106" i="1"/>
  <c r="BR106" i="1"/>
  <c r="BQ106" i="1"/>
  <c r="BP106" i="1"/>
  <c r="BO106" i="1"/>
  <c r="BY105" i="1"/>
  <c r="BX105" i="1"/>
  <c r="BW105" i="1"/>
  <c r="BV105" i="1"/>
  <c r="BU105" i="1"/>
  <c r="BT105" i="1"/>
  <c r="BS105" i="1"/>
  <c r="BR105" i="1"/>
  <c r="BQ105" i="1"/>
  <c r="BP105" i="1"/>
  <c r="BO105" i="1"/>
  <c r="BY104" i="1"/>
  <c r="BX104" i="1"/>
  <c r="BW104" i="1"/>
  <c r="BV104" i="1"/>
  <c r="BU104" i="1"/>
  <c r="BT104" i="1"/>
  <c r="BS104" i="1"/>
  <c r="BR104" i="1"/>
  <c r="BQ104" i="1"/>
  <c r="BP104" i="1"/>
  <c r="BO104" i="1"/>
  <c r="BY103" i="1"/>
  <c r="BX103" i="1"/>
  <c r="BW103" i="1"/>
  <c r="BV103" i="1"/>
  <c r="BU103" i="1"/>
  <c r="BT103" i="1"/>
  <c r="BS103" i="1"/>
  <c r="BR103" i="1"/>
  <c r="BQ103" i="1"/>
  <c r="BP103" i="1"/>
  <c r="BO103" i="1"/>
  <c r="BY102" i="1"/>
  <c r="BX102" i="1"/>
  <c r="BW102" i="1"/>
  <c r="BV102" i="1"/>
  <c r="BU102" i="1"/>
  <c r="BT102" i="1"/>
  <c r="BS102" i="1"/>
  <c r="BR102" i="1"/>
  <c r="BQ102" i="1"/>
  <c r="BP102" i="1"/>
  <c r="BO102" i="1"/>
  <c r="BY101" i="1"/>
  <c r="BX101" i="1"/>
  <c r="BW101" i="1"/>
  <c r="BV101" i="1"/>
  <c r="BU101" i="1"/>
  <c r="BT101" i="1"/>
  <c r="BS101" i="1"/>
  <c r="BR101" i="1"/>
  <c r="BQ101" i="1"/>
  <c r="BP101" i="1"/>
  <c r="BO101" i="1"/>
  <c r="BY100" i="1"/>
  <c r="BX100" i="1"/>
  <c r="BW100" i="1"/>
  <c r="BV100" i="1"/>
  <c r="BU100" i="1"/>
  <c r="BT100" i="1"/>
  <c r="BS100" i="1"/>
  <c r="BR100" i="1"/>
  <c r="BQ100" i="1"/>
  <c r="BP100" i="1"/>
  <c r="BO100" i="1"/>
  <c r="BY99" i="1"/>
  <c r="BX99" i="1"/>
  <c r="BW99" i="1"/>
  <c r="BV99" i="1"/>
  <c r="BU99" i="1"/>
  <c r="BT99" i="1"/>
  <c r="BS99" i="1"/>
  <c r="BR99" i="1"/>
  <c r="BQ99" i="1"/>
  <c r="BP99" i="1"/>
  <c r="BO99" i="1"/>
  <c r="BY98" i="1"/>
  <c r="BX98" i="1"/>
  <c r="BW98" i="1"/>
  <c r="BV98" i="1"/>
  <c r="BU98" i="1"/>
  <c r="BT98" i="1"/>
  <c r="BS98" i="1"/>
  <c r="BR98" i="1"/>
  <c r="BQ98" i="1"/>
  <c r="BP98" i="1"/>
  <c r="BO98" i="1"/>
  <c r="BY97" i="1"/>
  <c r="BX97" i="1"/>
  <c r="BW97" i="1"/>
  <c r="BV97" i="1"/>
  <c r="BU97" i="1"/>
  <c r="BT97" i="1"/>
  <c r="BS97" i="1"/>
  <c r="BR97" i="1"/>
  <c r="BQ97" i="1"/>
  <c r="BP97" i="1"/>
  <c r="BO97" i="1"/>
  <c r="BY96" i="1"/>
  <c r="BX96" i="1"/>
  <c r="BW96" i="1"/>
  <c r="BV96" i="1"/>
  <c r="BU96" i="1"/>
  <c r="BT96" i="1"/>
  <c r="BS96" i="1"/>
  <c r="BR96" i="1"/>
  <c r="BQ96" i="1"/>
  <c r="BP96" i="1"/>
  <c r="BO96" i="1"/>
  <c r="BY95" i="1"/>
  <c r="BX95" i="1"/>
  <c r="BW95" i="1"/>
  <c r="BV95" i="1"/>
  <c r="BU95" i="1"/>
  <c r="BT95" i="1"/>
  <c r="BS95" i="1"/>
  <c r="BR95" i="1"/>
  <c r="BQ95" i="1"/>
  <c r="BP95" i="1"/>
  <c r="BO95" i="1"/>
  <c r="BY94" i="1"/>
  <c r="BX94" i="1"/>
  <c r="BW94" i="1"/>
  <c r="BV94" i="1"/>
  <c r="BU94" i="1"/>
  <c r="BT94" i="1"/>
  <c r="BS94" i="1"/>
  <c r="BR94" i="1"/>
  <c r="BQ94" i="1"/>
  <c r="BP94" i="1"/>
  <c r="BO94" i="1"/>
  <c r="BY93" i="1"/>
  <c r="BX93" i="1"/>
  <c r="BW93" i="1"/>
  <c r="BV93" i="1"/>
  <c r="BU93" i="1"/>
  <c r="BT93" i="1"/>
  <c r="BS93" i="1"/>
  <c r="BR93" i="1"/>
  <c r="BQ93" i="1"/>
  <c r="BP93" i="1"/>
  <c r="BO93" i="1"/>
  <c r="BY92" i="1"/>
  <c r="BX92" i="1"/>
  <c r="BW92" i="1"/>
  <c r="BV92" i="1"/>
  <c r="BU92" i="1"/>
  <c r="BT92" i="1"/>
  <c r="BS92" i="1"/>
  <c r="BR92" i="1"/>
  <c r="BQ92" i="1"/>
  <c r="BP92" i="1"/>
  <c r="BO92" i="1"/>
  <c r="BY91" i="1"/>
  <c r="BX91" i="1"/>
  <c r="BW91" i="1"/>
  <c r="BV91" i="1"/>
  <c r="BU91" i="1"/>
  <c r="BT91" i="1"/>
  <c r="BS91" i="1"/>
  <c r="BR91" i="1"/>
  <c r="BQ91" i="1"/>
  <c r="BP91" i="1"/>
  <c r="BO91" i="1"/>
  <c r="BY90" i="1"/>
  <c r="BX90" i="1"/>
  <c r="BW90" i="1"/>
  <c r="BV90" i="1"/>
  <c r="BU90" i="1"/>
  <c r="BT90" i="1"/>
  <c r="BS90" i="1"/>
  <c r="BR90" i="1"/>
  <c r="BQ90" i="1"/>
  <c r="BP90" i="1"/>
  <c r="BO90" i="1"/>
  <c r="BY89" i="1"/>
  <c r="BX89" i="1"/>
  <c r="BW89" i="1"/>
  <c r="BV89" i="1"/>
  <c r="BU89" i="1"/>
  <c r="BT89" i="1"/>
  <c r="BS89" i="1"/>
  <c r="BR89" i="1"/>
  <c r="BQ89" i="1"/>
  <c r="BP89" i="1"/>
  <c r="BO89" i="1"/>
  <c r="BY88" i="1"/>
  <c r="BX88" i="1"/>
  <c r="BW88" i="1"/>
  <c r="BV88" i="1"/>
  <c r="BU88" i="1"/>
  <c r="BT88" i="1"/>
  <c r="BS88" i="1"/>
  <c r="BR88" i="1"/>
  <c r="BQ88" i="1"/>
  <c r="BP88" i="1"/>
  <c r="BO88" i="1"/>
  <c r="BY87" i="1"/>
  <c r="BX87" i="1"/>
  <c r="BW87" i="1"/>
  <c r="BV87" i="1"/>
  <c r="BU87" i="1"/>
  <c r="BT87" i="1"/>
  <c r="BS87" i="1"/>
  <c r="BR87" i="1"/>
  <c r="BQ87" i="1"/>
  <c r="BP87" i="1"/>
  <c r="BO87" i="1"/>
  <c r="BY86" i="1"/>
  <c r="BX86" i="1"/>
  <c r="BW86" i="1"/>
  <c r="BV86" i="1"/>
  <c r="BU86" i="1"/>
  <c r="BT86" i="1"/>
  <c r="BS86" i="1"/>
  <c r="BR86" i="1"/>
  <c r="BQ86" i="1"/>
  <c r="BP86" i="1"/>
  <c r="BO86" i="1"/>
  <c r="BY85" i="1"/>
  <c r="BX85" i="1"/>
  <c r="BW85" i="1"/>
  <c r="BV85" i="1"/>
  <c r="BU85" i="1"/>
  <c r="BT85" i="1"/>
  <c r="BS85" i="1"/>
  <c r="BR85" i="1"/>
  <c r="BQ85" i="1"/>
  <c r="BP85" i="1"/>
  <c r="BO85" i="1"/>
  <c r="BY84" i="1"/>
  <c r="BX84" i="1"/>
  <c r="BW84" i="1"/>
  <c r="BV84" i="1"/>
  <c r="BU84" i="1"/>
  <c r="BT84" i="1"/>
  <c r="BS84" i="1"/>
  <c r="BR84" i="1"/>
  <c r="BQ84" i="1"/>
  <c r="BP84" i="1"/>
  <c r="BO84" i="1"/>
  <c r="BY83" i="1"/>
  <c r="BX83" i="1"/>
  <c r="BW83" i="1"/>
  <c r="BV83" i="1"/>
  <c r="BU83" i="1"/>
  <c r="BT83" i="1"/>
  <c r="BS83" i="1"/>
  <c r="BR83" i="1"/>
  <c r="BQ83" i="1"/>
  <c r="BP83" i="1"/>
  <c r="BO83" i="1"/>
  <c r="BY82" i="1"/>
  <c r="BX82" i="1"/>
  <c r="BW82" i="1"/>
  <c r="BV82" i="1"/>
  <c r="BU82" i="1"/>
  <c r="BT82" i="1"/>
  <c r="BS82" i="1"/>
  <c r="BR82" i="1"/>
  <c r="BQ82" i="1"/>
  <c r="BP82" i="1"/>
  <c r="BO82" i="1"/>
  <c r="BY81" i="1"/>
  <c r="BX81" i="1"/>
  <c r="BW81" i="1"/>
  <c r="BV81" i="1"/>
  <c r="BU81" i="1"/>
  <c r="BT81" i="1"/>
  <c r="BS81" i="1"/>
  <c r="BR81" i="1"/>
  <c r="BQ81" i="1"/>
  <c r="BP81" i="1"/>
  <c r="BO81" i="1"/>
  <c r="BY80" i="1"/>
  <c r="BX80" i="1"/>
  <c r="BW80" i="1"/>
  <c r="BV80" i="1"/>
  <c r="BU80" i="1"/>
  <c r="BT80" i="1"/>
  <c r="BS80" i="1"/>
  <c r="BR80" i="1"/>
  <c r="BQ80" i="1"/>
  <c r="BP80" i="1"/>
  <c r="BO80" i="1"/>
  <c r="BY79" i="1"/>
  <c r="BX79" i="1"/>
  <c r="BW79" i="1"/>
  <c r="BV79" i="1"/>
  <c r="BU79" i="1"/>
  <c r="BT79" i="1"/>
  <c r="BS79" i="1"/>
  <c r="BR79" i="1"/>
  <c r="BQ79" i="1"/>
  <c r="BP79" i="1"/>
  <c r="BO79" i="1"/>
  <c r="BY78" i="1"/>
  <c r="BX78" i="1"/>
  <c r="BW78" i="1"/>
  <c r="BV78" i="1"/>
  <c r="BU78" i="1"/>
  <c r="BT78" i="1"/>
  <c r="BS78" i="1"/>
  <c r="BR78" i="1"/>
  <c r="BQ78" i="1"/>
  <c r="BP78" i="1"/>
  <c r="BO78" i="1"/>
  <c r="BY77" i="1"/>
  <c r="BX77" i="1"/>
  <c r="BW77" i="1"/>
  <c r="BV77" i="1"/>
  <c r="BU77" i="1"/>
  <c r="BT77" i="1"/>
  <c r="BS77" i="1"/>
  <c r="BR77" i="1"/>
  <c r="BQ77" i="1"/>
  <c r="BP77" i="1"/>
  <c r="BO77" i="1"/>
  <c r="BY76" i="1"/>
  <c r="BX76" i="1"/>
  <c r="BW76" i="1"/>
  <c r="BV76" i="1"/>
  <c r="BU76" i="1"/>
  <c r="BT76" i="1"/>
  <c r="BS76" i="1"/>
  <c r="BR76" i="1"/>
  <c r="BQ76" i="1"/>
  <c r="BP76" i="1"/>
  <c r="BO76" i="1"/>
  <c r="BY75" i="1"/>
  <c r="BX75" i="1"/>
  <c r="BW75" i="1"/>
  <c r="BV75" i="1"/>
  <c r="BU75" i="1"/>
  <c r="BT75" i="1"/>
  <c r="BS75" i="1"/>
  <c r="BR75" i="1"/>
  <c r="BQ75" i="1"/>
  <c r="BP75" i="1"/>
  <c r="BO75" i="1"/>
  <c r="BY74" i="1"/>
  <c r="BX74" i="1"/>
  <c r="BW74" i="1"/>
  <c r="BV74" i="1"/>
  <c r="BU74" i="1"/>
  <c r="BT74" i="1"/>
  <c r="BS74" i="1"/>
  <c r="BR74" i="1"/>
  <c r="BQ74" i="1"/>
  <c r="BP74" i="1"/>
  <c r="BO74" i="1"/>
  <c r="BY73" i="1"/>
  <c r="BX73" i="1"/>
  <c r="BW73" i="1"/>
  <c r="BV73" i="1"/>
  <c r="BU73" i="1"/>
  <c r="BT73" i="1"/>
  <c r="BS73" i="1"/>
  <c r="BR73" i="1"/>
  <c r="BQ73" i="1"/>
  <c r="BP73" i="1"/>
  <c r="BO73" i="1"/>
  <c r="BY72" i="1"/>
  <c r="BX72" i="1"/>
  <c r="BW72" i="1"/>
  <c r="BV72" i="1"/>
  <c r="BU72" i="1"/>
  <c r="BT72" i="1"/>
  <c r="BS72" i="1"/>
  <c r="BR72" i="1"/>
  <c r="BQ72" i="1"/>
  <c r="BP72" i="1"/>
  <c r="BO72" i="1"/>
  <c r="BY71" i="1"/>
  <c r="BX71" i="1"/>
  <c r="BW71" i="1"/>
  <c r="BV71" i="1"/>
  <c r="BU71" i="1"/>
  <c r="BT71" i="1"/>
  <c r="BS71" i="1"/>
  <c r="BR71" i="1"/>
  <c r="BQ71" i="1"/>
  <c r="BP71" i="1"/>
  <c r="BO71" i="1"/>
  <c r="BY70" i="1"/>
  <c r="BX70" i="1"/>
  <c r="BW70" i="1"/>
  <c r="BV70" i="1"/>
  <c r="BU70" i="1"/>
  <c r="BT70" i="1"/>
  <c r="BS70" i="1"/>
  <c r="BR70" i="1"/>
  <c r="BQ70" i="1"/>
  <c r="BP70" i="1"/>
  <c r="BO70" i="1"/>
  <c r="BY69" i="1"/>
  <c r="BX69" i="1"/>
  <c r="BW69" i="1"/>
  <c r="BV69" i="1"/>
  <c r="BU69" i="1"/>
  <c r="BT69" i="1"/>
  <c r="BS69" i="1"/>
  <c r="BR69" i="1"/>
  <c r="BQ69" i="1"/>
  <c r="BP69" i="1"/>
  <c r="BO69" i="1"/>
  <c r="BY68" i="1"/>
  <c r="BX68" i="1"/>
  <c r="BW68" i="1"/>
  <c r="BV68" i="1"/>
  <c r="BU68" i="1"/>
  <c r="BT68" i="1"/>
  <c r="BS68" i="1"/>
  <c r="BR68" i="1"/>
  <c r="BQ68" i="1"/>
  <c r="BP68" i="1"/>
  <c r="BO68" i="1"/>
  <c r="BY67" i="1"/>
  <c r="BX67" i="1"/>
  <c r="BW67" i="1"/>
  <c r="BV67" i="1"/>
  <c r="BU67" i="1"/>
  <c r="BT67" i="1"/>
  <c r="BS67" i="1"/>
  <c r="BR67" i="1"/>
  <c r="BQ67" i="1"/>
  <c r="BP67" i="1"/>
  <c r="BO67" i="1"/>
  <c r="BY66" i="1"/>
  <c r="BX66" i="1"/>
  <c r="BW66" i="1"/>
  <c r="BV66" i="1"/>
  <c r="BU66" i="1"/>
  <c r="BT66" i="1"/>
  <c r="BS66" i="1"/>
  <c r="BR66" i="1"/>
  <c r="BQ66" i="1"/>
  <c r="BP66" i="1"/>
  <c r="BO66" i="1"/>
  <c r="BY65" i="1"/>
  <c r="BX65" i="1"/>
  <c r="BW65" i="1"/>
  <c r="BV65" i="1"/>
  <c r="BU65" i="1"/>
  <c r="BT65" i="1"/>
  <c r="BS65" i="1"/>
  <c r="BR65" i="1"/>
  <c r="BQ65" i="1"/>
  <c r="BP65" i="1"/>
  <c r="BO65" i="1"/>
  <c r="BY64" i="1"/>
  <c r="BX64" i="1"/>
  <c r="BW64" i="1"/>
  <c r="BV64" i="1"/>
  <c r="BU64" i="1"/>
  <c r="BT64" i="1"/>
  <c r="BS64" i="1"/>
  <c r="BR64" i="1"/>
  <c r="BQ64" i="1"/>
  <c r="BP64" i="1"/>
  <c r="BO64" i="1"/>
  <c r="BY63" i="1"/>
  <c r="BX63" i="1"/>
  <c r="BW63" i="1"/>
  <c r="BV63" i="1"/>
  <c r="BU63" i="1"/>
  <c r="BT63" i="1"/>
  <c r="BS63" i="1"/>
  <c r="BR63" i="1"/>
  <c r="BQ63" i="1"/>
  <c r="BP63" i="1"/>
  <c r="BO63" i="1"/>
  <c r="BY62" i="1"/>
  <c r="BX62" i="1"/>
  <c r="BW62" i="1"/>
  <c r="BV62" i="1"/>
  <c r="BU62" i="1"/>
  <c r="BT62" i="1"/>
  <c r="BS62" i="1"/>
  <c r="BR62" i="1"/>
  <c r="BQ62" i="1"/>
  <c r="BP62" i="1"/>
  <c r="BO62" i="1"/>
  <c r="BY61" i="1"/>
  <c r="BX61" i="1"/>
  <c r="BW61" i="1"/>
  <c r="BV61" i="1"/>
  <c r="BU61" i="1"/>
  <c r="BT61" i="1"/>
  <c r="BS61" i="1"/>
  <c r="BR61" i="1"/>
  <c r="BQ61" i="1"/>
  <c r="BP61" i="1"/>
  <c r="BO61" i="1"/>
  <c r="BY60" i="1"/>
  <c r="BX60" i="1"/>
  <c r="BW60" i="1"/>
  <c r="BV60" i="1"/>
  <c r="BU60" i="1"/>
  <c r="BT60" i="1"/>
  <c r="BS60" i="1"/>
  <c r="BR60" i="1"/>
  <c r="BQ60" i="1"/>
  <c r="BP60" i="1"/>
  <c r="BO60" i="1"/>
  <c r="BY59" i="1"/>
  <c r="BX59" i="1"/>
  <c r="BW59" i="1"/>
  <c r="BV59" i="1"/>
  <c r="BU59" i="1"/>
  <c r="BT59" i="1"/>
  <c r="BS59" i="1"/>
  <c r="BR59" i="1"/>
  <c r="BQ59" i="1"/>
  <c r="BP59" i="1"/>
  <c r="BO59" i="1"/>
  <c r="BY58" i="1"/>
  <c r="BX58" i="1"/>
  <c r="BW58" i="1"/>
  <c r="BV58" i="1"/>
  <c r="BU58" i="1"/>
  <c r="BT58" i="1"/>
  <c r="BS58" i="1"/>
  <c r="BR58" i="1"/>
  <c r="BQ58" i="1"/>
  <c r="BP58" i="1"/>
  <c r="BO58" i="1"/>
  <c r="BY57" i="1"/>
  <c r="BX57" i="1"/>
  <c r="BW57" i="1"/>
  <c r="BV57" i="1"/>
  <c r="BU57" i="1"/>
  <c r="BT57" i="1"/>
  <c r="BS57" i="1"/>
  <c r="BR57" i="1"/>
  <c r="BQ57" i="1"/>
  <c r="BP57" i="1"/>
  <c r="BO57" i="1"/>
  <c r="BY56" i="1"/>
  <c r="BX56" i="1"/>
  <c r="BW56" i="1"/>
  <c r="BV56" i="1"/>
  <c r="BU56" i="1"/>
  <c r="BT56" i="1"/>
  <c r="BS56" i="1"/>
  <c r="BR56" i="1"/>
  <c r="BQ56" i="1"/>
  <c r="BP56" i="1"/>
  <c r="BO56" i="1"/>
  <c r="BY55" i="1"/>
  <c r="BX55" i="1"/>
  <c r="BW55" i="1"/>
  <c r="BV55" i="1"/>
  <c r="BU55" i="1"/>
  <c r="BT55" i="1"/>
  <c r="BS55" i="1"/>
  <c r="BR55" i="1"/>
  <c r="BQ55" i="1"/>
  <c r="BP55" i="1"/>
  <c r="BO55" i="1"/>
  <c r="BY54" i="1"/>
  <c r="BX54" i="1"/>
  <c r="BW54" i="1"/>
  <c r="BV54" i="1"/>
  <c r="BU54" i="1"/>
  <c r="BT54" i="1"/>
  <c r="BS54" i="1"/>
  <c r="BR54" i="1"/>
  <c r="BQ54" i="1"/>
  <c r="BP54" i="1"/>
  <c r="BO54" i="1"/>
  <c r="BY53" i="1"/>
  <c r="BX53" i="1"/>
  <c r="BW53" i="1"/>
  <c r="BV53" i="1"/>
  <c r="BU53" i="1"/>
  <c r="BT53" i="1"/>
  <c r="BS53" i="1"/>
  <c r="BR53" i="1"/>
  <c r="BQ53" i="1"/>
  <c r="BP53" i="1"/>
  <c r="BO53" i="1"/>
  <c r="BY52" i="1"/>
  <c r="BX52" i="1"/>
  <c r="BW52" i="1"/>
  <c r="BV52" i="1"/>
  <c r="BU52" i="1"/>
  <c r="BT52" i="1"/>
  <c r="BS52" i="1"/>
  <c r="BR52" i="1"/>
  <c r="BQ52" i="1"/>
  <c r="BP52" i="1"/>
  <c r="BO52" i="1"/>
  <c r="BY51" i="1"/>
  <c r="BX51" i="1"/>
  <c r="BW51" i="1"/>
  <c r="BV51" i="1"/>
  <c r="BU51" i="1"/>
  <c r="BT51" i="1"/>
  <c r="BS51" i="1"/>
  <c r="BR51" i="1"/>
  <c r="BQ51" i="1"/>
  <c r="BP51" i="1"/>
  <c r="BO51" i="1"/>
  <c r="BY50" i="1"/>
  <c r="BX50" i="1"/>
  <c r="BW50" i="1"/>
  <c r="BV50" i="1"/>
  <c r="BU50" i="1"/>
  <c r="BT50" i="1"/>
  <c r="BS50" i="1"/>
  <c r="BR50" i="1"/>
  <c r="BQ50" i="1"/>
  <c r="BP50" i="1"/>
  <c r="BO50" i="1"/>
  <c r="BY49" i="1"/>
  <c r="BX49" i="1"/>
  <c r="BW49" i="1"/>
  <c r="BV49" i="1"/>
  <c r="BU49" i="1"/>
  <c r="BT49" i="1"/>
  <c r="BS49" i="1"/>
  <c r="BR49" i="1"/>
  <c r="BQ49" i="1"/>
  <c r="BP49" i="1"/>
  <c r="BO49" i="1"/>
  <c r="BY48" i="1"/>
  <c r="BX48" i="1"/>
  <c r="BW48" i="1"/>
  <c r="BV48" i="1"/>
  <c r="BU48" i="1"/>
  <c r="BT48" i="1"/>
  <c r="BS48" i="1"/>
  <c r="BR48" i="1"/>
  <c r="BQ48" i="1"/>
  <c r="BP48" i="1"/>
  <c r="BO48" i="1"/>
  <c r="BY47" i="1"/>
  <c r="BX47" i="1"/>
  <c r="BW47" i="1"/>
  <c r="BV47" i="1"/>
  <c r="BU47" i="1"/>
  <c r="BT47" i="1"/>
  <c r="BS47" i="1"/>
  <c r="BR47" i="1"/>
  <c r="BQ47" i="1"/>
  <c r="BP47" i="1"/>
  <c r="BO47" i="1"/>
  <c r="BY46" i="1"/>
  <c r="BX46" i="1"/>
  <c r="BW46" i="1"/>
  <c r="BV46" i="1"/>
  <c r="BU46" i="1"/>
  <c r="BT46" i="1"/>
  <c r="BS46" i="1"/>
  <c r="BR46" i="1"/>
  <c r="BQ46" i="1"/>
  <c r="BP46" i="1"/>
  <c r="BO46" i="1"/>
  <c r="BY45" i="1"/>
  <c r="BX45" i="1"/>
  <c r="BW45" i="1"/>
  <c r="BV45" i="1"/>
  <c r="BU45" i="1"/>
  <c r="BT45" i="1"/>
  <c r="BS45" i="1"/>
  <c r="BR45" i="1"/>
  <c r="BQ45" i="1"/>
  <c r="BP45" i="1"/>
  <c r="BO45" i="1"/>
  <c r="BY44" i="1"/>
  <c r="BX44" i="1"/>
  <c r="BW44" i="1"/>
  <c r="BV44" i="1"/>
  <c r="BU44" i="1"/>
  <c r="BT44" i="1"/>
  <c r="BS44" i="1"/>
  <c r="BR44" i="1"/>
  <c r="BQ44" i="1"/>
  <c r="BP44" i="1"/>
  <c r="BO44" i="1"/>
  <c r="BY43" i="1"/>
  <c r="BX43" i="1"/>
  <c r="BW43" i="1"/>
  <c r="BV43" i="1"/>
  <c r="BU43" i="1"/>
  <c r="BT43" i="1"/>
  <c r="BS43" i="1"/>
  <c r="BR43" i="1"/>
  <c r="BQ43" i="1"/>
  <c r="BP43" i="1"/>
  <c r="BO43" i="1"/>
  <c r="BY42" i="1"/>
  <c r="BX42" i="1"/>
  <c r="BW42" i="1"/>
  <c r="BV42" i="1"/>
  <c r="BU42" i="1"/>
  <c r="BT42" i="1"/>
  <c r="BS42" i="1"/>
  <c r="BR42" i="1"/>
  <c r="BQ42" i="1"/>
  <c r="BP42" i="1"/>
  <c r="BO42" i="1"/>
  <c r="BY41" i="1"/>
  <c r="BX41" i="1"/>
  <c r="BW41" i="1"/>
  <c r="BV41" i="1"/>
  <c r="BU41" i="1"/>
  <c r="BT41" i="1"/>
  <c r="BS41" i="1"/>
  <c r="BR41" i="1"/>
  <c r="BQ41" i="1"/>
  <c r="BP41" i="1"/>
  <c r="BO41" i="1"/>
  <c r="BY40" i="1"/>
  <c r="BX40" i="1"/>
  <c r="BW40" i="1"/>
  <c r="BV40" i="1"/>
  <c r="BU40" i="1"/>
  <c r="BT40" i="1"/>
  <c r="BS40" i="1"/>
  <c r="BR40" i="1"/>
  <c r="BQ40" i="1"/>
  <c r="BP40" i="1"/>
  <c r="BO40" i="1"/>
  <c r="BY39" i="1"/>
  <c r="BX39" i="1"/>
  <c r="BW39" i="1"/>
  <c r="BV39" i="1"/>
  <c r="BU39" i="1"/>
  <c r="BT39" i="1"/>
  <c r="BS39" i="1"/>
  <c r="BR39" i="1"/>
  <c r="BQ39" i="1"/>
  <c r="BP39" i="1"/>
  <c r="BO39" i="1"/>
  <c r="BY38" i="1"/>
  <c r="BX38" i="1"/>
  <c r="BW38" i="1"/>
  <c r="BV38" i="1"/>
  <c r="BU38" i="1"/>
  <c r="BT38" i="1"/>
  <c r="BS38" i="1"/>
  <c r="BR38" i="1"/>
  <c r="BQ38" i="1"/>
  <c r="BP38" i="1"/>
  <c r="BO38" i="1"/>
  <c r="BY37" i="1"/>
  <c r="BX37" i="1"/>
  <c r="BW37" i="1"/>
  <c r="BV37" i="1"/>
  <c r="BU37" i="1"/>
  <c r="BT37" i="1"/>
  <c r="BS37" i="1"/>
  <c r="BR37" i="1"/>
  <c r="BQ37" i="1"/>
  <c r="BP37" i="1"/>
  <c r="BO37" i="1"/>
  <c r="BY36" i="1"/>
  <c r="BX36" i="1"/>
  <c r="BW36" i="1"/>
  <c r="BV36" i="1"/>
  <c r="BU36" i="1"/>
  <c r="BT36" i="1"/>
  <c r="BS36" i="1"/>
  <c r="BR36" i="1"/>
  <c r="BQ36" i="1"/>
  <c r="BP36" i="1"/>
  <c r="BO36" i="1"/>
  <c r="BY35" i="1"/>
  <c r="BX35" i="1"/>
  <c r="BW35" i="1"/>
  <c r="BV35" i="1"/>
  <c r="BU35" i="1"/>
  <c r="BT35" i="1"/>
  <c r="BS35" i="1"/>
  <c r="BR35" i="1"/>
  <c r="BQ35" i="1"/>
  <c r="BP35" i="1"/>
  <c r="BO35" i="1"/>
  <c r="BY34" i="1"/>
  <c r="BX34" i="1"/>
  <c r="BW34" i="1"/>
  <c r="BV34" i="1"/>
  <c r="BU34" i="1"/>
  <c r="BT34" i="1"/>
  <c r="BS34" i="1"/>
  <c r="BR34" i="1"/>
  <c r="BQ34" i="1"/>
  <c r="BP34" i="1"/>
  <c r="BO34" i="1"/>
  <c r="BY33" i="1"/>
  <c r="BX33" i="1"/>
  <c r="BW33" i="1"/>
  <c r="BV33" i="1"/>
  <c r="BU33" i="1"/>
  <c r="BT33" i="1"/>
  <c r="BS33" i="1"/>
  <c r="BR33" i="1"/>
  <c r="BQ33" i="1"/>
  <c r="BP33" i="1"/>
  <c r="BO33" i="1"/>
  <c r="BY32" i="1"/>
  <c r="BX32" i="1"/>
  <c r="BW32" i="1"/>
  <c r="BV32" i="1"/>
  <c r="BU32" i="1"/>
  <c r="BT32" i="1"/>
  <c r="BS32" i="1"/>
  <c r="BR32" i="1"/>
  <c r="BQ32" i="1"/>
  <c r="BP32" i="1"/>
  <c r="BO32" i="1"/>
  <c r="BY31" i="1"/>
  <c r="BX31" i="1"/>
  <c r="BW31" i="1"/>
  <c r="BV31" i="1"/>
  <c r="BU31" i="1"/>
  <c r="BT31" i="1"/>
  <c r="BS31" i="1"/>
  <c r="BR31" i="1"/>
  <c r="BQ31" i="1"/>
  <c r="BP31" i="1"/>
  <c r="BO31" i="1"/>
  <c r="BY30" i="1"/>
  <c r="BX30" i="1"/>
  <c r="BW30" i="1"/>
  <c r="BV30" i="1"/>
  <c r="BU30" i="1"/>
  <c r="BT30" i="1"/>
  <c r="BS30" i="1"/>
  <c r="BR30" i="1"/>
  <c r="BQ30" i="1"/>
  <c r="BP30" i="1"/>
  <c r="BO30" i="1"/>
  <c r="BY29" i="1"/>
  <c r="BX29" i="1"/>
  <c r="BW29" i="1"/>
  <c r="BV29" i="1"/>
  <c r="BU29" i="1"/>
  <c r="BT29" i="1"/>
  <c r="BS29" i="1"/>
  <c r="BR29" i="1"/>
  <c r="BQ29" i="1"/>
  <c r="BP29" i="1"/>
  <c r="BO29" i="1"/>
  <c r="BY28" i="1"/>
  <c r="BX28" i="1"/>
  <c r="BW28" i="1"/>
  <c r="BV28" i="1"/>
  <c r="BU28" i="1"/>
  <c r="BT28" i="1"/>
  <c r="BS28" i="1"/>
  <c r="BR28" i="1"/>
  <c r="BQ28" i="1"/>
  <c r="BP28" i="1"/>
  <c r="BO28" i="1"/>
  <c r="BY27" i="1"/>
  <c r="BX27" i="1"/>
  <c r="BW27" i="1"/>
  <c r="BV27" i="1"/>
  <c r="BU27" i="1"/>
  <c r="BT27" i="1"/>
  <c r="BS27" i="1"/>
  <c r="BR27" i="1"/>
  <c r="BQ27" i="1"/>
  <c r="BP27" i="1"/>
  <c r="BO27" i="1"/>
  <c r="BY26" i="1"/>
  <c r="BX26" i="1"/>
  <c r="BW26" i="1"/>
  <c r="BV26" i="1"/>
  <c r="BU26" i="1"/>
  <c r="BT26" i="1"/>
  <c r="BS26" i="1"/>
  <c r="BR26" i="1"/>
  <c r="BQ26" i="1"/>
  <c r="BP26" i="1"/>
  <c r="BO26" i="1"/>
  <c r="BY25" i="1"/>
  <c r="BX25" i="1"/>
  <c r="BW25" i="1"/>
  <c r="BV25" i="1"/>
  <c r="BU25" i="1"/>
  <c r="BT25" i="1"/>
  <c r="BS25" i="1"/>
  <c r="BR25" i="1"/>
  <c r="BQ25" i="1"/>
  <c r="BP25" i="1"/>
  <c r="BO25" i="1"/>
  <c r="BY24" i="1"/>
  <c r="BX24" i="1"/>
  <c r="BW24" i="1"/>
  <c r="BV24" i="1"/>
  <c r="BU24" i="1"/>
  <c r="BT24" i="1"/>
  <c r="BS24" i="1"/>
  <c r="BR24" i="1"/>
  <c r="BQ24" i="1"/>
  <c r="BP24" i="1"/>
  <c r="BO24" i="1"/>
  <c r="BY23" i="1"/>
  <c r="BX23" i="1"/>
  <c r="BW23" i="1"/>
  <c r="BV23" i="1"/>
  <c r="BU23" i="1"/>
  <c r="BT23" i="1"/>
  <c r="BS23" i="1"/>
  <c r="BR23" i="1"/>
  <c r="BQ23" i="1"/>
  <c r="BP23" i="1"/>
  <c r="BO23" i="1"/>
  <c r="BY22" i="1"/>
  <c r="BX22" i="1"/>
  <c r="BW22" i="1"/>
  <c r="BV22" i="1"/>
  <c r="BU22" i="1"/>
  <c r="BT22" i="1"/>
  <c r="BS22" i="1"/>
  <c r="BR22" i="1"/>
  <c r="BQ22" i="1"/>
  <c r="BP22" i="1"/>
  <c r="BO22" i="1"/>
  <c r="BY21" i="1"/>
  <c r="BX21" i="1"/>
  <c r="BW21" i="1"/>
  <c r="BV21" i="1"/>
  <c r="BU21" i="1"/>
  <c r="BT21" i="1"/>
  <c r="BS21" i="1"/>
  <c r="BR21" i="1"/>
  <c r="BQ21" i="1"/>
  <c r="BP21" i="1"/>
  <c r="BO21" i="1"/>
  <c r="BY20" i="1"/>
  <c r="BX20" i="1"/>
  <c r="BW20" i="1"/>
  <c r="BV20" i="1"/>
  <c r="BU20" i="1"/>
  <c r="BT20" i="1"/>
  <c r="BS20" i="1"/>
  <c r="BR20" i="1"/>
  <c r="BQ20" i="1"/>
  <c r="BP20" i="1"/>
  <c r="BO20" i="1"/>
  <c r="BY19" i="1"/>
  <c r="BX19" i="1"/>
  <c r="BW19" i="1"/>
  <c r="BV19" i="1"/>
  <c r="BU19" i="1"/>
  <c r="BT19" i="1"/>
  <c r="BS19" i="1"/>
  <c r="BR19" i="1"/>
  <c r="BQ19" i="1"/>
  <c r="BP19" i="1"/>
  <c r="BO19" i="1"/>
  <c r="BY18" i="1"/>
  <c r="BX18" i="1"/>
  <c r="BW18" i="1"/>
  <c r="BV18" i="1"/>
  <c r="BU18" i="1"/>
  <c r="BT18" i="1"/>
  <c r="BS18" i="1"/>
  <c r="BR18" i="1"/>
  <c r="BQ18" i="1"/>
  <c r="BP18" i="1"/>
  <c r="BO18" i="1"/>
  <c r="BY17" i="1"/>
  <c r="BX17" i="1"/>
  <c r="BW17" i="1"/>
  <c r="BV17" i="1"/>
  <c r="BU17" i="1"/>
  <c r="BT17" i="1"/>
  <c r="BS17" i="1"/>
  <c r="BR17" i="1"/>
  <c r="BQ17" i="1"/>
  <c r="BP17" i="1"/>
  <c r="BO17" i="1"/>
  <c r="BN491" i="1"/>
  <c r="BN490" i="1"/>
  <c r="BN489" i="1"/>
  <c r="BN488" i="1"/>
  <c r="BN487" i="1"/>
  <c r="BN486" i="1"/>
  <c r="BN485" i="1"/>
  <c r="BN484" i="1"/>
  <c r="BN483" i="1"/>
  <c r="BN482" i="1"/>
  <c r="BN481" i="1"/>
  <c r="BN480" i="1"/>
  <c r="BN479" i="1"/>
  <c r="BN478" i="1"/>
  <c r="BN477" i="1"/>
  <c r="BN476" i="1"/>
  <c r="BN475" i="1"/>
  <c r="BN474" i="1"/>
  <c r="BN473" i="1"/>
  <c r="BN472" i="1"/>
  <c r="BN471" i="1"/>
  <c r="BN470" i="1"/>
  <c r="BN469" i="1"/>
  <c r="BN468" i="1"/>
  <c r="BN467" i="1"/>
  <c r="BN466" i="1"/>
  <c r="BN465" i="1"/>
  <c r="BN464" i="1"/>
  <c r="BN463" i="1"/>
  <c r="BN462" i="1"/>
  <c r="BN461" i="1"/>
  <c r="BN460" i="1"/>
  <c r="BN459" i="1"/>
  <c r="BN458" i="1"/>
  <c r="BN457" i="1"/>
  <c r="BN456" i="1"/>
  <c r="BN455" i="1"/>
  <c r="BN454" i="1"/>
  <c r="BN453" i="1"/>
  <c r="BN452" i="1"/>
  <c r="BN451" i="1"/>
  <c r="BN450" i="1"/>
  <c r="BN449" i="1"/>
  <c r="BN448" i="1"/>
  <c r="BN447" i="1"/>
  <c r="BN446" i="1"/>
  <c r="BN445" i="1"/>
  <c r="BN444" i="1"/>
  <c r="BN443" i="1"/>
  <c r="BN442" i="1"/>
  <c r="BN441" i="1"/>
  <c r="BN440" i="1"/>
  <c r="BN439" i="1"/>
  <c r="BN438" i="1"/>
  <c r="BN437" i="1"/>
  <c r="BN436" i="1"/>
  <c r="BN435" i="1"/>
  <c r="BN434" i="1"/>
  <c r="BN433" i="1"/>
  <c r="BN432" i="1"/>
  <c r="BN431" i="1"/>
  <c r="BN430" i="1"/>
  <c r="BN429" i="1"/>
  <c r="BN428" i="1"/>
  <c r="BN427" i="1"/>
  <c r="BN426" i="1"/>
  <c r="BN425" i="1"/>
  <c r="BN424" i="1"/>
  <c r="BN423" i="1"/>
  <c r="BN422" i="1"/>
  <c r="BN421" i="1"/>
  <c r="BN420" i="1"/>
  <c r="BN419" i="1"/>
  <c r="BN418" i="1"/>
  <c r="BN417" i="1"/>
  <c r="BN416" i="1"/>
  <c r="BN415" i="1"/>
  <c r="BN414" i="1"/>
  <c r="BN413" i="1"/>
  <c r="BN412" i="1"/>
  <c r="BN411" i="1"/>
  <c r="BN410" i="1"/>
  <c r="BN409" i="1"/>
  <c r="BN408" i="1"/>
  <c r="BN407" i="1"/>
  <c r="BN406" i="1"/>
  <c r="BN405" i="1"/>
  <c r="BN404" i="1"/>
  <c r="BN403" i="1"/>
  <c r="BN402" i="1"/>
  <c r="BN401" i="1"/>
  <c r="BN400" i="1"/>
  <c r="BN399" i="1"/>
  <c r="BN398" i="1"/>
  <c r="BN397" i="1"/>
  <c r="BN396" i="1"/>
  <c r="BN395" i="1"/>
  <c r="BN394" i="1"/>
  <c r="BN393" i="1"/>
  <c r="BN392" i="1"/>
  <c r="BN391" i="1"/>
  <c r="BN390" i="1"/>
  <c r="BN389" i="1"/>
  <c r="BN388" i="1"/>
  <c r="BN387" i="1"/>
  <c r="BN386" i="1"/>
  <c r="BN385" i="1"/>
  <c r="BN384" i="1"/>
  <c r="BN383" i="1"/>
  <c r="BN382" i="1"/>
  <c r="BN381" i="1"/>
  <c r="BN380" i="1"/>
  <c r="BN379" i="1"/>
  <c r="BN378" i="1"/>
  <c r="BN377" i="1"/>
  <c r="BN376" i="1"/>
  <c r="BN375" i="1"/>
  <c r="BN374" i="1"/>
  <c r="BN373" i="1"/>
  <c r="BN372" i="1"/>
  <c r="BN371" i="1"/>
  <c r="BN370" i="1"/>
  <c r="BN369" i="1"/>
  <c r="BN368" i="1"/>
  <c r="BN367" i="1"/>
  <c r="BN366" i="1"/>
  <c r="BN365" i="1"/>
  <c r="BN364" i="1"/>
  <c r="BN363" i="1"/>
  <c r="BN362" i="1"/>
  <c r="BN361" i="1"/>
  <c r="BN360" i="1"/>
  <c r="BN359" i="1"/>
  <c r="BN358" i="1"/>
  <c r="BN357" i="1"/>
  <c r="BN356" i="1"/>
  <c r="BN355" i="1"/>
  <c r="BN354" i="1"/>
  <c r="BN353" i="1"/>
  <c r="BN352" i="1"/>
  <c r="BN351" i="1"/>
  <c r="BN350" i="1"/>
  <c r="BN349" i="1"/>
  <c r="BN348" i="1"/>
  <c r="BN347" i="1"/>
  <c r="BN346" i="1"/>
  <c r="BN345" i="1"/>
  <c r="BN344" i="1"/>
  <c r="BN343" i="1"/>
  <c r="BN342" i="1"/>
  <c r="BN341" i="1"/>
  <c r="BN340" i="1"/>
  <c r="BN339" i="1"/>
  <c r="BN338" i="1"/>
  <c r="BN337" i="1"/>
  <c r="BN336" i="1"/>
  <c r="BN335" i="1"/>
  <c r="BN334" i="1"/>
  <c r="BN333" i="1"/>
  <c r="BN332" i="1"/>
  <c r="BN331" i="1"/>
  <c r="BN330" i="1"/>
  <c r="BN329" i="1"/>
  <c r="BN328" i="1"/>
  <c r="BN327" i="1"/>
  <c r="BN326" i="1"/>
  <c r="BN325" i="1"/>
  <c r="BN324" i="1"/>
  <c r="BN323" i="1"/>
  <c r="BN322" i="1"/>
  <c r="BN321" i="1"/>
  <c r="BN320" i="1"/>
  <c r="BN319" i="1"/>
  <c r="BN318" i="1"/>
  <c r="BN317" i="1"/>
  <c r="BN316" i="1"/>
  <c r="BN315" i="1"/>
  <c r="BN314" i="1"/>
  <c r="BN313" i="1"/>
  <c r="BN312" i="1"/>
  <c r="BN311" i="1"/>
  <c r="BN310" i="1"/>
  <c r="BN309" i="1"/>
  <c r="BN308" i="1"/>
  <c r="BN307" i="1"/>
  <c r="BN306" i="1"/>
  <c r="BN305" i="1"/>
  <c r="BN304" i="1"/>
  <c r="BN303" i="1"/>
  <c r="BN302" i="1"/>
  <c r="BN301" i="1"/>
  <c r="BN300" i="1"/>
  <c r="BN299" i="1"/>
  <c r="BN298" i="1"/>
  <c r="BN297" i="1"/>
  <c r="BN296" i="1"/>
  <c r="BN295" i="1"/>
  <c r="BN294" i="1"/>
  <c r="BN293" i="1"/>
  <c r="BN292" i="1"/>
  <c r="BN291" i="1"/>
  <c r="BN290" i="1"/>
  <c r="BN289" i="1"/>
  <c r="BN288" i="1"/>
  <c r="BN287" i="1"/>
  <c r="BN286" i="1"/>
  <c r="BN285" i="1"/>
  <c r="BN284" i="1"/>
  <c r="BN283" i="1"/>
  <c r="BN282" i="1"/>
  <c r="BN281" i="1"/>
  <c r="BN280" i="1"/>
  <c r="BN279" i="1"/>
  <c r="BN278" i="1"/>
  <c r="BN277" i="1"/>
  <c r="BN276" i="1"/>
  <c r="BN275" i="1"/>
  <c r="BN274" i="1"/>
  <c r="BN273" i="1"/>
  <c r="BN272" i="1"/>
  <c r="BN271" i="1"/>
  <c r="BN270" i="1"/>
  <c r="BN269" i="1"/>
  <c r="BN268" i="1"/>
  <c r="BN267" i="1"/>
  <c r="BN266" i="1"/>
  <c r="BN265" i="1"/>
  <c r="BN264" i="1"/>
  <c r="BN263" i="1"/>
  <c r="BN262" i="1"/>
  <c r="BN261" i="1"/>
  <c r="BN260" i="1"/>
  <c r="BN259" i="1"/>
  <c r="BN258" i="1"/>
  <c r="BN257" i="1"/>
  <c r="BN256" i="1"/>
  <c r="BN255" i="1"/>
  <c r="BN254" i="1"/>
  <c r="BN253" i="1"/>
  <c r="BN252" i="1"/>
  <c r="BN251" i="1"/>
  <c r="BN250" i="1"/>
  <c r="BN249" i="1"/>
  <c r="BN248" i="1"/>
  <c r="BN247" i="1"/>
  <c r="BN246" i="1"/>
  <c r="BN245" i="1"/>
  <c r="BN244" i="1"/>
  <c r="BN243" i="1"/>
  <c r="BN242" i="1"/>
  <c r="BN241" i="1"/>
  <c r="BN240" i="1"/>
  <c r="BN239" i="1"/>
  <c r="BN238" i="1"/>
  <c r="BN237" i="1"/>
  <c r="BN236" i="1"/>
  <c r="BN235" i="1"/>
  <c r="BN234" i="1"/>
  <c r="BN233" i="1"/>
  <c r="BN232" i="1"/>
  <c r="BN231" i="1"/>
  <c r="BN230" i="1"/>
  <c r="BN229" i="1"/>
  <c r="BN228" i="1"/>
  <c r="BN227" i="1"/>
  <c r="BN226" i="1"/>
  <c r="BN225" i="1"/>
  <c r="BN224" i="1"/>
  <c r="BN223" i="1"/>
  <c r="BN222" i="1"/>
  <c r="BN221" i="1"/>
  <c r="BN220" i="1"/>
  <c r="BN219" i="1"/>
  <c r="BN218" i="1"/>
  <c r="BN217" i="1"/>
  <c r="BN216" i="1"/>
  <c r="BN215" i="1"/>
  <c r="BN214" i="1"/>
  <c r="BN213" i="1"/>
  <c r="BN212" i="1"/>
  <c r="BN211" i="1"/>
  <c r="BN210" i="1"/>
  <c r="BN209" i="1"/>
  <c r="BN208" i="1"/>
  <c r="BN207" i="1"/>
  <c r="BN206" i="1"/>
  <c r="BN205" i="1"/>
  <c r="BN204" i="1"/>
  <c r="BN203" i="1"/>
  <c r="BN202" i="1"/>
  <c r="BN201" i="1"/>
  <c r="BN200" i="1"/>
  <c r="BN199" i="1"/>
  <c r="BN198" i="1"/>
  <c r="BN197" i="1"/>
  <c r="BN196" i="1"/>
  <c r="BN195" i="1"/>
  <c r="BN194" i="1"/>
  <c r="BN193" i="1"/>
  <c r="BN192" i="1"/>
  <c r="BN191" i="1"/>
  <c r="BN190" i="1"/>
  <c r="BN189" i="1"/>
  <c r="BN188" i="1"/>
  <c r="BN187" i="1"/>
  <c r="BN186" i="1"/>
  <c r="BN185" i="1"/>
  <c r="BN184" i="1"/>
  <c r="BN183" i="1"/>
  <c r="BN182" i="1"/>
  <c r="BN181" i="1"/>
  <c r="BN180" i="1"/>
  <c r="BN179" i="1"/>
  <c r="BN178" i="1"/>
  <c r="BN177" i="1"/>
  <c r="BN176" i="1"/>
  <c r="BN175" i="1"/>
  <c r="BN174" i="1"/>
  <c r="BN173" i="1"/>
  <c r="BN172" i="1"/>
  <c r="BN171" i="1"/>
  <c r="BN170" i="1"/>
  <c r="BN169" i="1"/>
  <c r="BN168" i="1"/>
  <c r="BN167" i="1"/>
  <c r="BN166" i="1"/>
  <c r="BN165" i="1"/>
  <c r="BN164" i="1"/>
  <c r="BN163" i="1"/>
  <c r="BN162" i="1"/>
  <c r="BN161" i="1"/>
  <c r="BN160" i="1"/>
  <c r="BN159" i="1"/>
  <c r="BN158" i="1"/>
  <c r="BN157" i="1"/>
  <c r="BN156" i="1"/>
  <c r="BN155" i="1"/>
  <c r="BN154" i="1"/>
  <c r="BN153" i="1"/>
  <c r="BN152" i="1"/>
  <c r="BN151" i="1"/>
  <c r="BN150" i="1"/>
  <c r="BN149" i="1"/>
  <c r="BN148" i="1"/>
  <c r="BN147" i="1"/>
  <c r="BN146" i="1"/>
  <c r="BN145" i="1"/>
  <c r="BN144" i="1"/>
  <c r="BN143" i="1"/>
  <c r="BN142" i="1"/>
  <c r="BN141" i="1"/>
  <c r="BN140" i="1"/>
  <c r="BN139" i="1"/>
  <c r="BN138" i="1"/>
  <c r="BN137" i="1"/>
  <c r="BN136" i="1"/>
  <c r="BN135" i="1"/>
  <c r="BN134" i="1"/>
  <c r="BN133" i="1"/>
  <c r="BN132" i="1"/>
  <c r="BN131" i="1"/>
  <c r="BN130" i="1"/>
  <c r="BN129" i="1"/>
  <c r="BN128" i="1"/>
  <c r="BN127" i="1"/>
  <c r="BN126" i="1"/>
  <c r="BN125" i="1"/>
  <c r="BN124" i="1"/>
  <c r="BN123" i="1"/>
  <c r="BN122" i="1"/>
  <c r="BN121" i="1"/>
  <c r="BN120" i="1"/>
  <c r="BN119" i="1"/>
  <c r="BN118" i="1"/>
  <c r="BN117" i="1"/>
  <c r="BN116" i="1"/>
  <c r="BN115" i="1"/>
  <c r="BN114" i="1"/>
  <c r="BN113" i="1"/>
  <c r="BN112" i="1"/>
  <c r="BN111" i="1"/>
  <c r="BN110" i="1"/>
  <c r="BN109" i="1"/>
  <c r="BN108" i="1"/>
  <c r="BN107" i="1"/>
  <c r="BN106" i="1"/>
  <c r="BN105" i="1"/>
  <c r="BN104" i="1"/>
  <c r="BN103" i="1"/>
  <c r="BN102" i="1"/>
  <c r="BN101" i="1"/>
  <c r="BN100" i="1"/>
  <c r="BN99" i="1"/>
  <c r="BN98" i="1"/>
  <c r="BN97" i="1"/>
  <c r="BN96" i="1"/>
  <c r="BN95" i="1"/>
  <c r="BN94" i="1"/>
  <c r="BN93" i="1"/>
  <c r="BN92" i="1"/>
  <c r="BN91" i="1"/>
  <c r="BN90" i="1"/>
  <c r="BN89" i="1"/>
  <c r="BN88" i="1"/>
  <c r="BN87" i="1"/>
  <c r="BN86" i="1"/>
  <c r="BN85" i="1"/>
  <c r="BN84" i="1"/>
  <c r="BN83" i="1"/>
  <c r="BN82" i="1"/>
  <c r="BN81" i="1"/>
  <c r="BN80" i="1"/>
  <c r="BN79" i="1"/>
  <c r="BN78" i="1"/>
  <c r="BN77" i="1"/>
  <c r="BN76" i="1"/>
  <c r="BN75" i="1"/>
  <c r="BN74" i="1"/>
  <c r="BN73" i="1"/>
  <c r="BN72" i="1"/>
  <c r="BN71" i="1"/>
  <c r="BN70" i="1"/>
  <c r="BN69" i="1"/>
  <c r="BN68" i="1"/>
  <c r="BN67" i="1"/>
  <c r="BN66" i="1"/>
  <c r="BN65" i="1"/>
  <c r="BN64" i="1"/>
  <c r="BN63" i="1"/>
  <c r="BN62" i="1"/>
  <c r="BN61" i="1"/>
  <c r="BN60" i="1"/>
  <c r="BN59" i="1"/>
  <c r="BN58" i="1"/>
  <c r="BN57" i="1"/>
  <c r="BN56" i="1"/>
  <c r="BN55" i="1"/>
  <c r="BN54" i="1"/>
  <c r="BN53" i="1"/>
  <c r="BN52" i="1"/>
  <c r="BN51" i="1"/>
  <c r="BN50" i="1"/>
  <c r="BN49" i="1"/>
  <c r="BN48" i="1"/>
  <c r="BN47" i="1"/>
  <c r="BN46" i="1"/>
  <c r="BN45" i="1"/>
  <c r="BN44" i="1"/>
  <c r="BN43" i="1"/>
  <c r="BN42" i="1"/>
  <c r="BN41" i="1"/>
  <c r="BN40" i="1"/>
  <c r="BN39" i="1"/>
  <c r="BN38" i="1"/>
  <c r="BN37" i="1"/>
  <c r="BN36" i="1"/>
  <c r="BN35" i="1"/>
  <c r="BN34" i="1"/>
  <c r="BN33" i="1"/>
  <c r="BN32" i="1"/>
  <c r="BN31" i="1"/>
  <c r="BN30" i="1"/>
  <c r="BN29" i="1"/>
  <c r="BN28" i="1"/>
  <c r="BN27" i="1"/>
  <c r="BN26" i="1"/>
  <c r="BN25" i="1"/>
  <c r="BN24" i="1"/>
  <c r="BN23" i="1"/>
  <c r="BN22" i="1"/>
  <c r="BN21" i="1"/>
  <c r="BN20" i="1"/>
  <c r="BN19" i="1"/>
  <c r="BN18" i="1"/>
  <c r="BN17" i="1"/>
  <c r="AV482" i="1"/>
  <c r="AY482" i="1" s="1" a="1"/>
  <c r="AY482" i="1" s="1"/>
  <c r="AV481" i="1"/>
  <c r="AY481" i="1" s="1" a="1"/>
  <c r="AY481" i="1" s="1"/>
  <c r="AV480" i="1"/>
  <c r="AY480" i="1" s="1" a="1"/>
  <c r="AY480" i="1" s="1"/>
  <c r="AV478" i="1"/>
  <c r="AY478" i="1" s="1" a="1"/>
  <c r="AY478" i="1" s="1"/>
  <c r="AV474" i="1"/>
  <c r="AY474" i="1" s="1" a="1"/>
  <c r="AY474" i="1" s="1"/>
  <c r="AV473" i="1"/>
  <c r="AY473" i="1" s="1" a="1"/>
  <c r="AY473" i="1" s="1"/>
  <c r="AV472" i="1"/>
  <c r="AY472" i="1" s="1" a="1"/>
  <c r="AY472" i="1" s="1"/>
  <c r="AV471" i="1"/>
  <c r="AY471" i="1" s="1" a="1"/>
  <c r="AY471" i="1" s="1"/>
  <c r="AV470" i="1"/>
  <c r="AY470" i="1" s="1" a="1"/>
  <c r="AY470" i="1" s="1"/>
  <c r="AV457" i="1"/>
  <c r="AY457" i="1" s="1" a="1"/>
  <c r="AY457" i="1" s="1"/>
  <c r="AV456" i="1"/>
  <c r="AY456" i="1" s="1" a="1"/>
  <c r="AY456" i="1" s="1"/>
  <c r="AV455" i="1"/>
  <c r="AY455" i="1" s="1" a="1"/>
  <c r="AY455" i="1" s="1"/>
  <c r="AV418" i="1"/>
  <c r="AY418" i="1" s="1" a="1"/>
  <c r="AY418" i="1" s="1"/>
  <c r="AV415" i="1"/>
  <c r="AY415" i="1" s="1" a="1"/>
  <c r="AY415" i="1" s="1"/>
  <c r="AV412" i="1"/>
  <c r="AY412" i="1" s="1" a="1"/>
  <c r="AY412" i="1" s="1"/>
  <c r="AV409" i="1"/>
  <c r="AY409" i="1" s="1" a="1"/>
  <c r="AY409" i="1" s="1"/>
  <c r="AV406" i="1"/>
  <c r="AY406" i="1" s="1" a="1"/>
  <c r="AY406" i="1" s="1"/>
  <c r="AV402" i="1"/>
  <c r="AY402" i="1" s="1" a="1"/>
  <c r="AY402" i="1" s="1"/>
  <c r="AV400" i="1"/>
  <c r="AY400" i="1" s="1" a="1"/>
  <c r="AY400" i="1" s="1"/>
  <c r="AV397" i="1"/>
  <c r="AY397" i="1" s="1" a="1"/>
  <c r="AY397" i="1" s="1"/>
  <c r="AV394" i="1"/>
  <c r="AY394" i="1" s="1" a="1"/>
  <c r="AY394" i="1" s="1"/>
  <c r="AV390" i="1"/>
  <c r="AY390" i="1" s="1" a="1"/>
  <c r="AY390" i="1" s="1"/>
  <c r="AV388" i="1"/>
  <c r="AY388" i="1" s="1" a="1"/>
  <c r="AY388" i="1" s="1"/>
  <c r="AV386" i="1"/>
  <c r="AY386" i="1" s="1" a="1"/>
  <c r="AY386" i="1" s="1"/>
  <c r="AV384" i="1"/>
  <c r="AY384" i="1" s="1" a="1"/>
  <c r="AY384" i="1" s="1"/>
  <c r="AV382" i="1"/>
  <c r="AY382" i="1" s="1" a="1"/>
  <c r="AY382" i="1" s="1"/>
  <c r="AV379" i="1"/>
  <c r="AY379" i="1" s="1" a="1"/>
  <c r="AY379" i="1" s="1"/>
  <c r="AV375" i="1"/>
  <c r="AY375" i="1" s="1" a="1"/>
  <c r="AY375" i="1" s="1"/>
  <c r="AV371" i="1"/>
  <c r="AY371" i="1" s="1" a="1"/>
  <c r="AY371" i="1" s="1"/>
  <c r="AV370" i="1"/>
  <c r="AY370" i="1" s="1" a="1"/>
  <c r="AY370" i="1" s="1"/>
  <c r="AV369" i="1"/>
  <c r="AY369" i="1" s="1" a="1"/>
  <c r="AY369" i="1" s="1"/>
  <c r="AV352" i="1"/>
  <c r="AY352" i="1" s="1" a="1"/>
  <c r="AY352" i="1" s="1"/>
  <c r="AV350" i="1"/>
  <c r="AY350" i="1" s="1" a="1"/>
  <c r="AY350" i="1" s="1"/>
  <c r="AV347" i="1"/>
  <c r="AY347" i="1" s="1" a="1"/>
  <c r="AY347" i="1" s="1"/>
  <c r="AV344" i="1"/>
  <c r="AY344" i="1" s="1" a="1"/>
  <c r="AY344" i="1" s="1"/>
  <c r="AV336" i="1"/>
  <c r="AY336" i="1" s="1" a="1"/>
  <c r="AY336" i="1" s="1"/>
  <c r="AV328" i="1"/>
  <c r="AY328" i="1" s="1" a="1"/>
  <c r="AY328" i="1" s="1"/>
  <c r="AV321" i="1"/>
  <c r="AY321" i="1" s="1" a="1"/>
  <c r="AY321" i="1" s="1"/>
  <c r="AV318" i="1"/>
  <c r="AY318" i="1" s="1" a="1"/>
  <c r="AY318" i="1" s="1"/>
  <c r="AV316" i="1"/>
  <c r="AY316" i="1" s="1" a="1"/>
  <c r="AY316" i="1" s="1"/>
  <c r="AV314" i="1"/>
  <c r="AY314" i="1" s="1" a="1"/>
  <c r="AY314" i="1" s="1"/>
  <c r="AV312" i="1"/>
  <c r="AY312" i="1" s="1" a="1"/>
  <c r="AY312" i="1" s="1"/>
  <c r="AV306" i="1"/>
  <c r="AY306" i="1" s="1" a="1"/>
  <c r="AY306" i="1" s="1"/>
  <c r="AV297" i="1"/>
  <c r="AY297" i="1" s="1" a="1"/>
  <c r="AY297" i="1" s="1"/>
  <c r="AV292" i="1"/>
  <c r="AY292" i="1" s="1" a="1"/>
  <c r="AY292" i="1" s="1"/>
  <c r="AV289" i="1"/>
  <c r="AY289" i="1" s="1" a="1"/>
  <c r="AY289" i="1" s="1"/>
  <c r="AV287" i="1"/>
  <c r="AY287" i="1" s="1" a="1"/>
  <c r="AY287" i="1" s="1"/>
  <c r="AV284" i="1"/>
  <c r="AY284" i="1" s="1" a="1"/>
  <c r="AY284" i="1" s="1"/>
  <c r="AV281" i="1"/>
  <c r="AY281" i="1" s="1" a="1"/>
  <c r="AY281" i="1" s="1"/>
  <c r="AV279" i="1"/>
  <c r="AY279" i="1" s="1" a="1"/>
  <c r="AY279" i="1" s="1"/>
  <c r="AV276" i="1"/>
  <c r="AY276" i="1" s="1" a="1"/>
  <c r="AY276" i="1" s="1"/>
  <c r="AV273" i="1"/>
  <c r="AY273" i="1" s="1" a="1"/>
  <c r="AY273" i="1" s="1"/>
  <c r="AV269" i="1"/>
  <c r="AY269" i="1" s="1" a="1"/>
  <c r="AY269" i="1" s="1"/>
  <c r="AV266" i="1"/>
  <c r="AY266" i="1" s="1" a="1"/>
  <c r="AY266" i="1" s="1"/>
  <c r="AV253" i="1"/>
  <c r="AY253" i="1" s="1" a="1"/>
  <c r="AY253" i="1" s="1"/>
  <c r="AV248" i="1"/>
  <c r="AY248" i="1" s="1" a="1"/>
  <c r="AY248" i="1" s="1"/>
  <c r="AV245" i="1"/>
  <c r="AY245" i="1" s="1" a="1"/>
  <c r="AY245" i="1" s="1"/>
  <c r="AV235" i="1"/>
  <c r="AY235" i="1" s="1" a="1"/>
  <c r="AY235" i="1" s="1"/>
  <c r="AV230" i="1"/>
  <c r="AY230" i="1" s="1" a="1"/>
  <c r="AY230" i="1" s="1"/>
  <c r="AV226" i="1"/>
  <c r="AY226" i="1" s="1" a="1"/>
  <c r="AY226" i="1" s="1"/>
  <c r="AV224" i="1"/>
  <c r="AY224" i="1" s="1" a="1"/>
  <c r="AY224" i="1" s="1"/>
  <c r="AV222" i="1"/>
  <c r="AY222" i="1" s="1" a="1"/>
  <c r="AY222" i="1" s="1"/>
  <c r="AV220" i="1"/>
  <c r="AY220" i="1" s="1" a="1"/>
  <c r="AY220" i="1" s="1"/>
  <c r="AV217" i="1"/>
  <c r="AY217" i="1" s="1" a="1"/>
  <c r="AY217" i="1" s="1"/>
  <c r="AV215" i="1"/>
  <c r="AY215" i="1" s="1" a="1"/>
  <c r="AY215" i="1" s="1"/>
  <c r="AV212" i="1"/>
  <c r="AY212" i="1" s="1" a="1"/>
  <c r="AY212" i="1" s="1"/>
  <c r="AV159" i="1"/>
  <c r="AY159" i="1" s="1" a="1"/>
  <c r="AY159" i="1" s="1"/>
  <c r="AV156" i="1"/>
  <c r="AY156" i="1" s="1" a="1"/>
  <c r="AY156" i="1" s="1"/>
  <c r="AV154" i="1"/>
  <c r="AY154" i="1" s="1" a="1"/>
  <c r="AY154" i="1" s="1"/>
  <c r="AV152" i="1"/>
  <c r="AY152" i="1" s="1" a="1"/>
  <c r="AY152" i="1" s="1"/>
  <c r="AV150" i="1"/>
  <c r="AY150" i="1" s="1" a="1"/>
  <c r="AY150" i="1" s="1"/>
  <c r="AV148" i="1"/>
  <c r="AY148" i="1" s="1" a="1"/>
  <c r="AY148" i="1" s="1"/>
  <c r="AV146" i="1"/>
  <c r="AY146" i="1" s="1" a="1"/>
  <c r="AY146" i="1" s="1"/>
  <c r="AV144" i="1"/>
  <c r="AY144" i="1" s="1" a="1"/>
  <c r="AY144" i="1" s="1"/>
  <c r="AV142" i="1"/>
  <c r="AY142" i="1" s="1" a="1"/>
  <c r="AY142" i="1" s="1"/>
  <c r="AV135" i="1"/>
  <c r="AY135" i="1" s="1" a="1"/>
  <c r="AY135" i="1" s="1"/>
  <c r="AV132" i="1"/>
  <c r="AY132" i="1" s="1" a="1"/>
  <c r="AY132" i="1" s="1"/>
  <c r="AV127" i="1"/>
  <c r="AY127" i="1" s="1" a="1"/>
  <c r="AY127" i="1" s="1"/>
  <c r="AV124" i="1"/>
  <c r="AY124" i="1" s="1" a="1"/>
  <c r="AY124" i="1" s="1"/>
  <c r="AV121" i="1"/>
  <c r="AY121" i="1" s="1" a="1"/>
  <c r="AY121" i="1" s="1"/>
  <c r="AV118" i="1"/>
  <c r="AY118" i="1" s="1" a="1"/>
  <c r="AY118" i="1" s="1"/>
  <c r="AV116" i="1"/>
  <c r="AY116" i="1" s="1" a="1"/>
  <c r="AY116" i="1" s="1"/>
  <c r="AV114" i="1"/>
  <c r="AY114" i="1" s="1" a="1"/>
  <c r="AY114" i="1" s="1"/>
  <c r="AV112" i="1"/>
  <c r="AY112" i="1" s="1" a="1"/>
  <c r="AY112" i="1" s="1"/>
  <c r="AV110" i="1"/>
  <c r="AY110" i="1" s="1" a="1"/>
  <c r="AY110" i="1" s="1"/>
  <c r="AV108" i="1"/>
  <c r="AY108" i="1" s="1" a="1"/>
  <c r="AY108" i="1" s="1"/>
  <c r="AV106" i="1"/>
  <c r="AY106" i="1" s="1" a="1"/>
  <c r="AY106" i="1" s="1"/>
  <c r="AV103" i="1"/>
  <c r="AY103" i="1" s="1" a="1"/>
  <c r="AY103" i="1" s="1"/>
  <c r="AV101" i="1"/>
  <c r="AY101" i="1" s="1" a="1"/>
  <c r="AY101" i="1" s="1"/>
  <c r="AV99" i="1"/>
  <c r="AY99" i="1" s="1" a="1"/>
  <c r="AY99" i="1" s="1"/>
  <c r="AV96" i="1"/>
  <c r="AY96" i="1" s="1" a="1"/>
  <c r="AY96" i="1" s="1"/>
  <c r="AV94" i="1"/>
  <c r="AY94" i="1" s="1" a="1"/>
  <c r="AY94" i="1" s="1"/>
  <c r="AV90" i="1"/>
  <c r="AY90" i="1" s="1" a="1"/>
  <c r="AY90" i="1" s="1"/>
  <c r="AT491" i="1"/>
  <c r="AS491" i="1"/>
  <c r="AR491" i="1"/>
  <c r="AQ491" i="1"/>
  <c r="AP491" i="1"/>
  <c r="AO491" i="1"/>
  <c r="AN491" i="1"/>
  <c r="AM491" i="1"/>
  <c r="AL491" i="1"/>
  <c r="AK491" i="1"/>
  <c r="AJ491" i="1"/>
  <c r="AT490" i="1"/>
  <c r="AS490" i="1"/>
  <c r="AR490" i="1"/>
  <c r="AQ490" i="1"/>
  <c r="AP490" i="1"/>
  <c r="AO490" i="1"/>
  <c r="AN490" i="1"/>
  <c r="AM490" i="1"/>
  <c r="AL490" i="1"/>
  <c r="AK490" i="1"/>
  <c r="AJ490" i="1"/>
  <c r="AT489" i="1"/>
  <c r="AS489" i="1"/>
  <c r="AR489" i="1"/>
  <c r="AQ489" i="1"/>
  <c r="AP489" i="1"/>
  <c r="AO489" i="1"/>
  <c r="AN489" i="1"/>
  <c r="AM489" i="1"/>
  <c r="AL489" i="1"/>
  <c r="AK489" i="1"/>
  <c r="AJ489" i="1"/>
  <c r="AT488" i="1"/>
  <c r="AS488" i="1"/>
  <c r="AR488" i="1"/>
  <c r="AQ488" i="1"/>
  <c r="AP488" i="1"/>
  <c r="AO488" i="1"/>
  <c r="AN488" i="1"/>
  <c r="AM488" i="1"/>
  <c r="AL488" i="1"/>
  <c r="AK488" i="1"/>
  <c r="AJ488" i="1"/>
  <c r="AT487" i="1"/>
  <c r="AS487" i="1"/>
  <c r="AR487" i="1"/>
  <c r="AQ487" i="1"/>
  <c r="AP487" i="1"/>
  <c r="AO487" i="1"/>
  <c r="AN487" i="1"/>
  <c r="AM487" i="1"/>
  <c r="AL487" i="1"/>
  <c r="AK487" i="1"/>
  <c r="AJ487" i="1"/>
  <c r="AT486" i="1"/>
  <c r="AS486" i="1"/>
  <c r="AR486" i="1"/>
  <c r="AQ486" i="1"/>
  <c r="AP486" i="1"/>
  <c r="AO486" i="1"/>
  <c r="AN486" i="1"/>
  <c r="AM486" i="1"/>
  <c r="AL486" i="1"/>
  <c r="AK486" i="1"/>
  <c r="AJ486" i="1"/>
  <c r="AT485" i="1"/>
  <c r="AS485" i="1"/>
  <c r="AR485" i="1"/>
  <c r="AQ485" i="1"/>
  <c r="AP485" i="1"/>
  <c r="AO485" i="1"/>
  <c r="AN485" i="1"/>
  <c r="AM485" i="1"/>
  <c r="AL485" i="1"/>
  <c r="AK485" i="1"/>
  <c r="AJ485" i="1"/>
  <c r="AT484" i="1"/>
  <c r="AS484" i="1"/>
  <c r="AR484" i="1"/>
  <c r="AQ484" i="1"/>
  <c r="AP484" i="1"/>
  <c r="AO484" i="1"/>
  <c r="AN484" i="1"/>
  <c r="AM484" i="1"/>
  <c r="AL484" i="1"/>
  <c r="AK484" i="1"/>
  <c r="AJ484" i="1"/>
  <c r="AT483" i="1"/>
  <c r="AS483" i="1"/>
  <c r="AR483" i="1"/>
  <c r="AQ483" i="1"/>
  <c r="AP483" i="1"/>
  <c r="AO483" i="1"/>
  <c r="AN483" i="1"/>
  <c r="AM483" i="1"/>
  <c r="AL483" i="1"/>
  <c r="AK483" i="1"/>
  <c r="AJ483" i="1"/>
  <c r="AT482" i="1"/>
  <c r="AS482" i="1"/>
  <c r="AR482" i="1"/>
  <c r="AQ482" i="1"/>
  <c r="AP482" i="1"/>
  <c r="AO482" i="1"/>
  <c r="AN482" i="1"/>
  <c r="AM482" i="1"/>
  <c r="AL482" i="1"/>
  <c r="AK482" i="1"/>
  <c r="AJ482" i="1"/>
  <c r="AT481" i="1"/>
  <c r="AS481" i="1"/>
  <c r="AR481" i="1"/>
  <c r="AQ481" i="1"/>
  <c r="AP481" i="1"/>
  <c r="AO481" i="1"/>
  <c r="AN481" i="1"/>
  <c r="AM481" i="1"/>
  <c r="AL481" i="1"/>
  <c r="AK481" i="1"/>
  <c r="AJ481" i="1"/>
  <c r="AT480" i="1"/>
  <c r="AS480" i="1"/>
  <c r="AR480" i="1"/>
  <c r="AQ480" i="1"/>
  <c r="AP480" i="1"/>
  <c r="AO480" i="1"/>
  <c r="AN480" i="1"/>
  <c r="AM480" i="1"/>
  <c r="AL480" i="1"/>
  <c r="AK480" i="1"/>
  <c r="AJ480" i="1"/>
  <c r="AT479" i="1"/>
  <c r="AS479" i="1"/>
  <c r="AR479" i="1"/>
  <c r="AQ479" i="1"/>
  <c r="AP479" i="1"/>
  <c r="AO479" i="1"/>
  <c r="AN479" i="1"/>
  <c r="AM479" i="1"/>
  <c r="AL479" i="1"/>
  <c r="AK479" i="1"/>
  <c r="AJ479" i="1"/>
  <c r="AT478" i="1"/>
  <c r="AS478" i="1"/>
  <c r="AR478" i="1"/>
  <c r="AQ478" i="1"/>
  <c r="AP478" i="1"/>
  <c r="AO478" i="1"/>
  <c r="AN478" i="1"/>
  <c r="AM478" i="1"/>
  <c r="AL478" i="1"/>
  <c r="AK478" i="1"/>
  <c r="AJ478" i="1"/>
  <c r="AT477" i="1"/>
  <c r="AS477" i="1"/>
  <c r="AR477" i="1"/>
  <c r="AQ477" i="1"/>
  <c r="AP477" i="1"/>
  <c r="AO477" i="1"/>
  <c r="AN477" i="1"/>
  <c r="AM477" i="1"/>
  <c r="AL477" i="1"/>
  <c r="AK477" i="1"/>
  <c r="AJ477" i="1"/>
  <c r="AT476" i="1"/>
  <c r="AS476" i="1"/>
  <c r="AR476" i="1"/>
  <c r="AQ476" i="1"/>
  <c r="AP476" i="1"/>
  <c r="AO476" i="1"/>
  <c r="AN476" i="1"/>
  <c r="AM476" i="1"/>
  <c r="AL476" i="1"/>
  <c r="AK476" i="1"/>
  <c r="AJ476" i="1"/>
  <c r="AT475" i="1"/>
  <c r="AS475" i="1"/>
  <c r="AR475" i="1"/>
  <c r="AQ475" i="1"/>
  <c r="AP475" i="1"/>
  <c r="AO475" i="1"/>
  <c r="AN475" i="1"/>
  <c r="AM475" i="1"/>
  <c r="AL475" i="1"/>
  <c r="AK475" i="1"/>
  <c r="AJ475" i="1"/>
  <c r="AT474" i="1"/>
  <c r="AS474" i="1"/>
  <c r="AR474" i="1"/>
  <c r="AQ474" i="1"/>
  <c r="AP474" i="1"/>
  <c r="AO474" i="1"/>
  <c r="AN474" i="1"/>
  <c r="AM474" i="1"/>
  <c r="AL474" i="1"/>
  <c r="AK474" i="1"/>
  <c r="AJ474" i="1"/>
  <c r="AT473" i="1"/>
  <c r="AS473" i="1"/>
  <c r="AR473" i="1"/>
  <c r="AQ473" i="1"/>
  <c r="AP473" i="1"/>
  <c r="AO473" i="1"/>
  <c r="AN473" i="1"/>
  <c r="AM473" i="1"/>
  <c r="AL473" i="1"/>
  <c r="AK473" i="1"/>
  <c r="AJ473" i="1"/>
  <c r="AT472" i="1"/>
  <c r="AS472" i="1"/>
  <c r="AR472" i="1"/>
  <c r="AQ472" i="1"/>
  <c r="AP472" i="1"/>
  <c r="AO472" i="1"/>
  <c r="AN472" i="1"/>
  <c r="AM472" i="1"/>
  <c r="AL472" i="1"/>
  <c r="AK472" i="1"/>
  <c r="AJ472" i="1"/>
  <c r="AT471" i="1"/>
  <c r="AS471" i="1"/>
  <c r="AR471" i="1"/>
  <c r="AQ471" i="1"/>
  <c r="AP471" i="1"/>
  <c r="AO471" i="1"/>
  <c r="AN471" i="1"/>
  <c r="AM471" i="1"/>
  <c r="AL471" i="1"/>
  <c r="AK471" i="1"/>
  <c r="AJ471" i="1"/>
  <c r="AT470" i="1"/>
  <c r="AS470" i="1"/>
  <c r="AR470" i="1"/>
  <c r="AQ470" i="1"/>
  <c r="AP470" i="1"/>
  <c r="AO470" i="1"/>
  <c r="AN470" i="1"/>
  <c r="AM470" i="1"/>
  <c r="AL470" i="1"/>
  <c r="AK470" i="1"/>
  <c r="AJ470" i="1"/>
  <c r="AT469" i="1"/>
  <c r="AS469" i="1"/>
  <c r="AR469" i="1"/>
  <c r="AQ469" i="1"/>
  <c r="AP469" i="1"/>
  <c r="AO469" i="1"/>
  <c r="AN469" i="1"/>
  <c r="AM469" i="1"/>
  <c r="AL469" i="1"/>
  <c r="AK469" i="1"/>
  <c r="AJ469" i="1"/>
  <c r="AT468" i="1"/>
  <c r="AS468" i="1"/>
  <c r="AR468" i="1"/>
  <c r="AQ468" i="1"/>
  <c r="AP468" i="1"/>
  <c r="AO468" i="1"/>
  <c r="AN468" i="1"/>
  <c r="AM468" i="1"/>
  <c r="AL468" i="1"/>
  <c r="AK468" i="1"/>
  <c r="AJ468" i="1"/>
  <c r="AT467" i="1"/>
  <c r="AS467" i="1"/>
  <c r="AR467" i="1"/>
  <c r="AQ467" i="1"/>
  <c r="AP467" i="1"/>
  <c r="AO467" i="1"/>
  <c r="AN467" i="1"/>
  <c r="AM467" i="1"/>
  <c r="AL467" i="1"/>
  <c r="AK467" i="1"/>
  <c r="AJ467" i="1"/>
  <c r="AT466" i="1"/>
  <c r="AS466" i="1"/>
  <c r="AR466" i="1"/>
  <c r="AQ466" i="1"/>
  <c r="AP466" i="1"/>
  <c r="AO466" i="1"/>
  <c r="AN466" i="1"/>
  <c r="AM466" i="1"/>
  <c r="AL466" i="1"/>
  <c r="AK466" i="1"/>
  <c r="AJ466" i="1"/>
  <c r="AT465" i="1"/>
  <c r="AS465" i="1"/>
  <c r="AR465" i="1"/>
  <c r="AQ465" i="1"/>
  <c r="AP465" i="1"/>
  <c r="AO465" i="1"/>
  <c r="AN465" i="1"/>
  <c r="AM465" i="1"/>
  <c r="AL465" i="1"/>
  <c r="AK465" i="1"/>
  <c r="AJ465" i="1"/>
  <c r="AT464" i="1"/>
  <c r="AS464" i="1"/>
  <c r="AR464" i="1"/>
  <c r="AQ464" i="1"/>
  <c r="AP464" i="1"/>
  <c r="AO464" i="1"/>
  <c r="AN464" i="1"/>
  <c r="AM464" i="1"/>
  <c r="AL464" i="1"/>
  <c r="AK464" i="1"/>
  <c r="AJ464" i="1"/>
  <c r="AT463" i="1"/>
  <c r="AS463" i="1"/>
  <c r="AR463" i="1"/>
  <c r="AQ463" i="1"/>
  <c r="AP463" i="1"/>
  <c r="AO463" i="1"/>
  <c r="AN463" i="1"/>
  <c r="AM463" i="1"/>
  <c r="AL463" i="1"/>
  <c r="AK463" i="1"/>
  <c r="AJ463" i="1"/>
  <c r="AT462" i="1"/>
  <c r="AS462" i="1"/>
  <c r="AR462" i="1"/>
  <c r="AQ462" i="1"/>
  <c r="AP462" i="1"/>
  <c r="AO462" i="1"/>
  <c r="AN462" i="1"/>
  <c r="AM462" i="1"/>
  <c r="AL462" i="1"/>
  <c r="AK462" i="1"/>
  <c r="AJ462" i="1"/>
  <c r="AT461" i="1"/>
  <c r="AS461" i="1"/>
  <c r="AR461" i="1"/>
  <c r="AQ461" i="1"/>
  <c r="AP461" i="1"/>
  <c r="AO461" i="1"/>
  <c r="AN461" i="1"/>
  <c r="AM461" i="1"/>
  <c r="AL461" i="1"/>
  <c r="AK461" i="1"/>
  <c r="AJ461" i="1"/>
  <c r="AT460" i="1"/>
  <c r="AS460" i="1"/>
  <c r="AR460" i="1"/>
  <c r="AQ460" i="1"/>
  <c r="AP460" i="1"/>
  <c r="AO460" i="1"/>
  <c r="AN460" i="1"/>
  <c r="AM460" i="1"/>
  <c r="AL460" i="1"/>
  <c r="AK460" i="1"/>
  <c r="AJ460" i="1"/>
  <c r="AT459" i="1"/>
  <c r="AS459" i="1"/>
  <c r="AR459" i="1"/>
  <c r="AQ459" i="1"/>
  <c r="AP459" i="1"/>
  <c r="AO459" i="1"/>
  <c r="AN459" i="1"/>
  <c r="AM459" i="1"/>
  <c r="AL459" i="1"/>
  <c r="AK459" i="1"/>
  <c r="AJ459" i="1"/>
  <c r="AT458" i="1"/>
  <c r="AS458" i="1"/>
  <c r="AR458" i="1"/>
  <c r="AQ458" i="1"/>
  <c r="AP458" i="1"/>
  <c r="AO458" i="1"/>
  <c r="AN458" i="1"/>
  <c r="AM458" i="1"/>
  <c r="AL458" i="1"/>
  <c r="AK458" i="1"/>
  <c r="AJ458" i="1"/>
  <c r="AT457" i="1"/>
  <c r="AS457" i="1"/>
  <c r="AR457" i="1"/>
  <c r="AQ457" i="1"/>
  <c r="AP457" i="1"/>
  <c r="AO457" i="1"/>
  <c r="AN457" i="1"/>
  <c r="AM457" i="1"/>
  <c r="AL457" i="1"/>
  <c r="AK457" i="1"/>
  <c r="AJ457" i="1"/>
  <c r="AT456" i="1"/>
  <c r="AS456" i="1"/>
  <c r="AR456" i="1"/>
  <c r="AQ456" i="1"/>
  <c r="AP456" i="1"/>
  <c r="AO456" i="1"/>
  <c r="AN456" i="1"/>
  <c r="AM456" i="1"/>
  <c r="AL456" i="1"/>
  <c r="AK456" i="1"/>
  <c r="AJ456" i="1"/>
  <c r="AT455" i="1"/>
  <c r="AS455" i="1"/>
  <c r="AR455" i="1"/>
  <c r="AQ455" i="1"/>
  <c r="AP455" i="1"/>
  <c r="AO455" i="1"/>
  <c r="AN455" i="1"/>
  <c r="AM455" i="1"/>
  <c r="AL455" i="1"/>
  <c r="AK455" i="1"/>
  <c r="AJ455" i="1"/>
  <c r="AT454" i="1"/>
  <c r="AS454" i="1"/>
  <c r="AR454" i="1"/>
  <c r="AQ454" i="1"/>
  <c r="AP454" i="1"/>
  <c r="AO454" i="1"/>
  <c r="AN454" i="1"/>
  <c r="AM454" i="1"/>
  <c r="AL454" i="1"/>
  <c r="AK454" i="1"/>
  <c r="AJ454" i="1"/>
  <c r="AT453" i="1"/>
  <c r="AS453" i="1"/>
  <c r="AR453" i="1"/>
  <c r="AQ453" i="1"/>
  <c r="AP453" i="1"/>
  <c r="AO453" i="1"/>
  <c r="AN453" i="1"/>
  <c r="AM453" i="1"/>
  <c r="AL453" i="1"/>
  <c r="AK453" i="1"/>
  <c r="AJ453" i="1"/>
  <c r="AT452" i="1"/>
  <c r="AS452" i="1"/>
  <c r="AR452" i="1"/>
  <c r="AQ452" i="1"/>
  <c r="AP452" i="1"/>
  <c r="AO452" i="1"/>
  <c r="AN452" i="1"/>
  <c r="AM452" i="1"/>
  <c r="AL452" i="1"/>
  <c r="AK452" i="1"/>
  <c r="AJ452" i="1"/>
  <c r="AT451" i="1"/>
  <c r="AS451" i="1"/>
  <c r="AR451" i="1"/>
  <c r="AQ451" i="1"/>
  <c r="AP451" i="1"/>
  <c r="AO451" i="1"/>
  <c r="AN451" i="1"/>
  <c r="AM451" i="1"/>
  <c r="AL451" i="1"/>
  <c r="AK451" i="1"/>
  <c r="AJ451" i="1"/>
  <c r="AT450" i="1"/>
  <c r="AS450" i="1"/>
  <c r="AR450" i="1"/>
  <c r="AQ450" i="1"/>
  <c r="AP450" i="1"/>
  <c r="AO450" i="1"/>
  <c r="AN450" i="1"/>
  <c r="AM450" i="1"/>
  <c r="AL450" i="1"/>
  <c r="AK450" i="1"/>
  <c r="AJ450" i="1"/>
  <c r="AT449" i="1"/>
  <c r="AS449" i="1"/>
  <c r="AR449" i="1"/>
  <c r="AQ449" i="1"/>
  <c r="AP449" i="1"/>
  <c r="AO449" i="1"/>
  <c r="AN449" i="1"/>
  <c r="AM449" i="1"/>
  <c r="AL449" i="1"/>
  <c r="AK449" i="1"/>
  <c r="AJ449" i="1"/>
  <c r="AT448" i="1"/>
  <c r="AS448" i="1"/>
  <c r="AR448" i="1"/>
  <c r="AQ448" i="1"/>
  <c r="AP448" i="1"/>
  <c r="AO448" i="1"/>
  <c r="AN448" i="1"/>
  <c r="AM448" i="1"/>
  <c r="AL448" i="1"/>
  <c r="AK448" i="1"/>
  <c r="AJ448" i="1"/>
  <c r="AT447" i="1"/>
  <c r="AS447" i="1"/>
  <c r="AR447" i="1"/>
  <c r="AQ447" i="1"/>
  <c r="AP447" i="1"/>
  <c r="AO447" i="1"/>
  <c r="AN447" i="1"/>
  <c r="AM447" i="1"/>
  <c r="AL447" i="1"/>
  <c r="AK447" i="1"/>
  <c r="AJ447" i="1"/>
  <c r="AT446" i="1"/>
  <c r="AS446" i="1"/>
  <c r="AR446" i="1"/>
  <c r="AQ446" i="1"/>
  <c r="AP446" i="1"/>
  <c r="AO446" i="1"/>
  <c r="AN446" i="1"/>
  <c r="AM446" i="1"/>
  <c r="AL446" i="1"/>
  <c r="AK446" i="1"/>
  <c r="AJ446" i="1"/>
  <c r="AT445" i="1"/>
  <c r="AS445" i="1"/>
  <c r="AR445" i="1"/>
  <c r="AQ445" i="1"/>
  <c r="AP445" i="1"/>
  <c r="AO445" i="1"/>
  <c r="AN445" i="1"/>
  <c r="AM445" i="1"/>
  <c r="AL445" i="1"/>
  <c r="AK445" i="1"/>
  <c r="AJ445" i="1"/>
  <c r="AT444" i="1"/>
  <c r="AS444" i="1"/>
  <c r="AR444" i="1"/>
  <c r="AQ444" i="1"/>
  <c r="AP444" i="1"/>
  <c r="AO444" i="1"/>
  <c r="AN444" i="1"/>
  <c r="AM444" i="1"/>
  <c r="AL444" i="1"/>
  <c r="AK444" i="1"/>
  <c r="AJ444" i="1"/>
  <c r="AT443" i="1"/>
  <c r="AS443" i="1"/>
  <c r="AR443" i="1"/>
  <c r="AQ443" i="1"/>
  <c r="AP443" i="1"/>
  <c r="AO443" i="1"/>
  <c r="AN443" i="1"/>
  <c r="AM443" i="1"/>
  <c r="AL443" i="1"/>
  <c r="AK443" i="1"/>
  <c r="AJ443" i="1"/>
  <c r="AT442" i="1"/>
  <c r="AS442" i="1"/>
  <c r="AR442" i="1"/>
  <c r="AQ442" i="1"/>
  <c r="AP442" i="1"/>
  <c r="AO442" i="1"/>
  <c r="AN442" i="1"/>
  <c r="AM442" i="1"/>
  <c r="AL442" i="1"/>
  <c r="AK442" i="1"/>
  <c r="AJ442" i="1"/>
  <c r="AT441" i="1"/>
  <c r="AS441" i="1"/>
  <c r="AR441" i="1"/>
  <c r="AQ441" i="1"/>
  <c r="AP441" i="1"/>
  <c r="AO441" i="1"/>
  <c r="AN441" i="1"/>
  <c r="AM441" i="1"/>
  <c r="AL441" i="1"/>
  <c r="AK441" i="1"/>
  <c r="AJ441" i="1"/>
  <c r="AT440" i="1"/>
  <c r="AS440" i="1"/>
  <c r="AR440" i="1"/>
  <c r="AQ440" i="1"/>
  <c r="AP440" i="1"/>
  <c r="AO440" i="1"/>
  <c r="AN440" i="1"/>
  <c r="AM440" i="1"/>
  <c r="AL440" i="1"/>
  <c r="AK440" i="1"/>
  <c r="AJ440" i="1"/>
  <c r="AT439" i="1"/>
  <c r="AS439" i="1"/>
  <c r="AR439" i="1"/>
  <c r="AQ439" i="1"/>
  <c r="AP439" i="1"/>
  <c r="AO439" i="1"/>
  <c r="AN439" i="1"/>
  <c r="AM439" i="1"/>
  <c r="AL439" i="1"/>
  <c r="AK439" i="1"/>
  <c r="AJ439" i="1"/>
  <c r="AT438" i="1"/>
  <c r="AS438" i="1"/>
  <c r="AR438" i="1"/>
  <c r="AQ438" i="1"/>
  <c r="AP438" i="1"/>
  <c r="AO438" i="1"/>
  <c r="AN438" i="1"/>
  <c r="AM438" i="1"/>
  <c r="AL438" i="1"/>
  <c r="AK438" i="1"/>
  <c r="AJ438" i="1"/>
  <c r="AT437" i="1"/>
  <c r="AS437" i="1"/>
  <c r="AR437" i="1"/>
  <c r="AQ437" i="1"/>
  <c r="AP437" i="1"/>
  <c r="AO437" i="1"/>
  <c r="AN437" i="1"/>
  <c r="AM437" i="1"/>
  <c r="AL437" i="1"/>
  <c r="AK437" i="1"/>
  <c r="AJ437" i="1"/>
  <c r="AT436" i="1"/>
  <c r="AS436" i="1"/>
  <c r="AR436" i="1"/>
  <c r="AQ436" i="1"/>
  <c r="AP436" i="1"/>
  <c r="AO436" i="1"/>
  <c r="AN436" i="1"/>
  <c r="AM436" i="1"/>
  <c r="AL436" i="1"/>
  <c r="AK436" i="1"/>
  <c r="AJ436" i="1"/>
  <c r="AT435" i="1"/>
  <c r="AS435" i="1"/>
  <c r="AR435" i="1"/>
  <c r="AQ435" i="1"/>
  <c r="AP435" i="1"/>
  <c r="AO435" i="1"/>
  <c r="AN435" i="1"/>
  <c r="AM435" i="1"/>
  <c r="AL435" i="1"/>
  <c r="AK435" i="1"/>
  <c r="AJ435" i="1"/>
  <c r="AT434" i="1"/>
  <c r="AS434" i="1"/>
  <c r="AR434" i="1"/>
  <c r="AQ434" i="1"/>
  <c r="AP434" i="1"/>
  <c r="AO434" i="1"/>
  <c r="AN434" i="1"/>
  <c r="AM434" i="1"/>
  <c r="AL434" i="1"/>
  <c r="AK434" i="1"/>
  <c r="AJ434" i="1"/>
  <c r="AT433" i="1"/>
  <c r="AS433" i="1"/>
  <c r="AR433" i="1"/>
  <c r="AQ433" i="1"/>
  <c r="AP433" i="1"/>
  <c r="AO433" i="1"/>
  <c r="AN433" i="1"/>
  <c r="AM433" i="1"/>
  <c r="AL433" i="1"/>
  <c r="AK433" i="1"/>
  <c r="AJ433" i="1"/>
  <c r="AT432" i="1"/>
  <c r="AS432" i="1"/>
  <c r="AR432" i="1"/>
  <c r="AQ432" i="1"/>
  <c r="AP432" i="1"/>
  <c r="AO432" i="1"/>
  <c r="AN432" i="1"/>
  <c r="AM432" i="1"/>
  <c r="AL432" i="1"/>
  <c r="AK432" i="1"/>
  <c r="AJ432" i="1"/>
  <c r="AT431" i="1"/>
  <c r="AS431" i="1"/>
  <c r="AR431" i="1"/>
  <c r="AQ431" i="1"/>
  <c r="AP431" i="1"/>
  <c r="AO431" i="1"/>
  <c r="AN431" i="1"/>
  <c r="AM431" i="1"/>
  <c r="AL431" i="1"/>
  <c r="AK431" i="1"/>
  <c r="AJ431" i="1"/>
  <c r="AT430" i="1"/>
  <c r="AS430" i="1"/>
  <c r="AR430" i="1"/>
  <c r="AQ430" i="1"/>
  <c r="AP430" i="1"/>
  <c r="AO430" i="1"/>
  <c r="AN430" i="1"/>
  <c r="AM430" i="1"/>
  <c r="AL430" i="1"/>
  <c r="AK430" i="1"/>
  <c r="AJ430" i="1"/>
  <c r="AT429" i="1"/>
  <c r="AS429" i="1"/>
  <c r="AR429" i="1"/>
  <c r="AQ429" i="1"/>
  <c r="AP429" i="1"/>
  <c r="AO429" i="1"/>
  <c r="AN429" i="1"/>
  <c r="AM429" i="1"/>
  <c r="AL429" i="1"/>
  <c r="AK429" i="1"/>
  <c r="AJ429" i="1"/>
  <c r="AT428" i="1"/>
  <c r="AS428" i="1"/>
  <c r="AR428" i="1"/>
  <c r="AQ428" i="1"/>
  <c r="AP428" i="1"/>
  <c r="AO428" i="1"/>
  <c r="AN428" i="1"/>
  <c r="AM428" i="1"/>
  <c r="AL428" i="1"/>
  <c r="AK428" i="1"/>
  <c r="AJ428" i="1"/>
  <c r="AT427" i="1"/>
  <c r="AS427" i="1"/>
  <c r="AR427" i="1"/>
  <c r="AQ427" i="1"/>
  <c r="AP427" i="1"/>
  <c r="AO427" i="1"/>
  <c r="AN427" i="1"/>
  <c r="AM427" i="1"/>
  <c r="AL427" i="1"/>
  <c r="AK427" i="1"/>
  <c r="AJ427" i="1"/>
  <c r="AT426" i="1"/>
  <c r="AS426" i="1"/>
  <c r="AR426" i="1"/>
  <c r="AQ426" i="1"/>
  <c r="AP426" i="1"/>
  <c r="AO426" i="1"/>
  <c r="AN426" i="1"/>
  <c r="AM426" i="1"/>
  <c r="AL426" i="1"/>
  <c r="AK426" i="1"/>
  <c r="AJ426" i="1"/>
  <c r="AT425" i="1"/>
  <c r="AS425" i="1"/>
  <c r="AR425" i="1"/>
  <c r="AQ425" i="1"/>
  <c r="AP425" i="1"/>
  <c r="AO425" i="1"/>
  <c r="AN425" i="1"/>
  <c r="AM425" i="1"/>
  <c r="AL425" i="1"/>
  <c r="AK425" i="1"/>
  <c r="AJ425" i="1"/>
  <c r="AT424" i="1"/>
  <c r="AS424" i="1"/>
  <c r="AR424" i="1"/>
  <c r="AQ424" i="1"/>
  <c r="AP424" i="1"/>
  <c r="AO424" i="1"/>
  <c r="AN424" i="1"/>
  <c r="AM424" i="1"/>
  <c r="AL424" i="1"/>
  <c r="AK424" i="1"/>
  <c r="AJ424" i="1"/>
  <c r="AT423" i="1"/>
  <c r="AS423" i="1"/>
  <c r="AR423" i="1"/>
  <c r="AQ423" i="1"/>
  <c r="AP423" i="1"/>
  <c r="AO423" i="1"/>
  <c r="AN423" i="1"/>
  <c r="AM423" i="1"/>
  <c r="AL423" i="1"/>
  <c r="AK423" i="1"/>
  <c r="AJ423" i="1"/>
  <c r="AT422" i="1"/>
  <c r="AS422" i="1"/>
  <c r="AR422" i="1"/>
  <c r="AQ422" i="1"/>
  <c r="AP422" i="1"/>
  <c r="AO422" i="1"/>
  <c r="AN422" i="1"/>
  <c r="AM422" i="1"/>
  <c r="AL422" i="1"/>
  <c r="AK422" i="1"/>
  <c r="AJ422" i="1"/>
  <c r="AT421" i="1"/>
  <c r="AS421" i="1"/>
  <c r="AR421" i="1"/>
  <c r="AQ421" i="1"/>
  <c r="AP421" i="1"/>
  <c r="AO421" i="1"/>
  <c r="AN421" i="1"/>
  <c r="AM421" i="1"/>
  <c r="AL421" i="1"/>
  <c r="AK421" i="1"/>
  <c r="AJ421" i="1"/>
  <c r="AT420" i="1"/>
  <c r="AS420" i="1"/>
  <c r="AR420" i="1"/>
  <c r="AQ420" i="1"/>
  <c r="AP420" i="1"/>
  <c r="AO420" i="1"/>
  <c r="AN420" i="1"/>
  <c r="AM420" i="1"/>
  <c r="AL420" i="1"/>
  <c r="AK420" i="1"/>
  <c r="AJ420" i="1"/>
  <c r="AT419" i="1"/>
  <c r="AS419" i="1"/>
  <c r="AR419" i="1"/>
  <c r="AQ419" i="1"/>
  <c r="AP419" i="1"/>
  <c r="AO419" i="1"/>
  <c r="AN419" i="1"/>
  <c r="AM419" i="1"/>
  <c r="AL419" i="1"/>
  <c r="AK419" i="1"/>
  <c r="AJ419" i="1"/>
  <c r="AT418" i="1"/>
  <c r="AS418" i="1"/>
  <c r="AR418" i="1"/>
  <c r="AQ418" i="1"/>
  <c r="AP418" i="1"/>
  <c r="AO418" i="1"/>
  <c r="AN418" i="1"/>
  <c r="AM418" i="1"/>
  <c r="AL418" i="1"/>
  <c r="AK418" i="1"/>
  <c r="AJ418" i="1"/>
  <c r="AT417" i="1"/>
  <c r="AS417" i="1"/>
  <c r="AR417" i="1"/>
  <c r="AQ417" i="1"/>
  <c r="AP417" i="1"/>
  <c r="AO417" i="1"/>
  <c r="AN417" i="1"/>
  <c r="AM417" i="1"/>
  <c r="AL417" i="1"/>
  <c r="AK417" i="1"/>
  <c r="AJ417" i="1"/>
  <c r="AT416" i="1"/>
  <c r="AS416" i="1"/>
  <c r="AR416" i="1"/>
  <c r="AQ416" i="1"/>
  <c r="AP416" i="1"/>
  <c r="AO416" i="1"/>
  <c r="AN416" i="1"/>
  <c r="AM416" i="1"/>
  <c r="AL416" i="1"/>
  <c r="AK416" i="1"/>
  <c r="AJ416" i="1"/>
  <c r="AT415" i="1"/>
  <c r="AS415" i="1"/>
  <c r="AR415" i="1"/>
  <c r="AQ415" i="1"/>
  <c r="AP415" i="1"/>
  <c r="AO415" i="1"/>
  <c r="AN415" i="1"/>
  <c r="AM415" i="1"/>
  <c r="AL415" i="1"/>
  <c r="AK415" i="1"/>
  <c r="AJ415" i="1"/>
  <c r="AT414" i="1"/>
  <c r="AS414" i="1"/>
  <c r="AR414" i="1"/>
  <c r="AQ414" i="1"/>
  <c r="AP414" i="1"/>
  <c r="AO414" i="1"/>
  <c r="AN414" i="1"/>
  <c r="AM414" i="1"/>
  <c r="AL414" i="1"/>
  <c r="AK414" i="1"/>
  <c r="AJ414" i="1"/>
  <c r="AT413" i="1"/>
  <c r="AS413" i="1"/>
  <c r="AR413" i="1"/>
  <c r="AQ413" i="1"/>
  <c r="AP413" i="1"/>
  <c r="AO413" i="1"/>
  <c r="AN413" i="1"/>
  <c r="AM413" i="1"/>
  <c r="AL413" i="1"/>
  <c r="AK413" i="1"/>
  <c r="AJ413" i="1"/>
  <c r="AT412" i="1"/>
  <c r="AS412" i="1"/>
  <c r="AR412" i="1"/>
  <c r="AQ412" i="1"/>
  <c r="AP412" i="1"/>
  <c r="AO412" i="1"/>
  <c r="AN412" i="1"/>
  <c r="AM412" i="1"/>
  <c r="AL412" i="1"/>
  <c r="AK412" i="1"/>
  <c r="AJ412" i="1"/>
  <c r="AT411" i="1"/>
  <c r="AS411" i="1"/>
  <c r="AR411" i="1"/>
  <c r="AQ411" i="1"/>
  <c r="AP411" i="1"/>
  <c r="AO411" i="1"/>
  <c r="AN411" i="1"/>
  <c r="AM411" i="1"/>
  <c r="AL411" i="1"/>
  <c r="AK411" i="1"/>
  <c r="AJ411" i="1"/>
  <c r="AT410" i="1"/>
  <c r="AS410" i="1"/>
  <c r="AR410" i="1"/>
  <c r="AQ410" i="1"/>
  <c r="AP410" i="1"/>
  <c r="AO410" i="1"/>
  <c r="AN410" i="1"/>
  <c r="AM410" i="1"/>
  <c r="AL410" i="1"/>
  <c r="AK410" i="1"/>
  <c r="AJ410" i="1"/>
  <c r="AT409" i="1"/>
  <c r="AS409" i="1"/>
  <c r="AR409" i="1"/>
  <c r="AQ409" i="1"/>
  <c r="AP409" i="1"/>
  <c r="AO409" i="1"/>
  <c r="AN409" i="1"/>
  <c r="AM409" i="1"/>
  <c r="AL409" i="1"/>
  <c r="AK409" i="1"/>
  <c r="AJ409" i="1"/>
  <c r="AT408" i="1"/>
  <c r="AS408" i="1"/>
  <c r="AR408" i="1"/>
  <c r="AQ408" i="1"/>
  <c r="AP408" i="1"/>
  <c r="AO408" i="1"/>
  <c r="AN408" i="1"/>
  <c r="AM408" i="1"/>
  <c r="AL408" i="1"/>
  <c r="AK408" i="1"/>
  <c r="AJ408" i="1"/>
  <c r="AT407" i="1"/>
  <c r="AS407" i="1"/>
  <c r="AR407" i="1"/>
  <c r="AQ407" i="1"/>
  <c r="AP407" i="1"/>
  <c r="AO407" i="1"/>
  <c r="AN407" i="1"/>
  <c r="AM407" i="1"/>
  <c r="AL407" i="1"/>
  <c r="AK407" i="1"/>
  <c r="AJ407" i="1"/>
  <c r="AT406" i="1"/>
  <c r="AS406" i="1"/>
  <c r="AR406" i="1"/>
  <c r="AQ406" i="1"/>
  <c r="AP406" i="1"/>
  <c r="AO406" i="1"/>
  <c r="AN406" i="1"/>
  <c r="AM406" i="1"/>
  <c r="AL406" i="1"/>
  <c r="AK406" i="1"/>
  <c r="AJ406" i="1"/>
  <c r="AT405" i="1"/>
  <c r="AS405" i="1"/>
  <c r="AR405" i="1"/>
  <c r="AQ405" i="1"/>
  <c r="AP405" i="1"/>
  <c r="AO405" i="1"/>
  <c r="AN405" i="1"/>
  <c r="AM405" i="1"/>
  <c r="AL405" i="1"/>
  <c r="AK405" i="1"/>
  <c r="AJ405" i="1"/>
  <c r="AT404" i="1"/>
  <c r="AS404" i="1"/>
  <c r="AR404" i="1"/>
  <c r="AQ404" i="1"/>
  <c r="AP404" i="1"/>
  <c r="AO404" i="1"/>
  <c r="AN404" i="1"/>
  <c r="AM404" i="1"/>
  <c r="AL404" i="1"/>
  <c r="AK404" i="1"/>
  <c r="AJ404" i="1"/>
  <c r="AT403" i="1"/>
  <c r="AS403" i="1"/>
  <c r="AR403" i="1"/>
  <c r="AQ403" i="1"/>
  <c r="AP403" i="1"/>
  <c r="AO403" i="1"/>
  <c r="AN403" i="1"/>
  <c r="AM403" i="1"/>
  <c r="AL403" i="1"/>
  <c r="AK403" i="1"/>
  <c r="AJ403" i="1"/>
  <c r="AT402" i="1"/>
  <c r="AS402" i="1"/>
  <c r="AR402" i="1"/>
  <c r="AQ402" i="1"/>
  <c r="AP402" i="1"/>
  <c r="AO402" i="1"/>
  <c r="AN402" i="1"/>
  <c r="AM402" i="1"/>
  <c r="AL402" i="1"/>
  <c r="AK402" i="1"/>
  <c r="AJ402" i="1"/>
  <c r="AT401" i="1"/>
  <c r="AS401" i="1"/>
  <c r="AR401" i="1"/>
  <c r="AQ401" i="1"/>
  <c r="AP401" i="1"/>
  <c r="AO401" i="1"/>
  <c r="AN401" i="1"/>
  <c r="AM401" i="1"/>
  <c r="AL401" i="1"/>
  <c r="AK401" i="1"/>
  <c r="AJ401" i="1"/>
  <c r="AT400" i="1"/>
  <c r="AS400" i="1"/>
  <c r="AR400" i="1"/>
  <c r="AQ400" i="1"/>
  <c r="AP400" i="1"/>
  <c r="AO400" i="1"/>
  <c r="AN400" i="1"/>
  <c r="AM400" i="1"/>
  <c r="AL400" i="1"/>
  <c r="AK400" i="1"/>
  <c r="AJ400" i="1"/>
  <c r="AT399" i="1"/>
  <c r="AS399" i="1"/>
  <c r="AR399" i="1"/>
  <c r="AQ399" i="1"/>
  <c r="AP399" i="1"/>
  <c r="AO399" i="1"/>
  <c r="AN399" i="1"/>
  <c r="AM399" i="1"/>
  <c r="AL399" i="1"/>
  <c r="AK399" i="1"/>
  <c r="AJ399" i="1"/>
  <c r="AT398" i="1"/>
  <c r="AS398" i="1"/>
  <c r="AR398" i="1"/>
  <c r="AQ398" i="1"/>
  <c r="AP398" i="1"/>
  <c r="AO398" i="1"/>
  <c r="AN398" i="1"/>
  <c r="AM398" i="1"/>
  <c r="AL398" i="1"/>
  <c r="AK398" i="1"/>
  <c r="AJ398" i="1"/>
  <c r="AT397" i="1"/>
  <c r="AS397" i="1"/>
  <c r="AR397" i="1"/>
  <c r="AQ397" i="1"/>
  <c r="AP397" i="1"/>
  <c r="AO397" i="1"/>
  <c r="AN397" i="1"/>
  <c r="AM397" i="1"/>
  <c r="AL397" i="1"/>
  <c r="AK397" i="1"/>
  <c r="AJ397" i="1"/>
  <c r="AT396" i="1"/>
  <c r="AS396" i="1"/>
  <c r="AR396" i="1"/>
  <c r="AQ396" i="1"/>
  <c r="AP396" i="1"/>
  <c r="AO396" i="1"/>
  <c r="AN396" i="1"/>
  <c r="AM396" i="1"/>
  <c r="AL396" i="1"/>
  <c r="AK396" i="1"/>
  <c r="AJ396" i="1"/>
  <c r="AT395" i="1"/>
  <c r="AS395" i="1"/>
  <c r="AR395" i="1"/>
  <c r="AQ395" i="1"/>
  <c r="AP395" i="1"/>
  <c r="AO395" i="1"/>
  <c r="AN395" i="1"/>
  <c r="AM395" i="1"/>
  <c r="AL395" i="1"/>
  <c r="AK395" i="1"/>
  <c r="AJ395" i="1"/>
  <c r="AT394" i="1"/>
  <c r="AS394" i="1"/>
  <c r="AR394" i="1"/>
  <c r="AQ394" i="1"/>
  <c r="AP394" i="1"/>
  <c r="AO394" i="1"/>
  <c r="AN394" i="1"/>
  <c r="AM394" i="1"/>
  <c r="AL394" i="1"/>
  <c r="AK394" i="1"/>
  <c r="AJ394" i="1"/>
  <c r="AT393" i="1"/>
  <c r="AS393" i="1"/>
  <c r="AR393" i="1"/>
  <c r="AQ393" i="1"/>
  <c r="AP393" i="1"/>
  <c r="AO393" i="1"/>
  <c r="AN393" i="1"/>
  <c r="AM393" i="1"/>
  <c r="AL393" i="1"/>
  <c r="AK393" i="1"/>
  <c r="AJ393" i="1"/>
  <c r="AT392" i="1"/>
  <c r="AS392" i="1"/>
  <c r="AR392" i="1"/>
  <c r="AQ392" i="1"/>
  <c r="AP392" i="1"/>
  <c r="AO392" i="1"/>
  <c r="AN392" i="1"/>
  <c r="AM392" i="1"/>
  <c r="AL392" i="1"/>
  <c r="AK392" i="1"/>
  <c r="AJ392" i="1"/>
  <c r="AT391" i="1"/>
  <c r="AS391" i="1"/>
  <c r="AR391" i="1"/>
  <c r="AQ391" i="1"/>
  <c r="AP391" i="1"/>
  <c r="AO391" i="1"/>
  <c r="AN391" i="1"/>
  <c r="AM391" i="1"/>
  <c r="AL391" i="1"/>
  <c r="AK391" i="1"/>
  <c r="AJ391" i="1"/>
  <c r="AT390" i="1"/>
  <c r="AS390" i="1"/>
  <c r="AR390" i="1"/>
  <c r="AQ390" i="1"/>
  <c r="AP390" i="1"/>
  <c r="AO390" i="1"/>
  <c r="AN390" i="1"/>
  <c r="AM390" i="1"/>
  <c r="AL390" i="1"/>
  <c r="AK390" i="1"/>
  <c r="AJ390" i="1"/>
  <c r="AT389" i="1"/>
  <c r="AS389" i="1"/>
  <c r="AR389" i="1"/>
  <c r="AQ389" i="1"/>
  <c r="AP389" i="1"/>
  <c r="AO389" i="1"/>
  <c r="AN389" i="1"/>
  <c r="AM389" i="1"/>
  <c r="AL389" i="1"/>
  <c r="AK389" i="1"/>
  <c r="AJ389" i="1"/>
  <c r="AT388" i="1"/>
  <c r="AS388" i="1"/>
  <c r="AR388" i="1"/>
  <c r="AQ388" i="1"/>
  <c r="AP388" i="1"/>
  <c r="AO388" i="1"/>
  <c r="AN388" i="1"/>
  <c r="AM388" i="1"/>
  <c r="AL388" i="1"/>
  <c r="AK388" i="1"/>
  <c r="AJ388" i="1"/>
  <c r="AT387" i="1"/>
  <c r="AS387" i="1"/>
  <c r="AR387" i="1"/>
  <c r="AQ387" i="1"/>
  <c r="AP387" i="1"/>
  <c r="AO387" i="1"/>
  <c r="AN387" i="1"/>
  <c r="AM387" i="1"/>
  <c r="AL387" i="1"/>
  <c r="AK387" i="1"/>
  <c r="AJ387" i="1"/>
  <c r="AT386" i="1"/>
  <c r="AS386" i="1"/>
  <c r="AR386" i="1"/>
  <c r="AQ386" i="1"/>
  <c r="AP386" i="1"/>
  <c r="AO386" i="1"/>
  <c r="AN386" i="1"/>
  <c r="AM386" i="1"/>
  <c r="AL386" i="1"/>
  <c r="AK386" i="1"/>
  <c r="AJ386" i="1"/>
  <c r="AT385" i="1"/>
  <c r="AS385" i="1"/>
  <c r="AR385" i="1"/>
  <c r="AQ385" i="1"/>
  <c r="AP385" i="1"/>
  <c r="AO385" i="1"/>
  <c r="AN385" i="1"/>
  <c r="AM385" i="1"/>
  <c r="AL385" i="1"/>
  <c r="AK385" i="1"/>
  <c r="AJ385" i="1"/>
  <c r="AT384" i="1"/>
  <c r="AS384" i="1"/>
  <c r="AR384" i="1"/>
  <c r="AQ384" i="1"/>
  <c r="AP384" i="1"/>
  <c r="AO384" i="1"/>
  <c r="AN384" i="1"/>
  <c r="AM384" i="1"/>
  <c r="AL384" i="1"/>
  <c r="AK384" i="1"/>
  <c r="AJ384" i="1"/>
  <c r="AT383" i="1"/>
  <c r="AS383" i="1"/>
  <c r="AR383" i="1"/>
  <c r="AQ383" i="1"/>
  <c r="AP383" i="1"/>
  <c r="AO383" i="1"/>
  <c r="AN383" i="1"/>
  <c r="AM383" i="1"/>
  <c r="AL383" i="1"/>
  <c r="AK383" i="1"/>
  <c r="AJ383" i="1"/>
  <c r="AT382" i="1"/>
  <c r="AS382" i="1"/>
  <c r="AR382" i="1"/>
  <c r="AQ382" i="1"/>
  <c r="AP382" i="1"/>
  <c r="AO382" i="1"/>
  <c r="AN382" i="1"/>
  <c r="AM382" i="1"/>
  <c r="AL382" i="1"/>
  <c r="AK382" i="1"/>
  <c r="AJ382" i="1"/>
  <c r="AT381" i="1"/>
  <c r="AS381" i="1"/>
  <c r="AR381" i="1"/>
  <c r="AQ381" i="1"/>
  <c r="AP381" i="1"/>
  <c r="AO381" i="1"/>
  <c r="AN381" i="1"/>
  <c r="AM381" i="1"/>
  <c r="AL381" i="1"/>
  <c r="AK381" i="1"/>
  <c r="AJ381" i="1"/>
  <c r="AT380" i="1"/>
  <c r="AS380" i="1"/>
  <c r="AR380" i="1"/>
  <c r="AQ380" i="1"/>
  <c r="AP380" i="1"/>
  <c r="AO380" i="1"/>
  <c r="AN380" i="1"/>
  <c r="AM380" i="1"/>
  <c r="AL380" i="1"/>
  <c r="AK380" i="1"/>
  <c r="AJ380" i="1"/>
  <c r="AT379" i="1"/>
  <c r="AS379" i="1"/>
  <c r="AR379" i="1"/>
  <c r="AQ379" i="1"/>
  <c r="AP379" i="1"/>
  <c r="AO379" i="1"/>
  <c r="AN379" i="1"/>
  <c r="AM379" i="1"/>
  <c r="AL379" i="1"/>
  <c r="AK379" i="1"/>
  <c r="AJ379" i="1"/>
  <c r="AT378" i="1"/>
  <c r="AS378" i="1"/>
  <c r="AR378" i="1"/>
  <c r="AQ378" i="1"/>
  <c r="AP378" i="1"/>
  <c r="AO378" i="1"/>
  <c r="AN378" i="1"/>
  <c r="AM378" i="1"/>
  <c r="AL378" i="1"/>
  <c r="AK378" i="1"/>
  <c r="AJ378" i="1"/>
  <c r="AT377" i="1"/>
  <c r="AS377" i="1"/>
  <c r="AR377" i="1"/>
  <c r="AQ377" i="1"/>
  <c r="AP377" i="1"/>
  <c r="AO377" i="1"/>
  <c r="AN377" i="1"/>
  <c r="AM377" i="1"/>
  <c r="AL377" i="1"/>
  <c r="AK377" i="1"/>
  <c r="AJ377" i="1"/>
  <c r="AT376" i="1"/>
  <c r="AS376" i="1"/>
  <c r="AR376" i="1"/>
  <c r="AQ376" i="1"/>
  <c r="AP376" i="1"/>
  <c r="AO376" i="1"/>
  <c r="AN376" i="1"/>
  <c r="AM376" i="1"/>
  <c r="AL376" i="1"/>
  <c r="AK376" i="1"/>
  <c r="AJ376" i="1"/>
  <c r="AT375" i="1"/>
  <c r="AS375" i="1"/>
  <c r="AR375" i="1"/>
  <c r="AQ375" i="1"/>
  <c r="AP375" i="1"/>
  <c r="AO375" i="1"/>
  <c r="AN375" i="1"/>
  <c r="AM375" i="1"/>
  <c r="AL375" i="1"/>
  <c r="AK375" i="1"/>
  <c r="AJ375" i="1"/>
  <c r="AT374" i="1"/>
  <c r="AS374" i="1"/>
  <c r="AR374" i="1"/>
  <c r="AQ374" i="1"/>
  <c r="AP374" i="1"/>
  <c r="AO374" i="1"/>
  <c r="AN374" i="1"/>
  <c r="AM374" i="1"/>
  <c r="AL374" i="1"/>
  <c r="AK374" i="1"/>
  <c r="AJ374" i="1"/>
  <c r="AT373" i="1"/>
  <c r="AS373" i="1"/>
  <c r="AR373" i="1"/>
  <c r="AQ373" i="1"/>
  <c r="AP373" i="1"/>
  <c r="AO373" i="1"/>
  <c r="AN373" i="1"/>
  <c r="AM373" i="1"/>
  <c r="AL373" i="1"/>
  <c r="AK373" i="1"/>
  <c r="AJ373" i="1"/>
  <c r="AT372" i="1"/>
  <c r="AS372" i="1"/>
  <c r="AR372" i="1"/>
  <c r="AQ372" i="1"/>
  <c r="AP372" i="1"/>
  <c r="AO372" i="1"/>
  <c r="AN372" i="1"/>
  <c r="AM372" i="1"/>
  <c r="AL372" i="1"/>
  <c r="AK372" i="1"/>
  <c r="AJ372" i="1"/>
  <c r="AT371" i="1"/>
  <c r="AS371" i="1"/>
  <c r="AR371" i="1"/>
  <c r="AQ371" i="1"/>
  <c r="AP371" i="1"/>
  <c r="AO371" i="1"/>
  <c r="AN371" i="1"/>
  <c r="AM371" i="1"/>
  <c r="AL371" i="1"/>
  <c r="AK371" i="1"/>
  <c r="AJ371" i="1"/>
  <c r="AT370" i="1"/>
  <c r="AS370" i="1"/>
  <c r="AR370" i="1"/>
  <c r="AQ370" i="1"/>
  <c r="AP370" i="1"/>
  <c r="AO370" i="1"/>
  <c r="AN370" i="1"/>
  <c r="AM370" i="1"/>
  <c r="AL370" i="1"/>
  <c r="AK370" i="1"/>
  <c r="AJ370" i="1"/>
  <c r="AT369" i="1"/>
  <c r="AS369" i="1"/>
  <c r="AR369" i="1"/>
  <c r="AQ369" i="1"/>
  <c r="AP369" i="1"/>
  <c r="AO369" i="1"/>
  <c r="AN369" i="1"/>
  <c r="AM369" i="1"/>
  <c r="AL369" i="1"/>
  <c r="AK369" i="1"/>
  <c r="AJ369" i="1"/>
  <c r="AT368" i="1"/>
  <c r="AS368" i="1"/>
  <c r="AR368" i="1"/>
  <c r="AQ368" i="1"/>
  <c r="AP368" i="1"/>
  <c r="AO368" i="1"/>
  <c r="AN368" i="1"/>
  <c r="AM368" i="1"/>
  <c r="AL368" i="1"/>
  <c r="AK368" i="1"/>
  <c r="AJ368" i="1"/>
  <c r="AT367" i="1"/>
  <c r="AS367" i="1"/>
  <c r="AR367" i="1"/>
  <c r="AQ367" i="1"/>
  <c r="AP367" i="1"/>
  <c r="AO367" i="1"/>
  <c r="AN367" i="1"/>
  <c r="AM367" i="1"/>
  <c r="AL367" i="1"/>
  <c r="AK367" i="1"/>
  <c r="AJ367" i="1"/>
  <c r="AT366" i="1"/>
  <c r="AS366" i="1"/>
  <c r="AR366" i="1"/>
  <c r="AQ366" i="1"/>
  <c r="AP366" i="1"/>
  <c r="AO366" i="1"/>
  <c r="AN366" i="1"/>
  <c r="AM366" i="1"/>
  <c r="AL366" i="1"/>
  <c r="AK366" i="1"/>
  <c r="AJ366" i="1"/>
  <c r="AT365" i="1"/>
  <c r="AS365" i="1"/>
  <c r="AR365" i="1"/>
  <c r="AQ365" i="1"/>
  <c r="AP365" i="1"/>
  <c r="AO365" i="1"/>
  <c r="AN365" i="1"/>
  <c r="AM365" i="1"/>
  <c r="AL365" i="1"/>
  <c r="AK365" i="1"/>
  <c r="AJ365" i="1"/>
  <c r="AT364" i="1"/>
  <c r="AS364" i="1"/>
  <c r="AR364" i="1"/>
  <c r="AQ364" i="1"/>
  <c r="AP364" i="1"/>
  <c r="AO364" i="1"/>
  <c r="AN364" i="1"/>
  <c r="AM364" i="1"/>
  <c r="AL364" i="1"/>
  <c r="AK364" i="1"/>
  <c r="AJ364" i="1"/>
  <c r="AT363" i="1"/>
  <c r="AS363" i="1"/>
  <c r="AR363" i="1"/>
  <c r="AQ363" i="1"/>
  <c r="AP363" i="1"/>
  <c r="AO363" i="1"/>
  <c r="AN363" i="1"/>
  <c r="AM363" i="1"/>
  <c r="AL363" i="1"/>
  <c r="AK363" i="1"/>
  <c r="AJ363" i="1"/>
  <c r="AT362" i="1"/>
  <c r="AS362" i="1"/>
  <c r="AR362" i="1"/>
  <c r="AQ362" i="1"/>
  <c r="AP362" i="1"/>
  <c r="AO362" i="1"/>
  <c r="AN362" i="1"/>
  <c r="AM362" i="1"/>
  <c r="AL362" i="1"/>
  <c r="AK362" i="1"/>
  <c r="AJ362" i="1"/>
  <c r="AT361" i="1"/>
  <c r="AS361" i="1"/>
  <c r="AR361" i="1"/>
  <c r="AQ361" i="1"/>
  <c r="AP361" i="1"/>
  <c r="AO361" i="1"/>
  <c r="AN361" i="1"/>
  <c r="AM361" i="1"/>
  <c r="AL361" i="1"/>
  <c r="AK361" i="1"/>
  <c r="AJ361" i="1"/>
  <c r="AT360" i="1"/>
  <c r="AS360" i="1"/>
  <c r="AR360" i="1"/>
  <c r="AQ360" i="1"/>
  <c r="AP360" i="1"/>
  <c r="AO360" i="1"/>
  <c r="AN360" i="1"/>
  <c r="AM360" i="1"/>
  <c r="AL360" i="1"/>
  <c r="AK360" i="1"/>
  <c r="AJ360" i="1"/>
  <c r="AT359" i="1"/>
  <c r="AS359" i="1"/>
  <c r="AR359" i="1"/>
  <c r="AQ359" i="1"/>
  <c r="AP359" i="1"/>
  <c r="AO359" i="1"/>
  <c r="AN359" i="1"/>
  <c r="AM359" i="1"/>
  <c r="AL359" i="1"/>
  <c r="AK359" i="1"/>
  <c r="AJ359" i="1"/>
  <c r="AT358" i="1"/>
  <c r="AS358" i="1"/>
  <c r="AR358" i="1"/>
  <c r="AQ358" i="1"/>
  <c r="AP358" i="1"/>
  <c r="AO358" i="1"/>
  <c r="AN358" i="1"/>
  <c r="AM358" i="1"/>
  <c r="AL358" i="1"/>
  <c r="AK358" i="1"/>
  <c r="AJ358" i="1"/>
  <c r="AT357" i="1"/>
  <c r="AS357" i="1"/>
  <c r="AR357" i="1"/>
  <c r="AQ357" i="1"/>
  <c r="AP357" i="1"/>
  <c r="AO357" i="1"/>
  <c r="AN357" i="1"/>
  <c r="AM357" i="1"/>
  <c r="AL357" i="1"/>
  <c r="AK357" i="1"/>
  <c r="AJ357" i="1"/>
  <c r="AT356" i="1"/>
  <c r="AS356" i="1"/>
  <c r="AR356" i="1"/>
  <c r="AQ356" i="1"/>
  <c r="AP356" i="1"/>
  <c r="AO356" i="1"/>
  <c r="AN356" i="1"/>
  <c r="AM356" i="1"/>
  <c r="AL356" i="1"/>
  <c r="AK356" i="1"/>
  <c r="AJ356" i="1"/>
  <c r="AT355" i="1"/>
  <c r="AS355" i="1"/>
  <c r="AR355" i="1"/>
  <c r="AQ355" i="1"/>
  <c r="AP355" i="1"/>
  <c r="AO355" i="1"/>
  <c r="AN355" i="1"/>
  <c r="AM355" i="1"/>
  <c r="AL355" i="1"/>
  <c r="AK355" i="1"/>
  <c r="AJ355" i="1"/>
  <c r="AT354" i="1"/>
  <c r="AS354" i="1"/>
  <c r="AR354" i="1"/>
  <c r="AQ354" i="1"/>
  <c r="AP354" i="1"/>
  <c r="AO354" i="1"/>
  <c r="AN354" i="1"/>
  <c r="AM354" i="1"/>
  <c r="AL354" i="1"/>
  <c r="AK354" i="1"/>
  <c r="AJ354" i="1"/>
  <c r="AT353" i="1"/>
  <c r="AS353" i="1"/>
  <c r="AR353" i="1"/>
  <c r="AQ353" i="1"/>
  <c r="AP353" i="1"/>
  <c r="AO353" i="1"/>
  <c r="AN353" i="1"/>
  <c r="AM353" i="1"/>
  <c r="AL353" i="1"/>
  <c r="AK353" i="1"/>
  <c r="AJ353" i="1"/>
  <c r="AT352" i="1"/>
  <c r="AS352" i="1"/>
  <c r="AR352" i="1"/>
  <c r="AQ352" i="1"/>
  <c r="AP352" i="1"/>
  <c r="AO352" i="1"/>
  <c r="AN352" i="1"/>
  <c r="AM352" i="1"/>
  <c r="AL352" i="1"/>
  <c r="AK352" i="1"/>
  <c r="AJ352" i="1"/>
  <c r="AT351" i="1"/>
  <c r="AS351" i="1"/>
  <c r="AR351" i="1"/>
  <c r="AQ351" i="1"/>
  <c r="AP351" i="1"/>
  <c r="AO351" i="1"/>
  <c r="AN351" i="1"/>
  <c r="AM351" i="1"/>
  <c r="AL351" i="1"/>
  <c r="AK351" i="1"/>
  <c r="AJ351" i="1"/>
  <c r="AT350" i="1"/>
  <c r="AS350" i="1"/>
  <c r="AR350" i="1"/>
  <c r="AQ350" i="1"/>
  <c r="AP350" i="1"/>
  <c r="AO350" i="1"/>
  <c r="AN350" i="1"/>
  <c r="AM350" i="1"/>
  <c r="AL350" i="1"/>
  <c r="AK350" i="1"/>
  <c r="AJ350" i="1"/>
  <c r="AT349" i="1"/>
  <c r="AS349" i="1"/>
  <c r="AR349" i="1"/>
  <c r="AQ349" i="1"/>
  <c r="AP349" i="1"/>
  <c r="AO349" i="1"/>
  <c r="AN349" i="1"/>
  <c r="AM349" i="1"/>
  <c r="AL349" i="1"/>
  <c r="AK349" i="1"/>
  <c r="AJ349" i="1"/>
  <c r="AT348" i="1"/>
  <c r="AS348" i="1"/>
  <c r="AR348" i="1"/>
  <c r="AQ348" i="1"/>
  <c r="AP348" i="1"/>
  <c r="AO348" i="1"/>
  <c r="AN348" i="1"/>
  <c r="AM348" i="1"/>
  <c r="AL348" i="1"/>
  <c r="AK348" i="1"/>
  <c r="AJ348" i="1"/>
  <c r="AT347" i="1"/>
  <c r="AS347" i="1"/>
  <c r="AR347" i="1"/>
  <c r="AQ347" i="1"/>
  <c r="AP347" i="1"/>
  <c r="AO347" i="1"/>
  <c r="AN347" i="1"/>
  <c r="AM347" i="1"/>
  <c r="AL347" i="1"/>
  <c r="AK347" i="1"/>
  <c r="AJ347" i="1"/>
  <c r="AT346" i="1"/>
  <c r="AS346" i="1"/>
  <c r="AR346" i="1"/>
  <c r="AQ346" i="1"/>
  <c r="AP346" i="1"/>
  <c r="AO346" i="1"/>
  <c r="AN346" i="1"/>
  <c r="AM346" i="1"/>
  <c r="AL346" i="1"/>
  <c r="AK346" i="1"/>
  <c r="AJ346" i="1"/>
  <c r="AT345" i="1"/>
  <c r="AS345" i="1"/>
  <c r="AR345" i="1"/>
  <c r="AQ345" i="1"/>
  <c r="AP345" i="1"/>
  <c r="AO345" i="1"/>
  <c r="AN345" i="1"/>
  <c r="AM345" i="1"/>
  <c r="AL345" i="1"/>
  <c r="AK345" i="1"/>
  <c r="AJ345" i="1"/>
  <c r="AT344" i="1"/>
  <c r="AS344" i="1"/>
  <c r="AR344" i="1"/>
  <c r="AQ344" i="1"/>
  <c r="AP344" i="1"/>
  <c r="AO344" i="1"/>
  <c r="AN344" i="1"/>
  <c r="AM344" i="1"/>
  <c r="AL344" i="1"/>
  <c r="AK344" i="1"/>
  <c r="AJ344" i="1"/>
  <c r="AT343" i="1"/>
  <c r="AS343" i="1"/>
  <c r="AR343" i="1"/>
  <c r="AQ343" i="1"/>
  <c r="AP343" i="1"/>
  <c r="AO343" i="1"/>
  <c r="AN343" i="1"/>
  <c r="AM343" i="1"/>
  <c r="AL343" i="1"/>
  <c r="AK343" i="1"/>
  <c r="AJ343" i="1"/>
  <c r="AT342" i="1"/>
  <c r="AS342" i="1"/>
  <c r="AR342" i="1"/>
  <c r="AQ342" i="1"/>
  <c r="AP342" i="1"/>
  <c r="AO342" i="1"/>
  <c r="AN342" i="1"/>
  <c r="AM342" i="1"/>
  <c r="AL342" i="1"/>
  <c r="AK342" i="1"/>
  <c r="AJ342" i="1"/>
  <c r="AT341" i="1"/>
  <c r="AS341" i="1"/>
  <c r="AR341" i="1"/>
  <c r="AQ341" i="1"/>
  <c r="AP341" i="1"/>
  <c r="AO341" i="1"/>
  <c r="AN341" i="1"/>
  <c r="AM341" i="1"/>
  <c r="AL341" i="1"/>
  <c r="AK341" i="1"/>
  <c r="AJ341" i="1"/>
  <c r="AT340" i="1"/>
  <c r="AS340" i="1"/>
  <c r="AR340" i="1"/>
  <c r="AQ340" i="1"/>
  <c r="AP340" i="1"/>
  <c r="AO340" i="1"/>
  <c r="AN340" i="1"/>
  <c r="AM340" i="1"/>
  <c r="AL340" i="1"/>
  <c r="AK340" i="1"/>
  <c r="AJ340" i="1"/>
  <c r="AT339" i="1"/>
  <c r="AS339" i="1"/>
  <c r="AR339" i="1"/>
  <c r="AQ339" i="1"/>
  <c r="AP339" i="1"/>
  <c r="AO339" i="1"/>
  <c r="AN339" i="1"/>
  <c r="AM339" i="1"/>
  <c r="AL339" i="1"/>
  <c r="AK339" i="1"/>
  <c r="AJ339" i="1"/>
  <c r="AT338" i="1"/>
  <c r="AS338" i="1"/>
  <c r="AR338" i="1"/>
  <c r="AQ338" i="1"/>
  <c r="AP338" i="1"/>
  <c r="AO338" i="1"/>
  <c r="AN338" i="1"/>
  <c r="AM338" i="1"/>
  <c r="AL338" i="1"/>
  <c r="AK338" i="1"/>
  <c r="AJ338" i="1"/>
  <c r="AT337" i="1"/>
  <c r="AS337" i="1"/>
  <c r="AR337" i="1"/>
  <c r="AQ337" i="1"/>
  <c r="AP337" i="1"/>
  <c r="AO337" i="1"/>
  <c r="AN337" i="1"/>
  <c r="AM337" i="1"/>
  <c r="AL337" i="1"/>
  <c r="AK337" i="1"/>
  <c r="AJ337" i="1"/>
  <c r="AT336" i="1"/>
  <c r="AS336" i="1"/>
  <c r="AR336" i="1"/>
  <c r="AQ336" i="1"/>
  <c r="AP336" i="1"/>
  <c r="AO336" i="1"/>
  <c r="AN336" i="1"/>
  <c r="AM336" i="1"/>
  <c r="AL336" i="1"/>
  <c r="AK336" i="1"/>
  <c r="AJ336" i="1"/>
  <c r="AT335" i="1"/>
  <c r="AS335" i="1"/>
  <c r="AR335" i="1"/>
  <c r="AQ335" i="1"/>
  <c r="AP335" i="1"/>
  <c r="AO335" i="1"/>
  <c r="AN335" i="1"/>
  <c r="AM335" i="1"/>
  <c r="AL335" i="1"/>
  <c r="AK335" i="1"/>
  <c r="AJ335" i="1"/>
  <c r="AT334" i="1"/>
  <c r="AS334" i="1"/>
  <c r="AR334" i="1"/>
  <c r="AQ334" i="1"/>
  <c r="AP334" i="1"/>
  <c r="AO334" i="1"/>
  <c r="AN334" i="1"/>
  <c r="AM334" i="1"/>
  <c r="AL334" i="1"/>
  <c r="AK334" i="1"/>
  <c r="AJ334" i="1"/>
  <c r="AT333" i="1"/>
  <c r="AS333" i="1"/>
  <c r="AR333" i="1"/>
  <c r="AQ333" i="1"/>
  <c r="AP333" i="1"/>
  <c r="AO333" i="1"/>
  <c r="AN333" i="1"/>
  <c r="AM333" i="1"/>
  <c r="AL333" i="1"/>
  <c r="AK333" i="1"/>
  <c r="AJ333" i="1"/>
  <c r="AT332" i="1"/>
  <c r="AS332" i="1"/>
  <c r="AR332" i="1"/>
  <c r="AQ332" i="1"/>
  <c r="AP332" i="1"/>
  <c r="AO332" i="1"/>
  <c r="AN332" i="1"/>
  <c r="AM332" i="1"/>
  <c r="AL332" i="1"/>
  <c r="AK332" i="1"/>
  <c r="AJ332" i="1"/>
  <c r="AT331" i="1"/>
  <c r="AS331" i="1"/>
  <c r="AR331" i="1"/>
  <c r="AQ331" i="1"/>
  <c r="AP331" i="1"/>
  <c r="AO331" i="1"/>
  <c r="AN331" i="1"/>
  <c r="AM331" i="1"/>
  <c r="AL331" i="1"/>
  <c r="AK331" i="1"/>
  <c r="AJ331" i="1"/>
  <c r="AT330" i="1"/>
  <c r="AS330" i="1"/>
  <c r="AR330" i="1"/>
  <c r="AQ330" i="1"/>
  <c r="AP330" i="1"/>
  <c r="AO330" i="1"/>
  <c r="AN330" i="1"/>
  <c r="AM330" i="1"/>
  <c r="AL330" i="1"/>
  <c r="AK330" i="1"/>
  <c r="AJ330" i="1"/>
  <c r="AT329" i="1"/>
  <c r="AS329" i="1"/>
  <c r="AR329" i="1"/>
  <c r="AQ329" i="1"/>
  <c r="AP329" i="1"/>
  <c r="AO329" i="1"/>
  <c r="AN329" i="1"/>
  <c r="AM329" i="1"/>
  <c r="AL329" i="1"/>
  <c r="AK329" i="1"/>
  <c r="AJ329" i="1"/>
  <c r="AT328" i="1"/>
  <c r="AS328" i="1"/>
  <c r="AR328" i="1"/>
  <c r="AQ328" i="1"/>
  <c r="AP328" i="1"/>
  <c r="AO328" i="1"/>
  <c r="AN328" i="1"/>
  <c r="AM328" i="1"/>
  <c r="AL328" i="1"/>
  <c r="AK328" i="1"/>
  <c r="AJ328" i="1"/>
  <c r="AT327" i="1"/>
  <c r="AS327" i="1"/>
  <c r="AR327" i="1"/>
  <c r="AQ327" i="1"/>
  <c r="AP327" i="1"/>
  <c r="AO327" i="1"/>
  <c r="AN327" i="1"/>
  <c r="AM327" i="1"/>
  <c r="AL327" i="1"/>
  <c r="AK327" i="1"/>
  <c r="AJ327" i="1"/>
  <c r="AT326" i="1"/>
  <c r="AS326" i="1"/>
  <c r="AR326" i="1"/>
  <c r="AQ326" i="1"/>
  <c r="AP326" i="1"/>
  <c r="AO326" i="1"/>
  <c r="AN326" i="1"/>
  <c r="AM326" i="1"/>
  <c r="AL326" i="1"/>
  <c r="AK326" i="1"/>
  <c r="AJ326" i="1"/>
  <c r="AT325" i="1"/>
  <c r="AS325" i="1"/>
  <c r="AR325" i="1"/>
  <c r="AQ325" i="1"/>
  <c r="AP325" i="1"/>
  <c r="AO325" i="1"/>
  <c r="AN325" i="1"/>
  <c r="AM325" i="1"/>
  <c r="AL325" i="1"/>
  <c r="AK325" i="1"/>
  <c r="AJ325" i="1"/>
  <c r="AT324" i="1"/>
  <c r="AS324" i="1"/>
  <c r="AR324" i="1"/>
  <c r="AQ324" i="1"/>
  <c r="AP324" i="1"/>
  <c r="AO324" i="1"/>
  <c r="AN324" i="1"/>
  <c r="AM324" i="1"/>
  <c r="AL324" i="1"/>
  <c r="AK324" i="1"/>
  <c r="AJ324" i="1"/>
  <c r="AT323" i="1"/>
  <c r="AS323" i="1"/>
  <c r="AR323" i="1"/>
  <c r="AQ323" i="1"/>
  <c r="AP323" i="1"/>
  <c r="AO323" i="1"/>
  <c r="AN323" i="1"/>
  <c r="AM323" i="1"/>
  <c r="AL323" i="1"/>
  <c r="AK323" i="1"/>
  <c r="AJ323" i="1"/>
  <c r="AT322" i="1"/>
  <c r="AS322" i="1"/>
  <c r="AR322" i="1"/>
  <c r="AQ322" i="1"/>
  <c r="AP322" i="1"/>
  <c r="AO322" i="1"/>
  <c r="AN322" i="1"/>
  <c r="AM322" i="1"/>
  <c r="AL322" i="1"/>
  <c r="AK322" i="1"/>
  <c r="AJ322" i="1"/>
  <c r="AT321" i="1"/>
  <c r="AS321" i="1"/>
  <c r="AR321" i="1"/>
  <c r="AQ321" i="1"/>
  <c r="AP321" i="1"/>
  <c r="AO321" i="1"/>
  <c r="AN321" i="1"/>
  <c r="AM321" i="1"/>
  <c r="AL321" i="1"/>
  <c r="AK321" i="1"/>
  <c r="AJ321" i="1"/>
  <c r="AT320" i="1"/>
  <c r="AS320" i="1"/>
  <c r="AR320" i="1"/>
  <c r="AQ320" i="1"/>
  <c r="AP320" i="1"/>
  <c r="AO320" i="1"/>
  <c r="AN320" i="1"/>
  <c r="AM320" i="1"/>
  <c r="AL320" i="1"/>
  <c r="AK320" i="1"/>
  <c r="AJ320" i="1"/>
  <c r="AT319" i="1"/>
  <c r="AS319" i="1"/>
  <c r="AR319" i="1"/>
  <c r="AQ319" i="1"/>
  <c r="AP319" i="1"/>
  <c r="AO319" i="1"/>
  <c r="AN319" i="1"/>
  <c r="AM319" i="1"/>
  <c r="AL319" i="1"/>
  <c r="AK319" i="1"/>
  <c r="AJ319" i="1"/>
  <c r="AT318" i="1"/>
  <c r="AS318" i="1"/>
  <c r="AR318" i="1"/>
  <c r="AQ318" i="1"/>
  <c r="AP318" i="1"/>
  <c r="AO318" i="1"/>
  <c r="AN318" i="1"/>
  <c r="AM318" i="1"/>
  <c r="AL318" i="1"/>
  <c r="AK318" i="1"/>
  <c r="AJ318" i="1"/>
  <c r="AT317" i="1"/>
  <c r="AS317" i="1"/>
  <c r="AR317" i="1"/>
  <c r="AQ317" i="1"/>
  <c r="AP317" i="1"/>
  <c r="AO317" i="1"/>
  <c r="AN317" i="1"/>
  <c r="AM317" i="1"/>
  <c r="AL317" i="1"/>
  <c r="AK317" i="1"/>
  <c r="AJ317" i="1"/>
  <c r="AT316" i="1"/>
  <c r="AS316" i="1"/>
  <c r="AR316" i="1"/>
  <c r="AQ316" i="1"/>
  <c r="AP316" i="1"/>
  <c r="AO316" i="1"/>
  <c r="AN316" i="1"/>
  <c r="AM316" i="1"/>
  <c r="AL316" i="1"/>
  <c r="AK316" i="1"/>
  <c r="AJ316" i="1"/>
  <c r="AT315" i="1"/>
  <c r="AS315" i="1"/>
  <c r="AR315" i="1"/>
  <c r="AQ315" i="1"/>
  <c r="AP315" i="1"/>
  <c r="AO315" i="1"/>
  <c r="AN315" i="1"/>
  <c r="AM315" i="1"/>
  <c r="AL315" i="1"/>
  <c r="AK315" i="1"/>
  <c r="AJ315" i="1"/>
  <c r="AT314" i="1"/>
  <c r="AS314" i="1"/>
  <c r="AR314" i="1"/>
  <c r="AQ314" i="1"/>
  <c r="AP314" i="1"/>
  <c r="AO314" i="1"/>
  <c r="AN314" i="1"/>
  <c r="AM314" i="1"/>
  <c r="AL314" i="1"/>
  <c r="AK314" i="1"/>
  <c r="AJ314" i="1"/>
  <c r="AT313" i="1"/>
  <c r="AS313" i="1"/>
  <c r="AR313" i="1"/>
  <c r="AQ313" i="1"/>
  <c r="AP313" i="1"/>
  <c r="AO313" i="1"/>
  <c r="AN313" i="1"/>
  <c r="AM313" i="1"/>
  <c r="AL313" i="1"/>
  <c r="AK313" i="1"/>
  <c r="AJ313" i="1"/>
  <c r="AT312" i="1"/>
  <c r="AS312" i="1"/>
  <c r="AR312" i="1"/>
  <c r="AQ312" i="1"/>
  <c r="AP312" i="1"/>
  <c r="AO312" i="1"/>
  <c r="AN312" i="1"/>
  <c r="AM312" i="1"/>
  <c r="AL312" i="1"/>
  <c r="AK312" i="1"/>
  <c r="AJ312" i="1"/>
  <c r="AT311" i="1"/>
  <c r="AS311" i="1"/>
  <c r="AR311" i="1"/>
  <c r="AQ311" i="1"/>
  <c r="AP311" i="1"/>
  <c r="AO311" i="1"/>
  <c r="AN311" i="1"/>
  <c r="AM311" i="1"/>
  <c r="AL311" i="1"/>
  <c r="AK311" i="1"/>
  <c r="AJ311" i="1"/>
  <c r="AT310" i="1"/>
  <c r="AS310" i="1"/>
  <c r="AR310" i="1"/>
  <c r="AQ310" i="1"/>
  <c r="AP310" i="1"/>
  <c r="AO310" i="1"/>
  <c r="AN310" i="1"/>
  <c r="AM310" i="1"/>
  <c r="AL310" i="1"/>
  <c r="AK310" i="1"/>
  <c r="AJ310" i="1"/>
  <c r="AT309" i="1"/>
  <c r="AS309" i="1"/>
  <c r="AR309" i="1"/>
  <c r="AQ309" i="1"/>
  <c r="AP309" i="1"/>
  <c r="AO309" i="1"/>
  <c r="AN309" i="1"/>
  <c r="AM309" i="1"/>
  <c r="AL309" i="1"/>
  <c r="AK309" i="1"/>
  <c r="AJ309" i="1"/>
  <c r="AT308" i="1"/>
  <c r="AS308" i="1"/>
  <c r="AR308" i="1"/>
  <c r="AQ308" i="1"/>
  <c r="AP308" i="1"/>
  <c r="AO308" i="1"/>
  <c r="AN308" i="1"/>
  <c r="AM308" i="1"/>
  <c r="AL308" i="1"/>
  <c r="AK308" i="1"/>
  <c r="AJ308" i="1"/>
  <c r="AT307" i="1"/>
  <c r="AS307" i="1"/>
  <c r="AR307" i="1"/>
  <c r="AQ307" i="1"/>
  <c r="AP307" i="1"/>
  <c r="AO307" i="1"/>
  <c r="AN307" i="1"/>
  <c r="AM307" i="1"/>
  <c r="AL307" i="1"/>
  <c r="AK307" i="1"/>
  <c r="AJ307" i="1"/>
  <c r="AT306" i="1"/>
  <c r="AS306" i="1"/>
  <c r="AR306" i="1"/>
  <c r="AQ306" i="1"/>
  <c r="AP306" i="1"/>
  <c r="AO306" i="1"/>
  <c r="AN306" i="1"/>
  <c r="AM306" i="1"/>
  <c r="AL306" i="1"/>
  <c r="AK306" i="1"/>
  <c r="AJ306" i="1"/>
  <c r="AT305" i="1"/>
  <c r="AS305" i="1"/>
  <c r="AR305" i="1"/>
  <c r="AQ305" i="1"/>
  <c r="AP305" i="1"/>
  <c r="AO305" i="1"/>
  <c r="AN305" i="1"/>
  <c r="AM305" i="1"/>
  <c r="AL305" i="1"/>
  <c r="AK305" i="1"/>
  <c r="AJ305" i="1"/>
  <c r="AT304" i="1"/>
  <c r="AS304" i="1"/>
  <c r="AR304" i="1"/>
  <c r="AQ304" i="1"/>
  <c r="AP304" i="1"/>
  <c r="AO304" i="1"/>
  <c r="AN304" i="1"/>
  <c r="AM304" i="1"/>
  <c r="AL304" i="1"/>
  <c r="AK304" i="1"/>
  <c r="AJ304" i="1"/>
  <c r="AT303" i="1"/>
  <c r="AS303" i="1"/>
  <c r="AR303" i="1"/>
  <c r="AQ303" i="1"/>
  <c r="AP303" i="1"/>
  <c r="AO303" i="1"/>
  <c r="AN303" i="1"/>
  <c r="AM303" i="1"/>
  <c r="AL303" i="1"/>
  <c r="AK303" i="1"/>
  <c r="AJ303" i="1"/>
  <c r="AT302" i="1"/>
  <c r="AS302" i="1"/>
  <c r="AR302" i="1"/>
  <c r="AQ302" i="1"/>
  <c r="AP302" i="1"/>
  <c r="AO302" i="1"/>
  <c r="AN302" i="1"/>
  <c r="AM302" i="1"/>
  <c r="AL302" i="1"/>
  <c r="AK302" i="1"/>
  <c r="AJ302" i="1"/>
  <c r="AT301" i="1"/>
  <c r="AS301" i="1"/>
  <c r="AR301" i="1"/>
  <c r="AQ301" i="1"/>
  <c r="AP301" i="1"/>
  <c r="AO301" i="1"/>
  <c r="AN301" i="1"/>
  <c r="AM301" i="1"/>
  <c r="AL301" i="1"/>
  <c r="AK301" i="1"/>
  <c r="AJ301" i="1"/>
  <c r="AT300" i="1"/>
  <c r="AS300" i="1"/>
  <c r="AR300" i="1"/>
  <c r="AQ300" i="1"/>
  <c r="AP300" i="1"/>
  <c r="AO300" i="1"/>
  <c r="AN300" i="1"/>
  <c r="AM300" i="1"/>
  <c r="AL300" i="1"/>
  <c r="AK300" i="1"/>
  <c r="AJ300" i="1"/>
  <c r="AT299" i="1"/>
  <c r="AS299" i="1"/>
  <c r="AR299" i="1"/>
  <c r="AQ299" i="1"/>
  <c r="AP299" i="1"/>
  <c r="AO299" i="1"/>
  <c r="AN299" i="1"/>
  <c r="AM299" i="1"/>
  <c r="AL299" i="1"/>
  <c r="AK299" i="1"/>
  <c r="AJ299" i="1"/>
  <c r="AT298" i="1"/>
  <c r="AS298" i="1"/>
  <c r="AR298" i="1"/>
  <c r="AQ298" i="1"/>
  <c r="AP298" i="1"/>
  <c r="AO298" i="1"/>
  <c r="AN298" i="1"/>
  <c r="AM298" i="1"/>
  <c r="AL298" i="1"/>
  <c r="AK298" i="1"/>
  <c r="AJ298" i="1"/>
  <c r="AT297" i="1"/>
  <c r="AS297" i="1"/>
  <c r="AR297" i="1"/>
  <c r="AQ297" i="1"/>
  <c r="AP297" i="1"/>
  <c r="AO297" i="1"/>
  <c r="AN297" i="1"/>
  <c r="AM297" i="1"/>
  <c r="AL297" i="1"/>
  <c r="AK297" i="1"/>
  <c r="AJ297" i="1"/>
  <c r="AT296" i="1"/>
  <c r="AS296" i="1"/>
  <c r="AR296" i="1"/>
  <c r="AQ296" i="1"/>
  <c r="AP296" i="1"/>
  <c r="AO296" i="1"/>
  <c r="AN296" i="1"/>
  <c r="AM296" i="1"/>
  <c r="AL296" i="1"/>
  <c r="AK296" i="1"/>
  <c r="AJ296" i="1"/>
  <c r="AT295" i="1"/>
  <c r="AS295" i="1"/>
  <c r="AR295" i="1"/>
  <c r="AQ295" i="1"/>
  <c r="AP295" i="1"/>
  <c r="AO295" i="1"/>
  <c r="AN295" i="1"/>
  <c r="AM295" i="1"/>
  <c r="AL295" i="1"/>
  <c r="AK295" i="1"/>
  <c r="AJ295" i="1"/>
  <c r="AT294" i="1"/>
  <c r="AS294" i="1"/>
  <c r="AR294" i="1"/>
  <c r="AQ294" i="1"/>
  <c r="AP294" i="1"/>
  <c r="AO294" i="1"/>
  <c r="AN294" i="1"/>
  <c r="AM294" i="1"/>
  <c r="AL294" i="1"/>
  <c r="AK294" i="1"/>
  <c r="AJ294" i="1"/>
  <c r="AT293" i="1"/>
  <c r="AS293" i="1"/>
  <c r="AR293" i="1"/>
  <c r="AQ293" i="1"/>
  <c r="AP293" i="1"/>
  <c r="AO293" i="1"/>
  <c r="AN293" i="1"/>
  <c r="AM293" i="1"/>
  <c r="AL293" i="1"/>
  <c r="AK293" i="1"/>
  <c r="AJ293" i="1"/>
  <c r="AT292" i="1"/>
  <c r="AS292" i="1"/>
  <c r="AR292" i="1"/>
  <c r="AQ292" i="1"/>
  <c r="AP292" i="1"/>
  <c r="AO292" i="1"/>
  <c r="AN292" i="1"/>
  <c r="AM292" i="1"/>
  <c r="AL292" i="1"/>
  <c r="AK292" i="1"/>
  <c r="AJ292" i="1"/>
  <c r="AT291" i="1"/>
  <c r="AS291" i="1"/>
  <c r="AR291" i="1"/>
  <c r="AQ291" i="1"/>
  <c r="AP291" i="1"/>
  <c r="AO291" i="1"/>
  <c r="AN291" i="1"/>
  <c r="AM291" i="1"/>
  <c r="AL291" i="1"/>
  <c r="AK291" i="1"/>
  <c r="AJ291" i="1"/>
  <c r="AT290" i="1"/>
  <c r="AS290" i="1"/>
  <c r="AR290" i="1"/>
  <c r="AQ290" i="1"/>
  <c r="AP290" i="1"/>
  <c r="AO290" i="1"/>
  <c r="AN290" i="1"/>
  <c r="AM290" i="1"/>
  <c r="AL290" i="1"/>
  <c r="AK290" i="1"/>
  <c r="AJ290" i="1"/>
  <c r="AT289" i="1"/>
  <c r="AS289" i="1"/>
  <c r="AR289" i="1"/>
  <c r="AQ289" i="1"/>
  <c r="AP289" i="1"/>
  <c r="AO289" i="1"/>
  <c r="AN289" i="1"/>
  <c r="AM289" i="1"/>
  <c r="AL289" i="1"/>
  <c r="AK289" i="1"/>
  <c r="AJ289" i="1"/>
  <c r="AT288" i="1"/>
  <c r="AS288" i="1"/>
  <c r="AR288" i="1"/>
  <c r="AQ288" i="1"/>
  <c r="AP288" i="1"/>
  <c r="AO288" i="1"/>
  <c r="AN288" i="1"/>
  <c r="AM288" i="1"/>
  <c r="AL288" i="1"/>
  <c r="AK288" i="1"/>
  <c r="AJ288" i="1"/>
  <c r="AT287" i="1"/>
  <c r="AS287" i="1"/>
  <c r="AR287" i="1"/>
  <c r="AQ287" i="1"/>
  <c r="AP287" i="1"/>
  <c r="AO287" i="1"/>
  <c r="AN287" i="1"/>
  <c r="AM287" i="1"/>
  <c r="AL287" i="1"/>
  <c r="AK287" i="1"/>
  <c r="AJ287" i="1"/>
  <c r="AT286" i="1"/>
  <c r="AS286" i="1"/>
  <c r="AR286" i="1"/>
  <c r="AQ286" i="1"/>
  <c r="AP286" i="1"/>
  <c r="AO286" i="1"/>
  <c r="AN286" i="1"/>
  <c r="AM286" i="1"/>
  <c r="AL286" i="1"/>
  <c r="AK286" i="1"/>
  <c r="AJ286" i="1"/>
  <c r="AT285" i="1"/>
  <c r="AS285" i="1"/>
  <c r="AR285" i="1"/>
  <c r="AQ285" i="1"/>
  <c r="AP285" i="1"/>
  <c r="AO285" i="1"/>
  <c r="AN285" i="1"/>
  <c r="AM285" i="1"/>
  <c r="AL285" i="1"/>
  <c r="AK285" i="1"/>
  <c r="AJ285" i="1"/>
  <c r="AT284" i="1"/>
  <c r="AS284" i="1"/>
  <c r="AR284" i="1"/>
  <c r="AQ284" i="1"/>
  <c r="AP284" i="1"/>
  <c r="AO284" i="1"/>
  <c r="AN284" i="1"/>
  <c r="AM284" i="1"/>
  <c r="AL284" i="1"/>
  <c r="AK284" i="1"/>
  <c r="AJ284" i="1"/>
  <c r="AT283" i="1"/>
  <c r="AS283" i="1"/>
  <c r="AR283" i="1"/>
  <c r="AQ283" i="1"/>
  <c r="AP283" i="1"/>
  <c r="AO283" i="1"/>
  <c r="AN283" i="1"/>
  <c r="AM283" i="1"/>
  <c r="AL283" i="1"/>
  <c r="AK283" i="1"/>
  <c r="AJ283" i="1"/>
  <c r="AT282" i="1"/>
  <c r="AS282" i="1"/>
  <c r="AR282" i="1"/>
  <c r="AQ282" i="1"/>
  <c r="AP282" i="1"/>
  <c r="AO282" i="1"/>
  <c r="AN282" i="1"/>
  <c r="AM282" i="1"/>
  <c r="AL282" i="1"/>
  <c r="AK282" i="1"/>
  <c r="AJ282" i="1"/>
  <c r="AT281" i="1"/>
  <c r="AS281" i="1"/>
  <c r="AR281" i="1"/>
  <c r="AQ281" i="1"/>
  <c r="AP281" i="1"/>
  <c r="AO281" i="1"/>
  <c r="AN281" i="1"/>
  <c r="AM281" i="1"/>
  <c r="AL281" i="1"/>
  <c r="AK281" i="1"/>
  <c r="AJ281" i="1"/>
  <c r="AT280" i="1"/>
  <c r="AS280" i="1"/>
  <c r="AR280" i="1"/>
  <c r="AQ280" i="1"/>
  <c r="AP280" i="1"/>
  <c r="AO280" i="1"/>
  <c r="AN280" i="1"/>
  <c r="AM280" i="1"/>
  <c r="AL280" i="1"/>
  <c r="AK280" i="1"/>
  <c r="AJ280" i="1"/>
  <c r="AT279" i="1"/>
  <c r="AS279" i="1"/>
  <c r="AR279" i="1"/>
  <c r="AQ279" i="1"/>
  <c r="AP279" i="1"/>
  <c r="AO279" i="1"/>
  <c r="AN279" i="1"/>
  <c r="AM279" i="1"/>
  <c r="AL279" i="1"/>
  <c r="AK279" i="1"/>
  <c r="AJ279" i="1"/>
  <c r="AT278" i="1"/>
  <c r="AS278" i="1"/>
  <c r="AR278" i="1"/>
  <c r="AQ278" i="1"/>
  <c r="AP278" i="1"/>
  <c r="AO278" i="1"/>
  <c r="AN278" i="1"/>
  <c r="AM278" i="1"/>
  <c r="AL278" i="1"/>
  <c r="AK278" i="1"/>
  <c r="AJ278" i="1"/>
  <c r="AT277" i="1"/>
  <c r="AS277" i="1"/>
  <c r="AR277" i="1"/>
  <c r="AQ277" i="1"/>
  <c r="AP277" i="1"/>
  <c r="AO277" i="1"/>
  <c r="AN277" i="1"/>
  <c r="AM277" i="1"/>
  <c r="AL277" i="1"/>
  <c r="AK277" i="1"/>
  <c r="AJ277" i="1"/>
  <c r="AT276" i="1"/>
  <c r="AS276" i="1"/>
  <c r="AR276" i="1"/>
  <c r="AQ276" i="1"/>
  <c r="AP276" i="1"/>
  <c r="AO276" i="1"/>
  <c r="AN276" i="1"/>
  <c r="AM276" i="1"/>
  <c r="AL276" i="1"/>
  <c r="AK276" i="1"/>
  <c r="AJ276" i="1"/>
  <c r="AT275" i="1"/>
  <c r="AS275" i="1"/>
  <c r="AR275" i="1"/>
  <c r="AQ275" i="1"/>
  <c r="AP275" i="1"/>
  <c r="AO275" i="1"/>
  <c r="AN275" i="1"/>
  <c r="AM275" i="1"/>
  <c r="AL275" i="1"/>
  <c r="AK275" i="1"/>
  <c r="AJ275" i="1"/>
  <c r="AT274" i="1"/>
  <c r="AS274" i="1"/>
  <c r="AR274" i="1"/>
  <c r="AQ274" i="1"/>
  <c r="AP274" i="1"/>
  <c r="AO274" i="1"/>
  <c r="AN274" i="1"/>
  <c r="AM274" i="1"/>
  <c r="AL274" i="1"/>
  <c r="AK274" i="1"/>
  <c r="AJ274" i="1"/>
  <c r="AT273" i="1"/>
  <c r="AS273" i="1"/>
  <c r="AR273" i="1"/>
  <c r="AQ273" i="1"/>
  <c r="AP273" i="1"/>
  <c r="AO273" i="1"/>
  <c r="AN273" i="1"/>
  <c r="AM273" i="1"/>
  <c r="AL273" i="1"/>
  <c r="AK273" i="1"/>
  <c r="AJ273" i="1"/>
  <c r="AT272" i="1"/>
  <c r="AS272" i="1"/>
  <c r="AR272" i="1"/>
  <c r="AQ272" i="1"/>
  <c r="AP272" i="1"/>
  <c r="AO272" i="1"/>
  <c r="AN272" i="1"/>
  <c r="AM272" i="1"/>
  <c r="AL272" i="1"/>
  <c r="AK272" i="1"/>
  <c r="AJ272" i="1"/>
  <c r="AT271" i="1"/>
  <c r="AS271" i="1"/>
  <c r="AR271" i="1"/>
  <c r="AQ271" i="1"/>
  <c r="AP271" i="1"/>
  <c r="AO271" i="1"/>
  <c r="AN271" i="1"/>
  <c r="AM271" i="1"/>
  <c r="AL271" i="1"/>
  <c r="AK271" i="1"/>
  <c r="AJ271" i="1"/>
  <c r="AT270" i="1"/>
  <c r="AS270" i="1"/>
  <c r="AR270" i="1"/>
  <c r="AQ270" i="1"/>
  <c r="AP270" i="1"/>
  <c r="AO270" i="1"/>
  <c r="AN270" i="1"/>
  <c r="AM270" i="1"/>
  <c r="AL270" i="1"/>
  <c r="AK270" i="1"/>
  <c r="AJ270" i="1"/>
  <c r="AT269" i="1"/>
  <c r="AS269" i="1"/>
  <c r="AR269" i="1"/>
  <c r="AQ269" i="1"/>
  <c r="AP269" i="1"/>
  <c r="AO269" i="1"/>
  <c r="AN269" i="1"/>
  <c r="AM269" i="1"/>
  <c r="AL269" i="1"/>
  <c r="AK269" i="1"/>
  <c r="AJ269" i="1"/>
  <c r="AT268" i="1"/>
  <c r="AS268" i="1"/>
  <c r="AR268" i="1"/>
  <c r="AQ268" i="1"/>
  <c r="AP268" i="1"/>
  <c r="AO268" i="1"/>
  <c r="AN268" i="1"/>
  <c r="AM268" i="1"/>
  <c r="AL268" i="1"/>
  <c r="AK268" i="1"/>
  <c r="AJ268" i="1"/>
  <c r="AT267" i="1"/>
  <c r="AS267" i="1"/>
  <c r="AR267" i="1"/>
  <c r="AQ267" i="1"/>
  <c r="AP267" i="1"/>
  <c r="AO267" i="1"/>
  <c r="AN267" i="1"/>
  <c r="AM267" i="1"/>
  <c r="AL267" i="1"/>
  <c r="AK267" i="1"/>
  <c r="AJ267" i="1"/>
  <c r="AT266" i="1"/>
  <c r="AS266" i="1"/>
  <c r="AR266" i="1"/>
  <c r="AQ266" i="1"/>
  <c r="AP266" i="1"/>
  <c r="AO266" i="1"/>
  <c r="AN266" i="1"/>
  <c r="AM266" i="1"/>
  <c r="AL266" i="1"/>
  <c r="AK266" i="1"/>
  <c r="AJ266" i="1"/>
  <c r="AT265" i="1"/>
  <c r="AS265" i="1"/>
  <c r="AR265" i="1"/>
  <c r="AQ265" i="1"/>
  <c r="AP265" i="1"/>
  <c r="AO265" i="1"/>
  <c r="AN265" i="1"/>
  <c r="AM265" i="1"/>
  <c r="AL265" i="1"/>
  <c r="AK265" i="1"/>
  <c r="AJ265" i="1"/>
  <c r="AT264" i="1"/>
  <c r="AS264" i="1"/>
  <c r="AR264" i="1"/>
  <c r="AQ264" i="1"/>
  <c r="AP264" i="1"/>
  <c r="AO264" i="1"/>
  <c r="AN264" i="1"/>
  <c r="AM264" i="1"/>
  <c r="AL264" i="1"/>
  <c r="AK264" i="1"/>
  <c r="AJ264" i="1"/>
  <c r="AT263" i="1"/>
  <c r="AS263" i="1"/>
  <c r="AR263" i="1"/>
  <c r="AQ263" i="1"/>
  <c r="AP263" i="1"/>
  <c r="AO263" i="1"/>
  <c r="AN263" i="1"/>
  <c r="AM263" i="1"/>
  <c r="AL263" i="1"/>
  <c r="AK263" i="1"/>
  <c r="AJ263" i="1"/>
  <c r="AT262" i="1"/>
  <c r="AS262" i="1"/>
  <c r="AR262" i="1"/>
  <c r="AQ262" i="1"/>
  <c r="AP262" i="1"/>
  <c r="AO262" i="1"/>
  <c r="AN262" i="1"/>
  <c r="AM262" i="1"/>
  <c r="AL262" i="1"/>
  <c r="AK262" i="1"/>
  <c r="AJ262" i="1"/>
  <c r="AT261" i="1"/>
  <c r="AS261" i="1"/>
  <c r="AR261" i="1"/>
  <c r="AQ261" i="1"/>
  <c r="AP261" i="1"/>
  <c r="AO261" i="1"/>
  <c r="AN261" i="1"/>
  <c r="AM261" i="1"/>
  <c r="AL261" i="1"/>
  <c r="AK261" i="1"/>
  <c r="AJ261" i="1"/>
  <c r="AT260" i="1"/>
  <c r="AS260" i="1"/>
  <c r="AR260" i="1"/>
  <c r="AQ260" i="1"/>
  <c r="AP260" i="1"/>
  <c r="AO260" i="1"/>
  <c r="AN260" i="1"/>
  <c r="AM260" i="1"/>
  <c r="AL260" i="1"/>
  <c r="AK260" i="1"/>
  <c r="AJ260" i="1"/>
  <c r="AT259" i="1"/>
  <c r="AS259" i="1"/>
  <c r="AR259" i="1"/>
  <c r="AQ259" i="1"/>
  <c r="AP259" i="1"/>
  <c r="AO259" i="1"/>
  <c r="AN259" i="1"/>
  <c r="AM259" i="1"/>
  <c r="AL259" i="1"/>
  <c r="AK259" i="1"/>
  <c r="AJ259" i="1"/>
  <c r="AT258" i="1"/>
  <c r="AS258" i="1"/>
  <c r="AR258" i="1"/>
  <c r="AQ258" i="1"/>
  <c r="AP258" i="1"/>
  <c r="AO258" i="1"/>
  <c r="AN258" i="1"/>
  <c r="AM258" i="1"/>
  <c r="AL258" i="1"/>
  <c r="AK258" i="1"/>
  <c r="AJ258" i="1"/>
  <c r="AT257" i="1"/>
  <c r="AS257" i="1"/>
  <c r="AR257" i="1"/>
  <c r="AQ257" i="1"/>
  <c r="AP257" i="1"/>
  <c r="AO257" i="1"/>
  <c r="AN257" i="1"/>
  <c r="AM257" i="1"/>
  <c r="AL257" i="1"/>
  <c r="AK257" i="1"/>
  <c r="AJ257" i="1"/>
  <c r="AT256" i="1"/>
  <c r="AS256" i="1"/>
  <c r="AR256" i="1"/>
  <c r="AQ256" i="1"/>
  <c r="AP256" i="1"/>
  <c r="AO256" i="1"/>
  <c r="AN256" i="1"/>
  <c r="AM256" i="1"/>
  <c r="AL256" i="1"/>
  <c r="AK256" i="1"/>
  <c r="AJ256" i="1"/>
  <c r="AT255" i="1"/>
  <c r="AS255" i="1"/>
  <c r="AR255" i="1"/>
  <c r="AQ255" i="1"/>
  <c r="AP255" i="1"/>
  <c r="AO255" i="1"/>
  <c r="AN255" i="1"/>
  <c r="AM255" i="1"/>
  <c r="AL255" i="1"/>
  <c r="AK255" i="1"/>
  <c r="AJ255" i="1"/>
  <c r="AT254" i="1"/>
  <c r="AS254" i="1"/>
  <c r="AR254" i="1"/>
  <c r="AQ254" i="1"/>
  <c r="AP254" i="1"/>
  <c r="AO254" i="1"/>
  <c r="AN254" i="1"/>
  <c r="AM254" i="1"/>
  <c r="AL254" i="1"/>
  <c r="AK254" i="1"/>
  <c r="AJ254" i="1"/>
  <c r="AT253" i="1"/>
  <c r="AS253" i="1"/>
  <c r="AR253" i="1"/>
  <c r="AQ253" i="1"/>
  <c r="AP253" i="1"/>
  <c r="AO253" i="1"/>
  <c r="AN253" i="1"/>
  <c r="AM253" i="1"/>
  <c r="AL253" i="1"/>
  <c r="AK253" i="1"/>
  <c r="AJ253" i="1"/>
  <c r="AT252" i="1"/>
  <c r="AS252" i="1"/>
  <c r="AR252" i="1"/>
  <c r="AQ252" i="1"/>
  <c r="AP252" i="1"/>
  <c r="AO252" i="1"/>
  <c r="AN252" i="1"/>
  <c r="AM252" i="1"/>
  <c r="AL252" i="1"/>
  <c r="AK252" i="1"/>
  <c r="AJ252" i="1"/>
  <c r="AT251" i="1"/>
  <c r="AS251" i="1"/>
  <c r="AR251" i="1"/>
  <c r="AQ251" i="1"/>
  <c r="AP251" i="1"/>
  <c r="AO251" i="1"/>
  <c r="AN251" i="1"/>
  <c r="AM251" i="1"/>
  <c r="AL251" i="1"/>
  <c r="AK251" i="1"/>
  <c r="AJ251" i="1"/>
  <c r="AT250" i="1"/>
  <c r="AS250" i="1"/>
  <c r="AR250" i="1"/>
  <c r="AQ250" i="1"/>
  <c r="AP250" i="1"/>
  <c r="AO250" i="1"/>
  <c r="AN250" i="1"/>
  <c r="AM250" i="1"/>
  <c r="AL250" i="1"/>
  <c r="AK250" i="1"/>
  <c r="AJ250" i="1"/>
  <c r="AT249" i="1"/>
  <c r="AS249" i="1"/>
  <c r="AR249" i="1"/>
  <c r="AQ249" i="1"/>
  <c r="AP249" i="1"/>
  <c r="AO249" i="1"/>
  <c r="AN249" i="1"/>
  <c r="AM249" i="1"/>
  <c r="AL249" i="1"/>
  <c r="AK249" i="1"/>
  <c r="AJ249" i="1"/>
  <c r="AT248" i="1"/>
  <c r="AS248" i="1"/>
  <c r="AR248" i="1"/>
  <c r="AQ248" i="1"/>
  <c r="AP248" i="1"/>
  <c r="AO248" i="1"/>
  <c r="AN248" i="1"/>
  <c r="AM248" i="1"/>
  <c r="AL248" i="1"/>
  <c r="AK248" i="1"/>
  <c r="AJ248" i="1"/>
  <c r="AT247" i="1"/>
  <c r="AS247" i="1"/>
  <c r="AR247" i="1"/>
  <c r="AQ247" i="1"/>
  <c r="AP247" i="1"/>
  <c r="AO247" i="1"/>
  <c r="AN247" i="1"/>
  <c r="AM247" i="1"/>
  <c r="AL247" i="1"/>
  <c r="AK247" i="1"/>
  <c r="AJ247" i="1"/>
  <c r="AT246" i="1"/>
  <c r="AS246" i="1"/>
  <c r="AR246" i="1"/>
  <c r="AQ246" i="1"/>
  <c r="AP246" i="1"/>
  <c r="AO246" i="1"/>
  <c r="AN246" i="1"/>
  <c r="AM246" i="1"/>
  <c r="AL246" i="1"/>
  <c r="AK246" i="1"/>
  <c r="AJ246" i="1"/>
  <c r="AT245" i="1"/>
  <c r="AS245" i="1"/>
  <c r="AR245" i="1"/>
  <c r="AQ245" i="1"/>
  <c r="AP245" i="1"/>
  <c r="AO245" i="1"/>
  <c r="AN245" i="1"/>
  <c r="AM245" i="1"/>
  <c r="AL245" i="1"/>
  <c r="AK245" i="1"/>
  <c r="AJ245" i="1"/>
  <c r="AT244" i="1"/>
  <c r="AS244" i="1"/>
  <c r="AR244" i="1"/>
  <c r="AQ244" i="1"/>
  <c r="AP244" i="1"/>
  <c r="AO244" i="1"/>
  <c r="AN244" i="1"/>
  <c r="AM244" i="1"/>
  <c r="AL244" i="1"/>
  <c r="AK244" i="1"/>
  <c r="AJ244" i="1"/>
  <c r="AT243" i="1"/>
  <c r="AS243" i="1"/>
  <c r="AR243" i="1"/>
  <c r="AQ243" i="1"/>
  <c r="AP243" i="1"/>
  <c r="AO243" i="1"/>
  <c r="AN243" i="1"/>
  <c r="AM243" i="1"/>
  <c r="AL243" i="1"/>
  <c r="AK243" i="1"/>
  <c r="AJ243" i="1"/>
  <c r="AT242" i="1"/>
  <c r="AS242" i="1"/>
  <c r="AR242" i="1"/>
  <c r="AQ242" i="1"/>
  <c r="AP242" i="1"/>
  <c r="AO242" i="1"/>
  <c r="AN242" i="1"/>
  <c r="AM242" i="1"/>
  <c r="AL242" i="1"/>
  <c r="AK242" i="1"/>
  <c r="AJ242" i="1"/>
  <c r="AT241" i="1"/>
  <c r="AS241" i="1"/>
  <c r="AR241" i="1"/>
  <c r="AQ241" i="1"/>
  <c r="AP241" i="1"/>
  <c r="AO241" i="1"/>
  <c r="AN241" i="1"/>
  <c r="AM241" i="1"/>
  <c r="AL241" i="1"/>
  <c r="AK241" i="1"/>
  <c r="AJ241" i="1"/>
  <c r="AT240" i="1"/>
  <c r="AS240" i="1"/>
  <c r="AR240" i="1"/>
  <c r="AQ240" i="1"/>
  <c r="AP240" i="1"/>
  <c r="AO240" i="1"/>
  <c r="AN240" i="1"/>
  <c r="AM240" i="1"/>
  <c r="AL240" i="1"/>
  <c r="AK240" i="1"/>
  <c r="AJ240" i="1"/>
  <c r="AT239" i="1"/>
  <c r="AS239" i="1"/>
  <c r="AR239" i="1"/>
  <c r="AQ239" i="1"/>
  <c r="AP239" i="1"/>
  <c r="AO239" i="1"/>
  <c r="AN239" i="1"/>
  <c r="AM239" i="1"/>
  <c r="AL239" i="1"/>
  <c r="AK239" i="1"/>
  <c r="AJ239" i="1"/>
  <c r="AT238" i="1"/>
  <c r="AS238" i="1"/>
  <c r="AR238" i="1"/>
  <c r="AQ238" i="1"/>
  <c r="AP238" i="1"/>
  <c r="AO238" i="1"/>
  <c r="AN238" i="1"/>
  <c r="AM238" i="1"/>
  <c r="AL238" i="1"/>
  <c r="AK238" i="1"/>
  <c r="AJ238" i="1"/>
  <c r="AT237" i="1"/>
  <c r="AS237" i="1"/>
  <c r="AR237" i="1"/>
  <c r="AQ237" i="1"/>
  <c r="AP237" i="1"/>
  <c r="AO237" i="1"/>
  <c r="AN237" i="1"/>
  <c r="AM237" i="1"/>
  <c r="AL237" i="1"/>
  <c r="AK237" i="1"/>
  <c r="AJ237" i="1"/>
  <c r="AT236" i="1"/>
  <c r="AS236" i="1"/>
  <c r="AR236" i="1"/>
  <c r="AQ236" i="1"/>
  <c r="AP236" i="1"/>
  <c r="AO236" i="1"/>
  <c r="AN236" i="1"/>
  <c r="AM236" i="1"/>
  <c r="AL236" i="1"/>
  <c r="AK236" i="1"/>
  <c r="AJ236" i="1"/>
  <c r="AT235" i="1"/>
  <c r="AS235" i="1"/>
  <c r="AR235" i="1"/>
  <c r="AQ235" i="1"/>
  <c r="AP235" i="1"/>
  <c r="AO235" i="1"/>
  <c r="AN235" i="1"/>
  <c r="AM235" i="1"/>
  <c r="AL235" i="1"/>
  <c r="AK235" i="1"/>
  <c r="AJ235" i="1"/>
  <c r="AT234" i="1"/>
  <c r="AS234" i="1"/>
  <c r="AR234" i="1"/>
  <c r="AQ234" i="1"/>
  <c r="AP234" i="1"/>
  <c r="AO234" i="1"/>
  <c r="AN234" i="1"/>
  <c r="AM234" i="1"/>
  <c r="AL234" i="1"/>
  <c r="AK234" i="1"/>
  <c r="AJ234" i="1"/>
  <c r="AT233" i="1"/>
  <c r="AS233" i="1"/>
  <c r="AR233" i="1"/>
  <c r="AQ233" i="1"/>
  <c r="AP233" i="1"/>
  <c r="AO233" i="1"/>
  <c r="AN233" i="1"/>
  <c r="AM233" i="1"/>
  <c r="AL233" i="1"/>
  <c r="AK233" i="1"/>
  <c r="AJ233" i="1"/>
  <c r="AT232" i="1"/>
  <c r="AS232" i="1"/>
  <c r="AR232" i="1"/>
  <c r="AQ232" i="1"/>
  <c r="AP232" i="1"/>
  <c r="AO232" i="1"/>
  <c r="AN232" i="1"/>
  <c r="AM232" i="1"/>
  <c r="AL232" i="1"/>
  <c r="AK232" i="1"/>
  <c r="AJ232" i="1"/>
  <c r="AT231" i="1"/>
  <c r="AS231" i="1"/>
  <c r="AR231" i="1"/>
  <c r="AQ231" i="1"/>
  <c r="AP231" i="1"/>
  <c r="AO231" i="1"/>
  <c r="AN231" i="1"/>
  <c r="AM231" i="1"/>
  <c r="AL231" i="1"/>
  <c r="AK231" i="1"/>
  <c r="AJ231" i="1"/>
  <c r="AT230" i="1"/>
  <c r="AS230" i="1"/>
  <c r="AR230" i="1"/>
  <c r="AQ230" i="1"/>
  <c r="AP230" i="1"/>
  <c r="AO230" i="1"/>
  <c r="AN230" i="1"/>
  <c r="AM230" i="1"/>
  <c r="AL230" i="1"/>
  <c r="AK230" i="1"/>
  <c r="AJ230" i="1"/>
  <c r="AT229" i="1"/>
  <c r="AS229" i="1"/>
  <c r="AR229" i="1"/>
  <c r="AQ229" i="1"/>
  <c r="AP229" i="1"/>
  <c r="AO229" i="1"/>
  <c r="AN229" i="1"/>
  <c r="AM229" i="1"/>
  <c r="AL229" i="1"/>
  <c r="AK229" i="1"/>
  <c r="AJ229" i="1"/>
  <c r="AT228" i="1"/>
  <c r="AS228" i="1"/>
  <c r="AR228" i="1"/>
  <c r="AQ228" i="1"/>
  <c r="AP228" i="1"/>
  <c r="AO228" i="1"/>
  <c r="AN228" i="1"/>
  <c r="AM228" i="1"/>
  <c r="AL228" i="1"/>
  <c r="AK228" i="1"/>
  <c r="AJ228" i="1"/>
  <c r="AT227" i="1"/>
  <c r="AS227" i="1"/>
  <c r="AR227" i="1"/>
  <c r="AQ227" i="1"/>
  <c r="AP227" i="1"/>
  <c r="AO227" i="1"/>
  <c r="AN227" i="1"/>
  <c r="AM227" i="1"/>
  <c r="AL227" i="1"/>
  <c r="AK227" i="1"/>
  <c r="AJ227" i="1"/>
  <c r="AT226" i="1"/>
  <c r="AS226" i="1"/>
  <c r="AR226" i="1"/>
  <c r="AQ226" i="1"/>
  <c r="AP226" i="1"/>
  <c r="AO226" i="1"/>
  <c r="AN226" i="1"/>
  <c r="AM226" i="1"/>
  <c r="AL226" i="1"/>
  <c r="AK226" i="1"/>
  <c r="AJ226" i="1"/>
  <c r="AT225" i="1"/>
  <c r="AS225" i="1"/>
  <c r="AR225" i="1"/>
  <c r="AQ225" i="1"/>
  <c r="AP225" i="1"/>
  <c r="AO225" i="1"/>
  <c r="AN225" i="1"/>
  <c r="AM225" i="1"/>
  <c r="AL225" i="1"/>
  <c r="AK225" i="1"/>
  <c r="AJ225" i="1"/>
  <c r="AT224" i="1"/>
  <c r="AS224" i="1"/>
  <c r="AR224" i="1"/>
  <c r="AQ224" i="1"/>
  <c r="AP224" i="1"/>
  <c r="AO224" i="1"/>
  <c r="AN224" i="1"/>
  <c r="AM224" i="1"/>
  <c r="AL224" i="1"/>
  <c r="AK224" i="1"/>
  <c r="AJ224" i="1"/>
  <c r="AT223" i="1"/>
  <c r="AS223" i="1"/>
  <c r="AR223" i="1"/>
  <c r="AQ223" i="1"/>
  <c r="AP223" i="1"/>
  <c r="AO223" i="1"/>
  <c r="AN223" i="1"/>
  <c r="AM223" i="1"/>
  <c r="AL223" i="1"/>
  <c r="AK223" i="1"/>
  <c r="AJ223" i="1"/>
  <c r="AT222" i="1"/>
  <c r="AS222" i="1"/>
  <c r="AR222" i="1"/>
  <c r="AQ222" i="1"/>
  <c r="AP222" i="1"/>
  <c r="AO222" i="1"/>
  <c r="AN222" i="1"/>
  <c r="AM222" i="1"/>
  <c r="AL222" i="1"/>
  <c r="AK222" i="1"/>
  <c r="AJ222" i="1"/>
  <c r="AT221" i="1"/>
  <c r="AS221" i="1"/>
  <c r="AR221" i="1"/>
  <c r="AQ221" i="1"/>
  <c r="AP221" i="1"/>
  <c r="AO221" i="1"/>
  <c r="AN221" i="1"/>
  <c r="AM221" i="1"/>
  <c r="AL221" i="1"/>
  <c r="AK221" i="1"/>
  <c r="AJ221" i="1"/>
  <c r="AT220" i="1"/>
  <c r="AS220" i="1"/>
  <c r="AR220" i="1"/>
  <c r="AQ220" i="1"/>
  <c r="AP220" i="1"/>
  <c r="AO220" i="1"/>
  <c r="AN220" i="1"/>
  <c r="AM220" i="1"/>
  <c r="AL220" i="1"/>
  <c r="AK220" i="1"/>
  <c r="AJ220" i="1"/>
  <c r="AT219" i="1"/>
  <c r="AS219" i="1"/>
  <c r="AR219" i="1"/>
  <c r="AQ219" i="1"/>
  <c r="AP219" i="1"/>
  <c r="AO219" i="1"/>
  <c r="AN219" i="1"/>
  <c r="AM219" i="1"/>
  <c r="AL219" i="1"/>
  <c r="AK219" i="1"/>
  <c r="AJ219" i="1"/>
  <c r="AT218" i="1"/>
  <c r="AS218" i="1"/>
  <c r="AR218" i="1"/>
  <c r="AQ218" i="1"/>
  <c r="AP218" i="1"/>
  <c r="AO218" i="1"/>
  <c r="AN218" i="1"/>
  <c r="AM218" i="1"/>
  <c r="AL218" i="1"/>
  <c r="AK218" i="1"/>
  <c r="AJ218" i="1"/>
  <c r="AT217" i="1"/>
  <c r="AS217" i="1"/>
  <c r="AR217" i="1"/>
  <c r="AQ217" i="1"/>
  <c r="AP217" i="1"/>
  <c r="AO217" i="1"/>
  <c r="AN217" i="1"/>
  <c r="AM217" i="1"/>
  <c r="AL217" i="1"/>
  <c r="AK217" i="1"/>
  <c r="AJ217" i="1"/>
  <c r="AT216" i="1"/>
  <c r="AS216" i="1"/>
  <c r="AR216" i="1"/>
  <c r="AQ216" i="1"/>
  <c r="AP216" i="1"/>
  <c r="AO216" i="1"/>
  <c r="AN216" i="1"/>
  <c r="AM216" i="1"/>
  <c r="AL216" i="1"/>
  <c r="AK216" i="1"/>
  <c r="AJ216" i="1"/>
  <c r="AT215" i="1"/>
  <c r="AS215" i="1"/>
  <c r="AR215" i="1"/>
  <c r="AQ215" i="1"/>
  <c r="AP215" i="1"/>
  <c r="AO215" i="1"/>
  <c r="AN215" i="1"/>
  <c r="AM215" i="1"/>
  <c r="AL215" i="1"/>
  <c r="AK215" i="1"/>
  <c r="AJ215" i="1"/>
  <c r="AT214" i="1"/>
  <c r="AS214" i="1"/>
  <c r="AR214" i="1"/>
  <c r="AQ214" i="1"/>
  <c r="AP214" i="1"/>
  <c r="AO214" i="1"/>
  <c r="AN214" i="1"/>
  <c r="AM214" i="1"/>
  <c r="AL214" i="1"/>
  <c r="AK214" i="1"/>
  <c r="AJ214" i="1"/>
  <c r="AT213" i="1"/>
  <c r="AS213" i="1"/>
  <c r="AR213" i="1"/>
  <c r="AQ213" i="1"/>
  <c r="AP213" i="1"/>
  <c r="AO213" i="1"/>
  <c r="AN213" i="1"/>
  <c r="AM213" i="1"/>
  <c r="AL213" i="1"/>
  <c r="AK213" i="1"/>
  <c r="AJ213" i="1"/>
  <c r="AT212" i="1"/>
  <c r="AS212" i="1"/>
  <c r="AR212" i="1"/>
  <c r="AQ212" i="1"/>
  <c r="AP212" i="1"/>
  <c r="AO212" i="1"/>
  <c r="AN212" i="1"/>
  <c r="AM212" i="1"/>
  <c r="AL212" i="1"/>
  <c r="AK212" i="1"/>
  <c r="AJ212" i="1"/>
  <c r="AT211" i="1"/>
  <c r="AS211" i="1"/>
  <c r="AR211" i="1"/>
  <c r="AQ211" i="1"/>
  <c r="AP211" i="1"/>
  <c r="AO211" i="1"/>
  <c r="AN211" i="1"/>
  <c r="AM211" i="1"/>
  <c r="AL211" i="1"/>
  <c r="AK211" i="1"/>
  <c r="AJ211" i="1"/>
  <c r="AT210" i="1"/>
  <c r="AS210" i="1"/>
  <c r="AR210" i="1"/>
  <c r="AQ210" i="1"/>
  <c r="AP210" i="1"/>
  <c r="AO210" i="1"/>
  <c r="AN210" i="1"/>
  <c r="AM210" i="1"/>
  <c r="AL210" i="1"/>
  <c r="AK210" i="1"/>
  <c r="AJ210" i="1"/>
  <c r="AT209" i="1"/>
  <c r="AS209" i="1"/>
  <c r="AR209" i="1"/>
  <c r="AQ209" i="1"/>
  <c r="AP209" i="1"/>
  <c r="AO209" i="1"/>
  <c r="AN209" i="1"/>
  <c r="AM209" i="1"/>
  <c r="AL209" i="1"/>
  <c r="AK209" i="1"/>
  <c r="AJ209" i="1"/>
  <c r="AT208" i="1"/>
  <c r="AS208" i="1"/>
  <c r="AR208" i="1"/>
  <c r="AQ208" i="1"/>
  <c r="AP208" i="1"/>
  <c r="AO208" i="1"/>
  <c r="AN208" i="1"/>
  <c r="AM208" i="1"/>
  <c r="AL208" i="1"/>
  <c r="AK208" i="1"/>
  <c r="AJ208" i="1"/>
  <c r="AT207" i="1"/>
  <c r="AS207" i="1"/>
  <c r="AR207" i="1"/>
  <c r="AQ207" i="1"/>
  <c r="AP207" i="1"/>
  <c r="AO207" i="1"/>
  <c r="AN207" i="1"/>
  <c r="AM207" i="1"/>
  <c r="AL207" i="1"/>
  <c r="AK207" i="1"/>
  <c r="AJ207" i="1"/>
  <c r="AT206" i="1"/>
  <c r="AS206" i="1"/>
  <c r="AR206" i="1"/>
  <c r="AQ206" i="1"/>
  <c r="AP206" i="1"/>
  <c r="AO206" i="1"/>
  <c r="AN206" i="1"/>
  <c r="AM206" i="1"/>
  <c r="AL206" i="1"/>
  <c r="AK206" i="1"/>
  <c r="AJ206" i="1"/>
  <c r="AT205" i="1"/>
  <c r="AS205" i="1"/>
  <c r="AR205" i="1"/>
  <c r="AQ205" i="1"/>
  <c r="AP205" i="1"/>
  <c r="AO205" i="1"/>
  <c r="AN205" i="1"/>
  <c r="AM205" i="1"/>
  <c r="AL205" i="1"/>
  <c r="AK205" i="1"/>
  <c r="AJ205" i="1"/>
  <c r="AT204" i="1"/>
  <c r="AS204" i="1"/>
  <c r="AR204" i="1"/>
  <c r="AQ204" i="1"/>
  <c r="AP204" i="1"/>
  <c r="AO204" i="1"/>
  <c r="AN204" i="1"/>
  <c r="AM204" i="1"/>
  <c r="AL204" i="1"/>
  <c r="AK204" i="1"/>
  <c r="AJ204" i="1"/>
  <c r="AT203" i="1"/>
  <c r="AS203" i="1"/>
  <c r="AR203" i="1"/>
  <c r="AQ203" i="1"/>
  <c r="AP203" i="1"/>
  <c r="AO203" i="1"/>
  <c r="AN203" i="1"/>
  <c r="AM203" i="1"/>
  <c r="AL203" i="1"/>
  <c r="AK203" i="1"/>
  <c r="AJ203" i="1"/>
  <c r="AT202" i="1"/>
  <c r="AS202" i="1"/>
  <c r="AR202" i="1"/>
  <c r="AQ202" i="1"/>
  <c r="AP202" i="1"/>
  <c r="AO202" i="1"/>
  <c r="AN202" i="1"/>
  <c r="AM202" i="1"/>
  <c r="AL202" i="1"/>
  <c r="AK202" i="1"/>
  <c r="AJ202" i="1"/>
  <c r="AT201" i="1"/>
  <c r="AS201" i="1"/>
  <c r="AR201" i="1"/>
  <c r="AQ201" i="1"/>
  <c r="AP201" i="1"/>
  <c r="AO201" i="1"/>
  <c r="AN201" i="1"/>
  <c r="AM201" i="1"/>
  <c r="AL201" i="1"/>
  <c r="AK201" i="1"/>
  <c r="AJ201" i="1"/>
  <c r="AT200" i="1"/>
  <c r="AS200" i="1"/>
  <c r="AR200" i="1"/>
  <c r="AQ200" i="1"/>
  <c r="AP200" i="1"/>
  <c r="AO200" i="1"/>
  <c r="AN200" i="1"/>
  <c r="AM200" i="1"/>
  <c r="AL200" i="1"/>
  <c r="AK200" i="1"/>
  <c r="AJ200" i="1"/>
  <c r="AT199" i="1"/>
  <c r="AS199" i="1"/>
  <c r="AR199" i="1"/>
  <c r="AQ199" i="1"/>
  <c r="AP199" i="1"/>
  <c r="AO199" i="1"/>
  <c r="AN199" i="1"/>
  <c r="AM199" i="1"/>
  <c r="AL199" i="1"/>
  <c r="AK199" i="1"/>
  <c r="AJ199" i="1"/>
  <c r="AT198" i="1"/>
  <c r="AS198" i="1"/>
  <c r="AR198" i="1"/>
  <c r="AQ198" i="1"/>
  <c r="AP198" i="1"/>
  <c r="AO198" i="1"/>
  <c r="AN198" i="1"/>
  <c r="AM198" i="1"/>
  <c r="AL198" i="1"/>
  <c r="AK198" i="1"/>
  <c r="AJ198" i="1"/>
  <c r="AT197" i="1"/>
  <c r="AS197" i="1"/>
  <c r="AR197" i="1"/>
  <c r="AQ197" i="1"/>
  <c r="AP197" i="1"/>
  <c r="AO197" i="1"/>
  <c r="AN197" i="1"/>
  <c r="AM197" i="1"/>
  <c r="AL197" i="1"/>
  <c r="AK197" i="1"/>
  <c r="AJ197" i="1"/>
  <c r="AT196" i="1"/>
  <c r="AS196" i="1"/>
  <c r="AR196" i="1"/>
  <c r="AQ196" i="1"/>
  <c r="AP196" i="1"/>
  <c r="AO196" i="1"/>
  <c r="AN196" i="1"/>
  <c r="AM196" i="1"/>
  <c r="AL196" i="1"/>
  <c r="AK196" i="1"/>
  <c r="AJ196" i="1"/>
  <c r="AT195" i="1"/>
  <c r="AS195" i="1"/>
  <c r="AR195" i="1"/>
  <c r="AQ195" i="1"/>
  <c r="AP195" i="1"/>
  <c r="AO195" i="1"/>
  <c r="AN195" i="1"/>
  <c r="AM195" i="1"/>
  <c r="AL195" i="1"/>
  <c r="AK195" i="1"/>
  <c r="AJ195" i="1"/>
  <c r="AT194" i="1"/>
  <c r="AS194" i="1"/>
  <c r="AR194" i="1"/>
  <c r="AQ194" i="1"/>
  <c r="AP194" i="1"/>
  <c r="AO194" i="1"/>
  <c r="AN194" i="1"/>
  <c r="AM194" i="1"/>
  <c r="AL194" i="1"/>
  <c r="AK194" i="1"/>
  <c r="AJ194" i="1"/>
  <c r="AT193" i="1"/>
  <c r="AS193" i="1"/>
  <c r="AR193" i="1"/>
  <c r="AQ193" i="1"/>
  <c r="AP193" i="1"/>
  <c r="AO193" i="1"/>
  <c r="AN193" i="1"/>
  <c r="AM193" i="1"/>
  <c r="AL193" i="1"/>
  <c r="AK193" i="1"/>
  <c r="AJ193" i="1"/>
  <c r="AT192" i="1"/>
  <c r="AS192" i="1"/>
  <c r="AR192" i="1"/>
  <c r="AQ192" i="1"/>
  <c r="AP192" i="1"/>
  <c r="AO192" i="1"/>
  <c r="AN192" i="1"/>
  <c r="AM192" i="1"/>
  <c r="AL192" i="1"/>
  <c r="AK192" i="1"/>
  <c r="AJ192" i="1"/>
  <c r="AT191" i="1"/>
  <c r="AS191" i="1"/>
  <c r="AR191" i="1"/>
  <c r="AQ191" i="1"/>
  <c r="AP191" i="1"/>
  <c r="AO191" i="1"/>
  <c r="AN191" i="1"/>
  <c r="AM191" i="1"/>
  <c r="AL191" i="1"/>
  <c r="AK191" i="1"/>
  <c r="AJ191" i="1"/>
  <c r="AT190" i="1"/>
  <c r="AS190" i="1"/>
  <c r="AR190" i="1"/>
  <c r="AQ190" i="1"/>
  <c r="AP190" i="1"/>
  <c r="AO190" i="1"/>
  <c r="AN190" i="1"/>
  <c r="AM190" i="1"/>
  <c r="AL190" i="1"/>
  <c r="AK190" i="1"/>
  <c r="AJ190" i="1"/>
  <c r="AT189" i="1"/>
  <c r="AS189" i="1"/>
  <c r="AR189" i="1"/>
  <c r="AQ189" i="1"/>
  <c r="AP189" i="1"/>
  <c r="AO189" i="1"/>
  <c r="AN189" i="1"/>
  <c r="AM189" i="1"/>
  <c r="AL189" i="1"/>
  <c r="AK189" i="1"/>
  <c r="AJ189" i="1"/>
  <c r="AT188" i="1"/>
  <c r="AS188" i="1"/>
  <c r="AR188" i="1"/>
  <c r="AQ188" i="1"/>
  <c r="AP188" i="1"/>
  <c r="AO188" i="1"/>
  <c r="AN188" i="1"/>
  <c r="AM188" i="1"/>
  <c r="AL188" i="1"/>
  <c r="AK188" i="1"/>
  <c r="AJ188" i="1"/>
  <c r="AT187" i="1"/>
  <c r="AS187" i="1"/>
  <c r="AR187" i="1"/>
  <c r="AQ187" i="1"/>
  <c r="AP187" i="1"/>
  <c r="AO187" i="1"/>
  <c r="AN187" i="1"/>
  <c r="AM187" i="1"/>
  <c r="AL187" i="1"/>
  <c r="AK187" i="1"/>
  <c r="AJ187" i="1"/>
  <c r="AT186" i="1"/>
  <c r="AS186" i="1"/>
  <c r="AR186" i="1"/>
  <c r="AQ186" i="1"/>
  <c r="AP186" i="1"/>
  <c r="AO186" i="1"/>
  <c r="AN186" i="1"/>
  <c r="AM186" i="1"/>
  <c r="AL186" i="1"/>
  <c r="AK186" i="1"/>
  <c r="AJ186" i="1"/>
  <c r="AT185" i="1"/>
  <c r="AS185" i="1"/>
  <c r="AR185" i="1"/>
  <c r="AQ185" i="1"/>
  <c r="AP185" i="1"/>
  <c r="AO185" i="1"/>
  <c r="AN185" i="1"/>
  <c r="AM185" i="1"/>
  <c r="AL185" i="1"/>
  <c r="AK185" i="1"/>
  <c r="AJ185" i="1"/>
  <c r="AT184" i="1"/>
  <c r="AS184" i="1"/>
  <c r="AR184" i="1"/>
  <c r="AQ184" i="1"/>
  <c r="AP184" i="1"/>
  <c r="AO184" i="1"/>
  <c r="AN184" i="1"/>
  <c r="AM184" i="1"/>
  <c r="AL184" i="1"/>
  <c r="AK184" i="1"/>
  <c r="AJ184" i="1"/>
  <c r="AT183" i="1"/>
  <c r="AS183" i="1"/>
  <c r="AR183" i="1"/>
  <c r="AQ183" i="1"/>
  <c r="AP183" i="1"/>
  <c r="AO183" i="1"/>
  <c r="AN183" i="1"/>
  <c r="AM183" i="1"/>
  <c r="AL183" i="1"/>
  <c r="AK183" i="1"/>
  <c r="AJ183" i="1"/>
  <c r="AT182" i="1"/>
  <c r="AS182" i="1"/>
  <c r="AR182" i="1"/>
  <c r="AQ182" i="1"/>
  <c r="AP182" i="1"/>
  <c r="AO182" i="1"/>
  <c r="AN182" i="1"/>
  <c r="AM182" i="1"/>
  <c r="AL182" i="1"/>
  <c r="AK182" i="1"/>
  <c r="AJ182" i="1"/>
  <c r="AT181" i="1"/>
  <c r="AS181" i="1"/>
  <c r="AR181" i="1"/>
  <c r="AQ181" i="1"/>
  <c r="AP181" i="1"/>
  <c r="AO181" i="1"/>
  <c r="AN181" i="1"/>
  <c r="AM181" i="1"/>
  <c r="AL181" i="1"/>
  <c r="AK181" i="1"/>
  <c r="AJ181" i="1"/>
  <c r="AT180" i="1"/>
  <c r="AS180" i="1"/>
  <c r="AR180" i="1"/>
  <c r="AQ180" i="1"/>
  <c r="AP180" i="1"/>
  <c r="AO180" i="1"/>
  <c r="AN180" i="1"/>
  <c r="AM180" i="1"/>
  <c r="AL180" i="1"/>
  <c r="AK180" i="1"/>
  <c r="AJ180" i="1"/>
  <c r="AT179" i="1"/>
  <c r="AS179" i="1"/>
  <c r="AR179" i="1"/>
  <c r="AQ179" i="1"/>
  <c r="AP179" i="1"/>
  <c r="AO179" i="1"/>
  <c r="AN179" i="1"/>
  <c r="AM179" i="1"/>
  <c r="AL179" i="1"/>
  <c r="AK179" i="1"/>
  <c r="AJ179" i="1"/>
  <c r="AT178" i="1"/>
  <c r="AS178" i="1"/>
  <c r="AR178" i="1"/>
  <c r="AQ178" i="1"/>
  <c r="AP178" i="1"/>
  <c r="AO178" i="1"/>
  <c r="AN178" i="1"/>
  <c r="AM178" i="1"/>
  <c r="AL178" i="1"/>
  <c r="AK178" i="1"/>
  <c r="AJ178" i="1"/>
  <c r="AT177" i="1"/>
  <c r="AS177" i="1"/>
  <c r="AR177" i="1"/>
  <c r="AQ177" i="1"/>
  <c r="AP177" i="1"/>
  <c r="AO177" i="1"/>
  <c r="AN177" i="1"/>
  <c r="AM177" i="1"/>
  <c r="AL177" i="1"/>
  <c r="AK177" i="1"/>
  <c r="AJ177" i="1"/>
  <c r="AT176" i="1"/>
  <c r="AS176" i="1"/>
  <c r="AR176" i="1"/>
  <c r="AQ176" i="1"/>
  <c r="AP176" i="1"/>
  <c r="AO176" i="1"/>
  <c r="AN176" i="1"/>
  <c r="AM176" i="1"/>
  <c r="AL176" i="1"/>
  <c r="AK176" i="1"/>
  <c r="AJ176" i="1"/>
  <c r="AT175" i="1"/>
  <c r="AS175" i="1"/>
  <c r="AR175" i="1"/>
  <c r="AQ175" i="1"/>
  <c r="AP175" i="1"/>
  <c r="AO175" i="1"/>
  <c r="AN175" i="1"/>
  <c r="AM175" i="1"/>
  <c r="AL175" i="1"/>
  <c r="AK175" i="1"/>
  <c r="AJ175" i="1"/>
  <c r="AT174" i="1"/>
  <c r="AS174" i="1"/>
  <c r="AR174" i="1"/>
  <c r="AQ174" i="1"/>
  <c r="AP174" i="1"/>
  <c r="AO174" i="1"/>
  <c r="AN174" i="1"/>
  <c r="AM174" i="1"/>
  <c r="AL174" i="1"/>
  <c r="AK174" i="1"/>
  <c r="AJ174" i="1"/>
  <c r="AT173" i="1"/>
  <c r="AS173" i="1"/>
  <c r="AR173" i="1"/>
  <c r="AQ173" i="1"/>
  <c r="AP173" i="1"/>
  <c r="AO173" i="1"/>
  <c r="AN173" i="1"/>
  <c r="AM173" i="1"/>
  <c r="AL173" i="1"/>
  <c r="AK173" i="1"/>
  <c r="AJ173" i="1"/>
  <c r="AT172" i="1"/>
  <c r="AS172" i="1"/>
  <c r="AR172" i="1"/>
  <c r="AQ172" i="1"/>
  <c r="AP172" i="1"/>
  <c r="AO172" i="1"/>
  <c r="AN172" i="1"/>
  <c r="AM172" i="1"/>
  <c r="AL172" i="1"/>
  <c r="AK172" i="1"/>
  <c r="AJ172" i="1"/>
  <c r="AT171" i="1"/>
  <c r="AS171" i="1"/>
  <c r="AR171" i="1"/>
  <c r="AQ171" i="1"/>
  <c r="AP171" i="1"/>
  <c r="AO171" i="1"/>
  <c r="AN171" i="1"/>
  <c r="AM171" i="1"/>
  <c r="AL171" i="1"/>
  <c r="AK171" i="1"/>
  <c r="AJ171" i="1"/>
  <c r="AT170" i="1"/>
  <c r="AS170" i="1"/>
  <c r="AR170" i="1"/>
  <c r="AQ170" i="1"/>
  <c r="AP170" i="1"/>
  <c r="AO170" i="1"/>
  <c r="AN170" i="1"/>
  <c r="AM170" i="1"/>
  <c r="AL170" i="1"/>
  <c r="AK170" i="1"/>
  <c r="AJ170" i="1"/>
  <c r="AT169" i="1"/>
  <c r="AS169" i="1"/>
  <c r="AR169" i="1"/>
  <c r="AQ169" i="1"/>
  <c r="AP169" i="1"/>
  <c r="AO169" i="1"/>
  <c r="AN169" i="1"/>
  <c r="AM169" i="1"/>
  <c r="AL169" i="1"/>
  <c r="AK169" i="1"/>
  <c r="AJ169" i="1"/>
  <c r="AT168" i="1"/>
  <c r="AS168" i="1"/>
  <c r="AR168" i="1"/>
  <c r="AQ168" i="1"/>
  <c r="AP168" i="1"/>
  <c r="AO168" i="1"/>
  <c r="AN168" i="1"/>
  <c r="AM168" i="1"/>
  <c r="AL168" i="1"/>
  <c r="AK168" i="1"/>
  <c r="AJ168" i="1"/>
  <c r="AT167" i="1"/>
  <c r="AS167" i="1"/>
  <c r="AR167" i="1"/>
  <c r="AQ167" i="1"/>
  <c r="AP167" i="1"/>
  <c r="AO167" i="1"/>
  <c r="AN167" i="1"/>
  <c r="AM167" i="1"/>
  <c r="AL167" i="1"/>
  <c r="AK167" i="1"/>
  <c r="AJ167" i="1"/>
  <c r="AT166" i="1"/>
  <c r="AS166" i="1"/>
  <c r="AR166" i="1"/>
  <c r="AQ166" i="1"/>
  <c r="AP166" i="1"/>
  <c r="AO166" i="1"/>
  <c r="AN166" i="1"/>
  <c r="AM166" i="1"/>
  <c r="AL166" i="1"/>
  <c r="AK166" i="1"/>
  <c r="AJ166" i="1"/>
  <c r="AT165" i="1"/>
  <c r="AS165" i="1"/>
  <c r="AR165" i="1"/>
  <c r="AQ165" i="1"/>
  <c r="AP165" i="1"/>
  <c r="AO165" i="1"/>
  <c r="AN165" i="1"/>
  <c r="AM165" i="1"/>
  <c r="AL165" i="1"/>
  <c r="AK165" i="1"/>
  <c r="AJ165" i="1"/>
  <c r="AT164" i="1"/>
  <c r="AS164" i="1"/>
  <c r="AR164" i="1"/>
  <c r="AQ164" i="1"/>
  <c r="AP164" i="1"/>
  <c r="AO164" i="1"/>
  <c r="AN164" i="1"/>
  <c r="AM164" i="1"/>
  <c r="AL164" i="1"/>
  <c r="AK164" i="1"/>
  <c r="AJ164" i="1"/>
  <c r="AT163" i="1"/>
  <c r="AS163" i="1"/>
  <c r="AR163" i="1"/>
  <c r="AQ163" i="1"/>
  <c r="AP163" i="1"/>
  <c r="AO163" i="1"/>
  <c r="AN163" i="1"/>
  <c r="AM163" i="1"/>
  <c r="AL163" i="1"/>
  <c r="AK163" i="1"/>
  <c r="AJ163" i="1"/>
  <c r="AT162" i="1"/>
  <c r="AS162" i="1"/>
  <c r="AR162" i="1"/>
  <c r="AQ162" i="1"/>
  <c r="AP162" i="1"/>
  <c r="AO162" i="1"/>
  <c r="AN162" i="1"/>
  <c r="AM162" i="1"/>
  <c r="AL162" i="1"/>
  <c r="AK162" i="1"/>
  <c r="AJ162" i="1"/>
  <c r="AT161" i="1"/>
  <c r="AS161" i="1"/>
  <c r="AR161" i="1"/>
  <c r="AQ161" i="1"/>
  <c r="AP161" i="1"/>
  <c r="AO161" i="1"/>
  <c r="AN161" i="1"/>
  <c r="AM161" i="1"/>
  <c r="AL161" i="1"/>
  <c r="AK161" i="1"/>
  <c r="AJ161" i="1"/>
  <c r="AT160" i="1"/>
  <c r="AS160" i="1"/>
  <c r="AR160" i="1"/>
  <c r="AQ160" i="1"/>
  <c r="AP160" i="1"/>
  <c r="AO160" i="1"/>
  <c r="AN160" i="1"/>
  <c r="AM160" i="1"/>
  <c r="AL160" i="1"/>
  <c r="AK160" i="1"/>
  <c r="AJ160" i="1"/>
  <c r="AT159" i="1"/>
  <c r="AS159" i="1"/>
  <c r="AR159" i="1"/>
  <c r="AQ159" i="1"/>
  <c r="AP159" i="1"/>
  <c r="AO159" i="1"/>
  <c r="AN159" i="1"/>
  <c r="AM159" i="1"/>
  <c r="AL159" i="1"/>
  <c r="AK159" i="1"/>
  <c r="AJ159" i="1"/>
  <c r="AT158" i="1"/>
  <c r="AS158" i="1"/>
  <c r="AR158" i="1"/>
  <c r="AQ158" i="1"/>
  <c r="AP158" i="1"/>
  <c r="AO158" i="1"/>
  <c r="AN158" i="1"/>
  <c r="AM158" i="1"/>
  <c r="AL158" i="1"/>
  <c r="AK158" i="1"/>
  <c r="AJ158" i="1"/>
  <c r="AT157" i="1"/>
  <c r="AS157" i="1"/>
  <c r="AR157" i="1"/>
  <c r="AQ157" i="1"/>
  <c r="AP157" i="1"/>
  <c r="AO157" i="1"/>
  <c r="AN157" i="1"/>
  <c r="AM157" i="1"/>
  <c r="AL157" i="1"/>
  <c r="AK157" i="1"/>
  <c r="AJ157" i="1"/>
  <c r="AT156" i="1"/>
  <c r="AS156" i="1"/>
  <c r="AR156" i="1"/>
  <c r="AQ156" i="1"/>
  <c r="AP156" i="1"/>
  <c r="AO156" i="1"/>
  <c r="AN156" i="1"/>
  <c r="AM156" i="1"/>
  <c r="AL156" i="1"/>
  <c r="AK156" i="1"/>
  <c r="AJ156" i="1"/>
  <c r="AT155" i="1"/>
  <c r="AS155" i="1"/>
  <c r="AR155" i="1"/>
  <c r="AQ155" i="1"/>
  <c r="AP155" i="1"/>
  <c r="AO155" i="1"/>
  <c r="AN155" i="1"/>
  <c r="AM155" i="1"/>
  <c r="AL155" i="1"/>
  <c r="AK155" i="1"/>
  <c r="AJ155" i="1"/>
  <c r="AT154" i="1"/>
  <c r="AS154" i="1"/>
  <c r="AR154" i="1"/>
  <c r="AQ154" i="1"/>
  <c r="AP154" i="1"/>
  <c r="AO154" i="1"/>
  <c r="AN154" i="1"/>
  <c r="AM154" i="1"/>
  <c r="AL154" i="1"/>
  <c r="AK154" i="1"/>
  <c r="AJ154" i="1"/>
  <c r="AT153" i="1"/>
  <c r="AS153" i="1"/>
  <c r="AR153" i="1"/>
  <c r="AQ153" i="1"/>
  <c r="AP153" i="1"/>
  <c r="AO153" i="1"/>
  <c r="AN153" i="1"/>
  <c r="AM153" i="1"/>
  <c r="AL153" i="1"/>
  <c r="AK153" i="1"/>
  <c r="AJ153" i="1"/>
  <c r="AT152" i="1"/>
  <c r="AS152" i="1"/>
  <c r="AR152" i="1"/>
  <c r="AQ152" i="1"/>
  <c r="AP152" i="1"/>
  <c r="AO152" i="1"/>
  <c r="AN152" i="1"/>
  <c r="AM152" i="1"/>
  <c r="AL152" i="1"/>
  <c r="AK152" i="1"/>
  <c r="AJ152" i="1"/>
  <c r="AT151" i="1"/>
  <c r="AS151" i="1"/>
  <c r="AR151" i="1"/>
  <c r="AQ151" i="1"/>
  <c r="AP151" i="1"/>
  <c r="AO151" i="1"/>
  <c r="AN151" i="1"/>
  <c r="AM151" i="1"/>
  <c r="AL151" i="1"/>
  <c r="AK151" i="1"/>
  <c r="AJ151" i="1"/>
  <c r="AT150" i="1"/>
  <c r="AS150" i="1"/>
  <c r="AR150" i="1"/>
  <c r="AQ150" i="1"/>
  <c r="AP150" i="1"/>
  <c r="AO150" i="1"/>
  <c r="AN150" i="1"/>
  <c r="AM150" i="1"/>
  <c r="AL150" i="1"/>
  <c r="AK150" i="1"/>
  <c r="AJ150" i="1"/>
  <c r="AT149" i="1"/>
  <c r="AS149" i="1"/>
  <c r="AR149" i="1"/>
  <c r="AQ149" i="1"/>
  <c r="AP149" i="1"/>
  <c r="AO149" i="1"/>
  <c r="AN149" i="1"/>
  <c r="AM149" i="1"/>
  <c r="AL149" i="1"/>
  <c r="AK149" i="1"/>
  <c r="AJ149" i="1"/>
  <c r="AT148" i="1"/>
  <c r="AS148" i="1"/>
  <c r="AR148" i="1"/>
  <c r="AQ148" i="1"/>
  <c r="AP148" i="1"/>
  <c r="AO148" i="1"/>
  <c r="AN148" i="1"/>
  <c r="AM148" i="1"/>
  <c r="AL148" i="1"/>
  <c r="AK148" i="1"/>
  <c r="AJ148" i="1"/>
  <c r="AT147" i="1"/>
  <c r="AS147" i="1"/>
  <c r="AR147" i="1"/>
  <c r="AQ147" i="1"/>
  <c r="AP147" i="1"/>
  <c r="AO147" i="1"/>
  <c r="AN147" i="1"/>
  <c r="AM147" i="1"/>
  <c r="AL147" i="1"/>
  <c r="AK147" i="1"/>
  <c r="AJ147" i="1"/>
  <c r="AT146" i="1"/>
  <c r="AS146" i="1"/>
  <c r="AR146" i="1"/>
  <c r="AQ146" i="1"/>
  <c r="AP146" i="1"/>
  <c r="AO146" i="1"/>
  <c r="AN146" i="1"/>
  <c r="AM146" i="1"/>
  <c r="AL146" i="1"/>
  <c r="AK146" i="1"/>
  <c r="AJ146" i="1"/>
  <c r="AT145" i="1"/>
  <c r="AS145" i="1"/>
  <c r="AR145" i="1"/>
  <c r="AQ145" i="1"/>
  <c r="AP145" i="1"/>
  <c r="AO145" i="1"/>
  <c r="AN145" i="1"/>
  <c r="AM145" i="1"/>
  <c r="AL145" i="1"/>
  <c r="AK145" i="1"/>
  <c r="AJ145" i="1"/>
  <c r="AT144" i="1"/>
  <c r="AS144" i="1"/>
  <c r="AR144" i="1"/>
  <c r="AQ144" i="1"/>
  <c r="AP144" i="1"/>
  <c r="AO144" i="1"/>
  <c r="AN144" i="1"/>
  <c r="AM144" i="1"/>
  <c r="AL144" i="1"/>
  <c r="AK144" i="1"/>
  <c r="AJ144" i="1"/>
  <c r="AT143" i="1"/>
  <c r="AS143" i="1"/>
  <c r="AR143" i="1"/>
  <c r="AQ143" i="1"/>
  <c r="AP143" i="1"/>
  <c r="AO143" i="1"/>
  <c r="AN143" i="1"/>
  <c r="AM143" i="1"/>
  <c r="AL143" i="1"/>
  <c r="AK143" i="1"/>
  <c r="AJ143" i="1"/>
  <c r="AT142" i="1"/>
  <c r="AS142" i="1"/>
  <c r="AR142" i="1"/>
  <c r="AQ142" i="1"/>
  <c r="AP142" i="1"/>
  <c r="AO142" i="1"/>
  <c r="AN142" i="1"/>
  <c r="AM142" i="1"/>
  <c r="AL142" i="1"/>
  <c r="AK142" i="1"/>
  <c r="AJ142" i="1"/>
  <c r="AT141" i="1"/>
  <c r="AS141" i="1"/>
  <c r="AR141" i="1"/>
  <c r="AQ141" i="1"/>
  <c r="AP141" i="1"/>
  <c r="AO141" i="1"/>
  <c r="AN141" i="1"/>
  <c r="AM141" i="1"/>
  <c r="AL141" i="1"/>
  <c r="AK141" i="1"/>
  <c r="AJ141" i="1"/>
  <c r="AT140" i="1"/>
  <c r="AS140" i="1"/>
  <c r="AR140" i="1"/>
  <c r="AQ140" i="1"/>
  <c r="AP140" i="1"/>
  <c r="AO140" i="1"/>
  <c r="AN140" i="1"/>
  <c r="AM140" i="1"/>
  <c r="AL140" i="1"/>
  <c r="AK140" i="1"/>
  <c r="AJ140" i="1"/>
  <c r="AT139" i="1"/>
  <c r="AS139" i="1"/>
  <c r="AR139" i="1"/>
  <c r="AQ139" i="1"/>
  <c r="AP139" i="1"/>
  <c r="AO139" i="1"/>
  <c r="AN139" i="1"/>
  <c r="AM139" i="1"/>
  <c r="AL139" i="1"/>
  <c r="AK139" i="1"/>
  <c r="AJ139" i="1"/>
  <c r="AT138" i="1"/>
  <c r="AS138" i="1"/>
  <c r="AR138" i="1"/>
  <c r="AQ138" i="1"/>
  <c r="AP138" i="1"/>
  <c r="AO138" i="1"/>
  <c r="AN138" i="1"/>
  <c r="AM138" i="1"/>
  <c r="AL138" i="1"/>
  <c r="AK138" i="1"/>
  <c r="AJ138" i="1"/>
  <c r="AT137" i="1"/>
  <c r="AS137" i="1"/>
  <c r="AR137" i="1"/>
  <c r="AQ137" i="1"/>
  <c r="AP137" i="1"/>
  <c r="AO137" i="1"/>
  <c r="AN137" i="1"/>
  <c r="AM137" i="1"/>
  <c r="AL137" i="1"/>
  <c r="AK137" i="1"/>
  <c r="AJ137" i="1"/>
  <c r="AT136" i="1"/>
  <c r="AS136" i="1"/>
  <c r="AR136" i="1"/>
  <c r="AQ136" i="1"/>
  <c r="AP136" i="1"/>
  <c r="AO136" i="1"/>
  <c r="AN136" i="1"/>
  <c r="AM136" i="1"/>
  <c r="AL136" i="1"/>
  <c r="AK136" i="1"/>
  <c r="AJ136" i="1"/>
  <c r="AT135" i="1"/>
  <c r="AS135" i="1"/>
  <c r="AR135" i="1"/>
  <c r="AQ135" i="1"/>
  <c r="AP135" i="1"/>
  <c r="AO135" i="1"/>
  <c r="AN135" i="1"/>
  <c r="AM135" i="1"/>
  <c r="AL135" i="1"/>
  <c r="AK135" i="1"/>
  <c r="AJ135" i="1"/>
  <c r="AT134" i="1"/>
  <c r="AS134" i="1"/>
  <c r="AR134" i="1"/>
  <c r="AQ134" i="1"/>
  <c r="AP134" i="1"/>
  <c r="AO134" i="1"/>
  <c r="AN134" i="1"/>
  <c r="AM134" i="1"/>
  <c r="AL134" i="1"/>
  <c r="AK134" i="1"/>
  <c r="AJ134" i="1"/>
  <c r="AT133" i="1"/>
  <c r="AS133" i="1"/>
  <c r="AR133" i="1"/>
  <c r="AQ133" i="1"/>
  <c r="AP133" i="1"/>
  <c r="AO133" i="1"/>
  <c r="AN133" i="1"/>
  <c r="AM133" i="1"/>
  <c r="AL133" i="1"/>
  <c r="AK133" i="1"/>
  <c r="AJ133" i="1"/>
  <c r="AT132" i="1"/>
  <c r="AS132" i="1"/>
  <c r="AR132" i="1"/>
  <c r="AQ132" i="1"/>
  <c r="AP132" i="1"/>
  <c r="AO132" i="1"/>
  <c r="AN132" i="1"/>
  <c r="AM132" i="1"/>
  <c r="AL132" i="1"/>
  <c r="AK132" i="1"/>
  <c r="AJ132" i="1"/>
  <c r="AT131" i="1"/>
  <c r="AS131" i="1"/>
  <c r="AR131" i="1"/>
  <c r="AQ131" i="1"/>
  <c r="AP131" i="1"/>
  <c r="AO131" i="1"/>
  <c r="AN131" i="1"/>
  <c r="AM131" i="1"/>
  <c r="AL131" i="1"/>
  <c r="AK131" i="1"/>
  <c r="AJ131" i="1"/>
  <c r="AT130" i="1"/>
  <c r="AS130" i="1"/>
  <c r="AR130" i="1"/>
  <c r="AQ130" i="1"/>
  <c r="AP130" i="1"/>
  <c r="AO130" i="1"/>
  <c r="AN130" i="1"/>
  <c r="AM130" i="1"/>
  <c r="AL130" i="1"/>
  <c r="AK130" i="1"/>
  <c r="AJ130" i="1"/>
  <c r="AT129" i="1"/>
  <c r="AS129" i="1"/>
  <c r="AR129" i="1"/>
  <c r="AQ129" i="1"/>
  <c r="AP129" i="1"/>
  <c r="AO129" i="1"/>
  <c r="AN129" i="1"/>
  <c r="AM129" i="1"/>
  <c r="AL129" i="1"/>
  <c r="AK129" i="1"/>
  <c r="AJ129" i="1"/>
  <c r="AT128" i="1"/>
  <c r="AS128" i="1"/>
  <c r="AR128" i="1"/>
  <c r="AQ128" i="1"/>
  <c r="AP128" i="1"/>
  <c r="AO128" i="1"/>
  <c r="AN128" i="1"/>
  <c r="AM128" i="1"/>
  <c r="AL128" i="1"/>
  <c r="AK128" i="1"/>
  <c r="AJ128" i="1"/>
  <c r="AT127" i="1"/>
  <c r="AS127" i="1"/>
  <c r="AR127" i="1"/>
  <c r="AQ127" i="1"/>
  <c r="AP127" i="1"/>
  <c r="AO127" i="1"/>
  <c r="AN127" i="1"/>
  <c r="AM127" i="1"/>
  <c r="AL127" i="1"/>
  <c r="AK127" i="1"/>
  <c r="AJ127" i="1"/>
  <c r="AT126" i="1"/>
  <c r="AS126" i="1"/>
  <c r="AR126" i="1"/>
  <c r="AQ126" i="1"/>
  <c r="AP126" i="1"/>
  <c r="AO126" i="1"/>
  <c r="AN126" i="1"/>
  <c r="AM126" i="1"/>
  <c r="AL126" i="1"/>
  <c r="AK126" i="1"/>
  <c r="AJ126" i="1"/>
  <c r="AT125" i="1"/>
  <c r="AS125" i="1"/>
  <c r="AR125" i="1"/>
  <c r="AQ125" i="1"/>
  <c r="AP125" i="1"/>
  <c r="AO125" i="1"/>
  <c r="AN125" i="1"/>
  <c r="AM125" i="1"/>
  <c r="AL125" i="1"/>
  <c r="AK125" i="1"/>
  <c r="AJ125" i="1"/>
  <c r="AT124" i="1"/>
  <c r="AS124" i="1"/>
  <c r="AR124" i="1"/>
  <c r="AQ124" i="1"/>
  <c r="AP124" i="1"/>
  <c r="AO124" i="1"/>
  <c r="AN124" i="1"/>
  <c r="AM124" i="1"/>
  <c r="AL124" i="1"/>
  <c r="AK124" i="1"/>
  <c r="AJ124" i="1"/>
  <c r="AT123" i="1"/>
  <c r="AS123" i="1"/>
  <c r="AR123" i="1"/>
  <c r="AQ123" i="1"/>
  <c r="AP123" i="1"/>
  <c r="AO123" i="1"/>
  <c r="AN123" i="1"/>
  <c r="AM123" i="1"/>
  <c r="AL123" i="1"/>
  <c r="AK123" i="1"/>
  <c r="AJ123" i="1"/>
  <c r="AT122" i="1"/>
  <c r="AS122" i="1"/>
  <c r="AR122" i="1"/>
  <c r="AQ122" i="1"/>
  <c r="AP122" i="1"/>
  <c r="AO122" i="1"/>
  <c r="AN122" i="1"/>
  <c r="AM122" i="1"/>
  <c r="AL122" i="1"/>
  <c r="AK122" i="1"/>
  <c r="AJ122" i="1"/>
  <c r="AT121" i="1"/>
  <c r="AS121" i="1"/>
  <c r="AR121" i="1"/>
  <c r="AQ121" i="1"/>
  <c r="AP121" i="1"/>
  <c r="AO121" i="1"/>
  <c r="AN121" i="1"/>
  <c r="AM121" i="1"/>
  <c r="AL121" i="1"/>
  <c r="AK121" i="1"/>
  <c r="AJ121" i="1"/>
  <c r="AT120" i="1"/>
  <c r="AS120" i="1"/>
  <c r="AR120" i="1"/>
  <c r="AQ120" i="1"/>
  <c r="AP120" i="1"/>
  <c r="AO120" i="1"/>
  <c r="AN120" i="1"/>
  <c r="AM120" i="1"/>
  <c r="AL120" i="1"/>
  <c r="AK120" i="1"/>
  <c r="AJ120" i="1"/>
  <c r="AT119" i="1"/>
  <c r="AS119" i="1"/>
  <c r="AR119" i="1"/>
  <c r="AQ119" i="1"/>
  <c r="AP119" i="1"/>
  <c r="AO119" i="1"/>
  <c r="AN119" i="1"/>
  <c r="AM119" i="1"/>
  <c r="AL119" i="1"/>
  <c r="AK119" i="1"/>
  <c r="AJ119" i="1"/>
  <c r="AT118" i="1"/>
  <c r="AS118" i="1"/>
  <c r="AR118" i="1"/>
  <c r="AQ118" i="1"/>
  <c r="AP118" i="1"/>
  <c r="AO118" i="1"/>
  <c r="AN118" i="1"/>
  <c r="AM118" i="1"/>
  <c r="AL118" i="1"/>
  <c r="AK118" i="1"/>
  <c r="AJ118" i="1"/>
  <c r="AT117" i="1"/>
  <c r="AS117" i="1"/>
  <c r="AR117" i="1"/>
  <c r="AQ117" i="1"/>
  <c r="AP117" i="1"/>
  <c r="AO117" i="1"/>
  <c r="AN117" i="1"/>
  <c r="AM117" i="1"/>
  <c r="AL117" i="1"/>
  <c r="AK117" i="1"/>
  <c r="AJ117" i="1"/>
  <c r="AT116" i="1"/>
  <c r="AS116" i="1"/>
  <c r="AR116" i="1"/>
  <c r="AQ116" i="1"/>
  <c r="AP116" i="1"/>
  <c r="AO116" i="1"/>
  <c r="AN116" i="1"/>
  <c r="AM116" i="1"/>
  <c r="AL116" i="1"/>
  <c r="AK116" i="1"/>
  <c r="AJ116" i="1"/>
  <c r="AT115" i="1"/>
  <c r="AS115" i="1"/>
  <c r="AR115" i="1"/>
  <c r="AQ115" i="1"/>
  <c r="AP115" i="1"/>
  <c r="AO115" i="1"/>
  <c r="AN115" i="1"/>
  <c r="AM115" i="1"/>
  <c r="AL115" i="1"/>
  <c r="AK115" i="1"/>
  <c r="AJ115" i="1"/>
  <c r="AT114" i="1"/>
  <c r="AS114" i="1"/>
  <c r="AR114" i="1"/>
  <c r="AQ114" i="1"/>
  <c r="AP114" i="1"/>
  <c r="AO114" i="1"/>
  <c r="AN114" i="1"/>
  <c r="AM114" i="1"/>
  <c r="AL114" i="1"/>
  <c r="AK114" i="1"/>
  <c r="AJ114" i="1"/>
  <c r="AT113" i="1"/>
  <c r="AS113" i="1"/>
  <c r="AR113" i="1"/>
  <c r="AQ113" i="1"/>
  <c r="AP113" i="1"/>
  <c r="AO113" i="1"/>
  <c r="AN113" i="1"/>
  <c r="AM113" i="1"/>
  <c r="AL113" i="1"/>
  <c r="AK113" i="1"/>
  <c r="AJ113" i="1"/>
  <c r="AT112" i="1"/>
  <c r="AS112" i="1"/>
  <c r="AR112" i="1"/>
  <c r="AQ112" i="1"/>
  <c r="AP112" i="1"/>
  <c r="AO112" i="1"/>
  <c r="AN112" i="1"/>
  <c r="AM112" i="1"/>
  <c r="AL112" i="1"/>
  <c r="AK112" i="1"/>
  <c r="AJ112" i="1"/>
  <c r="AT111" i="1"/>
  <c r="AS111" i="1"/>
  <c r="AR111" i="1"/>
  <c r="AQ111" i="1"/>
  <c r="AP111" i="1"/>
  <c r="AO111" i="1"/>
  <c r="AN111" i="1"/>
  <c r="AM111" i="1"/>
  <c r="AL111" i="1"/>
  <c r="AK111" i="1"/>
  <c r="AJ111" i="1"/>
  <c r="AT110" i="1"/>
  <c r="AS110" i="1"/>
  <c r="AR110" i="1"/>
  <c r="AQ110" i="1"/>
  <c r="AP110" i="1"/>
  <c r="AO110" i="1"/>
  <c r="AN110" i="1"/>
  <c r="AM110" i="1"/>
  <c r="AL110" i="1"/>
  <c r="AK110" i="1"/>
  <c r="AJ110" i="1"/>
  <c r="AT109" i="1"/>
  <c r="AS109" i="1"/>
  <c r="AR109" i="1"/>
  <c r="AQ109" i="1"/>
  <c r="AP109" i="1"/>
  <c r="AO109" i="1"/>
  <c r="AN109" i="1"/>
  <c r="AM109" i="1"/>
  <c r="AL109" i="1"/>
  <c r="AK109" i="1"/>
  <c r="AJ109" i="1"/>
  <c r="AT108" i="1"/>
  <c r="AS108" i="1"/>
  <c r="AR108" i="1"/>
  <c r="AQ108" i="1"/>
  <c r="AP108" i="1"/>
  <c r="AO108" i="1"/>
  <c r="AN108" i="1"/>
  <c r="AM108" i="1"/>
  <c r="AL108" i="1"/>
  <c r="AK108" i="1"/>
  <c r="AJ108" i="1"/>
  <c r="AT107" i="1"/>
  <c r="AS107" i="1"/>
  <c r="AR107" i="1"/>
  <c r="AQ107" i="1"/>
  <c r="AP107" i="1"/>
  <c r="AO107" i="1"/>
  <c r="AN107" i="1"/>
  <c r="AM107" i="1"/>
  <c r="AL107" i="1"/>
  <c r="AK107" i="1"/>
  <c r="AJ107" i="1"/>
  <c r="AT106" i="1"/>
  <c r="AS106" i="1"/>
  <c r="AR106" i="1"/>
  <c r="AQ106" i="1"/>
  <c r="AP106" i="1"/>
  <c r="AO106" i="1"/>
  <c r="AN106" i="1"/>
  <c r="AM106" i="1"/>
  <c r="AL106" i="1"/>
  <c r="AK106" i="1"/>
  <c r="AJ106" i="1"/>
  <c r="AT105" i="1"/>
  <c r="AS105" i="1"/>
  <c r="AR105" i="1"/>
  <c r="AQ105" i="1"/>
  <c r="AP105" i="1"/>
  <c r="AO105" i="1"/>
  <c r="AN105" i="1"/>
  <c r="AM105" i="1"/>
  <c r="AL105" i="1"/>
  <c r="AK105" i="1"/>
  <c r="AJ105" i="1"/>
  <c r="AT104" i="1"/>
  <c r="AS104" i="1"/>
  <c r="AR104" i="1"/>
  <c r="AQ104" i="1"/>
  <c r="AP104" i="1"/>
  <c r="AO104" i="1"/>
  <c r="AN104" i="1"/>
  <c r="AM104" i="1"/>
  <c r="AL104" i="1"/>
  <c r="AK104" i="1"/>
  <c r="AJ104" i="1"/>
  <c r="AT103" i="1"/>
  <c r="AS103" i="1"/>
  <c r="AR103" i="1"/>
  <c r="AQ103" i="1"/>
  <c r="AP103" i="1"/>
  <c r="AO103" i="1"/>
  <c r="AN103" i="1"/>
  <c r="AM103" i="1"/>
  <c r="AL103" i="1"/>
  <c r="AK103" i="1"/>
  <c r="AJ103" i="1"/>
  <c r="AT102" i="1"/>
  <c r="AS102" i="1"/>
  <c r="AR102" i="1"/>
  <c r="AQ102" i="1"/>
  <c r="AP102" i="1"/>
  <c r="AO102" i="1"/>
  <c r="AN102" i="1"/>
  <c r="AM102" i="1"/>
  <c r="AL102" i="1"/>
  <c r="AK102" i="1"/>
  <c r="AJ102" i="1"/>
  <c r="AT101" i="1"/>
  <c r="AS101" i="1"/>
  <c r="AR101" i="1"/>
  <c r="AQ101" i="1"/>
  <c r="AP101" i="1"/>
  <c r="AO101" i="1"/>
  <c r="AN101" i="1"/>
  <c r="AM101" i="1"/>
  <c r="AL101" i="1"/>
  <c r="AK101" i="1"/>
  <c r="AJ101" i="1"/>
  <c r="AT100" i="1"/>
  <c r="AS100" i="1"/>
  <c r="AR100" i="1"/>
  <c r="AQ100" i="1"/>
  <c r="AP100" i="1"/>
  <c r="AO100" i="1"/>
  <c r="AN100" i="1"/>
  <c r="AM100" i="1"/>
  <c r="AL100" i="1"/>
  <c r="AK100" i="1"/>
  <c r="AJ100" i="1"/>
  <c r="AT99" i="1"/>
  <c r="AS99" i="1"/>
  <c r="AR99" i="1"/>
  <c r="AQ99" i="1"/>
  <c r="AP99" i="1"/>
  <c r="AO99" i="1"/>
  <c r="AN99" i="1"/>
  <c r="AM99" i="1"/>
  <c r="AL99" i="1"/>
  <c r="AK99" i="1"/>
  <c r="AJ99" i="1"/>
  <c r="AT98" i="1"/>
  <c r="AS98" i="1"/>
  <c r="AR98" i="1"/>
  <c r="AQ98" i="1"/>
  <c r="AP98" i="1"/>
  <c r="AO98" i="1"/>
  <c r="AN98" i="1"/>
  <c r="AM98" i="1"/>
  <c r="AL98" i="1"/>
  <c r="AK98" i="1"/>
  <c r="AJ98" i="1"/>
  <c r="AT97" i="1"/>
  <c r="AS97" i="1"/>
  <c r="AR97" i="1"/>
  <c r="AQ97" i="1"/>
  <c r="AP97" i="1"/>
  <c r="AO97" i="1"/>
  <c r="AN97" i="1"/>
  <c r="AM97" i="1"/>
  <c r="AL97" i="1"/>
  <c r="AK97" i="1"/>
  <c r="AJ97" i="1"/>
  <c r="AT96" i="1"/>
  <c r="AS96" i="1"/>
  <c r="AR96" i="1"/>
  <c r="AQ96" i="1"/>
  <c r="AP96" i="1"/>
  <c r="AO96" i="1"/>
  <c r="AN96" i="1"/>
  <c r="AM96" i="1"/>
  <c r="AL96" i="1"/>
  <c r="AK96" i="1"/>
  <c r="AJ96" i="1"/>
  <c r="AT95" i="1"/>
  <c r="AS95" i="1"/>
  <c r="AR95" i="1"/>
  <c r="AQ95" i="1"/>
  <c r="AP95" i="1"/>
  <c r="AO95" i="1"/>
  <c r="AN95" i="1"/>
  <c r="AM95" i="1"/>
  <c r="AL95" i="1"/>
  <c r="AK95" i="1"/>
  <c r="AJ95" i="1"/>
  <c r="AT94" i="1"/>
  <c r="AS94" i="1"/>
  <c r="AR94" i="1"/>
  <c r="AQ94" i="1"/>
  <c r="AP94" i="1"/>
  <c r="AO94" i="1"/>
  <c r="AN94" i="1"/>
  <c r="AM94" i="1"/>
  <c r="AL94" i="1"/>
  <c r="AK94" i="1"/>
  <c r="AJ94" i="1"/>
  <c r="AT93" i="1"/>
  <c r="AS93" i="1"/>
  <c r="AR93" i="1"/>
  <c r="AQ93" i="1"/>
  <c r="AP93" i="1"/>
  <c r="AO93" i="1"/>
  <c r="AN93" i="1"/>
  <c r="AM93" i="1"/>
  <c r="AL93" i="1"/>
  <c r="AK93" i="1"/>
  <c r="AJ93" i="1"/>
  <c r="AT92" i="1"/>
  <c r="AS92" i="1"/>
  <c r="AR92" i="1"/>
  <c r="AQ92" i="1"/>
  <c r="AP92" i="1"/>
  <c r="AO92" i="1"/>
  <c r="AN92" i="1"/>
  <c r="AM92" i="1"/>
  <c r="AL92" i="1"/>
  <c r="AK92" i="1"/>
  <c r="AJ92" i="1"/>
  <c r="AT91" i="1"/>
  <c r="AS91" i="1"/>
  <c r="AR91" i="1"/>
  <c r="AQ91" i="1"/>
  <c r="AP91" i="1"/>
  <c r="AO91" i="1"/>
  <c r="AN91" i="1"/>
  <c r="AM91" i="1"/>
  <c r="AL91" i="1"/>
  <c r="AK91" i="1"/>
  <c r="AJ91" i="1"/>
  <c r="AT90" i="1"/>
  <c r="AS90" i="1"/>
  <c r="AR90" i="1"/>
  <c r="AQ90" i="1"/>
  <c r="AP90" i="1"/>
  <c r="AO90" i="1"/>
  <c r="AN90" i="1"/>
  <c r="AM90" i="1"/>
  <c r="AL90" i="1"/>
  <c r="AK90" i="1"/>
  <c r="AJ90" i="1"/>
  <c r="AT89" i="1"/>
  <c r="AS89" i="1"/>
  <c r="AR89" i="1"/>
  <c r="AQ89" i="1"/>
  <c r="AP89" i="1"/>
  <c r="AO89" i="1"/>
  <c r="AN89" i="1"/>
  <c r="AM89" i="1"/>
  <c r="AL89" i="1"/>
  <c r="AK89" i="1"/>
  <c r="AJ89" i="1"/>
  <c r="AT88" i="1"/>
  <c r="AS88" i="1"/>
  <c r="AR88" i="1"/>
  <c r="AQ88" i="1"/>
  <c r="AP88" i="1"/>
  <c r="AO88" i="1"/>
  <c r="AN88" i="1"/>
  <c r="AM88" i="1"/>
  <c r="AL88" i="1"/>
  <c r="AK88" i="1"/>
  <c r="AJ88" i="1"/>
  <c r="AT87" i="1"/>
  <c r="AS87" i="1"/>
  <c r="AR87" i="1"/>
  <c r="AQ87" i="1"/>
  <c r="AP87" i="1"/>
  <c r="AO87" i="1"/>
  <c r="AN87" i="1"/>
  <c r="AM87" i="1"/>
  <c r="AL87" i="1"/>
  <c r="AK87" i="1"/>
  <c r="AJ87" i="1"/>
  <c r="AT86" i="1"/>
  <c r="AS86" i="1"/>
  <c r="AR86" i="1"/>
  <c r="AQ86" i="1"/>
  <c r="AP86" i="1"/>
  <c r="AO86" i="1"/>
  <c r="AN86" i="1"/>
  <c r="AM86" i="1"/>
  <c r="AL86" i="1"/>
  <c r="AK86" i="1"/>
  <c r="AJ86" i="1"/>
  <c r="AT85" i="1"/>
  <c r="AS85" i="1"/>
  <c r="AR85" i="1"/>
  <c r="AQ85" i="1"/>
  <c r="AP85" i="1"/>
  <c r="AO85" i="1"/>
  <c r="AN85" i="1"/>
  <c r="AM85" i="1"/>
  <c r="AL85" i="1"/>
  <c r="AK85" i="1"/>
  <c r="AJ85" i="1"/>
  <c r="AT84" i="1"/>
  <c r="AS84" i="1"/>
  <c r="AR84" i="1"/>
  <c r="AQ84" i="1"/>
  <c r="AP84" i="1"/>
  <c r="AO84" i="1"/>
  <c r="AN84" i="1"/>
  <c r="AM84" i="1"/>
  <c r="AL84" i="1"/>
  <c r="AK84" i="1"/>
  <c r="AJ84" i="1"/>
  <c r="AT83" i="1"/>
  <c r="AS83" i="1"/>
  <c r="AR83" i="1"/>
  <c r="AQ83" i="1"/>
  <c r="AP83" i="1"/>
  <c r="AO83" i="1"/>
  <c r="AN83" i="1"/>
  <c r="AM83" i="1"/>
  <c r="AL83" i="1"/>
  <c r="AK83" i="1"/>
  <c r="AJ83" i="1"/>
  <c r="AT82" i="1"/>
  <c r="AS82" i="1"/>
  <c r="AR82" i="1"/>
  <c r="AQ82" i="1"/>
  <c r="AP82" i="1"/>
  <c r="AO82" i="1"/>
  <c r="AN82" i="1"/>
  <c r="AM82" i="1"/>
  <c r="AL82" i="1"/>
  <c r="AK82" i="1"/>
  <c r="AJ82" i="1"/>
  <c r="AT81" i="1"/>
  <c r="AS81" i="1"/>
  <c r="AR81" i="1"/>
  <c r="AQ81" i="1"/>
  <c r="AP81" i="1"/>
  <c r="AO81" i="1"/>
  <c r="AN81" i="1"/>
  <c r="AM81" i="1"/>
  <c r="AL81" i="1"/>
  <c r="AK81" i="1"/>
  <c r="AJ81" i="1"/>
  <c r="AT80" i="1"/>
  <c r="AS80" i="1"/>
  <c r="AR80" i="1"/>
  <c r="AQ80" i="1"/>
  <c r="AP80" i="1"/>
  <c r="AO80" i="1"/>
  <c r="AN80" i="1"/>
  <c r="AM80" i="1"/>
  <c r="AL80" i="1"/>
  <c r="AK80" i="1"/>
  <c r="AJ80" i="1"/>
  <c r="AT79" i="1"/>
  <c r="AS79" i="1"/>
  <c r="AR79" i="1"/>
  <c r="AQ79" i="1"/>
  <c r="AP79" i="1"/>
  <c r="AO79" i="1"/>
  <c r="AN79" i="1"/>
  <c r="AM79" i="1"/>
  <c r="AL79" i="1"/>
  <c r="AK79" i="1"/>
  <c r="AJ79" i="1"/>
  <c r="AT78" i="1"/>
  <c r="AS78" i="1"/>
  <c r="AR78" i="1"/>
  <c r="AQ78" i="1"/>
  <c r="AP78" i="1"/>
  <c r="AO78" i="1"/>
  <c r="AN78" i="1"/>
  <c r="AM78" i="1"/>
  <c r="AL78" i="1"/>
  <c r="AK78" i="1"/>
  <c r="AJ78" i="1"/>
  <c r="AT77" i="1"/>
  <c r="AS77" i="1"/>
  <c r="AR77" i="1"/>
  <c r="AQ77" i="1"/>
  <c r="AP77" i="1"/>
  <c r="AO77" i="1"/>
  <c r="AN77" i="1"/>
  <c r="AM77" i="1"/>
  <c r="AL77" i="1"/>
  <c r="AK77" i="1"/>
  <c r="AJ77" i="1"/>
  <c r="AT76" i="1"/>
  <c r="AS76" i="1"/>
  <c r="AR76" i="1"/>
  <c r="AQ76" i="1"/>
  <c r="AP76" i="1"/>
  <c r="AO76" i="1"/>
  <c r="AN76" i="1"/>
  <c r="AM76" i="1"/>
  <c r="AL76" i="1"/>
  <c r="AK76" i="1"/>
  <c r="AJ76" i="1"/>
  <c r="AT75" i="1"/>
  <c r="AS75" i="1"/>
  <c r="AR75" i="1"/>
  <c r="AQ75" i="1"/>
  <c r="AP75" i="1"/>
  <c r="AO75" i="1"/>
  <c r="AN75" i="1"/>
  <c r="AM75" i="1"/>
  <c r="AL75" i="1"/>
  <c r="AK75" i="1"/>
  <c r="AJ75" i="1"/>
  <c r="AT74" i="1"/>
  <c r="AS74" i="1"/>
  <c r="AR74" i="1"/>
  <c r="AQ74" i="1"/>
  <c r="AP74" i="1"/>
  <c r="AO74" i="1"/>
  <c r="AN74" i="1"/>
  <c r="AM74" i="1"/>
  <c r="AL74" i="1"/>
  <c r="AK74" i="1"/>
  <c r="AJ74" i="1"/>
  <c r="AT73" i="1"/>
  <c r="AS73" i="1"/>
  <c r="AR73" i="1"/>
  <c r="AQ73" i="1"/>
  <c r="AP73" i="1"/>
  <c r="AO73" i="1"/>
  <c r="AN73" i="1"/>
  <c r="AM73" i="1"/>
  <c r="AL73" i="1"/>
  <c r="AK73" i="1"/>
  <c r="AJ73" i="1"/>
  <c r="AT72" i="1"/>
  <c r="AS72" i="1"/>
  <c r="AR72" i="1"/>
  <c r="AQ72" i="1"/>
  <c r="AP72" i="1"/>
  <c r="AO72" i="1"/>
  <c r="AN72" i="1"/>
  <c r="AM72" i="1"/>
  <c r="AL72" i="1"/>
  <c r="AK72" i="1"/>
  <c r="AJ72" i="1"/>
  <c r="AT71" i="1"/>
  <c r="AS71" i="1"/>
  <c r="AR71" i="1"/>
  <c r="AQ71" i="1"/>
  <c r="AP71" i="1"/>
  <c r="AO71" i="1"/>
  <c r="AN71" i="1"/>
  <c r="AM71" i="1"/>
  <c r="AL71" i="1"/>
  <c r="AK71" i="1"/>
  <c r="AJ71" i="1"/>
  <c r="AT70" i="1"/>
  <c r="AS70" i="1"/>
  <c r="AR70" i="1"/>
  <c r="AQ70" i="1"/>
  <c r="AP70" i="1"/>
  <c r="AO70" i="1"/>
  <c r="AN70" i="1"/>
  <c r="AM70" i="1"/>
  <c r="AL70" i="1"/>
  <c r="AK70" i="1"/>
  <c r="AJ70" i="1"/>
  <c r="AT69" i="1"/>
  <c r="AS69" i="1"/>
  <c r="AR69" i="1"/>
  <c r="AQ69" i="1"/>
  <c r="AP69" i="1"/>
  <c r="AO69" i="1"/>
  <c r="AN69" i="1"/>
  <c r="AM69" i="1"/>
  <c r="AL69" i="1"/>
  <c r="AK69" i="1"/>
  <c r="AJ69" i="1"/>
  <c r="AT68" i="1"/>
  <c r="AS68" i="1"/>
  <c r="AR68" i="1"/>
  <c r="AQ68" i="1"/>
  <c r="AP68" i="1"/>
  <c r="AO68" i="1"/>
  <c r="AN68" i="1"/>
  <c r="AM68" i="1"/>
  <c r="AL68" i="1"/>
  <c r="AK68" i="1"/>
  <c r="AJ68" i="1"/>
  <c r="AT67" i="1"/>
  <c r="AS67" i="1"/>
  <c r="AR67" i="1"/>
  <c r="AQ67" i="1"/>
  <c r="AP67" i="1"/>
  <c r="AO67" i="1"/>
  <c r="AN67" i="1"/>
  <c r="AM67" i="1"/>
  <c r="AL67" i="1"/>
  <c r="AK67" i="1"/>
  <c r="AJ67" i="1"/>
  <c r="AT66" i="1"/>
  <c r="AS66" i="1"/>
  <c r="AR66" i="1"/>
  <c r="AQ66" i="1"/>
  <c r="AP66" i="1"/>
  <c r="AO66" i="1"/>
  <c r="AN66" i="1"/>
  <c r="AM66" i="1"/>
  <c r="AL66" i="1"/>
  <c r="AK66" i="1"/>
  <c r="AJ66" i="1"/>
  <c r="AT65" i="1"/>
  <c r="AS65" i="1"/>
  <c r="AR65" i="1"/>
  <c r="AQ65" i="1"/>
  <c r="AP65" i="1"/>
  <c r="AO65" i="1"/>
  <c r="AN65" i="1"/>
  <c r="AM65" i="1"/>
  <c r="AL65" i="1"/>
  <c r="AK65" i="1"/>
  <c r="AJ65" i="1"/>
  <c r="AT64" i="1"/>
  <c r="AS64" i="1"/>
  <c r="AR64" i="1"/>
  <c r="AQ64" i="1"/>
  <c r="AP64" i="1"/>
  <c r="AO64" i="1"/>
  <c r="AN64" i="1"/>
  <c r="AM64" i="1"/>
  <c r="AL64" i="1"/>
  <c r="AK64" i="1"/>
  <c r="AJ64" i="1"/>
  <c r="AT63" i="1"/>
  <c r="AS63" i="1"/>
  <c r="AR63" i="1"/>
  <c r="AQ63" i="1"/>
  <c r="AP63" i="1"/>
  <c r="AO63" i="1"/>
  <c r="AN63" i="1"/>
  <c r="AM63" i="1"/>
  <c r="AL63" i="1"/>
  <c r="AK63" i="1"/>
  <c r="AJ63" i="1"/>
  <c r="AT62" i="1"/>
  <c r="AS62" i="1"/>
  <c r="AR62" i="1"/>
  <c r="AQ62" i="1"/>
  <c r="AP62" i="1"/>
  <c r="AO62" i="1"/>
  <c r="AN62" i="1"/>
  <c r="AM62" i="1"/>
  <c r="AL62" i="1"/>
  <c r="AK62" i="1"/>
  <c r="AJ62" i="1"/>
  <c r="AT61" i="1"/>
  <c r="AS61" i="1"/>
  <c r="AR61" i="1"/>
  <c r="AQ61" i="1"/>
  <c r="AP61" i="1"/>
  <c r="AO61" i="1"/>
  <c r="AN61" i="1"/>
  <c r="AM61" i="1"/>
  <c r="AL61" i="1"/>
  <c r="AK61" i="1"/>
  <c r="AJ61" i="1"/>
  <c r="AT60" i="1"/>
  <c r="AS60" i="1"/>
  <c r="AR60" i="1"/>
  <c r="AQ60" i="1"/>
  <c r="AP60" i="1"/>
  <c r="AO60" i="1"/>
  <c r="AN60" i="1"/>
  <c r="AM60" i="1"/>
  <c r="AL60" i="1"/>
  <c r="AK60" i="1"/>
  <c r="AJ60" i="1"/>
  <c r="AT59" i="1"/>
  <c r="AS59" i="1"/>
  <c r="AR59" i="1"/>
  <c r="AQ59" i="1"/>
  <c r="AP59" i="1"/>
  <c r="AO59" i="1"/>
  <c r="AN59" i="1"/>
  <c r="AM59" i="1"/>
  <c r="AL59" i="1"/>
  <c r="AK59" i="1"/>
  <c r="AJ59" i="1"/>
  <c r="AT58" i="1"/>
  <c r="AS58" i="1"/>
  <c r="AR58" i="1"/>
  <c r="AQ58" i="1"/>
  <c r="AP58" i="1"/>
  <c r="AO58" i="1"/>
  <c r="AN58" i="1"/>
  <c r="AM58" i="1"/>
  <c r="AL58" i="1"/>
  <c r="AK58" i="1"/>
  <c r="AJ58" i="1"/>
  <c r="AT57" i="1"/>
  <c r="AS57" i="1"/>
  <c r="AR57" i="1"/>
  <c r="AQ57" i="1"/>
  <c r="AP57" i="1"/>
  <c r="AO57" i="1"/>
  <c r="AN57" i="1"/>
  <c r="AM57" i="1"/>
  <c r="AL57" i="1"/>
  <c r="AK57" i="1"/>
  <c r="AJ57" i="1"/>
  <c r="AT56" i="1"/>
  <c r="AS56" i="1"/>
  <c r="AR56" i="1"/>
  <c r="AQ56" i="1"/>
  <c r="AP56" i="1"/>
  <c r="AO56" i="1"/>
  <c r="AN56" i="1"/>
  <c r="AM56" i="1"/>
  <c r="AL56" i="1"/>
  <c r="AK56" i="1"/>
  <c r="AJ56" i="1"/>
  <c r="AT55" i="1"/>
  <c r="AS55" i="1"/>
  <c r="AR55" i="1"/>
  <c r="AQ55" i="1"/>
  <c r="AP55" i="1"/>
  <c r="AO55" i="1"/>
  <c r="AN55" i="1"/>
  <c r="AM55" i="1"/>
  <c r="AL55" i="1"/>
  <c r="AK55" i="1"/>
  <c r="AJ55" i="1"/>
  <c r="AT54" i="1"/>
  <c r="AS54" i="1"/>
  <c r="AR54" i="1"/>
  <c r="AQ54" i="1"/>
  <c r="AP54" i="1"/>
  <c r="AO54" i="1"/>
  <c r="AN54" i="1"/>
  <c r="AM54" i="1"/>
  <c r="AL54" i="1"/>
  <c r="AK54" i="1"/>
  <c r="AJ54" i="1"/>
  <c r="AT53" i="1"/>
  <c r="AS53" i="1"/>
  <c r="AR53" i="1"/>
  <c r="AQ53" i="1"/>
  <c r="AP53" i="1"/>
  <c r="AO53" i="1"/>
  <c r="AN53" i="1"/>
  <c r="AM53" i="1"/>
  <c r="AL53" i="1"/>
  <c r="AK53" i="1"/>
  <c r="AJ53" i="1"/>
  <c r="AT52" i="1"/>
  <c r="AS52" i="1"/>
  <c r="AR52" i="1"/>
  <c r="AQ52" i="1"/>
  <c r="AP52" i="1"/>
  <c r="AO52" i="1"/>
  <c r="AN52" i="1"/>
  <c r="AM52" i="1"/>
  <c r="AL52" i="1"/>
  <c r="AK52" i="1"/>
  <c r="AJ52" i="1"/>
  <c r="AT51" i="1"/>
  <c r="AS51" i="1"/>
  <c r="AR51" i="1"/>
  <c r="AQ51" i="1"/>
  <c r="AP51" i="1"/>
  <c r="AO51" i="1"/>
  <c r="AN51" i="1"/>
  <c r="AM51" i="1"/>
  <c r="AL51" i="1"/>
  <c r="AK51" i="1"/>
  <c r="AJ51" i="1"/>
  <c r="AT50" i="1"/>
  <c r="AS50" i="1"/>
  <c r="AR50" i="1"/>
  <c r="AQ50" i="1"/>
  <c r="AP50" i="1"/>
  <c r="AO50" i="1"/>
  <c r="AN50" i="1"/>
  <c r="AM50" i="1"/>
  <c r="AL50" i="1"/>
  <c r="AK50" i="1"/>
  <c r="AJ50" i="1"/>
  <c r="AT49" i="1"/>
  <c r="AS49" i="1"/>
  <c r="AR49" i="1"/>
  <c r="AQ49" i="1"/>
  <c r="AP49" i="1"/>
  <c r="AO49" i="1"/>
  <c r="AN49" i="1"/>
  <c r="AM49" i="1"/>
  <c r="AL49" i="1"/>
  <c r="AK49" i="1"/>
  <c r="AJ49" i="1"/>
  <c r="AT48" i="1"/>
  <c r="AS48" i="1"/>
  <c r="AR48" i="1"/>
  <c r="AQ48" i="1"/>
  <c r="AP48" i="1"/>
  <c r="AO48" i="1"/>
  <c r="AN48" i="1"/>
  <c r="AM48" i="1"/>
  <c r="AL48" i="1"/>
  <c r="AK48" i="1"/>
  <c r="AJ48" i="1"/>
  <c r="AT47" i="1"/>
  <c r="AS47" i="1"/>
  <c r="AR47" i="1"/>
  <c r="AQ47" i="1"/>
  <c r="AP47" i="1"/>
  <c r="AO47" i="1"/>
  <c r="AN47" i="1"/>
  <c r="AM47" i="1"/>
  <c r="AL47" i="1"/>
  <c r="AK47" i="1"/>
  <c r="AJ47" i="1"/>
  <c r="AT46" i="1"/>
  <c r="AS46" i="1"/>
  <c r="AR46" i="1"/>
  <c r="AQ46" i="1"/>
  <c r="AP46" i="1"/>
  <c r="AO46" i="1"/>
  <c r="AN46" i="1"/>
  <c r="AM46" i="1"/>
  <c r="AL46" i="1"/>
  <c r="AK46" i="1"/>
  <c r="AJ46" i="1"/>
  <c r="AT45" i="1"/>
  <c r="AS45" i="1"/>
  <c r="AR45" i="1"/>
  <c r="AQ45" i="1"/>
  <c r="AP45" i="1"/>
  <c r="AO45" i="1"/>
  <c r="AN45" i="1"/>
  <c r="AM45" i="1"/>
  <c r="AL45" i="1"/>
  <c r="AK45" i="1"/>
  <c r="AJ45" i="1"/>
  <c r="AT44" i="1"/>
  <c r="AS44" i="1"/>
  <c r="AR44" i="1"/>
  <c r="AQ44" i="1"/>
  <c r="AP44" i="1"/>
  <c r="AO44" i="1"/>
  <c r="AN44" i="1"/>
  <c r="AM44" i="1"/>
  <c r="AL44" i="1"/>
  <c r="AK44" i="1"/>
  <c r="AJ44" i="1"/>
  <c r="AT43" i="1"/>
  <c r="AS43" i="1"/>
  <c r="AR43" i="1"/>
  <c r="AQ43" i="1"/>
  <c r="AP43" i="1"/>
  <c r="AO43" i="1"/>
  <c r="AN43" i="1"/>
  <c r="AM43" i="1"/>
  <c r="AL43" i="1"/>
  <c r="AK43" i="1"/>
  <c r="AJ43" i="1"/>
  <c r="AT42" i="1"/>
  <c r="AS42" i="1"/>
  <c r="AR42" i="1"/>
  <c r="AQ42" i="1"/>
  <c r="AP42" i="1"/>
  <c r="AO42" i="1"/>
  <c r="AN42" i="1"/>
  <c r="AM42" i="1"/>
  <c r="AL42" i="1"/>
  <c r="AK42" i="1"/>
  <c r="AJ42" i="1"/>
  <c r="AT41" i="1"/>
  <c r="AS41" i="1"/>
  <c r="AR41" i="1"/>
  <c r="AQ41" i="1"/>
  <c r="AP41" i="1"/>
  <c r="AO41" i="1"/>
  <c r="AN41" i="1"/>
  <c r="AM41" i="1"/>
  <c r="AL41" i="1"/>
  <c r="AK41" i="1"/>
  <c r="AJ41" i="1"/>
  <c r="AT40" i="1"/>
  <c r="AS40" i="1"/>
  <c r="AR40" i="1"/>
  <c r="AQ40" i="1"/>
  <c r="AP40" i="1"/>
  <c r="AO40" i="1"/>
  <c r="AN40" i="1"/>
  <c r="AM40" i="1"/>
  <c r="AL40" i="1"/>
  <c r="AK40" i="1"/>
  <c r="AJ40" i="1"/>
  <c r="AT39" i="1"/>
  <c r="AS39" i="1"/>
  <c r="AR39" i="1"/>
  <c r="AQ39" i="1"/>
  <c r="AP39" i="1"/>
  <c r="AO39" i="1"/>
  <c r="AN39" i="1"/>
  <c r="AM39" i="1"/>
  <c r="AL39" i="1"/>
  <c r="AK39" i="1"/>
  <c r="AJ39" i="1"/>
  <c r="AT38" i="1"/>
  <c r="AS38" i="1"/>
  <c r="AR38" i="1"/>
  <c r="AQ38" i="1"/>
  <c r="AP38" i="1"/>
  <c r="AO38" i="1"/>
  <c r="AN38" i="1"/>
  <c r="AM38" i="1"/>
  <c r="AL38" i="1"/>
  <c r="AK38" i="1"/>
  <c r="AJ38" i="1"/>
  <c r="AT37" i="1"/>
  <c r="AS37" i="1"/>
  <c r="AR37" i="1"/>
  <c r="AQ37" i="1"/>
  <c r="AP37" i="1"/>
  <c r="AO37" i="1"/>
  <c r="AN37" i="1"/>
  <c r="AM37" i="1"/>
  <c r="AL37" i="1"/>
  <c r="AK37" i="1"/>
  <c r="AJ37" i="1"/>
  <c r="AT36" i="1"/>
  <c r="AS36" i="1"/>
  <c r="AR36" i="1"/>
  <c r="AQ36" i="1"/>
  <c r="AP36" i="1"/>
  <c r="AO36" i="1"/>
  <c r="AN36" i="1"/>
  <c r="AM36" i="1"/>
  <c r="AL36" i="1"/>
  <c r="AK36" i="1"/>
  <c r="AJ36" i="1"/>
  <c r="AT35" i="1"/>
  <c r="AS35" i="1"/>
  <c r="AR35" i="1"/>
  <c r="AQ35" i="1"/>
  <c r="AP35" i="1"/>
  <c r="AO35" i="1"/>
  <c r="AN35" i="1"/>
  <c r="AM35" i="1"/>
  <c r="AL35" i="1"/>
  <c r="AK35" i="1"/>
  <c r="AJ35" i="1"/>
  <c r="AT34" i="1"/>
  <c r="AS34" i="1"/>
  <c r="AR34" i="1"/>
  <c r="AQ34" i="1"/>
  <c r="AP34" i="1"/>
  <c r="AO34" i="1"/>
  <c r="AN34" i="1"/>
  <c r="AM34" i="1"/>
  <c r="AL34" i="1"/>
  <c r="AK34" i="1"/>
  <c r="AJ34" i="1"/>
  <c r="AT33" i="1"/>
  <c r="AS33" i="1"/>
  <c r="AR33" i="1"/>
  <c r="AQ33" i="1"/>
  <c r="AP33" i="1"/>
  <c r="AO33" i="1"/>
  <c r="AN33" i="1"/>
  <c r="AM33" i="1"/>
  <c r="AL33" i="1"/>
  <c r="AK33" i="1"/>
  <c r="AJ33" i="1"/>
  <c r="AT32" i="1"/>
  <c r="AS32" i="1"/>
  <c r="AR32" i="1"/>
  <c r="AQ32" i="1"/>
  <c r="AP32" i="1"/>
  <c r="AO32" i="1"/>
  <c r="AN32" i="1"/>
  <c r="AM32" i="1"/>
  <c r="AL32" i="1"/>
  <c r="AK32" i="1"/>
  <c r="AJ32" i="1"/>
  <c r="AT31" i="1"/>
  <c r="AS31" i="1"/>
  <c r="AR31" i="1"/>
  <c r="AQ31" i="1"/>
  <c r="AP31" i="1"/>
  <c r="AO31" i="1"/>
  <c r="AN31" i="1"/>
  <c r="AM31" i="1"/>
  <c r="AL31" i="1"/>
  <c r="AK31" i="1"/>
  <c r="AJ31" i="1"/>
  <c r="AT30" i="1"/>
  <c r="AS30" i="1"/>
  <c r="AR30" i="1"/>
  <c r="AQ30" i="1"/>
  <c r="AP30" i="1"/>
  <c r="AO30" i="1"/>
  <c r="AN30" i="1"/>
  <c r="AM30" i="1"/>
  <c r="AL30" i="1"/>
  <c r="AK30" i="1"/>
  <c r="AJ30" i="1"/>
  <c r="AT29" i="1"/>
  <c r="AS29" i="1"/>
  <c r="AR29" i="1"/>
  <c r="AQ29" i="1"/>
  <c r="AP29" i="1"/>
  <c r="AO29" i="1"/>
  <c r="AN29" i="1"/>
  <c r="AM29" i="1"/>
  <c r="AL29" i="1"/>
  <c r="AK29" i="1"/>
  <c r="AJ29" i="1"/>
  <c r="AT28" i="1"/>
  <c r="AS28" i="1"/>
  <c r="AR28" i="1"/>
  <c r="AQ28" i="1"/>
  <c r="AP28" i="1"/>
  <c r="AO28" i="1"/>
  <c r="AN28" i="1"/>
  <c r="AM28" i="1"/>
  <c r="AL28" i="1"/>
  <c r="AK28" i="1"/>
  <c r="AJ28" i="1"/>
  <c r="AT27" i="1"/>
  <c r="AS27" i="1"/>
  <c r="AR27" i="1"/>
  <c r="AQ27" i="1"/>
  <c r="AP27" i="1"/>
  <c r="AO27" i="1"/>
  <c r="AN27" i="1"/>
  <c r="AM27" i="1"/>
  <c r="AL27" i="1"/>
  <c r="AK27" i="1"/>
  <c r="AJ27" i="1"/>
  <c r="AT26" i="1"/>
  <c r="AS26" i="1"/>
  <c r="AR26" i="1"/>
  <c r="AQ26" i="1"/>
  <c r="AP26" i="1"/>
  <c r="AO26" i="1"/>
  <c r="AN26" i="1"/>
  <c r="AM26" i="1"/>
  <c r="AL26" i="1"/>
  <c r="AK26" i="1"/>
  <c r="AJ26" i="1"/>
  <c r="AT25" i="1"/>
  <c r="AS25" i="1"/>
  <c r="AR25" i="1"/>
  <c r="AQ25" i="1"/>
  <c r="AP25" i="1"/>
  <c r="AO25" i="1"/>
  <c r="AN25" i="1"/>
  <c r="AM25" i="1"/>
  <c r="AL25" i="1"/>
  <c r="AK25" i="1"/>
  <c r="AJ25" i="1"/>
  <c r="AT24" i="1"/>
  <c r="AS24" i="1"/>
  <c r="AR24" i="1"/>
  <c r="AQ24" i="1"/>
  <c r="AP24" i="1"/>
  <c r="AO24" i="1"/>
  <c r="AN24" i="1"/>
  <c r="AM24" i="1"/>
  <c r="AL24" i="1"/>
  <c r="AK24" i="1"/>
  <c r="AJ24" i="1"/>
  <c r="AT23" i="1"/>
  <c r="AS23" i="1"/>
  <c r="AR23" i="1"/>
  <c r="AQ23" i="1"/>
  <c r="AP23" i="1"/>
  <c r="AO23" i="1"/>
  <c r="AN23" i="1"/>
  <c r="AM23" i="1"/>
  <c r="AL23" i="1"/>
  <c r="AK23" i="1"/>
  <c r="AJ23" i="1"/>
  <c r="AT22" i="1"/>
  <c r="AS22" i="1"/>
  <c r="AR22" i="1"/>
  <c r="AQ22" i="1"/>
  <c r="AP22" i="1"/>
  <c r="AO22" i="1"/>
  <c r="AN22" i="1"/>
  <c r="AM22" i="1"/>
  <c r="AL22" i="1"/>
  <c r="AK22" i="1"/>
  <c r="AJ22" i="1"/>
  <c r="AT21" i="1"/>
  <c r="AS21" i="1"/>
  <c r="AR21" i="1"/>
  <c r="AQ21" i="1"/>
  <c r="AP21" i="1"/>
  <c r="AO21" i="1"/>
  <c r="AN21" i="1"/>
  <c r="AM21" i="1"/>
  <c r="AL21" i="1"/>
  <c r="AK21" i="1"/>
  <c r="AJ21" i="1"/>
  <c r="AT20" i="1"/>
  <c r="AS20" i="1"/>
  <c r="AR20" i="1"/>
  <c r="AQ20" i="1"/>
  <c r="AP20" i="1"/>
  <c r="AO20" i="1"/>
  <c r="AN20" i="1"/>
  <c r="AM20" i="1"/>
  <c r="AL20" i="1"/>
  <c r="AK20" i="1"/>
  <c r="AJ20" i="1"/>
  <c r="AT19" i="1"/>
  <c r="AS19" i="1"/>
  <c r="AR19" i="1"/>
  <c r="AQ19" i="1"/>
  <c r="AP19" i="1"/>
  <c r="AO19" i="1"/>
  <c r="AN19" i="1"/>
  <c r="AM19" i="1"/>
  <c r="AL19" i="1"/>
  <c r="AK19" i="1"/>
  <c r="AJ19" i="1"/>
  <c r="AT18" i="1"/>
  <c r="AS18" i="1"/>
  <c r="AR18" i="1"/>
  <c r="AQ18" i="1"/>
  <c r="AP18" i="1"/>
  <c r="AO18" i="1"/>
  <c r="AN18" i="1"/>
  <c r="AM18" i="1"/>
  <c r="AL18" i="1"/>
  <c r="AK18" i="1"/>
  <c r="AJ18" i="1"/>
  <c r="AT17" i="1"/>
  <c r="AS17" i="1"/>
  <c r="AR17" i="1"/>
  <c r="AQ17" i="1"/>
  <c r="AP17" i="1"/>
  <c r="AO17" i="1"/>
  <c r="AN17" i="1"/>
  <c r="AM17" i="1"/>
  <c r="AL17" i="1"/>
  <c r="AK17" i="1"/>
  <c r="AI491" i="1"/>
  <c r="AI490" i="1"/>
  <c r="AI489" i="1"/>
  <c r="AI488" i="1"/>
  <c r="AI487" i="1"/>
  <c r="AI486" i="1"/>
  <c r="AI485" i="1"/>
  <c r="AI484" i="1"/>
  <c r="AI483" i="1"/>
  <c r="AI482" i="1"/>
  <c r="AI481" i="1"/>
  <c r="AI480" i="1"/>
  <c r="AI479" i="1"/>
  <c r="AI478" i="1"/>
  <c r="AI477" i="1"/>
  <c r="AI476" i="1"/>
  <c r="AI475" i="1"/>
  <c r="AI474" i="1"/>
  <c r="AI473" i="1"/>
  <c r="AI472" i="1"/>
  <c r="AI471" i="1"/>
  <c r="AI470" i="1"/>
  <c r="AI469" i="1"/>
  <c r="AI468" i="1"/>
  <c r="AI467" i="1"/>
  <c r="AI466" i="1"/>
  <c r="AI465" i="1"/>
  <c r="AI464" i="1"/>
  <c r="AI463" i="1"/>
  <c r="AI462" i="1"/>
  <c r="AI461" i="1"/>
  <c r="AI460" i="1"/>
  <c r="AI459" i="1"/>
  <c r="AI458" i="1"/>
  <c r="AI457" i="1"/>
  <c r="AI456" i="1"/>
  <c r="AI455" i="1"/>
  <c r="AI454" i="1"/>
  <c r="AI453" i="1"/>
  <c r="AI452" i="1"/>
  <c r="AI451" i="1"/>
  <c r="AI450" i="1"/>
  <c r="AI449" i="1"/>
  <c r="AI448" i="1"/>
  <c r="AI447" i="1"/>
  <c r="AI446" i="1"/>
  <c r="AI445" i="1"/>
  <c r="AI444" i="1"/>
  <c r="AI443" i="1"/>
  <c r="AI442" i="1"/>
  <c r="AI441" i="1"/>
  <c r="AI440" i="1"/>
  <c r="AI439" i="1"/>
  <c r="AI438" i="1"/>
  <c r="AI437" i="1"/>
  <c r="AI436" i="1"/>
  <c r="AI435" i="1"/>
  <c r="AI434" i="1"/>
  <c r="AI433" i="1"/>
  <c r="AI432" i="1"/>
  <c r="AI431" i="1"/>
  <c r="AI430" i="1"/>
  <c r="AI429" i="1"/>
  <c r="AI428" i="1"/>
  <c r="AI427" i="1"/>
  <c r="AI426" i="1"/>
  <c r="AI425" i="1"/>
  <c r="AI424" i="1"/>
  <c r="AI423" i="1"/>
  <c r="AI422" i="1"/>
  <c r="AI421" i="1"/>
  <c r="AI420" i="1"/>
  <c r="AI419" i="1"/>
  <c r="AI418" i="1"/>
  <c r="AI417" i="1"/>
  <c r="AI416" i="1"/>
  <c r="AI415" i="1"/>
  <c r="AI414" i="1"/>
  <c r="AI413" i="1"/>
  <c r="AI412" i="1"/>
  <c r="AI411" i="1"/>
  <c r="AI410" i="1"/>
  <c r="AI409" i="1"/>
  <c r="AI408" i="1"/>
  <c r="AI407" i="1"/>
  <c r="AI406" i="1"/>
  <c r="AI405" i="1"/>
  <c r="AI404" i="1"/>
  <c r="AI403" i="1"/>
  <c r="AI402" i="1"/>
  <c r="AI401" i="1"/>
  <c r="AI400" i="1"/>
  <c r="AI399" i="1"/>
  <c r="AI398" i="1"/>
  <c r="AI397" i="1"/>
  <c r="AI396" i="1"/>
  <c r="AI395" i="1"/>
  <c r="AI394" i="1"/>
  <c r="AI393" i="1"/>
  <c r="AI392" i="1"/>
  <c r="AI391" i="1"/>
  <c r="AI390" i="1"/>
  <c r="AI389" i="1"/>
  <c r="AI388" i="1"/>
  <c r="AI387" i="1"/>
  <c r="AI386" i="1"/>
  <c r="AI385" i="1"/>
  <c r="AI384" i="1"/>
  <c r="AI383" i="1"/>
  <c r="AI382" i="1"/>
  <c r="AI381" i="1"/>
  <c r="AI380" i="1"/>
  <c r="AI379" i="1"/>
  <c r="AI378" i="1"/>
  <c r="AI377" i="1"/>
  <c r="AI376" i="1"/>
  <c r="AI375" i="1"/>
  <c r="AI374" i="1"/>
  <c r="AI373" i="1"/>
  <c r="AI372" i="1"/>
  <c r="AI371" i="1"/>
  <c r="AI370" i="1"/>
  <c r="AI369" i="1"/>
  <c r="AI368" i="1"/>
  <c r="AI367" i="1"/>
  <c r="AI366" i="1"/>
  <c r="AI365" i="1"/>
  <c r="AI364" i="1"/>
  <c r="AI363" i="1"/>
  <c r="AI362" i="1"/>
  <c r="AI361" i="1"/>
  <c r="AI360" i="1"/>
  <c r="AI359" i="1"/>
  <c r="AI358" i="1"/>
  <c r="AI357" i="1"/>
  <c r="AI356" i="1"/>
  <c r="AI355" i="1"/>
  <c r="AI354" i="1"/>
  <c r="AI353" i="1"/>
  <c r="AI352" i="1"/>
  <c r="AI351" i="1"/>
  <c r="AI350" i="1"/>
  <c r="AI349" i="1"/>
  <c r="AI348" i="1"/>
  <c r="AI347" i="1"/>
  <c r="AI346" i="1"/>
  <c r="AI345" i="1"/>
  <c r="AI344" i="1"/>
  <c r="AI343" i="1"/>
  <c r="AI342" i="1"/>
  <c r="AI341" i="1"/>
  <c r="AI340" i="1"/>
  <c r="AI339" i="1"/>
  <c r="AI338" i="1"/>
  <c r="AI337" i="1"/>
  <c r="AI336" i="1"/>
  <c r="AI335" i="1"/>
  <c r="AI334" i="1"/>
  <c r="AI333" i="1"/>
  <c r="AI332" i="1"/>
  <c r="AI331" i="1"/>
  <c r="AI330" i="1"/>
  <c r="AI329" i="1"/>
  <c r="AI328" i="1"/>
  <c r="AI327" i="1"/>
  <c r="AI326" i="1"/>
  <c r="AI325" i="1"/>
  <c r="AI324" i="1"/>
  <c r="AI323" i="1"/>
  <c r="AI322" i="1"/>
  <c r="AI321" i="1"/>
  <c r="AI320" i="1"/>
  <c r="AI319" i="1"/>
  <c r="AI318" i="1"/>
  <c r="AI317" i="1"/>
  <c r="AI316" i="1"/>
  <c r="AI315" i="1"/>
  <c r="AI314" i="1"/>
  <c r="AI313" i="1"/>
  <c r="AI312" i="1"/>
  <c r="AI311" i="1"/>
  <c r="AI310" i="1"/>
  <c r="AI309" i="1"/>
  <c r="AI308" i="1"/>
  <c r="AI307" i="1"/>
  <c r="AI306" i="1"/>
  <c r="AI305" i="1"/>
  <c r="AI304" i="1"/>
  <c r="AI303" i="1"/>
  <c r="AI302" i="1"/>
  <c r="AI301" i="1"/>
  <c r="AI300" i="1"/>
  <c r="AI299" i="1"/>
  <c r="AI298" i="1"/>
  <c r="AI297" i="1"/>
  <c r="AI296" i="1"/>
  <c r="AI295" i="1"/>
  <c r="AI294" i="1"/>
  <c r="AI293" i="1"/>
  <c r="AI292" i="1"/>
  <c r="AI291" i="1"/>
  <c r="AI290" i="1"/>
  <c r="AI289" i="1"/>
  <c r="AI288" i="1"/>
  <c r="AI287" i="1"/>
  <c r="AI286" i="1"/>
  <c r="AI285" i="1"/>
  <c r="AI284" i="1"/>
  <c r="AI283" i="1"/>
  <c r="AI282" i="1"/>
  <c r="AI281" i="1"/>
  <c r="AI280" i="1"/>
  <c r="AI279" i="1"/>
  <c r="AI278" i="1"/>
  <c r="AI277" i="1"/>
  <c r="AI276" i="1"/>
  <c r="AI275" i="1"/>
  <c r="AI274" i="1"/>
  <c r="AI273" i="1"/>
  <c r="AI272" i="1"/>
  <c r="AI271" i="1"/>
  <c r="AI270" i="1"/>
  <c r="AI269" i="1"/>
  <c r="AI268" i="1"/>
  <c r="AI267" i="1"/>
  <c r="AI266" i="1"/>
  <c r="AI265" i="1"/>
  <c r="AI264" i="1"/>
  <c r="AI263" i="1"/>
  <c r="AI262" i="1"/>
  <c r="AI261" i="1"/>
  <c r="AI260" i="1"/>
  <c r="AI259" i="1"/>
  <c r="AI258" i="1"/>
  <c r="AI257" i="1"/>
  <c r="AI256" i="1"/>
  <c r="AI255" i="1"/>
  <c r="AI254" i="1"/>
  <c r="AI253" i="1"/>
  <c r="AI252" i="1"/>
  <c r="AI251" i="1"/>
  <c r="AI250" i="1"/>
  <c r="AI249" i="1"/>
  <c r="AI248" i="1"/>
  <c r="AI247" i="1"/>
  <c r="AI246" i="1"/>
  <c r="AI245" i="1"/>
  <c r="AI244" i="1"/>
  <c r="AI243" i="1"/>
  <c r="AI242" i="1"/>
  <c r="AI241" i="1"/>
  <c r="AI240" i="1"/>
  <c r="AI239" i="1"/>
  <c r="AI238" i="1"/>
  <c r="AI237" i="1"/>
  <c r="AI236" i="1"/>
  <c r="AI235" i="1"/>
  <c r="AI234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20" i="1"/>
  <c r="AI219" i="1"/>
  <c r="AI218" i="1"/>
  <c r="AI217" i="1"/>
  <c r="AI216" i="1"/>
  <c r="AI215" i="1"/>
  <c r="AI214" i="1"/>
  <c r="AI213" i="1"/>
  <c r="AI212" i="1"/>
  <c r="AI211" i="1"/>
  <c r="AI210" i="1"/>
  <c r="AI209" i="1"/>
  <c r="AI208" i="1"/>
  <c r="AI207" i="1"/>
  <c r="AI206" i="1"/>
  <c r="AI205" i="1"/>
  <c r="AI204" i="1"/>
  <c r="AI203" i="1"/>
  <c r="AI202" i="1"/>
  <c r="AI201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3" i="1"/>
  <c r="AI22" i="1"/>
  <c r="AI21" i="1"/>
  <c r="AI20" i="1"/>
  <c r="AI19" i="1"/>
  <c r="AI18" i="1"/>
  <c r="AI17" i="1"/>
  <c r="AJ17" i="1"/>
  <c r="AG491" i="1"/>
  <c r="AG490" i="1"/>
  <c r="AH490" i="1" s="1"/>
  <c r="AG489" i="1"/>
  <c r="AH489" i="1" s="1"/>
  <c r="AG488" i="1"/>
  <c r="AG487" i="1"/>
  <c r="AH487" i="1" s="1"/>
  <c r="AG486" i="1"/>
  <c r="AH486" i="1" s="1"/>
  <c r="AG485" i="1"/>
  <c r="AH485" i="1" s="1"/>
  <c r="AG484" i="1"/>
  <c r="AH484" i="1" s="1"/>
  <c r="AG483" i="1"/>
  <c r="AG482" i="1"/>
  <c r="AH482" i="1" s="1"/>
  <c r="AG481" i="1"/>
  <c r="AH481" i="1" s="1"/>
  <c r="AG480" i="1"/>
  <c r="AH480" i="1" s="1"/>
  <c r="AG479" i="1"/>
  <c r="AH479" i="1" s="1"/>
  <c r="AG478" i="1"/>
  <c r="AH478" i="1" s="1"/>
  <c r="AG477" i="1"/>
  <c r="AH477" i="1" s="1"/>
  <c r="AG476" i="1"/>
  <c r="AG475" i="1"/>
  <c r="AH475" i="1" s="1"/>
  <c r="AG474" i="1"/>
  <c r="AH474" i="1" s="1"/>
  <c r="AG473" i="1"/>
  <c r="AH473" i="1" s="1"/>
  <c r="AG472" i="1"/>
  <c r="AH472" i="1" s="1"/>
  <c r="AG471" i="1"/>
  <c r="AH471" i="1" s="1"/>
  <c r="AG470" i="1"/>
  <c r="AH470" i="1" s="1"/>
  <c r="AG469" i="1"/>
  <c r="AH469" i="1" s="1"/>
  <c r="AG468" i="1"/>
  <c r="AG467" i="1"/>
  <c r="AH467" i="1" s="1"/>
  <c r="AG466" i="1"/>
  <c r="AH466" i="1" s="1"/>
  <c r="AG465" i="1"/>
  <c r="AH465" i="1" s="1"/>
  <c r="AG464" i="1"/>
  <c r="AH464" i="1" s="1"/>
  <c r="AG463" i="1"/>
  <c r="AG462" i="1"/>
  <c r="AG461" i="1"/>
  <c r="AH461" i="1" s="1"/>
  <c r="AG460" i="1"/>
  <c r="AH460" i="1" s="1"/>
  <c r="AG459" i="1"/>
  <c r="AH459" i="1" s="1"/>
  <c r="AG458" i="1"/>
  <c r="AH458" i="1" s="1"/>
  <c r="AG457" i="1"/>
  <c r="AH457" i="1" s="1"/>
  <c r="AG456" i="1"/>
  <c r="AH456" i="1" s="1"/>
  <c r="AG455" i="1"/>
  <c r="AH455" i="1" s="1"/>
  <c r="AG454" i="1"/>
  <c r="AH454" i="1" s="1"/>
  <c r="AG453" i="1"/>
  <c r="AH453" i="1" s="1"/>
  <c r="AG452" i="1"/>
  <c r="AH452" i="1" s="1"/>
  <c r="AG451" i="1"/>
  <c r="AH451" i="1" s="1"/>
  <c r="AG450" i="1"/>
  <c r="AH450" i="1" s="1"/>
  <c r="AG449" i="1"/>
  <c r="AH449" i="1" s="1"/>
  <c r="AG448" i="1"/>
  <c r="AG447" i="1"/>
  <c r="AG446" i="1"/>
  <c r="AH446" i="1" s="1"/>
  <c r="AG445" i="1"/>
  <c r="AH445" i="1" s="1"/>
  <c r="AG444" i="1"/>
  <c r="AH444" i="1" s="1"/>
  <c r="AG443" i="1"/>
  <c r="AH443" i="1" s="1"/>
  <c r="AG442" i="1"/>
  <c r="AG441" i="1"/>
  <c r="AG440" i="1"/>
  <c r="AG439" i="1"/>
  <c r="AG438" i="1"/>
  <c r="AH438" i="1" s="1"/>
  <c r="AG437" i="1"/>
  <c r="AH437" i="1" s="1"/>
  <c r="AG436" i="1"/>
  <c r="AH436" i="1" s="1"/>
  <c r="AG435" i="1"/>
  <c r="AH435" i="1" s="1"/>
  <c r="AG434" i="1"/>
  <c r="AH434" i="1" s="1"/>
  <c r="AG433" i="1"/>
  <c r="AH433" i="1" s="1"/>
  <c r="AG432" i="1"/>
  <c r="AH432" i="1" s="1"/>
  <c r="AG431" i="1"/>
  <c r="AH431" i="1" s="1"/>
  <c r="AG430" i="1"/>
  <c r="AH430" i="1" s="1"/>
  <c r="AG429" i="1"/>
  <c r="AH429" i="1" s="1"/>
  <c r="AG428" i="1"/>
  <c r="AH428" i="1" s="1"/>
  <c r="AG427" i="1"/>
  <c r="AH427" i="1" s="1"/>
  <c r="AG426" i="1"/>
  <c r="AH426" i="1" s="1"/>
  <c r="AG425" i="1"/>
  <c r="AH425" i="1" s="1"/>
  <c r="AG424" i="1"/>
  <c r="AH424" i="1" s="1"/>
  <c r="AG423" i="1"/>
  <c r="AH423" i="1" s="1"/>
  <c r="AG422" i="1"/>
  <c r="AH422" i="1" s="1"/>
  <c r="AG421" i="1"/>
  <c r="AG420" i="1"/>
  <c r="AH420" i="1" s="1"/>
  <c r="AG419" i="1"/>
  <c r="AG418" i="1"/>
  <c r="AH418" i="1" s="1"/>
  <c r="AG417" i="1"/>
  <c r="AH417" i="1" s="1"/>
  <c r="AG416" i="1"/>
  <c r="AG415" i="1"/>
  <c r="AH415" i="1" s="1"/>
  <c r="AG414" i="1"/>
  <c r="AH414" i="1" s="1"/>
  <c r="AG413" i="1"/>
  <c r="AH413" i="1" s="1"/>
  <c r="AG412" i="1"/>
  <c r="AH412" i="1" s="1"/>
  <c r="AG411" i="1"/>
  <c r="AG410" i="1"/>
  <c r="AG409" i="1"/>
  <c r="AH409" i="1" s="1"/>
  <c r="AG408" i="1"/>
  <c r="AG407" i="1"/>
  <c r="AH407" i="1" s="1"/>
  <c r="AG406" i="1"/>
  <c r="AH406" i="1" s="1"/>
  <c r="AG405" i="1"/>
  <c r="AH405" i="1" s="1"/>
  <c r="AG404" i="1"/>
  <c r="AH404" i="1" s="1"/>
  <c r="AG403" i="1"/>
  <c r="AG402" i="1"/>
  <c r="AH402" i="1" s="1"/>
  <c r="AG401" i="1"/>
  <c r="AH401" i="1" s="1"/>
  <c r="AG400" i="1"/>
  <c r="AH400" i="1" s="1"/>
  <c r="AG399" i="1"/>
  <c r="AG398" i="1"/>
  <c r="AH398" i="1" s="1"/>
  <c r="AG397" i="1"/>
  <c r="AH397" i="1" s="1"/>
  <c r="AG396" i="1"/>
  <c r="AH396" i="1" s="1"/>
  <c r="AG395" i="1"/>
  <c r="AG394" i="1"/>
  <c r="AH394" i="1" s="1"/>
  <c r="AG393" i="1"/>
  <c r="AH393" i="1" s="1"/>
  <c r="AG392" i="1"/>
  <c r="AG391" i="1"/>
  <c r="AH391" i="1" s="1"/>
  <c r="AG390" i="1"/>
  <c r="AH390" i="1" s="1"/>
  <c r="AG389" i="1"/>
  <c r="AH389" i="1" s="1"/>
  <c r="AG388" i="1"/>
  <c r="AH388" i="1" s="1"/>
  <c r="AG387" i="1"/>
  <c r="AG386" i="1"/>
  <c r="AH386" i="1" s="1"/>
  <c r="AG385" i="1"/>
  <c r="AH385" i="1" s="1"/>
  <c r="AG384" i="1"/>
  <c r="AH384" i="1" s="1"/>
  <c r="AG383" i="1"/>
  <c r="AG382" i="1"/>
  <c r="AH382" i="1" s="1"/>
  <c r="AG381" i="1"/>
  <c r="AG380" i="1"/>
  <c r="AG379" i="1"/>
  <c r="AH379" i="1" s="1"/>
  <c r="AG378" i="1"/>
  <c r="AG377" i="1"/>
  <c r="AH377" i="1" s="1"/>
  <c r="AG376" i="1"/>
  <c r="AH376" i="1" s="1"/>
  <c r="AG375" i="1"/>
  <c r="AH375" i="1" s="1"/>
  <c r="AG374" i="1"/>
  <c r="AH374" i="1" s="1"/>
  <c r="AG373" i="1"/>
  <c r="AH373" i="1" s="1"/>
  <c r="AG372" i="1"/>
  <c r="AG371" i="1"/>
  <c r="AH371" i="1" s="1"/>
  <c r="AG370" i="1"/>
  <c r="AH370" i="1" s="1"/>
  <c r="AG369" i="1"/>
  <c r="AH369" i="1" s="1"/>
  <c r="AG368" i="1"/>
  <c r="AG367" i="1"/>
  <c r="AH367" i="1" s="1"/>
  <c r="AG366" i="1"/>
  <c r="AH366" i="1" s="1"/>
  <c r="AG365" i="1"/>
  <c r="AH365" i="1" s="1"/>
  <c r="AG364" i="1"/>
  <c r="AH364" i="1" s="1"/>
  <c r="AG363" i="1"/>
  <c r="AG362" i="1"/>
  <c r="AG361" i="1"/>
  <c r="AH361" i="1" s="1"/>
  <c r="AG360" i="1"/>
  <c r="AG359" i="1"/>
  <c r="AH359" i="1" s="1"/>
  <c r="AG358" i="1"/>
  <c r="AH358" i="1" s="1"/>
  <c r="AG357" i="1"/>
  <c r="AH357" i="1" s="1"/>
  <c r="AG356" i="1"/>
  <c r="AG355" i="1"/>
  <c r="AG354" i="1"/>
  <c r="AG353" i="1"/>
  <c r="AH353" i="1" s="1"/>
  <c r="AG352" i="1"/>
  <c r="AH352" i="1" s="1"/>
  <c r="AG351" i="1"/>
  <c r="AG350" i="1"/>
  <c r="AH350" i="1" s="1"/>
  <c r="AG349" i="1"/>
  <c r="AH349" i="1" s="1"/>
  <c r="AG348" i="1"/>
  <c r="AH348" i="1" s="1"/>
  <c r="AG347" i="1"/>
  <c r="AH347" i="1" s="1"/>
  <c r="AG346" i="1"/>
  <c r="AG345" i="1"/>
  <c r="AH345" i="1" s="1"/>
  <c r="AG344" i="1"/>
  <c r="AH344" i="1" s="1"/>
  <c r="AG343" i="1"/>
  <c r="AH343" i="1" s="1"/>
  <c r="AG342" i="1"/>
  <c r="AH342" i="1" s="1"/>
  <c r="AG341" i="1"/>
  <c r="AH341" i="1" s="1"/>
  <c r="AG340" i="1"/>
  <c r="AH340" i="1" s="1"/>
  <c r="AG339" i="1"/>
  <c r="AG338" i="1"/>
  <c r="AG337" i="1"/>
  <c r="AH337" i="1" s="1"/>
  <c r="AG336" i="1"/>
  <c r="AH336" i="1" s="1"/>
  <c r="AG335" i="1"/>
  <c r="AG334" i="1"/>
  <c r="AH334" i="1" s="1"/>
  <c r="AG333" i="1"/>
  <c r="AH333" i="1" s="1"/>
  <c r="AG332" i="1"/>
  <c r="AG331" i="1"/>
  <c r="AG330" i="1"/>
  <c r="AG329" i="1"/>
  <c r="AH329" i="1" s="1"/>
  <c r="AG328" i="1"/>
  <c r="AH328" i="1" s="1"/>
  <c r="AG327" i="1"/>
  <c r="AH327" i="1" s="1"/>
  <c r="AG326" i="1"/>
  <c r="AH326" i="1" s="1"/>
  <c r="AG325" i="1"/>
  <c r="AH325" i="1" s="1"/>
  <c r="AG324" i="1"/>
  <c r="AH324" i="1" s="1"/>
  <c r="AG323" i="1"/>
  <c r="AG322" i="1"/>
  <c r="AG321" i="1"/>
  <c r="AH321" i="1" s="1"/>
  <c r="AG320" i="1"/>
  <c r="AG319" i="1"/>
  <c r="AH319" i="1" s="1"/>
  <c r="AG318" i="1"/>
  <c r="AH318" i="1" s="1"/>
  <c r="AG317" i="1"/>
  <c r="AH317" i="1" s="1"/>
  <c r="AG316" i="1"/>
  <c r="AH316" i="1" s="1"/>
  <c r="AG315" i="1"/>
  <c r="AG314" i="1"/>
  <c r="AH314" i="1" s="1"/>
  <c r="AG313" i="1"/>
  <c r="AH313" i="1" s="1"/>
  <c r="AG312" i="1"/>
  <c r="AH312" i="1" s="1"/>
  <c r="AG311" i="1"/>
  <c r="AG310" i="1"/>
  <c r="AH310" i="1" s="1"/>
  <c r="AG309" i="1"/>
  <c r="AH309" i="1" s="1"/>
  <c r="AG308" i="1"/>
  <c r="AH308" i="1" s="1"/>
  <c r="AG307" i="1"/>
  <c r="AG306" i="1"/>
  <c r="AH306" i="1" s="1"/>
  <c r="AG305" i="1"/>
  <c r="AH305" i="1" s="1"/>
  <c r="AG304" i="1"/>
  <c r="AH304" i="1" s="1"/>
  <c r="AG303" i="1"/>
  <c r="AG302" i="1"/>
  <c r="AH302" i="1" s="1"/>
  <c r="AG301" i="1"/>
  <c r="AG300" i="1"/>
  <c r="AH300" i="1" s="1"/>
  <c r="AG299" i="1"/>
  <c r="AG298" i="1"/>
  <c r="AG297" i="1"/>
  <c r="AH297" i="1" s="1"/>
  <c r="AG296" i="1"/>
  <c r="AG295" i="1"/>
  <c r="AG294" i="1"/>
  <c r="AH294" i="1" s="1"/>
  <c r="AG293" i="1"/>
  <c r="AH293" i="1" s="1"/>
  <c r="AG292" i="1"/>
  <c r="AH292" i="1" s="1"/>
  <c r="AG291" i="1"/>
  <c r="AG290" i="1"/>
  <c r="AG289" i="1"/>
  <c r="AH289" i="1" s="1"/>
  <c r="AG288" i="1"/>
  <c r="AG287" i="1"/>
  <c r="AH287" i="1" s="1"/>
  <c r="AG286" i="1"/>
  <c r="AH286" i="1" s="1"/>
  <c r="AG285" i="1"/>
  <c r="AH285" i="1" s="1"/>
  <c r="AG284" i="1"/>
  <c r="AH284" i="1" s="1"/>
  <c r="AG283" i="1"/>
  <c r="AG282" i="1"/>
  <c r="AG281" i="1"/>
  <c r="AH281" i="1" s="1"/>
  <c r="AG280" i="1"/>
  <c r="AG279" i="1"/>
  <c r="AH279" i="1" s="1"/>
  <c r="AG278" i="1"/>
  <c r="AH278" i="1" s="1"/>
  <c r="AG277" i="1"/>
  <c r="AH277" i="1" s="1"/>
  <c r="AG276" i="1"/>
  <c r="AH276" i="1" s="1"/>
  <c r="AG275" i="1"/>
  <c r="AG274" i="1"/>
  <c r="AG273" i="1"/>
  <c r="AH273" i="1" s="1"/>
  <c r="AG272" i="1"/>
  <c r="AG271" i="1"/>
  <c r="AH271" i="1" s="1"/>
  <c r="AG270" i="1"/>
  <c r="AH270" i="1" s="1"/>
  <c r="AG269" i="1"/>
  <c r="AH269" i="1" s="1"/>
  <c r="AG268" i="1"/>
  <c r="AH268" i="1" s="1"/>
  <c r="AG267" i="1"/>
  <c r="AG266" i="1"/>
  <c r="AH266" i="1" s="1"/>
  <c r="AG265" i="1"/>
  <c r="AH265" i="1" s="1"/>
  <c r="AG264" i="1"/>
  <c r="AG263" i="1"/>
  <c r="AG262" i="1"/>
  <c r="AH262" i="1" s="1"/>
  <c r="AG261" i="1"/>
  <c r="AG260" i="1"/>
  <c r="AH260" i="1" s="1"/>
  <c r="AG259" i="1"/>
  <c r="AG258" i="1"/>
  <c r="AG257" i="1"/>
  <c r="AH257" i="1" s="1"/>
  <c r="AG256" i="1"/>
  <c r="AG255" i="1"/>
  <c r="AG254" i="1"/>
  <c r="AH254" i="1" s="1"/>
  <c r="AG253" i="1"/>
  <c r="AH253" i="1" s="1"/>
  <c r="AG252" i="1"/>
  <c r="AG251" i="1"/>
  <c r="AG250" i="1"/>
  <c r="AG249" i="1"/>
  <c r="AH249" i="1" s="1"/>
  <c r="AG248" i="1"/>
  <c r="AH248" i="1" s="1"/>
  <c r="AG247" i="1"/>
  <c r="AH247" i="1" s="1"/>
  <c r="AG246" i="1"/>
  <c r="AH246" i="1" s="1"/>
  <c r="AG245" i="1"/>
  <c r="AH245" i="1" s="1"/>
  <c r="AG244" i="1"/>
  <c r="AG243" i="1"/>
  <c r="AG242" i="1"/>
  <c r="AG241" i="1"/>
  <c r="AH241" i="1" s="1"/>
  <c r="AG240" i="1"/>
  <c r="AG239" i="1"/>
  <c r="AG238" i="1"/>
  <c r="AH238" i="1" s="1"/>
  <c r="AG237" i="1"/>
  <c r="AH237" i="1" s="1"/>
  <c r="AG236" i="1"/>
  <c r="AH236" i="1" s="1"/>
  <c r="AG235" i="1"/>
  <c r="AH235" i="1" s="1"/>
  <c r="AG234" i="1"/>
  <c r="AG233" i="1"/>
  <c r="AH233" i="1" s="1"/>
  <c r="AG232" i="1"/>
  <c r="AG231" i="1"/>
  <c r="AG230" i="1"/>
  <c r="AH230" i="1" s="1"/>
  <c r="AG229" i="1"/>
  <c r="AH229" i="1" s="1"/>
  <c r="AG228" i="1"/>
  <c r="AH228" i="1" s="1"/>
  <c r="AG227" i="1"/>
  <c r="AG226" i="1"/>
  <c r="AH226" i="1" s="1"/>
  <c r="AG225" i="1"/>
  <c r="AH225" i="1" s="1"/>
  <c r="AG224" i="1"/>
  <c r="AH224" i="1" s="1"/>
  <c r="AG223" i="1"/>
  <c r="AG222" i="1"/>
  <c r="AH222" i="1" s="1"/>
  <c r="AG221" i="1"/>
  <c r="AH221" i="1" s="1"/>
  <c r="AG220" i="1"/>
  <c r="AH220" i="1" s="1"/>
  <c r="AG219" i="1"/>
  <c r="AG218" i="1"/>
  <c r="AG217" i="1"/>
  <c r="AH217" i="1" s="1"/>
  <c r="AG216" i="1"/>
  <c r="AG215" i="1"/>
  <c r="AH215" i="1" s="1"/>
  <c r="AG214" i="1"/>
  <c r="AH214" i="1" s="1"/>
  <c r="AG213" i="1"/>
  <c r="AH213" i="1" s="1"/>
  <c r="AG212" i="1"/>
  <c r="AH212" i="1" s="1"/>
  <c r="AG211" i="1"/>
  <c r="AG210" i="1"/>
  <c r="AH210" i="1" s="1"/>
  <c r="AG209" i="1"/>
  <c r="AH209" i="1" s="1"/>
  <c r="AG208" i="1"/>
  <c r="AH208" i="1" s="1"/>
  <c r="AG207" i="1"/>
  <c r="AH207" i="1" s="1"/>
  <c r="AG206" i="1"/>
  <c r="AH206" i="1" s="1"/>
  <c r="AG205" i="1"/>
  <c r="AH205" i="1" s="1"/>
  <c r="AG204" i="1"/>
  <c r="AH204" i="1" s="1"/>
  <c r="AG203" i="1"/>
  <c r="AG202" i="1"/>
  <c r="AG201" i="1"/>
  <c r="AH201" i="1" s="1"/>
  <c r="AG200" i="1"/>
  <c r="AG199" i="1"/>
  <c r="AG198" i="1"/>
  <c r="AH198" i="1" s="1"/>
  <c r="AG197" i="1"/>
  <c r="AG196" i="1"/>
  <c r="AG195" i="1"/>
  <c r="AG194" i="1"/>
  <c r="AG193" i="1"/>
  <c r="AH193" i="1" s="1"/>
  <c r="AG192" i="1"/>
  <c r="AH192" i="1" s="1"/>
  <c r="AG191" i="1"/>
  <c r="AG190" i="1"/>
  <c r="AH190" i="1" s="1"/>
  <c r="AG189" i="1"/>
  <c r="AH189" i="1" s="1"/>
  <c r="AG188" i="1"/>
  <c r="AG187" i="1"/>
  <c r="AG186" i="1"/>
  <c r="AG185" i="1"/>
  <c r="AH185" i="1" s="1"/>
  <c r="AG184" i="1"/>
  <c r="AG183" i="1"/>
  <c r="AH183" i="1" s="1"/>
  <c r="AG182" i="1"/>
  <c r="AH182" i="1" s="1"/>
  <c r="AG181" i="1"/>
  <c r="AH181" i="1" s="1"/>
  <c r="AG180" i="1"/>
  <c r="AH180" i="1" s="1"/>
  <c r="AG179" i="1"/>
  <c r="AG178" i="1"/>
  <c r="AG177" i="1"/>
  <c r="AH177" i="1" s="1"/>
  <c r="AG176" i="1"/>
  <c r="AG175" i="1"/>
  <c r="AG174" i="1"/>
  <c r="AH174" i="1" s="1"/>
  <c r="AG173" i="1"/>
  <c r="AH173" i="1" s="1"/>
  <c r="AG172" i="1"/>
  <c r="AH172" i="1" s="1"/>
  <c r="AG171" i="1"/>
  <c r="AG170" i="1"/>
  <c r="AG169" i="1"/>
  <c r="AG168" i="1"/>
  <c r="AG167" i="1"/>
  <c r="AH167" i="1" s="1"/>
  <c r="AG166" i="1"/>
  <c r="AH166" i="1" s="1"/>
  <c r="AG165" i="1"/>
  <c r="AH165" i="1" s="1"/>
  <c r="AG164" i="1"/>
  <c r="AH164" i="1" s="1"/>
  <c r="AG163" i="1"/>
  <c r="AG162" i="1"/>
  <c r="AH162" i="1" s="1"/>
  <c r="AG161" i="1"/>
  <c r="AH161" i="1" s="1"/>
  <c r="AG160" i="1"/>
  <c r="AG159" i="1"/>
  <c r="AH159" i="1" s="1"/>
  <c r="AG158" i="1"/>
  <c r="AH158" i="1" s="1"/>
  <c r="AG157" i="1"/>
  <c r="AH157" i="1" s="1"/>
  <c r="AG156" i="1"/>
  <c r="AH156" i="1" s="1"/>
  <c r="AG155" i="1"/>
  <c r="AG154" i="1"/>
  <c r="AH154" i="1" s="1"/>
  <c r="AG153" i="1"/>
  <c r="AH153" i="1" s="1"/>
  <c r="AG152" i="1"/>
  <c r="AH152" i="1" s="1"/>
  <c r="AG151" i="1"/>
  <c r="AH151" i="1" s="1"/>
  <c r="AG150" i="1"/>
  <c r="AH150" i="1" s="1"/>
  <c r="AG149" i="1"/>
  <c r="AH149" i="1" s="1"/>
  <c r="AG148" i="1"/>
  <c r="AH148" i="1" s="1"/>
  <c r="AG147" i="1"/>
  <c r="AG146" i="1"/>
  <c r="AH146" i="1" s="1"/>
  <c r="AG145" i="1"/>
  <c r="AG144" i="1"/>
  <c r="AH144" i="1" s="1"/>
  <c r="AG143" i="1"/>
  <c r="AH143" i="1" s="1"/>
  <c r="AG142" i="1"/>
  <c r="AH142" i="1" s="1"/>
  <c r="AG141" i="1"/>
  <c r="AH141" i="1" s="1"/>
  <c r="AG140" i="1"/>
  <c r="AG139" i="1"/>
  <c r="AG138" i="1"/>
  <c r="AH138" i="1" s="1"/>
  <c r="AG137" i="1"/>
  <c r="AG136" i="1"/>
  <c r="AG135" i="1"/>
  <c r="AH135" i="1" s="1"/>
  <c r="AG134" i="1"/>
  <c r="AH134" i="1" s="1"/>
  <c r="AG133" i="1"/>
  <c r="AH133" i="1" s="1"/>
  <c r="AG132" i="1"/>
  <c r="AH132" i="1" s="1"/>
  <c r="AG131" i="1"/>
  <c r="AG130" i="1"/>
  <c r="AH130" i="1" s="1"/>
  <c r="AG129" i="1"/>
  <c r="AG128" i="1"/>
  <c r="AG127" i="1"/>
  <c r="AH127" i="1" s="1"/>
  <c r="AG126" i="1"/>
  <c r="AH126" i="1" s="1"/>
  <c r="AG125" i="1"/>
  <c r="AH125" i="1" s="1"/>
  <c r="AG124" i="1"/>
  <c r="AH124" i="1" s="1"/>
  <c r="AG123" i="1"/>
  <c r="AG122" i="1"/>
  <c r="AH122" i="1" s="1"/>
  <c r="AG121" i="1"/>
  <c r="AH121" i="1" s="1"/>
  <c r="AG120" i="1"/>
  <c r="AH120" i="1" s="1"/>
  <c r="AG119" i="1"/>
  <c r="AH119" i="1" s="1"/>
  <c r="AG118" i="1"/>
  <c r="AH118" i="1" s="1"/>
  <c r="AG117" i="1"/>
  <c r="AH117" i="1" s="1"/>
  <c r="AG116" i="1"/>
  <c r="AH116" i="1" s="1"/>
  <c r="AG115" i="1"/>
  <c r="AH115" i="1" s="1"/>
  <c r="AG114" i="1"/>
  <c r="AH114" i="1" s="1"/>
  <c r="AG113" i="1"/>
  <c r="AH113" i="1" s="1"/>
  <c r="AG112" i="1"/>
  <c r="AH112" i="1" s="1"/>
  <c r="AG111" i="1"/>
  <c r="AH111" i="1" s="1"/>
  <c r="AG110" i="1"/>
  <c r="AH110" i="1" s="1"/>
  <c r="AG109" i="1"/>
  <c r="AH109" i="1" s="1"/>
  <c r="AG108" i="1"/>
  <c r="AH108" i="1" s="1"/>
  <c r="AG107" i="1"/>
  <c r="AG106" i="1"/>
  <c r="AH106" i="1" s="1"/>
  <c r="AG105" i="1"/>
  <c r="AG104" i="1"/>
  <c r="AG103" i="1"/>
  <c r="AH103" i="1" s="1"/>
  <c r="AG102" i="1"/>
  <c r="AH102" i="1" s="1"/>
  <c r="AG101" i="1"/>
  <c r="AH101" i="1" s="1"/>
  <c r="AG100" i="1"/>
  <c r="AG99" i="1"/>
  <c r="AH99" i="1" s="1"/>
  <c r="AG98" i="1"/>
  <c r="AH98" i="1" s="1"/>
  <c r="AG97" i="1"/>
  <c r="AH97" i="1" s="1"/>
  <c r="AG96" i="1"/>
  <c r="AH96" i="1" s="1"/>
  <c r="AG95" i="1"/>
  <c r="AH95" i="1" s="1"/>
  <c r="AG94" i="1"/>
  <c r="AH94" i="1" s="1"/>
  <c r="AG93" i="1"/>
  <c r="AG92" i="1"/>
  <c r="AG91" i="1"/>
  <c r="AG90" i="1"/>
  <c r="AH90" i="1" s="1"/>
  <c r="AG89" i="1"/>
  <c r="AG88" i="1"/>
  <c r="AH88" i="1" s="1"/>
  <c r="AG87" i="1"/>
  <c r="AH87" i="1" s="1"/>
  <c r="AG86" i="1"/>
  <c r="AH86" i="1" s="1"/>
  <c r="AG85" i="1"/>
  <c r="AH85" i="1" s="1"/>
  <c r="AG84" i="1"/>
  <c r="AH84" i="1" s="1"/>
  <c r="AG83" i="1"/>
  <c r="AH83" i="1" s="1"/>
  <c r="AG82" i="1"/>
  <c r="AH82" i="1" s="1"/>
  <c r="AG81" i="1"/>
  <c r="AH81" i="1" s="1"/>
  <c r="AG80" i="1"/>
  <c r="AH80" i="1" s="1"/>
  <c r="AG79" i="1"/>
  <c r="AH79" i="1" s="1"/>
  <c r="AG78" i="1"/>
  <c r="AH78" i="1" s="1"/>
  <c r="AG77" i="1"/>
  <c r="AH77" i="1" s="1"/>
  <c r="AG76" i="1"/>
  <c r="AH76" i="1" s="1"/>
  <c r="AG75" i="1"/>
  <c r="AH75" i="1" s="1"/>
  <c r="AG74" i="1"/>
  <c r="AH74" i="1" s="1"/>
  <c r="AG73" i="1"/>
  <c r="AH73" i="1" s="1"/>
  <c r="AG72" i="1"/>
  <c r="AH72" i="1" s="1"/>
  <c r="AG71" i="1"/>
  <c r="AH71" i="1" s="1"/>
  <c r="AG70" i="1"/>
  <c r="AG69" i="1"/>
  <c r="AH69" i="1" s="1"/>
  <c r="AG68" i="1"/>
  <c r="AG67" i="1"/>
  <c r="AG66" i="1"/>
  <c r="AH66" i="1" s="1"/>
  <c r="AG65" i="1"/>
  <c r="AG64" i="1"/>
  <c r="AH64" i="1" s="1"/>
  <c r="AG63" i="1"/>
  <c r="AH63" i="1" s="1"/>
  <c r="AG62" i="1"/>
  <c r="AH62" i="1" s="1"/>
  <c r="AG61" i="1"/>
  <c r="AH61" i="1" s="1"/>
  <c r="AG60" i="1"/>
  <c r="AG59" i="1"/>
  <c r="AH59" i="1" s="1"/>
  <c r="AG58" i="1"/>
  <c r="AH58" i="1" s="1"/>
  <c r="AG57" i="1"/>
  <c r="AH57" i="1" s="1"/>
  <c r="AG56" i="1"/>
  <c r="AH56" i="1" s="1"/>
  <c r="AG55" i="1"/>
  <c r="AH55" i="1" s="1"/>
  <c r="AG54" i="1"/>
  <c r="AH54" i="1" s="1"/>
  <c r="AG53" i="1"/>
  <c r="AH53" i="1" s="1"/>
  <c r="AG52" i="1"/>
  <c r="AG51" i="1"/>
  <c r="AH51" i="1" s="1"/>
  <c r="AG50" i="1"/>
  <c r="AH50" i="1" s="1"/>
  <c r="AG49" i="1"/>
  <c r="AH49" i="1" s="1"/>
  <c r="AG48" i="1"/>
  <c r="AH48" i="1" s="1"/>
  <c r="AG47" i="1"/>
  <c r="AH47" i="1" s="1"/>
  <c r="AG46" i="1"/>
  <c r="AH46" i="1" s="1"/>
  <c r="AG45" i="1"/>
  <c r="AH45" i="1" s="1"/>
  <c r="AG44" i="1"/>
  <c r="AG43" i="1"/>
  <c r="AG42" i="1"/>
  <c r="AH42" i="1" s="1"/>
  <c r="AG41" i="1"/>
  <c r="AG40" i="1"/>
  <c r="AG39" i="1"/>
  <c r="AH39" i="1" s="1"/>
  <c r="AG38" i="1"/>
  <c r="AH38" i="1" s="1"/>
  <c r="AG37" i="1"/>
  <c r="AG36" i="1"/>
  <c r="AG35" i="1"/>
  <c r="EU35" i="1" s="1"/>
  <c r="EY35" i="1" s="1"/>
  <c r="AG34" i="1"/>
  <c r="AH34" i="1" s="1"/>
  <c r="AG33" i="1"/>
  <c r="AH33" i="1" s="1"/>
  <c r="AG32" i="1"/>
  <c r="AH32" i="1" s="1"/>
  <c r="AG31" i="1"/>
  <c r="AH31" i="1" s="1"/>
  <c r="AG30" i="1"/>
  <c r="AH30" i="1" s="1"/>
  <c r="AG29" i="1"/>
  <c r="AG28" i="1"/>
  <c r="AG27" i="1"/>
  <c r="AG26" i="1"/>
  <c r="AH26" i="1" s="1"/>
  <c r="AG25" i="1"/>
  <c r="AG24" i="1"/>
  <c r="AG23" i="1"/>
  <c r="AH23" i="1" s="1"/>
  <c r="AG22" i="1"/>
  <c r="AH22" i="1" s="1"/>
  <c r="AG21" i="1"/>
  <c r="AH21" i="1" s="1"/>
  <c r="AG20" i="1"/>
  <c r="AG19" i="1"/>
  <c r="EU19" i="1" s="1"/>
  <c r="EY19" i="1" s="1"/>
  <c r="AG18" i="1"/>
  <c r="AH18" i="1" s="1"/>
  <c r="AG17" i="1"/>
  <c r="EU17" i="1" s="1"/>
  <c r="AH488" i="1"/>
  <c r="J81" i="5" l="1"/>
  <c r="J85" i="5" s="1"/>
  <c r="J88" i="5" s="1"/>
  <c r="D54" i="5"/>
  <c r="AJ81" i="5"/>
  <c r="AJ83" i="5" s="1"/>
  <c r="AJ85" i="5" s="1"/>
  <c r="AJ88" i="5" s="1"/>
  <c r="V81" i="5"/>
  <c r="V83" i="5" s="1"/>
  <c r="V85" i="5" s="1"/>
  <c r="V88" i="5" s="1"/>
  <c r="P81" i="5"/>
  <c r="P85" i="5" s="1"/>
  <c r="P88" i="5" s="1"/>
  <c r="Z81" i="5"/>
  <c r="Z83" i="5" s="1"/>
  <c r="Z85" i="5" s="1"/>
  <c r="Z88" i="5" s="1"/>
  <c r="Q81" i="5"/>
  <c r="Q85" i="5" s="1"/>
  <c r="Q88" i="5" s="1"/>
  <c r="AB81" i="5"/>
  <c r="AB83" i="5" s="1"/>
  <c r="AB85" i="5" s="1"/>
  <c r="AB88" i="5" s="1"/>
  <c r="V81" i="6"/>
  <c r="R81" i="5"/>
  <c r="R85" i="5" s="1"/>
  <c r="R88" i="5" s="1"/>
  <c r="F81" i="5"/>
  <c r="F85" i="5" s="1"/>
  <c r="F88" i="5" s="1"/>
  <c r="AU635" i="1"/>
  <c r="AX635" i="1" s="1" a="1"/>
  <c r="AX635" i="1" s="1"/>
  <c r="CR547" i="1"/>
  <c r="CR507" i="1"/>
  <c r="BZ527" i="1"/>
  <c r="CC527" i="1" s="1" a="1"/>
  <c r="CC527" i="1" s="1"/>
  <c r="EU690" i="1"/>
  <c r="EY690" i="1" s="1"/>
  <c r="DW5" i="1"/>
  <c r="EX5" i="1"/>
  <c r="FB5" i="1" s="1"/>
  <c r="DW13" i="1"/>
  <c r="EX13" i="1"/>
  <c r="FB13" i="1" s="1"/>
  <c r="CR506" i="1"/>
  <c r="EW506" i="1"/>
  <c r="FA506" i="1" s="1"/>
  <c r="DW509" i="1"/>
  <c r="EX509" i="1"/>
  <c r="FB509" i="1" s="1"/>
  <c r="DW513" i="1"/>
  <c r="EX513" i="1"/>
  <c r="FB513" i="1" s="1"/>
  <c r="DW517" i="1"/>
  <c r="EX517" i="1"/>
  <c r="FB517" i="1" s="1"/>
  <c r="DW518" i="1"/>
  <c r="AH519" i="1"/>
  <c r="DW519" i="1"/>
  <c r="CR522" i="1"/>
  <c r="EW522" i="1"/>
  <c r="FA522" i="1" s="1"/>
  <c r="CR529" i="1"/>
  <c r="EW529" i="1"/>
  <c r="FA529" i="1" s="1"/>
  <c r="DW535" i="1"/>
  <c r="EX535" i="1"/>
  <c r="FB535" i="1" s="1"/>
  <c r="CR538" i="1"/>
  <c r="EW538" i="1"/>
  <c r="FA538" i="1" s="1"/>
  <c r="DW544" i="1"/>
  <c r="EX544" i="1"/>
  <c r="FB544" i="1" s="1"/>
  <c r="CR557" i="1"/>
  <c r="EW557" i="1"/>
  <c r="FA557" i="1" s="1"/>
  <c r="CR572" i="1"/>
  <c r="EW572" i="1"/>
  <c r="FA572" i="1" s="1"/>
  <c r="DW577" i="1"/>
  <c r="EX577" i="1"/>
  <c r="FB577" i="1" s="1"/>
  <c r="CR580" i="1"/>
  <c r="EW580" i="1"/>
  <c r="FA580" i="1" s="1"/>
  <c r="CR585" i="1"/>
  <c r="EW585" i="1"/>
  <c r="FA585" i="1" s="1"/>
  <c r="CR594" i="1"/>
  <c r="EW594" i="1"/>
  <c r="FA594" i="1" s="1"/>
  <c r="CR620" i="1"/>
  <c r="EW620" i="1"/>
  <c r="FA620" i="1" s="1"/>
  <c r="CR627" i="1"/>
  <c r="EW627" i="1"/>
  <c r="FA627" i="1" s="1"/>
  <c r="DW651" i="1"/>
  <c r="EX651" i="1"/>
  <c r="FB651" i="1" s="1"/>
  <c r="DW655" i="1"/>
  <c r="EX655" i="1"/>
  <c r="FB655" i="1" s="1"/>
  <c r="DW678" i="1"/>
  <c r="EX678" i="1"/>
  <c r="FB678" i="1" s="1"/>
  <c r="CR685" i="1"/>
  <c r="EW685" i="1"/>
  <c r="FA685" i="1" s="1"/>
  <c r="DW688" i="1"/>
  <c r="EX688" i="1"/>
  <c r="FB688" i="1" s="1"/>
  <c r="CR696" i="1"/>
  <c r="EW696" i="1"/>
  <c r="FA696" i="1" s="1"/>
  <c r="DW19" i="1"/>
  <c r="EX19" i="1"/>
  <c r="DW27" i="1"/>
  <c r="EX27" i="1"/>
  <c r="DW35" i="1"/>
  <c r="EX35" i="1"/>
  <c r="FB35" i="1" s="1"/>
  <c r="DW43" i="1"/>
  <c r="EX43" i="1"/>
  <c r="DW51" i="1"/>
  <c r="EX51" i="1"/>
  <c r="DW67" i="1"/>
  <c r="EX67" i="1"/>
  <c r="DW91" i="1"/>
  <c r="EX91" i="1"/>
  <c r="FB91" i="1" s="1"/>
  <c r="DW107" i="1"/>
  <c r="EX107" i="1"/>
  <c r="DW115" i="1"/>
  <c r="EX115" i="1"/>
  <c r="DW123" i="1"/>
  <c r="EX123" i="1"/>
  <c r="DW131" i="1"/>
  <c r="EX131" i="1"/>
  <c r="FB131" i="1" s="1"/>
  <c r="DW139" i="1"/>
  <c r="EX139" i="1"/>
  <c r="DW147" i="1"/>
  <c r="EX147" i="1"/>
  <c r="DW162" i="1"/>
  <c r="EX162" i="1"/>
  <c r="DW170" i="1"/>
  <c r="EX170" i="1"/>
  <c r="FB170" i="1" s="1"/>
  <c r="DW178" i="1"/>
  <c r="EX178" i="1"/>
  <c r="DW186" i="1"/>
  <c r="EX186" i="1"/>
  <c r="DW194" i="1"/>
  <c r="EX194" i="1"/>
  <c r="DW202" i="1"/>
  <c r="EX202" i="1"/>
  <c r="FB202" i="1" s="1"/>
  <c r="DW210" i="1"/>
  <c r="EX210" i="1"/>
  <c r="DW218" i="1"/>
  <c r="EX218" i="1"/>
  <c r="DW234" i="1"/>
  <c r="EX234" i="1"/>
  <c r="DW242" i="1"/>
  <c r="EX242" i="1"/>
  <c r="FB242" i="1" s="1"/>
  <c r="DW250" i="1"/>
  <c r="EX250" i="1"/>
  <c r="DW258" i="1"/>
  <c r="EX258" i="1"/>
  <c r="DW274" i="1"/>
  <c r="EX274" i="1"/>
  <c r="DW282" i="1"/>
  <c r="EX282" i="1"/>
  <c r="FB282" i="1" s="1"/>
  <c r="DW290" i="1"/>
  <c r="EX290" i="1"/>
  <c r="DW298" i="1"/>
  <c r="EX298" i="1"/>
  <c r="DW322" i="1"/>
  <c r="EX322" i="1"/>
  <c r="DW330" i="1"/>
  <c r="EX330" i="1"/>
  <c r="FB330" i="1" s="1"/>
  <c r="DW338" i="1"/>
  <c r="EX338" i="1"/>
  <c r="DW346" i="1"/>
  <c r="EX346" i="1"/>
  <c r="DW354" i="1"/>
  <c r="EX354" i="1"/>
  <c r="DW362" i="1"/>
  <c r="EX362" i="1"/>
  <c r="FB362" i="1" s="1"/>
  <c r="DW378" i="1"/>
  <c r="EX378" i="1"/>
  <c r="DW410" i="1"/>
  <c r="EX410" i="1"/>
  <c r="DW439" i="1"/>
  <c r="EX439" i="1"/>
  <c r="FB439" i="1" s="1"/>
  <c r="DW447" i="1"/>
  <c r="EX447" i="1"/>
  <c r="FB447" i="1" s="1"/>
  <c r="DW462" i="1"/>
  <c r="EX462" i="1"/>
  <c r="DW483" i="1"/>
  <c r="EX483" i="1"/>
  <c r="DW491" i="1"/>
  <c r="EX491" i="1"/>
  <c r="CR6" i="1"/>
  <c r="EW6" i="1"/>
  <c r="FA6" i="1" s="1"/>
  <c r="CR14" i="1"/>
  <c r="EW14" i="1"/>
  <c r="FA14" i="1" s="1"/>
  <c r="DW499" i="1"/>
  <c r="EX499" i="1"/>
  <c r="FB499" i="1" s="1"/>
  <c r="CR510" i="1"/>
  <c r="EW510" i="1"/>
  <c r="FA510" i="1" s="1"/>
  <c r="CR514" i="1"/>
  <c r="EW514" i="1"/>
  <c r="FA514" i="1" s="1"/>
  <c r="DW527" i="1"/>
  <c r="EX527" i="1"/>
  <c r="FB527" i="1" s="1"/>
  <c r="CR536" i="1"/>
  <c r="EW536" i="1"/>
  <c r="FA536" i="1" s="1"/>
  <c r="DW552" i="1"/>
  <c r="EX552" i="1"/>
  <c r="FB552" i="1" s="1"/>
  <c r="DW567" i="1"/>
  <c r="EX567" i="1"/>
  <c r="FB567" i="1" s="1"/>
  <c r="DW570" i="1"/>
  <c r="EX570" i="1"/>
  <c r="FB570" i="1" s="1"/>
  <c r="CR578" i="1"/>
  <c r="EW578" i="1"/>
  <c r="FA578" i="1" s="1"/>
  <c r="DW582" i="1"/>
  <c r="EX582" i="1"/>
  <c r="FB582" i="1" s="1"/>
  <c r="DW587" i="1"/>
  <c r="EX587" i="1"/>
  <c r="FB587" i="1" s="1"/>
  <c r="CR599" i="1"/>
  <c r="EW599" i="1"/>
  <c r="FA599" i="1" s="1"/>
  <c r="DW614" i="1"/>
  <c r="EX614" i="1"/>
  <c r="FB614" i="1" s="1"/>
  <c r="DW625" i="1"/>
  <c r="EX625" i="1"/>
  <c r="FB625" i="1" s="1"/>
  <c r="DW637" i="1"/>
  <c r="EX637" i="1"/>
  <c r="FB637" i="1" s="1"/>
  <c r="CR648" i="1"/>
  <c r="EW648" i="1"/>
  <c r="FA648" i="1" s="1"/>
  <c r="CR652" i="1"/>
  <c r="EW652" i="1"/>
  <c r="FA652" i="1" s="1"/>
  <c r="CR657" i="1"/>
  <c r="EW657" i="1"/>
  <c r="FA657" i="1" s="1"/>
  <c r="DW672" i="1"/>
  <c r="EX672" i="1"/>
  <c r="FB672" i="1" s="1"/>
  <c r="CR679" i="1"/>
  <c r="EW679" i="1"/>
  <c r="FA679" i="1" s="1"/>
  <c r="DW683" i="1"/>
  <c r="EX683" i="1"/>
  <c r="FB683" i="1" s="1"/>
  <c r="CR689" i="1"/>
  <c r="EW689" i="1"/>
  <c r="FA689" i="1" s="1"/>
  <c r="CR380" i="1"/>
  <c r="EW380" i="1"/>
  <c r="FA380" i="1" s="1"/>
  <c r="CR396" i="1"/>
  <c r="EW396" i="1"/>
  <c r="CR404" i="1"/>
  <c r="EW404" i="1"/>
  <c r="CR419" i="1"/>
  <c r="EW419" i="1"/>
  <c r="FA419" i="1" s="1"/>
  <c r="CR433" i="1"/>
  <c r="EW433" i="1"/>
  <c r="FA433" i="1" s="1"/>
  <c r="CR441" i="1"/>
  <c r="EW441" i="1"/>
  <c r="CR449" i="1"/>
  <c r="EW449" i="1"/>
  <c r="CR464" i="1"/>
  <c r="EW464" i="1"/>
  <c r="DW4" i="1"/>
  <c r="EX4" i="1"/>
  <c r="FB4" i="1" s="1"/>
  <c r="DW12" i="1"/>
  <c r="EX12" i="1"/>
  <c r="FB12" i="1" s="1"/>
  <c r="DW16" i="1"/>
  <c r="EX16" i="1"/>
  <c r="FB16" i="1" s="1"/>
  <c r="DW497" i="1"/>
  <c r="EX497" i="1"/>
  <c r="FB497" i="1" s="1"/>
  <c r="AH499" i="1"/>
  <c r="CR501" i="1"/>
  <c r="EW501" i="1"/>
  <c r="FA501" i="1" s="1"/>
  <c r="CR505" i="1"/>
  <c r="EW505" i="1"/>
  <c r="FA505" i="1" s="1"/>
  <c r="DW508" i="1"/>
  <c r="EX508" i="1"/>
  <c r="FB508" i="1" s="1"/>
  <c r="DW512" i="1"/>
  <c r="EX512" i="1"/>
  <c r="FB512" i="1" s="1"/>
  <c r="DW516" i="1"/>
  <c r="EX516" i="1"/>
  <c r="FB516" i="1" s="1"/>
  <c r="CR518" i="1"/>
  <c r="EW518" i="1"/>
  <c r="FA518" i="1" s="1"/>
  <c r="CR519" i="1"/>
  <c r="EW519" i="1"/>
  <c r="FA519" i="1" s="1"/>
  <c r="CR520" i="1"/>
  <c r="EW520" i="1"/>
  <c r="FA520" i="1" s="1"/>
  <c r="CR528" i="1"/>
  <c r="EW528" i="1"/>
  <c r="FA528" i="1" s="1"/>
  <c r="DW534" i="1"/>
  <c r="EX534" i="1"/>
  <c r="FB534" i="1" s="1"/>
  <c r="CR545" i="1"/>
  <c r="EW545" i="1"/>
  <c r="FA545" i="1" s="1"/>
  <c r="CR556" i="1"/>
  <c r="EW556" i="1"/>
  <c r="FA556" i="1" s="1"/>
  <c r="CR568" i="1"/>
  <c r="EW568" i="1"/>
  <c r="FA568" i="1" s="1"/>
  <c r="CR571" i="1"/>
  <c r="EW571" i="1"/>
  <c r="FA571" i="1" s="1"/>
  <c r="DW576" i="1"/>
  <c r="EX576" i="1"/>
  <c r="FB576" i="1" s="1"/>
  <c r="CR583" i="1"/>
  <c r="EW583" i="1"/>
  <c r="FA583" i="1" s="1"/>
  <c r="CR593" i="1"/>
  <c r="EW593" i="1"/>
  <c r="FA593" i="1" s="1"/>
  <c r="DW602" i="1"/>
  <c r="EX602" i="1"/>
  <c r="FB602" i="1" s="1"/>
  <c r="DW606" i="1"/>
  <c r="EX606" i="1"/>
  <c r="FB606" i="1" s="1"/>
  <c r="DW611" i="1"/>
  <c r="EX611" i="1"/>
  <c r="FB611" i="1" s="1"/>
  <c r="CR615" i="1"/>
  <c r="EW615" i="1"/>
  <c r="FA615" i="1" s="1"/>
  <c r="CR626" i="1"/>
  <c r="EW626" i="1"/>
  <c r="FA626" i="1" s="1"/>
  <c r="CR645" i="1"/>
  <c r="EW645" i="1"/>
  <c r="FA645" i="1" s="1"/>
  <c r="DW650" i="1"/>
  <c r="EX650" i="1"/>
  <c r="FB650" i="1" s="1"/>
  <c r="DW654" i="1"/>
  <c r="EX654" i="1"/>
  <c r="FB654" i="1" s="1"/>
  <c r="DW661" i="1"/>
  <c r="EX661" i="1"/>
  <c r="FB661" i="1" s="1"/>
  <c r="DW665" i="1"/>
  <c r="EX665" i="1"/>
  <c r="FB665" i="1" s="1"/>
  <c r="AH677" i="1"/>
  <c r="DW677" i="1"/>
  <c r="DW681" i="1"/>
  <c r="EX681" i="1"/>
  <c r="FB681" i="1" s="1"/>
  <c r="CR684" i="1"/>
  <c r="EW684" i="1"/>
  <c r="FA684" i="1" s="1"/>
  <c r="DW687" i="1"/>
  <c r="EX687" i="1"/>
  <c r="FB687" i="1" s="1"/>
  <c r="EU2" i="1"/>
  <c r="EY2" i="1" s="1"/>
  <c r="CR5" i="1"/>
  <c r="EW5" i="1"/>
  <c r="FA5" i="1" s="1"/>
  <c r="CR13" i="1"/>
  <c r="EW13" i="1"/>
  <c r="FA13" i="1" s="1"/>
  <c r="CR509" i="1"/>
  <c r="EW509" i="1"/>
  <c r="FA509" i="1" s="1"/>
  <c r="CR513" i="1"/>
  <c r="EW513" i="1"/>
  <c r="FA513" i="1" s="1"/>
  <c r="CR517" i="1"/>
  <c r="EW517" i="1"/>
  <c r="FA517" i="1" s="1"/>
  <c r="DW523" i="1"/>
  <c r="EX523" i="1"/>
  <c r="FB523" i="1" s="1"/>
  <c r="DW526" i="1"/>
  <c r="EX526" i="1"/>
  <c r="FB526" i="1" s="1"/>
  <c r="DW531" i="1"/>
  <c r="EX531" i="1"/>
  <c r="FB531" i="1" s="1"/>
  <c r="DW533" i="1"/>
  <c r="EX533" i="1"/>
  <c r="FB533" i="1" s="1"/>
  <c r="AH534" i="1"/>
  <c r="CR535" i="1"/>
  <c r="EW535" i="1"/>
  <c r="FA535" i="1" s="1"/>
  <c r="CR544" i="1"/>
  <c r="EW544" i="1"/>
  <c r="FA544" i="1" s="1"/>
  <c r="DW566" i="1"/>
  <c r="EX566" i="1"/>
  <c r="FB566" i="1" s="1"/>
  <c r="DW573" i="1"/>
  <c r="EX573" i="1"/>
  <c r="FB573" i="1" s="1"/>
  <c r="CR577" i="1"/>
  <c r="EW577" i="1"/>
  <c r="FA577" i="1" s="1"/>
  <c r="DW581" i="1"/>
  <c r="EX581" i="1"/>
  <c r="FB581" i="1" s="1"/>
  <c r="DW586" i="1"/>
  <c r="EX586" i="1"/>
  <c r="FB586" i="1" s="1"/>
  <c r="DW595" i="1"/>
  <c r="EX595" i="1"/>
  <c r="FB595" i="1" s="1"/>
  <c r="DW623" i="1"/>
  <c r="EX623" i="1"/>
  <c r="FB623" i="1" s="1"/>
  <c r="DW636" i="1"/>
  <c r="EX636" i="1"/>
  <c r="FB636" i="1" s="1"/>
  <c r="CR651" i="1"/>
  <c r="EW651" i="1"/>
  <c r="FA651" i="1" s="1"/>
  <c r="CR655" i="1"/>
  <c r="EW655" i="1"/>
  <c r="FA655" i="1" s="1"/>
  <c r="CR678" i="1"/>
  <c r="EW678" i="1"/>
  <c r="FA678" i="1" s="1"/>
  <c r="CR688" i="1"/>
  <c r="EW688" i="1"/>
  <c r="FA688" i="1" s="1"/>
  <c r="DW11" i="1"/>
  <c r="EX11" i="1"/>
  <c r="FB11" i="1" s="1"/>
  <c r="DW15" i="1"/>
  <c r="EX15" i="1"/>
  <c r="FB15" i="1" s="1"/>
  <c r="BZ495" i="1"/>
  <c r="CR499" i="1"/>
  <c r="EW499" i="1"/>
  <c r="FA499" i="1" s="1"/>
  <c r="DW507" i="1"/>
  <c r="EX507" i="1"/>
  <c r="FB507" i="1" s="1"/>
  <c r="DW511" i="1"/>
  <c r="EX511" i="1"/>
  <c r="FB511" i="1" s="1"/>
  <c r="DW515" i="1"/>
  <c r="EX515" i="1"/>
  <c r="FB515" i="1" s="1"/>
  <c r="CR527" i="1"/>
  <c r="EW527" i="1"/>
  <c r="FA527" i="1" s="1"/>
  <c r="DW530" i="1"/>
  <c r="AH531" i="1"/>
  <c r="DW539" i="1"/>
  <c r="EX539" i="1"/>
  <c r="FB539" i="1" s="1"/>
  <c r="CR552" i="1"/>
  <c r="EW552" i="1"/>
  <c r="FA552" i="1" s="1"/>
  <c r="DW560" i="1"/>
  <c r="EX560" i="1"/>
  <c r="FB560" i="1" s="1"/>
  <c r="CR567" i="1"/>
  <c r="EW567" i="1"/>
  <c r="FA567" i="1" s="1"/>
  <c r="CR570" i="1"/>
  <c r="EW570" i="1"/>
  <c r="FA570" i="1" s="1"/>
  <c r="CR582" i="1"/>
  <c r="EW582" i="1"/>
  <c r="FA582" i="1" s="1"/>
  <c r="CR587" i="1"/>
  <c r="EW587" i="1"/>
  <c r="FA587" i="1" s="1"/>
  <c r="DW601" i="1"/>
  <c r="EX601" i="1"/>
  <c r="FB601" i="1" s="1"/>
  <c r="DW604" i="1"/>
  <c r="EX604" i="1"/>
  <c r="FB604" i="1" s="1"/>
  <c r="DW608" i="1"/>
  <c r="EX608" i="1"/>
  <c r="FB608" i="1" s="1"/>
  <c r="CR614" i="1"/>
  <c r="EW614" i="1"/>
  <c r="FA614" i="1" s="1"/>
  <c r="CR625" i="1"/>
  <c r="EW625" i="1"/>
  <c r="FA625" i="1" s="1"/>
  <c r="CR637" i="1"/>
  <c r="EW637" i="1"/>
  <c r="FA637" i="1" s="1"/>
  <c r="DW649" i="1"/>
  <c r="EX649" i="1"/>
  <c r="FB649" i="1" s="1"/>
  <c r="DW653" i="1"/>
  <c r="EX653" i="1"/>
  <c r="FB653" i="1" s="1"/>
  <c r="DW658" i="1"/>
  <c r="EX658" i="1"/>
  <c r="FB658" i="1" s="1"/>
  <c r="CR672" i="1"/>
  <c r="EW672" i="1"/>
  <c r="FA672" i="1" s="1"/>
  <c r="CR677" i="1"/>
  <c r="EW677" i="1"/>
  <c r="FA677" i="1" s="1"/>
  <c r="DW680" i="1"/>
  <c r="EX680" i="1"/>
  <c r="FB680" i="1" s="1"/>
  <c r="CR683" i="1"/>
  <c r="EW683" i="1"/>
  <c r="FA683" i="1" s="1"/>
  <c r="DW686" i="1"/>
  <c r="EX686" i="1"/>
  <c r="FB686" i="1" s="1"/>
  <c r="DW690" i="1"/>
  <c r="EX690" i="1"/>
  <c r="FB690" i="1" s="1"/>
  <c r="CR4" i="1"/>
  <c r="EW4" i="1"/>
  <c r="FA4" i="1" s="1"/>
  <c r="CR12" i="1"/>
  <c r="EW12" i="1"/>
  <c r="FA12" i="1" s="1"/>
  <c r="CR16" i="1"/>
  <c r="EW16" i="1"/>
  <c r="FA16" i="1" s="1"/>
  <c r="CR497" i="1"/>
  <c r="EW497" i="1"/>
  <c r="FA497" i="1" s="1"/>
  <c r="DW506" i="1"/>
  <c r="EX506" i="1"/>
  <c r="FB506" i="1" s="1"/>
  <c r="CR508" i="1"/>
  <c r="EW508" i="1"/>
  <c r="FA508" i="1" s="1"/>
  <c r="CR512" i="1"/>
  <c r="EW512" i="1"/>
  <c r="FA512" i="1" s="1"/>
  <c r="CR516" i="1"/>
  <c r="EW516" i="1"/>
  <c r="FA516" i="1" s="1"/>
  <c r="BM520" i="1"/>
  <c r="DW522" i="1"/>
  <c r="EX522" i="1"/>
  <c r="FB522" i="1" s="1"/>
  <c r="DW529" i="1"/>
  <c r="EX529" i="1"/>
  <c r="FB529" i="1" s="1"/>
  <c r="CR534" i="1"/>
  <c r="EW534" i="1"/>
  <c r="FA534" i="1" s="1"/>
  <c r="DW538" i="1"/>
  <c r="EX538" i="1"/>
  <c r="FB538" i="1" s="1"/>
  <c r="EU544" i="1"/>
  <c r="EY544" i="1" s="1"/>
  <c r="DW557" i="1"/>
  <c r="EX557" i="1"/>
  <c r="FB557" i="1" s="1"/>
  <c r="DW572" i="1"/>
  <c r="EX572" i="1"/>
  <c r="FB572" i="1" s="1"/>
  <c r="CR576" i="1"/>
  <c r="EW576" i="1"/>
  <c r="FA576" i="1" s="1"/>
  <c r="DW580" i="1"/>
  <c r="EX580" i="1"/>
  <c r="FB580" i="1" s="1"/>
  <c r="DW585" i="1"/>
  <c r="EX585" i="1"/>
  <c r="FB585" i="1" s="1"/>
  <c r="DW594" i="1"/>
  <c r="EX594" i="1"/>
  <c r="FB594" i="1" s="1"/>
  <c r="CR602" i="1"/>
  <c r="EW602" i="1"/>
  <c r="FA602" i="1" s="1"/>
  <c r="CR606" i="1"/>
  <c r="EW606" i="1"/>
  <c r="FA606" i="1" s="1"/>
  <c r="CR611" i="1"/>
  <c r="EW611" i="1"/>
  <c r="FA611" i="1" s="1"/>
  <c r="DW620" i="1"/>
  <c r="EX620" i="1"/>
  <c r="FB620" i="1" s="1"/>
  <c r="DW627" i="1"/>
  <c r="EX627" i="1"/>
  <c r="FB627" i="1" s="1"/>
  <c r="CR650" i="1"/>
  <c r="EW650" i="1"/>
  <c r="FA650" i="1" s="1"/>
  <c r="CR654" i="1"/>
  <c r="EW654" i="1"/>
  <c r="FA654" i="1" s="1"/>
  <c r="CR661" i="1"/>
  <c r="EW661" i="1"/>
  <c r="FA661" i="1" s="1"/>
  <c r="CR665" i="1"/>
  <c r="EW665" i="1"/>
  <c r="FA665" i="1" s="1"/>
  <c r="CR681" i="1"/>
  <c r="EW681" i="1"/>
  <c r="FA681" i="1" s="1"/>
  <c r="DW685" i="1"/>
  <c r="EX685" i="1"/>
  <c r="FB685" i="1" s="1"/>
  <c r="AH686" i="1"/>
  <c r="CR687" i="1"/>
  <c r="EW687" i="1"/>
  <c r="FA687" i="1" s="1"/>
  <c r="DW696" i="1"/>
  <c r="EX696" i="1"/>
  <c r="FB696" i="1" s="1"/>
  <c r="DW6" i="1"/>
  <c r="EX6" i="1"/>
  <c r="FB6" i="1" s="1"/>
  <c r="DW14" i="1"/>
  <c r="EX14" i="1"/>
  <c r="FB14" i="1" s="1"/>
  <c r="DW510" i="1"/>
  <c r="EX510" i="1"/>
  <c r="FB510" i="1" s="1"/>
  <c r="DW514" i="1"/>
  <c r="EX514" i="1"/>
  <c r="FB514" i="1" s="1"/>
  <c r="CR523" i="1"/>
  <c r="EW523" i="1"/>
  <c r="FA523" i="1" s="1"/>
  <c r="CR526" i="1"/>
  <c r="EW526" i="1"/>
  <c r="FA526" i="1" s="1"/>
  <c r="CR530" i="1"/>
  <c r="EW530" i="1"/>
  <c r="FA530" i="1" s="1"/>
  <c r="CR531" i="1"/>
  <c r="EW531" i="1"/>
  <c r="FA531" i="1" s="1"/>
  <c r="CR533" i="1"/>
  <c r="EW533" i="1"/>
  <c r="FA533" i="1" s="1"/>
  <c r="DW536" i="1"/>
  <c r="EX536" i="1"/>
  <c r="FB536" i="1" s="1"/>
  <c r="DW547" i="1"/>
  <c r="EX547" i="1"/>
  <c r="FB547" i="1" s="1"/>
  <c r="CR566" i="1"/>
  <c r="EW566" i="1"/>
  <c r="FA566" i="1" s="1"/>
  <c r="CR573" i="1"/>
  <c r="EW573" i="1"/>
  <c r="FA573" i="1" s="1"/>
  <c r="DW578" i="1"/>
  <c r="EX578" i="1"/>
  <c r="FB578" i="1" s="1"/>
  <c r="CR581" i="1"/>
  <c r="EW581" i="1"/>
  <c r="FA581" i="1" s="1"/>
  <c r="CR586" i="1"/>
  <c r="EW586" i="1"/>
  <c r="FA586" i="1" s="1"/>
  <c r="CR595" i="1"/>
  <c r="EW595" i="1"/>
  <c r="FA595" i="1" s="1"/>
  <c r="DW599" i="1"/>
  <c r="EX599" i="1"/>
  <c r="FB599" i="1" s="1"/>
  <c r="CR623" i="1"/>
  <c r="EW623" i="1"/>
  <c r="FA623" i="1" s="1"/>
  <c r="CR636" i="1"/>
  <c r="EW636" i="1"/>
  <c r="FA636" i="1" s="1"/>
  <c r="DW648" i="1"/>
  <c r="EX648" i="1"/>
  <c r="FB648" i="1" s="1"/>
  <c r="DW652" i="1"/>
  <c r="EX652" i="1"/>
  <c r="FB652" i="1" s="1"/>
  <c r="DW657" i="1"/>
  <c r="EX657" i="1"/>
  <c r="FB657" i="1" s="1"/>
  <c r="DW679" i="1"/>
  <c r="EX679" i="1"/>
  <c r="FB679" i="1" s="1"/>
  <c r="DW689" i="1"/>
  <c r="EX689" i="1"/>
  <c r="FB689" i="1" s="1"/>
  <c r="AH696" i="1"/>
  <c r="CR11" i="1"/>
  <c r="EW11" i="1"/>
  <c r="FA11" i="1" s="1"/>
  <c r="CR15" i="1"/>
  <c r="EW15" i="1"/>
  <c r="FA15" i="1" s="1"/>
  <c r="DW501" i="1"/>
  <c r="EX501" i="1"/>
  <c r="FB501" i="1" s="1"/>
  <c r="DW505" i="1"/>
  <c r="EX505" i="1"/>
  <c r="FB505" i="1" s="1"/>
  <c r="CR511" i="1"/>
  <c r="EW511" i="1"/>
  <c r="FA511" i="1" s="1"/>
  <c r="CR515" i="1"/>
  <c r="EW515" i="1"/>
  <c r="FA515" i="1" s="1"/>
  <c r="DW520" i="1"/>
  <c r="EX520" i="1"/>
  <c r="FB520" i="1" s="1"/>
  <c r="DW528" i="1"/>
  <c r="EX528" i="1"/>
  <c r="FB528" i="1" s="1"/>
  <c r="CR539" i="1"/>
  <c r="DW545" i="1"/>
  <c r="EX545" i="1"/>
  <c r="FB545" i="1" s="1"/>
  <c r="DW556" i="1"/>
  <c r="EX556" i="1"/>
  <c r="FB556" i="1" s="1"/>
  <c r="CR560" i="1"/>
  <c r="EW560" i="1"/>
  <c r="FA560" i="1" s="1"/>
  <c r="DW568" i="1"/>
  <c r="EX568" i="1"/>
  <c r="FB568" i="1" s="1"/>
  <c r="DW571" i="1"/>
  <c r="EX571" i="1"/>
  <c r="FB571" i="1" s="1"/>
  <c r="DW583" i="1"/>
  <c r="EX583" i="1"/>
  <c r="FB583" i="1" s="1"/>
  <c r="DW593" i="1"/>
  <c r="EX593" i="1"/>
  <c r="FB593" i="1" s="1"/>
  <c r="CR601" i="1"/>
  <c r="EW601" i="1"/>
  <c r="FA601" i="1" s="1"/>
  <c r="CR604" i="1"/>
  <c r="EW604" i="1"/>
  <c r="FA604" i="1" s="1"/>
  <c r="CR608" i="1"/>
  <c r="EW608" i="1"/>
  <c r="FA608" i="1" s="1"/>
  <c r="DW615" i="1"/>
  <c r="EX615" i="1"/>
  <c r="FB615" i="1" s="1"/>
  <c r="DW626" i="1"/>
  <c r="EX626" i="1"/>
  <c r="FB626" i="1" s="1"/>
  <c r="DW645" i="1"/>
  <c r="EX645" i="1"/>
  <c r="FB645" i="1" s="1"/>
  <c r="CR649" i="1"/>
  <c r="EW649" i="1"/>
  <c r="FA649" i="1" s="1"/>
  <c r="CR653" i="1"/>
  <c r="EW653" i="1"/>
  <c r="FA653" i="1" s="1"/>
  <c r="CR658" i="1"/>
  <c r="EW658" i="1"/>
  <c r="FA658" i="1" s="1"/>
  <c r="CR680" i="1"/>
  <c r="EW680" i="1"/>
  <c r="FA680" i="1" s="1"/>
  <c r="BM683" i="1"/>
  <c r="DW684" i="1"/>
  <c r="EX684" i="1"/>
  <c r="FB684" i="1" s="1"/>
  <c r="CR686" i="1"/>
  <c r="EW686" i="1"/>
  <c r="FA686" i="1" s="1"/>
  <c r="CR690" i="1"/>
  <c r="EW690" i="1"/>
  <c r="FA690" i="1" s="1"/>
  <c r="BZ523" i="1"/>
  <c r="CC523" i="1" s="1" a="1"/>
  <c r="CC523" i="1" s="1"/>
  <c r="EJ554" i="1"/>
  <c r="DE558" i="1"/>
  <c r="AU552" i="1"/>
  <c r="AX552" i="1" s="1" a="1"/>
  <c r="AX552" i="1" s="1"/>
  <c r="BZ558" i="1"/>
  <c r="CC558" i="1" s="1" a="1"/>
  <c r="CC558" i="1" s="1"/>
  <c r="AU587" i="1"/>
  <c r="DE592" i="1"/>
  <c r="DF592" i="1" s="1"/>
  <c r="BZ608" i="1"/>
  <c r="DE618" i="1"/>
  <c r="DG618" i="1" s="1"/>
  <c r="DE639" i="1"/>
  <c r="DF639" i="1" s="1"/>
  <c r="DG639" i="1" s="1"/>
  <c r="DE641" i="1"/>
  <c r="DF641" i="1" s="1"/>
  <c r="EJ661" i="1"/>
  <c r="DE549" i="1"/>
  <c r="DG549" i="1" s="1"/>
  <c r="EJ563" i="1"/>
  <c r="EK563" i="1" s="1"/>
  <c r="EL563" i="1" s="1"/>
  <c r="EJ603" i="1"/>
  <c r="EL603" i="1" s="1"/>
  <c r="BZ613" i="1"/>
  <c r="EJ677" i="1"/>
  <c r="BZ562" i="1"/>
  <c r="CC562" i="1" s="1" a="1"/>
  <c r="CC562" i="1" s="1"/>
  <c r="DE582" i="1"/>
  <c r="DF582" i="1" s="1"/>
  <c r="AU595" i="1"/>
  <c r="AX595" i="1" s="1" a="1"/>
  <c r="AX595" i="1" s="1"/>
  <c r="DE599" i="1"/>
  <c r="DE624" i="1"/>
  <c r="DF624" i="1" s="1"/>
  <c r="DG624" i="1" s="1"/>
  <c r="AU645" i="1"/>
  <c r="DE657" i="1"/>
  <c r="DE542" i="1"/>
  <c r="DG542" i="1" s="1"/>
  <c r="AU551" i="1"/>
  <c r="DE552" i="1"/>
  <c r="EJ594" i="1"/>
  <c r="AU634" i="1"/>
  <c r="AX634" i="1" s="1" a="1"/>
  <c r="AX634" i="1" s="1"/>
  <c r="DE672" i="1"/>
  <c r="DF672" i="1" s="1"/>
  <c r="DG672" i="1" s="1"/>
  <c r="AU569" i="1"/>
  <c r="AU605" i="1"/>
  <c r="EJ609" i="1"/>
  <c r="AU686" i="1"/>
  <c r="AX686" i="1" s="1" a="1"/>
  <c r="AX686" i="1" s="1"/>
  <c r="BZ572" i="1"/>
  <c r="CC572" i="1" s="1" a="1"/>
  <c r="CC572" i="1" s="1"/>
  <c r="EJ589" i="1"/>
  <c r="EK589" i="1" s="1"/>
  <c r="EJ590" i="1"/>
  <c r="DE600" i="1"/>
  <c r="DF600" i="1" s="1"/>
  <c r="DG600" i="1" s="1"/>
  <c r="Q81" i="6"/>
  <c r="Q88" i="6" s="1"/>
  <c r="R81" i="6"/>
  <c r="D37" i="6"/>
  <c r="AJ81" i="6"/>
  <c r="AJ85" i="6" s="1"/>
  <c r="AJ88" i="6" s="1"/>
  <c r="AB81" i="6"/>
  <c r="AB85" i="6" s="1"/>
  <c r="AB88" i="6" s="1"/>
  <c r="J81" i="6"/>
  <c r="J88" i="6" s="1"/>
  <c r="G88" i="6"/>
  <c r="V85" i="6"/>
  <c r="V88" i="6" s="1"/>
  <c r="F88" i="6"/>
  <c r="D73" i="6"/>
  <c r="E81" i="6"/>
  <c r="D54" i="6"/>
  <c r="D28" i="6"/>
  <c r="Z81" i="6"/>
  <c r="Z85" i="6" s="1"/>
  <c r="Z88" i="6" s="1"/>
  <c r="I88" i="6"/>
  <c r="P88" i="6"/>
  <c r="H88" i="6"/>
  <c r="R88" i="6"/>
  <c r="D42" i="6"/>
  <c r="D73" i="5"/>
  <c r="D42" i="5"/>
  <c r="D37" i="5"/>
  <c r="D28" i="5"/>
  <c r="E81" i="5"/>
  <c r="AU494" i="1"/>
  <c r="DE494" i="1"/>
  <c r="DG494" i="1" s="1"/>
  <c r="EJ509" i="1"/>
  <c r="EK509" i="1" s="1"/>
  <c r="BZ514" i="1"/>
  <c r="CC514" i="1" s="1" a="1"/>
  <c r="CC514" i="1" s="1"/>
  <c r="AH516" i="1"/>
  <c r="BZ526" i="1"/>
  <c r="CC526" i="1" s="1" a="1"/>
  <c r="CC526" i="1" s="1"/>
  <c r="BZ533" i="1"/>
  <c r="CC533" i="1" s="1" a="1"/>
  <c r="CC533" i="1" s="1"/>
  <c r="BZ579" i="1"/>
  <c r="BZ616" i="1"/>
  <c r="AU619" i="1"/>
  <c r="EU648" i="1"/>
  <c r="EY648" i="1" s="1"/>
  <c r="AU661" i="1"/>
  <c r="AX661" i="1" s="1" a="1"/>
  <c r="AX661" i="1" s="1"/>
  <c r="EJ534" i="1"/>
  <c r="EK534" i="1" s="1"/>
  <c r="EJ555" i="1"/>
  <c r="AH556" i="1"/>
  <c r="EU608" i="1"/>
  <c r="EY608" i="1" s="1"/>
  <c r="AU648" i="1"/>
  <c r="EV690" i="1"/>
  <c r="EZ690" i="1" s="1"/>
  <c r="AU518" i="1"/>
  <c r="AX518" i="1" s="1" a="1"/>
  <c r="AX518" i="1" s="1"/>
  <c r="EU529" i="1"/>
  <c r="EY529" i="1" s="1"/>
  <c r="AU531" i="1"/>
  <c r="AU534" i="1"/>
  <c r="AH545" i="1"/>
  <c r="DE555" i="1"/>
  <c r="DF555" i="1" s="1"/>
  <c r="DG555" i="1" s="1"/>
  <c r="AH566" i="1"/>
  <c r="BM576" i="1"/>
  <c r="AH582" i="1"/>
  <c r="AU606" i="1"/>
  <c r="AX606" i="1" s="1" a="1"/>
  <c r="AX606" i="1" s="1"/>
  <c r="EU615" i="1"/>
  <c r="EY615" i="1" s="1"/>
  <c r="AH625" i="1"/>
  <c r="DE695" i="1"/>
  <c r="DG695" i="1" s="1"/>
  <c r="AU493" i="1"/>
  <c r="BM501" i="1"/>
  <c r="BZ506" i="1"/>
  <c r="EJ526" i="1"/>
  <c r="BM530" i="1"/>
  <c r="EJ546" i="1"/>
  <c r="AH547" i="1"/>
  <c r="BZ552" i="1"/>
  <c r="AU560" i="1"/>
  <c r="BM571" i="1"/>
  <c r="EU586" i="1"/>
  <c r="EY586" i="1" s="1"/>
  <c r="EU627" i="1"/>
  <c r="EY627" i="1" s="1"/>
  <c r="DE635" i="1"/>
  <c r="AU666" i="1"/>
  <c r="AX666" i="1" s="1" a="1"/>
  <c r="AX666" i="1" s="1"/>
  <c r="AU677" i="1"/>
  <c r="BZ503" i="1"/>
  <c r="AH512" i="1"/>
  <c r="EJ515" i="1"/>
  <c r="EK515" i="1" s="1"/>
  <c r="EL515" i="1" s="1"/>
  <c r="AU516" i="1"/>
  <c r="DE516" i="1"/>
  <c r="DE526" i="1"/>
  <c r="BM528" i="1"/>
  <c r="EV685" i="1"/>
  <c r="EZ685" i="1" s="1"/>
  <c r="AH15" i="1"/>
  <c r="EJ15" i="1"/>
  <c r="EK15" i="1" s="1"/>
  <c r="EL15" i="1" s="1"/>
  <c r="DE497" i="1"/>
  <c r="DF497" i="1" s="1"/>
  <c r="DG497" i="1" s="1"/>
  <c r="EJ500" i="1"/>
  <c r="EK500" i="1" s="1"/>
  <c r="EL500" i="1" s="1"/>
  <c r="AU511" i="1"/>
  <c r="AX511" i="1" s="1" a="1"/>
  <c r="AX511" i="1" s="1"/>
  <c r="BM517" i="1"/>
  <c r="EJ518" i="1"/>
  <c r="AU519" i="1"/>
  <c r="BZ528" i="1"/>
  <c r="EU581" i="1"/>
  <c r="EY581" i="1" s="1"/>
  <c r="DE658" i="1"/>
  <c r="DF658" i="1" s="1"/>
  <c r="DG658" i="1" s="1"/>
  <c r="DE676" i="1"/>
  <c r="DF676" i="1" s="1"/>
  <c r="DG676" i="1" s="1"/>
  <c r="BM678" i="1"/>
  <c r="AU682" i="1"/>
  <c r="AX682" i="1" s="1" a="1"/>
  <c r="AX682" i="1" s="1"/>
  <c r="BZ693" i="1"/>
  <c r="EU560" i="1"/>
  <c r="EY560" i="1" s="1"/>
  <c r="DE569" i="1"/>
  <c r="DG569" i="1" s="1"/>
  <c r="EV581" i="1"/>
  <c r="EZ581" i="1" s="1"/>
  <c r="EJ604" i="1"/>
  <c r="EK604" i="1" s="1"/>
  <c r="EL604" i="1" s="1"/>
  <c r="DE496" i="1"/>
  <c r="DG496" i="1" s="1"/>
  <c r="BM514" i="1"/>
  <c r="BZ520" i="1"/>
  <c r="BZ538" i="1"/>
  <c r="CC538" i="1" s="1" a="1"/>
  <c r="CC538" i="1" s="1"/>
  <c r="EJ538" i="1"/>
  <c r="DE539" i="1"/>
  <c r="DF539" i="1" s="1"/>
  <c r="DG539" i="1" s="1"/>
  <c r="AU541" i="1"/>
  <c r="EJ541" i="1"/>
  <c r="EL541" i="1" s="1"/>
  <c r="BZ542" i="1"/>
  <c r="BM544" i="1"/>
  <c r="DE547" i="1"/>
  <c r="DF547" i="1" s="1"/>
  <c r="DG547" i="1" s="1"/>
  <c r="DE554" i="1"/>
  <c r="BM567" i="1"/>
  <c r="BZ568" i="1"/>
  <c r="AU573" i="1"/>
  <c r="AH587" i="1"/>
  <c r="AH601" i="1"/>
  <c r="AH602" i="1"/>
  <c r="BM623" i="1"/>
  <c r="EJ687" i="1"/>
  <c r="EJ692" i="1"/>
  <c r="EK692" i="1" s="1"/>
  <c r="EL692" i="1" s="1"/>
  <c r="EJ13" i="1"/>
  <c r="EK13" i="1" s="1"/>
  <c r="EL13" i="1" s="1"/>
  <c r="BZ14" i="1"/>
  <c r="BZ494" i="1"/>
  <c r="AU495" i="1"/>
  <c r="EJ495" i="1"/>
  <c r="EL495" i="1" s="1"/>
  <c r="AU497" i="1"/>
  <c r="AX497" i="1" s="1" a="1"/>
  <c r="AX497" i="1" s="1"/>
  <c r="AH508" i="1"/>
  <c r="BZ510" i="1"/>
  <c r="BZ511" i="1"/>
  <c r="BZ512" i="1"/>
  <c r="AU513" i="1"/>
  <c r="AX513" i="1" s="1" a="1"/>
  <c r="AX513" i="1" s="1"/>
  <c r="EV513" i="1"/>
  <c r="EZ513" i="1" s="1"/>
  <c r="DE514" i="1"/>
  <c r="AU517" i="1"/>
  <c r="BZ517" i="1"/>
  <c r="CC517" i="1" s="1" a="1"/>
  <c r="CC517" i="1" s="1"/>
  <c r="EJ517" i="1"/>
  <c r="EK517" i="1" s="1"/>
  <c r="EL517" i="1" s="1"/>
  <c r="BM522" i="1"/>
  <c r="DE523" i="1"/>
  <c r="DF523" i="1" s="1"/>
  <c r="DG523" i="1" s="1"/>
  <c r="EU523" i="1"/>
  <c r="EY523" i="1" s="1"/>
  <c r="DE524" i="1"/>
  <c r="DF524" i="1" s="1"/>
  <c r="DG524" i="1" s="1"/>
  <c r="AU525" i="1"/>
  <c r="AX525" i="1" s="1" a="1"/>
  <c r="AX525" i="1" s="1"/>
  <c r="EJ527" i="1"/>
  <c r="EK527" i="1" s="1"/>
  <c r="EL527" i="1" s="1"/>
  <c r="EU527" i="1"/>
  <c r="EY527" i="1" s="1"/>
  <c r="AU528" i="1"/>
  <c r="DE529" i="1"/>
  <c r="DF529" i="1" s="1"/>
  <c r="DG529" i="1" s="1"/>
  <c r="DE530" i="1"/>
  <c r="DF530" i="1" s="1"/>
  <c r="BZ531" i="1"/>
  <c r="EJ531" i="1"/>
  <c r="EK531" i="1" s="1"/>
  <c r="EL531" i="1" s="1"/>
  <c r="EJ535" i="1"/>
  <c r="AU536" i="1"/>
  <c r="AX536" i="1" s="1" a="1"/>
  <c r="AX536" i="1" s="1"/>
  <c r="EJ536" i="1"/>
  <c r="EV539" i="1"/>
  <c r="EZ539" i="1" s="1"/>
  <c r="BZ544" i="1"/>
  <c r="AU553" i="1"/>
  <c r="BZ556" i="1"/>
  <c r="EJ556" i="1"/>
  <c r="EK556" i="1" s="1"/>
  <c r="EL556" i="1" s="1"/>
  <c r="AU557" i="1"/>
  <c r="AX557" i="1" s="1" a="1"/>
  <c r="AX557" i="1" s="1"/>
  <c r="EV557" i="1"/>
  <c r="EZ557" i="1" s="1"/>
  <c r="EJ565" i="1"/>
  <c r="BZ566" i="1"/>
  <c r="DE570" i="1"/>
  <c r="DF570" i="1" s="1"/>
  <c r="DG570" i="1" s="1"/>
  <c r="EV570" i="1"/>
  <c r="EZ570" i="1" s="1"/>
  <c r="EV573" i="1"/>
  <c r="EZ573" i="1" s="1"/>
  <c r="BZ575" i="1"/>
  <c r="EJ575" i="1"/>
  <c r="EJ577" i="1"/>
  <c r="EK577" i="1" s="1"/>
  <c r="EL577" i="1" s="1"/>
  <c r="DE579" i="1"/>
  <c r="EJ580" i="1"/>
  <c r="EK580" i="1" s="1"/>
  <c r="EL580" i="1" s="1"/>
  <c r="DE581" i="1"/>
  <c r="DF581" i="1" s="1"/>
  <c r="DG581" i="1" s="1"/>
  <c r="AH585" i="1"/>
  <c r="DE588" i="1"/>
  <c r="DF588" i="1" s="1"/>
  <c r="DG588" i="1" s="1"/>
  <c r="DE590" i="1"/>
  <c r="DF590" i="1" s="1"/>
  <c r="DG590" i="1" s="1"/>
  <c r="DE593" i="1"/>
  <c r="EU626" i="1"/>
  <c r="EY626" i="1" s="1"/>
  <c r="AH626" i="1"/>
  <c r="BZ6" i="1"/>
  <c r="DE492" i="1"/>
  <c r="DF492" i="1" s="1"/>
  <c r="DG492" i="1" s="1"/>
  <c r="DE495" i="1"/>
  <c r="DG495" i="1" s="1"/>
  <c r="BZ498" i="1"/>
  <c r="AU501" i="1"/>
  <c r="AH509" i="1"/>
  <c r="DE510" i="1"/>
  <c r="DE511" i="1"/>
  <c r="DE518" i="1"/>
  <c r="DF518" i="1" s="1"/>
  <c r="DG518" i="1" s="1"/>
  <c r="DE519" i="1"/>
  <c r="EJ520" i="1"/>
  <c r="EK520" i="1" s="1"/>
  <c r="EL520" i="1" s="1"/>
  <c r="AU521" i="1"/>
  <c r="EJ521" i="1"/>
  <c r="EK521" i="1" s="1"/>
  <c r="EL521" i="1" s="1"/>
  <c r="BZ522" i="1"/>
  <c r="EJ525" i="1"/>
  <c r="EJ530" i="1"/>
  <c r="EK530" i="1" s="1"/>
  <c r="DE532" i="1"/>
  <c r="DF532" i="1" s="1"/>
  <c r="DG532" i="1" s="1"/>
  <c r="AU533" i="1"/>
  <c r="EV533" i="1"/>
  <c r="EZ533" i="1" s="1"/>
  <c r="AU537" i="1"/>
  <c r="BZ539" i="1"/>
  <c r="EJ540" i="1"/>
  <c r="AU543" i="1"/>
  <c r="EJ544" i="1"/>
  <c r="BZ545" i="1"/>
  <c r="AU547" i="1"/>
  <c r="EJ547" i="1"/>
  <c r="EK547" i="1" s="1"/>
  <c r="EL547" i="1" s="1"/>
  <c r="AU550" i="1"/>
  <c r="DE551" i="1"/>
  <c r="DG551" i="1" s="1"/>
  <c r="EJ553" i="1"/>
  <c r="EK553" i="1" s="1"/>
  <c r="AU555" i="1"/>
  <c r="AX555" i="1" s="1" a="1"/>
  <c r="AX555" i="1" s="1"/>
  <c r="BZ557" i="1"/>
  <c r="DE557" i="1"/>
  <c r="DF557" i="1" s="1"/>
  <c r="DG557" i="1" s="1"/>
  <c r="DE561" i="1"/>
  <c r="DF561" i="1" s="1"/>
  <c r="DG561" i="1" s="1"/>
  <c r="DE567" i="1"/>
  <c r="DF567" i="1" s="1"/>
  <c r="DG567" i="1" s="1"/>
  <c r="EU568" i="1"/>
  <c r="EY568" i="1" s="1"/>
  <c r="AU570" i="1"/>
  <c r="BZ573" i="1"/>
  <c r="CC573" i="1" s="1" a="1"/>
  <c r="CC573" i="1" s="1"/>
  <c r="DE584" i="1"/>
  <c r="EJ586" i="1"/>
  <c r="EK586" i="1" s="1"/>
  <c r="EL586" i="1" s="1"/>
  <c r="EV648" i="1"/>
  <c r="EZ648" i="1" s="1"/>
  <c r="BM648" i="1"/>
  <c r="EU655" i="1"/>
  <c r="EY655" i="1" s="1"/>
  <c r="AH655" i="1"/>
  <c r="BZ16" i="1"/>
  <c r="AU500" i="1"/>
  <c r="BZ525" i="1"/>
  <c r="CC525" i="1" s="1" a="1"/>
  <c r="CC525" i="1" s="1"/>
  <c r="DE533" i="1"/>
  <c r="DF533" i="1" s="1"/>
  <c r="DG533" i="1" s="1"/>
  <c r="AU545" i="1"/>
  <c r="AU562" i="1"/>
  <c r="AU566" i="1"/>
  <c r="AU567" i="1"/>
  <c r="EJ2" i="1"/>
  <c r="EK2" i="1" s="1"/>
  <c r="EL2" i="1" s="1"/>
  <c r="CR3" i="1"/>
  <c r="AU4" i="1"/>
  <c r="EJ10" i="1"/>
  <c r="EK10" i="1" s="1"/>
  <c r="EL10" i="1" s="1"/>
  <c r="EJ492" i="1"/>
  <c r="EK492" i="1" s="1"/>
  <c r="EL492" i="1" s="1"/>
  <c r="EJ493" i="1"/>
  <c r="EL493" i="1" s="1"/>
  <c r="BZ496" i="1"/>
  <c r="EJ499" i="1"/>
  <c r="EK499" i="1" s="1"/>
  <c r="EL499" i="1" s="1"/>
  <c r="BZ502" i="1"/>
  <c r="EJ504" i="1"/>
  <c r="EK504" i="1" s="1"/>
  <c r="EL504" i="1" s="1"/>
  <c r="DE505" i="1"/>
  <c r="DF505" i="1" s="1"/>
  <c r="DE507" i="1"/>
  <c r="DF507" i="1" s="1"/>
  <c r="DG507" i="1" s="1"/>
  <c r="EJ511" i="1"/>
  <c r="EK511" i="1" s="1"/>
  <c r="EL511" i="1" s="1"/>
  <c r="AU512" i="1"/>
  <c r="AH513" i="1"/>
  <c r="BZ515" i="1"/>
  <c r="DE517" i="1"/>
  <c r="DF517" i="1" s="1"/>
  <c r="DG517" i="1" s="1"/>
  <c r="EJ519" i="1"/>
  <c r="DE520" i="1"/>
  <c r="DF520" i="1" s="1"/>
  <c r="DG520" i="1" s="1"/>
  <c r="DE522" i="1"/>
  <c r="DF522" i="1" s="1"/>
  <c r="DG522" i="1" s="1"/>
  <c r="BZ530" i="1"/>
  <c r="BZ532" i="1"/>
  <c r="BZ534" i="1"/>
  <c r="CC534" i="1" s="1" a="1"/>
  <c r="CC534" i="1" s="1"/>
  <c r="DE543" i="1"/>
  <c r="DG543" i="1" s="1"/>
  <c r="BM552" i="1"/>
  <c r="EU552" i="1"/>
  <c r="EY552" i="1" s="1"/>
  <c r="AH557" i="1"/>
  <c r="BZ560" i="1"/>
  <c r="AU565" i="1"/>
  <c r="BZ571" i="1"/>
  <c r="DE572" i="1"/>
  <c r="EJ573" i="1"/>
  <c r="EK573" i="1" s="1"/>
  <c r="EL573" i="1" s="1"/>
  <c r="BZ574" i="1"/>
  <c r="AU576" i="1"/>
  <c r="BZ578" i="1"/>
  <c r="BZ581" i="1"/>
  <c r="DE583" i="1"/>
  <c r="DF583" i="1" s="1"/>
  <c r="DG583" i="1" s="1"/>
  <c r="DE585" i="1"/>
  <c r="DF585" i="1" s="1"/>
  <c r="EJ588" i="1"/>
  <c r="BZ589" i="1"/>
  <c r="AU593" i="1"/>
  <c r="BZ593" i="1"/>
  <c r="DE8" i="1"/>
  <c r="DF8" i="1" s="1"/>
  <c r="DG8" i="1" s="1"/>
  <c r="AU10" i="1"/>
  <c r="BZ492" i="1"/>
  <c r="DE493" i="1"/>
  <c r="DG493" i="1" s="1"/>
  <c r="EJ494" i="1"/>
  <c r="EL494" i="1" s="1"/>
  <c r="AU496" i="1"/>
  <c r="EJ496" i="1"/>
  <c r="EL496" i="1" s="1"/>
  <c r="BM499" i="1"/>
  <c r="DE500" i="1"/>
  <c r="DF500" i="1" s="1"/>
  <c r="DG500" i="1" s="1"/>
  <c r="AU505" i="1"/>
  <c r="EV505" i="1"/>
  <c r="EZ505" i="1" s="1"/>
  <c r="BZ516" i="1"/>
  <c r="EU517" i="1"/>
  <c r="EY517" i="1" s="1"/>
  <c r="BZ518" i="1"/>
  <c r="BZ519" i="1"/>
  <c r="AU520" i="1"/>
  <c r="AU522" i="1"/>
  <c r="EJ523" i="1"/>
  <c r="EK523" i="1" s="1"/>
  <c r="EL523" i="1" s="1"/>
  <c r="AU524" i="1"/>
  <c r="BZ524" i="1"/>
  <c r="CC524" i="1" s="1" a="1"/>
  <c r="CC524" i="1" s="1"/>
  <c r="DE525" i="1"/>
  <c r="DF525" i="1" s="1"/>
  <c r="DG525" i="1" s="1"/>
  <c r="AU526" i="1"/>
  <c r="DE528" i="1"/>
  <c r="DF528" i="1" s="1"/>
  <c r="DG528" i="1" s="1"/>
  <c r="BZ529" i="1"/>
  <c r="CC529" i="1" s="1" a="1"/>
  <c r="CC529" i="1" s="1"/>
  <c r="BM535" i="1"/>
  <c r="EU536" i="1"/>
  <c r="EY536" i="1" s="1"/>
  <c r="DE537" i="1"/>
  <c r="AH538" i="1"/>
  <c r="AU542" i="1"/>
  <c r="DE544" i="1"/>
  <c r="EV547" i="1"/>
  <c r="EZ547" i="1" s="1"/>
  <c r="DE548" i="1"/>
  <c r="DF548" i="1" s="1"/>
  <c r="EJ550" i="1"/>
  <c r="EL550" i="1" s="1"/>
  <c r="DE563" i="1"/>
  <c r="DF563" i="1" s="1"/>
  <c r="DG563" i="1" s="1"/>
  <c r="EJ567" i="1"/>
  <c r="EK567" i="1" s="1"/>
  <c r="EL567" i="1" s="1"/>
  <c r="AH570" i="1"/>
  <c r="AH571" i="1"/>
  <c r="DE575" i="1"/>
  <c r="DF575" i="1" s="1"/>
  <c r="DG575" i="1" s="1"/>
  <c r="AH577" i="1"/>
  <c r="DE580" i="1"/>
  <c r="DF580" i="1" s="1"/>
  <c r="DG580" i="1" s="1"/>
  <c r="BM582" i="1"/>
  <c r="BZ584" i="1"/>
  <c r="AU586" i="1"/>
  <c r="BZ591" i="1"/>
  <c r="CC591" i="1" s="1" a="1"/>
  <c r="CC591" i="1" s="1"/>
  <c r="EU623" i="1"/>
  <c r="EY623" i="1" s="1"/>
  <c r="EV12" i="1"/>
  <c r="EZ12" i="1" s="1"/>
  <c r="BZ493" i="1"/>
  <c r="BZ497" i="1"/>
  <c r="EJ498" i="1"/>
  <c r="EK498" i="1" s="1"/>
  <c r="EL498" i="1" s="1"/>
  <c r="BZ499" i="1"/>
  <c r="BM506" i="1"/>
  <c r="BZ507" i="1"/>
  <c r="EJ508" i="1"/>
  <c r="DE509" i="1"/>
  <c r="DF509" i="1" s="1"/>
  <c r="DE512" i="1"/>
  <c r="DF512" i="1" s="1"/>
  <c r="DG512" i="1" s="1"/>
  <c r="BZ513" i="1"/>
  <c r="EJ513" i="1"/>
  <c r="EK513" i="1" s="1"/>
  <c r="EL513" i="1" s="1"/>
  <c r="AU514" i="1"/>
  <c r="EJ514" i="1"/>
  <c r="EK514" i="1" s="1"/>
  <c r="EL514" i="1" s="1"/>
  <c r="DE515" i="1"/>
  <c r="DF515" i="1" s="1"/>
  <c r="DG515" i="1" s="1"/>
  <c r="BZ521" i="1"/>
  <c r="DE521" i="1"/>
  <c r="DF521" i="1" s="1"/>
  <c r="DG521" i="1" s="1"/>
  <c r="EJ522" i="1"/>
  <c r="EK522" i="1" s="1"/>
  <c r="EL522" i="1" s="1"/>
  <c r="AU523" i="1"/>
  <c r="EJ524" i="1"/>
  <c r="EJ529" i="1"/>
  <c r="AU530" i="1"/>
  <c r="BZ535" i="1"/>
  <c r="AU539" i="1"/>
  <c r="AX539" i="1" s="1" a="1"/>
  <c r="AX539" i="1" s="1"/>
  <c r="DE541" i="1"/>
  <c r="DG541" i="1" s="1"/>
  <c r="EJ543" i="1"/>
  <c r="EL543" i="1" s="1"/>
  <c r="DE545" i="1"/>
  <c r="DF545" i="1" s="1"/>
  <c r="BZ546" i="1"/>
  <c r="BZ547" i="1"/>
  <c r="EJ548" i="1"/>
  <c r="EK548" i="1" s="1"/>
  <c r="EL548" i="1" s="1"/>
  <c r="BZ554" i="1"/>
  <c r="CC554" i="1" s="1" a="1"/>
  <c r="CC554" i="1" s="1"/>
  <c r="BZ555" i="1"/>
  <c r="AU556" i="1"/>
  <c r="EJ557" i="1"/>
  <c r="EK557" i="1" s="1"/>
  <c r="EL557" i="1" s="1"/>
  <c r="AU558" i="1"/>
  <c r="AX558" i="1" s="1" a="1"/>
  <c r="AX558" i="1" s="1"/>
  <c r="EJ558" i="1"/>
  <c r="BZ559" i="1"/>
  <c r="BZ567" i="1"/>
  <c r="EJ569" i="1"/>
  <c r="EL569" i="1" s="1"/>
  <c r="BZ570" i="1"/>
  <c r="CC570" i="1" s="1" a="1"/>
  <c r="CC570" i="1" s="1"/>
  <c r="AU571" i="1"/>
  <c r="AU574" i="1"/>
  <c r="DE576" i="1"/>
  <c r="AU579" i="1"/>
  <c r="EJ579" i="1"/>
  <c r="EK579" i="1" s="1"/>
  <c r="EJ581" i="1"/>
  <c r="EK581" i="1" s="1"/>
  <c r="EL581" i="1" s="1"/>
  <c r="BZ582" i="1"/>
  <c r="EJ585" i="1"/>
  <c r="AU589" i="1"/>
  <c r="EJ591" i="1"/>
  <c r="EK591" i="1" s="1"/>
  <c r="EL591" i="1" s="1"/>
  <c r="AH4" i="1"/>
  <c r="DE499" i="1"/>
  <c r="DF499" i="1" s="1"/>
  <c r="DG499" i="1" s="1"/>
  <c r="AU509" i="1"/>
  <c r="EV509" i="1"/>
  <c r="EZ509" i="1" s="1"/>
  <c r="AU515" i="1"/>
  <c r="AU527" i="1"/>
  <c r="AU540" i="1"/>
  <c r="DE556" i="1"/>
  <c r="DF556" i="1" s="1"/>
  <c r="DG556" i="1" s="1"/>
  <c r="EX2" i="1"/>
  <c r="FB2" i="1" s="1"/>
  <c r="AU492" i="1"/>
  <c r="EJ497" i="1"/>
  <c r="EK497" i="1" s="1"/>
  <c r="EL497" i="1" s="1"/>
  <c r="AU498" i="1"/>
  <c r="AX498" i="1" s="1" a="1"/>
  <c r="AX498" i="1" s="1"/>
  <c r="DE498" i="1"/>
  <c r="DF498" i="1" s="1"/>
  <c r="DG498" i="1" s="1"/>
  <c r="AU499" i="1"/>
  <c r="BZ500" i="1"/>
  <c r="BZ501" i="1"/>
  <c r="DE503" i="1"/>
  <c r="BM510" i="1"/>
  <c r="EJ512" i="1"/>
  <c r="EK512" i="1" s="1"/>
  <c r="EL512" i="1" s="1"/>
  <c r="DE513" i="1"/>
  <c r="DF513" i="1" s="1"/>
  <c r="DG513" i="1" s="1"/>
  <c r="EJ516" i="1"/>
  <c r="EK516" i="1" s="1"/>
  <c r="EL516" i="1" s="1"/>
  <c r="AH520" i="1"/>
  <c r="AU532" i="1"/>
  <c r="EJ532" i="1"/>
  <c r="EK532" i="1" s="1"/>
  <c r="EL532" i="1" s="1"/>
  <c r="AU535" i="1"/>
  <c r="DE535" i="1"/>
  <c r="DF535" i="1" s="1"/>
  <c r="DG535" i="1" s="1"/>
  <c r="BZ536" i="1"/>
  <c r="EJ542" i="1"/>
  <c r="EL542" i="1" s="1"/>
  <c r="BM545" i="1"/>
  <c r="AU549" i="1"/>
  <c r="EJ549" i="1"/>
  <c r="EL549" i="1" s="1"/>
  <c r="BZ550" i="1"/>
  <c r="DE550" i="1"/>
  <c r="DG550" i="1" s="1"/>
  <c r="EJ552" i="1"/>
  <c r="EK552" i="1" s="1"/>
  <c r="EL552" i="1" s="1"/>
  <c r="BZ553" i="1"/>
  <c r="DE559" i="1"/>
  <c r="EJ561" i="1"/>
  <c r="EK561" i="1" s="1"/>
  <c r="EL561" i="1" s="1"/>
  <c r="EJ564" i="1"/>
  <c r="EK564" i="1" s="1"/>
  <c r="EL564" i="1" s="1"/>
  <c r="BM566" i="1"/>
  <c r="DE568" i="1"/>
  <c r="DF568" i="1" s="1"/>
  <c r="DG568" i="1" s="1"/>
  <c r="EJ572" i="1"/>
  <c r="EU573" i="1"/>
  <c r="EY573" i="1" s="1"/>
  <c r="BZ576" i="1"/>
  <c r="EU576" i="1"/>
  <c r="EY576" i="1" s="1"/>
  <c r="DE577" i="1"/>
  <c r="AU578" i="1"/>
  <c r="DE578" i="1"/>
  <c r="EV578" i="1"/>
  <c r="EZ578" i="1" s="1"/>
  <c r="AU581" i="1"/>
  <c r="AX581" i="1" s="1" a="1"/>
  <c r="AX581" i="1" s="1"/>
  <c r="AU582" i="1"/>
  <c r="BZ583" i="1"/>
  <c r="EJ583" i="1"/>
  <c r="EK583" i="1" s="1"/>
  <c r="EL583" i="1" s="1"/>
  <c r="AU584" i="1"/>
  <c r="AX584" i="1" s="1" a="1"/>
  <c r="AX584" i="1" s="1"/>
  <c r="BM587" i="1"/>
  <c r="EJ587" i="1"/>
  <c r="EK587" i="1" s="1"/>
  <c r="EL587" i="1" s="1"/>
  <c r="AU588" i="1"/>
  <c r="DE591" i="1"/>
  <c r="AU592" i="1"/>
  <c r="EJ592" i="1"/>
  <c r="EK592" i="1" s="1"/>
  <c r="EV645" i="1"/>
  <c r="EZ645" i="1" s="1"/>
  <c r="AU601" i="1"/>
  <c r="AX601" i="1" s="1" a="1"/>
  <c r="AX601" i="1" s="1"/>
  <c r="DE609" i="1"/>
  <c r="DF609" i="1" s="1"/>
  <c r="DG609" i="1" s="1"/>
  <c r="AU610" i="1"/>
  <c r="DE614" i="1"/>
  <c r="DF614" i="1" s="1"/>
  <c r="DG614" i="1" s="1"/>
  <c r="AU616" i="1"/>
  <c r="BZ618" i="1"/>
  <c r="AU620" i="1"/>
  <c r="BZ621" i="1"/>
  <c r="EV627" i="1"/>
  <c r="EZ627" i="1" s="1"/>
  <c r="DE629" i="1"/>
  <c r="DF629" i="1" s="1"/>
  <c r="DG629" i="1" s="1"/>
  <c r="BZ631" i="1"/>
  <c r="BZ632" i="1"/>
  <c r="BZ633" i="1"/>
  <c r="CC633" i="1" s="1" a="1"/>
  <c r="CC633" i="1" s="1"/>
  <c r="BZ635" i="1"/>
  <c r="AU642" i="1"/>
  <c r="EJ643" i="1"/>
  <c r="EK643" i="1" s="1"/>
  <c r="EL643" i="1" s="1"/>
  <c r="BZ644" i="1"/>
  <c r="BZ645" i="1"/>
  <c r="CC645" i="1" s="1" a="1"/>
  <c r="CC645" i="1" s="1"/>
  <c r="DE647" i="1"/>
  <c r="DF647" i="1" s="1"/>
  <c r="DG647" i="1" s="1"/>
  <c r="BZ653" i="1"/>
  <c r="AU657" i="1"/>
  <c r="AX657" i="1" s="1" a="1"/>
  <c r="AX657" i="1" s="1"/>
  <c r="DE660" i="1"/>
  <c r="DF660" i="1" s="1"/>
  <c r="DG660" i="1" s="1"/>
  <c r="BZ661" i="1"/>
  <c r="AU662" i="1"/>
  <c r="DE663" i="1"/>
  <c r="EJ671" i="1"/>
  <c r="BM672" i="1"/>
  <c r="BZ674" i="1"/>
  <c r="AH678" i="1"/>
  <c r="EU680" i="1"/>
  <c r="EY680" i="1" s="1"/>
  <c r="EJ681" i="1"/>
  <c r="EK681" i="1" s="1"/>
  <c r="EL681" i="1" s="1"/>
  <c r="DE683" i="1"/>
  <c r="DF683" i="1" s="1"/>
  <c r="BZ687" i="1"/>
  <c r="CC687" i="1" s="1" a="1"/>
  <c r="CC687" i="1" s="1"/>
  <c r="AH688" i="1"/>
  <c r="DE689" i="1"/>
  <c r="DF689" i="1" s="1"/>
  <c r="DG689" i="1" s="1"/>
  <c r="EJ696" i="1"/>
  <c r="EK696" i="1" s="1"/>
  <c r="DE594" i="1"/>
  <c r="DE598" i="1"/>
  <c r="DF598" i="1" s="1"/>
  <c r="DG598" i="1" s="1"/>
  <c r="AU599" i="1"/>
  <c r="BZ602" i="1"/>
  <c r="EJ602" i="1"/>
  <c r="EK602" i="1" s="1"/>
  <c r="EL602" i="1" s="1"/>
  <c r="AU607" i="1"/>
  <c r="DE607" i="1"/>
  <c r="DG607" i="1" s="1"/>
  <c r="AH611" i="1"/>
  <c r="DE611" i="1"/>
  <c r="DE613" i="1"/>
  <c r="DG613" i="1" s="1"/>
  <c r="AU621" i="1"/>
  <c r="AU622" i="1"/>
  <c r="AU623" i="1"/>
  <c r="AX623" i="1" s="1" a="1"/>
  <c r="AX623" i="1" s="1"/>
  <c r="AU625" i="1"/>
  <c r="DE630" i="1"/>
  <c r="DF630" i="1" s="1"/>
  <c r="DG630" i="1" s="1"/>
  <c r="AU631" i="1"/>
  <c r="DE634" i="1"/>
  <c r="DF634" i="1" s="1"/>
  <c r="BM636" i="1"/>
  <c r="EU636" i="1"/>
  <c r="EY636" i="1" s="1"/>
  <c r="EJ638" i="1"/>
  <c r="BZ641" i="1"/>
  <c r="CC641" i="1" s="1" a="1"/>
  <c r="CC641" i="1" s="1"/>
  <c r="EJ644" i="1"/>
  <c r="EK644" i="1" s="1"/>
  <c r="EL644" i="1" s="1"/>
  <c r="BM649" i="1"/>
  <c r="BM650" i="1"/>
  <c r="EU651" i="1"/>
  <c r="EY651" i="1" s="1"/>
  <c r="DE652" i="1"/>
  <c r="DF652" i="1" s="1"/>
  <c r="EJ658" i="1"/>
  <c r="EK658" i="1" s="1"/>
  <c r="EL658" i="1" s="1"/>
  <c r="EJ659" i="1"/>
  <c r="EK659" i="1" s="1"/>
  <c r="EL659" i="1" s="1"/>
  <c r="BZ665" i="1"/>
  <c r="CC665" i="1" s="1" a="1"/>
  <c r="CC665" i="1" s="1"/>
  <c r="DE665" i="1"/>
  <c r="BZ668" i="1"/>
  <c r="EJ670" i="1"/>
  <c r="EK670" i="1" s="1"/>
  <c r="EL670" i="1" s="1"/>
  <c r="BZ671" i="1"/>
  <c r="CC671" i="1" s="1" a="1"/>
  <c r="CC671" i="1" s="1"/>
  <c r="BZ672" i="1"/>
  <c r="EU672" i="1"/>
  <c r="EY672" i="1" s="1"/>
  <c r="EJ673" i="1"/>
  <c r="EK673" i="1" s="1"/>
  <c r="BZ676" i="1"/>
  <c r="CC676" i="1" s="1" a="1"/>
  <c r="CC676" i="1" s="1"/>
  <c r="AU678" i="1"/>
  <c r="AX678" i="1" s="1" a="1"/>
  <c r="AX678" i="1" s="1"/>
  <c r="BZ681" i="1"/>
  <c r="EU685" i="1"/>
  <c r="EY685" i="1" s="1"/>
  <c r="DE686" i="1"/>
  <c r="DF686" i="1" s="1"/>
  <c r="BZ690" i="1"/>
  <c r="DE595" i="1"/>
  <c r="DF595" i="1" s="1"/>
  <c r="DG595" i="1" s="1"/>
  <c r="EJ595" i="1"/>
  <c r="EU595" i="1"/>
  <c r="EY595" i="1" s="1"/>
  <c r="DE596" i="1"/>
  <c r="DG596" i="1" s="1"/>
  <c r="AU597" i="1"/>
  <c r="BZ599" i="1"/>
  <c r="BZ603" i="1"/>
  <c r="DE604" i="1"/>
  <c r="DF604" i="1" s="1"/>
  <c r="DG604" i="1" s="1"/>
  <c r="DE606" i="1"/>
  <c r="DF606" i="1" s="1"/>
  <c r="DG606" i="1" s="1"/>
  <c r="AU612" i="1"/>
  <c r="EJ619" i="1"/>
  <c r="EL619" i="1" s="1"/>
  <c r="EJ623" i="1"/>
  <c r="EK623" i="1" s="1"/>
  <c r="AU626" i="1"/>
  <c r="DE628" i="1"/>
  <c r="DF628" i="1" s="1"/>
  <c r="DG628" i="1" s="1"/>
  <c r="BZ636" i="1"/>
  <c r="CC636" i="1" s="1" a="1"/>
  <c r="CC636" i="1" s="1"/>
  <c r="BZ643" i="1"/>
  <c r="AH645" i="1"/>
  <c r="BZ649" i="1"/>
  <c r="DE653" i="1"/>
  <c r="AH665" i="1"/>
  <c r="BZ666" i="1"/>
  <c r="BZ667" i="1"/>
  <c r="BZ675" i="1"/>
  <c r="CC675" i="1" s="1" a="1"/>
  <c r="CC675" i="1" s="1"/>
  <c r="BM677" i="1"/>
  <c r="BZ679" i="1"/>
  <c r="CC679" i="1" s="1" a="1"/>
  <c r="CC679" i="1" s="1"/>
  <c r="EJ679" i="1"/>
  <c r="DE681" i="1"/>
  <c r="DF681" i="1" s="1"/>
  <c r="DG681" i="1" s="1"/>
  <c r="DE684" i="1"/>
  <c r="AU687" i="1"/>
  <c r="AX687" i="1" s="1" a="1"/>
  <c r="AX687" i="1" s="1"/>
  <c r="EJ694" i="1"/>
  <c r="EK694" i="1" s="1"/>
  <c r="EL694" i="1" s="1"/>
  <c r="BZ695" i="1"/>
  <c r="BZ594" i="1"/>
  <c r="CC594" i="1" s="1" a="1"/>
  <c r="CC594" i="1" s="1"/>
  <c r="BZ596" i="1"/>
  <c r="EJ597" i="1"/>
  <c r="EL597" i="1" s="1"/>
  <c r="EJ599" i="1"/>
  <c r="EK599" i="1" s="1"/>
  <c r="EL599" i="1" s="1"/>
  <c r="DE601" i="1"/>
  <c r="DF601" i="1" s="1"/>
  <c r="DG601" i="1" s="1"/>
  <c r="BZ605" i="1"/>
  <c r="EU606" i="1"/>
  <c r="EY606" i="1" s="1"/>
  <c r="BZ607" i="1"/>
  <c r="EJ615" i="1"/>
  <c r="EK615" i="1" s="1"/>
  <c r="EL615" i="1" s="1"/>
  <c r="DE621" i="1"/>
  <c r="DG621" i="1" s="1"/>
  <c r="DE625" i="1"/>
  <c r="DF625" i="1" s="1"/>
  <c r="DG625" i="1" s="1"/>
  <c r="BZ628" i="1"/>
  <c r="BZ634" i="1"/>
  <c r="CC634" i="1" s="1" a="1"/>
  <c r="CC634" i="1" s="1"/>
  <c r="EJ634" i="1"/>
  <c r="EK634" i="1" s="1"/>
  <c r="EL634" i="1" s="1"/>
  <c r="BM637" i="1"/>
  <c r="BZ639" i="1"/>
  <c r="CC639" i="1" s="1" a="1"/>
  <c r="CC639" i="1" s="1"/>
  <c r="DE642" i="1"/>
  <c r="AU647" i="1"/>
  <c r="AX647" i="1" s="1" a="1"/>
  <c r="AX647" i="1" s="1"/>
  <c r="EJ648" i="1"/>
  <c r="EK648" i="1" s="1"/>
  <c r="EL648" i="1" s="1"/>
  <c r="DE649" i="1"/>
  <c r="DF649" i="1" s="1"/>
  <c r="DG649" i="1" s="1"/>
  <c r="DE650" i="1"/>
  <c r="DF650" i="1" s="1"/>
  <c r="DG650" i="1" s="1"/>
  <c r="BM652" i="1"/>
  <c r="EV653" i="1"/>
  <c r="EZ653" i="1" s="1"/>
  <c r="DE654" i="1"/>
  <c r="AU656" i="1"/>
  <c r="DE659" i="1"/>
  <c r="DF659" i="1" s="1"/>
  <c r="DG659" i="1" s="1"/>
  <c r="AU660" i="1"/>
  <c r="BM661" i="1"/>
  <c r="DE662" i="1"/>
  <c r="AU665" i="1"/>
  <c r="EJ666" i="1"/>
  <c r="EK666" i="1" s="1"/>
  <c r="EL666" i="1" s="1"/>
  <c r="EJ676" i="1"/>
  <c r="BZ677" i="1"/>
  <c r="CC677" i="1" s="1" a="1"/>
  <c r="CC677" i="1" s="1"/>
  <c r="BZ682" i="1"/>
  <c r="EJ686" i="1"/>
  <c r="BM687" i="1"/>
  <c r="DE687" i="1"/>
  <c r="AU693" i="1"/>
  <c r="DE597" i="1"/>
  <c r="DG597" i="1" s="1"/>
  <c r="EJ601" i="1"/>
  <c r="EK601" i="1" s="1"/>
  <c r="EL601" i="1" s="1"/>
  <c r="AU602" i="1"/>
  <c r="BM606" i="1"/>
  <c r="AU609" i="1"/>
  <c r="EJ613" i="1"/>
  <c r="EL613" i="1" s="1"/>
  <c r="DE626" i="1"/>
  <c r="DF626" i="1" s="1"/>
  <c r="EJ627" i="1"/>
  <c r="EK627" i="1" s="1"/>
  <c r="EL627" i="1" s="1"/>
  <c r="DE631" i="1"/>
  <c r="EJ633" i="1"/>
  <c r="EK633" i="1" s="1"/>
  <c r="EL633" i="1" s="1"/>
  <c r="EJ635" i="1"/>
  <c r="EK635" i="1" s="1"/>
  <c r="EL635" i="1" s="1"/>
  <c r="BZ637" i="1"/>
  <c r="DE638" i="1"/>
  <c r="DF638" i="1" s="1"/>
  <c r="DG638" i="1" s="1"/>
  <c r="AU639" i="1"/>
  <c r="AX639" i="1" s="1" a="1"/>
  <c r="AX639" i="1" s="1"/>
  <c r="AU643" i="1"/>
  <c r="AX643" i="1" s="1" a="1"/>
  <c r="AX643" i="1" s="1"/>
  <c r="EJ654" i="1"/>
  <c r="EK654" i="1" s="1"/>
  <c r="EL654" i="1" s="1"/>
  <c r="AU655" i="1"/>
  <c r="EJ655" i="1"/>
  <c r="EJ660" i="1"/>
  <c r="EK660" i="1" s="1"/>
  <c r="BZ663" i="1"/>
  <c r="AU671" i="1"/>
  <c r="DE671" i="1"/>
  <c r="DE673" i="1"/>
  <c r="AU674" i="1"/>
  <c r="AU675" i="1"/>
  <c r="AU676" i="1"/>
  <c r="AU679" i="1"/>
  <c r="EJ680" i="1"/>
  <c r="EK680" i="1" s="1"/>
  <c r="DE692" i="1"/>
  <c r="DF692" i="1" s="1"/>
  <c r="DG692" i="1" s="1"/>
  <c r="AU695" i="1"/>
  <c r="BM599" i="1"/>
  <c r="AU600" i="1"/>
  <c r="BM602" i="1"/>
  <c r="EJ605" i="1"/>
  <c r="EK605" i="1" s="1"/>
  <c r="EL605" i="1" s="1"/>
  <c r="DE608" i="1"/>
  <c r="DF608" i="1" s="1"/>
  <c r="DG608" i="1" s="1"/>
  <c r="BZ610" i="1"/>
  <c r="AU611" i="1"/>
  <c r="BM614" i="1"/>
  <c r="DE615" i="1"/>
  <c r="DF615" i="1" s="1"/>
  <c r="DG615" i="1" s="1"/>
  <c r="BM620" i="1"/>
  <c r="EJ621" i="1"/>
  <c r="EL621" i="1" s="1"/>
  <c r="EJ622" i="1"/>
  <c r="EL622" i="1" s="1"/>
  <c r="DE633" i="1"/>
  <c r="DF633" i="1" s="1"/>
  <c r="DG633" i="1" s="1"/>
  <c r="AU636" i="1"/>
  <c r="EJ647" i="1"/>
  <c r="EK647" i="1" s="1"/>
  <c r="EL647" i="1" s="1"/>
  <c r="EJ650" i="1"/>
  <c r="AU651" i="1"/>
  <c r="AX651" i="1" s="1" a="1"/>
  <c r="AX651" i="1" s="1"/>
  <c r="EJ651" i="1"/>
  <c r="AH652" i="1"/>
  <c r="BZ654" i="1"/>
  <c r="CC654" i="1" s="1" a="1"/>
  <c r="CC654" i="1" s="1"/>
  <c r="BZ656" i="1"/>
  <c r="BM657" i="1"/>
  <c r="BZ662" i="1"/>
  <c r="EJ667" i="1"/>
  <c r="EK667" i="1" s="1"/>
  <c r="EJ678" i="1"/>
  <c r="EK678" i="1" s="1"/>
  <c r="EL678" i="1" s="1"/>
  <c r="BM679" i="1"/>
  <c r="EJ683" i="1"/>
  <c r="EK683" i="1" s="1"/>
  <c r="EL683" i="1" s="1"/>
  <c r="BZ684" i="1"/>
  <c r="CC684" i="1" s="1" a="1"/>
  <c r="CC684" i="1" s="1"/>
  <c r="AU690" i="1"/>
  <c r="DE690" i="1"/>
  <c r="DF690" i="1" s="1"/>
  <c r="DG690" i="1" s="1"/>
  <c r="AU692" i="1"/>
  <c r="AU598" i="1"/>
  <c r="EJ611" i="1"/>
  <c r="EK611" i="1" s="1"/>
  <c r="EL611" i="1" s="1"/>
  <c r="BZ614" i="1"/>
  <c r="BZ617" i="1"/>
  <c r="BZ620" i="1"/>
  <c r="CC620" i="1" s="1" a="1"/>
  <c r="CC620" i="1" s="1"/>
  <c r="BZ624" i="1"/>
  <c r="BZ626" i="1"/>
  <c r="EJ626" i="1"/>
  <c r="EK626" i="1" s="1"/>
  <c r="EL626" i="1" s="1"/>
  <c r="AU627" i="1"/>
  <c r="AU628" i="1"/>
  <c r="EJ628" i="1"/>
  <c r="BZ629" i="1"/>
  <c r="EJ630" i="1"/>
  <c r="AU632" i="1"/>
  <c r="AU637" i="1"/>
  <c r="DE637" i="1"/>
  <c r="DF637" i="1" s="1"/>
  <c r="DG637" i="1" s="1"/>
  <c r="BZ640" i="1"/>
  <c r="BZ642" i="1"/>
  <c r="DE646" i="1"/>
  <c r="DF646" i="1" s="1"/>
  <c r="DG646" i="1" s="1"/>
  <c r="AU652" i="1"/>
  <c r="AH653" i="1"/>
  <c r="BZ657" i="1"/>
  <c r="BZ658" i="1"/>
  <c r="EJ665" i="1"/>
  <c r="EK665" i="1" s="1"/>
  <c r="DE666" i="1"/>
  <c r="DE668" i="1"/>
  <c r="DF668" i="1" s="1"/>
  <c r="DG668" i="1" s="1"/>
  <c r="DE669" i="1"/>
  <c r="DF669" i="1" s="1"/>
  <c r="DG669" i="1" s="1"/>
  <c r="AU673" i="1"/>
  <c r="DE679" i="1"/>
  <c r="EJ684" i="1"/>
  <c r="EK684" i="1" s="1"/>
  <c r="EL684" i="1" s="1"/>
  <c r="BZ689" i="1"/>
  <c r="CC689" i="1" s="1" a="1"/>
  <c r="CC689" i="1" s="1"/>
  <c r="EJ689" i="1"/>
  <c r="EK689" i="1" s="1"/>
  <c r="EL689" i="1" s="1"/>
  <c r="BZ692" i="1"/>
  <c r="CC692" i="1" s="1" a="1"/>
  <c r="CC692" i="1" s="1"/>
  <c r="DF503" i="1"/>
  <c r="DG503" i="1" s="1"/>
  <c r="BM497" i="1"/>
  <c r="EJ501" i="1"/>
  <c r="AU503" i="1"/>
  <c r="AX503" i="1" s="1" a="1"/>
  <c r="AX503" i="1" s="1"/>
  <c r="EJ506" i="1"/>
  <c r="EU507" i="1"/>
  <c r="EY507" i="1" s="1"/>
  <c r="AH507" i="1"/>
  <c r="EJ507" i="1"/>
  <c r="EJ510" i="1"/>
  <c r="EK519" i="1"/>
  <c r="AU502" i="1"/>
  <c r="AX502" i="1" s="1" a="1"/>
  <c r="AX502" i="1" s="1"/>
  <c r="BZ505" i="1"/>
  <c r="CC505" i="1" s="1" a="1"/>
  <c r="CC505" i="1" s="1"/>
  <c r="AU507" i="1"/>
  <c r="AX507" i="1" s="1" a="1"/>
  <c r="AX507" i="1" s="1"/>
  <c r="CA524" i="1"/>
  <c r="DE504" i="1"/>
  <c r="DG505" i="1"/>
  <c r="AU508" i="1"/>
  <c r="AX508" i="1" s="1" a="1"/>
  <c r="AX508" i="1" s="1"/>
  <c r="DE508" i="1"/>
  <c r="BZ509" i="1"/>
  <c r="CC509" i="1" s="1" a="1"/>
  <c r="CC509" i="1" s="1"/>
  <c r="DF611" i="1"/>
  <c r="DG611" i="1" s="1"/>
  <c r="EU497" i="1"/>
  <c r="EY497" i="1" s="1"/>
  <c r="AH501" i="1"/>
  <c r="DE501" i="1"/>
  <c r="EJ503" i="1"/>
  <c r="DE506" i="1"/>
  <c r="BM508" i="1"/>
  <c r="EV508" i="1"/>
  <c r="EZ508" i="1" s="1"/>
  <c r="AV518" i="1"/>
  <c r="DF526" i="1"/>
  <c r="DG526" i="1" s="1"/>
  <c r="EK526" i="1"/>
  <c r="EL526" i="1" s="1"/>
  <c r="CA538" i="1"/>
  <c r="EJ502" i="1"/>
  <c r="BZ504" i="1"/>
  <c r="CC504" i="1" s="1" a="1"/>
  <c r="CC504" i="1" s="1"/>
  <c r="EJ505" i="1"/>
  <c r="BZ508" i="1"/>
  <c r="CC508" i="1" s="1" a="1"/>
  <c r="CC508" i="1" s="1"/>
  <c r="AU506" i="1"/>
  <c r="AX506" i="1" s="1" a="1"/>
  <c r="AX506" i="1" s="1"/>
  <c r="EL509" i="1"/>
  <c r="AV513" i="1"/>
  <c r="DF514" i="1"/>
  <c r="DG514" i="1" s="1"/>
  <c r="CA517" i="1"/>
  <c r="AV525" i="1"/>
  <c r="AV557" i="1"/>
  <c r="AU510" i="1"/>
  <c r="AX510" i="1" s="1" a="1"/>
  <c r="AX510" i="1" s="1"/>
  <c r="DF510" i="1"/>
  <c r="DG510" i="1" s="1"/>
  <c r="DF511" i="1"/>
  <c r="DG511" i="1" s="1"/>
  <c r="DF519" i="1"/>
  <c r="DG519" i="1" s="1"/>
  <c r="EK525" i="1"/>
  <c r="EL525" i="1" s="1"/>
  <c r="DE502" i="1"/>
  <c r="AU504" i="1"/>
  <c r="AX504" i="1" s="1" a="1"/>
  <c r="AX504" i="1" s="1"/>
  <c r="AV511" i="1"/>
  <c r="CA514" i="1"/>
  <c r="DF516" i="1"/>
  <c r="DG516" i="1" s="1"/>
  <c r="EK518" i="1"/>
  <c r="EL518" i="1" s="1"/>
  <c r="CA523" i="1"/>
  <c r="CA525" i="1"/>
  <c r="CA526" i="1"/>
  <c r="CA527" i="1"/>
  <c r="EU511" i="1"/>
  <c r="EY511" i="1" s="1"/>
  <c r="BM512" i="1"/>
  <c r="AH515" i="1"/>
  <c r="EV516" i="1"/>
  <c r="EZ516" i="1" s="1"/>
  <c r="EU518" i="1"/>
  <c r="EY518" i="1" s="1"/>
  <c r="BM519" i="1"/>
  <c r="AH522" i="1"/>
  <c r="EV523" i="1"/>
  <c r="EZ523" i="1" s="1"/>
  <c r="EU526" i="1"/>
  <c r="EY526" i="1" s="1"/>
  <c r="BM527" i="1"/>
  <c r="CA529" i="1"/>
  <c r="DE531" i="1"/>
  <c r="CA534" i="1"/>
  <c r="AV539" i="1"/>
  <c r="EJ539" i="1"/>
  <c r="AU546" i="1"/>
  <c r="AX546" i="1" s="1" a="1"/>
  <c r="AX546" i="1" s="1"/>
  <c r="EJ551" i="1"/>
  <c r="EL551" i="1" s="1"/>
  <c r="DE553" i="1"/>
  <c r="CA558" i="1"/>
  <c r="DF558" i="1"/>
  <c r="DG558" i="1" s="1"/>
  <c r="EU506" i="1"/>
  <c r="EY506" i="1" s="1"/>
  <c r="BM507" i="1"/>
  <c r="AH510" i="1"/>
  <c r="EV511" i="1"/>
  <c r="EZ511" i="1" s="1"/>
  <c r="EU514" i="1"/>
  <c r="EY514" i="1" s="1"/>
  <c r="BM515" i="1"/>
  <c r="EV518" i="1"/>
  <c r="EZ518" i="1" s="1"/>
  <c r="EV526" i="1"/>
  <c r="EZ526" i="1" s="1"/>
  <c r="EJ528" i="1"/>
  <c r="EK529" i="1"/>
  <c r="EL529" i="1" s="1"/>
  <c r="DE536" i="1"/>
  <c r="DE538" i="1"/>
  <c r="AU548" i="1"/>
  <c r="AX548" i="1" s="1" a="1"/>
  <c r="AX548" i="1" s="1"/>
  <c r="EV556" i="1"/>
  <c r="EZ556" i="1" s="1"/>
  <c r="BM556" i="1"/>
  <c r="EJ559" i="1"/>
  <c r="DE564" i="1"/>
  <c r="EK585" i="1"/>
  <c r="EL585" i="1" s="1"/>
  <c r="AH505" i="1"/>
  <c r="DE527" i="1"/>
  <c r="EU528" i="1"/>
  <c r="EY528" i="1" s="1"/>
  <c r="AH528" i="1"/>
  <c r="AU529" i="1"/>
  <c r="AX529" i="1" s="1" a="1"/>
  <c r="AX529" i="1" s="1"/>
  <c r="EJ533" i="1"/>
  <c r="EJ537" i="1"/>
  <c r="BZ543" i="1"/>
  <c r="AU544" i="1"/>
  <c r="AX544" i="1" s="1" a="1"/>
  <c r="AX544" i="1" s="1"/>
  <c r="BZ551" i="1"/>
  <c r="AU554" i="1"/>
  <c r="AX554" i="1" s="1" a="1"/>
  <c r="AX554" i="1" s="1"/>
  <c r="AV555" i="1"/>
  <c r="EU535" i="1"/>
  <c r="EY535" i="1" s="1"/>
  <c r="AH535" i="1"/>
  <c r="EK544" i="1"/>
  <c r="EL544" i="1" s="1"/>
  <c r="DG545" i="1"/>
  <c r="AV552" i="1"/>
  <c r="EK555" i="1"/>
  <c r="EL555" i="1" s="1"/>
  <c r="AV558" i="1"/>
  <c r="CA562" i="1"/>
  <c r="BZ541" i="1"/>
  <c r="DE546" i="1"/>
  <c r="EK546" i="1"/>
  <c r="EL546" i="1" s="1"/>
  <c r="BZ549" i="1"/>
  <c r="DF572" i="1"/>
  <c r="DG572" i="1" s="1"/>
  <c r="AU538" i="1"/>
  <c r="AX538" i="1" s="1" a="1"/>
  <c r="AX538" i="1" s="1"/>
  <c r="DE540" i="1"/>
  <c r="BZ548" i="1"/>
  <c r="CC548" i="1" s="1" a="1"/>
  <c r="CC548" i="1" s="1"/>
  <c r="AU559" i="1"/>
  <c r="AX559" i="1" s="1" a="1"/>
  <c r="AX559" i="1" s="1"/>
  <c r="DF584" i="1"/>
  <c r="DG584" i="1" s="1"/>
  <c r="DE534" i="1"/>
  <c r="BZ537" i="1"/>
  <c r="CC537" i="1" s="1" a="1"/>
  <c r="CC537" i="1" s="1"/>
  <c r="BZ540" i="1"/>
  <c r="CC540" i="1" s="1" a="1"/>
  <c r="CC540" i="1" s="1"/>
  <c r="DF544" i="1"/>
  <c r="DG544" i="1" s="1"/>
  <c r="EJ545" i="1"/>
  <c r="CA572" i="1"/>
  <c r="CA533" i="1"/>
  <c r="EK535" i="1"/>
  <c r="EL535" i="1" s="1"/>
  <c r="AV536" i="1"/>
  <c r="EK536" i="1"/>
  <c r="EL536" i="1" s="1"/>
  <c r="DF552" i="1"/>
  <c r="DG552" i="1" s="1"/>
  <c r="EL553" i="1"/>
  <c r="DF554" i="1"/>
  <c r="DG554" i="1" s="1"/>
  <c r="EK554" i="1"/>
  <c r="EL554" i="1" s="1"/>
  <c r="EK565" i="1"/>
  <c r="EL565" i="1" s="1"/>
  <c r="EV529" i="1"/>
  <c r="EZ529" i="1" s="1"/>
  <c r="EV536" i="1"/>
  <c r="EZ536" i="1" s="1"/>
  <c r="EU539" i="1"/>
  <c r="EY539" i="1" s="1"/>
  <c r="AU568" i="1"/>
  <c r="AX568" i="1" s="1" a="1"/>
  <c r="AX568" i="1" s="1"/>
  <c r="EJ568" i="1"/>
  <c r="BZ569" i="1"/>
  <c r="DE571" i="1"/>
  <c r="EK575" i="1"/>
  <c r="EL575" i="1" s="1"/>
  <c r="EJ578" i="1"/>
  <c r="DG582" i="1"/>
  <c r="AU585" i="1"/>
  <c r="AX585" i="1" s="1" a="1"/>
  <c r="AX585" i="1" s="1"/>
  <c r="EJ560" i="1"/>
  <c r="DE565" i="1"/>
  <c r="DE573" i="1"/>
  <c r="AU575" i="1"/>
  <c r="AX575" i="1" s="1" a="1"/>
  <c r="AX575" i="1" s="1"/>
  <c r="AV581" i="1"/>
  <c r="EU530" i="1"/>
  <c r="EY530" i="1" s="1"/>
  <c r="BM531" i="1"/>
  <c r="AH533" i="1"/>
  <c r="EV534" i="1"/>
  <c r="EZ534" i="1" s="1"/>
  <c r="BM538" i="1"/>
  <c r="BM560" i="1"/>
  <c r="EV560" i="1"/>
  <c r="EZ560" i="1" s="1"/>
  <c r="EK572" i="1"/>
  <c r="EL572" i="1" s="1"/>
  <c r="EJ574" i="1"/>
  <c r="EV577" i="1"/>
  <c r="EZ577" i="1" s="1"/>
  <c r="BM577" i="1"/>
  <c r="BZ580" i="1"/>
  <c r="CC580" i="1" s="1" a="1"/>
  <c r="CC580" i="1" s="1"/>
  <c r="EJ582" i="1"/>
  <c r="AU583" i="1"/>
  <c r="AX583" i="1" s="1" a="1"/>
  <c r="AX583" i="1" s="1"/>
  <c r="DE560" i="1"/>
  <c r="BZ561" i="1"/>
  <c r="CC561" i="1" s="1" a="1"/>
  <c r="CC561" i="1" s="1"/>
  <c r="EJ562" i="1"/>
  <c r="BZ563" i="1"/>
  <c r="CC563" i="1" s="1" a="1"/>
  <c r="CC563" i="1" s="1"/>
  <c r="EJ570" i="1"/>
  <c r="EJ576" i="1"/>
  <c r="BZ577" i="1"/>
  <c r="CC577" i="1" s="1" a="1"/>
  <c r="CC577" i="1" s="1"/>
  <c r="EU580" i="1"/>
  <c r="EY580" i="1" s="1"/>
  <c r="AH580" i="1"/>
  <c r="AU561" i="1"/>
  <c r="AX561" i="1" s="1" a="1"/>
  <c r="AX561" i="1" s="1"/>
  <c r="AU564" i="1"/>
  <c r="AX564" i="1" s="1" a="1"/>
  <c r="AX564" i="1" s="1"/>
  <c r="BZ565" i="1"/>
  <c r="CC565" i="1" s="1" a="1"/>
  <c r="CC565" i="1" s="1"/>
  <c r="DE566" i="1"/>
  <c r="CA570" i="1"/>
  <c r="EU572" i="1"/>
  <c r="EY572" i="1" s="1"/>
  <c r="AH572" i="1"/>
  <c r="DE574" i="1"/>
  <c r="DF578" i="1"/>
  <c r="DG578" i="1" s="1"/>
  <c r="AU580" i="1"/>
  <c r="AX580" i="1" s="1" a="1"/>
  <c r="AX580" i="1" s="1"/>
  <c r="EV585" i="1"/>
  <c r="EZ585" i="1" s="1"/>
  <c r="BM585" i="1"/>
  <c r="AU563" i="1"/>
  <c r="AX563" i="1" s="1" a="1"/>
  <c r="AX563" i="1" s="1"/>
  <c r="EJ571" i="1"/>
  <c r="AU572" i="1"/>
  <c r="AX572" i="1" s="1" a="1"/>
  <c r="AX572" i="1" s="1"/>
  <c r="CA573" i="1"/>
  <c r="CD573" i="1" s="1" a="1"/>
  <c r="CD573" i="1" s="1"/>
  <c r="DF576" i="1"/>
  <c r="DG576" i="1" s="1"/>
  <c r="DF577" i="1"/>
  <c r="DG577" i="1" s="1"/>
  <c r="DF579" i="1"/>
  <c r="DG579" i="1" s="1"/>
  <c r="AV584" i="1"/>
  <c r="EJ584" i="1"/>
  <c r="BZ585" i="1"/>
  <c r="CC585" i="1" s="1" a="1"/>
  <c r="CC585" i="1" s="1"/>
  <c r="EK609" i="1"/>
  <c r="EL609" i="1" s="1"/>
  <c r="DE562" i="1"/>
  <c r="BZ564" i="1"/>
  <c r="CC564" i="1" s="1" a="1"/>
  <c r="CC564" i="1" s="1"/>
  <c r="EJ566" i="1"/>
  <c r="AU577" i="1"/>
  <c r="AX577" i="1" s="1" a="1"/>
  <c r="AX577" i="1" s="1"/>
  <c r="EL579" i="1"/>
  <c r="DE586" i="1"/>
  <c r="EK590" i="1"/>
  <c r="EL590" i="1" s="1"/>
  <c r="EJ600" i="1"/>
  <c r="EV601" i="1"/>
  <c r="EZ601" i="1" s="1"/>
  <c r="BM601" i="1"/>
  <c r="CA641" i="1"/>
  <c r="CA671" i="1"/>
  <c r="CA676" i="1"/>
  <c r="CA687" i="1"/>
  <c r="AH567" i="1"/>
  <c r="EV568" i="1"/>
  <c r="EZ568" i="1" s="1"/>
  <c r="BM572" i="1"/>
  <c r="BM580" i="1"/>
  <c r="AH583" i="1"/>
  <c r="EV586" i="1"/>
  <c r="EZ586" i="1" s="1"/>
  <c r="DF593" i="1"/>
  <c r="DG593" i="1" s="1"/>
  <c r="EV595" i="1"/>
  <c r="EZ595" i="1" s="1"/>
  <c r="BM595" i="1"/>
  <c r="DF599" i="1"/>
  <c r="DG599" i="1" s="1"/>
  <c r="BZ601" i="1"/>
  <c r="CC601" i="1" s="1" a="1"/>
  <c r="CC601" i="1" s="1"/>
  <c r="DE603" i="1"/>
  <c r="DG603" i="1" s="1"/>
  <c r="AH578" i="1"/>
  <c r="BM583" i="1"/>
  <c r="BZ586" i="1"/>
  <c r="CC586" i="1" s="1" a="1"/>
  <c r="CC586" i="1" s="1"/>
  <c r="CA591" i="1"/>
  <c r="BZ595" i="1"/>
  <c r="CC595" i="1" s="1" a="1"/>
  <c r="CC595" i="1" s="1"/>
  <c r="EJ596" i="1"/>
  <c r="EL596" i="1" s="1"/>
  <c r="BZ598" i="1"/>
  <c r="CC598" i="1" s="1" a="1"/>
  <c r="CC598" i="1" s="1"/>
  <c r="BZ606" i="1"/>
  <c r="CC606" i="1" s="1" a="1"/>
  <c r="CC606" i="1" s="1"/>
  <c r="BZ609" i="1"/>
  <c r="CC609" i="1" s="1" a="1"/>
  <c r="CC609" i="1" s="1"/>
  <c r="CA634" i="1"/>
  <c r="CA639" i="1"/>
  <c r="BZ588" i="1"/>
  <c r="CC588" i="1" s="1" a="1"/>
  <c r="CC588" i="1" s="1"/>
  <c r="BZ590" i="1"/>
  <c r="CC590" i="1" s="1" a="1"/>
  <c r="CC590" i="1" s="1"/>
  <c r="AU591" i="1"/>
  <c r="AX591" i="1" s="1" a="1"/>
  <c r="AX591" i="1" s="1"/>
  <c r="BZ592" i="1"/>
  <c r="CC592" i="1" s="1" a="1"/>
  <c r="CC592" i="1" s="1"/>
  <c r="AU603" i="1"/>
  <c r="EU604" i="1"/>
  <c r="EY604" i="1" s="1"/>
  <c r="AH604" i="1"/>
  <c r="BZ604" i="1"/>
  <c r="CC604" i="1" s="1" a="1"/>
  <c r="CC604" i="1" s="1"/>
  <c r="AU608" i="1"/>
  <c r="AX608" i="1" s="1" a="1"/>
  <c r="AX608" i="1" s="1"/>
  <c r="EJ608" i="1"/>
  <c r="DE589" i="1"/>
  <c r="EL589" i="1"/>
  <c r="AU590" i="1"/>
  <c r="AX590" i="1" s="1" a="1"/>
  <c r="AX590" i="1" s="1"/>
  <c r="EJ593" i="1"/>
  <c r="AU594" i="1"/>
  <c r="AX594" i="1" s="1" a="1"/>
  <c r="AX594" i="1" s="1"/>
  <c r="EK594" i="1"/>
  <c r="EL594" i="1" s="1"/>
  <c r="BZ597" i="1"/>
  <c r="BZ600" i="1"/>
  <c r="CC600" i="1" s="1" a="1"/>
  <c r="CC600" i="1" s="1"/>
  <c r="AV601" i="1"/>
  <c r="AU604" i="1"/>
  <c r="AX604" i="1" s="1" a="1"/>
  <c r="AX604" i="1" s="1"/>
  <c r="DE605" i="1"/>
  <c r="AV606" i="1"/>
  <c r="EJ610" i="1"/>
  <c r="EK588" i="1"/>
  <c r="EL588" i="1" s="1"/>
  <c r="DF591" i="1"/>
  <c r="DG591" i="1" s="1"/>
  <c r="AV595" i="1"/>
  <c r="DE602" i="1"/>
  <c r="EJ618" i="1"/>
  <c r="EL618" i="1" s="1"/>
  <c r="BZ587" i="1"/>
  <c r="CC587" i="1" s="1" a="1"/>
  <c r="CC587" i="1" s="1"/>
  <c r="DE587" i="1"/>
  <c r="DF594" i="1"/>
  <c r="DG594" i="1" s="1"/>
  <c r="AU596" i="1"/>
  <c r="EJ598" i="1"/>
  <c r="EJ606" i="1"/>
  <c r="EJ607" i="1"/>
  <c r="EL607" i="1" s="1"/>
  <c r="DE610" i="1"/>
  <c r="AV635" i="1"/>
  <c r="DF635" i="1"/>
  <c r="DG635" i="1" s="1"/>
  <c r="EU594" i="1"/>
  <c r="EY594" i="1" s="1"/>
  <c r="BZ612" i="1"/>
  <c r="EL623" i="1"/>
  <c r="AV639" i="1"/>
  <c r="AH593" i="1"/>
  <c r="EV594" i="1"/>
  <c r="EZ594" i="1" s="1"/>
  <c r="AH599" i="1"/>
  <c r="BM604" i="1"/>
  <c r="EV608" i="1"/>
  <c r="EZ608" i="1" s="1"/>
  <c r="DE612" i="1"/>
  <c r="DG612" i="1" s="1"/>
  <c r="AU613" i="1"/>
  <c r="EJ614" i="1"/>
  <c r="BM615" i="1"/>
  <c r="DE623" i="1"/>
  <c r="EJ629" i="1"/>
  <c r="DE636" i="1"/>
  <c r="BM593" i="1"/>
  <c r="EV611" i="1"/>
  <c r="EZ611" i="1" s="1"/>
  <c r="DE616" i="1"/>
  <c r="DG616" i="1" s="1"/>
  <c r="EJ616" i="1"/>
  <c r="EL616" i="1" s="1"/>
  <c r="EJ620" i="1"/>
  <c r="AU624" i="1"/>
  <c r="AX624" i="1" s="1" a="1"/>
  <c r="AX624" i="1" s="1"/>
  <c r="EJ625" i="1"/>
  <c r="CA636" i="1"/>
  <c r="EJ639" i="1"/>
  <c r="DG641" i="1"/>
  <c r="BZ611" i="1"/>
  <c r="CC611" i="1" s="1" a="1"/>
  <c r="CC611" i="1" s="1"/>
  <c r="AU618" i="1"/>
  <c r="DE622" i="1"/>
  <c r="DG622" i="1" s="1"/>
  <c r="DE627" i="1"/>
  <c r="BZ630" i="1"/>
  <c r="CC630" i="1" s="1" a="1"/>
  <c r="CC630" i="1" s="1"/>
  <c r="EJ631" i="1"/>
  <c r="EJ632" i="1"/>
  <c r="CA633" i="1"/>
  <c r="AV634" i="1"/>
  <c r="EJ637" i="1"/>
  <c r="BZ638" i="1"/>
  <c r="CC638" i="1" s="1" a="1"/>
  <c r="CC638" i="1" s="1"/>
  <c r="CA645" i="1"/>
  <c r="AU615" i="1"/>
  <c r="AX615" i="1" s="1" a="1"/>
  <c r="AX615" i="1" s="1"/>
  <c r="BZ615" i="1"/>
  <c r="CC615" i="1" s="1" a="1"/>
  <c r="CC615" i="1" s="1"/>
  <c r="DE617" i="1"/>
  <c r="DG617" i="1" s="1"/>
  <c r="BZ627" i="1"/>
  <c r="CC627" i="1" s="1" a="1"/>
  <c r="CC627" i="1" s="1"/>
  <c r="AU630" i="1"/>
  <c r="AX630" i="1" s="1" a="1"/>
  <c r="AX630" i="1" s="1"/>
  <c r="DE632" i="1"/>
  <c r="AU638" i="1"/>
  <c r="AX638" i="1" s="1" a="1"/>
  <c r="AX638" i="1" s="1"/>
  <c r="AU614" i="1"/>
  <c r="AX614" i="1" s="1" a="1"/>
  <c r="AX614" i="1" s="1"/>
  <c r="EJ617" i="1"/>
  <c r="EL617" i="1" s="1"/>
  <c r="DE620" i="1"/>
  <c r="BZ623" i="1"/>
  <c r="CC623" i="1" s="1" a="1"/>
  <c r="CC623" i="1" s="1"/>
  <c r="BZ625" i="1"/>
  <c r="CC625" i="1" s="1" a="1"/>
  <c r="CC625" i="1" s="1"/>
  <c r="AU629" i="1"/>
  <c r="AX629" i="1" s="1" a="1"/>
  <c r="AX629" i="1" s="1"/>
  <c r="EJ636" i="1"/>
  <c r="AU640" i="1"/>
  <c r="AX640" i="1" s="1" a="1"/>
  <c r="AX640" i="1" s="1"/>
  <c r="AU644" i="1"/>
  <c r="AX644" i="1" s="1" a="1"/>
  <c r="AX644" i="1" s="1"/>
  <c r="AV661" i="1"/>
  <c r="EJ612" i="1"/>
  <c r="EL612" i="1" s="1"/>
  <c r="EU614" i="1"/>
  <c r="EY614" i="1" s="1"/>
  <c r="AU617" i="1"/>
  <c r="BZ619" i="1"/>
  <c r="DE619" i="1"/>
  <c r="DG619" i="1" s="1"/>
  <c r="CA620" i="1"/>
  <c r="BZ622" i="1"/>
  <c r="AV623" i="1"/>
  <c r="EJ624" i="1"/>
  <c r="EV626" i="1"/>
  <c r="EZ626" i="1" s="1"/>
  <c r="BM626" i="1"/>
  <c r="DG626" i="1"/>
  <c r="EK630" i="1"/>
  <c r="EL630" i="1" s="1"/>
  <c r="AU633" i="1"/>
  <c r="AX633" i="1" s="1" a="1"/>
  <c r="AX633" i="1" s="1"/>
  <c r="DG634" i="1"/>
  <c r="EU637" i="1"/>
  <c r="EY637" i="1" s="1"/>
  <c r="AH637" i="1"/>
  <c r="DF653" i="1"/>
  <c r="DG653" i="1" s="1"/>
  <c r="CA692" i="1"/>
  <c r="DE645" i="1"/>
  <c r="AU646" i="1"/>
  <c r="AX646" i="1" s="1" a="1"/>
  <c r="AX646" i="1" s="1"/>
  <c r="AU649" i="1"/>
  <c r="AX649" i="1" s="1" a="1"/>
  <c r="AX649" i="1" s="1"/>
  <c r="EU650" i="1"/>
  <c r="EY650" i="1" s="1"/>
  <c r="AH650" i="1"/>
  <c r="DE651" i="1"/>
  <c r="BZ652" i="1"/>
  <c r="CC652" i="1" s="1" a="1"/>
  <c r="CC652" i="1" s="1"/>
  <c r="DF654" i="1"/>
  <c r="DG654" i="1" s="1"/>
  <c r="AU659" i="1"/>
  <c r="AX659" i="1" s="1" a="1"/>
  <c r="AX659" i="1" s="1"/>
  <c r="EL667" i="1"/>
  <c r="DF673" i="1"/>
  <c r="DG673" i="1" s="1"/>
  <c r="DG686" i="1"/>
  <c r="EU620" i="1"/>
  <c r="EY620" i="1" s="1"/>
  <c r="EV625" i="1"/>
  <c r="EZ625" i="1" s="1"/>
  <c r="DE640" i="1"/>
  <c r="AV643" i="1"/>
  <c r="EJ649" i="1"/>
  <c r="AU650" i="1"/>
  <c r="AX650" i="1" s="1" a="1"/>
  <c r="AX650" i="1" s="1"/>
  <c r="EJ656" i="1"/>
  <c r="EK661" i="1"/>
  <c r="EL661" i="1" s="1"/>
  <c r="CA679" i="1"/>
  <c r="DF684" i="1"/>
  <c r="DG684" i="1" s="1"/>
  <c r="EK687" i="1"/>
  <c r="EL687" i="1" s="1"/>
  <c r="AU641" i="1"/>
  <c r="AX641" i="1" s="1" a="1"/>
  <c r="AX641" i="1" s="1"/>
  <c r="EJ641" i="1"/>
  <c r="CA654" i="1"/>
  <c r="AV657" i="1"/>
  <c r="EU658" i="1"/>
  <c r="EY658" i="1" s="1"/>
  <c r="AH658" i="1"/>
  <c r="DF663" i="1"/>
  <c r="DG663" i="1" s="1"/>
  <c r="AV666" i="1"/>
  <c r="EU681" i="1"/>
  <c r="EY681" i="1" s="1"/>
  <c r="AH681" i="1"/>
  <c r="EJ646" i="1"/>
  <c r="DE648" i="1"/>
  <c r="EV655" i="1"/>
  <c r="EZ655" i="1" s="1"/>
  <c r="BM655" i="1"/>
  <c r="DE655" i="1"/>
  <c r="BZ660" i="1"/>
  <c r="CC660" i="1" s="1" a="1"/>
  <c r="CC660" i="1" s="1"/>
  <c r="EJ642" i="1"/>
  <c r="DE643" i="1"/>
  <c r="BZ646" i="1"/>
  <c r="CC646" i="1" s="1" a="1"/>
  <c r="CC646" i="1" s="1"/>
  <c r="BZ647" i="1"/>
  <c r="CC647" i="1" s="1" a="1"/>
  <c r="CC647" i="1" s="1"/>
  <c r="BZ650" i="1"/>
  <c r="CC650" i="1" s="1" a="1"/>
  <c r="CC650" i="1" s="1"/>
  <c r="BZ651" i="1"/>
  <c r="CC651" i="1" s="1" a="1"/>
  <c r="CC651" i="1" s="1"/>
  <c r="DE656" i="1"/>
  <c r="DE661" i="1"/>
  <c r="CA665" i="1"/>
  <c r="EK671" i="1"/>
  <c r="EL671" i="1" s="1"/>
  <c r="CA684" i="1"/>
  <c r="DE644" i="1"/>
  <c r="BZ648" i="1"/>
  <c r="CC648" i="1" s="1" a="1"/>
  <c r="CC648" i="1" s="1"/>
  <c r="EK650" i="1"/>
  <c r="EL650" i="1" s="1"/>
  <c r="EJ652" i="1"/>
  <c r="EJ653" i="1"/>
  <c r="EJ657" i="1"/>
  <c r="AU658" i="1"/>
  <c r="AX658" i="1" s="1" a="1"/>
  <c r="AX658" i="1" s="1"/>
  <c r="BZ659" i="1"/>
  <c r="CC659" i="1" s="1" a="1"/>
  <c r="CC659" i="1" s="1"/>
  <c r="DF662" i="1"/>
  <c r="DG662" i="1" s="1"/>
  <c r="AU663" i="1"/>
  <c r="AX663" i="1" s="1" a="1"/>
  <c r="AX663" i="1" s="1"/>
  <c r="DF679" i="1"/>
  <c r="DG679" i="1" s="1"/>
  <c r="EJ640" i="1"/>
  <c r="EJ645" i="1"/>
  <c r="AV651" i="1"/>
  <c r="EK651" i="1"/>
  <c r="EL651" i="1" s="1"/>
  <c r="AU653" i="1"/>
  <c r="AX653" i="1" s="1" a="1"/>
  <c r="AX653" i="1" s="1"/>
  <c r="AU654" i="1"/>
  <c r="AX654" i="1" s="1" a="1"/>
  <c r="AX654" i="1" s="1"/>
  <c r="BZ655" i="1"/>
  <c r="CC655" i="1" s="1" a="1"/>
  <c r="CC655" i="1" s="1"/>
  <c r="EJ662" i="1"/>
  <c r="EK677" i="1"/>
  <c r="EL677" i="1" s="1"/>
  <c r="AV682" i="1"/>
  <c r="AV686" i="1"/>
  <c r="EV651" i="1"/>
  <c r="EZ651" i="1" s="1"/>
  <c r="EU654" i="1"/>
  <c r="EY654" i="1" s="1"/>
  <c r="DE675" i="1"/>
  <c r="BZ678" i="1"/>
  <c r="CC678" i="1" s="1" a="1"/>
  <c r="CC678" i="1" s="1"/>
  <c r="DE680" i="1"/>
  <c r="BZ683" i="1"/>
  <c r="CC683" i="1" s="1" a="1"/>
  <c r="CC683" i="1" s="1"/>
  <c r="EJ691" i="1"/>
  <c r="EJ693" i="1"/>
  <c r="EL693" i="1" s="1"/>
  <c r="DE694" i="1"/>
  <c r="DE696" i="1"/>
  <c r="EU649" i="1"/>
  <c r="EY649" i="1" s="1"/>
  <c r="EV654" i="1"/>
  <c r="EZ654" i="1" s="1"/>
  <c r="EU657" i="1"/>
  <c r="EY657" i="1" s="1"/>
  <c r="BM658" i="1"/>
  <c r="AH661" i="1"/>
  <c r="AU664" i="1"/>
  <c r="AX664" i="1" s="1" a="1"/>
  <c r="AX664" i="1" s="1"/>
  <c r="AU667" i="1"/>
  <c r="AX667" i="1" s="1" a="1"/>
  <c r="AX667" i="1" s="1"/>
  <c r="AU669" i="1"/>
  <c r="AX669" i="1" s="1" a="1"/>
  <c r="AX669" i="1" s="1"/>
  <c r="EJ669" i="1"/>
  <c r="BZ673" i="1"/>
  <c r="CC673" i="1" s="1" a="1"/>
  <c r="CC673" i="1" s="1"/>
  <c r="DE677" i="1"/>
  <c r="AU681" i="1"/>
  <c r="AX681" i="1" s="1" a="1"/>
  <c r="AX681" i="1" s="1"/>
  <c r="EJ682" i="1"/>
  <c r="BZ685" i="1"/>
  <c r="CC685" i="1" s="1" a="1"/>
  <c r="CC685" i="1" s="1"/>
  <c r="AU688" i="1"/>
  <c r="AX688" i="1" s="1" a="1"/>
  <c r="AX688" i="1" s="1"/>
  <c r="DE693" i="1"/>
  <c r="DG693" i="1" s="1"/>
  <c r="EJ695" i="1"/>
  <c r="EL695" i="1" s="1"/>
  <c r="EJ664" i="1"/>
  <c r="BZ670" i="1"/>
  <c r="CC670" i="1" s="1" a="1"/>
  <c r="CC670" i="1" s="1"/>
  <c r="AU672" i="1"/>
  <c r="AX672" i="1" s="1" a="1"/>
  <c r="AX672" i="1" s="1"/>
  <c r="EJ674" i="1"/>
  <c r="CA675" i="1"/>
  <c r="EJ675" i="1"/>
  <c r="AV678" i="1"/>
  <c r="DE678" i="1"/>
  <c r="BZ680" i="1"/>
  <c r="CC680" i="1" s="1" a="1"/>
  <c r="CC680" i="1" s="1"/>
  <c r="AU683" i="1"/>
  <c r="AX683" i="1" s="1" a="1"/>
  <c r="AX683" i="1" s="1"/>
  <c r="EJ688" i="1"/>
  <c r="EV689" i="1"/>
  <c r="EZ689" i="1" s="1"/>
  <c r="BM689" i="1"/>
  <c r="DE691" i="1"/>
  <c r="BZ694" i="1"/>
  <c r="CC694" i="1" s="1" a="1"/>
  <c r="CC694" i="1" s="1"/>
  <c r="BZ696" i="1"/>
  <c r="CC696" i="1" s="1" a="1"/>
  <c r="CC696" i="1" s="1"/>
  <c r="DF666" i="1"/>
  <c r="DG666" i="1" s="1"/>
  <c r="AU668" i="1"/>
  <c r="AX668" i="1" s="1" a="1"/>
  <c r="AX668" i="1" s="1"/>
  <c r="DF671" i="1"/>
  <c r="DG671" i="1" s="1"/>
  <c r="EK676" i="1"/>
  <c r="EL676" i="1" s="1"/>
  <c r="DF687" i="1"/>
  <c r="DG687" i="1" s="1"/>
  <c r="DE664" i="1"/>
  <c r="AU670" i="1"/>
  <c r="AX670" i="1" s="1" a="1"/>
  <c r="AX670" i="1" s="1"/>
  <c r="DE670" i="1"/>
  <c r="EJ672" i="1"/>
  <c r="DE674" i="1"/>
  <c r="DE682" i="1"/>
  <c r="EU684" i="1"/>
  <c r="EY684" i="1" s="1"/>
  <c r="AH684" i="1"/>
  <c r="EJ685" i="1"/>
  <c r="BM686" i="1"/>
  <c r="DE688" i="1"/>
  <c r="AH689" i="1"/>
  <c r="BZ691" i="1"/>
  <c r="CC691" i="1" s="1" a="1"/>
  <c r="CC691" i="1" s="1"/>
  <c r="AU694" i="1"/>
  <c r="AX694" i="1" s="1" a="1"/>
  <c r="AX694" i="1" s="1"/>
  <c r="EJ663" i="1"/>
  <c r="BM665" i="1"/>
  <c r="DE667" i="1"/>
  <c r="BZ669" i="1"/>
  <c r="CC669" i="1" s="1" a="1"/>
  <c r="CC669" i="1" s="1"/>
  <c r="AU680" i="1"/>
  <c r="AX680" i="1" s="1" a="1"/>
  <c r="AX680" i="1" s="1"/>
  <c r="AU684" i="1"/>
  <c r="AX684" i="1" s="1" a="1"/>
  <c r="AX684" i="1" s="1"/>
  <c r="AU685" i="1"/>
  <c r="AX685" i="1" s="1" a="1"/>
  <c r="AX685" i="1" s="1"/>
  <c r="BZ686" i="1"/>
  <c r="CC686" i="1" s="1" a="1"/>
  <c r="CC686" i="1" s="1"/>
  <c r="AU689" i="1"/>
  <c r="AX689" i="1" s="1" a="1"/>
  <c r="AX689" i="1" s="1"/>
  <c r="EJ690" i="1"/>
  <c r="AU696" i="1"/>
  <c r="AX696" i="1" s="1" a="1"/>
  <c r="AX696" i="1" s="1"/>
  <c r="BZ664" i="1"/>
  <c r="CC664" i="1" s="1" a="1"/>
  <c r="CC664" i="1" s="1"/>
  <c r="EJ668" i="1"/>
  <c r="EV681" i="1"/>
  <c r="EZ681" i="1" s="1"/>
  <c r="BM681" i="1"/>
  <c r="DE685" i="1"/>
  <c r="BZ688" i="1"/>
  <c r="CC688" i="1" s="1" a="1"/>
  <c r="CC688" i="1" s="1"/>
  <c r="AU691" i="1"/>
  <c r="AX691" i="1" s="1" a="1"/>
  <c r="AX691" i="1" s="1"/>
  <c r="AH679" i="1"/>
  <c r="EV680" i="1"/>
  <c r="EZ680" i="1" s="1"/>
  <c r="EU683" i="1"/>
  <c r="EY683" i="1" s="1"/>
  <c r="BM684" i="1"/>
  <c r="AH687" i="1"/>
  <c r="EV688" i="1"/>
  <c r="EZ688" i="1" s="1"/>
  <c r="EV696" i="1"/>
  <c r="EZ696" i="1" s="1"/>
  <c r="EV4" i="1"/>
  <c r="EZ4" i="1" s="1"/>
  <c r="DE3" i="1"/>
  <c r="DF3" i="1" s="1"/>
  <c r="DG3" i="1" s="1"/>
  <c r="BZ5" i="1"/>
  <c r="DE6" i="1"/>
  <c r="DF6" i="1" s="1"/>
  <c r="DG6" i="1" s="1"/>
  <c r="BZ7" i="1"/>
  <c r="AH11" i="1"/>
  <c r="EJ14" i="1"/>
  <c r="EK14" i="1" s="1"/>
  <c r="EL14" i="1" s="1"/>
  <c r="AU15" i="1"/>
  <c r="AH16" i="1"/>
  <c r="AU2" i="1"/>
  <c r="BZ4" i="1"/>
  <c r="DE9" i="1"/>
  <c r="DF9" i="1" s="1"/>
  <c r="DG9" i="1" s="1"/>
  <c r="DE10" i="1"/>
  <c r="DF10" i="1" s="1"/>
  <c r="DG10" i="1" s="1"/>
  <c r="AU11" i="1"/>
  <c r="DE15" i="1"/>
  <c r="DF15" i="1" s="1"/>
  <c r="DG15" i="1" s="1"/>
  <c r="AU16" i="1"/>
  <c r="BZ3" i="1"/>
  <c r="AU6" i="1"/>
  <c r="EJ7" i="1"/>
  <c r="EK7" i="1" s="1"/>
  <c r="EL7" i="1" s="1"/>
  <c r="BZ8" i="1"/>
  <c r="DE12" i="1"/>
  <c r="DF12" i="1" s="1"/>
  <c r="DE13" i="1"/>
  <c r="DF13" i="1" s="1"/>
  <c r="DG13" i="1" s="1"/>
  <c r="EJ4" i="1"/>
  <c r="EK4" i="1" s="1"/>
  <c r="EL4" i="1" s="1"/>
  <c r="AU5" i="1"/>
  <c r="EJ5" i="1"/>
  <c r="EK5" i="1" s="1"/>
  <c r="EL5" i="1" s="1"/>
  <c r="AU12" i="1"/>
  <c r="BM13" i="1"/>
  <c r="BZ2" i="1"/>
  <c r="EJ6" i="1"/>
  <c r="EK6" i="1" s="1"/>
  <c r="EL6" i="1" s="1"/>
  <c r="AU7" i="1"/>
  <c r="DE7" i="1"/>
  <c r="DF7" i="1" s="1"/>
  <c r="DG7" i="1" s="1"/>
  <c r="AU8" i="1"/>
  <c r="EJ8" i="1"/>
  <c r="EK8" i="1" s="1"/>
  <c r="EL8" i="1" s="1"/>
  <c r="BZ10" i="1"/>
  <c r="DE11" i="1"/>
  <c r="DF11" i="1" s="1"/>
  <c r="EJ11" i="1"/>
  <c r="BZ13" i="1"/>
  <c r="DE14" i="1"/>
  <c r="DF14" i="1" s="1"/>
  <c r="DG14" i="1" s="1"/>
  <c r="BZ15" i="1"/>
  <c r="EV15" i="1"/>
  <c r="EZ15" i="1" s="1"/>
  <c r="DE16" i="1"/>
  <c r="DF16" i="1" s="1"/>
  <c r="DG16" i="1" s="1"/>
  <c r="DE2" i="1"/>
  <c r="DF2" i="1" s="1"/>
  <c r="DG2" i="1" s="1"/>
  <c r="AU3" i="1"/>
  <c r="EJ3" i="1"/>
  <c r="EK3" i="1" s="1"/>
  <c r="EL3" i="1" s="1"/>
  <c r="AU9" i="1"/>
  <c r="EJ9" i="1"/>
  <c r="EK9" i="1" s="1"/>
  <c r="EL9" i="1" s="1"/>
  <c r="EJ16" i="1"/>
  <c r="EK16" i="1" s="1"/>
  <c r="EL16" i="1" s="1"/>
  <c r="DE4" i="1"/>
  <c r="DF4" i="1" s="1"/>
  <c r="DG4" i="1" s="1"/>
  <c r="DE5" i="1"/>
  <c r="DF5" i="1" s="1"/>
  <c r="DG5" i="1" s="1"/>
  <c r="BZ9" i="1"/>
  <c r="BZ11" i="1"/>
  <c r="BZ12" i="1"/>
  <c r="EJ12" i="1"/>
  <c r="EK12" i="1" s="1"/>
  <c r="EL12" i="1" s="1"/>
  <c r="AU13" i="1"/>
  <c r="AU14" i="1"/>
  <c r="BM16" i="1"/>
  <c r="AH2" i="1"/>
  <c r="DW3" i="1"/>
  <c r="AH6" i="1"/>
  <c r="BM11" i="1"/>
  <c r="AH14" i="1"/>
  <c r="BM2" i="1"/>
  <c r="EU3" i="1"/>
  <c r="EY3" i="1" s="1"/>
  <c r="EU5" i="1"/>
  <c r="EY5" i="1" s="1"/>
  <c r="BM6" i="1"/>
  <c r="EU13" i="1"/>
  <c r="EY13" i="1" s="1"/>
  <c r="BM14" i="1"/>
  <c r="CR2" i="1"/>
  <c r="EV3" i="1"/>
  <c r="EZ3" i="1" s="1"/>
  <c r="EV5" i="1"/>
  <c r="EZ5" i="1" s="1"/>
  <c r="AH12" i="1"/>
  <c r="AU201" i="1"/>
  <c r="AU249" i="1"/>
  <c r="AU289" i="1"/>
  <c r="AU337" i="1"/>
  <c r="AU377" i="1"/>
  <c r="AU422" i="1"/>
  <c r="AU482" i="1"/>
  <c r="BZ490" i="1"/>
  <c r="AU233" i="1"/>
  <c r="AU281" i="1"/>
  <c r="AU329" i="1"/>
  <c r="AU369" i="1"/>
  <c r="AU409" i="1"/>
  <c r="AU461" i="1"/>
  <c r="AX461" i="1" s="1" a="1"/>
  <c r="AX461" i="1" s="1"/>
  <c r="AU217" i="1"/>
  <c r="AU265" i="1"/>
  <c r="AU313" i="1"/>
  <c r="AU361" i="1"/>
  <c r="AU401" i="1"/>
  <c r="AU446" i="1"/>
  <c r="AU193" i="1"/>
  <c r="AU241" i="1"/>
  <c r="AX241" i="1" s="1" a="1"/>
  <c r="AX241" i="1" s="1"/>
  <c r="AU305" i="1"/>
  <c r="AU353" i="1"/>
  <c r="AU417" i="1"/>
  <c r="AU469" i="1"/>
  <c r="AU209" i="1"/>
  <c r="AU257" i="1"/>
  <c r="AU297" i="1"/>
  <c r="AU345" i="1"/>
  <c r="AU393" i="1"/>
  <c r="AX393" i="1" s="1" a="1"/>
  <c r="AX393" i="1" s="1"/>
  <c r="AU430" i="1"/>
  <c r="AU474" i="1"/>
  <c r="AU225" i="1"/>
  <c r="AU273" i="1"/>
  <c r="AU321" i="1"/>
  <c r="AU385" i="1"/>
  <c r="AU438" i="1"/>
  <c r="AU490" i="1"/>
  <c r="AU454" i="1"/>
  <c r="AU126" i="1"/>
  <c r="AU134" i="1"/>
  <c r="AU142" i="1"/>
  <c r="AU150" i="1"/>
  <c r="AU157" i="1"/>
  <c r="AU165" i="1"/>
  <c r="AU173" i="1"/>
  <c r="AU181" i="1"/>
  <c r="AU189" i="1"/>
  <c r="AU197" i="1"/>
  <c r="AU205" i="1"/>
  <c r="AU213" i="1"/>
  <c r="AU221" i="1"/>
  <c r="AU229" i="1"/>
  <c r="AU423" i="1"/>
  <c r="AU431" i="1"/>
  <c r="AU439" i="1"/>
  <c r="AU447" i="1"/>
  <c r="AU455" i="1"/>
  <c r="AU462" i="1"/>
  <c r="AU475" i="1"/>
  <c r="AU483" i="1"/>
  <c r="AU491" i="1"/>
  <c r="AX491" i="1" s="1" a="1"/>
  <c r="AX491" i="1" s="1"/>
  <c r="BZ439" i="1"/>
  <c r="BZ447" i="1"/>
  <c r="BZ455" i="1"/>
  <c r="BZ462" i="1"/>
  <c r="CC462" i="1" s="1" a="1"/>
  <c r="CC462" i="1" s="1"/>
  <c r="BZ475" i="1"/>
  <c r="BZ483" i="1"/>
  <c r="BZ491" i="1"/>
  <c r="CC491" i="1" s="1" a="1"/>
  <c r="CC491" i="1" s="1"/>
  <c r="AU476" i="1"/>
  <c r="AU484" i="1"/>
  <c r="AU477" i="1"/>
  <c r="AU485" i="1"/>
  <c r="AU237" i="1"/>
  <c r="AU245" i="1"/>
  <c r="AU253" i="1"/>
  <c r="AX253" i="1" s="1" a="1"/>
  <c r="AX253" i="1" s="1"/>
  <c r="AU261" i="1"/>
  <c r="AU269" i="1"/>
  <c r="AU277" i="1"/>
  <c r="AU285" i="1"/>
  <c r="AU293" i="1"/>
  <c r="AU301" i="1"/>
  <c r="AU309" i="1"/>
  <c r="AU317" i="1"/>
  <c r="AU325" i="1"/>
  <c r="AU333" i="1"/>
  <c r="AU341" i="1"/>
  <c r="AU349" i="1"/>
  <c r="AU357" i="1"/>
  <c r="AU365" i="1"/>
  <c r="AU373" i="1"/>
  <c r="AU381" i="1"/>
  <c r="AU389" i="1"/>
  <c r="AU397" i="1"/>
  <c r="AU405" i="1"/>
  <c r="AU413" i="1"/>
  <c r="AU420" i="1"/>
  <c r="AU426" i="1"/>
  <c r="AU434" i="1"/>
  <c r="AU442" i="1"/>
  <c r="AU450" i="1"/>
  <c r="AU458" i="1"/>
  <c r="AU465" i="1"/>
  <c r="AU470" i="1"/>
  <c r="AU478" i="1"/>
  <c r="AU486" i="1"/>
  <c r="BZ126" i="1"/>
  <c r="BZ134" i="1"/>
  <c r="CC134" i="1" s="1" a="1"/>
  <c r="CC134" i="1" s="1"/>
  <c r="BZ142" i="1"/>
  <c r="BZ150" i="1"/>
  <c r="BZ157" i="1"/>
  <c r="BZ165" i="1"/>
  <c r="BZ173" i="1"/>
  <c r="BZ181" i="1"/>
  <c r="BZ189" i="1"/>
  <c r="BZ197" i="1"/>
  <c r="CC197" i="1" s="1" a="1"/>
  <c r="CC197" i="1" s="1"/>
  <c r="BZ205" i="1"/>
  <c r="CC205" i="1" s="1" a="1"/>
  <c r="CC205" i="1" s="1"/>
  <c r="BZ213" i="1"/>
  <c r="BZ221" i="1"/>
  <c r="BZ229" i="1"/>
  <c r="BZ237" i="1"/>
  <c r="BZ245" i="1"/>
  <c r="BZ253" i="1"/>
  <c r="BZ261" i="1"/>
  <c r="CC261" i="1" s="1" a="1"/>
  <c r="CC261" i="1" s="1"/>
  <c r="BZ269" i="1"/>
  <c r="BZ277" i="1"/>
  <c r="BZ285" i="1"/>
  <c r="BZ293" i="1"/>
  <c r="BZ301" i="1"/>
  <c r="BZ309" i="1"/>
  <c r="BZ317" i="1"/>
  <c r="BZ325" i="1"/>
  <c r="CC325" i="1" s="1" a="1"/>
  <c r="CC325" i="1" s="1"/>
  <c r="BZ333" i="1"/>
  <c r="BZ341" i="1"/>
  <c r="BZ349" i="1"/>
  <c r="BZ357" i="1"/>
  <c r="BZ365" i="1"/>
  <c r="BZ373" i="1"/>
  <c r="BZ381" i="1"/>
  <c r="BZ389" i="1"/>
  <c r="CC389" i="1" s="1" a="1"/>
  <c r="CC389" i="1" s="1"/>
  <c r="BZ397" i="1"/>
  <c r="BZ405" i="1"/>
  <c r="BZ413" i="1"/>
  <c r="CC413" i="1" s="1" a="1"/>
  <c r="CC413" i="1" s="1"/>
  <c r="BZ420" i="1"/>
  <c r="BZ426" i="1"/>
  <c r="BZ434" i="1"/>
  <c r="BZ442" i="1"/>
  <c r="BZ450" i="1"/>
  <c r="CC450" i="1" s="1" a="1"/>
  <c r="CC450" i="1" s="1"/>
  <c r="BZ458" i="1"/>
  <c r="CC458" i="1" s="1" a="1"/>
  <c r="CC458" i="1" s="1"/>
  <c r="BZ465" i="1"/>
  <c r="BZ470" i="1"/>
  <c r="BZ478" i="1"/>
  <c r="BZ486" i="1"/>
  <c r="AU427" i="1"/>
  <c r="AU435" i="1"/>
  <c r="AX435" i="1" s="1" a="1"/>
  <c r="AX435" i="1" s="1"/>
  <c r="AU443" i="1"/>
  <c r="AU451" i="1"/>
  <c r="AU459" i="1"/>
  <c r="AU466" i="1"/>
  <c r="AU471" i="1"/>
  <c r="AU479" i="1"/>
  <c r="AU487" i="1"/>
  <c r="BZ451" i="1"/>
  <c r="CC451" i="1" s="1" a="1"/>
  <c r="CC451" i="1" s="1"/>
  <c r="BZ459" i="1"/>
  <c r="BZ466" i="1"/>
  <c r="BZ471" i="1"/>
  <c r="BZ479" i="1"/>
  <c r="BZ487" i="1"/>
  <c r="AU467" i="1"/>
  <c r="AU472" i="1"/>
  <c r="AU480" i="1"/>
  <c r="AU488" i="1"/>
  <c r="BZ480" i="1"/>
  <c r="BZ488" i="1"/>
  <c r="CC488" i="1" s="1" a="1"/>
  <c r="CC488" i="1" s="1"/>
  <c r="AU481" i="1"/>
  <c r="AU489" i="1"/>
  <c r="AU153" i="1"/>
  <c r="AU177" i="1"/>
  <c r="AU162" i="1"/>
  <c r="AX162" i="1" s="1" a="1"/>
  <c r="AX162" i="1" s="1"/>
  <c r="AU170" i="1"/>
  <c r="AU178" i="1"/>
  <c r="AU186" i="1"/>
  <c r="AU194" i="1"/>
  <c r="AU202" i="1"/>
  <c r="AU210" i="1"/>
  <c r="AU218" i="1"/>
  <c r="AU226" i="1"/>
  <c r="AU234" i="1"/>
  <c r="AU242" i="1"/>
  <c r="AU250" i="1"/>
  <c r="AU258" i="1"/>
  <c r="AU266" i="1"/>
  <c r="AU274" i="1"/>
  <c r="AU282" i="1"/>
  <c r="AU290" i="1"/>
  <c r="AX290" i="1" s="1" a="1"/>
  <c r="AX290" i="1" s="1"/>
  <c r="AU298" i="1"/>
  <c r="AU306" i="1"/>
  <c r="AU314" i="1"/>
  <c r="AU322" i="1"/>
  <c r="AU330" i="1"/>
  <c r="AU338" i="1"/>
  <c r="AU346" i="1"/>
  <c r="AU354" i="1"/>
  <c r="AX354" i="1" s="1" a="1"/>
  <c r="AX354" i="1" s="1"/>
  <c r="AU362" i="1"/>
  <c r="AU370" i="1"/>
  <c r="AU378" i="1"/>
  <c r="AU386" i="1"/>
  <c r="AU394" i="1"/>
  <c r="AU402" i="1"/>
  <c r="AU410" i="1"/>
  <c r="AU418" i="1"/>
  <c r="AU169" i="1"/>
  <c r="AU108" i="1"/>
  <c r="AU116" i="1"/>
  <c r="AU124" i="1"/>
  <c r="AU132" i="1"/>
  <c r="AU140" i="1"/>
  <c r="AU148" i="1"/>
  <c r="AU155" i="1"/>
  <c r="AU163" i="1"/>
  <c r="AU171" i="1"/>
  <c r="AU179" i="1"/>
  <c r="AU187" i="1"/>
  <c r="AU195" i="1"/>
  <c r="AU203" i="1"/>
  <c r="AU211" i="1"/>
  <c r="AU219" i="1"/>
  <c r="AU227" i="1"/>
  <c r="AU235" i="1"/>
  <c r="AU243" i="1"/>
  <c r="AU251" i="1"/>
  <c r="AU259" i="1"/>
  <c r="AU267" i="1"/>
  <c r="AU275" i="1"/>
  <c r="AU283" i="1"/>
  <c r="AU291" i="1"/>
  <c r="AU299" i="1"/>
  <c r="AU307" i="1"/>
  <c r="AU315" i="1"/>
  <c r="AU323" i="1"/>
  <c r="AU331" i="1"/>
  <c r="AU339" i="1"/>
  <c r="AU347" i="1"/>
  <c r="AX347" i="1" s="1" a="1"/>
  <c r="AX347" i="1" s="1"/>
  <c r="AU355" i="1"/>
  <c r="AU363" i="1"/>
  <c r="AU371" i="1"/>
  <c r="AU379" i="1"/>
  <c r="AU387" i="1"/>
  <c r="AU395" i="1"/>
  <c r="AU403" i="1"/>
  <c r="AU161" i="1"/>
  <c r="AX161" i="1" s="1" a="1"/>
  <c r="AX161" i="1" s="1"/>
  <c r="AU185" i="1"/>
  <c r="AU101" i="1"/>
  <c r="AU109" i="1"/>
  <c r="AU117" i="1"/>
  <c r="AU125" i="1"/>
  <c r="AU133" i="1"/>
  <c r="AU141" i="1"/>
  <c r="AU149" i="1"/>
  <c r="AX149" i="1" s="1" a="1"/>
  <c r="AX149" i="1" s="1"/>
  <c r="AU156" i="1"/>
  <c r="AU164" i="1"/>
  <c r="AU172" i="1"/>
  <c r="AU180" i="1"/>
  <c r="AU188" i="1"/>
  <c r="AU196" i="1"/>
  <c r="AU204" i="1"/>
  <c r="AU212" i="1"/>
  <c r="AU220" i="1"/>
  <c r="AU228" i="1"/>
  <c r="AU236" i="1"/>
  <c r="AU244" i="1"/>
  <c r="AU252" i="1"/>
  <c r="AU260" i="1"/>
  <c r="AU268" i="1"/>
  <c r="AU276" i="1"/>
  <c r="AU284" i="1"/>
  <c r="AU292" i="1"/>
  <c r="AU300" i="1"/>
  <c r="AU308" i="1"/>
  <c r="AU316" i="1"/>
  <c r="AU324" i="1"/>
  <c r="AU332" i="1"/>
  <c r="AU340" i="1"/>
  <c r="AX340" i="1" s="1" a="1"/>
  <c r="AX340" i="1" s="1"/>
  <c r="AU348" i="1"/>
  <c r="AU356" i="1"/>
  <c r="AU364" i="1"/>
  <c r="AU372" i="1"/>
  <c r="AU380" i="1"/>
  <c r="AU79" i="1"/>
  <c r="AU87" i="1"/>
  <c r="AU95" i="1"/>
  <c r="AX95" i="1" s="1" a="1"/>
  <c r="AX95" i="1" s="1"/>
  <c r="AU103" i="1"/>
  <c r="AU111" i="1"/>
  <c r="AU119" i="1"/>
  <c r="AU127" i="1"/>
  <c r="AU135" i="1"/>
  <c r="AU143" i="1"/>
  <c r="AU151" i="1"/>
  <c r="AU158" i="1"/>
  <c r="AX158" i="1" s="1" a="1"/>
  <c r="AX158" i="1" s="1"/>
  <c r="AU166" i="1"/>
  <c r="AU174" i="1"/>
  <c r="AU182" i="1"/>
  <c r="AU190" i="1"/>
  <c r="AU198" i="1"/>
  <c r="AU206" i="1"/>
  <c r="AU214" i="1"/>
  <c r="AU222" i="1"/>
  <c r="AU230" i="1"/>
  <c r="AU238" i="1"/>
  <c r="AU246" i="1"/>
  <c r="AU254" i="1"/>
  <c r="AU262" i="1"/>
  <c r="AU270" i="1"/>
  <c r="AU278" i="1"/>
  <c r="AU286" i="1"/>
  <c r="AX286" i="1" s="1" a="1"/>
  <c r="AX286" i="1" s="1"/>
  <c r="AU294" i="1"/>
  <c r="AU302" i="1"/>
  <c r="AU310" i="1"/>
  <c r="AU318" i="1"/>
  <c r="AU326" i="1"/>
  <c r="AU334" i="1"/>
  <c r="AU342" i="1"/>
  <c r="AU350" i="1"/>
  <c r="AU358" i="1"/>
  <c r="AU366" i="1"/>
  <c r="AU374" i="1"/>
  <c r="AU382" i="1"/>
  <c r="AU390" i="1"/>
  <c r="AU398" i="1"/>
  <c r="AU406" i="1"/>
  <c r="AU414" i="1"/>
  <c r="AX414" i="1" s="1" a="1"/>
  <c r="AX414" i="1" s="1"/>
  <c r="AU152" i="1"/>
  <c r="AU159" i="1"/>
  <c r="AU167" i="1"/>
  <c r="AX167" i="1" s="1" a="1"/>
  <c r="AX167" i="1" s="1"/>
  <c r="AU175" i="1"/>
  <c r="AU183" i="1"/>
  <c r="AU191" i="1"/>
  <c r="AU199" i="1"/>
  <c r="AU207" i="1"/>
  <c r="AX207" i="1" s="1" a="1"/>
  <c r="AX207" i="1" s="1"/>
  <c r="AU215" i="1"/>
  <c r="AU223" i="1"/>
  <c r="AU231" i="1"/>
  <c r="AX231" i="1" s="1" a="1"/>
  <c r="AX231" i="1" s="1"/>
  <c r="AU239" i="1"/>
  <c r="AU247" i="1"/>
  <c r="AU255" i="1"/>
  <c r="AU263" i="1"/>
  <c r="AU271" i="1"/>
  <c r="AU279" i="1"/>
  <c r="AU287" i="1"/>
  <c r="AU295" i="1"/>
  <c r="AX295" i="1" s="1" a="1"/>
  <c r="AX295" i="1" s="1"/>
  <c r="AU303" i="1"/>
  <c r="AU311" i="1"/>
  <c r="AU319" i="1"/>
  <c r="AU327" i="1"/>
  <c r="AU335" i="1"/>
  <c r="AU343" i="1"/>
  <c r="AU351" i="1"/>
  <c r="AU359" i="1"/>
  <c r="AX359" i="1" s="1" a="1"/>
  <c r="AX359" i="1" s="1"/>
  <c r="AU367" i="1"/>
  <c r="AU375" i="1"/>
  <c r="AU383" i="1"/>
  <c r="AU391" i="1"/>
  <c r="AU399" i="1"/>
  <c r="AU407" i="1"/>
  <c r="AU415" i="1"/>
  <c r="AU428" i="1"/>
  <c r="AU436" i="1"/>
  <c r="AU444" i="1"/>
  <c r="AU160" i="1"/>
  <c r="AU168" i="1"/>
  <c r="AU176" i="1"/>
  <c r="AU184" i="1"/>
  <c r="AX184" i="1" s="1" a="1"/>
  <c r="AX184" i="1" s="1"/>
  <c r="AU192" i="1"/>
  <c r="AU200" i="1"/>
  <c r="AU208" i="1"/>
  <c r="AU224" i="1"/>
  <c r="AU232" i="1"/>
  <c r="AU240" i="1"/>
  <c r="AU248" i="1"/>
  <c r="AU256" i="1"/>
  <c r="AX256" i="1" s="1" a="1"/>
  <c r="AX256" i="1" s="1"/>
  <c r="AU264" i="1"/>
  <c r="AU272" i="1"/>
  <c r="AU280" i="1"/>
  <c r="AU288" i="1"/>
  <c r="AU296" i="1"/>
  <c r="AU304" i="1"/>
  <c r="AU312" i="1"/>
  <c r="AU320" i="1"/>
  <c r="AX320" i="1" s="1" a="1"/>
  <c r="AX320" i="1" s="1"/>
  <c r="AU328" i="1"/>
  <c r="AU336" i="1"/>
  <c r="AU344" i="1"/>
  <c r="AU352" i="1"/>
  <c r="AU360" i="1"/>
  <c r="AU368" i="1"/>
  <c r="AU376" i="1"/>
  <c r="AU384" i="1"/>
  <c r="BZ74" i="1"/>
  <c r="BZ82" i="1"/>
  <c r="BZ90" i="1"/>
  <c r="BZ98" i="1"/>
  <c r="BZ106" i="1"/>
  <c r="BZ114" i="1"/>
  <c r="BZ122" i="1"/>
  <c r="BZ130" i="1"/>
  <c r="CC130" i="1" s="1" a="1"/>
  <c r="CC130" i="1" s="1"/>
  <c r="BZ138" i="1"/>
  <c r="BZ146" i="1"/>
  <c r="BZ153" i="1"/>
  <c r="BZ161" i="1"/>
  <c r="BZ169" i="1"/>
  <c r="BZ177" i="1"/>
  <c r="BZ185" i="1"/>
  <c r="BZ193" i="1"/>
  <c r="CC193" i="1" s="1" a="1"/>
  <c r="CC193" i="1" s="1"/>
  <c r="BZ201" i="1"/>
  <c r="BZ209" i="1"/>
  <c r="BZ217" i="1"/>
  <c r="BZ225" i="1"/>
  <c r="BZ233" i="1"/>
  <c r="BZ241" i="1"/>
  <c r="BZ249" i="1"/>
  <c r="BZ257" i="1"/>
  <c r="CC257" i="1" s="1" a="1"/>
  <c r="CC257" i="1" s="1"/>
  <c r="BZ265" i="1"/>
  <c r="BZ273" i="1"/>
  <c r="BZ281" i="1"/>
  <c r="BZ289" i="1"/>
  <c r="BZ297" i="1"/>
  <c r="BZ305" i="1"/>
  <c r="BZ313" i="1"/>
  <c r="BZ321" i="1"/>
  <c r="BZ329" i="1"/>
  <c r="BZ337" i="1"/>
  <c r="BZ345" i="1"/>
  <c r="BZ353" i="1"/>
  <c r="BZ361" i="1"/>
  <c r="BZ369" i="1"/>
  <c r="BZ377" i="1"/>
  <c r="BZ385" i="1"/>
  <c r="CC385" i="1" s="1" a="1"/>
  <c r="CC385" i="1" s="1"/>
  <c r="BZ393" i="1"/>
  <c r="BZ401" i="1"/>
  <c r="BZ409" i="1"/>
  <c r="BZ417" i="1"/>
  <c r="BZ422" i="1"/>
  <c r="BZ430" i="1"/>
  <c r="BZ438" i="1"/>
  <c r="BZ446" i="1"/>
  <c r="CC446" i="1" s="1" a="1"/>
  <c r="CC446" i="1" s="1"/>
  <c r="BZ454" i="1"/>
  <c r="BZ461" i="1"/>
  <c r="BZ469" i="1"/>
  <c r="BZ474" i="1"/>
  <c r="BZ482" i="1"/>
  <c r="BM17" i="1"/>
  <c r="EV17" i="1"/>
  <c r="BM25" i="1"/>
  <c r="EV25" i="1"/>
  <c r="EZ25" i="1" s="1"/>
  <c r="BM33" i="1"/>
  <c r="EV33" i="1"/>
  <c r="EZ33" i="1" s="1"/>
  <c r="BM41" i="1"/>
  <c r="EV41" i="1"/>
  <c r="EZ41" i="1" s="1"/>
  <c r="BM49" i="1"/>
  <c r="EV49" i="1"/>
  <c r="EZ49" i="1" s="1"/>
  <c r="BM65" i="1"/>
  <c r="EV65" i="1"/>
  <c r="EZ65" i="1" s="1"/>
  <c r="BM89" i="1"/>
  <c r="EV89" i="1"/>
  <c r="EZ89" i="1" s="1"/>
  <c r="BM97" i="1"/>
  <c r="EV97" i="1"/>
  <c r="EZ97" i="1" s="1"/>
  <c r="BM105" i="1"/>
  <c r="EV105" i="1"/>
  <c r="EZ105" i="1" s="1"/>
  <c r="BM113" i="1"/>
  <c r="EV113" i="1"/>
  <c r="EZ113" i="1" s="1"/>
  <c r="BM129" i="1"/>
  <c r="EV129" i="1"/>
  <c r="EZ129" i="1" s="1"/>
  <c r="BM137" i="1"/>
  <c r="EV137" i="1"/>
  <c r="EZ137" i="1" s="1"/>
  <c r="BM145" i="1"/>
  <c r="EV145" i="1"/>
  <c r="EZ145" i="1" s="1"/>
  <c r="BM160" i="1"/>
  <c r="EV160" i="1"/>
  <c r="EZ160" i="1" s="1"/>
  <c r="BM168" i="1"/>
  <c r="EV168" i="1"/>
  <c r="EZ168" i="1" s="1"/>
  <c r="BM176" i="1"/>
  <c r="EV176" i="1"/>
  <c r="EZ176" i="1" s="1"/>
  <c r="BM184" i="1"/>
  <c r="EV184" i="1"/>
  <c r="EZ184" i="1" s="1"/>
  <c r="BM192" i="1"/>
  <c r="EV192" i="1"/>
  <c r="EZ192" i="1" s="1"/>
  <c r="BM200" i="1"/>
  <c r="EV200" i="1"/>
  <c r="EZ200" i="1" s="1"/>
  <c r="BM208" i="1"/>
  <c r="EV208" i="1"/>
  <c r="EZ208" i="1" s="1"/>
  <c r="BM216" i="1"/>
  <c r="EV216" i="1"/>
  <c r="EZ216" i="1" s="1"/>
  <c r="BM232" i="1"/>
  <c r="EV232" i="1"/>
  <c r="EZ232" i="1" s="1"/>
  <c r="BM240" i="1"/>
  <c r="EV240" i="1"/>
  <c r="EZ240" i="1" s="1"/>
  <c r="BM256" i="1"/>
  <c r="EV256" i="1"/>
  <c r="EZ256" i="1" s="1"/>
  <c r="BM264" i="1"/>
  <c r="EV264" i="1"/>
  <c r="EZ264" i="1" s="1"/>
  <c r="BM272" i="1"/>
  <c r="EV272" i="1"/>
  <c r="EZ272" i="1" s="1"/>
  <c r="BM280" i="1"/>
  <c r="EV280" i="1"/>
  <c r="EZ280" i="1" s="1"/>
  <c r="BM288" i="1"/>
  <c r="EV288" i="1"/>
  <c r="EZ288" i="1" s="1"/>
  <c r="BM296" i="1"/>
  <c r="EV296" i="1"/>
  <c r="EZ296" i="1" s="1"/>
  <c r="BM304" i="1"/>
  <c r="EV304" i="1"/>
  <c r="EZ304" i="1" s="1"/>
  <c r="BM320" i="1"/>
  <c r="EV320" i="1"/>
  <c r="EZ320" i="1" s="1"/>
  <c r="BM360" i="1"/>
  <c r="EV360" i="1"/>
  <c r="EZ360" i="1" s="1"/>
  <c r="BM368" i="1"/>
  <c r="EV368" i="1"/>
  <c r="EZ368" i="1" s="1"/>
  <c r="BM376" i="1"/>
  <c r="EV376" i="1"/>
  <c r="EZ376" i="1" s="1"/>
  <c r="BM392" i="1"/>
  <c r="EV392" i="1"/>
  <c r="EZ392" i="1" s="1"/>
  <c r="BM408" i="1"/>
  <c r="EV408" i="1"/>
  <c r="EZ408" i="1" s="1"/>
  <c r="BM416" i="1"/>
  <c r="EV416" i="1"/>
  <c r="EZ416" i="1" s="1"/>
  <c r="BM421" i="1"/>
  <c r="EV421" i="1"/>
  <c r="EZ421" i="1" s="1"/>
  <c r="BM468" i="1"/>
  <c r="EV468" i="1"/>
  <c r="EZ468" i="1" s="1"/>
  <c r="CR22" i="1"/>
  <c r="FA22" i="1"/>
  <c r="CR30" i="1"/>
  <c r="FA30" i="1"/>
  <c r="CR38" i="1"/>
  <c r="FA38" i="1"/>
  <c r="CR46" i="1"/>
  <c r="FA46" i="1"/>
  <c r="CR54" i="1"/>
  <c r="FA54" i="1"/>
  <c r="CR62" i="1"/>
  <c r="FA62" i="1"/>
  <c r="CR70" i="1"/>
  <c r="FA70" i="1"/>
  <c r="CR78" i="1"/>
  <c r="FA78" i="1"/>
  <c r="CR102" i="1"/>
  <c r="FA102" i="1"/>
  <c r="CR126" i="1"/>
  <c r="FA126" i="1"/>
  <c r="CR134" i="1"/>
  <c r="CR157" i="1"/>
  <c r="FA157" i="1"/>
  <c r="CR165" i="1"/>
  <c r="FA165" i="1"/>
  <c r="CR173" i="1"/>
  <c r="FA173" i="1"/>
  <c r="CR181" i="1"/>
  <c r="FA181" i="1"/>
  <c r="CR189" i="1"/>
  <c r="FA189" i="1"/>
  <c r="CR197" i="1"/>
  <c r="FA197" i="1"/>
  <c r="CR205" i="1"/>
  <c r="FA205" i="1"/>
  <c r="CR213" i="1"/>
  <c r="CR221" i="1"/>
  <c r="FA221" i="1"/>
  <c r="CR229" i="1"/>
  <c r="FA229" i="1"/>
  <c r="CR237" i="1"/>
  <c r="FA237" i="1"/>
  <c r="CR261" i="1"/>
  <c r="FA261" i="1"/>
  <c r="CR277" i="1"/>
  <c r="FA277" i="1"/>
  <c r="CR285" i="1"/>
  <c r="FA285" i="1"/>
  <c r="CR293" i="1"/>
  <c r="FA293" i="1"/>
  <c r="CR301" i="1"/>
  <c r="FA301" i="1"/>
  <c r="CR309" i="1"/>
  <c r="FA309" i="1"/>
  <c r="CR317" i="1"/>
  <c r="FA317" i="1"/>
  <c r="CR325" i="1"/>
  <c r="FA325" i="1"/>
  <c r="CR333" i="1"/>
  <c r="FA333" i="1"/>
  <c r="CR341" i="1"/>
  <c r="FA341" i="1"/>
  <c r="CR349" i="1"/>
  <c r="FA349" i="1"/>
  <c r="BZ131" i="1"/>
  <c r="BZ139" i="1"/>
  <c r="BZ147" i="1"/>
  <c r="CC147" i="1" s="1" a="1"/>
  <c r="CC147" i="1" s="1"/>
  <c r="BZ154" i="1"/>
  <c r="BZ162" i="1"/>
  <c r="BZ170" i="1"/>
  <c r="BZ178" i="1"/>
  <c r="BZ186" i="1"/>
  <c r="BZ194" i="1"/>
  <c r="BZ202" i="1"/>
  <c r="BZ210" i="1"/>
  <c r="CC210" i="1" s="1" a="1"/>
  <c r="CC210" i="1" s="1"/>
  <c r="BZ218" i="1"/>
  <c r="CC218" i="1" s="1" a="1"/>
  <c r="CC218" i="1" s="1"/>
  <c r="BZ226" i="1"/>
  <c r="BZ234" i="1"/>
  <c r="BZ242" i="1"/>
  <c r="BZ250" i="1"/>
  <c r="BZ258" i="1"/>
  <c r="BZ266" i="1"/>
  <c r="BZ274" i="1"/>
  <c r="CC274" i="1" s="1" a="1"/>
  <c r="CC274" i="1" s="1"/>
  <c r="BZ282" i="1"/>
  <c r="CC282" i="1" s="1" a="1"/>
  <c r="CC282" i="1" s="1"/>
  <c r="BZ290" i="1"/>
  <c r="BZ298" i="1"/>
  <c r="BZ306" i="1"/>
  <c r="BZ314" i="1"/>
  <c r="BZ322" i="1"/>
  <c r="BZ330" i="1"/>
  <c r="BZ338" i="1"/>
  <c r="CC338" i="1" s="1" a="1"/>
  <c r="CC338" i="1" s="1"/>
  <c r="BZ346" i="1"/>
  <c r="BZ354" i="1"/>
  <c r="BZ362" i="1"/>
  <c r="CC362" i="1" s="1" a="1"/>
  <c r="CC362" i="1" s="1"/>
  <c r="BZ370" i="1"/>
  <c r="BZ378" i="1"/>
  <c r="BZ386" i="1"/>
  <c r="BZ394" i="1"/>
  <c r="BZ402" i="1"/>
  <c r="BZ410" i="1"/>
  <c r="BZ418" i="1"/>
  <c r="BZ423" i="1"/>
  <c r="BZ431" i="1"/>
  <c r="BM18" i="1"/>
  <c r="EV18" i="1"/>
  <c r="EZ18" i="1" s="1"/>
  <c r="BM26" i="1"/>
  <c r="EV26" i="1"/>
  <c r="BM34" i="1"/>
  <c r="EV34" i="1"/>
  <c r="EZ34" i="1" s="1"/>
  <c r="BM42" i="1"/>
  <c r="EV42" i="1"/>
  <c r="EZ42" i="1" s="1"/>
  <c r="BM50" i="1"/>
  <c r="EV50" i="1"/>
  <c r="EZ50" i="1" s="1"/>
  <c r="BM58" i="1"/>
  <c r="EV58" i="1"/>
  <c r="BM66" i="1"/>
  <c r="EV66" i="1"/>
  <c r="EZ66" i="1" s="1"/>
  <c r="BM98" i="1"/>
  <c r="EV98" i="1"/>
  <c r="EZ98" i="1" s="1"/>
  <c r="BM122" i="1"/>
  <c r="EV122" i="1"/>
  <c r="EZ122" i="1" s="1"/>
  <c r="BM130" i="1"/>
  <c r="EV130" i="1"/>
  <c r="BM138" i="1"/>
  <c r="EV138" i="1"/>
  <c r="EZ138" i="1" s="1"/>
  <c r="BM153" i="1"/>
  <c r="EV153" i="1"/>
  <c r="EZ153" i="1" s="1"/>
  <c r="BM161" i="1"/>
  <c r="EV161" i="1"/>
  <c r="EZ161" i="1" s="1"/>
  <c r="BM169" i="1"/>
  <c r="EV169" i="1"/>
  <c r="BM177" i="1"/>
  <c r="EV177" i="1"/>
  <c r="EZ177" i="1" s="1"/>
  <c r="BM185" i="1"/>
  <c r="EV185" i="1"/>
  <c r="EZ185" i="1" s="1"/>
  <c r="BM193" i="1"/>
  <c r="EV193" i="1"/>
  <c r="EZ193" i="1" s="1"/>
  <c r="BM201" i="1"/>
  <c r="EV201" i="1"/>
  <c r="BM209" i="1"/>
  <c r="EV209" i="1"/>
  <c r="EZ209" i="1" s="1"/>
  <c r="BM225" i="1"/>
  <c r="EV225" i="1"/>
  <c r="EZ225" i="1" s="1"/>
  <c r="BM233" i="1"/>
  <c r="EV233" i="1"/>
  <c r="EZ233" i="1" s="1"/>
  <c r="BM241" i="1"/>
  <c r="EV241" i="1"/>
  <c r="BM249" i="1"/>
  <c r="EV249" i="1"/>
  <c r="EZ249" i="1" s="1"/>
  <c r="BM257" i="1"/>
  <c r="EV257" i="1"/>
  <c r="BM265" i="1"/>
  <c r="EV265" i="1"/>
  <c r="EZ265" i="1" s="1"/>
  <c r="BM305" i="1"/>
  <c r="EV305" i="1"/>
  <c r="BM313" i="1"/>
  <c r="EV313" i="1"/>
  <c r="EZ313" i="1" s="1"/>
  <c r="BM329" i="1"/>
  <c r="EV329" i="1"/>
  <c r="EZ329" i="1" s="1"/>
  <c r="BM337" i="1"/>
  <c r="EV337" i="1"/>
  <c r="EZ337" i="1" s="1"/>
  <c r="BM345" i="1"/>
  <c r="EV345" i="1"/>
  <c r="BM353" i="1"/>
  <c r="EV353" i="1"/>
  <c r="EZ353" i="1" s="1"/>
  <c r="BM361" i="1"/>
  <c r="EV361" i="1"/>
  <c r="EZ361" i="1" s="1"/>
  <c r="BM377" i="1"/>
  <c r="EV377" i="1"/>
  <c r="EZ377" i="1" s="1"/>
  <c r="BM385" i="1"/>
  <c r="EV385" i="1"/>
  <c r="BM393" i="1"/>
  <c r="EV393" i="1"/>
  <c r="EZ393" i="1" s="1"/>
  <c r="BM401" i="1"/>
  <c r="EV401" i="1"/>
  <c r="EZ401" i="1" s="1"/>
  <c r="BM417" i="1"/>
  <c r="EV417" i="1"/>
  <c r="EZ417" i="1" s="1"/>
  <c r="BM422" i="1"/>
  <c r="EV422" i="1"/>
  <c r="BM446" i="1"/>
  <c r="EV446" i="1"/>
  <c r="EZ446" i="1" s="1"/>
  <c r="BM461" i="1"/>
  <c r="EV461" i="1"/>
  <c r="EZ461" i="1" s="1"/>
  <c r="BM469" i="1"/>
  <c r="EV469" i="1"/>
  <c r="EZ469" i="1" s="1"/>
  <c r="CR23" i="1"/>
  <c r="CR31" i="1"/>
  <c r="FA31" i="1"/>
  <c r="CR39" i="1"/>
  <c r="CR47" i="1"/>
  <c r="FA47" i="1"/>
  <c r="CR63" i="1"/>
  <c r="CR71" i="1"/>
  <c r="FA71" i="1"/>
  <c r="CR95" i="1"/>
  <c r="CR111" i="1"/>
  <c r="FA111" i="1"/>
  <c r="CR119" i="1"/>
  <c r="CR143" i="1"/>
  <c r="FA143" i="1"/>
  <c r="CR151" i="1"/>
  <c r="CR158" i="1"/>
  <c r="FA158" i="1"/>
  <c r="CR166" i="1"/>
  <c r="CR174" i="1"/>
  <c r="FA174" i="1"/>
  <c r="CR182" i="1"/>
  <c r="CR190" i="1"/>
  <c r="FA190" i="1"/>
  <c r="CR198" i="1"/>
  <c r="CR206" i="1"/>
  <c r="FA206" i="1"/>
  <c r="CR214" i="1"/>
  <c r="CR238" i="1"/>
  <c r="FA238" i="1"/>
  <c r="CR246" i="1"/>
  <c r="CR254" i="1"/>
  <c r="FA254" i="1"/>
  <c r="CR262" i="1"/>
  <c r="CR270" i="1"/>
  <c r="FA270" i="1"/>
  <c r="CR278" i="1"/>
  <c r="CR286" i="1"/>
  <c r="FA286" i="1"/>
  <c r="CR294" i="1"/>
  <c r="CR302" i="1"/>
  <c r="FA302" i="1"/>
  <c r="CR310" i="1"/>
  <c r="CR326" i="1"/>
  <c r="FA326" i="1"/>
  <c r="CR334" i="1"/>
  <c r="CR342" i="1"/>
  <c r="FA342" i="1"/>
  <c r="CR358" i="1"/>
  <c r="CR366" i="1"/>
  <c r="FA366" i="1"/>
  <c r="CR374" i="1"/>
  <c r="AU411" i="1"/>
  <c r="AU424" i="1"/>
  <c r="AU432" i="1"/>
  <c r="AU440" i="1"/>
  <c r="AU448" i="1"/>
  <c r="AU456" i="1"/>
  <c r="AU463" i="1"/>
  <c r="BZ76" i="1"/>
  <c r="BZ84" i="1"/>
  <c r="BZ92" i="1"/>
  <c r="BZ108" i="1"/>
  <c r="BZ116" i="1"/>
  <c r="BZ124" i="1"/>
  <c r="BZ132" i="1"/>
  <c r="BZ140" i="1"/>
  <c r="BZ148" i="1"/>
  <c r="BZ155" i="1"/>
  <c r="BZ163" i="1"/>
  <c r="BZ171" i="1"/>
  <c r="BZ179" i="1"/>
  <c r="BZ187" i="1"/>
  <c r="BZ195" i="1"/>
  <c r="CC195" i="1" s="1" a="1"/>
  <c r="CC195" i="1" s="1"/>
  <c r="BZ203" i="1"/>
  <c r="BZ211" i="1"/>
  <c r="BZ219" i="1"/>
  <c r="BZ227" i="1"/>
  <c r="BZ235" i="1"/>
  <c r="BZ243" i="1"/>
  <c r="BZ251" i="1"/>
  <c r="BZ259" i="1"/>
  <c r="CC259" i="1" s="1" a="1"/>
  <c r="CC259" i="1" s="1"/>
  <c r="BZ267" i="1"/>
  <c r="BZ275" i="1"/>
  <c r="BZ283" i="1"/>
  <c r="BZ291" i="1"/>
  <c r="BZ299" i="1"/>
  <c r="BZ307" i="1"/>
  <c r="BZ315" i="1"/>
  <c r="BZ323" i="1"/>
  <c r="CC323" i="1" s="1" a="1"/>
  <c r="CC323" i="1" s="1"/>
  <c r="BZ331" i="1"/>
  <c r="BZ339" i="1"/>
  <c r="BZ347" i="1"/>
  <c r="BZ355" i="1"/>
  <c r="CC355" i="1" s="1" a="1"/>
  <c r="CC355" i="1" s="1"/>
  <c r="BZ363" i="1"/>
  <c r="BZ371" i="1"/>
  <c r="BZ379" i="1"/>
  <c r="BZ387" i="1"/>
  <c r="CC387" i="1" s="1" a="1"/>
  <c r="CC387" i="1" s="1"/>
  <c r="BZ395" i="1"/>
  <c r="BZ403" i="1"/>
  <c r="BZ411" i="1"/>
  <c r="BZ424" i="1"/>
  <c r="BZ432" i="1"/>
  <c r="BZ440" i="1"/>
  <c r="BZ448" i="1"/>
  <c r="BZ456" i="1"/>
  <c r="BZ463" i="1"/>
  <c r="BZ476" i="1"/>
  <c r="BZ484" i="1"/>
  <c r="CC484" i="1" s="1" a="1"/>
  <c r="CC484" i="1" s="1"/>
  <c r="BM19" i="1"/>
  <c r="EV19" i="1"/>
  <c r="EZ19" i="1" s="1"/>
  <c r="BM27" i="1"/>
  <c r="EV27" i="1"/>
  <c r="EZ27" i="1" s="1"/>
  <c r="BM35" i="1"/>
  <c r="EV35" i="1"/>
  <c r="EZ35" i="1" s="1"/>
  <c r="BM43" i="1"/>
  <c r="EV43" i="1"/>
  <c r="EZ43" i="1" s="1"/>
  <c r="BM51" i="1"/>
  <c r="EV51" i="1"/>
  <c r="EZ51" i="1" s="1"/>
  <c r="BM67" i="1"/>
  <c r="EV67" i="1"/>
  <c r="EZ67" i="1" s="1"/>
  <c r="BM91" i="1"/>
  <c r="EV91" i="1"/>
  <c r="EZ91" i="1" s="1"/>
  <c r="BM107" i="1"/>
  <c r="EV107" i="1"/>
  <c r="EZ107" i="1" s="1"/>
  <c r="BM115" i="1"/>
  <c r="EV115" i="1"/>
  <c r="EZ115" i="1" s="1"/>
  <c r="BM123" i="1"/>
  <c r="EV123" i="1"/>
  <c r="EZ123" i="1" s="1"/>
  <c r="BM131" i="1"/>
  <c r="EV131" i="1"/>
  <c r="EZ131" i="1" s="1"/>
  <c r="BM139" i="1"/>
  <c r="EV139" i="1"/>
  <c r="EZ139" i="1" s="1"/>
  <c r="BM147" i="1"/>
  <c r="EV147" i="1"/>
  <c r="EZ147" i="1" s="1"/>
  <c r="BM162" i="1"/>
  <c r="EV162" i="1"/>
  <c r="EZ162" i="1" s="1"/>
  <c r="BM170" i="1"/>
  <c r="EV170" i="1"/>
  <c r="EZ170" i="1" s="1"/>
  <c r="BM178" i="1"/>
  <c r="EV178" i="1"/>
  <c r="EZ178" i="1" s="1"/>
  <c r="BM186" i="1"/>
  <c r="EV186" i="1"/>
  <c r="EZ186" i="1" s="1"/>
  <c r="BM194" i="1"/>
  <c r="EV194" i="1"/>
  <c r="EZ194" i="1" s="1"/>
  <c r="BM202" i="1"/>
  <c r="EV202" i="1"/>
  <c r="EZ202" i="1" s="1"/>
  <c r="BM210" i="1"/>
  <c r="EV210" i="1"/>
  <c r="EZ210" i="1" s="1"/>
  <c r="BM218" i="1"/>
  <c r="EV218" i="1"/>
  <c r="EZ218" i="1" s="1"/>
  <c r="BM234" i="1"/>
  <c r="EV234" i="1"/>
  <c r="EZ234" i="1" s="1"/>
  <c r="BM242" i="1"/>
  <c r="EV242" i="1"/>
  <c r="EZ242" i="1" s="1"/>
  <c r="BM250" i="1"/>
  <c r="EV250" i="1"/>
  <c r="EZ250" i="1" s="1"/>
  <c r="BM258" i="1"/>
  <c r="EV258" i="1"/>
  <c r="EZ258" i="1" s="1"/>
  <c r="BM274" i="1"/>
  <c r="EV274" i="1"/>
  <c r="EZ274" i="1" s="1"/>
  <c r="BM282" i="1"/>
  <c r="EV282" i="1"/>
  <c r="EZ282" i="1" s="1"/>
  <c r="BM290" i="1"/>
  <c r="EV290" i="1"/>
  <c r="EZ290" i="1" s="1"/>
  <c r="BM298" i="1"/>
  <c r="EV298" i="1"/>
  <c r="EZ298" i="1" s="1"/>
  <c r="BM322" i="1"/>
  <c r="EV322" i="1"/>
  <c r="EZ322" i="1" s="1"/>
  <c r="BM330" i="1"/>
  <c r="EV330" i="1"/>
  <c r="EZ330" i="1" s="1"/>
  <c r="BM338" i="1"/>
  <c r="EV338" i="1"/>
  <c r="EZ338" i="1" s="1"/>
  <c r="BM346" i="1"/>
  <c r="EV346" i="1"/>
  <c r="EZ346" i="1" s="1"/>
  <c r="BM354" i="1"/>
  <c r="EV354" i="1"/>
  <c r="EZ354" i="1" s="1"/>
  <c r="BM362" i="1"/>
  <c r="EV362" i="1"/>
  <c r="EZ362" i="1" s="1"/>
  <c r="BM378" i="1"/>
  <c r="EV378" i="1"/>
  <c r="EZ378" i="1" s="1"/>
  <c r="BM410" i="1"/>
  <c r="EV410" i="1"/>
  <c r="EZ410" i="1" s="1"/>
  <c r="BM439" i="1"/>
  <c r="EV439" i="1"/>
  <c r="EZ439" i="1" s="1"/>
  <c r="BM447" i="1"/>
  <c r="EV447" i="1"/>
  <c r="EZ447" i="1" s="1"/>
  <c r="BM462" i="1"/>
  <c r="EV462" i="1"/>
  <c r="EZ462" i="1" s="1"/>
  <c r="BM483" i="1"/>
  <c r="EV483" i="1"/>
  <c r="EZ483" i="1" s="1"/>
  <c r="BM491" i="1"/>
  <c r="EV491" i="1"/>
  <c r="EZ491" i="1" s="1"/>
  <c r="CR24" i="1"/>
  <c r="FA24" i="1"/>
  <c r="CR32" i="1"/>
  <c r="FA32" i="1"/>
  <c r="CR40" i="1"/>
  <c r="FA40" i="1"/>
  <c r="CR48" i="1"/>
  <c r="FA48" i="1"/>
  <c r="CR80" i="1"/>
  <c r="FA80" i="1"/>
  <c r="CR104" i="1"/>
  <c r="FA104" i="1"/>
  <c r="CR120" i="1"/>
  <c r="FA120" i="1"/>
  <c r="CR128" i="1"/>
  <c r="FA128" i="1"/>
  <c r="CR136" i="1"/>
  <c r="CR167" i="1"/>
  <c r="FA167" i="1"/>
  <c r="CR175" i="1"/>
  <c r="FA175" i="1"/>
  <c r="CR183" i="1"/>
  <c r="FA183" i="1"/>
  <c r="CR191" i="1"/>
  <c r="FA191" i="1"/>
  <c r="CR199" i="1"/>
  <c r="FA199" i="1"/>
  <c r="CR207" i="1"/>
  <c r="FA207" i="1"/>
  <c r="CR223" i="1"/>
  <c r="FA223" i="1"/>
  <c r="CR231" i="1"/>
  <c r="FA231" i="1"/>
  <c r="CR239" i="1"/>
  <c r="CR247" i="1"/>
  <c r="FA247" i="1"/>
  <c r="CR255" i="1"/>
  <c r="FA255" i="1"/>
  <c r="CR263" i="1"/>
  <c r="FA263" i="1"/>
  <c r="CR271" i="1"/>
  <c r="FA271" i="1"/>
  <c r="CR295" i="1"/>
  <c r="FA295" i="1"/>
  <c r="CR303" i="1"/>
  <c r="FA303" i="1"/>
  <c r="CR311" i="1"/>
  <c r="FA311" i="1"/>
  <c r="CR319" i="1"/>
  <c r="FA319" i="1"/>
  <c r="CR327" i="1"/>
  <c r="FA327" i="1"/>
  <c r="CR335" i="1"/>
  <c r="FA335" i="1"/>
  <c r="AU388" i="1"/>
  <c r="AU396" i="1"/>
  <c r="AU404" i="1"/>
  <c r="AU412" i="1"/>
  <c r="AU419" i="1"/>
  <c r="AU425" i="1"/>
  <c r="AU433" i="1"/>
  <c r="AU441" i="1"/>
  <c r="AU449" i="1"/>
  <c r="AU457" i="1"/>
  <c r="AU464" i="1"/>
  <c r="BZ125" i="1"/>
  <c r="BZ133" i="1"/>
  <c r="BZ141" i="1"/>
  <c r="BZ149" i="1"/>
  <c r="BZ156" i="1"/>
  <c r="BZ164" i="1"/>
  <c r="BZ172" i="1"/>
  <c r="BZ180" i="1"/>
  <c r="BZ188" i="1"/>
  <c r="BZ196" i="1"/>
  <c r="BZ204" i="1"/>
  <c r="BZ212" i="1"/>
  <c r="BZ220" i="1"/>
  <c r="BZ228" i="1"/>
  <c r="BZ236" i="1"/>
  <c r="BZ244" i="1"/>
  <c r="BZ252" i="1"/>
  <c r="CC252" i="1" s="1" a="1"/>
  <c r="CC252" i="1" s="1"/>
  <c r="BZ260" i="1"/>
  <c r="BZ268" i="1"/>
  <c r="BZ276" i="1"/>
  <c r="BZ284" i="1"/>
  <c r="BZ292" i="1"/>
  <c r="BZ300" i="1"/>
  <c r="BZ308" i="1"/>
  <c r="CC308" i="1" s="1" a="1"/>
  <c r="CC308" i="1" s="1"/>
  <c r="BZ316" i="1"/>
  <c r="BZ324" i="1"/>
  <c r="BZ332" i="1"/>
  <c r="BZ340" i="1"/>
  <c r="BZ348" i="1"/>
  <c r="BZ356" i="1"/>
  <c r="BZ364" i="1"/>
  <c r="BZ372" i="1"/>
  <c r="BZ380" i="1"/>
  <c r="BZ388" i="1"/>
  <c r="BZ396" i="1"/>
  <c r="BZ404" i="1"/>
  <c r="BZ412" i="1"/>
  <c r="BZ419" i="1"/>
  <c r="BZ425" i="1"/>
  <c r="BZ433" i="1"/>
  <c r="CC433" i="1" s="1" a="1"/>
  <c r="CC433" i="1" s="1"/>
  <c r="BZ441" i="1"/>
  <c r="BZ449" i="1"/>
  <c r="BZ457" i="1"/>
  <c r="BZ464" i="1"/>
  <c r="BZ477" i="1"/>
  <c r="BZ485" i="1"/>
  <c r="BM20" i="1"/>
  <c r="EV20" i="1"/>
  <c r="EZ20" i="1" s="1"/>
  <c r="BM28" i="1"/>
  <c r="EV28" i="1"/>
  <c r="EZ28" i="1" s="1"/>
  <c r="BM36" i="1"/>
  <c r="EV36" i="1"/>
  <c r="EZ36" i="1" s="1"/>
  <c r="BM44" i="1"/>
  <c r="EV44" i="1"/>
  <c r="EZ44" i="1" s="1"/>
  <c r="BM52" i="1"/>
  <c r="EV52" i="1"/>
  <c r="EZ52" i="1" s="1"/>
  <c r="BM60" i="1"/>
  <c r="EV60" i="1"/>
  <c r="EZ60" i="1" s="1"/>
  <c r="BM68" i="1"/>
  <c r="EV68" i="1"/>
  <c r="EZ68" i="1" s="1"/>
  <c r="BM92" i="1"/>
  <c r="EV92" i="1"/>
  <c r="EZ92" i="1" s="1"/>
  <c r="BM100" i="1"/>
  <c r="EV100" i="1"/>
  <c r="EZ100" i="1" s="1"/>
  <c r="BM140" i="1"/>
  <c r="EV140" i="1"/>
  <c r="EZ140" i="1" s="1"/>
  <c r="BM155" i="1"/>
  <c r="EV155" i="1"/>
  <c r="EZ155" i="1" s="1"/>
  <c r="BM163" i="1"/>
  <c r="EV163" i="1"/>
  <c r="EZ163" i="1" s="1"/>
  <c r="BM171" i="1"/>
  <c r="EV171" i="1"/>
  <c r="BM179" i="1"/>
  <c r="EV179" i="1"/>
  <c r="EZ179" i="1" s="1"/>
  <c r="BM187" i="1"/>
  <c r="EV187" i="1"/>
  <c r="EZ187" i="1" s="1"/>
  <c r="BM195" i="1"/>
  <c r="EV195" i="1"/>
  <c r="EZ195" i="1" s="1"/>
  <c r="BM203" i="1"/>
  <c r="EV203" i="1"/>
  <c r="BM211" i="1"/>
  <c r="EV211" i="1"/>
  <c r="EZ211" i="1" s="1"/>
  <c r="BM219" i="1"/>
  <c r="EV219" i="1"/>
  <c r="EZ219" i="1" s="1"/>
  <c r="BM227" i="1"/>
  <c r="EV227" i="1"/>
  <c r="EZ227" i="1" s="1"/>
  <c r="BM243" i="1"/>
  <c r="EV243" i="1"/>
  <c r="BM251" i="1"/>
  <c r="EV251" i="1"/>
  <c r="EZ251" i="1" s="1"/>
  <c r="BM259" i="1"/>
  <c r="EV259" i="1"/>
  <c r="EZ259" i="1" s="1"/>
  <c r="BM267" i="1"/>
  <c r="EV267" i="1"/>
  <c r="EZ267" i="1" s="1"/>
  <c r="BM275" i="1"/>
  <c r="EV275" i="1"/>
  <c r="EZ275" i="1" s="1"/>
  <c r="BM283" i="1"/>
  <c r="EV283" i="1"/>
  <c r="EZ283" i="1" s="1"/>
  <c r="BM291" i="1"/>
  <c r="EV291" i="1"/>
  <c r="EZ291" i="1" s="1"/>
  <c r="BM299" i="1"/>
  <c r="EV299" i="1"/>
  <c r="EZ299" i="1" s="1"/>
  <c r="BM307" i="1"/>
  <c r="EV307" i="1"/>
  <c r="EZ307" i="1" s="1"/>
  <c r="BM315" i="1"/>
  <c r="EV315" i="1"/>
  <c r="EZ315" i="1" s="1"/>
  <c r="BM323" i="1"/>
  <c r="EV323" i="1"/>
  <c r="EZ323" i="1" s="1"/>
  <c r="BM331" i="1"/>
  <c r="EV331" i="1"/>
  <c r="EZ331" i="1" s="1"/>
  <c r="BM339" i="1"/>
  <c r="EV339" i="1"/>
  <c r="EZ339" i="1" s="1"/>
  <c r="BM355" i="1"/>
  <c r="EV355" i="1"/>
  <c r="EZ355" i="1" s="1"/>
  <c r="BM363" i="1"/>
  <c r="EV363" i="1"/>
  <c r="EZ363" i="1" s="1"/>
  <c r="BM387" i="1"/>
  <c r="EV387" i="1"/>
  <c r="EZ387" i="1" s="1"/>
  <c r="BM395" i="1"/>
  <c r="EV395" i="1"/>
  <c r="EZ395" i="1" s="1"/>
  <c r="BM403" i="1"/>
  <c r="EV403" i="1"/>
  <c r="EZ403" i="1" s="1"/>
  <c r="BM411" i="1"/>
  <c r="EV411" i="1"/>
  <c r="EZ411" i="1" s="1"/>
  <c r="BM440" i="1"/>
  <c r="EV440" i="1"/>
  <c r="EZ440" i="1" s="1"/>
  <c r="BM448" i="1"/>
  <c r="EV448" i="1"/>
  <c r="EZ448" i="1" s="1"/>
  <c r="BM463" i="1"/>
  <c r="EV463" i="1"/>
  <c r="EZ463" i="1" s="1"/>
  <c r="BM476" i="1"/>
  <c r="EV476" i="1"/>
  <c r="EZ476" i="1" s="1"/>
  <c r="CR17" i="1"/>
  <c r="CR25" i="1"/>
  <c r="CR33" i="1"/>
  <c r="FA33" i="1"/>
  <c r="CR41" i="1"/>
  <c r="FA41" i="1"/>
  <c r="CR49" i="1"/>
  <c r="FA49" i="1"/>
  <c r="CR65" i="1"/>
  <c r="CR89" i="1"/>
  <c r="FA89" i="1"/>
  <c r="CR97" i="1"/>
  <c r="FA97" i="1"/>
  <c r="CR105" i="1"/>
  <c r="FA105" i="1"/>
  <c r="CR113" i="1"/>
  <c r="CR129" i="1"/>
  <c r="FA129" i="1"/>
  <c r="CR137" i="1"/>
  <c r="CR145" i="1"/>
  <c r="FA145" i="1"/>
  <c r="CR160" i="1"/>
  <c r="FA160" i="1"/>
  <c r="CR168" i="1"/>
  <c r="CR176" i="1"/>
  <c r="FA176" i="1"/>
  <c r="CR184" i="1"/>
  <c r="CR192" i="1"/>
  <c r="FA192" i="1"/>
  <c r="CR200" i="1"/>
  <c r="FA200" i="1"/>
  <c r="CR208" i="1"/>
  <c r="FA208" i="1"/>
  <c r="CR216" i="1"/>
  <c r="CR232" i="1"/>
  <c r="FA232" i="1"/>
  <c r="CR240" i="1"/>
  <c r="FA240" i="1"/>
  <c r="CR256" i="1"/>
  <c r="FA256" i="1"/>
  <c r="CR264" i="1"/>
  <c r="CR272" i="1"/>
  <c r="FA272" i="1"/>
  <c r="CR280" i="1"/>
  <c r="FA280" i="1"/>
  <c r="CR288" i="1"/>
  <c r="FA288" i="1"/>
  <c r="CR296" i="1"/>
  <c r="CR304" i="1"/>
  <c r="FA304" i="1"/>
  <c r="CR320" i="1"/>
  <c r="BM21" i="1"/>
  <c r="EV21" i="1"/>
  <c r="EZ21" i="1" s="1"/>
  <c r="BM29" i="1"/>
  <c r="EV29" i="1"/>
  <c r="EZ29" i="1" s="1"/>
  <c r="BM37" i="1"/>
  <c r="EV37" i="1"/>
  <c r="EZ37" i="1" s="1"/>
  <c r="BM45" i="1"/>
  <c r="EV45" i="1"/>
  <c r="EZ45" i="1" s="1"/>
  <c r="BM53" i="1"/>
  <c r="EV53" i="1"/>
  <c r="EZ53" i="1" s="1"/>
  <c r="BM69" i="1"/>
  <c r="EV69" i="1"/>
  <c r="EZ69" i="1" s="1"/>
  <c r="BM93" i="1"/>
  <c r="EV93" i="1"/>
  <c r="EZ93" i="1" s="1"/>
  <c r="BM109" i="1"/>
  <c r="EV109" i="1"/>
  <c r="EZ109" i="1" s="1"/>
  <c r="BM117" i="1"/>
  <c r="EV117" i="1"/>
  <c r="EZ117" i="1" s="1"/>
  <c r="BM125" i="1"/>
  <c r="EV125" i="1"/>
  <c r="EZ125" i="1" s="1"/>
  <c r="BM133" i="1"/>
  <c r="EV133" i="1"/>
  <c r="EZ133" i="1" s="1"/>
  <c r="BM141" i="1"/>
  <c r="EV141" i="1"/>
  <c r="EZ141" i="1" s="1"/>
  <c r="BM149" i="1"/>
  <c r="EV149" i="1"/>
  <c r="EZ149" i="1" s="1"/>
  <c r="BM164" i="1"/>
  <c r="EV164" i="1"/>
  <c r="EZ164" i="1" s="1"/>
  <c r="BM172" i="1"/>
  <c r="EV172" i="1"/>
  <c r="EZ172" i="1" s="1"/>
  <c r="BM180" i="1"/>
  <c r="EV180" i="1"/>
  <c r="EZ180" i="1" s="1"/>
  <c r="BM188" i="1"/>
  <c r="EV188" i="1"/>
  <c r="EZ188" i="1" s="1"/>
  <c r="BM196" i="1"/>
  <c r="EV196" i="1"/>
  <c r="EZ196" i="1" s="1"/>
  <c r="BM204" i="1"/>
  <c r="EV204" i="1"/>
  <c r="EZ204" i="1" s="1"/>
  <c r="BM228" i="1"/>
  <c r="EV228" i="1"/>
  <c r="BM236" i="1"/>
  <c r="EV236" i="1"/>
  <c r="EZ236" i="1" s="1"/>
  <c r="BM244" i="1"/>
  <c r="EV244" i="1"/>
  <c r="EZ244" i="1" s="1"/>
  <c r="BM252" i="1"/>
  <c r="EV252" i="1"/>
  <c r="EZ252" i="1" s="1"/>
  <c r="BM260" i="1"/>
  <c r="EV260" i="1"/>
  <c r="EZ260" i="1" s="1"/>
  <c r="BM268" i="1"/>
  <c r="EV268" i="1"/>
  <c r="EZ268" i="1" s="1"/>
  <c r="BM300" i="1"/>
  <c r="EV300" i="1"/>
  <c r="EZ300" i="1" s="1"/>
  <c r="BM308" i="1"/>
  <c r="EV308" i="1"/>
  <c r="EZ308" i="1" s="1"/>
  <c r="BM324" i="1"/>
  <c r="EV324" i="1"/>
  <c r="EZ324" i="1" s="1"/>
  <c r="BM332" i="1"/>
  <c r="EV332" i="1"/>
  <c r="EZ332" i="1" s="1"/>
  <c r="BM340" i="1"/>
  <c r="EV340" i="1"/>
  <c r="EZ340" i="1" s="1"/>
  <c r="BM348" i="1"/>
  <c r="EV348" i="1"/>
  <c r="EZ348" i="1" s="1"/>
  <c r="BM356" i="1"/>
  <c r="EV356" i="1"/>
  <c r="EZ356" i="1" s="1"/>
  <c r="BM364" i="1"/>
  <c r="EV364" i="1"/>
  <c r="EZ364" i="1" s="1"/>
  <c r="BM372" i="1"/>
  <c r="EV372" i="1"/>
  <c r="EZ372" i="1" s="1"/>
  <c r="BM380" i="1"/>
  <c r="EV380" i="1"/>
  <c r="EZ380" i="1" s="1"/>
  <c r="BM396" i="1"/>
  <c r="EV396" i="1"/>
  <c r="EZ396" i="1" s="1"/>
  <c r="BM404" i="1"/>
  <c r="EV404" i="1"/>
  <c r="EZ404" i="1" s="1"/>
  <c r="BM419" i="1"/>
  <c r="EV419" i="1"/>
  <c r="EZ419" i="1" s="1"/>
  <c r="BM433" i="1"/>
  <c r="EV433" i="1"/>
  <c r="EZ433" i="1" s="1"/>
  <c r="BM441" i="1"/>
  <c r="EV441" i="1"/>
  <c r="EZ441" i="1" s="1"/>
  <c r="BM449" i="1"/>
  <c r="EV449" i="1"/>
  <c r="EZ449" i="1" s="1"/>
  <c r="BM464" i="1"/>
  <c r="EV464" i="1"/>
  <c r="EZ464" i="1" s="1"/>
  <c r="CR18" i="1"/>
  <c r="CR26" i="1"/>
  <c r="FA26" i="1"/>
  <c r="CR34" i="1"/>
  <c r="CR42" i="1"/>
  <c r="FA42" i="1"/>
  <c r="CR50" i="1"/>
  <c r="FA50" i="1"/>
  <c r="CR58" i="1"/>
  <c r="FA58" i="1"/>
  <c r="CR66" i="1"/>
  <c r="CR98" i="1"/>
  <c r="FA98" i="1"/>
  <c r="CR122" i="1"/>
  <c r="FA122" i="1"/>
  <c r="CR130" i="1"/>
  <c r="FA130" i="1"/>
  <c r="CR138" i="1"/>
  <c r="CR153" i="1"/>
  <c r="FA153" i="1"/>
  <c r="CR161" i="1"/>
  <c r="CR169" i="1"/>
  <c r="FA169" i="1"/>
  <c r="CR177" i="1"/>
  <c r="CR185" i="1"/>
  <c r="FA185" i="1"/>
  <c r="CR193" i="1"/>
  <c r="FA193" i="1"/>
  <c r="CR201" i="1"/>
  <c r="FA201" i="1"/>
  <c r="CR209" i="1"/>
  <c r="CR225" i="1"/>
  <c r="FA225" i="1"/>
  <c r="CR233" i="1"/>
  <c r="CR241" i="1"/>
  <c r="FA241" i="1"/>
  <c r="CR249" i="1"/>
  <c r="CR257" i="1"/>
  <c r="FA257" i="1"/>
  <c r="CR265" i="1"/>
  <c r="FA265" i="1"/>
  <c r="CR305" i="1"/>
  <c r="FA305" i="1"/>
  <c r="CR313" i="1"/>
  <c r="CR329" i="1"/>
  <c r="FA329" i="1"/>
  <c r="CR337" i="1"/>
  <c r="FA337" i="1"/>
  <c r="CR345" i="1"/>
  <c r="FA345" i="1"/>
  <c r="DW17" i="1"/>
  <c r="DW25" i="1"/>
  <c r="FB25" i="1"/>
  <c r="DW33" i="1"/>
  <c r="FB33" i="1"/>
  <c r="DW41" i="1"/>
  <c r="FB41" i="1"/>
  <c r="DW49" i="1"/>
  <c r="DW65" i="1"/>
  <c r="FB65" i="1"/>
  <c r="DW89" i="1"/>
  <c r="DW97" i="1"/>
  <c r="FB97" i="1"/>
  <c r="DW105" i="1"/>
  <c r="DW113" i="1"/>
  <c r="FB113" i="1"/>
  <c r="DW129" i="1"/>
  <c r="FB129" i="1"/>
  <c r="DW137" i="1"/>
  <c r="FB137" i="1"/>
  <c r="DW145" i="1"/>
  <c r="DW160" i="1"/>
  <c r="FB160" i="1"/>
  <c r="DW168" i="1"/>
  <c r="FB168" i="1"/>
  <c r="DW176" i="1"/>
  <c r="DW184" i="1"/>
  <c r="FB184" i="1"/>
  <c r="DW192" i="1"/>
  <c r="FB192" i="1"/>
  <c r="DW200" i="1"/>
  <c r="FB200" i="1"/>
  <c r="DW208" i="1"/>
  <c r="DW216" i="1"/>
  <c r="FB216" i="1"/>
  <c r="DW232" i="1"/>
  <c r="DW240" i="1"/>
  <c r="FB240" i="1"/>
  <c r="DW256" i="1"/>
  <c r="DW264" i="1"/>
  <c r="FB264" i="1"/>
  <c r="DW272" i="1"/>
  <c r="DW280" i="1"/>
  <c r="FB280" i="1"/>
  <c r="DW288" i="1"/>
  <c r="DW296" i="1"/>
  <c r="FB296" i="1"/>
  <c r="DW304" i="1"/>
  <c r="FB304" i="1"/>
  <c r="DW320" i="1"/>
  <c r="FB320" i="1"/>
  <c r="DW360" i="1"/>
  <c r="DW368" i="1"/>
  <c r="FB368" i="1"/>
  <c r="DW376" i="1"/>
  <c r="FB376" i="1"/>
  <c r="DW392" i="1"/>
  <c r="FB392" i="1"/>
  <c r="DW408" i="1"/>
  <c r="DW416" i="1"/>
  <c r="FB416" i="1"/>
  <c r="DW421" i="1"/>
  <c r="FB421" i="1"/>
  <c r="DW468" i="1"/>
  <c r="BZ127" i="1"/>
  <c r="BZ135" i="1"/>
  <c r="BZ143" i="1"/>
  <c r="BZ151" i="1"/>
  <c r="BZ158" i="1"/>
  <c r="BZ166" i="1"/>
  <c r="BZ174" i="1"/>
  <c r="BZ182" i="1"/>
  <c r="BZ190" i="1"/>
  <c r="BZ198" i="1"/>
  <c r="BZ206" i="1"/>
  <c r="CC206" i="1" s="1" a="1"/>
  <c r="CC206" i="1" s="1"/>
  <c r="BZ214" i="1"/>
  <c r="CC214" i="1" s="1" a="1"/>
  <c r="CC214" i="1" s="1"/>
  <c r="BZ222" i="1"/>
  <c r="BZ230" i="1"/>
  <c r="BZ238" i="1"/>
  <c r="BZ246" i="1"/>
  <c r="CC246" i="1" s="1" a="1"/>
  <c r="CC246" i="1" s="1"/>
  <c r="BZ254" i="1"/>
  <c r="BZ262" i="1"/>
  <c r="BZ270" i="1"/>
  <c r="BZ278" i="1"/>
  <c r="BZ286" i="1"/>
  <c r="BZ294" i="1"/>
  <c r="BZ302" i="1"/>
  <c r="BZ310" i="1"/>
  <c r="BZ318" i="1"/>
  <c r="BZ326" i="1"/>
  <c r="BZ334" i="1"/>
  <c r="BZ342" i="1"/>
  <c r="BZ350" i="1"/>
  <c r="BZ358" i="1"/>
  <c r="BZ366" i="1"/>
  <c r="BZ374" i="1"/>
  <c r="BZ382" i="1"/>
  <c r="BZ390" i="1"/>
  <c r="BZ398" i="1"/>
  <c r="BZ406" i="1"/>
  <c r="BZ414" i="1"/>
  <c r="BZ427" i="1"/>
  <c r="BZ435" i="1"/>
  <c r="CC435" i="1" s="1" a="1"/>
  <c r="CC435" i="1" s="1"/>
  <c r="BZ443" i="1"/>
  <c r="BM22" i="1"/>
  <c r="EV22" i="1"/>
  <c r="EZ22" i="1" s="1"/>
  <c r="BM30" i="1"/>
  <c r="EV30" i="1"/>
  <c r="EZ30" i="1" s="1"/>
  <c r="BM38" i="1"/>
  <c r="EV38" i="1"/>
  <c r="EZ38" i="1" s="1"/>
  <c r="BM46" i="1"/>
  <c r="EV46" i="1"/>
  <c r="EZ46" i="1" s="1"/>
  <c r="BM54" i="1"/>
  <c r="EV54" i="1"/>
  <c r="EZ54" i="1" s="1"/>
  <c r="BM62" i="1"/>
  <c r="EV62" i="1"/>
  <c r="EZ62" i="1" s="1"/>
  <c r="BM70" i="1"/>
  <c r="EV70" i="1"/>
  <c r="EZ70" i="1" s="1"/>
  <c r="BM78" i="1"/>
  <c r="EV78" i="1"/>
  <c r="EZ78" i="1" s="1"/>
  <c r="BM102" i="1"/>
  <c r="EV102" i="1"/>
  <c r="EZ102" i="1" s="1"/>
  <c r="BM126" i="1"/>
  <c r="EV126" i="1"/>
  <c r="EZ126" i="1" s="1"/>
  <c r="BM134" i="1"/>
  <c r="EV134" i="1"/>
  <c r="EZ134" i="1" s="1"/>
  <c r="BM157" i="1"/>
  <c r="EV157" i="1"/>
  <c r="EZ157" i="1" s="1"/>
  <c r="BM165" i="1"/>
  <c r="EV165" i="1"/>
  <c r="EZ165" i="1" s="1"/>
  <c r="BM173" i="1"/>
  <c r="EV173" i="1"/>
  <c r="EZ173" i="1" s="1"/>
  <c r="BM181" i="1"/>
  <c r="EV181" i="1"/>
  <c r="EZ181" i="1" s="1"/>
  <c r="BM189" i="1"/>
  <c r="EV189" i="1"/>
  <c r="EZ189" i="1" s="1"/>
  <c r="BM197" i="1"/>
  <c r="EV197" i="1"/>
  <c r="EZ197" i="1" s="1"/>
  <c r="BM205" i="1"/>
  <c r="EV205" i="1"/>
  <c r="EZ205" i="1" s="1"/>
  <c r="BM213" i="1"/>
  <c r="EV213" i="1"/>
  <c r="EZ213" i="1" s="1"/>
  <c r="BM221" i="1"/>
  <c r="EV221" i="1"/>
  <c r="EZ221" i="1" s="1"/>
  <c r="BM229" i="1"/>
  <c r="EV229" i="1"/>
  <c r="EZ229" i="1" s="1"/>
  <c r="BM237" i="1"/>
  <c r="EV237" i="1"/>
  <c r="EZ237" i="1" s="1"/>
  <c r="BM261" i="1"/>
  <c r="EV261" i="1"/>
  <c r="EZ261" i="1" s="1"/>
  <c r="BM277" i="1"/>
  <c r="EV277" i="1"/>
  <c r="EZ277" i="1" s="1"/>
  <c r="BM285" i="1"/>
  <c r="EV285" i="1"/>
  <c r="EZ285" i="1" s="1"/>
  <c r="BM293" i="1"/>
  <c r="EV293" i="1"/>
  <c r="EZ293" i="1" s="1"/>
  <c r="BM301" i="1"/>
  <c r="EV301" i="1"/>
  <c r="EZ301" i="1" s="1"/>
  <c r="BM309" i="1"/>
  <c r="EV309" i="1"/>
  <c r="EZ309" i="1" s="1"/>
  <c r="BM317" i="1"/>
  <c r="EV317" i="1"/>
  <c r="EZ317" i="1" s="1"/>
  <c r="BM325" i="1"/>
  <c r="EV325" i="1"/>
  <c r="EZ325" i="1" s="1"/>
  <c r="BM333" i="1"/>
  <c r="EV333" i="1"/>
  <c r="EZ333" i="1" s="1"/>
  <c r="BM341" i="1"/>
  <c r="EV341" i="1"/>
  <c r="EZ341" i="1" s="1"/>
  <c r="BM349" i="1"/>
  <c r="EV349" i="1"/>
  <c r="EZ349" i="1" s="1"/>
  <c r="BM357" i="1"/>
  <c r="EV357" i="1"/>
  <c r="EZ357" i="1" s="1"/>
  <c r="BM365" i="1"/>
  <c r="EV365" i="1"/>
  <c r="EZ365" i="1" s="1"/>
  <c r="BM373" i="1"/>
  <c r="EV373" i="1"/>
  <c r="EZ373" i="1" s="1"/>
  <c r="BM381" i="1"/>
  <c r="EV381" i="1"/>
  <c r="EZ381" i="1" s="1"/>
  <c r="BM389" i="1"/>
  <c r="EV389" i="1"/>
  <c r="EZ389" i="1" s="1"/>
  <c r="BM405" i="1"/>
  <c r="EV405" i="1"/>
  <c r="EZ405" i="1" s="1"/>
  <c r="BM413" i="1"/>
  <c r="EV413" i="1"/>
  <c r="EZ413" i="1" s="1"/>
  <c r="BM434" i="1"/>
  <c r="EV434" i="1"/>
  <c r="EZ434" i="1" s="1"/>
  <c r="BM442" i="1"/>
  <c r="EV442" i="1"/>
  <c r="EZ442" i="1" s="1"/>
  <c r="BM450" i="1"/>
  <c r="EV450" i="1"/>
  <c r="EZ450" i="1" s="1"/>
  <c r="BM458" i="1"/>
  <c r="EV458" i="1"/>
  <c r="EZ458" i="1" s="1"/>
  <c r="CR19" i="1"/>
  <c r="FA19" i="1"/>
  <c r="CR27" i="1"/>
  <c r="FA27" i="1"/>
  <c r="CR35" i="1"/>
  <c r="FA35" i="1"/>
  <c r="CR43" i="1"/>
  <c r="FA43" i="1"/>
  <c r="CR51" i="1"/>
  <c r="FA51" i="1"/>
  <c r="CR67" i="1"/>
  <c r="FA67" i="1"/>
  <c r="CR91" i="1"/>
  <c r="FA91" i="1"/>
  <c r="CR107" i="1"/>
  <c r="FA107" i="1"/>
  <c r="CR115" i="1"/>
  <c r="FA115" i="1"/>
  <c r="CR123" i="1"/>
  <c r="FA123" i="1"/>
  <c r="CR131" i="1"/>
  <c r="FA131" i="1"/>
  <c r="CR139" i="1"/>
  <c r="FA139" i="1"/>
  <c r="CR147" i="1"/>
  <c r="CR162" i="1"/>
  <c r="FA162" i="1"/>
  <c r="CR170" i="1"/>
  <c r="FA170" i="1"/>
  <c r="CR178" i="1"/>
  <c r="CR186" i="1"/>
  <c r="FA186" i="1"/>
  <c r="CR194" i="1"/>
  <c r="FA194" i="1"/>
  <c r="CR202" i="1"/>
  <c r="FA202" i="1"/>
  <c r="CR210" i="1"/>
  <c r="FA210" i="1"/>
  <c r="CR218" i="1"/>
  <c r="FA218" i="1"/>
  <c r="CR234" i="1"/>
  <c r="FA234" i="1"/>
  <c r="CR242" i="1"/>
  <c r="FA242" i="1"/>
  <c r="CR250" i="1"/>
  <c r="FA250" i="1"/>
  <c r="CR258" i="1"/>
  <c r="FA258" i="1"/>
  <c r="CR274" i="1"/>
  <c r="FA274" i="1"/>
  <c r="CR282" i="1"/>
  <c r="FA282" i="1"/>
  <c r="CR290" i="1"/>
  <c r="CR298" i="1"/>
  <c r="FA298" i="1"/>
  <c r="CR322" i="1"/>
  <c r="FA322" i="1"/>
  <c r="CR330" i="1"/>
  <c r="FA330" i="1"/>
  <c r="CR338" i="1"/>
  <c r="FA338" i="1"/>
  <c r="CR346" i="1"/>
  <c r="FA346" i="1"/>
  <c r="CR354" i="1"/>
  <c r="FA354" i="1"/>
  <c r="CR362" i="1"/>
  <c r="FA362" i="1"/>
  <c r="CR378" i="1"/>
  <c r="FA378" i="1"/>
  <c r="CR410" i="1"/>
  <c r="FA410" i="1"/>
  <c r="CR439" i="1"/>
  <c r="FA439" i="1"/>
  <c r="CR447" i="1"/>
  <c r="FA447" i="1"/>
  <c r="CR462" i="1"/>
  <c r="FA462" i="1"/>
  <c r="CR483" i="1"/>
  <c r="FA483" i="1"/>
  <c r="CR491" i="1"/>
  <c r="FA491" i="1"/>
  <c r="AU452" i="1"/>
  <c r="AU460" i="1"/>
  <c r="AX460" i="1" s="1" a="1"/>
  <c r="AX460" i="1" s="1"/>
  <c r="BZ120" i="1"/>
  <c r="BZ128" i="1"/>
  <c r="BZ136" i="1"/>
  <c r="CC136" i="1" s="1" a="1"/>
  <c r="CC136" i="1" s="1"/>
  <c r="BZ144" i="1"/>
  <c r="BZ152" i="1"/>
  <c r="BZ159" i="1"/>
  <c r="BZ167" i="1"/>
  <c r="BZ175" i="1"/>
  <c r="BZ183" i="1"/>
  <c r="BZ191" i="1"/>
  <c r="BZ199" i="1"/>
  <c r="CC199" i="1" s="1" a="1"/>
  <c r="CC199" i="1" s="1"/>
  <c r="BZ207" i="1"/>
  <c r="BZ215" i="1"/>
  <c r="BZ223" i="1"/>
  <c r="BZ231" i="1"/>
  <c r="BZ239" i="1"/>
  <c r="CC239" i="1" s="1" a="1"/>
  <c r="CC239" i="1" s="1"/>
  <c r="BZ247" i="1"/>
  <c r="BZ255" i="1"/>
  <c r="BZ263" i="1"/>
  <c r="CC263" i="1" s="1" a="1"/>
  <c r="CC263" i="1" s="1"/>
  <c r="BZ271" i="1"/>
  <c r="BZ279" i="1"/>
  <c r="BZ287" i="1"/>
  <c r="BZ295" i="1"/>
  <c r="BZ303" i="1"/>
  <c r="CC303" i="1" s="1" a="1"/>
  <c r="CC303" i="1" s="1"/>
  <c r="BZ311" i="1"/>
  <c r="BZ319" i="1"/>
  <c r="BZ327" i="1"/>
  <c r="CC327" i="1" s="1" a="1"/>
  <c r="CC327" i="1" s="1"/>
  <c r="BZ335" i="1"/>
  <c r="BZ343" i="1"/>
  <c r="BZ351" i="1"/>
  <c r="BZ359" i="1"/>
  <c r="BZ367" i="1"/>
  <c r="CC367" i="1" s="1" a="1"/>
  <c r="CC367" i="1" s="1"/>
  <c r="BZ375" i="1"/>
  <c r="BZ383" i="1"/>
  <c r="BZ391" i="1"/>
  <c r="CC391" i="1" s="1" a="1"/>
  <c r="CC391" i="1" s="1"/>
  <c r="BZ399" i="1"/>
  <c r="BZ407" i="1"/>
  <c r="BZ415" i="1"/>
  <c r="BZ428" i="1"/>
  <c r="BZ436" i="1"/>
  <c r="BZ444" i="1"/>
  <c r="BZ452" i="1"/>
  <c r="BZ460" i="1"/>
  <c r="BZ467" i="1"/>
  <c r="BZ472" i="1"/>
  <c r="BM23" i="1"/>
  <c r="EV23" i="1"/>
  <c r="EZ23" i="1" s="1"/>
  <c r="BM31" i="1"/>
  <c r="EV31" i="1"/>
  <c r="EZ31" i="1" s="1"/>
  <c r="BM39" i="1"/>
  <c r="EV39" i="1"/>
  <c r="EZ39" i="1" s="1"/>
  <c r="BM47" i="1"/>
  <c r="EV47" i="1"/>
  <c r="EZ47" i="1" s="1"/>
  <c r="BM63" i="1"/>
  <c r="EV63" i="1"/>
  <c r="EZ63" i="1" s="1"/>
  <c r="BM71" i="1"/>
  <c r="EV71" i="1"/>
  <c r="EZ71" i="1" s="1"/>
  <c r="BM95" i="1"/>
  <c r="EV95" i="1"/>
  <c r="EZ95" i="1" s="1"/>
  <c r="BM111" i="1"/>
  <c r="EV111" i="1"/>
  <c r="EZ111" i="1" s="1"/>
  <c r="BM119" i="1"/>
  <c r="EV119" i="1"/>
  <c r="EZ119" i="1" s="1"/>
  <c r="BM143" i="1"/>
  <c r="EV143" i="1"/>
  <c r="EZ143" i="1" s="1"/>
  <c r="BM151" i="1"/>
  <c r="EV151" i="1"/>
  <c r="EZ151" i="1" s="1"/>
  <c r="BM158" i="1"/>
  <c r="EV158" i="1"/>
  <c r="EZ158" i="1" s="1"/>
  <c r="BM166" i="1"/>
  <c r="EV166" i="1"/>
  <c r="EZ166" i="1" s="1"/>
  <c r="BM174" i="1"/>
  <c r="EV174" i="1"/>
  <c r="EZ174" i="1" s="1"/>
  <c r="BM182" i="1"/>
  <c r="EV182" i="1"/>
  <c r="EZ182" i="1" s="1"/>
  <c r="BM190" i="1"/>
  <c r="EV190" i="1"/>
  <c r="EZ190" i="1" s="1"/>
  <c r="BM198" i="1"/>
  <c r="EV198" i="1"/>
  <c r="EZ198" i="1" s="1"/>
  <c r="BM206" i="1"/>
  <c r="EV206" i="1"/>
  <c r="EZ206" i="1" s="1"/>
  <c r="BM214" i="1"/>
  <c r="EV214" i="1"/>
  <c r="EZ214" i="1" s="1"/>
  <c r="BM238" i="1"/>
  <c r="EV238" i="1"/>
  <c r="EZ238" i="1" s="1"/>
  <c r="BM246" i="1"/>
  <c r="EV246" i="1"/>
  <c r="EZ246" i="1" s="1"/>
  <c r="BM254" i="1"/>
  <c r="EV254" i="1"/>
  <c r="EZ254" i="1" s="1"/>
  <c r="BM262" i="1"/>
  <c r="EV262" i="1"/>
  <c r="EZ262" i="1" s="1"/>
  <c r="BM270" i="1"/>
  <c r="EV270" i="1"/>
  <c r="EZ270" i="1" s="1"/>
  <c r="BM278" i="1"/>
  <c r="EV278" i="1"/>
  <c r="EZ278" i="1" s="1"/>
  <c r="BM286" i="1"/>
  <c r="EV286" i="1"/>
  <c r="EZ286" i="1" s="1"/>
  <c r="BM294" i="1"/>
  <c r="EV294" i="1"/>
  <c r="EZ294" i="1" s="1"/>
  <c r="BM302" i="1"/>
  <c r="EV302" i="1"/>
  <c r="EZ302" i="1" s="1"/>
  <c r="BM310" i="1"/>
  <c r="EV310" i="1"/>
  <c r="EZ310" i="1" s="1"/>
  <c r="BM326" i="1"/>
  <c r="EV326" i="1"/>
  <c r="EZ326" i="1" s="1"/>
  <c r="BM334" i="1"/>
  <c r="EV334" i="1"/>
  <c r="EZ334" i="1" s="1"/>
  <c r="BM342" i="1"/>
  <c r="EV342" i="1"/>
  <c r="EZ342" i="1" s="1"/>
  <c r="BM358" i="1"/>
  <c r="EV358" i="1"/>
  <c r="EZ358" i="1" s="1"/>
  <c r="BM366" i="1"/>
  <c r="EV366" i="1"/>
  <c r="EZ366" i="1" s="1"/>
  <c r="BM374" i="1"/>
  <c r="EV374" i="1"/>
  <c r="EZ374" i="1" s="1"/>
  <c r="BM398" i="1"/>
  <c r="EV398" i="1"/>
  <c r="EZ398" i="1" s="1"/>
  <c r="BM414" i="1"/>
  <c r="EV414" i="1"/>
  <c r="EZ414" i="1" s="1"/>
  <c r="BM427" i="1"/>
  <c r="EV427" i="1"/>
  <c r="EZ427" i="1" s="1"/>
  <c r="BM443" i="1"/>
  <c r="EV443" i="1"/>
  <c r="EZ443" i="1" s="1"/>
  <c r="BM451" i="1"/>
  <c r="EV451" i="1"/>
  <c r="EZ451" i="1" s="1"/>
  <c r="BM459" i="1"/>
  <c r="EV459" i="1"/>
  <c r="EZ459" i="1" s="1"/>
  <c r="BM479" i="1"/>
  <c r="EV479" i="1"/>
  <c r="EZ479" i="1" s="1"/>
  <c r="BM487" i="1"/>
  <c r="EV487" i="1"/>
  <c r="EZ487" i="1" s="1"/>
  <c r="CR20" i="1"/>
  <c r="FA20" i="1"/>
  <c r="CR28" i="1"/>
  <c r="FA28" i="1"/>
  <c r="CR36" i="1"/>
  <c r="FA36" i="1"/>
  <c r="CR44" i="1"/>
  <c r="FA44" i="1"/>
  <c r="CR52" i="1"/>
  <c r="FA52" i="1"/>
  <c r="CR60" i="1"/>
  <c r="FA60" i="1"/>
  <c r="CR68" i="1"/>
  <c r="FA68" i="1"/>
  <c r="CR92" i="1"/>
  <c r="FA92" i="1"/>
  <c r="CR100" i="1"/>
  <c r="FA100" i="1"/>
  <c r="CR140" i="1"/>
  <c r="FA140" i="1"/>
  <c r="CR155" i="1"/>
  <c r="FA155" i="1"/>
  <c r="CR163" i="1"/>
  <c r="FA163" i="1"/>
  <c r="CR171" i="1"/>
  <c r="FA171" i="1"/>
  <c r="CR179" i="1"/>
  <c r="FA179" i="1"/>
  <c r="CR187" i="1"/>
  <c r="FA187" i="1"/>
  <c r="CR195" i="1"/>
  <c r="FA195" i="1"/>
  <c r="CR203" i="1"/>
  <c r="FA203" i="1"/>
  <c r="CR211" i="1"/>
  <c r="FA211" i="1"/>
  <c r="CR219" i="1"/>
  <c r="FA219" i="1"/>
  <c r="CR227" i="1"/>
  <c r="FA227" i="1"/>
  <c r="CR243" i="1"/>
  <c r="FA243" i="1"/>
  <c r="CR251" i="1"/>
  <c r="FA251" i="1"/>
  <c r="CR259" i="1"/>
  <c r="FA259" i="1"/>
  <c r="CR267" i="1"/>
  <c r="FA267" i="1"/>
  <c r="CR275" i="1"/>
  <c r="FA275" i="1"/>
  <c r="CR283" i="1"/>
  <c r="FA283" i="1"/>
  <c r="CR291" i="1"/>
  <c r="FA291" i="1"/>
  <c r="CR299" i="1"/>
  <c r="FA299" i="1"/>
  <c r="CR307" i="1"/>
  <c r="FA307" i="1"/>
  <c r="CR315" i="1"/>
  <c r="FA315" i="1"/>
  <c r="CR323" i="1"/>
  <c r="FA323" i="1"/>
  <c r="CR331" i="1"/>
  <c r="FA331" i="1"/>
  <c r="CR339" i="1"/>
  <c r="CR355" i="1"/>
  <c r="FA355" i="1"/>
  <c r="AU392" i="1"/>
  <c r="AU400" i="1"/>
  <c r="AU408" i="1"/>
  <c r="AU416" i="1"/>
  <c r="AU421" i="1"/>
  <c r="AX421" i="1" s="1" a="1"/>
  <c r="AX421" i="1" s="1"/>
  <c r="AU429" i="1"/>
  <c r="AX429" i="1" s="1" a="1"/>
  <c r="AX429" i="1" s="1"/>
  <c r="AU437" i="1"/>
  <c r="AU445" i="1"/>
  <c r="AU453" i="1"/>
  <c r="AU468" i="1"/>
  <c r="AU473" i="1"/>
  <c r="BZ121" i="1"/>
  <c r="BZ129" i="1"/>
  <c r="BZ137" i="1"/>
  <c r="BZ145" i="1"/>
  <c r="BZ160" i="1"/>
  <c r="BZ168" i="1"/>
  <c r="BZ176" i="1"/>
  <c r="BZ184" i="1"/>
  <c r="BZ192" i="1"/>
  <c r="CC192" i="1" s="1" a="1"/>
  <c r="CC192" i="1" s="1"/>
  <c r="BZ200" i="1"/>
  <c r="BZ208" i="1"/>
  <c r="BZ216" i="1"/>
  <c r="BZ224" i="1"/>
  <c r="BZ232" i="1"/>
  <c r="BZ240" i="1"/>
  <c r="BZ248" i="1"/>
  <c r="BZ256" i="1"/>
  <c r="CC256" i="1" s="1" a="1"/>
  <c r="CC256" i="1" s="1"/>
  <c r="BZ264" i="1"/>
  <c r="BZ272" i="1"/>
  <c r="BZ280" i="1"/>
  <c r="BZ288" i="1"/>
  <c r="BZ296" i="1"/>
  <c r="BZ304" i="1"/>
  <c r="BZ312" i="1"/>
  <c r="BZ320" i="1"/>
  <c r="BZ328" i="1"/>
  <c r="BZ336" i="1"/>
  <c r="BZ344" i="1"/>
  <c r="BZ352" i="1"/>
  <c r="BZ360" i="1"/>
  <c r="BZ368" i="1"/>
  <c r="BZ376" i="1"/>
  <c r="BZ384" i="1"/>
  <c r="BZ392" i="1"/>
  <c r="BZ400" i="1"/>
  <c r="BZ408" i="1"/>
  <c r="BZ416" i="1"/>
  <c r="BZ421" i="1"/>
  <c r="BZ429" i="1"/>
  <c r="BZ437" i="1"/>
  <c r="BZ445" i="1"/>
  <c r="BZ453" i="1"/>
  <c r="BZ468" i="1"/>
  <c r="CC468" i="1" s="1" a="1"/>
  <c r="CC468" i="1" s="1"/>
  <c r="BZ473" i="1"/>
  <c r="BZ481" i="1"/>
  <c r="BZ489" i="1"/>
  <c r="BM24" i="1"/>
  <c r="EV24" i="1"/>
  <c r="EZ24" i="1" s="1"/>
  <c r="BM32" i="1"/>
  <c r="EV32" i="1"/>
  <c r="EZ32" i="1" s="1"/>
  <c r="BM40" i="1"/>
  <c r="EV40" i="1"/>
  <c r="EZ40" i="1" s="1"/>
  <c r="BM48" i="1"/>
  <c r="EV48" i="1"/>
  <c r="EZ48" i="1" s="1"/>
  <c r="BM80" i="1"/>
  <c r="EV80" i="1"/>
  <c r="EZ80" i="1" s="1"/>
  <c r="BM104" i="1"/>
  <c r="EV104" i="1"/>
  <c r="EZ104" i="1" s="1"/>
  <c r="BM120" i="1"/>
  <c r="EV120" i="1"/>
  <c r="EZ120" i="1" s="1"/>
  <c r="BM128" i="1"/>
  <c r="EV128" i="1"/>
  <c r="EZ128" i="1" s="1"/>
  <c r="BM136" i="1"/>
  <c r="EV136" i="1"/>
  <c r="EZ136" i="1" s="1"/>
  <c r="BM167" i="1"/>
  <c r="EV167" i="1"/>
  <c r="EZ167" i="1" s="1"/>
  <c r="BM175" i="1"/>
  <c r="EV175" i="1"/>
  <c r="EZ175" i="1" s="1"/>
  <c r="BM183" i="1"/>
  <c r="EV183" i="1"/>
  <c r="EZ183" i="1" s="1"/>
  <c r="BM191" i="1"/>
  <c r="EV191" i="1"/>
  <c r="EZ191" i="1" s="1"/>
  <c r="BM199" i="1"/>
  <c r="EV199" i="1"/>
  <c r="EZ199" i="1" s="1"/>
  <c r="BM207" i="1"/>
  <c r="EV207" i="1"/>
  <c r="EZ207" i="1" s="1"/>
  <c r="BM223" i="1"/>
  <c r="EV223" i="1"/>
  <c r="EZ223" i="1" s="1"/>
  <c r="BM231" i="1"/>
  <c r="EV231" i="1"/>
  <c r="EZ231" i="1" s="1"/>
  <c r="BM239" i="1"/>
  <c r="EV239" i="1"/>
  <c r="EZ239" i="1" s="1"/>
  <c r="BM247" i="1"/>
  <c r="EV247" i="1"/>
  <c r="EZ247" i="1" s="1"/>
  <c r="BM255" i="1"/>
  <c r="EV255" i="1"/>
  <c r="EZ255" i="1" s="1"/>
  <c r="BM263" i="1"/>
  <c r="EV263" i="1"/>
  <c r="EZ263" i="1" s="1"/>
  <c r="BM271" i="1"/>
  <c r="EV271" i="1"/>
  <c r="EZ271" i="1" s="1"/>
  <c r="BM295" i="1"/>
  <c r="EV295" i="1"/>
  <c r="EZ295" i="1" s="1"/>
  <c r="BM303" i="1"/>
  <c r="EV303" i="1"/>
  <c r="EZ303" i="1" s="1"/>
  <c r="BM311" i="1"/>
  <c r="EV311" i="1"/>
  <c r="EZ311" i="1" s="1"/>
  <c r="BM319" i="1"/>
  <c r="EV319" i="1"/>
  <c r="EZ319" i="1" s="1"/>
  <c r="BM327" i="1"/>
  <c r="EV327" i="1"/>
  <c r="EZ327" i="1" s="1"/>
  <c r="BM335" i="1"/>
  <c r="EV335" i="1"/>
  <c r="EZ335" i="1" s="1"/>
  <c r="BM343" i="1"/>
  <c r="EV343" i="1"/>
  <c r="EZ343" i="1" s="1"/>
  <c r="BM351" i="1"/>
  <c r="EV351" i="1"/>
  <c r="EZ351" i="1" s="1"/>
  <c r="BM359" i="1"/>
  <c r="EV359" i="1"/>
  <c r="EZ359" i="1" s="1"/>
  <c r="BM367" i="1"/>
  <c r="EV367" i="1"/>
  <c r="EZ367" i="1" s="1"/>
  <c r="BM383" i="1"/>
  <c r="EV383" i="1"/>
  <c r="EZ383" i="1" s="1"/>
  <c r="BM391" i="1"/>
  <c r="EV391" i="1"/>
  <c r="EZ391" i="1" s="1"/>
  <c r="BM399" i="1"/>
  <c r="EV399" i="1"/>
  <c r="EZ399" i="1" s="1"/>
  <c r="BM407" i="1"/>
  <c r="EV407" i="1"/>
  <c r="EZ407" i="1" s="1"/>
  <c r="BM428" i="1"/>
  <c r="EV428" i="1"/>
  <c r="EZ428" i="1" s="1"/>
  <c r="BM452" i="1"/>
  <c r="EV452" i="1"/>
  <c r="EZ452" i="1" s="1"/>
  <c r="BM460" i="1"/>
  <c r="EV460" i="1"/>
  <c r="EZ460" i="1" s="1"/>
  <c r="BM467" i="1"/>
  <c r="EV467" i="1"/>
  <c r="EZ467" i="1" s="1"/>
  <c r="CR21" i="1"/>
  <c r="FA21" i="1"/>
  <c r="CR29" i="1"/>
  <c r="FA29" i="1"/>
  <c r="CR37" i="1"/>
  <c r="FA37" i="1"/>
  <c r="CR45" i="1"/>
  <c r="FA45" i="1"/>
  <c r="CR53" i="1"/>
  <c r="FA53" i="1"/>
  <c r="CR69" i="1"/>
  <c r="FA69" i="1"/>
  <c r="CR93" i="1"/>
  <c r="FA93" i="1"/>
  <c r="CR109" i="1"/>
  <c r="FA109" i="1"/>
  <c r="CR117" i="1"/>
  <c r="FA117" i="1"/>
  <c r="CR125" i="1"/>
  <c r="FA125" i="1"/>
  <c r="CR133" i="1"/>
  <c r="FA133" i="1"/>
  <c r="CR141" i="1"/>
  <c r="FA141" i="1"/>
  <c r="CR149" i="1"/>
  <c r="FA149" i="1"/>
  <c r="CR164" i="1"/>
  <c r="FA164" i="1"/>
  <c r="CR172" i="1"/>
  <c r="FA172" i="1"/>
  <c r="CR180" i="1"/>
  <c r="FA180" i="1"/>
  <c r="CR188" i="1"/>
  <c r="FA188" i="1"/>
  <c r="CR196" i="1"/>
  <c r="FA196" i="1"/>
  <c r="CR204" i="1"/>
  <c r="FA204" i="1"/>
  <c r="CR228" i="1"/>
  <c r="FA228" i="1"/>
  <c r="CR236" i="1"/>
  <c r="FA236" i="1"/>
  <c r="CR244" i="1"/>
  <c r="FA244" i="1"/>
  <c r="CR252" i="1"/>
  <c r="FA252" i="1"/>
  <c r="CR260" i="1"/>
  <c r="CR268" i="1"/>
  <c r="FA268" i="1"/>
  <c r="CR300" i="1"/>
  <c r="FA300" i="1"/>
  <c r="CR308" i="1"/>
  <c r="FA308" i="1"/>
  <c r="CR324" i="1"/>
  <c r="FA324" i="1"/>
  <c r="CR332" i="1"/>
  <c r="FA332" i="1"/>
  <c r="CR340" i="1"/>
  <c r="FA340" i="1"/>
  <c r="CR348" i="1"/>
  <c r="FA348" i="1"/>
  <c r="CR356" i="1"/>
  <c r="CR364" i="1"/>
  <c r="FA364" i="1"/>
  <c r="CR372" i="1"/>
  <c r="FA372" i="1"/>
  <c r="FB19" i="1"/>
  <c r="FB115" i="1"/>
  <c r="FB274" i="1"/>
  <c r="FB290" i="1"/>
  <c r="CR363" i="1"/>
  <c r="FA363" i="1"/>
  <c r="CR387" i="1"/>
  <c r="FA387" i="1"/>
  <c r="CR395" i="1"/>
  <c r="CR403" i="1"/>
  <c r="FA403" i="1"/>
  <c r="CR411" i="1"/>
  <c r="FA411" i="1"/>
  <c r="CR440" i="1"/>
  <c r="CR448" i="1"/>
  <c r="FA448" i="1"/>
  <c r="CR463" i="1"/>
  <c r="FA463" i="1"/>
  <c r="CR476" i="1"/>
  <c r="DW18" i="1"/>
  <c r="FB18" i="1"/>
  <c r="DW26" i="1"/>
  <c r="DW34" i="1"/>
  <c r="FB34" i="1"/>
  <c r="DW42" i="1"/>
  <c r="DW50" i="1"/>
  <c r="FB50" i="1"/>
  <c r="DW58" i="1"/>
  <c r="FB58" i="1"/>
  <c r="DW66" i="1"/>
  <c r="FB66" i="1"/>
  <c r="DW98" i="1"/>
  <c r="DW122" i="1"/>
  <c r="FB122" i="1"/>
  <c r="DW130" i="1"/>
  <c r="FB130" i="1"/>
  <c r="DW138" i="1"/>
  <c r="FB138" i="1"/>
  <c r="DW153" i="1"/>
  <c r="DW161" i="1"/>
  <c r="FB161" i="1"/>
  <c r="DW169" i="1"/>
  <c r="DW177" i="1"/>
  <c r="FB177" i="1"/>
  <c r="DW185" i="1"/>
  <c r="DW193" i="1"/>
  <c r="FB193" i="1"/>
  <c r="DW201" i="1"/>
  <c r="FB201" i="1"/>
  <c r="DW209" i="1"/>
  <c r="FB209" i="1"/>
  <c r="DW225" i="1"/>
  <c r="DW233" i="1"/>
  <c r="FB233" i="1"/>
  <c r="DW241" i="1"/>
  <c r="FB241" i="1"/>
  <c r="DW249" i="1"/>
  <c r="FB249" i="1"/>
  <c r="DW257" i="1"/>
  <c r="DW265" i="1"/>
  <c r="FB265" i="1"/>
  <c r="DW305" i="1"/>
  <c r="DW313" i="1"/>
  <c r="FB313" i="1"/>
  <c r="DW329" i="1"/>
  <c r="DW337" i="1"/>
  <c r="FB337" i="1"/>
  <c r="DW345" i="1"/>
  <c r="FB345" i="1"/>
  <c r="DW353" i="1"/>
  <c r="FB353" i="1"/>
  <c r="DW361" i="1"/>
  <c r="DW377" i="1"/>
  <c r="FB377" i="1"/>
  <c r="DW385" i="1"/>
  <c r="DW393" i="1"/>
  <c r="FB393" i="1"/>
  <c r="DW401" i="1"/>
  <c r="DW417" i="1"/>
  <c r="FB417" i="1"/>
  <c r="DW422" i="1"/>
  <c r="FB422" i="1"/>
  <c r="DW446" i="1"/>
  <c r="FB446" i="1"/>
  <c r="DW461" i="1"/>
  <c r="DW469" i="1"/>
  <c r="FB469" i="1"/>
  <c r="FA396" i="1"/>
  <c r="FB194" i="1"/>
  <c r="FB462" i="1"/>
  <c r="FB139" i="1"/>
  <c r="FB250" i="1"/>
  <c r="FB322" i="1"/>
  <c r="FB378" i="1"/>
  <c r="CR357" i="1"/>
  <c r="CR365" i="1"/>
  <c r="FA365" i="1"/>
  <c r="CR373" i="1"/>
  <c r="FA373" i="1"/>
  <c r="CR381" i="1"/>
  <c r="FA381" i="1"/>
  <c r="CR389" i="1"/>
  <c r="CR405" i="1"/>
  <c r="FA405" i="1"/>
  <c r="CR413" i="1"/>
  <c r="CR434" i="1"/>
  <c r="FA434" i="1"/>
  <c r="CR442" i="1"/>
  <c r="CR450" i="1"/>
  <c r="FA450" i="1"/>
  <c r="CR458" i="1"/>
  <c r="FA458" i="1"/>
  <c r="DW20" i="1"/>
  <c r="FB20" i="1"/>
  <c r="DW28" i="1"/>
  <c r="DW36" i="1"/>
  <c r="FB36" i="1"/>
  <c r="DW44" i="1"/>
  <c r="FB44" i="1"/>
  <c r="DW52" i="1"/>
  <c r="FB52" i="1"/>
  <c r="DW60" i="1"/>
  <c r="DW68" i="1"/>
  <c r="FB68" i="1"/>
  <c r="DW92" i="1"/>
  <c r="FB92" i="1"/>
  <c r="DW100" i="1"/>
  <c r="FB100" i="1"/>
  <c r="DW140" i="1"/>
  <c r="DW155" i="1"/>
  <c r="FB155" i="1"/>
  <c r="DW163" i="1"/>
  <c r="FB163" i="1"/>
  <c r="DW171" i="1"/>
  <c r="FB171" i="1"/>
  <c r="DW179" i="1"/>
  <c r="DW187" i="1"/>
  <c r="FB187" i="1"/>
  <c r="DW195" i="1"/>
  <c r="FB195" i="1"/>
  <c r="DW203" i="1"/>
  <c r="FB203" i="1"/>
  <c r="DW211" i="1"/>
  <c r="DW219" i="1"/>
  <c r="FB219" i="1"/>
  <c r="DW227" i="1"/>
  <c r="FB227" i="1"/>
  <c r="DW243" i="1"/>
  <c r="FB243" i="1"/>
  <c r="DW251" i="1"/>
  <c r="DW259" i="1"/>
  <c r="FB259" i="1"/>
  <c r="DW267" i="1"/>
  <c r="FB267" i="1"/>
  <c r="DW275" i="1"/>
  <c r="FB275" i="1"/>
  <c r="DW283" i="1"/>
  <c r="DW291" i="1"/>
  <c r="FB291" i="1"/>
  <c r="DW299" i="1"/>
  <c r="DW307" i="1"/>
  <c r="FB307" i="1"/>
  <c r="DW315" i="1"/>
  <c r="DW323" i="1"/>
  <c r="FB323" i="1"/>
  <c r="DW331" i="1"/>
  <c r="FB331" i="1"/>
  <c r="DW339" i="1"/>
  <c r="FB339" i="1"/>
  <c r="DW355" i="1"/>
  <c r="DW363" i="1"/>
  <c r="FB363" i="1"/>
  <c r="DW387" i="1"/>
  <c r="FB387" i="1"/>
  <c r="DW395" i="1"/>
  <c r="FB395" i="1"/>
  <c r="DW403" i="1"/>
  <c r="DW411" i="1"/>
  <c r="FB411" i="1"/>
  <c r="DW440" i="1"/>
  <c r="FB440" i="1"/>
  <c r="DW448" i="1"/>
  <c r="DW463" i="1"/>
  <c r="FB463" i="1"/>
  <c r="DW476" i="1"/>
  <c r="FB476" i="1"/>
  <c r="FB43" i="1"/>
  <c r="FB67" i="1"/>
  <c r="FB107" i="1"/>
  <c r="FB298" i="1"/>
  <c r="CR398" i="1"/>
  <c r="CR414" i="1"/>
  <c r="FA414" i="1"/>
  <c r="CR427" i="1"/>
  <c r="FA427" i="1"/>
  <c r="CR443" i="1"/>
  <c r="CR451" i="1"/>
  <c r="FA451" i="1"/>
  <c r="CR459" i="1"/>
  <c r="CR479" i="1"/>
  <c r="FA479" i="1"/>
  <c r="CR487" i="1"/>
  <c r="DW21" i="1"/>
  <c r="FB21" i="1"/>
  <c r="DW29" i="1"/>
  <c r="FB29" i="1"/>
  <c r="DW37" i="1"/>
  <c r="FB37" i="1"/>
  <c r="DW45" i="1"/>
  <c r="DW53" i="1"/>
  <c r="FB53" i="1"/>
  <c r="DW69" i="1"/>
  <c r="FB69" i="1"/>
  <c r="DW93" i="1"/>
  <c r="FB93" i="1"/>
  <c r="DW109" i="1"/>
  <c r="DW117" i="1"/>
  <c r="FB117" i="1"/>
  <c r="DW125" i="1"/>
  <c r="FB125" i="1"/>
  <c r="DW133" i="1"/>
  <c r="FB133" i="1"/>
  <c r="DW141" i="1"/>
  <c r="DW149" i="1"/>
  <c r="FB149" i="1"/>
  <c r="DW164" i="1"/>
  <c r="FB164" i="1"/>
  <c r="DW172" i="1"/>
  <c r="FB172" i="1"/>
  <c r="DW180" i="1"/>
  <c r="DW188" i="1"/>
  <c r="FB188" i="1"/>
  <c r="DW196" i="1"/>
  <c r="FB196" i="1"/>
  <c r="DW204" i="1"/>
  <c r="FB204" i="1"/>
  <c r="DW228" i="1"/>
  <c r="DW236" i="1"/>
  <c r="FB236" i="1"/>
  <c r="DW244" i="1"/>
  <c r="FB244" i="1"/>
  <c r="DW252" i="1"/>
  <c r="FB252" i="1"/>
  <c r="DW260" i="1"/>
  <c r="DW268" i="1"/>
  <c r="FB268" i="1"/>
  <c r="DW300" i="1"/>
  <c r="FB300" i="1"/>
  <c r="DW308" i="1"/>
  <c r="FB308" i="1"/>
  <c r="DW324" i="1"/>
  <c r="DW332" i="1"/>
  <c r="FB332" i="1"/>
  <c r="DW340" i="1"/>
  <c r="FB340" i="1"/>
  <c r="DW348" i="1"/>
  <c r="FB348" i="1"/>
  <c r="DW356" i="1"/>
  <c r="DW364" i="1"/>
  <c r="FB364" i="1"/>
  <c r="DW372" i="1"/>
  <c r="FB372" i="1"/>
  <c r="DW380" i="1"/>
  <c r="FB380" i="1"/>
  <c r="DW396" i="1"/>
  <c r="DW404" i="1"/>
  <c r="FB404" i="1"/>
  <c r="DW419" i="1"/>
  <c r="DW433" i="1"/>
  <c r="FB433" i="1"/>
  <c r="DW441" i="1"/>
  <c r="DW449" i="1"/>
  <c r="FB449" i="1"/>
  <c r="DW464" i="1"/>
  <c r="FB464" i="1"/>
  <c r="FB51" i="1"/>
  <c r="FB123" i="1"/>
  <c r="FB258" i="1"/>
  <c r="FB354" i="1"/>
  <c r="CR343" i="1"/>
  <c r="CR351" i="1"/>
  <c r="FA351" i="1"/>
  <c r="CR359" i="1"/>
  <c r="FA359" i="1"/>
  <c r="CR367" i="1"/>
  <c r="FA367" i="1"/>
  <c r="CR383" i="1"/>
  <c r="CR391" i="1"/>
  <c r="FA391" i="1"/>
  <c r="CR399" i="1"/>
  <c r="FA399" i="1"/>
  <c r="CR407" i="1"/>
  <c r="FA407" i="1"/>
  <c r="CR428" i="1"/>
  <c r="FA428" i="1"/>
  <c r="CR452" i="1"/>
  <c r="FA452" i="1"/>
  <c r="CR460" i="1"/>
  <c r="FA460" i="1"/>
  <c r="CR467" i="1"/>
  <c r="DW22" i="1"/>
  <c r="FB22" i="1"/>
  <c r="DW30" i="1"/>
  <c r="FB30" i="1"/>
  <c r="DW38" i="1"/>
  <c r="FB38" i="1"/>
  <c r="DW46" i="1"/>
  <c r="DW54" i="1"/>
  <c r="FB54" i="1"/>
  <c r="DW62" i="1"/>
  <c r="FB62" i="1"/>
  <c r="DW70" i="1"/>
  <c r="FB70" i="1"/>
  <c r="DW78" i="1"/>
  <c r="DW102" i="1"/>
  <c r="FB102" i="1"/>
  <c r="DW126" i="1"/>
  <c r="DW134" i="1"/>
  <c r="FB134" i="1"/>
  <c r="DW157" i="1"/>
  <c r="DW165" i="1"/>
  <c r="FB165" i="1"/>
  <c r="DW173" i="1"/>
  <c r="FB173" i="1"/>
  <c r="DW181" i="1"/>
  <c r="FB181" i="1"/>
  <c r="DW189" i="1"/>
  <c r="DW197" i="1"/>
  <c r="FB197" i="1"/>
  <c r="DW205" i="1"/>
  <c r="FB205" i="1"/>
  <c r="DW213" i="1"/>
  <c r="FB213" i="1"/>
  <c r="DW221" i="1"/>
  <c r="DW229" i="1"/>
  <c r="FB229" i="1"/>
  <c r="DW237" i="1"/>
  <c r="FB237" i="1"/>
  <c r="DW261" i="1"/>
  <c r="FB261" i="1"/>
  <c r="DW277" i="1"/>
  <c r="DW285" i="1"/>
  <c r="FB285" i="1"/>
  <c r="DW293" i="1"/>
  <c r="FB293" i="1"/>
  <c r="DW301" i="1"/>
  <c r="FB301" i="1"/>
  <c r="DW309" i="1"/>
  <c r="DW317" i="1"/>
  <c r="FB317" i="1"/>
  <c r="DW325" i="1"/>
  <c r="FB325" i="1"/>
  <c r="DW333" i="1"/>
  <c r="FB333" i="1"/>
  <c r="DW341" i="1"/>
  <c r="DW349" i="1"/>
  <c r="FB349" i="1"/>
  <c r="DW357" i="1"/>
  <c r="FB357" i="1"/>
  <c r="DW365" i="1"/>
  <c r="FB365" i="1"/>
  <c r="DW373" i="1"/>
  <c r="DW381" i="1"/>
  <c r="FB381" i="1"/>
  <c r="DW389" i="1"/>
  <c r="DW405" i="1"/>
  <c r="FB405" i="1"/>
  <c r="DW413" i="1"/>
  <c r="DW434" i="1"/>
  <c r="FB434" i="1"/>
  <c r="DW442" i="1"/>
  <c r="FB442" i="1"/>
  <c r="DW450" i="1"/>
  <c r="FB450" i="1"/>
  <c r="DW458" i="1"/>
  <c r="FA404" i="1"/>
  <c r="FA449" i="1"/>
  <c r="FB162" i="1"/>
  <c r="FB234" i="1"/>
  <c r="CR360" i="1"/>
  <c r="CR368" i="1"/>
  <c r="FA368" i="1"/>
  <c r="CR376" i="1"/>
  <c r="FA376" i="1"/>
  <c r="CR392" i="1"/>
  <c r="FA392" i="1"/>
  <c r="CR408" i="1"/>
  <c r="CR416" i="1"/>
  <c r="FA416" i="1"/>
  <c r="CR421" i="1"/>
  <c r="FA421" i="1"/>
  <c r="CR468" i="1"/>
  <c r="DW23" i="1"/>
  <c r="FB23" i="1"/>
  <c r="DW31" i="1"/>
  <c r="DW39" i="1"/>
  <c r="FB39" i="1"/>
  <c r="DW47" i="1"/>
  <c r="DW63" i="1"/>
  <c r="FB63" i="1"/>
  <c r="DW71" i="1"/>
  <c r="FB71" i="1"/>
  <c r="DW95" i="1"/>
  <c r="FB95" i="1"/>
  <c r="DW111" i="1"/>
  <c r="DW119" i="1"/>
  <c r="FB119" i="1"/>
  <c r="DW143" i="1"/>
  <c r="FB143" i="1"/>
  <c r="DW151" i="1"/>
  <c r="FB151" i="1"/>
  <c r="DW158" i="1"/>
  <c r="DW166" i="1"/>
  <c r="FB166" i="1"/>
  <c r="DW174" i="1"/>
  <c r="DW182" i="1"/>
  <c r="FB182" i="1"/>
  <c r="DW190" i="1"/>
  <c r="DW198" i="1"/>
  <c r="FB198" i="1"/>
  <c r="DW206" i="1"/>
  <c r="FB206" i="1"/>
  <c r="DW214" i="1"/>
  <c r="FB214" i="1"/>
  <c r="DW238" i="1"/>
  <c r="DW246" i="1"/>
  <c r="FB246" i="1"/>
  <c r="DW254" i="1"/>
  <c r="FB254" i="1"/>
  <c r="DW262" i="1"/>
  <c r="FB262" i="1"/>
  <c r="DW270" i="1"/>
  <c r="DW278" i="1"/>
  <c r="FB278" i="1"/>
  <c r="DW286" i="1"/>
  <c r="DW294" i="1"/>
  <c r="FB294" i="1"/>
  <c r="DW302" i="1"/>
  <c r="DW310" i="1"/>
  <c r="FB310" i="1"/>
  <c r="DW326" i="1"/>
  <c r="FB326" i="1"/>
  <c r="DW334" i="1"/>
  <c r="FB334" i="1"/>
  <c r="DW342" i="1"/>
  <c r="DW358" i="1"/>
  <c r="FB358" i="1"/>
  <c r="DW366" i="1"/>
  <c r="DW374" i="1"/>
  <c r="FB374" i="1"/>
  <c r="DW398" i="1"/>
  <c r="DW414" i="1"/>
  <c r="FB414" i="1"/>
  <c r="DW427" i="1"/>
  <c r="FB427" i="1"/>
  <c r="DW443" i="1"/>
  <c r="DW451" i="1"/>
  <c r="FB451" i="1"/>
  <c r="DW459" i="1"/>
  <c r="DW479" i="1"/>
  <c r="FB479" i="1"/>
  <c r="DW487" i="1"/>
  <c r="FB147" i="1"/>
  <c r="CR353" i="1"/>
  <c r="FA353" i="1"/>
  <c r="CR361" i="1"/>
  <c r="CR377" i="1"/>
  <c r="FA377" i="1"/>
  <c r="CR385" i="1"/>
  <c r="FA385" i="1"/>
  <c r="CR393" i="1"/>
  <c r="FA393" i="1"/>
  <c r="CR401" i="1"/>
  <c r="CR417" i="1"/>
  <c r="FA417" i="1"/>
  <c r="CR422" i="1"/>
  <c r="CR446" i="1"/>
  <c r="FA446" i="1"/>
  <c r="CR461" i="1"/>
  <c r="CR469" i="1"/>
  <c r="FA469" i="1"/>
  <c r="DW24" i="1"/>
  <c r="DW32" i="1"/>
  <c r="FB32" i="1"/>
  <c r="DW40" i="1"/>
  <c r="FB40" i="1"/>
  <c r="DW48" i="1"/>
  <c r="FB48" i="1"/>
  <c r="DW80" i="1"/>
  <c r="FB80" i="1"/>
  <c r="DW104" i="1"/>
  <c r="FB104" i="1"/>
  <c r="DW120" i="1"/>
  <c r="FB120" i="1"/>
  <c r="DW128" i="1"/>
  <c r="FB128" i="1"/>
  <c r="DW136" i="1"/>
  <c r="FB136" i="1"/>
  <c r="DW167" i="1"/>
  <c r="FB167" i="1"/>
  <c r="DW175" i="1"/>
  <c r="FB175" i="1"/>
  <c r="DW183" i="1"/>
  <c r="FB183" i="1"/>
  <c r="DW191" i="1"/>
  <c r="FB191" i="1"/>
  <c r="DW199" i="1"/>
  <c r="FB199" i="1"/>
  <c r="DW207" i="1"/>
  <c r="FB207" i="1"/>
  <c r="DW223" i="1"/>
  <c r="FB223" i="1"/>
  <c r="DW231" i="1"/>
  <c r="FB231" i="1"/>
  <c r="DW239" i="1"/>
  <c r="FB239" i="1"/>
  <c r="DW247" i="1"/>
  <c r="FB247" i="1"/>
  <c r="DW255" i="1"/>
  <c r="FB255" i="1"/>
  <c r="DW263" i="1"/>
  <c r="FB263" i="1"/>
  <c r="DW271" i="1"/>
  <c r="FB271" i="1"/>
  <c r="DW295" i="1"/>
  <c r="FB295" i="1"/>
  <c r="DW303" i="1"/>
  <c r="FB303" i="1"/>
  <c r="DW311" i="1"/>
  <c r="FB311" i="1"/>
  <c r="DW319" i="1"/>
  <c r="FB319" i="1"/>
  <c r="DW327" i="1"/>
  <c r="FB327" i="1"/>
  <c r="DW335" i="1"/>
  <c r="FB335" i="1"/>
  <c r="DW343" i="1"/>
  <c r="FB343" i="1"/>
  <c r="DW351" i="1"/>
  <c r="FB351" i="1"/>
  <c r="DW359" i="1"/>
  <c r="DW367" i="1"/>
  <c r="FB367" i="1"/>
  <c r="DW383" i="1"/>
  <c r="FB383" i="1"/>
  <c r="DW391" i="1"/>
  <c r="FB391" i="1"/>
  <c r="DW399" i="1"/>
  <c r="DW407" i="1"/>
  <c r="FB407" i="1"/>
  <c r="DW428" i="1"/>
  <c r="FB428" i="1"/>
  <c r="DW452" i="1"/>
  <c r="FB452" i="1"/>
  <c r="DW460" i="1"/>
  <c r="FB460" i="1"/>
  <c r="DW467" i="1"/>
  <c r="FB467" i="1"/>
  <c r="FB178" i="1"/>
  <c r="FB218" i="1"/>
  <c r="FB410" i="1"/>
  <c r="FB491" i="1"/>
  <c r="DE457" i="1"/>
  <c r="DG457" i="1" s="1"/>
  <c r="FB24" i="1"/>
  <c r="EU24" i="1"/>
  <c r="EY24" i="1" s="1"/>
  <c r="EU32" i="1"/>
  <c r="EY32" i="1" s="1"/>
  <c r="EU40" i="1"/>
  <c r="EY40" i="1" s="1"/>
  <c r="EU48" i="1"/>
  <c r="EY48" i="1" s="1"/>
  <c r="EU80" i="1"/>
  <c r="EY80" i="1" s="1"/>
  <c r="EU104" i="1"/>
  <c r="EY104" i="1" s="1"/>
  <c r="EU120" i="1"/>
  <c r="EY120" i="1" s="1"/>
  <c r="EU128" i="1"/>
  <c r="EY128" i="1" s="1"/>
  <c r="EU136" i="1"/>
  <c r="EY136" i="1" s="1"/>
  <c r="FA136" i="1"/>
  <c r="EU167" i="1"/>
  <c r="EY167" i="1" s="1"/>
  <c r="EU175" i="1"/>
  <c r="EY175" i="1" s="1"/>
  <c r="EU183" i="1"/>
  <c r="EY183" i="1" s="1"/>
  <c r="EU191" i="1"/>
  <c r="EY191" i="1" s="1"/>
  <c r="EU199" i="1"/>
  <c r="EY199" i="1" s="1"/>
  <c r="EU207" i="1"/>
  <c r="EY207" i="1" s="1"/>
  <c r="EU223" i="1"/>
  <c r="EY223" i="1" s="1"/>
  <c r="EU231" i="1"/>
  <c r="EY231" i="1" s="1"/>
  <c r="EU239" i="1"/>
  <c r="EY239" i="1" s="1"/>
  <c r="FA239" i="1"/>
  <c r="EU247" i="1"/>
  <c r="EY247" i="1" s="1"/>
  <c r="EU255" i="1"/>
  <c r="EY255" i="1" s="1"/>
  <c r="EU263" i="1"/>
  <c r="EY263" i="1" s="1"/>
  <c r="EU271" i="1"/>
  <c r="EY271" i="1" s="1"/>
  <c r="EU295" i="1"/>
  <c r="EY295" i="1" s="1"/>
  <c r="EU303" i="1"/>
  <c r="EY303" i="1" s="1"/>
  <c r="EU311" i="1"/>
  <c r="EY311" i="1" s="1"/>
  <c r="EU319" i="1"/>
  <c r="EY319" i="1" s="1"/>
  <c r="EU327" i="1"/>
  <c r="EY327" i="1" s="1"/>
  <c r="EU335" i="1"/>
  <c r="EY335" i="1" s="1"/>
  <c r="EU343" i="1"/>
  <c r="EY343" i="1" s="1"/>
  <c r="FA343" i="1"/>
  <c r="EU351" i="1"/>
  <c r="EY351" i="1" s="1"/>
  <c r="FB359" i="1"/>
  <c r="EU359" i="1"/>
  <c r="EY359" i="1" s="1"/>
  <c r="EU367" i="1"/>
  <c r="EY367" i="1" s="1"/>
  <c r="EU383" i="1"/>
  <c r="EY383" i="1" s="1"/>
  <c r="FA383" i="1"/>
  <c r="EU391" i="1"/>
  <c r="EY391" i="1" s="1"/>
  <c r="FB399" i="1"/>
  <c r="EU399" i="1"/>
  <c r="EY399" i="1" s="1"/>
  <c r="EU407" i="1"/>
  <c r="EY407" i="1" s="1"/>
  <c r="EU428" i="1"/>
  <c r="EY428" i="1" s="1"/>
  <c r="EU452" i="1"/>
  <c r="EY452" i="1" s="1"/>
  <c r="EU460" i="1"/>
  <c r="EY460" i="1" s="1"/>
  <c r="EU467" i="1"/>
  <c r="EY467" i="1" s="1"/>
  <c r="FA467" i="1"/>
  <c r="EJ17" i="1"/>
  <c r="EK17" i="1" s="1"/>
  <c r="EL17" i="1" s="1"/>
  <c r="EJ19" i="1"/>
  <c r="EK19" i="1" s="1"/>
  <c r="EL19" i="1" s="1"/>
  <c r="EJ21" i="1"/>
  <c r="EK21" i="1" s="1"/>
  <c r="EL21" i="1" s="1"/>
  <c r="EJ23" i="1"/>
  <c r="EK23" i="1" s="1"/>
  <c r="EL23" i="1" s="1"/>
  <c r="EJ25" i="1"/>
  <c r="EK25" i="1" s="1"/>
  <c r="EL25" i="1" s="1"/>
  <c r="EJ27" i="1"/>
  <c r="EK27" i="1" s="1"/>
  <c r="EL27" i="1" s="1"/>
  <c r="EJ29" i="1"/>
  <c r="EK29" i="1" s="1"/>
  <c r="EL29" i="1" s="1"/>
  <c r="EJ31" i="1"/>
  <c r="EK31" i="1" s="1"/>
  <c r="EL31" i="1" s="1"/>
  <c r="EJ33" i="1"/>
  <c r="EK33" i="1" s="1"/>
  <c r="EL33" i="1" s="1"/>
  <c r="EJ35" i="1"/>
  <c r="EK35" i="1" s="1"/>
  <c r="EL35" i="1" s="1"/>
  <c r="EJ37" i="1"/>
  <c r="EK37" i="1" s="1"/>
  <c r="EL37" i="1" s="1"/>
  <c r="EJ39" i="1"/>
  <c r="EK39" i="1" s="1"/>
  <c r="EL39" i="1" s="1"/>
  <c r="EJ41" i="1"/>
  <c r="EK41" i="1" s="1"/>
  <c r="EL41" i="1" s="1"/>
  <c r="EJ43" i="1"/>
  <c r="EK43" i="1" s="1"/>
  <c r="EL43" i="1" s="1"/>
  <c r="EJ45" i="1"/>
  <c r="EK45" i="1" s="1"/>
  <c r="EL45" i="1" s="1"/>
  <c r="EJ47" i="1"/>
  <c r="EK47" i="1" s="1"/>
  <c r="EL47" i="1" s="1"/>
  <c r="EJ49" i="1"/>
  <c r="EK49" i="1" s="1"/>
  <c r="EL49" i="1" s="1"/>
  <c r="EJ51" i="1"/>
  <c r="EJ53" i="1"/>
  <c r="EK53" i="1" s="1"/>
  <c r="EL53" i="1" s="1"/>
  <c r="EJ55" i="1"/>
  <c r="EK55" i="1" s="1"/>
  <c r="EL55" i="1" s="1"/>
  <c r="EJ57" i="1"/>
  <c r="EK57" i="1" s="1"/>
  <c r="EL57" i="1" s="1"/>
  <c r="EJ59" i="1"/>
  <c r="EK59" i="1" s="1"/>
  <c r="EL59" i="1" s="1"/>
  <c r="EJ61" i="1"/>
  <c r="EK61" i="1" s="1"/>
  <c r="EL61" i="1" s="1"/>
  <c r="EJ63" i="1"/>
  <c r="EK63" i="1" s="1"/>
  <c r="EL63" i="1" s="1"/>
  <c r="EJ65" i="1"/>
  <c r="EK65" i="1" s="1"/>
  <c r="EL65" i="1" s="1"/>
  <c r="EJ67" i="1"/>
  <c r="EK67" i="1" s="1"/>
  <c r="EL67" i="1" s="1"/>
  <c r="EJ69" i="1"/>
  <c r="EK69" i="1" s="1"/>
  <c r="EL69" i="1" s="1"/>
  <c r="EJ71" i="1"/>
  <c r="EK71" i="1" s="1"/>
  <c r="EL71" i="1" s="1"/>
  <c r="EJ73" i="1"/>
  <c r="EK73" i="1" s="1"/>
  <c r="EL73" i="1" s="1"/>
  <c r="EJ75" i="1"/>
  <c r="EK75" i="1" s="1"/>
  <c r="EL75" i="1" s="1"/>
  <c r="EJ77" i="1"/>
  <c r="EK77" i="1" s="1"/>
  <c r="EL77" i="1" s="1"/>
  <c r="EJ79" i="1"/>
  <c r="EK79" i="1" s="1"/>
  <c r="EL79" i="1" s="1"/>
  <c r="EJ81" i="1"/>
  <c r="EK81" i="1" s="1"/>
  <c r="EL81" i="1" s="1"/>
  <c r="EJ83" i="1"/>
  <c r="EK83" i="1" s="1"/>
  <c r="EL83" i="1" s="1"/>
  <c r="EJ85" i="1"/>
  <c r="EK85" i="1" s="1"/>
  <c r="EL85" i="1" s="1"/>
  <c r="EJ87" i="1"/>
  <c r="EK87" i="1" s="1"/>
  <c r="EL87" i="1" s="1"/>
  <c r="EJ89" i="1"/>
  <c r="EK89" i="1" s="1"/>
  <c r="EL89" i="1" s="1"/>
  <c r="EJ91" i="1"/>
  <c r="EK91" i="1" s="1"/>
  <c r="EL91" i="1" s="1"/>
  <c r="EJ93" i="1"/>
  <c r="EK93" i="1" s="1"/>
  <c r="EL93" i="1" s="1"/>
  <c r="EJ95" i="1"/>
  <c r="EK95" i="1" s="1"/>
  <c r="EL95" i="1" s="1"/>
  <c r="EJ97" i="1"/>
  <c r="EK97" i="1" s="1"/>
  <c r="EL97" i="1" s="1"/>
  <c r="EJ99" i="1"/>
  <c r="EL99" i="1" s="1"/>
  <c r="EJ101" i="1"/>
  <c r="EL101" i="1" s="1"/>
  <c r="EJ103" i="1"/>
  <c r="EL103" i="1" s="1"/>
  <c r="EJ105" i="1"/>
  <c r="EK105" i="1" s="1"/>
  <c r="EL105" i="1" s="1"/>
  <c r="EJ107" i="1"/>
  <c r="EK107" i="1" s="1"/>
  <c r="EL107" i="1" s="1"/>
  <c r="EJ109" i="1"/>
  <c r="EK109" i="1" s="1"/>
  <c r="EL109" i="1" s="1"/>
  <c r="EJ111" i="1"/>
  <c r="EK111" i="1" s="1"/>
  <c r="EL111" i="1" s="1"/>
  <c r="EJ113" i="1"/>
  <c r="EK113" i="1" s="1"/>
  <c r="EL113" i="1" s="1"/>
  <c r="EJ115" i="1"/>
  <c r="EK115" i="1" s="1"/>
  <c r="EL115" i="1" s="1"/>
  <c r="EJ117" i="1"/>
  <c r="EJ118" i="1"/>
  <c r="EL118" i="1" s="1"/>
  <c r="EJ119" i="1"/>
  <c r="EK119" i="1" s="1"/>
  <c r="EL119" i="1" s="1"/>
  <c r="EJ121" i="1"/>
  <c r="EL121" i="1" s="1"/>
  <c r="EJ123" i="1"/>
  <c r="EK123" i="1" s="1"/>
  <c r="EL123" i="1" s="1"/>
  <c r="EJ125" i="1"/>
  <c r="EK125" i="1" s="1"/>
  <c r="EL125" i="1" s="1"/>
  <c r="EJ127" i="1"/>
  <c r="EL127" i="1" s="1"/>
  <c r="EJ129" i="1"/>
  <c r="EK129" i="1" s="1"/>
  <c r="EL129" i="1" s="1"/>
  <c r="EJ131" i="1"/>
  <c r="EK131" i="1" s="1"/>
  <c r="EL131" i="1" s="1"/>
  <c r="EJ133" i="1"/>
  <c r="EK133" i="1" s="1"/>
  <c r="EL133" i="1" s="1"/>
  <c r="EJ135" i="1"/>
  <c r="EL135" i="1" s="1"/>
  <c r="EJ137" i="1"/>
  <c r="EK137" i="1" s="1"/>
  <c r="EL137" i="1" s="1"/>
  <c r="EJ139" i="1"/>
  <c r="EK139" i="1" s="1"/>
  <c r="EL139" i="1" s="1"/>
  <c r="EJ141" i="1"/>
  <c r="EK141" i="1" s="1"/>
  <c r="EL141" i="1" s="1"/>
  <c r="EJ143" i="1"/>
  <c r="EK143" i="1" s="1"/>
  <c r="EL143" i="1" s="1"/>
  <c r="EJ145" i="1"/>
  <c r="EK145" i="1" s="1"/>
  <c r="EL145" i="1" s="1"/>
  <c r="EJ147" i="1"/>
  <c r="EK147" i="1" s="1"/>
  <c r="EL147" i="1" s="1"/>
  <c r="EJ149" i="1"/>
  <c r="EK149" i="1" s="1"/>
  <c r="EL149" i="1" s="1"/>
  <c r="EJ151" i="1"/>
  <c r="EK151" i="1" s="1"/>
  <c r="EL151" i="1" s="1"/>
  <c r="EJ154" i="1"/>
  <c r="EL154" i="1" s="1"/>
  <c r="EJ156" i="1"/>
  <c r="EL156" i="1" s="1"/>
  <c r="EJ158" i="1"/>
  <c r="EK158" i="1" s="1"/>
  <c r="EL158" i="1" s="1"/>
  <c r="EJ160" i="1"/>
  <c r="EK160" i="1" s="1"/>
  <c r="EL160" i="1" s="1"/>
  <c r="EJ162" i="1"/>
  <c r="EK162" i="1" s="1"/>
  <c r="EL162" i="1" s="1"/>
  <c r="EJ164" i="1"/>
  <c r="EK164" i="1" s="1"/>
  <c r="EL164" i="1" s="1"/>
  <c r="EJ166" i="1"/>
  <c r="EK166" i="1" s="1"/>
  <c r="EL166" i="1" s="1"/>
  <c r="EJ168" i="1"/>
  <c r="EK168" i="1" s="1"/>
  <c r="EL168" i="1" s="1"/>
  <c r="EJ170" i="1"/>
  <c r="EK170" i="1" s="1"/>
  <c r="EL170" i="1" s="1"/>
  <c r="EJ172" i="1"/>
  <c r="EK172" i="1" s="1"/>
  <c r="EL172" i="1" s="1"/>
  <c r="EJ174" i="1"/>
  <c r="EK174" i="1" s="1"/>
  <c r="EL174" i="1" s="1"/>
  <c r="EJ176" i="1"/>
  <c r="EK176" i="1" s="1"/>
  <c r="EL176" i="1" s="1"/>
  <c r="EJ178" i="1"/>
  <c r="EK178" i="1" s="1"/>
  <c r="EL178" i="1" s="1"/>
  <c r="EJ180" i="1"/>
  <c r="EK180" i="1" s="1"/>
  <c r="EL180" i="1" s="1"/>
  <c r="EJ182" i="1"/>
  <c r="EK182" i="1" s="1"/>
  <c r="EL182" i="1" s="1"/>
  <c r="EJ184" i="1"/>
  <c r="EK184" i="1" s="1"/>
  <c r="EL184" i="1" s="1"/>
  <c r="EJ186" i="1"/>
  <c r="EK186" i="1" s="1"/>
  <c r="EL186" i="1" s="1"/>
  <c r="EJ188" i="1"/>
  <c r="EK188" i="1" s="1"/>
  <c r="EL188" i="1" s="1"/>
  <c r="EJ190" i="1"/>
  <c r="EK190" i="1" s="1"/>
  <c r="EL190" i="1" s="1"/>
  <c r="EJ192" i="1"/>
  <c r="EK192" i="1" s="1"/>
  <c r="EL192" i="1" s="1"/>
  <c r="EJ194" i="1"/>
  <c r="EJ196" i="1"/>
  <c r="EK196" i="1" s="1"/>
  <c r="EL196" i="1" s="1"/>
  <c r="EJ198" i="1"/>
  <c r="EK198" i="1" s="1"/>
  <c r="EL198" i="1" s="1"/>
  <c r="EJ200" i="1"/>
  <c r="EK200" i="1" s="1"/>
  <c r="EL200" i="1" s="1"/>
  <c r="EJ202" i="1"/>
  <c r="EK202" i="1" s="1"/>
  <c r="EL202" i="1" s="1"/>
  <c r="EJ204" i="1"/>
  <c r="EK204" i="1" s="1"/>
  <c r="EL204" i="1" s="1"/>
  <c r="EJ206" i="1"/>
  <c r="EK206" i="1" s="1"/>
  <c r="EL206" i="1" s="1"/>
  <c r="EJ208" i="1"/>
  <c r="EK208" i="1" s="1"/>
  <c r="EL208" i="1" s="1"/>
  <c r="EJ210" i="1"/>
  <c r="EK210" i="1" s="1"/>
  <c r="EL210" i="1" s="1"/>
  <c r="EJ211" i="1"/>
  <c r="EK211" i="1" s="1"/>
  <c r="EL211" i="1" s="1"/>
  <c r="EJ212" i="1"/>
  <c r="EL212" i="1" s="1"/>
  <c r="EJ214" i="1"/>
  <c r="EK214" i="1" s="1"/>
  <c r="EL214" i="1" s="1"/>
  <c r="EJ216" i="1"/>
  <c r="EK216" i="1" s="1"/>
  <c r="EL216" i="1" s="1"/>
  <c r="EJ218" i="1"/>
  <c r="EK218" i="1" s="1"/>
  <c r="EL218" i="1" s="1"/>
  <c r="AH199" i="1"/>
  <c r="AH263" i="1"/>
  <c r="AH303" i="1"/>
  <c r="AH383" i="1"/>
  <c r="AH25" i="1"/>
  <c r="FA25" i="1"/>
  <c r="EU25" i="1"/>
  <c r="EY25" i="1" s="1"/>
  <c r="EU33" i="1"/>
  <c r="EY33" i="1" s="1"/>
  <c r="AH41" i="1"/>
  <c r="EU41" i="1"/>
  <c r="EY41" i="1" s="1"/>
  <c r="FB49" i="1"/>
  <c r="EU49" i="1"/>
  <c r="EY49" i="1" s="1"/>
  <c r="AH65" i="1"/>
  <c r="FA65" i="1"/>
  <c r="EU65" i="1"/>
  <c r="EY65" i="1" s="1"/>
  <c r="AH89" i="1"/>
  <c r="FB89" i="1"/>
  <c r="EU89" i="1"/>
  <c r="EY89" i="1" s="1"/>
  <c r="EU97" i="1"/>
  <c r="EY97" i="1" s="1"/>
  <c r="AH105" i="1"/>
  <c r="FB105" i="1"/>
  <c r="EU105" i="1"/>
  <c r="EY105" i="1" s="1"/>
  <c r="FA113" i="1"/>
  <c r="EU113" i="1"/>
  <c r="EY113" i="1" s="1"/>
  <c r="AH129" i="1"/>
  <c r="EU129" i="1"/>
  <c r="EY129" i="1" s="1"/>
  <c r="AH137" i="1"/>
  <c r="FA137" i="1"/>
  <c r="EU137" i="1"/>
  <c r="EY137" i="1" s="1"/>
  <c r="AH145" i="1"/>
  <c r="FB145" i="1"/>
  <c r="EU145" i="1"/>
  <c r="EY145" i="1" s="1"/>
  <c r="AH160" i="1"/>
  <c r="EU160" i="1"/>
  <c r="EY160" i="1" s="1"/>
  <c r="AH168" i="1"/>
  <c r="FA168" i="1"/>
  <c r="EU168" i="1"/>
  <c r="EY168" i="1" s="1"/>
  <c r="AH176" i="1"/>
  <c r="FB176" i="1"/>
  <c r="EU176" i="1"/>
  <c r="EY176" i="1" s="1"/>
  <c r="AH184" i="1"/>
  <c r="FA184" i="1"/>
  <c r="EU184" i="1"/>
  <c r="EY184" i="1" s="1"/>
  <c r="EU192" i="1"/>
  <c r="EY192" i="1" s="1"/>
  <c r="AH200" i="1"/>
  <c r="EU200" i="1"/>
  <c r="EY200" i="1" s="1"/>
  <c r="FB208" i="1"/>
  <c r="EU208" i="1"/>
  <c r="EY208" i="1" s="1"/>
  <c r="AH216" i="1"/>
  <c r="FA216" i="1"/>
  <c r="EU216" i="1"/>
  <c r="EY216" i="1" s="1"/>
  <c r="AH232" i="1"/>
  <c r="FB232" i="1"/>
  <c r="EU232" i="1"/>
  <c r="EY232" i="1" s="1"/>
  <c r="AH240" i="1"/>
  <c r="EU240" i="1"/>
  <c r="EY240" i="1" s="1"/>
  <c r="AH256" i="1"/>
  <c r="FB256" i="1"/>
  <c r="EU256" i="1"/>
  <c r="EY256" i="1" s="1"/>
  <c r="AH264" i="1"/>
  <c r="FA264" i="1"/>
  <c r="EU264" i="1"/>
  <c r="EY264" i="1" s="1"/>
  <c r="AH272" i="1"/>
  <c r="FB272" i="1"/>
  <c r="EU272" i="1"/>
  <c r="EY272" i="1" s="1"/>
  <c r="AH280" i="1"/>
  <c r="EU280" i="1"/>
  <c r="EY280" i="1" s="1"/>
  <c r="AH288" i="1"/>
  <c r="FB288" i="1"/>
  <c r="EU288" i="1"/>
  <c r="EY288" i="1" s="1"/>
  <c r="AH296" i="1"/>
  <c r="FA296" i="1"/>
  <c r="EU296" i="1"/>
  <c r="EY296" i="1" s="1"/>
  <c r="EU304" i="1"/>
  <c r="EY304" i="1" s="1"/>
  <c r="AH320" i="1"/>
  <c r="FA320" i="1"/>
  <c r="EU320" i="1"/>
  <c r="EY320" i="1" s="1"/>
  <c r="AH360" i="1"/>
  <c r="FB360" i="1"/>
  <c r="FA360" i="1"/>
  <c r="EU360" i="1"/>
  <c r="EY360" i="1" s="1"/>
  <c r="AH368" i="1"/>
  <c r="EU368" i="1"/>
  <c r="EY368" i="1" s="1"/>
  <c r="EU376" i="1"/>
  <c r="EY376" i="1" s="1"/>
  <c r="AH392" i="1"/>
  <c r="EU392" i="1"/>
  <c r="EY392" i="1" s="1"/>
  <c r="AH408" i="1"/>
  <c r="FB408" i="1"/>
  <c r="FA408" i="1"/>
  <c r="EU408" i="1"/>
  <c r="EY408" i="1" s="1"/>
  <c r="AH416" i="1"/>
  <c r="EU416" i="1"/>
  <c r="EY416" i="1" s="1"/>
  <c r="AH421" i="1"/>
  <c r="EU421" i="1"/>
  <c r="EY421" i="1" s="1"/>
  <c r="AH468" i="1"/>
  <c r="FB468" i="1"/>
  <c r="FA468" i="1"/>
  <c r="EU468" i="1"/>
  <c r="EY468" i="1" s="1"/>
  <c r="BZ21" i="1"/>
  <c r="BZ29" i="1"/>
  <c r="BZ37" i="1"/>
  <c r="BZ45" i="1"/>
  <c r="BZ53" i="1"/>
  <c r="BZ61" i="1"/>
  <c r="BZ69" i="1"/>
  <c r="BZ77" i="1"/>
  <c r="BZ85" i="1"/>
  <c r="BZ93" i="1"/>
  <c r="BZ101" i="1"/>
  <c r="BZ109" i="1"/>
  <c r="BZ117" i="1"/>
  <c r="AH24" i="1"/>
  <c r="AH136" i="1"/>
  <c r="AH223" i="1"/>
  <c r="FA18" i="1"/>
  <c r="EU18" i="1"/>
  <c r="EY18" i="1" s="1"/>
  <c r="FB26" i="1"/>
  <c r="EZ26" i="1"/>
  <c r="EU26" i="1"/>
  <c r="EY26" i="1" s="1"/>
  <c r="FA34" i="1"/>
  <c r="EU34" i="1"/>
  <c r="EY34" i="1" s="1"/>
  <c r="FB42" i="1"/>
  <c r="EU42" i="1"/>
  <c r="EY42" i="1" s="1"/>
  <c r="EU50" i="1"/>
  <c r="EY50" i="1" s="1"/>
  <c r="EZ58" i="1"/>
  <c r="EU58" i="1"/>
  <c r="EY58" i="1" s="1"/>
  <c r="EU66" i="1"/>
  <c r="EY66" i="1" s="1"/>
  <c r="FA66" i="1"/>
  <c r="EU98" i="1"/>
  <c r="EY98" i="1" s="1"/>
  <c r="FB98" i="1"/>
  <c r="EU122" i="1"/>
  <c r="EY122" i="1" s="1"/>
  <c r="EU130" i="1"/>
  <c r="EY130" i="1" s="1"/>
  <c r="EZ130" i="1"/>
  <c r="EU138" i="1"/>
  <c r="EY138" i="1" s="1"/>
  <c r="FA138" i="1"/>
  <c r="EU153" i="1"/>
  <c r="EY153" i="1" s="1"/>
  <c r="FB153" i="1"/>
  <c r="EU161" i="1"/>
  <c r="EY161" i="1" s="1"/>
  <c r="FA161" i="1"/>
  <c r="EU169" i="1"/>
  <c r="EY169" i="1" s="1"/>
  <c r="FB169" i="1"/>
  <c r="EZ169" i="1"/>
  <c r="EU177" i="1"/>
  <c r="EY177" i="1" s="1"/>
  <c r="FA177" i="1"/>
  <c r="EU185" i="1"/>
  <c r="EY185" i="1" s="1"/>
  <c r="FB185" i="1"/>
  <c r="EU193" i="1"/>
  <c r="EY193" i="1" s="1"/>
  <c r="EU201" i="1"/>
  <c r="EY201" i="1" s="1"/>
  <c r="EZ201" i="1"/>
  <c r="EU209" i="1"/>
  <c r="EY209" i="1" s="1"/>
  <c r="FA209" i="1"/>
  <c r="EU225" i="1"/>
  <c r="EY225" i="1" s="1"/>
  <c r="FB225" i="1"/>
  <c r="EU233" i="1"/>
  <c r="EY233" i="1" s="1"/>
  <c r="FA233" i="1"/>
  <c r="EU241" i="1"/>
  <c r="EY241" i="1" s="1"/>
  <c r="EZ241" i="1"/>
  <c r="EU249" i="1"/>
  <c r="EY249" i="1" s="1"/>
  <c r="FA249" i="1"/>
  <c r="EZ257" i="1"/>
  <c r="EU257" i="1"/>
  <c r="EY257" i="1" s="1"/>
  <c r="FB257" i="1"/>
  <c r="EU265" i="1"/>
  <c r="EY265" i="1" s="1"/>
  <c r="FB305" i="1"/>
  <c r="EZ305" i="1"/>
  <c r="EU305" i="1"/>
  <c r="EY305" i="1" s="1"/>
  <c r="EU313" i="1"/>
  <c r="EY313" i="1" s="1"/>
  <c r="FA313" i="1"/>
  <c r="FB329" i="1"/>
  <c r="EU329" i="1"/>
  <c r="EY329" i="1" s="1"/>
  <c r="EU337" i="1"/>
  <c r="EY337" i="1" s="1"/>
  <c r="EZ345" i="1"/>
  <c r="EU345" i="1"/>
  <c r="EY345" i="1" s="1"/>
  <c r="EU353" i="1"/>
  <c r="EY353" i="1" s="1"/>
  <c r="FB361" i="1"/>
  <c r="EU361" i="1"/>
  <c r="EY361" i="1" s="1"/>
  <c r="FA361" i="1"/>
  <c r="EU377" i="1"/>
  <c r="EY377" i="1" s="1"/>
  <c r="FB385" i="1"/>
  <c r="EZ385" i="1"/>
  <c r="EU385" i="1"/>
  <c r="EY385" i="1" s="1"/>
  <c r="EU393" i="1"/>
  <c r="EY393" i="1" s="1"/>
  <c r="FB401" i="1"/>
  <c r="EU401" i="1"/>
  <c r="EY401" i="1" s="1"/>
  <c r="FA401" i="1"/>
  <c r="EU417" i="1"/>
  <c r="EY417" i="1" s="1"/>
  <c r="EZ422" i="1"/>
  <c r="EU422" i="1"/>
  <c r="EY422" i="1" s="1"/>
  <c r="FA422" i="1"/>
  <c r="EU446" i="1"/>
  <c r="EY446" i="1" s="1"/>
  <c r="FB461" i="1"/>
  <c r="EU461" i="1"/>
  <c r="EY461" i="1" s="1"/>
  <c r="FA461" i="1"/>
  <c r="EU469" i="1"/>
  <c r="EY469" i="1" s="1"/>
  <c r="BZ62" i="1"/>
  <c r="BZ70" i="1"/>
  <c r="CC70" i="1" s="1" a="1"/>
  <c r="CC70" i="1" s="1"/>
  <c r="BZ78" i="1"/>
  <c r="BZ86" i="1"/>
  <c r="BZ94" i="1"/>
  <c r="BZ102" i="1"/>
  <c r="BZ110" i="1"/>
  <c r="BZ118" i="1"/>
  <c r="AH40" i="1"/>
  <c r="AH175" i="1"/>
  <c r="AH19" i="1"/>
  <c r="AH27" i="1"/>
  <c r="FB27" i="1"/>
  <c r="EU27" i="1"/>
  <c r="EY27" i="1" s="1"/>
  <c r="AH35" i="1"/>
  <c r="AH43" i="1"/>
  <c r="EU43" i="1"/>
  <c r="EY43" i="1" s="1"/>
  <c r="AH67" i="1"/>
  <c r="EU67" i="1"/>
  <c r="EY67" i="1" s="1"/>
  <c r="AH91" i="1"/>
  <c r="EU91" i="1"/>
  <c r="EY91" i="1" s="1"/>
  <c r="AH107" i="1"/>
  <c r="EU107" i="1"/>
  <c r="EY107" i="1" s="1"/>
  <c r="EU115" i="1"/>
  <c r="EY115" i="1" s="1"/>
  <c r="AH123" i="1"/>
  <c r="EU123" i="1"/>
  <c r="EY123" i="1" s="1"/>
  <c r="AH131" i="1"/>
  <c r="EU131" i="1"/>
  <c r="EY131" i="1" s="1"/>
  <c r="AH139" i="1"/>
  <c r="EU139" i="1"/>
  <c r="EY139" i="1" s="1"/>
  <c r="AH147" i="1"/>
  <c r="FA147" i="1"/>
  <c r="EU147" i="1"/>
  <c r="EY147" i="1" s="1"/>
  <c r="EU162" i="1"/>
  <c r="EY162" i="1" s="1"/>
  <c r="AH170" i="1"/>
  <c r="EU170" i="1"/>
  <c r="EY170" i="1" s="1"/>
  <c r="AH178" i="1"/>
  <c r="FA178" i="1"/>
  <c r="EU178" i="1"/>
  <c r="EY178" i="1" s="1"/>
  <c r="AH186" i="1"/>
  <c r="FB186" i="1"/>
  <c r="EU186" i="1"/>
  <c r="EY186" i="1" s="1"/>
  <c r="AH194" i="1"/>
  <c r="EU194" i="1"/>
  <c r="EY194" i="1" s="1"/>
  <c r="AH202" i="1"/>
  <c r="EU202" i="1"/>
  <c r="EY202" i="1" s="1"/>
  <c r="FB210" i="1"/>
  <c r="EU210" i="1"/>
  <c r="EY210" i="1" s="1"/>
  <c r="AH218" i="1"/>
  <c r="EU218" i="1"/>
  <c r="EY218" i="1" s="1"/>
  <c r="AH234" i="1"/>
  <c r="EU234" i="1"/>
  <c r="EY234" i="1" s="1"/>
  <c r="AH242" i="1"/>
  <c r="EU242" i="1"/>
  <c r="EY242" i="1" s="1"/>
  <c r="AH250" i="1"/>
  <c r="EU250" i="1"/>
  <c r="EY250" i="1" s="1"/>
  <c r="AH258" i="1"/>
  <c r="EU258" i="1"/>
  <c r="EY258" i="1" s="1"/>
  <c r="AH274" i="1"/>
  <c r="EU274" i="1"/>
  <c r="EY274" i="1" s="1"/>
  <c r="AH282" i="1"/>
  <c r="EU282" i="1"/>
  <c r="EY282" i="1" s="1"/>
  <c r="AH290" i="1"/>
  <c r="FA290" i="1"/>
  <c r="EU290" i="1"/>
  <c r="EY290" i="1" s="1"/>
  <c r="AH298" i="1"/>
  <c r="EU298" i="1"/>
  <c r="EY298" i="1" s="1"/>
  <c r="AH322" i="1"/>
  <c r="EU322" i="1"/>
  <c r="EY322" i="1" s="1"/>
  <c r="AH330" i="1"/>
  <c r="EU330" i="1"/>
  <c r="EY330" i="1" s="1"/>
  <c r="AH338" i="1"/>
  <c r="FB338" i="1"/>
  <c r="EU338" i="1"/>
  <c r="EY338" i="1" s="1"/>
  <c r="AH346" i="1"/>
  <c r="FB346" i="1"/>
  <c r="EU346" i="1"/>
  <c r="EY346" i="1" s="1"/>
  <c r="AH354" i="1"/>
  <c r="EU354" i="1"/>
  <c r="EY354" i="1" s="1"/>
  <c r="AH362" i="1"/>
  <c r="EU362" i="1"/>
  <c r="EY362" i="1" s="1"/>
  <c r="AH378" i="1"/>
  <c r="EU378" i="1"/>
  <c r="EY378" i="1" s="1"/>
  <c r="AH410" i="1"/>
  <c r="EU410" i="1"/>
  <c r="EY410" i="1" s="1"/>
  <c r="AH439" i="1"/>
  <c r="EU439" i="1"/>
  <c r="EY439" i="1" s="1"/>
  <c r="AH447" i="1"/>
  <c r="EU447" i="1"/>
  <c r="EY447" i="1" s="1"/>
  <c r="AH462" i="1"/>
  <c r="EU462" i="1"/>
  <c r="EY462" i="1" s="1"/>
  <c r="AH483" i="1"/>
  <c r="FB483" i="1"/>
  <c r="EU483" i="1"/>
  <c r="EY483" i="1" s="1"/>
  <c r="AH491" i="1"/>
  <c r="EU491" i="1"/>
  <c r="EY491" i="1" s="1"/>
  <c r="AU23" i="1"/>
  <c r="AU31" i="1"/>
  <c r="AU39" i="1"/>
  <c r="AU47" i="1"/>
  <c r="AU55" i="1"/>
  <c r="AU63" i="1"/>
  <c r="AU71" i="1"/>
  <c r="AU100" i="1"/>
  <c r="BZ31" i="1"/>
  <c r="BZ39" i="1"/>
  <c r="BZ47" i="1"/>
  <c r="BZ55" i="1"/>
  <c r="BZ63" i="1"/>
  <c r="BZ71" i="1"/>
  <c r="BZ79" i="1"/>
  <c r="BZ87" i="1"/>
  <c r="BZ95" i="1"/>
  <c r="BZ103" i="1"/>
  <c r="BZ111" i="1"/>
  <c r="BZ119" i="1"/>
  <c r="EU51" i="1"/>
  <c r="EY51" i="1" s="1"/>
  <c r="FB46" i="1"/>
  <c r="EU46" i="1"/>
  <c r="EY46" i="1" s="1"/>
  <c r="AH104" i="1"/>
  <c r="AH191" i="1"/>
  <c r="AH239" i="1"/>
  <c r="AH255" i="1"/>
  <c r="AH295" i="1"/>
  <c r="AH335" i="1"/>
  <c r="AH20" i="1"/>
  <c r="EU20" i="1"/>
  <c r="EY20" i="1" s="1"/>
  <c r="AH28" i="1"/>
  <c r="FB28" i="1"/>
  <c r="EU28" i="1"/>
  <c r="EY28" i="1" s="1"/>
  <c r="AH36" i="1"/>
  <c r="EU36" i="1"/>
  <c r="EY36" i="1" s="1"/>
  <c r="AH44" i="1"/>
  <c r="EU44" i="1"/>
  <c r="EY44" i="1" s="1"/>
  <c r="AH52" i="1"/>
  <c r="EU52" i="1"/>
  <c r="EY52" i="1" s="1"/>
  <c r="AH60" i="1"/>
  <c r="FB60" i="1"/>
  <c r="EU60" i="1"/>
  <c r="EY60" i="1" s="1"/>
  <c r="AH68" i="1"/>
  <c r="EU68" i="1"/>
  <c r="EY68" i="1" s="1"/>
  <c r="AH92" i="1"/>
  <c r="EU92" i="1"/>
  <c r="EY92" i="1" s="1"/>
  <c r="AH100" i="1"/>
  <c r="EU100" i="1"/>
  <c r="EY100" i="1" s="1"/>
  <c r="AH140" i="1"/>
  <c r="EU140" i="1"/>
  <c r="EY140" i="1" s="1"/>
  <c r="FB140" i="1"/>
  <c r="AH155" i="1"/>
  <c r="EU155" i="1"/>
  <c r="EY155" i="1" s="1"/>
  <c r="AH163" i="1"/>
  <c r="EU163" i="1"/>
  <c r="EY163" i="1" s="1"/>
  <c r="AH171" i="1"/>
  <c r="EU171" i="1"/>
  <c r="EY171" i="1" s="1"/>
  <c r="EZ171" i="1"/>
  <c r="AH179" i="1"/>
  <c r="EU179" i="1"/>
  <c r="EY179" i="1" s="1"/>
  <c r="FB179" i="1"/>
  <c r="AH187" i="1"/>
  <c r="EU187" i="1"/>
  <c r="EY187" i="1" s="1"/>
  <c r="AH195" i="1"/>
  <c r="EU195" i="1"/>
  <c r="EY195" i="1" s="1"/>
  <c r="AH203" i="1"/>
  <c r="EU203" i="1"/>
  <c r="EY203" i="1" s="1"/>
  <c r="EZ203" i="1"/>
  <c r="AH211" i="1"/>
  <c r="EU211" i="1"/>
  <c r="EY211" i="1" s="1"/>
  <c r="FB211" i="1"/>
  <c r="AH219" i="1"/>
  <c r="EU219" i="1"/>
  <c r="EY219" i="1" s="1"/>
  <c r="AH227" i="1"/>
  <c r="EU227" i="1"/>
  <c r="EY227" i="1" s="1"/>
  <c r="AH243" i="1"/>
  <c r="EU243" i="1"/>
  <c r="EY243" i="1" s="1"/>
  <c r="EZ243" i="1"/>
  <c r="AH251" i="1"/>
  <c r="EU251" i="1"/>
  <c r="EY251" i="1" s="1"/>
  <c r="FB251" i="1"/>
  <c r="AH259" i="1"/>
  <c r="EU259" i="1"/>
  <c r="EY259" i="1" s="1"/>
  <c r="AH267" i="1"/>
  <c r="EU267" i="1"/>
  <c r="EY267" i="1" s="1"/>
  <c r="AH275" i="1"/>
  <c r="EU275" i="1"/>
  <c r="EY275" i="1" s="1"/>
  <c r="AH283" i="1"/>
  <c r="FB283" i="1"/>
  <c r="EU283" i="1"/>
  <c r="EY283" i="1" s="1"/>
  <c r="AH291" i="1"/>
  <c r="EU291" i="1"/>
  <c r="EY291" i="1" s="1"/>
  <c r="AH299" i="1"/>
  <c r="FB299" i="1"/>
  <c r="EU299" i="1"/>
  <c r="EY299" i="1" s="1"/>
  <c r="AH307" i="1"/>
  <c r="EU307" i="1"/>
  <c r="EY307" i="1" s="1"/>
  <c r="AH315" i="1"/>
  <c r="FB315" i="1"/>
  <c r="EU315" i="1"/>
  <c r="EY315" i="1" s="1"/>
  <c r="AH323" i="1"/>
  <c r="EU323" i="1"/>
  <c r="EY323" i="1" s="1"/>
  <c r="AH331" i="1"/>
  <c r="EU331" i="1"/>
  <c r="EY331" i="1" s="1"/>
  <c r="AH339" i="1"/>
  <c r="EU339" i="1"/>
  <c r="EY339" i="1" s="1"/>
  <c r="FA339" i="1"/>
  <c r="AH355" i="1"/>
  <c r="FB355" i="1"/>
  <c r="EU355" i="1"/>
  <c r="EY355" i="1" s="1"/>
  <c r="AH363" i="1"/>
  <c r="EU363" i="1"/>
  <c r="EY363" i="1" s="1"/>
  <c r="AH387" i="1"/>
  <c r="EU387" i="1"/>
  <c r="EY387" i="1" s="1"/>
  <c r="AH395" i="1"/>
  <c r="EU395" i="1"/>
  <c r="EY395" i="1" s="1"/>
  <c r="FA395" i="1"/>
  <c r="AH403" i="1"/>
  <c r="FB403" i="1"/>
  <c r="EU403" i="1"/>
  <c r="EY403" i="1" s="1"/>
  <c r="AH411" i="1"/>
  <c r="EU411" i="1"/>
  <c r="EY411" i="1" s="1"/>
  <c r="AH440" i="1"/>
  <c r="EU440" i="1"/>
  <c r="EY440" i="1" s="1"/>
  <c r="FA440" i="1"/>
  <c r="AH448" i="1"/>
  <c r="FB448" i="1"/>
  <c r="EU448" i="1"/>
  <c r="EY448" i="1" s="1"/>
  <c r="AH463" i="1"/>
  <c r="EU463" i="1"/>
  <c r="EY463" i="1" s="1"/>
  <c r="AH476" i="1"/>
  <c r="EU476" i="1"/>
  <c r="EY476" i="1" s="1"/>
  <c r="FA476" i="1"/>
  <c r="BZ72" i="1"/>
  <c r="BZ80" i="1"/>
  <c r="BZ88" i="1"/>
  <c r="BZ96" i="1"/>
  <c r="BZ104" i="1"/>
  <c r="BZ112" i="1"/>
  <c r="AH128" i="1"/>
  <c r="AH399" i="1"/>
  <c r="EU21" i="1"/>
  <c r="EY21" i="1" s="1"/>
  <c r="AH29" i="1"/>
  <c r="EU29" i="1"/>
  <c r="EY29" i="1" s="1"/>
  <c r="AH37" i="1"/>
  <c r="EU37" i="1"/>
  <c r="EY37" i="1" s="1"/>
  <c r="FB45" i="1"/>
  <c r="EU45" i="1"/>
  <c r="EY45" i="1" s="1"/>
  <c r="EU53" i="1"/>
  <c r="EY53" i="1" s="1"/>
  <c r="EU69" i="1"/>
  <c r="EY69" i="1" s="1"/>
  <c r="AH93" i="1"/>
  <c r="EU93" i="1"/>
  <c r="EY93" i="1" s="1"/>
  <c r="FB109" i="1"/>
  <c r="EU109" i="1"/>
  <c r="EY109" i="1" s="1"/>
  <c r="EU117" i="1"/>
  <c r="EY117" i="1" s="1"/>
  <c r="EU125" i="1"/>
  <c r="EY125" i="1" s="1"/>
  <c r="EU133" i="1"/>
  <c r="EY133" i="1" s="1"/>
  <c r="FB141" i="1"/>
  <c r="EU141" i="1"/>
  <c r="EY141" i="1" s="1"/>
  <c r="EU149" i="1"/>
  <c r="EY149" i="1" s="1"/>
  <c r="EU164" i="1"/>
  <c r="EY164" i="1" s="1"/>
  <c r="EU172" i="1"/>
  <c r="EY172" i="1" s="1"/>
  <c r="FB180" i="1"/>
  <c r="EU180" i="1"/>
  <c r="EY180" i="1" s="1"/>
  <c r="AH188" i="1"/>
  <c r="EU188" i="1"/>
  <c r="EY188" i="1" s="1"/>
  <c r="AH196" i="1"/>
  <c r="EU196" i="1"/>
  <c r="EY196" i="1" s="1"/>
  <c r="EU204" i="1"/>
  <c r="EY204" i="1" s="1"/>
  <c r="FB228" i="1"/>
  <c r="EZ228" i="1"/>
  <c r="EU228" i="1"/>
  <c r="EY228" i="1" s="1"/>
  <c r="EU236" i="1"/>
  <c r="EY236" i="1" s="1"/>
  <c r="AH244" i="1"/>
  <c r="EU244" i="1"/>
  <c r="EY244" i="1" s="1"/>
  <c r="AH252" i="1"/>
  <c r="EU252" i="1"/>
  <c r="EY252" i="1" s="1"/>
  <c r="FB260" i="1"/>
  <c r="FA260" i="1"/>
  <c r="EU260" i="1"/>
  <c r="EY260" i="1" s="1"/>
  <c r="EU268" i="1"/>
  <c r="EY268" i="1" s="1"/>
  <c r="EU300" i="1"/>
  <c r="EY300" i="1" s="1"/>
  <c r="EU308" i="1"/>
  <c r="EY308" i="1" s="1"/>
  <c r="FB324" i="1"/>
  <c r="EU324" i="1"/>
  <c r="EY324" i="1" s="1"/>
  <c r="AH332" i="1"/>
  <c r="EU332" i="1"/>
  <c r="EY332" i="1" s="1"/>
  <c r="EU340" i="1"/>
  <c r="EY340" i="1" s="1"/>
  <c r="EU348" i="1"/>
  <c r="EY348" i="1" s="1"/>
  <c r="AH356" i="1"/>
  <c r="FB356" i="1"/>
  <c r="FA356" i="1"/>
  <c r="EU356" i="1"/>
  <c r="EY356" i="1" s="1"/>
  <c r="EU364" i="1"/>
  <c r="EY364" i="1" s="1"/>
  <c r="AH372" i="1"/>
  <c r="EU372" i="1"/>
  <c r="EY372" i="1" s="1"/>
  <c r="AH380" i="1"/>
  <c r="EU380" i="1"/>
  <c r="EY380" i="1" s="1"/>
  <c r="FB396" i="1"/>
  <c r="EU396" i="1"/>
  <c r="EY396" i="1" s="1"/>
  <c r="EU404" i="1"/>
  <c r="EY404" i="1" s="1"/>
  <c r="AH419" i="1"/>
  <c r="FB419" i="1"/>
  <c r="EU419" i="1"/>
  <c r="EY419" i="1" s="1"/>
  <c r="EU433" i="1"/>
  <c r="EY433" i="1" s="1"/>
  <c r="AH441" i="1"/>
  <c r="FB441" i="1"/>
  <c r="FA441" i="1"/>
  <c r="EU441" i="1"/>
  <c r="EY441" i="1" s="1"/>
  <c r="EU449" i="1"/>
  <c r="EY449" i="1" s="1"/>
  <c r="FA464" i="1"/>
  <c r="EU464" i="1"/>
  <c r="EY464" i="1" s="1"/>
  <c r="BZ73" i="1"/>
  <c r="BZ81" i="1"/>
  <c r="BZ89" i="1"/>
  <c r="BZ97" i="1"/>
  <c r="BZ105" i="1"/>
  <c r="BZ113" i="1"/>
  <c r="DE50" i="1"/>
  <c r="DF50" i="1" s="1"/>
  <c r="DG50" i="1" s="1"/>
  <c r="DE58" i="1"/>
  <c r="DF58" i="1" s="1"/>
  <c r="DG58" i="1" s="1"/>
  <c r="DE66" i="1"/>
  <c r="DF66" i="1" s="1"/>
  <c r="DG66" i="1" s="1"/>
  <c r="DE74" i="1"/>
  <c r="DF74" i="1" s="1"/>
  <c r="DG74" i="1" s="1"/>
  <c r="DE82" i="1"/>
  <c r="DF82" i="1" s="1"/>
  <c r="DG82" i="1" s="1"/>
  <c r="DE90" i="1"/>
  <c r="DG90" i="1" s="1"/>
  <c r="DE98" i="1"/>
  <c r="DF98" i="1" s="1"/>
  <c r="DG98" i="1" s="1"/>
  <c r="DE106" i="1"/>
  <c r="DG106" i="1" s="1"/>
  <c r="DE114" i="1"/>
  <c r="DG114" i="1" s="1"/>
  <c r="DE122" i="1"/>
  <c r="DF122" i="1" s="1"/>
  <c r="DG122" i="1" s="1"/>
  <c r="DE130" i="1"/>
  <c r="DF130" i="1" s="1"/>
  <c r="DG130" i="1" s="1"/>
  <c r="DE138" i="1"/>
  <c r="DF138" i="1" s="1"/>
  <c r="DG138" i="1" s="1"/>
  <c r="DE146" i="1"/>
  <c r="DG146" i="1" s="1"/>
  <c r="DE153" i="1"/>
  <c r="DF153" i="1" s="1"/>
  <c r="DG153" i="1" s="1"/>
  <c r="DE161" i="1"/>
  <c r="DF161" i="1" s="1"/>
  <c r="DG161" i="1" s="1"/>
  <c r="DE169" i="1"/>
  <c r="DF169" i="1" s="1"/>
  <c r="DG169" i="1" s="1"/>
  <c r="DE177" i="1"/>
  <c r="DF177" i="1" s="1"/>
  <c r="DG177" i="1" s="1"/>
  <c r="DE185" i="1"/>
  <c r="DF185" i="1" s="1"/>
  <c r="DG185" i="1" s="1"/>
  <c r="DE194" i="1"/>
  <c r="DF194" i="1" s="1"/>
  <c r="DG194" i="1" s="1"/>
  <c r="DE202" i="1"/>
  <c r="DF202" i="1" s="1"/>
  <c r="DG202" i="1" s="1"/>
  <c r="DE210" i="1"/>
  <c r="DF210" i="1" s="1"/>
  <c r="DG210" i="1" s="1"/>
  <c r="DE218" i="1"/>
  <c r="DF218" i="1" s="1"/>
  <c r="DG218" i="1" s="1"/>
  <c r="DE226" i="1"/>
  <c r="DG226" i="1" s="1"/>
  <c r="DE234" i="1"/>
  <c r="DE242" i="1"/>
  <c r="DF242" i="1" s="1"/>
  <c r="DG242" i="1" s="1"/>
  <c r="DE250" i="1"/>
  <c r="DF250" i="1" s="1"/>
  <c r="DG250" i="1" s="1"/>
  <c r="DE258" i="1"/>
  <c r="DF258" i="1" s="1"/>
  <c r="DG258" i="1" s="1"/>
  <c r="DE266" i="1"/>
  <c r="DG266" i="1" s="1"/>
  <c r="DE274" i="1"/>
  <c r="DF274" i="1" s="1"/>
  <c r="DG274" i="1" s="1"/>
  <c r="DE282" i="1"/>
  <c r="DF282" i="1" s="1"/>
  <c r="DG282" i="1" s="1"/>
  <c r="DE290" i="1"/>
  <c r="DF290" i="1" s="1"/>
  <c r="DG290" i="1" s="1"/>
  <c r="DE298" i="1"/>
  <c r="DF298" i="1" s="1"/>
  <c r="DE306" i="1"/>
  <c r="DG306" i="1" s="1"/>
  <c r="DE314" i="1"/>
  <c r="DG314" i="1" s="1"/>
  <c r="DE322" i="1"/>
  <c r="DF322" i="1" s="1"/>
  <c r="DG322" i="1" s="1"/>
  <c r="DE330" i="1"/>
  <c r="DF330" i="1" s="1"/>
  <c r="DG330" i="1" s="1"/>
  <c r="DE338" i="1"/>
  <c r="DF338" i="1" s="1"/>
  <c r="DG338" i="1" s="1"/>
  <c r="DE346" i="1"/>
  <c r="DF346" i="1" s="1"/>
  <c r="DG346" i="1" s="1"/>
  <c r="DE354" i="1"/>
  <c r="DF354" i="1" s="1"/>
  <c r="DG354" i="1" s="1"/>
  <c r="DE362" i="1"/>
  <c r="DF362" i="1" s="1"/>
  <c r="DG362" i="1" s="1"/>
  <c r="DE370" i="1"/>
  <c r="DG370" i="1" s="1"/>
  <c r="DE378" i="1"/>
  <c r="DF378" i="1" s="1"/>
  <c r="DG378" i="1" s="1"/>
  <c r="DE386" i="1"/>
  <c r="DG386" i="1" s="1"/>
  <c r="DE396" i="1"/>
  <c r="DF396" i="1" s="1"/>
  <c r="DG396" i="1" s="1"/>
  <c r="DE407" i="1"/>
  <c r="DF407" i="1" s="1"/>
  <c r="DG407" i="1" s="1"/>
  <c r="DE418" i="1"/>
  <c r="DG418" i="1" s="1"/>
  <c r="DE425" i="1"/>
  <c r="DF425" i="1" s="1"/>
  <c r="DG425" i="1" s="1"/>
  <c r="DE436" i="1"/>
  <c r="DF436" i="1" s="1"/>
  <c r="DG436" i="1" s="1"/>
  <c r="DE447" i="1"/>
  <c r="DF447" i="1" s="1"/>
  <c r="DG447" i="1" s="1"/>
  <c r="DE467" i="1"/>
  <c r="DF467" i="1" s="1"/>
  <c r="DG467" i="1" s="1"/>
  <c r="DE476" i="1"/>
  <c r="DF476" i="1" s="1"/>
  <c r="DG476" i="1" s="1"/>
  <c r="DE491" i="1"/>
  <c r="DF491" i="1" s="1"/>
  <c r="DG491" i="1" s="1"/>
  <c r="EU30" i="1"/>
  <c r="EY30" i="1" s="1"/>
  <c r="EU54" i="1"/>
  <c r="EY54" i="1" s="1"/>
  <c r="EU70" i="1"/>
  <c r="EY70" i="1" s="1"/>
  <c r="EU102" i="1"/>
  <c r="EY102" i="1" s="1"/>
  <c r="EU126" i="1"/>
  <c r="EY126" i="1" s="1"/>
  <c r="FB126" i="1"/>
  <c r="EU134" i="1"/>
  <c r="EY134" i="1" s="1"/>
  <c r="FA134" i="1"/>
  <c r="EU157" i="1"/>
  <c r="EY157" i="1" s="1"/>
  <c r="FB157" i="1"/>
  <c r="EU165" i="1"/>
  <c r="EY165" i="1" s="1"/>
  <c r="EU173" i="1"/>
  <c r="EY173" i="1" s="1"/>
  <c r="EU189" i="1"/>
  <c r="EY189" i="1" s="1"/>
  <c r="FB189" i="1"/>
  <c r="EU197" i="1"/>
  <c r="EY197" i="1" s="1"/>
  <c r="EU205" i="1"/>
  <c r="EY205" i="1" s="1"/>
  <c r="EU213" i="1"/>
  <c r="EY213" i="1" s="1"/>
  <c r="FA213" i="1"/>
  <c r="EU221" i="1"/>
  <c r="EY221" i="1" s="1"/>
  <c r="FB221" i="1"/>
  <c r="EU229" i="1"/>
  <c r="EY229" i="1" s="1"/>
  <c r="EU237" i="1"/>
  <c r="EY237" i="1" s="1"/>
  <c r="EU261" i="1"/>
  <c r="EY261" i="1" s="1"/>
  <c r="FB277" i="1"/>
  <c r="EU277" i="1"/>
  <c r="EY277" i="1" s="1"/>
  <c r="EU285" i="1"/>
  <c r="EY285" i="1" s="1"/>
  <c r="EU293" i="1"/>
  <c r="EY293" i="1" s="1"/>
  <c r="EU301" i="1"/>
  <c r="EY301" i="1" s="1"/>
  <c r="FB309" i="1"/>
  <c r="EU309" i="1"/>
  <c r="EY309" i="1" s="1"/>
  <c r="EU317" i="1"/>
  <c r="EY317" i="1" s="1"/>
  <c r="EU325" i="1"/>
  <c r="EY325" i="1" s="1"/>
  <c r="EU333" i="1"/>
  <c r="EY333" i="1" s="1"/>
  <c r="FB341" i="1"/>
  <c r="EU341" i="1"/>
  <c r="EY341" i="1" s="1"/>
  <c r="EU349" i="1"/>
  <c r="EY349" i="1" s="1"/>
  <c r="EU357" i="1"/>
  <c r="EY357" i="1" s="1"/>
  <c r="FA357" i="1"/>
  <c r="EU365" i="1"/>
  <c r="EY365" i="1" s="1"/>
  <c r="FB373" i="1"/>
  <c r="EU373" i="1"/>
  <c r="EY373" i="1" s="1"/>
  <c r="EU381" i="1"/>
  <c r="EY381" i="1" s="1"/>
  <c r="FB389" i="1"/>
  <c r="EU389" i="1"/>
  <c r="EY389" i="1" s="1"/>
  <c r="FA389" i="1"/>
  <c r="EU405" i="1"/>
  <c r="EY405" i="1" s="1"/>
  <c r="FB413" i="1"/>
  <c r="EU413" i="1"/>
  <c r="EY413" i="1" s="1"/>
  <c r="FA413" i="1"/>
  <c r="EU434" i="1"/>
  <c r="EY434" i="1" s="1"/>
  <c r="EU442" i="1"/>
  <c r="EY442" i="1" s="1"/>
  <c r="FA442" i="1"/>
  <c r="EU450" i="1"/>
  <c r="EY450" i="1" s="1"/>
  <c r="FB458" i="1"/>
  <c r="EU458" i="1"/>
  <c r="EY458" i="1" s="1"/>
  <c r="EU22" i="1"/>
  <c r="EY22" i="1" s="1"/>
  <c r="EU38" i="1"/>
  <c r="EY38" i="1" s="1"/>
  <c r="EU62" i="1"/>
  <c r="EY62" i="1" s="1"/>
  <c r="EU78" i="1"/>
  <c r="EY78" i="1" s="1"/>
  <c r="FB78" i="1"/>
  <c r="EU181" i="1"/>
  <c r="EY181" i="1" s="1"/>
  <c r="AH70" i="1"/>
  <c r="AH169" i="1"/>
  <c r="AH197" i="1"/>
  <c r="AH231" i="1"/>
  <c r="AH261" i="1"/>
  <c r="AH301" i="1"/>
  <c r="AH311" i="1"/>
  <c r="AH351" i="1"/>
  <c r="AH381" i="1"/>
  <c r="AH442" i="1"/>
  <c r="FA23" i="1"/>
  <c r="EU23" i="1"/>
  <c r="EY23" i="1" s="1"/>
  <c r="FB31" i="1"/>
  <c r="EU31" i="1"/>
  <c r="EY31" i="1" s="1"/>
  <c r="FA39" i="1"/>
  <c r="EU39" i="1"/>
  <c r="EY39" i="1" s="1"/>
  <c r="FB47" i="1"/>
  <c r="EU47" i="1"/>
  <c r="EY47" i="1" s="1"/>
  <c r="FA63" i="1"/>
  <c r="EU63" i="1"/>
  <c r="EY63" i="1" s="1"/>
  <c r="EU71" i="1"/>
  <c r="EY71" i="1" s="1"/>
  <c r="FA95" i="1"/>
  <c r="EU95" i="1"/>
  <c r="EY95" i="1" s="1"/>
  <c r="FB111" i="1"/>
  <c r="EU111" i="1"/>
  <c r="EY111" i="1" s="1"/>
  <c r="FA119" i="1"/>
  <c r="EU119" i="1"/>
  <c r="EY119" i="1" s="1"/>
  <c r="EU143" i="1"/>
  <c r="EY143" i="1" s="1"/>
  <c r="FA151" i="1"/>
  <c r="EU151" i="1"/>
  <c r="EY151" i="1" s="1"/>
  <c r="FB158" i="1"/>
  <c r="EU158" i="1"/>
  <c r="EY158" i="1" s="1"/>
  <c r="FA166" i="1"/>
  <c r="EU166" i="1"/>
  <c r="EY166" i="1" s="1"/>
  <c r="FB174" i="1"/>
  <c r="EU174" i="1"/>
  <c r="EY174" i="1" s="1"/>
  <c r="FA182" i="1"/>
  <c r="EU182" i="1"/>
  <c r="EY182" i="1" s="1"/>
  <c r="FB190" i="1"/>
  <c r="EU190" i="1"/>
  <c r="EY190" i="1" s="1"/>
  <c r="FA198" i="1"/>
  <c r="EU198" i="1"/>
  <c r="EY198" i="1" s="1"/>
  <c r="EU206" i="1"/>
  <c r="EY206" i="1" s="1"/>
  <c r="FA214" i="1"/>
  <c r="EU214" i="1"/>
  <c r="EY214" i="1" s="1"/>
  <c r="FB238" i="1"/>
  <c r="EU238" i="1"/>
  <c r="EY238" i="1" s="1"/>
  <c r="FA246" i="1"/>
  <c r="EU246" i="1"/>
  <c r="EY246" i="1" s="1"/>
  <c r="EU254" i="1"/>
  <c r="EY254" i="1" s="1"/>
  <c r="FA262" i="1"/>
  <c r="EU262" i="1"/>
  <c r="EY262" i="1" s="1"/>
  <c r="FB270" i="1"/>
  <c r="EU270" i="1"/>
  <c r="EY270" i="1" s="1"/>
  <c r="FA278" i="1"/>
  <c r="EU278" i="1"/>
  <c r="EY278" i="1" s="1"/>
  <c r="FB286" i="1"/>
  <c r="EU286" i="1"/>
  <c r="EY286" i="1" s="1"/>
  <c r="FA294" i="1"/>
  <c r="EU294" i="1"/>
  <c r="EY294" i="1" s="1"/>
  <c r="FB302" i="1"/>
  <c r="EU302" i="1"/>
  <c r="EY302" i="1" s="1"/>
  <c r="FA310" i="1"/>
  <c r="EU310" i="1"/>
  <c r="EY310" i="1" s="1"/>
  <c r="EU326" i="1"/>
  <c r="EY326" i="1" s="1"/>
  <c r="FA334" i="1"/>
  <c r="EU334" i="1"/>
  <c r="EY334" i="1" s="1"/>
  <c r="FB342" i="1"/>
  <c r="EU342" i="1"/>
  <c r="EY342" i="1" s="1"/>
  <c r="FA358" i="1"/>
  <c r="EU358" i="1"/>
  <c r="EY358" i="1" s="1"/>
  <c r="FB366" i="1"/>
  <c r="EU366" i="1"/>
  <c r="EY366" i="1" s="1"/>
  <c r="FA374" i="1"/>
  <c r="EU374" i="1"/>
  <c r="EY374" i="1" s="1"/>
  <c r="FB398" i="1"/>
  <c r="FA398" i="1"/>
  <c r="EU398" i="1"/>
  <c r="EY398" i="1" s="1"/>
  <c r="EU414" i="1"/>
  <c r="EY414" i="1" s="1"/>
  <c r="EU427" i="1"/>
  <c r="EY427" i="1" s="1"/>
  <c r="FB443" i="1"/>
  <c r="FA443" i="1"/>
  <c r="EU443" i="1"/>
  <c r="EY443" i="1" s="1"/>
  <c r="EU451" i="1"/>
  <c r="EY451" i="1" s="1"/>
  <c r="FB459" i="1"/>
  <c r="FA459" i="1"/>
  <c r="EU459" i="1"/>
  <c r="EY459" i="1" s="1"/>
  <c r="EU479" i="1"/>
  <c r="EY479" i="1" s="1"/>
  <c r="FB487" i="1"/>
  <c r="FA487" i="1"/>
  <c r="EU487" i="1"/>
  <c r="EY487" i="1" s="1"/>
  <c r="BZ75" i="1"/>
  <c r="BZ83" i="1"/>
  <c r="BZ91" i="1"/>
  <c r="BZ99" i="1"/>
  <c r="BZ107" i="1"/>
  <c r="BZ115" i="1"/>
  <c r="BZ123" i="1"/>
  <c r="EJ220" i="1"/>
  <c r="EL220" i="1" s="1"/>
  <c r="EJ222" i="1"/>
  <c r="EL222" i="1" s="1"/>
  <c r="EJ224" i="1"/>
  <c r="EL224" i="1" s="1"/>
  <c r="EJ226" i="1"/>
  <c r="EL226" i="1" s="1"/>
  <c r="EJ228" i="1"/>
  <c r="EK228" i="1" s="1"/>
  <c r="EL228" i="1" s="1"/>
  <c r="EJ230" i="1"/>
  <c r="EL230" i="1" s="1"/>
  <c r="EJ232" i="1"/>
  <c r="EK232" i="1" s="1"/>
  <c r="EL232" i="1" s="1"/>
  <c r="EJ234" i="1"/>
  <c r="EK234" i="1" s="1"/>
  <c r="EL234" i="1" s="1"/>
  <c r="EJ236" i="1"/>
  <c r="EK236" i="1" s="1"/>
  <c r="EL236" i="1" s="1"/>
  <c r="EJ238" i="1"/>
  <c r="EK238" i="1" s="1"/>
  <c r="EL238" i="1" s="1"/>
  <c r="EJ240" i="1"/>
  <c r="EK240" i="1" s="1"/>
  <c r="EL240" i="1" s="1"/>
  <c r="EJ242" i="1"/>
  <c r="EK242" i="1" s="1"/>
  <c r="EL242" i="1" s="1"/>
  <c r="EJ243" i="1"/>
  <c r="EJ244" i="1"/>
  <c r="EK244" i="1" s="1"/>
  <c r="EL244" i="1" s="1"/>
  <c r="EJ246" i="1"/>
  <c r="EK246" i="1" s="1"/>
  <c r="EL246" i="1" s="1"/>
  <c r="EJ248" i="1"/>
  <c r="EL248" i="1" s="1"/>
  <c r="EJ250" i="1"/>
  <c r="EK250" i="1" s="1"/>
  <c r="EL250" i="1" s="1"/>
  <c r="EJ252" i="1"/>
  <c r="EK252" i="1" s="1"/>
  <c r="EL252" i="1" s="1"/>
  <c r="EJ254" i="1"/>
  <c r="EK254" i="1" s="1"/>
  <c r="EL254" i="1" s="1"/>
  <c r="EJ256" i="1"/>
  <c r="EK256" i="1" s="1"/>
  <c r="EL256" i="1" s="1"/>
  <c r="EJ258" i="1"/>
  <c r="EK258" i="1" s="1"/>
  <c r="EL258" i="1" s="1"/>
  <c r="EJ260" i="1"/>
  <c r="EK260" i="1" s="1"/>
  <c r="EL260" i="1" s="1"/>
  <c r="EJ262" i="1"/>
  <c r="EK262" i="1" s="1"/>
  <c r="EL262" i="1" s="1"/>
  <c r="EJ264" i="1"/>
  <c r="EK264" i="1" s="1"/>
  <c r="EL264" i="1" s="1"/>
  <c r="EJ266" i="1"/>
  <c r="EL266" i="1" s="1"/>
  <c r="EJ268" i="1"/>
  <c r="EK268" i="1" s="1"/>
  <c r="EL268" i="1" s="1"/>
  <c r="EJ270" i="1"/>
  <c r="EK270" i="1" s="1"/>
  <c r="EL270" i="1" s="1"/>
  <c r="EJ272" i="1"/>
  <c r="EK272" i="1" s="1"/>
  <c r="EL272" i="1" s="1"/>
  <c r="EJ274" i="1"/>
  <c r="EK274" i="1" s="1"/>
  <c r="EL274" i="1" s="1"/>
  <c r="EJ275" i="1"/>
  <c r="EK275" i="1" s="1"/>
  <c r="EL275" i="1" s="1"/>
  <c r="EJ276" i="1"/>
  <c r="EL276" i="1" s="1"/>
  <c r="EJ278" i="1"/>
  <c r="EK278" i="1" s="1"/>
  <c r="EL278" i="1" s="1"/>
  <c r="EJ280" i="1"/>
  <c r="EK280" i="1" s="1"/>
  <c r="EL280" i="1" s="1"/>
  <c r="EJ282" i="1"/>
  <c r="EK282" i="1" s="1"/>
  <c r="EL282" i="1" s="1"/>
  <c r="EJ284" i="1"/>
  <c r="EL284" i="1" s="1"/>
  <c r="EJ286" i="1"/>
  <c r="EK286" i="1" s="1"/>
  <c r="EL286" i="1" s="1"/>
  <c r="EJ288" i="1"/>
  <c r="EK288" i="1" s="1"/>
  <c r="EL288" i="1" s="1"/>
  <c r="EJ290" i="1"/>
  <c r="EK290" i="1" s="1"/>
  <c r="EL290" i="1" s="1"/>
  <c r="EJ292" i="1"/>
  <c r="EL292" i="1" s="1"/>
  <c r="EJ294" i="1"/>
  <c r="EK294" i="1" s="1"/>
  <c r="EL294" i="1" s="1"/>
  <c r="EJ296" i="1"/>
  <c r="EK296" i="1" s="1"/>
  <c r="EL296" i="1" s="1"/>
  <c r="EJ298" i="1"/>
  <c r="EK298" i="1" s="1"/>
  <c r="EL298" i="1" s="1"/>
  <c r="EJ300" i="1"/>
  <c r="EK300" i="1" s="1"/>
  <c r="EL300" i="1" s="1"/>
  <c r="EJ302" i="1"/>
  <c r="EK302" i="1" s="1"/>
  <c r="EL302" i="1" s="1"/>
  <c r="EJ304" i="1"/>
  <c r="EJ306" i="1"/>
  <c r="EL306" i="1" s="1"/>
  <c r="EJ307" i="1"/>
  <c r="EJ308" i="1"/>
  <c r="EK308" i="1" s="1"/>
  <c r="EL308" i="1" s="1"/>
  <c r="EJ310" i="1"/>
  <c r="EK310" i="1" s="1"/>
  <c r="EL310" i="1" s="1"/>
  <c r="EJ312" i="1"/>
  <c r="EL312" i="1" s="1"/>
  <c r="EJ314" i="1"/>
  <c r="EL314" i="1" s="1"/>
  <c r="EJ316" i="1"/>
  <c r="EL316" i="1" s="1"/>
  <c r="EJ318" i="1"/>
  <c r="EL318" i="1" s="1"/>
  <c r="EJ320" i="1"/>
  <c r="EK320" i="1" s="1"/>
  <c r="EL320" i="1" s="1"/>
  <c r="EJ322" i="1"/>
  <c r="EK322" i="1" s="1"/>
  <c r="EL322" i="1" s="1"/>
  <c r="EJ324" i="1"/>
  <c r="EK324" i="1" s="1"/>
  <c r="EL324" i="1" s="1"/>
  <c r="EJ326" i="1"/>
  <c r="EK326" i="1" s="1"/>
  <c r="EL326" i="1" s="1"/>
  <c r="EJ328" i="1"/>
  <c r="EL328" i="1" s="1"/>
  <c r="EJ330" i="1"/>
  <c r="EK330" i="1" s="1"/>
  <c r="EL330" i="1" s="1"/>
  <c r="EJ332" i="1"/>
  <c r="EK332" i="1" s="1"/>
  <c r="EL332" i="1" s="1"/>
  <c r="EJ334" i="1"/>
  <c r="EJ336" i="1"/>
  <c r="EL336" i="1" s="1"/>
  <c r="EJ338" i="1"/>
  <c r="EK338" i="1" s="1"/>
  <c r="EL338" i="1" s="1"/>
  <c r="EJ339" i="1"/>
  <c r="EK339" i="1" s="1"/>
  <c r="EL339" i="1" s="1"/>
  <c r="EJ340" i="1"/>
  <c r="EK340" i="1" s="1"/>
  <c r="EL340" i="1" s="1"/>
  <c r="EJ342" i="1"/>
  <c r="EK342" i="1" s="1"/>
  <c r="EL342" i="1" s="1"/>
  <c r="EJ344" i="1"/>
  <c r="EL344" i="1" s="1"/>
  <c r="EJ346" i="1"/>
  <c r="EK346" i="1" s="1"/>
  <c r="EL346" i="1" s="1"/>
  <c r="EJ348" i="1"/>
  <c r="EJ350" i="1"/>
  <c r="EL350" i="1" s="1"/>
  <c r="EJ352" i="1"/>
  <c r="EL352" i="1" s="1"/>
  <c r="EJ354" i="1"/>
  <c r="EK354" i="1" s="1"/>
  <c r="EL354" i="1" s="1"/>
  <c r="EJ356" i="1"/>
  <c r="EK356" i="1" s="1"/>
  <c r="EL356" i="1" s="1"/>
  <c r="EJ358" i="1"/>
  <c r="EK358" i="1" s="1"/>
  <c r="EL358" i="1" s="1"/>
  <c r="EJ360" i="1"/>
  <c r="EK360" i="1" s="1"/>
  <c r="EL360" i="1" s="1"/>
  <c r="EJ362" i="1"/>
  <c r="EK362" i="1" s="1"/>
  <c r="EL362" i="1" s="1"/>
  <c r="EJ364" i="1"/>
  <c r="EJ366" i="1"/>
  <c r="EK366" i="1" s="1"/>
  <c r="EL366" i="1" s="1"/>
  <c r="EJ368" i="1"/>
  <c r="EK368" i="1" s="1"/>
  <c r="EL368" i="1" s="1"/>
  <c r="EJ370" i="1"/>
  <c r="EL370" i="1" s="1"/>
  <c r="EJ371" i="1"/>
  <c r="EL371" i="1" s="1"/>
  <c r="EJ372" i="1"/>
  <c r="EK372" i="1" s="1"/>
  <c r="EL372" i="1" s="1"/>
  <c r="EJ374" i="1"/>
  <c r="EK374" i="1" s="1"/>
  <c r="EL374" i="1" s="1"/>
  <c r="EJ376" i="1"/>
  <c r="EK376" i="1" s="1"/>
  <c r="EL376" i="1" s="1"/>
  <c r="EJ378" i="1"/>
  <c r="EK378" i="1" s="1"/>
  <c r="EL378" i="1" s="1"/>
  <c r="EJ380" i="1"/>
  <c r="EK380" i="1" s="1"/>
  <c r="EL380" i="1" s="1"/>
  <c r="EJ382" i="1"/>
  <c r="EL382" i="1" s="1"/>
  <c r="EJ384" i="1"/>
  <c r="EL384" i="1" s="1"/>
  <c r="EJ386" i="1"/>
  <c r="EL386" i="1" s="1"/>
  <c r="EJ388" i="1"/>
  <c r="EL388" i="1" s="1"/>
  <c r="EJ390" i="1"/>
  <c r="EL390" i="1" s="1"/>
  <c r="EJ392" i="1"/>
  <c r="EK392" i="1" s="1"/>
  <c r="EL392" i="1" s="1"/>
  <c r="EJ394" i="1"/>
  <c r="EL394" i="1" s="1"/>
  <c r="EJ396" i="1"/>
  <c r="EK396" i="1" s="1"/>
  <c r="EL396" i="1" s="1"/>
  <c r="EJ398" i="1"/>
  <c r="EK398" i="1" s="1"/>
  <c r="EL398" i="1" s="1"/>
  <c r="EJ400" i="1"/>
  <c r="EL400" i="1" s="1"/>
  <c r="EJ402" i="1"/>
  <c r="EL402" i="1" s="1"/>
  <c r="EJ403" i="1"/>
  <c r="EK403" i="1" s="1"/>
  <c r="EL403" i="1" s="1"/>
  <c r="EJ404" i="1"/>
  <c r="EK404" i="1" s="1"/>
  <c r="EL404" i="1" s="1"/>
  <c r="EJ406" i="1"/>
  <c r="EL406" i="1" s="1"/>
  <c r="EJ408" i="1"/>
  <c r="EK408" i="1" s="1"/>
  <c r="EL408" i="1" s="1"/>
  <c r="EJ410" i="1"/>
  <c r="EK410" i="1" s="1"/>
  <c r="EL410" i="1" s="1"/>
  <c r="EJ412" i="1"/>
  <c r="EL412" i="1" s="1"/>
  <c r="EJ414" i="1"/>
  <c r="EK414" i="1" s="1"/>
  <c r="EL414" i="1" s="1"/>
  <c r="EJ416" i="1"/>
  <c r="EK416" i="1" s="1"/>
  <c r="EL416" i="1" s="1"/>
  <c r="EJ418" i="1"/>
  <c r="EL418" i="1" s="1"/>
  <c r="EJ419" i="1"/>
  <c r="EK419" i="1" s="1"/>
  <c r="EL419" i="1" s="1"/>
  <c r="EJ421" i="1"/>
  <c r="EK421" i="1" s="1"/>
  <c r="EL421" i="1" s="1"/>
  <c r="EJ423" i="1"/>
  <c r="EK423" i="1" s="1"/>
  <c r="EL423" i="1" s="1"/>
  <c r="EJ425" i="1"/>
  <c r="EK425" i="1" s="1"/>
  <c r="EL425" i="1" s="1"/>
  <c r="EJ427" i="1"/>
  <c r="EK427" i="1" s="1"/>
  <c r="EL427" i="1" s="1"/>
  <c r="EJ429" i="1"/>
  <c r="EK429" i="1" s="1"/>
  <c r="EL429" i="1" s="1"/>
  <c r="EJ431" i="1"/>
  <c r="EJ432" i="1"/>
  <c r="EK432" i="1" s="1"/>
  <c r="EL432" i="1" s="1"/>
  <c r="EJ433" i="1"/>
  <c r="EK433" i="1" s="1"/>
  <c r="EL433" i="1" s="1"/>
  <c r="EJ435" i="1"/>
  <c r="EK435" i="1" s="1"/>
  <c r="EL435" i="1" s="1"/>
  <c r="EJ437" i="1"/>
  <c r="EK437" i="1" s="1"/>
  <c r="EL437" i="1" s="1"/>
  <c r="EJ439" i="1"/>
  <c r="EK439" i="1" s="1"/>
  <c r="EL439" i="1" s="1"/>
  <c r="EJ441" i="1"/>
  <c r="EK441" i="1" s="1"/>
  <c r="EL441" i="1" s="1"/>
  <c r="EJ443" i="1"/>
  <c r="EK443" i="1" s="1"/>
  <c r="EL443" i="1" s="1"/>
  <c r="EJ445" i="1"/>
  <c r="EK445" i="1" s="1"/>
  <c r="EL445" i="1" s="1"/>
  <c r="EJ447" i="1"/>
  <c r="EK447" i="1" s="1"/>
  <c r="EL447" i="1" s="1"/>
  <c r="EJ449" i="1"/>
  <c r="EK449" i="1" s="1"/>
  <c r="EL449" i="1" s="1"/>
  <c r="EJ451" i="1"/>
  <c r="EK451" i="1" s="1"/>
  <c r="EL451" i="1" s="1"/>
  <c r="EJ453" i="1"/>
  <c r="EK453" i="1" s="1"/>
  <c r="EL453" i="1" s="1"/>
  <c r="EJ455" i="1"/>
  <c r="EL455" i="1" s="1"/>
  <c r="EJ457" i="1"/>
  <c r="EL457" i="1" s="1"/>
  <c r="EJ459" i="1"/>
  <c r="EK459" i="1" s="1"/>
  <c r="EL459" i="1" s="1"/>
  <c r="EJ462" i="1"/>
  <c r="EK462" i="1" s="1"/>
  <c r="EL462" i="1" s="1"/>
  <c r="EJ463" i="1"/>
  <c r="EK463" i="1" s="1"/>
  <c r="EL463" i="1" s="1"/>
  <c r="EJ464" i="1"/>
  <c r="EK464" i="1" s="1"/>
  <c r="EJ466" i="1"/>
  <c r="EK466" i="1" s="1"/>
  <c r="EL466" i="1" s="1"/>
  <c r="EJ468" i="1"/>
  <c r="EK468" i="1" s="1"/>
  <c r="EL468" i="1" s="1"/>
  <c r="EJ471" i="1"/>
  <c r="EL471" i="1" s="1"/>
  <c r="EJ473" i="1"/>
  <c r="EL473" i="1" s="1"/>
  <c r="EJ475" i="1"/>
  <c r="EK475" i="1" s="1"/>
  <c r="EL475" i="1" s="1"/>
  <c r="EJ477" i="1"/>
  <c r="EJ479" i="1"/>
  <c r="EK479" i="1" s="1"/>
  <c r="EL479" i="1" s="1"/>
  <c r="EJ481" i="1"/>
  <c r="EL481" i="1" s="1"/>
  <c r="EJ483" i="1"/>
  <c r="EK483" i="1" s="1"/>
  <c r="EL483" i="1" s="1"/>
  <c r="EJ485" i="1"/>
  <c r="EK485" i="1" s="1"/>
  <c r="EL485" i="1" s="1"/>
  <c r="EJ487" i="1"/>
  <c r="EJ489" i="1"/>
  <c r="EK489" i="1" s="1"/>
  <c r="EL489" i="1" s="1"/>
  <c r="EJ491" i="1"/>
  <c r="EK491" i="1" s="1"/>
  <c r="EL491" i="1" s="1"/>
  <c r="AU21" i="1"/>
  <c r="AX21" i="1" s="1" a="1"/>
  <c r="AX21" i="1" s="1"/>
  <c r="AU29" i="1"/>
  <c r="AX29" i="1" s="1" a="1"/>
  <c r="AX29" i="1" s="1"/>
  <c r="AU37" i="1"/>
  <c r="AX37" i="1" s="1" a="1"/>
  <c r="AX37" i="1" s="1"/>
  <c r="AU45" i="1"/>
  <c r="AX45" i="1" s="1" a="1"/>
  <c r="AX45" i="1" s="1"/>
  <c r="AU53" i="1"/>
  <c r="AX53" i="1" s="1" a="1"/>
  <c r="AX53" i="1" s="1"/>
  <c r="AU61" i="1"/>
  <c r="AX61" i="1" s="1" a="1"/>
  <c r="AX61" i="1" s="1"/>
  <c r="AU69" i="1"/>
  <c r="AX69" i="1" s="1" a="1"/>
  <c r="AX69" i="1" s="1"/>
  <c r="AU77" i="1"/>
  <c r="AX77" i="1" s="1" a="1"/>
  <c r="AX77" i="1" s="1"/>
  <c r="AU85" i="1"/>
  <c r="AX85" i="1" s="1" a="1"/>
  <c r="AX85" i="1" s="1"/>
  <c r="AU93" i="1"/>
  <c r="AX93" i="1" s="1" a="1"/>
  <c r="AX93" i="1" s="1"/>
  <c r="AV149" i="1"/>
  <c r="AV340" i="1"/>
  <c r="AU22" i="1"/>
  <c r="AU30" i="1"/>
  <c r="AU38" i="1"/>
  <c r="AU46" i="1"/>
  <c r="AU54" i="1"/>
  <c r="AU62" i="1"/>
  <c r="AU70" i="1"/>
  <c r="AU78" i="1"/>
  <c r="AU86" i="1"/>
  <c r="AU94" i="1"/>
  <c r="AU102" i="1"/>
  <c r="AU110" i="1"/>
  <c r="AU118" i="1"/>
  <c r="AV414" i="1"/>
  <c r="AV435" i="1"/>
  <c r="AV158" i="1"/>
  <c r="AU24" i="1"/>
  <c r="AX24" i="1" s="1" a="1"/>
  <c r="AX24" i="1" s="1"/>
  <c r="AU32" i="1"/>
  <c r="AX32" i="1" s="1" a="1"/>
  <c r="AX32" i="1" s="1"/>
  <c r="AU40" i="1"/>
  <c r="AX40" i="1" s="1" a="1"/>
  <c r="AX40" i="1" s="1"/>
  <c r="AU48" i="1"/>
  <c r="AX48" i="1" s="1" a="1"/>
  <c r="AX48" i="1" s="1"/>
  <c r="AU56" i="1"/>
  <c r="AX56" i="1" s="1" a="1"/>
  <c r="AX56" i="1" s="1"/>
  <c r="AU64" i="1"/>
  <c r="AX64" i="1" s="1" a="1"/>
  <c r="AX64" i="1" s="1"/>
  <c r="AU72" i="1"/>
  <c r="AX72" i="1" s="1" a="1"/>
  <c r="AX72" i="1" s="1"/>
  <c r="AU80" i="1"/>
  <c r="AX80" i="1" s="1" a="1"/>
  <c r="AX80" i="1" s="1"/>
  <c r="AU88" i="1"/>
  <c r="AX88" i="1" s="1" a="1"/>
  <c r="AX88" i="1" s="1"/>
  <c r="AU96" i="1"/>
  <c r="AU104" i="1"/>
  <c r="AX104" i="1" s="1" a="1"/>
  <c r="AX104" i="1" s="1"/>
  <c r="AU112" i="1"/>
  <c r="AU120" i="1"/>
  <c r="AX120" i="1" s="1" a="1"/>
  <c r="AX120" i="1" s="1"/>
  <c r="AU128" i="1"/>
  <c r="AX128" i="1" s="1" a="1"/>
  <c r="AX128" i="1" s="1"/>
  <c r="AU136" i="1"/>
  <c r="AX136" i="1" s="1" a="1"/>
  <c r="AX136" i="1" s="1"/>
  <c r="AU144" i="1"/>
  <c r="AV167" i="1"/>
  <c r="AV207" i="1"/>
  <c r="AV460" i="1"/>
  <c r="AU17" i="1"/>
  <c r="AX17" i="1" s="1" a="1"/>
  <c r="AX17" i="1" s="1"/>
  <c r="AU25" i="1"/>
  <c r="AX25" i="1" s="1" a="1"/>
  <c r="AX25" i="1" s="1"/>
  <c r="AU33" i="1"/>
  <c r="AX33" i="1" s="1" a="1"/>
  <c r="AX33" i="1" s="1"/>
  <c r="AU41" i="1"/>
  <c r="AX41" i="1" s="1" a="1"/>
  <c r="AX41" i="1" s="1"/>
  <c r="AU49" i="1"/>
  <c r="AX49" i="1" s="1" a="1"/>
  <c r="AX49" i="1" s="1"/>
  <c r="AU57" i="1"/>
  <c r="AX57" i="1" s="1" a="1"/>
  <c r="AX57" i="1" s="1"/>
  <c r="AU65" i="1"/>
  <c r="AX65" i="1" s="1" a="1"/>
  <c r="AX65" i="1" s="1"/>
  <c r="AU73" i="1"/>
  <c r="AX73" i="1" s="1" a="1"/>
  <c r="AX73" i="1" s="1"/>
  <c r="AU81" i="1"/>
  <c r="AX81" i="1" s="1" a="1"/>
  <c r="AX81" i="1" s="1"/>
  <c r="AU89" i="1"/>
  <c r="AX89" i="1" s="1" a="1"/>
  <c r="AX89" i="1" s="1"/>
  <c r="AU97" i="1"/>
  <c r="AX97" i="1" s="1" a="1"/>
  <c r="AX97" i="1" s="1"/>
  <c r="AU105" i="1"/>
  <c r="AX105" i="1" s="1" a="1"/>
  <c r="AX105" i="1" s="1"/>
  <c r="AU113" i="1"/>
  <c r="AX113" i="1" s="1" a="1"/>
  <c r="AX113" i="1" s="1"/>
  <c r="AU121" i="1"/>
  <c r="AU129" i="1"/>
  <c r="AX129" i="1" s="1" a="1"/>
  <c r="AX129" i="1" s="1"/>
  <c r="AU137" i="1"/>
  <c r="AX137" i="1" s="1" a="1"/>
  <c r="AX137" i="1" s="1"/>
  <c r="AU145" i="1"/>
  <c r="AX145" i="1" s="1" a="1"/>
  <c r="AX145" i="1" s="1"/>
  <c r="AU18" i="1"/>
  <c r="AX18" i="1" s="1" a="1"/>
  <c r="AX18" i="1" s="1"/>
  <c r="AU26" i="1"/>
  <c r="AX26" i="1" s="1" a="1"/>
  <c r="AX26" i="1" s="1"/>
  <c r="AU34" i="1"/>
  <c r="AX34" i="1" s="1" a="1"/>
  <c r="AX34" i="1" s="1"/>
  <c r="AU42" i="1"/>
  <c r="AX42" i="1" s="1" a="1"/>
  <c r="AX42" i="1" s="1"/>
  <c r="AU50" i="1"/>
  <c r="AX50" i="1" s="1" a="1"/>
  <c r="AX50" i="1" s="1"/>
  <c r="AU58" i="1"/>
  <c r="AX58" i="1" s="1" a="1"/>
  <c r="AX58" i="1" s="1"/>
  <c r="AU66" i="1"/>
  <c r="AX66" i="1" s="1" a="1"/>
  <c r="AX66" i="1" s="1"/>
  <c r="AU74" i="1"/>
  <c r="AX74" i="1" s="1" a="1"/>
  <c r="AX74" i="1" s="1"/>
  <c r="AU82" i="1"/>
  <c r="AX82" i="1" s="1" a="1"/>
  <c r="AX82" i="1" s="1"/>
  <c r="AU90" i="1"/>
  <c r="AU98" i="1"/>
  <c r="AX98" i="1" s="1" a="1"/>
  <c r="AX98" i="1" s="1"/>
  <c r="AU106" i="1"/>
  <c r="AU114" i="1"/>
  <c r="AU122" i="1"/>
  <c r="AX122" i="1" s="1" a="1"/>
  <c r="AX122" i="1" s="1"/>
  <c r="AU130" i="1"/>
  <c r="AX130" i="1" s="1" a="1"/>
  <c r="AX130" i="1" s="1"/>
  <c r="AU138" i="1"/>
  <c r="AX138" i="1" s="1" a="1"/>
  <c r="AX138" i="1" s="1"/>
  <c r="AU146" i="1"/>
  <c r="AV161" i="1"/>
  <c r="AV241" i="1"/>
  <c r="AV461" i="1"/>
  <c r="AV95" i="1"/>
  <c r="AV286" i="1"/>
  <c r="AU19" i="1"/>
  <c r="AX19" i="1" s="1" a="1"/>
  <c r="AX19" i="1" s="1"/>
  <c r="AU27" i="1"/>
  <c r="AX27" i="1" s="1" a="1"/>
  <c r="AX27" i="1" s="1"/>
  <c r="AU35" i="1"/>
  <c r="AX35" i="1" s="1" a="1"/>
  <c r="AX35" i="1" s="1"/>
  <c r="AU43" i="1"/>
  <c r="AX43" i="1" s="1" a="1"/>
  <c r="AX43" i="1" s="1"/>
  <c r="AU51" i="1"/>
  <c r="AX51" i="1" s="1" a="1"/>
  <c r="AX51" i="1" s="1"/>
  <c r="AU59" i="1"/>
  <c r="AX59" i="1" s="1" a="1"/>
  <c r="AX59" i="1" s="1"/>
  <c r="AU67" i="1"/>
  <c r="AX67" i="1" s="1" a="1"/>
  <c r="AX67" i="1" s="1"/>
  <c r="AU75" i="1"/>
  <c r="AX75" i="1" s="1" a="1"/>
  <c r="AX75" i="1" s="1"/>
  <c r="AU83" i="1"/>
  <c r="AX83" i="1" s="1" a="1"/>
  <c r="AX83" i="1" s="1"/>
  <c r="AU91" i="1"/>
  <c r="AX91" i="1" s="1" a="1"/>
  <c r="AX91" i="1" s="1"/>
  <c r="AU99" i="1"/>
  <c r="AU107" i="1"/>
  <c r="AX107" i="1" s="1" a="1"/>
  <c r="AX107" i="1" s="1"/>
  <c r="AU115" i="1"/>
  <c r="AX115" i="1" s="1" a="1"/>
  <c r="AX115" i="1" s="1"/>
  <c r="AU131" i="1"/>
  <c r="AX131" i="1" s="1" a="1"/>
  <c r="AX131" i="1" s="1"/>
  <c r="AU139" i="1"/>
  <c r="AX139" i="1" s="1" a="1"/>
  <c r="AX139" i="1" s="1"/>
  <c r="AU147" i="1"/>
  <c r="AX147" i="1" s="1" a="1"/>
  <c r="AX147" i="1" s="1"/>
  <c r="AU154" i="1"/>
  <c r="AV162" i="1"/>
  <c r="AV290" i="1"/>
  <c r="AV354" i="1"/>
  <c r="AU20" i="1"/>
  <c r="AU28" i="1"/>
  <c r="AU36" i="1"/>
  <c r="AU44" i="1"/>
  <c r="AU52" i="1"/>
  <c r="AU60" i="1"/>
  <c r="AU68" i="1"/>
  <c r="AU76" i="1"/>
  <c r="AU84" i="1"/>
  <c r="AU92" i="1"/>
  <c r="CA252" i="1"/>
  <c r="CA308" i="1"/>
  <c r="CA433" i="1"/>
  <c r="BZ22" i="1"/>
  <c r="CC22" i="1" s="1" a="1"/>
  <c r="CC22" i="1" s="1"/>
  <c r="BZ30" i="1"/>
  <c r="CC30" i="1" s="1" a="1"/>
  <c r="CC30" i="1" s="1"/>
  <c r="BZ38" i="1"/>
  <c r="CC38" i="1" s="1" a="1"/>
  <c r="CC38" i="1" s="1"/>
  <c r="BZ46" i="1"/>
  <c r="CC46" i="1" s="1" a="1"/>
  <c r="CC46" i="1" s="1"/>
  <c r="BZ54" i="1"/>
  <c r="CC54" i="1" s="1" a="1"/>
  <c r="CC54" i="1" s="1"/>
  <c r="CA205" i="1"/>
  <c r="CA261" i="1"/>
  <c r="CA413" i="1"/>
  <c r="CA458" i="1"/>
  <c r="AU216" i="1"/>
  <c r="AX216" i="1" s="1" a="1"/>
  <c r="AX216" i="1" s="1"/>
  <c r="BZ23" i="1"/>
  <c r="CC23" i="1" s="1" a="1"/>
  <c r="CC23" i="1" s="1"/>
  <c r="CA206" i="1"/>
  <c r="CA214" i="1"/>
  <c r="CA246" i="1"/>
  <c r="CA435" i="1"/>
  <c r="CA451" i="1"/>
  <c r="BZ24" i="1"/>
  <c r="CC24" i="1" s="1" a="1"/>
  <c r="CC24" i="1" s="1"/>
  <c r="BZ32" i="1"/>
  <c r="CC32" i="1" s="1" a="1"/>
  <c r="CC32" i="1" s="1"/>
  <c r="BZ40" i="1"/>
  <c r="CC40" i="1" s="1" a="1"/>
  <c r="CC40" i="1" s="1"/>
  <c r="BZ48" i="1"/>
  <c r="CC48" i="1" s="1" a="1"/>
  <c r="CC48" i="1" s="1"/>
  <c r="BZ56" i="1"/>
  <c r="CC56" i="1" s="1" a="1"/>
  <c r="CC56" i="1" s="1"/>
  <c r="BZ64" i="1"/>
  <c r="CC64" i="1" s="1" a="1"/>
  <c r="CC64" i="1" s="1"/>
  <c r="CA239" i="1"/>
  <c r="CA303" i="1"/>
  <c r="CA367" i="1"/>
  <c r="CA488" i="1"/>
  <c r="AU123" i="1"/>
  <c r="AX123" i="1" s="1" a="1"/>
  <c r="AX123" i="1" s="1"/>
  <c r="BZ17" i="1"/>
  <c r="BZ25" i="1"/>
  <c r="CC25" i="1" s="1" a="1"/>
  <c r="CC25" i="1" s="1"/>
  <c r="BZ33" i="1"/>
  <c r="CC33" i="1" s="1" a="1"/>
  <c r="CC33" i="1" s="1"/>
  <c r="BZ41" i="1"/>
  <c r="CC41" i="1" s="1" a="1"/>
  <c r="CC41" i="1" s="1"/>
  <c r="BZ49" i="1"/>
  <c r="CC49" i="1" s="1" a="1"/>
  <c r="CC49" i="1" s="1"/>
  <c r="BZ57" i="1"/>
  <c r="CC57" i="1" s="1" a="1"/>
  <c r="CC57" i="1" s="1"/>
  <c r="BZ65" i="1"/>
  <c r="CC65" i="1" s="1" a="1"/>
  <c r="CC65" i="1" s="1"/>
  <c r="AH17" i="1"/>
  <c r="BZ18" i="1"/>
  <c r="CC18" i="1" s="1" a="1"/>
  <c r="CC18" i="1" s="1"/>
  <c r="BZ26" i="1"/>
  <c r="CC26" i="1" s="1" a="1"/>
  <c r="CC26" i="1" s="1"/>
  <c r="BZ34" i="1"/>
  <c r="CC34" i="1" s="1" a="1"/>
  <c r="CC34" i="1" s="1"/>
  <c r="BZ42" i="1"/>
  <c r="CC42" i="1" s="1" a="1"/>
  <c r="CC42" i="1" s="1"/>
  <c r="BZ50" i="1"/>
  <c r="CC50" i="1" s="1" a="1"/>
  <c r="CC50" i="1" s="1"/>
  <c r="BZ58" i="1"/>
  <c r="CC58" i="1" s="1" a="1"/>
  <c r="CC58" i="1" s="1"/>
  <c r="BZ66" i="1"/>
  <c r="CC66" i="1" s="1" a="1"/>
  <c r="CC66" i="1" s="1"/>
  <c r="CA257" i="1"/>
  <c r="BZ19" i="1"/>
  <c r="CC19" i="1" s="1" a="1"/>
  <c r="CC19" i="1" s="1"/>
  <c r="BZ27" i="1"/>
  <c r="CC27" i="1" s="1" a="1"/>
  <c r="CC27" i="1" s="1"/>
  <c r="BZ35" i="1"/>
  <c r="CC35" i="1" s="1" a="1"/>
  <c r="CC35" i="1" s="1"/>
  <c r="BZ43" i="1"/>
  <c r="CC43" i="1" s="1" a="1"/>
  <c r="CC43" i="1" s="1"/>
  <c r="BZ51" i="1"/>
  <c r="CC51" i="1" s="1" a="1"/>
  <c r="CC51" i="1" s="1"/>
  <c r="BZ59" i="1"/>
  <c r="CC59" i="1" s="1" a="1"/>
  <c r="CC59" i="1" s="1"/>
  <c r="BZ67" i="1"/>
  <c r="CC67" i="1" s="1" a="1"/>
  <c r="CC67" i="1" s="1"/>
  <c r="CA147" i="1"/>
  <c r="CA210" i="1"/>
  <c r="CA218" i="1"/>
  <c r="CA274" i="1"/>
  <c r="CA282" i="1"/>
  <c r="CA338" i="1"/>
  <c r="CA362" i="1"/>
  <c r="CA462" i="1"/>
  <c r="CA491" i="1"/>
  <c r="BZ28" i="1"/>
  <c r="CC28" i="1" s="1" a="1"/>
  <c r="CC28" i="1" s="1"/>
  <c r="BZ36" i="1"/>
  <c r="CC36" i="1" s="1" a="1"/>
  <c r="CC36" i="1" s="1"/>
  <c r="BZ44" i="1"/>
  <c r="CC44" i="1" s="1" a="1"/>
  <c r="CC44" i="1" s="1"/>
  <c r="BZ52" i="1"/>
  <c r="CC52" i="1" s="1" a="1"/>
  <c r="CC52" i="1" s="1"/>
  <c r="BZ60" i="1"/>
  <c r="CC60" i="1" s="1" a="1"/>
  <c r="CC60" i="1" s="1"/>
  <c r="BZ68" i="1"/>
  <c r="CC68" i="1" s="1" a="1"/>
  <c r="CC68" i="1" s="1"/>
  <c r="CA195" i="1"/>
  <c r="CA259" i="1"/>
  <c r="CA323" i="1"/>
  <c r="CA387" i="1"/>
  <c r="BZ100" i="1"/>
  <c r="BZ20" i="1"/>
  <c r="CC20" i="1" s="1" a="1"/>
  <c r="CC20" i="1" s="1"/>
  <c r="AW347" i="1"/>
  <c r="DE18" i="1"/>
  <c r="DE20" i="1"/>
  <c r="DE22" i="1"/>
  <c r="DE24" i="1"/>
  <c r="DE26" i="1"/>
  <c r="DE28" i="1"/>
  <c r="DE30" i="1"/>
  <c r="DE32" i="1"/>
  <c r="DE34" i="1"/>
  <c r="DE36" i="1"/>
  <c r="DE38" i="1"/>
  <c r="DE40" i="1"/>
  <c r="DE42" i="1"/>
  <c r="DE44" i="1"/>
  <c r="DE46" i="1"/>
  <c r="DE48" i="1"/>
  <c r="DE52" i="1"/>
  <c r="DE54" i="1"/>
  <c r="DE56" i="1"/>
  <c r="DE60" i="1"/>
  <c r="DE62" i="1"/>
  <c r="DE64" i="1"/>
  <c r="DE68" i="1"/>
  <c r="DE70" i="1"/>
  <c r="DE72" i="1"/>
  <c r="DE76" i="1"/>
  <c r="DE78" i="1"/>
  <c r="DE80" i="1"/>
  <c r="DE84" i="1"/>
  <c r="DE86" i="1"/>
  <c r="DE88" i="1"/>
  <c r="DE92" i="1"/>
  <c r="DE94" i="1"/>
  <c r="DG94" i="1" s="1"/>
  <c r="DE96" i="1"/>
  <c r="DG96" i="1" s="1"/>
  <c r="DE100" i="1"/>
  <c r="DE102" i="1"/>
  <c r="DE104" i="1"/>
  <c r="DE108" i="1"/>
  <c r="DG108" i="1" s="1"/>
  <c r="DE110" i="1"/>
  <c r="DG110" i="1" s="1"/>
  <c r="DE112" i="1"/>
  <c r="DG112" i="1" s="1"/>
  <c r="DE116" i="1"/>
  <c r="DG116" i="1" s="1"/>
  <c r="DE118" i="1"/>
  <c r="DG118" i="1" s="1"/>
  <c r="DE120" i="1"/>
  <c r="DE124" i="1"/>
  <c r="DG124" i="1" s="1"/>
  <c r="DE126" i="1"/>
  <c r="DE19" i="1"/>
  <c r="DE21" i="1"/>
  <c r="DE23" i="1"/>
  <c r="DE25" i="1"/>
  <c r="DE27" i="1"/>
  <c r="DE29" i="1"/>
  <c r="DE31" i="1"/>
  <c r="DE33" i="1"/>
  <c r="DE35" i="1"/>
  <c r="DE37" i="1"/>
  <c r="DE39" i="1"/>
  <c r="DE41" i="1"/>
  <c r="DE43" i="1"/>
  <c r="DE45" i="1"/>
  <c r="DE47" i="1"/>
  <c r="DE49" i="1"/>
  <c r="DE51" i="1"/>
  <c r="DE53" i="1"/>
  <c r="DE55" i="1"/>
  <c r="DE57" i="1"/>
  <c r="DE59" i="1"/>
  <c r="DE61" i="1"/>
  <c r="DE63" i="1"/>
  <c r="DE65" i="1"/>
  <c r="DE67" i="1"/>
  <c r="DE69" i="1"/>
  <c r="DE71" i="1"/>
  <c r="DE73" i="1"/>
  <c r="DE75" i="1"/>
  <c r="DE77" i="1"/>
  <c r="DE79" i="1"/>
  <c r="DE81" i="1"/>
  <c r="DE83" i="1"/>
  <c r="DE85" i="1"/>
  <c r="DE87" i="1"/>
  <c r="DE89" i="1"/>
  <c r="DE91" i="1"/>
  <c r="DE93" i="1"/>
  <c r="DE95" i="1"/>
  <c r="DE97" i="1"/>
  <c r="DE99" i="1"/>
  <c r="DG99" i="1" s="1"/>
  <c r="DE101" i="1"/>
  <c r="DG101" i="1" s="1"/>
  <c r="DE103" i="1"/>
  <c r="DG103" i="1" s="1"/>
  <c r="DE105" i="1"/>
  <c r="DE107" i="1"/>
  <c r="DE109" i="1"/>
  <c r="DE111" i="1"/>
  <c r="DE113" i="1"/>
  <c r="DE115" i="1"/>
  <c r="DE117" i="1"/>
  <c r="DE119" i="1"/>
  <c r="DE121" i="1"/>
  <c r="DG121" i="1" s="1"/>
  <c r="DE123" i="1"/>
  <c r="DE125" i="1"/>
  <c r="DE127" i="1"/>
  <c r="DG127" i="1" s="1"/>
  <c r="DE129" i="1"/>
  <c r="DE131" i="1"/>
  <c r="DE133" i="1"/>
  <c r="DE135" i="1"/>
  <c r="DG135" i="1" s="1"/>
  <c r="DE137" i="1"/>
  <c r="DE139" i="1"/>
  <c r="DE141" i="1"/>
  <c r="DE143" i="1"/>
  <c r="DE145" i="1"/>
  <c r="DE147" i="1"/>
  <c r="DF17" i="1"/>
  <c r="DG17" i="1" s="1"/>
  <c r="DE128" i="1"/>
  <c r="DE132" i="1"/>
  <c r="DG132" i="1" s="1"/>
  <c r="DE134" i="1"/>
  <c r="DE136" i="1"/>
  <c r="DE140" i="1"/>
  <c r="DE142" i="1"/>
  <c r="DG142" i="1" s="1"/>
  <c r="DE144" i="1"/>
  <c r="DG144" i="1" s="1"/>
  <c r="DE148" i="1"/>
  <c r="DG148" i="1" s="1"/>
  <c r="DE150" i="1"/>
  <c r="DG150" i="1" s="1"/>
  <c r="DE152" i="1"/>
  <c r="DG152" i="1" s="1"/>
  <c r="DE155" i="1"/>
  <c r="DE157" i="1"/>
  <c r="DE159" i="1"/>
  <c r="DG159" i="1" s="1"/>
  <c r="DE163" i="1"/>
  <c r="DE165" i="1"/>
  <c r="DE167" i="1"/>
  <c r="DE171" i="1"/>
  <c r="DE173" i="1"/>
  <c r="DE175" i="1"/>
  <c r="DE179" i="1"/>
  <c r="DE181" i="1"/>
  <c r="DE183" i="1"/>
  <c r="DE187" i="1"/>
  <c r="DE189" i="1"/>
  <c r="DE191" i="1"/>
  <c r="DE193" i="1"/>
  <c r="DE195" i="1"/>
  <c r="DE197" i="1"/>
  <c r="DE199" i="1"/>
  <c r="DE201" i="1"/>
  <c r="DE203" i="1"/>
  <c r="DE205" i="1"/>
  <c r="DE207" i="1"/>
  <c r="DE209" i="1"/>
  <c r="DE211" i="1"/>
  <c r="DE213" i="1"/>
  <c r="DE215" i="1"/>
  <c r="DG215" i="1" s="1"/>
  <c r="DE217" i="1"/>
  <c r="DG217" i="1" s="1"/>
  <c r="DE219" i="1"/>
  <c r="DE221" i="1"/>
  <c r="DE223" i="1"/>
  <c r="DE225" i="1"/>
  <c r="DE227" i="1"/>
  <c r="DE229" i="1"/>
  <c r="DE231" i="1"/>
  <c r="DE233" i="1"/>
  <c r="DE235" i="1"/>
  <c r="DG235" i="1" s="1"/>
  <c r="DE237" i="1"/>
  <c r="DE239" i="1"/>
  <c r="DE241" i="1"/>
  <c r="DE243" i="1"/>
  <c r="DE245" i="1"/>
  <c r="DG245" i="1" s="1"/>
  <c r="DE247" i="1"/>
  <c r="DE249" i="1"/>
  <c r="DE251" i="1"/>
  <c r="DE253" i="1"/>
  <c r="DG253" i="1" s="1"/>
  <c r="DE255" i="1"/>
  <c r="DE257" i="1"/>
  <c r="DE259" i="1"/>
  <c r="DE261" i="1"/>
  <c r="DE263" i="1"/>
  <c r="DE265" i="1"/>
  <c r="DE267" i="1"/>
  <c r="DE269" i="1"/>
  <c r="DG269" i="1" s="1"/>
  <c r="DE271" i="1"/>
  <c r="DE273" i="1"/>
  <c r="DG273" i="1" s="1"/>
  <c r="DE275" i="1"/>
  <c r="DE277" i="1"/>
  <c r="DE279" i="1"/>
  <c r="DG279" i="1" s="1"/>
  <c r="DE281" i="1"/>
  <c r="DG281" i="1" s="1"/>
  <c r="DE283" i="1"/>
  <c r="DE285" i="1"/>
  <c r="DE287" i="1"/>
  <c r="DG287" i="1" s="1"/>
  <c r="DE289" i="1"/>
  <c r="DG289" i="1" s="1"/>
  <c r="DE291" i="1"/>
  <c r="DE293" i="1"/>
  <c r="DE295" i="1"/>
  <c r="DE297" i="1"/>
  <c r="DG297" i="1" s="1"/>
  <c r="DE299" i="1"/>
  <c r="DE301" i="1"/>
  <c r="DE303" i="1"/>
  <c r="DE305" i="1"/>
  <c r="DE307" i="1"/>
  <c r="DE309" i="1"/>
  <c r="DE311" i="1"/>
  <c r="DE313" i="1"/>
  <c r="DE315" i="1"/>
  <c r="DE317" i="1"/>
  <c r="DE319" i="1"/>
  <c r="DE321" i="1"/>
  <c r="DG321" i="1" s="1"/>
  <c r="DE323" i="1"/>
  <c r="DE325" i="1"/>
  <c r="DE327" i="1"/>
  <c r="DE329" i="1"/>
  <c r="DE331" i="1"/>
  <c r="DE333" i="1"/>
  <c r="DE335" i="1"/>
  <c r="DE337" i="1"/>
  <c r="DE339" i="1"/>
  <c r="DE341" i="1"/>
  <c r="DE343" i="1"/>
  <c r="DE345" i="1"/>
  <c r="DE347" i="1"/>
  <c r="DG347" i="1" s="1"/>
  <c r="DE349" i="1"/>
  <c r="DE351" i="1"/>
  <c r="DE353" i="1"/>
  <c r="DE355" i="1"/>
  <c r="DE357" i="1"/>
  <c r="DE359" i="1"/>
  <c r="DE361" i="1"/>
  <c r="DE363" i="1"/>
  <c r="DE365" i="1"/>
  <c r="DE367" i="1"/>
  <c r="DE369" i="1"/>
  <c r="DG369" i="1" s="1"/>
  <c r="DE371" i="1"/>
  <c r="DG371" i="1" s="1"/>
  <c r="DE373" i="1"/>
  <c r="DE375" i="1"/>
  <c r="DG375" i="1" s="1"/>
  <c r="DE377" i="1"/>
  <c r="DE379" i="1"/>
  <c r="DG379" i="1" s="1"/>
  <c r="DE381" i="1"/>
  <c r="DE383" i="1"/>
  <c r="DE385" i="1"/>
  <c r="DE387" i="1"/>
  <c r="DE391" i="1"/>
  <c r="DE393" i="1"/>
  <c r="DE395" i="1"/>
  <c r="DE399" i="1"/>
  <c r="DE401" i="1"/>
  <c r="DE403" i="1"/>
  <c r="DE409" i="1"/>
  <c r="DG409" i="1" s="1"/>
  <c r="DE411" i="1"/>
  <c r="DE415" i="1"/>
  <c r="DG415" i="1" s="1"/>
  <c r="DE417" i="1"/>
  <c r="DE422" i="1"/>
  <c r="DE424" i="1"/>
  <c r="DE428" i="1"/>
  <c r="DE430" i="1"/>
  <c r="DE432" i="1"/>
  <c r="DE438" i="1"/>
  <c r="DE440" i="1"/>
  <c r="DE444" i="1"/>
  <c r="DE446" i="1"/>
  <c r="DE448" i="1"/>
  <c r="DE452" i="1"/>
  <c r="DE454" i="1"/>
  <c r="DE456" i="1"/>
  <c r="DG456" i="1" s="1"/>
  <c r="DE460" i="1"/>
  <c r="DE461" i="1"/>
  <c r="DE463" i="1"/>
  <c r="DE469" i="1"/>
  <c r="DE474" i="1"/>
  <c r="DG474" i="1" s="1"/>
  <c r="DE475" i="1"/>
  <c r="DE482" i="1"/>
  <c r="DG482" i="1" s="1"/>
  <c r="DE484" i="1"/>
  <c r="DE487" i="1"/>
  <c r="DE490" i="1"/>
  <c r="DE149" i="1"/>
  <c r="DE151" i="1"/>
  <c r="DE154" i="1"/>
  <c r="DG154" i="1" s="1"/>
  <c r="DE156" i="1"/>
  <c r="DG156" i="1" s="1"/>
  <c r="DE158" i="1"/>
  <c r="DE160" i="1"/>
  <c r="DE162" i="1"/>
  <c r="DE164" i="1"/>
  <c r="DE166" i="1"/>
  <c r="DE168" i="1"/>
  <c r="DE170" i="1"/>
  <c r="DE172" i="1"/>
  <c r="DE174" i="1"/>
  <c r="DE176" i="1"/>
  <c r="DE178" i="1"/>
  <c r="DE180" i="1"/>
  <c r="DE182" i="1"/>
  <c r="DE184" i="1"/>
  <c r="DE186" i="1"/>
  <c r="DE188" i="1"/>
  <c r="DE190" i="1"/>
  <c r="DE192" i="1"/>
  <c r="DE196" i="1"/>
  <c r="DE198" i="1"/>
  <c r="DE200" i="1"/>
  <c r="DE204" i="1"/>
  <c r="DE206" i="1"/>
  <c r="DE208" i="1"/>
  <c r="DE212" i="1"/>
  <c r="DG212" i="1" s="1"/>
  <c r="DE214" i="1"/>
  <c r="DE216" i="1"/>
  <c r="DE220" i="1"/>
  <c r="DG220" i="1" s="1"/>
  <c r="DE222" i="1"/>
  <c r="DG222" i="1" s="1"/>
  <c r="DE224" i="1"/>
  <c r="DG224" i="1" s="1"/>
  <c r="DE228" i="1"/>
  <c r="DE230" i="1"/>
  <c r="DG230" i="1" s="1"/>
  <c r="DE232" i="1"/>
  <c r="DE236" i="1"/>
  <c r="DE238" i="1"/>
  <c r="DE240" i="1"/>
  <c r="DE244" i="1"/>
  <c r="DE246" i="1"/>
  <c r="DE248" i="1"/>
  <c r="DG248" i="1" s="1"/>
  <c r="DE252" i="1"/>
  <c r="DE254" i="1"/>
  <c r="DE256" i="1"/>
  <c r="DE260" i="1"/>
  <c r="DE262" i="1"/>
  <c r="DE264" i="1"/>
  <c r="DE268" i="1"/>
  <c r="DE270" i="1"/>
  <c r="DE272" i="1"/>
  <c r="DE276" i="1"/>
  <c r="DG276" i="1" s="1"/>
  <c r="DE278" i="1"/>
  <c r="DE280" i="1"/>
  <c r="DE284" i="1"/>
  <c r="DG284" i="1" s="1"/>
  <c r="DE286" i="1"/>
  <c r="DE288" i="1"/>
  <c r="DE292" i="1"/>
  <c r="DG292" i="1" s="1"/>
  <c r="DE294" i="1"/>
  <c r="DE296" i="1"/>
  <c r="DE300" i="1"/>
  <c r="DE302" i="1"/>
  <c r="DE304" i="1"/>
  <c r="DE308" i="1"/>
  <c r="DE310" i="1"/>
  <c r="DE312" i="1"/>
  <c r="DG312" i="1" s="1"/>
  <c r="DE316" i="1"/>
  <c r="DG316" i="1" s="1"/>
  <c r="DE318" i="1"/>
  <c r="DG318" i="1" s="1"/>
  <c r="DE320" i="1"/>
  <c r="DE324" i="1"/>
  <c r="DE326" i="1"/>
  <c r="DE328" i="1"/>
  <c r="DG328" i="1" s="1"/>
  <c r="DE332" i="1"/>
  <c r="DE334" i="1"/>
  <c r="DE336" i="1"/>
  <c r="DG336" i="1" s="1"/>
  <c r="DE340" i="1"/>
  <c r="DE342" i="1"/>
  <c r="DE344" i="1"/>
  <c r="DG344" i="1" s="1"/>
  <c r="DE348" i="1"/>
  <c r="DE350" i="1"/>
  <c r="DG350" i="1" s="1"/>
  <c r="DE352" i="1"/>
  <c r="DG352" i="1" s="1"/>
  <c r="DE356" i="1"/>
  <c r="DE358" i="1"/>
  <c r="DE360" i="1"/>
  <c r="DE364" i="1"/>
  <c r="DE366" i="1"/>
  <c r="DE368" i="1"/>
  <c r="DE372" i="1"/>
  <c r="DE374" i="1"/>
  <c r="DE376" i="1"/>
  <c r="DE380" i="1"/>
  <c r="DE382" i="1"/>
  <c r="DG382" i="1" s="1"/>
  <c r="DE384" i="1"/>
  <c r="DG384" i="1" s="1"/>
  <c r="DE388" i="1"/>
  <c r="DG388" i="1" s="1"/>
  <c r="DE390" i="1"/>
  <c r="DG390" i="1" s="1"/>
  <c r="DE394" i="1"/>
  <c r="DG394" i="1" s="1"/>
  <c r="DE398" i="1"/>
  <c r="DE402" i="1"/>
  <c r="DG402" i="1" s="1"/>
  <c r="DE404" i="1"/>
  <c r="DE406" i="1"/>
  <c r="DG406" i="1" s="1"/>
  <c r="DE410" i="1"/>
  <c r="DE412" i="1"/>
  <c r="DG412" i="1" s="1"/>
  <c r="DE414" i="1"/>
  <c r="DE419" i="1"/>
  <c r="DE423" i="1"/>
  <c r="DE427" i="1"/>
  <c r="DE431" i="1"/>
  <c r="DE433" i="1"/>
  <c r="DE435" i="1"/>
  <c r="DE439" i="1"/>
  <c r="DE441" i="1"/>
  <c r="DE443" i="1"/>
  <c r="DE449" i="1"/>
  <c r="DE451" i="1"/>
  <c r="DE455" i="1"/>
  <c r="DG455" i="1" s="1"/>
  <c r="DE459" i="1"/>
  <c r="DE462" i="1"/>
  <c r="DE464" i="1"/>
  <c r="DE466" i="1"/>
  <c r="DE471" i="1"/>
  <c r="DG471" i="1" s="1"/>
  <c r="DE477" i="1"/>
  <c r="DE479" i="1"/>
  <c r="DE483" i="1"/>
  <c r="DE485" i="1"/>
  <c r="DE392" i="1"/>
  <c r="DE400" i="1"/>
  <c r="DG400" i="1" s="1"/>
  <c r="DE408" i="1"/>
  <c r="DE416" i="1"/>
  <c r="DE421" i="1"/>
  <c r="DE429" i="1"/>
  <c r="DE437" i="1"/>
  <c r="DE445" i="1"/>
  <c r="DE453" i="1"/>
  <c r="DE468" i="1"/>
  <c r="DE473" i="1"/>
  <c r="DG473" i="1" s="1"/>
  <c r="DE481" i="1"/>
  <c r="DG481" i="1" s="1"/>
  <c r="DE489" i="1"/>
  <c r="DE389" i="1"/>
  <c r="DE397" i="1"/>
  <c r="DG397" i="1" s="1"/>
  <c r="DE405" i="1"/>
  <c r="DE413" i="1"/>
  <c r="DE420" i="1"/>
  <c r="DE426" i="1"/>
  <c r="DE434" i="1"/>
  <c r="DE442" i="1"/>
  <c r="DE450" i="1"/>
  <c r="DE458" i="1"/>
  <c r="DE465" i="1"/>
  <c r="DE470" i="1"/>
  <c r="DG470" i="1" s="1"/>
  <c r="DE472" i="1"/>
  <c r="DG472" i="1" s="1"/>
  <c r="DE478" i="1"/>
  <c r="DG478" i="1" s="1"/>
  <c r="DE480" i="1"/>
  <c r="DG480" i="1" s="1"/>
  <c r="DE486" i="1"/>
  <c r="DE488" i="1"/>
  <c r="EK51" i="1"/>
  <c r="EL51" i="1" s="1"/>
  <c r="EJ22" i="1"/>
  <c r="EJ36" i="1"/>
  <c r="EJ52" i="1"/>
  <c r="EJ68" i="1"/>
  <c r="EJ84" i="1"/>
  <c r="EJ100" i="1"/>
  <c r="EJ163" i="1"/>
  <c r="EJ181" i="1"/>
  <c r="EK307" i="1"/>
  <c r="EL307" i="1" s="1"/>
  <c r="EJ18" i="1"/>
  <c r="EJ20" i="1"/>
  <c r="EJ24" i="1"/>
  <c r="EJ26" i="1"/>
  <c r="EJ28" i="1"/>
  <c r="EJ30" i="1"/>
  <c r="EJ32" i="1"/>
  <c r="EJ34" i="1"/>
  <c r="EJ38" i="1"/>
  <c r="EJ40" i="1"/>
  <c r="EJ42" i="1"/>
  <c r="EJ44" i="1"/>
  <c r="EJ46" i="1"/>
  <c r="EJ48" i="1"/>
  <c r="EJ50" i="1"/>
  <c r="EJ54" i="1"/>
  <c r="EJ58" i="1"/>
  <c r="EJ60" i="1"/>
  <c r="EJ62" i="1"/>
  <c r="EJ66" i="1"/>
  <c r="EJ70" i="1"/>
  <c r="EJ74" i="1"/>
  <c r="EJ76" i="1"/>
  <c r="EJ78" i="1"/>
  <c r="EJ82" i="1"/>
  <c r="EJ86" i="1"/>
  <c r="EJ90" i="1"/>
  <c r="EL90" i="1" s="1"/>
  <c r="EJ92" i="1"/>
  <c r="EJ94" i="1"/>
  <c r="EL94" i="1" s="1"/>
  <c r="EJ98" i="1"/>
  <c r="EJ102" i="1"/>
  <c r="EJ108" i="1"/>
  <c r="EL108" i="1" s="1"/>
  <c r="EJ110" i="1"/>
  <c r="EL110" i="1" s="1"/>
  <c r="EJ116" i="1"/>
  <c r="EL116" i="1" s="1"/>
  <c r="EJ124" i="1"/>
  <c r="EL124" i="1" s="1"/>
  <c r="EJ126" i="1"/>
  <c r="EJ132" i="1"/>
  <c r="EL132" i="1" s="1"/>
  <c r="EJ134" i="1"/>
  <c r="EJ140" i="1"/>
  <c r="EJ142" i="1"/>
  <c r="EL142" i="1" s="1"/>
  <c r="EJ148" i="1"/>
  <c r="EL148" i="1" s="1"/>
  <c r="EJ150" i="1"/>
  <c r="EL150" i="1" s="1"/>
  <c r="EJ155" i="1"/>
  <c r="EJ157" i="1"/>
  <c r="EJ165" i="1"/>
  <c r="EJ171" i="1"/>
  <c r="EJ173" i="1"/>
  <c r="EJ179" i="1"/>
  <c r="EJ187" i="1"/>
  <c r="EJ189" i="1"/>
  <c r="EJ195" i="1"/>
  <c r="EJ203" i="1"/>
  <c r="EJ219" i="1"/>
  <c r="EJ227" i="1"/>
  <c r="EJ235" i="1"/>
  <c r="EL235" i="1" s="1"/>
  <c r="EJ251" i="1"/>
  <c r="EJ259" i="1"/>
  <c r="EJ267" i="1"/>
  <c r="EJ283" i="1"/>
  <c r="EJ291" i="1"/>
  <c r="EJ299" i="1"/>
  <c r="EJ315" i="1"/>
  <c r="EJ323" i="1"/>
  <c r="EJ331" i="1"/>
  <c r="EJ347" i="1"/>
  <c r="EL347" i="1" s="1"/>
  <c r="EJ355" i="1"/>
  <c r="EJ363" i="1"/>
  <c r="EJ379" i="1"/>
  <c r="EL379" i="1" s="1"/>
  <c r="EJ387" i="1"/>
  <c r="EJ395" i="1"/>
  <c r="EJ411" i="1"/>
  <c r="EJ424" i="1"/>
  <c r="EJ440" i="1"/>
  <c r="EJ448" i="1"/>
  <c r="EJ456" i="1"/>
  <c r="EL456" i="1" s="1"/>
  <c r="EJ476" i="1"/>
  <c r="EJ484" i="1"/>
  <c r="EK431" i="1"/>
  <c r="EL431" i="1" s="1"/>
  <c r="EK487" i="1"/>
  <c r="EL487" i="1" s="1"/>
  <c r="EJ56" i="1"/>
  <c r="EJ64" i="1"/>
  <c r="EJ72" i="1"/>
  <c r="EJ80" i="1"/>
  <c r="EJ88" i="1"/>
  <c r="EJ96" i="1"/>
  <c r="EL96" i="1" s="1"/>
  <c r="EJ104" i="1"/>
  <c r="EJ106" i="1"/>
  <c r="EL106" i="1" s="1"/>
  <c r="EJ112" i="1"/>
  <c r="EL112" i="1" s="1"/>
  <c r="EJ114" i="1"/>
  <c r="EL114" i="1" s="1"/>
  <c r="EJ120" i="1"/>
  <c r="EJ122" i="1"/>
  <c r="EJ128" i="1"/>
  <c r="EJ130" i="1"/>
  <c r="EJ136" i="1"/>
  <c r="EJ138" i="1"/>
  <c r="EJ144" i="1"/>
  <c r="EL144" i="1" s="1"/>
  <c r="EJ146" i="1"/>
  <c r="EL146" i="1" s="1"/>
  <c r="EJ152" i="1"/>
  <c r="EL152" i="1" s="1"/>
  <c r="EJ153" i="1"/>
  <c r="EJ159" i="1"/>
  <c r="EL159" i="1" s="1"/>
  <c r="EJ161" i="1"/>
  <c r="EJ167" i="1"/>
  <c r="EJ169" i="1"/>
  <c r="EJ175" i="1"/>
  <c r="EJ177" i="1"/>
  <c r="EJ183" i="1"/>
  <c r="EJ185" i="1"/>
  <c r="EJ191" i="1"/>
  <c r="EJ193" i="1"/>
  <c r="EJ197" i="1"/>
  <c r="EJ199" i="1"/>
  <c r="EJ201" i="1"/>
  <c r="EJ205" i="1"/>
  <c r="EJ207" i="1"/>
  <c r="EJ209" i="1"/>
  <c r="EJ213" i="1"/>
  <c r="EJ215" i="1"/>
  <c r="EL215" i="1" s="1"/>
  <c r="EJ217" i="1"/>
  <c r="EL217" i="1" s="1"/>
  <c r="EJ221" i="1"/>
  <c r="EJ223" i="1"/>
  <c r="EJ225" i="1"/>
  <c r="EJ229" i="1"/>
  <c r="EJ231" i="1"/>
  <c r="EJ233" i="1"/>
  <c r="EJ237" i="1"/>
  <c r="EJ239" i="1"/>
  <c r="EJ241" i="1"/>
  <c r="EJ245" i="1"/>
  <c r="EL245" i="1" s="1"/>
  <c r="EJ247" i="1"/>
  <c r="EJ249" i="1"/>
  <c r="EJ253" i="1"/>
  <c r="EL253" i="1" s="1"/>
  <c r="EJ255" i="1"/>
  <c r="EJ257" i="1"/>
  <c r="EJ261" i="1"/>
  <c r="EJ263" i="1"/>
  <c r="EJ265" i="1"/>
  <c r="EJ269" i="1"/>
  <c r="EL269" i="1" s="1"/>
  <c r="EJ271" i="1"/>
  <c r="EJ273" i="1"/>
  <c r="EL273" i="1" s="1"/>
  <c r="EJ277" i="1"/>
  <c r="EJ279" i="1"/>
  <c r="EL279" i="1" s="1"/>
  <c r="EJ281" i="1"/>
  <c r="EL281" i="1" s="1"/>
  <c r="EJ285" i="1"/>
  <c r="EJ287" i="1"/>
  <c r="EL287" i="1" s="1"/>
  <c r="EJ289" i="1"/>
  <c r="EL289" i="1" s="1"/>
  <c r="EJ293" i="1"/>
  <c r="EJ295" i="1"/>
  <c r="EJ297" i="1"/>
  <c r="EL297" i="1" s="1"/>
  <c r="EJ301" i="1"/>
  <c r="EJ303" i="1"/>
  <c r="EJ305" i="1"/>
  <c r="EJ309" i="1"/>
  <c r="EJ311" i="1"/>
  <c r="EJ313" i="1"/>
  <c r="EJ317" i="1"/>
  <c r="EJ319" i="1"/>
  <c r="EJ321" i="1"/>
  <c r="EL321" i="1" s="1"/>
  <c r="EJ325" i="1"/>
  <c r="EJ327" i="1"/>
  <c r="EJ329" i="1"/>
  <c r="EJ333" i="1"/>
  <c r="EJ335" i="1"/>
  <c r="EJ337" i="1"/>
  <c r="EJ341" i="1"/>
  <c r="EJ343" i="1"/>
  <c r="EJ345" i="1"/>
  <c r="EJ349" i="1"/>
  <c r="EJ351" i="1"/>
  <c r="EJ353" i="1"/>
  <c r="EJ357" i="1"/>
  <c r="EJ359" i="1"/>
  <c r="EJ361" i="1"/>
  <c r="EJ365" i="1"/>
  <c r="EJ367" i="1"/>
  <c r="EJ369" i="1"/>
  <c r="EL369" i="1" s="1"/>
  <c r="EJ373" i="1"/>
  <c r="EJ375" i="1"/>
  <c r="EL375" i="1" s="1"/>
  <c r="EJ377" i="1"/>
  <c r="EJ381" i="1"/>
  <c r="EJ383" i="1"/>
  <c r="EJ385" i="1"/>
  <c r="EJ389" i="1"/>
  <c r="EJ391" i="1"/>
  <c r="EJ393" i="1"/>
  <c r="EJ397" i="1"/>
  <c r="EL397" i="1" s="1"/>
  <c r="EJ399" i="1"/>
  <c r="EJ401" i="1"/>
  <c r="EJ405" i="1"/>
  <c r="EJ407" i="1"/>
  <c r="EJ409" i="1"/>
  <c r="EL409" i="1" s="1"/>
  <c r="EJ413" i="1"/>
  <c r="EJ415" i="1"/>
  <c r="EL415" i="1" s="1"/>
  <c r="EJ417" i="1"/>
  <c r="EJ420" i="1"/>
  <c r="EJ422" i="1"/>
  <c r="EJ426" i="1"/>
  <c r="EJ428" i="1"/>
  <c r="EJ430" i="1"/>
  <c r="EJ434" i="1"/>
  <c r="EJ436" i="1"/>
  <c r="EJ438" i="1"/>
  <c r="EJ442" i="1"/>
  <c r="EJ444" i="1"/>
  <c r="EJ446" i="1"/>
  <c r="EJ450" i="1"/>
  <c r="EJ452" i="1"/>
  <c r="EJ454" i="1"/>
  <c r="EJ458" i="1"/>
  <c r="EJ460" i="1"/>
  <c r="EJ461" i="1"/>
  <c r="EJ465" i="1"/>
  <c r="EJ467" i="1"/>
  <c r="EJ469" i="1"/>
  <c r="EJ470" i="1"/>
  <c r="EL470" i="1" s="1"/>
  <c r="EJ472" i="1"/>
  <c r="EL472" i="1" s="1"/>
  <c r="EJ474" i="1"/>
  <c r="EL474" i="1" s="1"/>
  <c r="EJ478" i="1"/>
  <c r="EL478" i="1" s="1"/>
  <c r="EJ480" i="1"/>
  <c r="EL480" i="1" s="1"/>
  <c r="EJ482" i="1"/>
  <c r="EL482" i="1" s="1"/>
  <c r="EJ486" i="1"/>
  <c r="EJ488" i="1"/>
  <c r="EJ490" i="1"/>
  <c r="D81" i="5" l="1"/>
  <c r="D81" i="6"/>
  <c r="CA484" i="1"/>
  <c r="CA327" i="1"/>
  <c r="CA263" i="1"/>
  <c r="AV421" i="1"/>
  <c r="CA199" i="1"/>
  <c r="CA136" i="1"/>
  <c r="CA391" i="1"/>
  <c r="CB684" i="1"/>
  <c r="CD684" i="1" a="1"/>
  <c r="CD684" i="1" s="1"/>
  <c r="CB654" i="1"/>
  <c r="CD654" i="1" a="1"/>
  <c r="CD654" i="1" s="1"/>
  <c r="CB282" i="1"/>
  <c r="CD282" i="1" a="1"/>
  <c r="CD282" i="1" s="1"/>
  <c r="CB205" i="1"/>
  <c r="CD205" i="1" a="1"/>
  <c r="CD205" i="1" s="1"/>
  <c r="CB484" i="1"/>
  <c r="CD484" i="1" a="1"/>
  <c r="CD484" i="1" s="1"/>
  <c r="CB274" i="1"/>
  <c r="CD274" i="1" a="1"/>
  <c r="CD274" i="1" s="1"/>
  <c r="CA130" i="1"/>
  <c r="CB263" i="1"/>
  <c r="CD263" i="1" a="1"/>
  <c r="CD263" i="1" s="1"/>
  <c r="CA197" i="1"/>
  <c r="CB308" i="1"/>
  <c r="CD308" i="1" a="1"/>
  <c r="CD308" i="1" s="1"/>
  <c r="AV256" i="1"/>
  <c r="CB527" i="1"/>
  <c r="CD527" i="1" a="1"/>
  <c r="CD527" i="1" s="1"/>
  <c r="CB261" i="1"/>
  <c r="CD261" i="1" a="1"/>
  <c r="CD261" i="1" s="1"/>
  <c r="CB514" i="1"/>
  <c r="CD514" i="1" a="1"/>
  <c r="CD514" i="1" s="1"/>
  <c r="CA193" i="1"/>
  <c r="CB387" i="1"/>
  <c r="CD387" i="1" a="1"/>
  <c r="CD387" i="1" s="1"/>
  <c r="CB218" i="1"/>
  <c r="CD218" i="1" a="1"/>
  <c r="CD218" i="1" s="1"/>
  <c r="CA256" i="1"/>
  <c r="CB239" i="1"/>
  <c r="CD239" i="1" a="1"/>
  <c r="CD239" i="1" s="1"/>
  <c r="CB458" i="1"/>
  <c r="CD458" i="1" a="1"/>
  <c r="CD458" i="1" s="1"/>
  <c r="CA134" i="1"/>
  <c r="CB252" i="1"/>
  <c r="CD252" i="1" a="1"/>
  <c r="CD252" i="1" s="1"/>
  <c r="AV184" i="1"/>
  <c r="AW184" i="1" s="1"/>
  <c r="CB675" i="1"/>
  <c r="CD675" i="1" a="1"/>
  <c r="CD675" i="1" s="1"/>
  <c r="CB665" i="1"/>
  <c r="CD665" i="1" a="1"/>
  <c r="CD665" i="1" s="1"/>
  <c r="CB692" i="1"/>
  <c r="CD692" i="1" a="1"/>
  <c r="CD692" i="1" s="1"/>
  <c r="CB633" i="1"/>
  <c r="CD633" i="1" a="1"/>
  <c r="CD633" i="1" s="1"/>
  <c r="CB591" i="1"/>
  <c r="CD591" i="1" a="1"/>
  <c r="CD591" i="1" s="1"/>
  <c r="CB687" i="1"/>
  <c r="CD687" i="1" a="1"/>
  <c r="CD687" i="1" s="1"/>
  <c r="CB570" i="1"/>
  <c r="CD570" i="1" a="1"/>
  <c r="CD570" i="1" s="1"/>
  <c r="CB526" i="1"/>
  <c r="CD526" i="1" a="1"/>
  <c r="CD526" i="1" s="1"/>
  <c r="CB517" i="1"/>
  <c r="CD517" i="1" a="1"/>
  <c r="CD517" i="1" s="1"/>
  <c r="CB206" i="1"/>
  <c r="CD206" i="1" a="1"/>
  <c r="CD206" i="1" s="1"/>
  <c r="AV320" i="1"/>
  <c r="CB323" i="1"/>
  <c r="CD323" i="1" a="1"/>
  <c r="CD323" i="1" s="1"/>
  <c r="CB210" i="1"/>
  <c r="CD210" i="1" a="1"/>
  <c r="CD210" i="1" s="1"/>
  <c r="CA192" i="1"/>
  <c r="CB199" i="1"/>
  <c r="CD199" i="1" a="1"/>
  <c r="CD199" i="1" s="1"/>
  <c r="CB451" i="1"/>
  <c r="CD451" i="1" a="1"/>
  <c r="CD451" i="1" s="1"/>
  <c r="CA450" i="1"/>
  <c r="CB639" i="1"/>
  <c r="CD639" i="1" a="1"/>
  <c r="CD639" i="1" s="1"/>
  <c r="CB676" i="1"/>
  <c r="CD676" i="1" a="1"/>
  <c r="CD676" i="1" s="1"/>
  <c r="CB525" i="1"/>
  <c r="CD525" i="1" a="1"/>
  <c r="CD525" i="1" s="1"/>
  <c r="CB538" i="1"/>
  <c r="CD538" i="1" a="1"/>
  <c r="CD538" i="1" s="1"/>
  <c r="CB620" i="1"/>
  <c r="CD620" i="1" a="1"/>
  <c r="CD620" i="1" s="1"/>
  <c r="CB572" i="1"/>
  <c r="CD572" i="1" a="1"/>
  <c r="CD572" i="1" s="1"/>
  <c r="CB303" i="1"/>
  <c r="CD303" i="1" a="1"/>
  <c r="CD303" i="1" s="1"/>
  <c r="CB433" i="1"/>
  <c r="CD433" i="1" a="1"/>
  <c r="CD433" i="1" s="1"/>
  <c r="CB259" i="1"/>
  <c r="CD259" i="1" a="1"/>
  <c r="CD259" i="1" s="1"/>
  <c r="CB491" i="1"/>
  <c r="CD491" i="1" a="1"/>
  <c r="CD491" i="1" s="1"/>
  <c r="CB147" i="1"/>
  <c r="CD147" i="1" a="1"/>
  <c r="CD147" i="1" s="1"/>
  <c r="AW253" i="1"/>
  <c r="CB488" i="1"/>
  <c r="CD488" i="1" a="1"/>
  <c r="CD488" i="1" s="1"/>
  <c r="CB136" i="1"/>
  <c r="CD136" i="1" a="1"/>
  <c r="CD136" i="1" s="1"/>
  <c r="CB435" i="1"/>
  <c r="CD435" i="1" a="1"/>
  <c r="CD435" i="1" s="1"/>
  <c r="CB413" i="1"/>
  <c r="CD413" i="1" a="1"/>
  <c r="CD413" i="1" s="1"/>
  <c r="CB636" i="1"/>
  <c r="CD636" i="1" a="1"/>
  <c r="CD636" i="1" s="1"/>
  <c r="AV687" i="1"/>
  <c r="AW687" i="1" s="1"/>
  <c r="CB634" i="1"/>
  <c r="CD634" i="1" a="1"/>
  <c r="CD634" i="1" s="1"/>
  <c r="CB671" i="1"/>
  <c r="CD671" i="1" a="1"/>
  <c r="CD671" i="1" s="1"/>
  <c r="CB534" i="1"/>
  <c r="CD534" i="1" a="1"/>
  <c r="CD534" i="1" s="1"/>
  <c r="CB523" i="1"/>
  <c r="CD523" i="1" a="1"/>
  <c r="CD523" i="1" s="1"/>
  <c r="CB524" i="1"/>
  <c r="CD524" i="1" a="1"/>
  <c r="CD524" i="1" s="1"/>
  <c r="CB195" i="1"/>
  <c r="CD195" i="1" a="1"/>
  <c r="CD195" i="1" s="1"/>
  <c r="CB462" i="1"/>
  <c r="CD462" i="1" a="1"/>
  <c r="CD462" i="1" s="1"/>
  <c r="CA446" i="1"/>
  <c r="CB391" i="1"/>
  <c r="CD391" i="1" a="1"/>
  <c r="CD391" i="1" s="1"/>
  <c r="CB246" i="1"/>
  <c r="CD246" i="1" a="1"/>
  <c r="CD246" i="1" s="1"/>
  <c r="CA389" i="1"/>
  <c r="CB679" i="1"/>
  <c r="CD679" i="1" a="1"/>
  <c r="CD679" i="1" s="1"/>
  <c r="CB641" i="1"/>
  <c r="CD641" i="1" a="1"/>
  <c r="CD641" i="1" s="1"/>
  <c r="CB338" i="1"/>
  <c r="CD338" i="1" a="1"/>
  <c r="CD338" i="1" s="1"/>
  <c r="CB257" i="1"/>
  <c r="CD257" i="1" a="1"/>
  <c r="CD257" i="1" s="1"/>
  <c r="CB327" i="1"/>
  <c r="CD327" i="1" a="1"/>
  <c r="CD327" i="1" s="1"/>
  <c r="CB562" i="1"/>
  <c r="CD562" i="1" a="1"/>
  <c r="CD562" i="1" s="1"/>
  <c r="CB362" i="1"/>
  <c r="CD362" i="1" a="1"/>
  <c r="CD362" i="1" s="1"/>
  <c r="CA385" i="1"/>
  <c r="CB367" i="1"/>
  <c r="CD367" i="1" a="1"/>
  <c r="CD367" i="1" s="1"/>
  <c r="CB214" i="1"/>
  <c r="CD214" i="1" a="1"/>
  <c r="CD214" i="1" s="1"/>
  <c r="CA325" i="1"/>
  <c r="CB645" i="1"/>
  <c r="CD645" i="1" a="1"/>
  <c r="CD645" i="1" s="1"/>
  <c r="CB533" i="1"/>
  <c r="CD533" i="1" a="1"/>
  <c r="CD533" i="1" s="1"/>
  <c r="CB558" i="1"/>
  <c r="CD558" i="1" a="1"/>
  <c r="CD558" i="1" s="1"/>
  <c r="CB529" i="1"/>
  <c r="CD529" i="1" a="1"/>
  <c r="CD529" i="1" s="1"/>
  <c r="AV20" i="1"/>
  <c r="AX20" i="1" a="1"/>
  <c r="AX20" i="1" s="1"/>
  <c r="AW461" i="1"/>
  <c r="AY461" i="1" a="1"/>
  <c r="AY461" i="1" s="1"/>
  <c r="CA55" i="1"/>
  <c r="CC55" i="1" a="1"/>
  <c r="CC55" i="1" s="1"/>
  <c r="CA69" i="1"/>
  <c r="CC69" i="1" a="1"/>
  <c r="CC69" i="1" s="1"/>
  <c r="CA137" i="1"/>
  <c r="CC137" i="1" a="1"/>
  <c r="CC137" i="1" s="1"/>
  <c r="CA335" i="1"/>
  <c r="CC335" i="1" a="1"/>
  <c r="CC335" i="1" s="1"/>
  <c r="CA302" i="1"/>
  <c r="CC302" i="1" a="1"/>
  <c r="CC302" i="1" s="1"/>
  <c r="CA404" i="1"/>
  <c r="CC404" i="1" a="1"/>
  <c r="CC404" i="1" s="1"/>
  <c r="CA149" i="1"/>
  <c r="CC149" i="1" a="1"/>
  <c r="CC149" i="1" s="1"/>
  <c r="CA227" i="1"/>
  <c r="CC227" i="1" a="1"/>
  <c r="CC227" i="1" s="1"/>
  <c r="CA431" i="1"/>
  <c r="CC431" i="1" a="1"/>
  <c r="CC431" i="1" s="1"/>
  <c r="AV119" i="1"/>
  <c r="AX119" i="1" a="1"/>
  <c r="AX119" i="1" s="1"/>
  <c r="AV307" i="1"/>
  <c r="AX307" i="1" a="1"/>
  <c r="AX307" i="1" s="1"/>
  <c r="AV186" i="1"/>
  <c r="AX186" i="1" a="1"/>
  <c r="AX186" i="1" s="1"/>
  <c r="CB551" i="1"/>
  <c r="CC551" i="1" a="1"/>
  <c r="CC551" i="1" s="1"/>
  <c r="CB542" i="1"/>
  <c r="CC542" i="1" a="1"/>
  <c r="CC542" i="1" s="1"/>
  <c r="CB613" i="1"/>
  <c r="CC613" i="1" a="1"/>
  <c r="CC613" i="1" s="1"/>
  <c r="AV76" i="1"/>
  <c r="AX76" i="1" a="1"/>
  <c r="AX76" i="1" s="1"/>
  <c r="AV491" i="1"/>
  <c r="AV393" i="1"/>
  <c r="AW106" i="1"/>
  <c r="AX106" i="1" a="1"/>
  <c r="AX106" i="1" s="1"/>
  <c r="AW144" i="1"/>
  <c r="AX144" i="1" a="1"/>
  <c r="AX144" i="1" s="1"/>
  <c r="AW158" i="1"/>
  <c r="AY158" i="1" a="1"/>
  <c r="AY158" i="1" s="1"/>
  <c r="AV78" i="1"/>
  <c r="AX78" i="1" a="1"/>
  <c r="AX78" i="1" s="1"/>
  <c r="AW340" i="1"/>
  <c r="AY340" i="1" a="1"/>
  <c r="AY340" i="1" s="1"/>
  <c r="CA91" i="1"/>
  <c r="CC91" i="1" a="1"/>
  <c r="CC91" i="1" s="1"/>
  <c r="CA105" i="1"/>
  <c r="CC105" i="1" a="1"/>
  <c r="CC105" i="1" s="1"/>
  <c r="CA104" i="1"/>
  <c r="CC104" i="1" a="1"/>
  <c r="CC104" i="1" s="1"/>
  <c r="CA111" i="1"/>
  <c r="CC111" i="1" a="1"/>
  <c r="CC111" i="1" s="1"/>
  <c r="CA47" i="1"/>
  <c r="CC47" i="1" a="1"/>
  <c r="CC47" i="1" s="1"/>
  <c r="AV39" i="1"/>
  <c r="AX39" i="1" a="1"/>
  <c r="AX39" i="1" s="1"/>
  <c r="CB94" i="1"/>
  <c r="CC94" i="1" a="1"/>
  <c r="CC94" i="1" s="1"/>
  <c r="CA61" i="1"/>
  <c r="CC61" i="1" a="1"/>
  <c r="CC61" i="1" s="1"/>
  <c r="CA453" i="1"/>
  <c r="CC453" i="1" a="1"/>
  <c r="CC453" i="1" s="1"/>
  <c r="CA392" i="1"/>
  <c r="CC392" i="1" a="1"/>
  <c r="CC392" i="1" s="1"/>
  <c r="CB328" i="1"/>
  <c r="CC328" i="1" a="1"/>
  <c r="CC328" i="1" s="1"/>
  <c r="CA264" i="1"/>
  <c r="CC264" i="1" a="1"/>
  <c r="CC264" i="1" s="1"/>
  <c r="CA200" i="1"/>
  <c r="CC200" i="1" a="1"/>
  <c r="CC200" i="1" s="1"/>
  <c r="CA129" i="1"/>
  <c r="CC129" i="1" a="1"/>
  <c r="CC129" i="1" s="1"/>
  <c r="CA460" i="1"/>
  <c r="CC460" i="1" a="1"/>
  <c r="CC460" i="1" s="1"/>
  <c r="CA427" i="1"/>
  <c r="CC427" i="1" a="1"/>
  <c r="CC427" i="1" s="1"/>
  <c r="CA358" i="1"/>
  <c r="CC358" i="1" a="1"/>
  <c r="CC358" i="1" s="1"/>
  <c r="CA294" i="1"/>
  <c r="CC294" i="1" a="1"/>
  <c r="CC294" i="1" s="1"/>
  <c r="CB230" i="1"/>
  <c r="CC230" i="1" a="1"/>
  <c r="CC230" i="1" s="1"/>
  <c r="CA166" i="1"/>
  <c r="CC166" i="1" a="1"/>
  <c r="CC166" i="1" s="1"/>
  <c r="CB457" i="1"/>
  <c r="CC457" i="1" a="1"/>
  <c r="CC457" i="1" s="1"/>
  <c r="CA396" i="1"/>
  <c r="CC396" i="1" a="1"/>
  <c r="CC396" i="1" s="1"/>
  <c r="CA332" i="1"/>
  <c r="CC332" i="1" a="1"/>
  <c r="CC332" i="1" s="1"/>
  <c r="CA268" i="1"/>
  <c r="CC268" i="1" a="1"/>
  <c r="CC268" i="1" s="1"/>
  <c r="CA204" i="1"/>
  <c r="CC204" i="1" a="1"/>
  <c r="CC204" i="1" s="1"/>
  <c r="CA141" i="1"/>
  <c r="CC141" i="1" a="1"/>
  <c r="CC141" i="1" s="1"/>
  <c r="AV425" i="1"/>
  <c r="AX425" i="1" a="1"/>
  <c r="AX425" i="1" s="1"/>
  <c r="CA411" i="1"/>
  <c r="CC411" i="1" a="1"/>
  <c r="CC411" i="1" s="1"/>
  <c r="CB347" i="1"/>
  <c r="CC347" i="1" a="1"/>
  <c r="CC347" i="1" s="1"/>
  <c r="CA283" i="1"/>
  <c r="CC283" i="1" a="1"/>
  <c r="CC283" i="1" s="1"/>
  <c r="CA219" i="1"/>
  <c r="CC219" i="1" a="1"/>
  <c r="CC219" i="1" s="1"/>
  <c r="CA155" i="1"/>
  <c r="CC155" i="1" a="1"/>
  <c r="CC155" i="1" s="1"/>
  <c r="CA84" i="1"/>
  <c r="CC84" i="1" a="1"/>
  <c r="CC84" i="1" s="1"/>
  <c r="AV411" i="1"/>
  <c r="AX411" i="1" a="1"/>
  <c r="AX411" i="1" s="1"/>
  <c r="CA423" i="1"/>
  <c r="CC423" i="1" a="1"/>
  <c r="CC423" i="1" s="1"/>
  <c r="CA298" i="1"/>
  <c r="CC298" i="1" a="1"/>
  <c r="CC298" i="1" s="1"/>
  <c r="CA234" i="1"/>
  <c r="CC234" i="1" a="1"/>
  <c r="CC234" i="1" s="1"/>
  <c r="CA170" i="1"/>
  <c r="CC170" i="1" a="1"/>
  <c r="CC170" i="1" s="1"/>
  <c r="CA454" i="1"/>
  <c r="CC454" i="1" a="1"/>
  <c r="CC454" i="1" s="1"/>
  <c r="CA393" i="1"/>
  <c r="CC393" i="1" a="1"/>
  <c r="CC393" i="1" s="1"/>
  <c r="CA329" i="1"/>
  <c r="CC329" i="1" a="1"/>
  <c r="CC329" i="1" s="1"/>
  <c r="CA265" i="1"/>
  <c r="CC265" i="1" a="1"/>
  <c r="CC265" i="1" s="1"/>
  <c r="CA201" i="1"/>
  <c r="CC201" i="1" a="1"/>
  <c r="CC201" i="1" s="1"/>
  <c r="CA138" i="1"/>
  <c r="CC138" i="1" a="1"/>
  <c r="CC138" i="1" s="1"/>
  <c r="CA74" i="1"/>
  <c r="CC74" i="1" a="1"/>
  <c r="CC74" i="1" s="1"/>
  <c r="AW328" i="1"/>
  <c r="AX328" i="1" a="1"/>
  <c r="AX328" i="1" s="1"/>
  <c r="AV264" i="1"/>
  <c r="AX264" i="1" a="1"/>
  <c r="AX264" i="1" s="1"/>
  <c r="AV192" i="1"/>
  <c r="AX192" i="1" a="1"/>
  <c r="AX192" i="1" s="1"/>
  <c r="AW415" i="1"/>
  <c r="AX415" i="1" a="1"/>
  <c r="AX415" i="1" s="1"/>
  <c r="AV351" i="1"/>
  <c r="AX351" i="1" a="1"/>
  <c r="AX351" i="1" s="1"/>
  <c r="AW287" i="1"/>
  <c r="AX287" i="1" a="1"/>
  <c r="AX287" i="1" s="1"/>
  <c r="AV223" i="1"/>
  <c r="AX223" i="1" a="1"/>
  <c r="AX223" i="1" s="1"/>
  <c r="AW159" i="1"/>
  <c r="AX159" i="1" a="1"/>
  <c r="AX159" i="1" s="1"/>
  <c r="AV366" i="1"/>
  <c r="AX366" i="1" a="1"/>
  <c r="AX366" i="1" s="1"/>
  <c r="AV302" i="1"/>
  <c r="AX302" i="1" a="1"/>
  <c r="AX302" i="1" s="1"/>
  <c r="AV238" i="1"/>
  <c r="AX238" i="1" a="1"/>
  <c r="AX238" i="1" s="1"/>
  <c r="AV174" i="1"/>
  <c r="AX174" i="1" a="1"/>
  <c r="AX174" i="1" s="1"/>
  <c r="AV111" i="1"/>
  <c r="AX111" i="1" a="1"/>
  <c r="AX111" i="1" s="1"/>
  <c r="AV356" i="1"/>
  <c r="AX356" i="1" a="1"/>
  <c r="AX356" i="1" s="1"/>
  <c r="AW292" i="1"/>
  <c r="AX292" i="1" a="1"/>
  <c r="AX292" i="1" s="1"/>
  <c r="AV228" i="1"/>
  <c r="AX228" i="1" a="1"/>
  <c r="AX228" i="1" s="1"/>
  <c r="AV164" i="1"/>
  <c r="AX164" i="1" a="1"/>
  <c r="AX164" i="1" s="1"/>
  <c r="AW101" i="1"/>
  <c r="AX101" i="1" a="1"/>
  <c r="AX101" i="1" s="1"/>
  <c r="AV363" i="1"/>
  <c r="AX363" i="1" a="1"/>
  <c r="AX363" i="1" s="1"/>
  <c r="AV299" i="1"/>
  <c r="AX299" i="1" a="1"/>
  <c r="AX299" i="1" s="1"/>
  <c r="AW235" i="1"/>
  <c r="AX235" i="1" a="1"/>
  <c r="AX235" i="1" s="1"/>
  <c r="AV171" i="1"/>
  <c r="AX171" i="1" a="1"/>
  <c r="AX171" i="1" s="1"/>
  <c r="AW108" i="1"/>
  <c r="AX108" i="1" a="1"/>
  <c r="AX108" i="1" s="1"/>
  <c r="AW370" i="1"/>
  <c r="AX370" i="1" a="1"/>
  <c r="AX370" i="1" s="1"/>
  <c r="AW306" i="1"/>
  <c r="AX306" i="1" a="1"/>
  <c r="AX306" i="1" s="1"/>
  <c r="AV242" i="1"/>
  <c r="AX242" i="1" a="1"/>
  <c r="AX242" i="1" s="1"/>
  <c r="AV178" i="1"/>
  <c r="AX178" i="1" a="1"/>
  <c r="AX178" i="1" s="1"/>
  <c r="CB480" i="1"/>
  <c r="CC480" i="1" a="1"/>
  <c r="CC480" i="1" s="1"/>
  <c r="CA466" i="1"/>
  <c r="CC466" i="1" a="1"/>
  <c r="CC466" i="1" s="1"/>
  <c r="AV451" i="1"/>
  <c r="AX451" i="1" a="1"/>
  <c r="AX451" i="1" s="1"/>
  <c r="CB397" i="1"/>
  <c r="CC397" i="1" a="1"/>
  <c r="CC397" i="1" s="1"/>
  <c r="CA333" i="1"/>
  <c r="CC333" i="1" a="1"/>
  <c r="CC333" i="1" s="1"/>
  <c r="CB269" i="1"/>
  <c r="CC269" i="1" a="1"/>
  <c r="CC269" i="1" s="1"/>
  <c r="CB142" i="1"/>
  <c r="CC142" i="1" a="1"/>
  <c r="CC142" i="1" s="1"/>
  <c r="AV450" i="1"/>
  <c r="AX450" i="1" a="1"/>
  <c r="AX450" i="1" s="1"/>
  <c r="AV389" i="1"/>
  <c r="AX389" i="1" a="1"/>
  <c r="AX389" i="1" s="1"/>
  <c r="AV325" i="1"/>
  <c r="AX325" i="1" a="1"/>
  <c r="AX325" i="1" s="1"/>
  <c r="AV261" i="1"/>
  <c r="AX261" i="1" a="1"/>
  <c r="AX261" i="1" s="1"/>
  <c r="AV483" i="1"/>
  <c r="AX483" i="1" a="1"/>
  <c r="AX483" i="1" s="1"/>
  <c r="AV229" i="1"/>
  <c r="AX229" i="1" a="1"/>
  <c r="AX229" i="1" s="1"/>
  <c r="AV165" i="1"/>
  <c r="AX165" i="1" a="1"/>
  <c r="AX165" i="1" s="1"/>
  <c r="AV438" i="1"/>
  <c r="AX438" i="1" a="1"/>
  <c r="AX438" i="1" s="1"/>
  <c r="AV345" i="1"/>
  <c r="AX345" i="1" a="1"/>
  <c r="AX345" i="1" s="1"/>
  <c r="AV422" i="1"/>
  <c r="AX422" i="1" a="1"/>
  <c r="AX422" i="1" s="1"/>
  <c r="AV9" i="1"/>
  <c r="AY9" i="1" s="1" a="1"/>
  <c r="AY9" i="1" s="1"/>
  <c r="AX9" i="1" a="1"/>
  <c r="AX9" i="1" s="1"/>
  <c r="CA13" i="1"/>
  <c r="CC13" i="1" a="1"/>
  <c r="CC13" i="1" s="1"/>
  <c r="CA7" i="1"/>
  <c r="CC7" i="1" a="1"/>
  <c r="CC7" i="1" s="1"/>
  <c r="AW623" i="1"/>
  <c r="AY623" i="1" a="1"/>
  <c r="AY623" i="1" s="1"/>
  <c r="AW661" i="1"/>
  <c r="AY661" i="1" a="1"/>
  <c r="AY661" i="1" s="1"/>
  <c r="AY687" i="1" a="1"/>
  <c r="AY687" i="1" s="1"/>
  <c r="AW552" i="1"/>
  <c r="AY552" i="1" a="1"/>
  <c r="AY552" i="1" s="1"/>
  <c r="AW557" i="1"/>
  <c r="AY557" i="1" a="1"/>
  <c r="AY557" i="1" s="1"/>
  <c r="CA614" i="1"/>
  <c r="CC614" i="1" a="1"/>
  <c r="CC614" i="1" s="1"/>
  <c r="AV600" i="1"/>
  <c r="AX600" i="1" a="1"/>
  <c r="AX600" i="1" s="1"/>
  <c r="AV674" i="1"/>
  <c r="AX674" i="1" a="1"/>
  <c r="AX674" i="1" s="1"/>
  <c r="AW693" i="1"/>
  <c r="AX693" i="1" a="1"/>
  <c r="AX693" i="1" s="1"/>
  <c r="AV665" i="1"/>
  <c r="AX665" i="1" a="1"/>
  <c r="AX665" i="1" s="1"/>
  <c r="CA605" i="1"/>
  <c r="CC605" i="1" a="1"/>
  <c r="CC605" i="1" s="1"/>
  <c r="CA666" i="1"/>
  <c r="CC666" i="1" a="1"/>
  <c r="CC666" i="1" s="1"/>
  <c r="AV626" i="1"/>
  <c r="AX626" i="1" a="1"/>
  <c r="AX626" i="1" s="1"/>
  <c r="AW597" i="1"/>
  <c r="AX597" i="1" a="1"/>
  <c r="AX597" i="1" s="1"/>
  <c r="CA681" i="1"/>
  <c r="CC681" i="1" a="1"/>
  <c r="CC681" i="1" s="1"/>
  <c r="CA668" i="1"/>
  <c r="CC668" i="1" a="1"/>
  <c r="CC668" i="1" s="1"/>
  <c r="CA631" i="1"/>
  <c r="CC631" i="1" a="1"/>
  <c r="CC631" i="1" s="1"/>
  <c r="AV610" i="1"/>
  <c r="AX610" i="1" a="1"/>
  <c r="AX610" i="1" s="1"/>
  <c r="AV532" i="1"/>
  <c r="AX532" i="1" a="1"/>
  <c r="AX532" i="1" s="1"/>
  <c r="CA500" i="1"/>
  <c r="CC500" i="1" a="1"/>
  <c r="CC500" i="1" s="1"/>
  <c r="AV540" i="1"/>
  <c r="AX540" i="1" a="1"/>
  <c r="AX540" i="1" s="1"/>
  <c r="AV589" i="1"/>
  <c r="AX589" i="1" a="1"/>
  <c r="AX589" i="1" s="1"/>
  <c r="AV571" i="1"/>
  <c r="AX571" i="1" a="1"/>
  <c r="AX571" i="1" s="1"/>
  <c r="AV556" i="1"/>
  <c r="AX556" i="1" a="1"/>
  <c r="AX556" i="1" s="1"/>
  <c r="AV526" i="1"/>
  <c r="AX526" i="1" a="1"/>
  <c r="AX526" i="1" s="1"/>
  <c r="CA518" i="1"/>
  <c r="CC518" i="1" a="1"/>
  <c r="CC518" i="1" s="1"/>
  <c r="AW496" i="1"/>
  <c r="AX496" i="1" a="1"/>
  <c r="AX496" i="1" s="1"/>
  <c r="CA589" i="1"/>
  <c r="CC589" i="1" a="1"/>
  <c r="CC589" i="1" s="1"/>
  <c r="CA515" i="1"/>
  <c r="CC515" i="1" a="1"/>
  <c r="CC515" i="1" s="1"/>
  <c r="AV567" i="1"/>
  <c r="AX567" i="1" a="1"/>
  <c r="AX567" i="1" s="1"/>
  <c r="AW550" i="1"/>
  <c r="AX550" i="1" a="1"/>
  <c r="AX550" i="1" s="1"/>
  <c r="AV537" i="1"/>
  <c r="AX537" i="1" a="1"/>
  <c r="AX537" i="1" s="1"/>
  <c r="AV521" i="1"/>
  <c r="AX521" i="1" a="1"/>
  <c r="AX521" i="1" s="1"/>
  <c r="CA498" i="1"/>
  <c r="CC498" i="1" a="1"/>
  <c r="CC498" i="1" s="1"/>
  <c r="CA556" i="1"/>
  <c r="CD556" i="1" s="1" a="1"/>
  <c r="CD556" i="1" s="1"/>
  <c r="CC556" i="1" a="1"/>
  <c r="CC556" i="1" s="1"/>
  <c r="CA531" i="1"/>
  <c r="CC531" i="1" a="1"/>
  <c r="CC531" i="1" s="1"/>
  <c r="CB494" i="1"/>
  <c r="CC494" i="1" a="1"/>
  <c r="CC494" i="1" s="1"/>
  <c r="AV648" i="1"/>
  <c r="AX648" i="1" a="1"/>
  <c r="AX648" i="1" s="1"/>
  <c r="CB616" i="1"/>
  <c r="CC616" i="1" a="1"/>
  <c r="CC616" i="1" s="1"/>
  <c r="AW494" i="1"/>
  <c r="AX494" i="1" a="1"/>
  <c r="AX494" i="1" s="1"/>
  <c r="AW569" i="1"/>
  <c r="AX569" i="1" a="1"/>
  <c r="AX569" i="1" s="1"/>
  <c r="AV645" i="1"/>
  <c r="AX645" i="1" a="1"/>
  <c r="AX645" i="1" s="1"/>
  <c r="CB112" i="1"/>
  <c r="CC112" i="1" a="1"/>
  <c r="CC112" i="1" s="1"/>
  <c r="CA102" i="1"/>
  <c r="CC102" i="1" a="1"/>
  <c r="CC102" i="1" s="1"/>
  <c r="CA399" i="1"/>
  <c r="CC399" i="1" a="1"/>
  <c r="CC399" i="1" s="1"/>
  <c r="CA366" i="1"/>
  <c r="CC366" i="1" a="1"/>
  <c r="CC366" i="1" s="1"/>
  <c r="CA340" i="1"/>
  <c r="CC340" i="1" a="1"/>
  <c r="CC340" i="1" s="1"/>
  <c r="CA401" i="1"/>
  <c r="CC401" i="1" a="1"/>
  <c r="CC401" i="1" s="1"/>
  <c r="AV300" i="1"/>
  <c r="AX300" i="1" a="1"/>
  <c r="AX300" i="1" s="1"/>
  <c r="CA213" i="1"/>
  <c r="CC213" i="1" a="1"/>
  <c r="CC213" i="1" s="1"/>
  <c r="AW397" i="1"/>
  <c r="AX397" i="1" a="1"/>
  <c r="AX397" i="1" s="1"/>
  <c r="AV423" i="1"/>
  <c r="AX423" i="1" a="1"/>
  <c r="AX423" i="1" s="1"/>
  <c r="AV305" i="1"/>
  <c r="AX305" i="1" a="1"/>
  <c r="AX305" i="1" s="1"/>
  <c r="AV13" i="1"/>
  <c r="AY13" i="1" s="1" a="1"/>
  <c r="AY13" i="1" s="1"/>
  <c r="AX13" i="1" a="1"/>
  <c r="AX13" i="1" s="1"/>
  <c r="AV7" i="1"/>
  <c r="AX7" i="1" a="1"/>
  <c r="AX7" i="1" s="1"/>
  <c r="AV11" i="1"/>
  <c r="AX11" i="1" a="1"/>
  <c r="AX11" i="1" s="1"/>
  <c r="CA629" i="1"/>
  <c r="CD629" i="1" s="1" a="1"/>
  <c r="CD629" i="1" s="1"/>
  <c r="CC629" i="1" a="1"/>
  <c r="CC629" i="1" s="1"/>
  <c r="AV675" i="1"/>
  <c r="AX675" i="1" a="1"/>
  <c r="AX675" i="1" s="1"/>
  <c r="AV574" i="1"/>
  <c r="AX574" i="1" a="1"/>
  <c r="AX574" i="1" s="1"/>
  <c r="AV501" i="1"/>
  <c r="AX501" i="1" a="1"/>
  <c r="AX501" i="1" s="1"/>
  <c r="AW495" i="1"/>
  <c r="AX495" i="1" a="1"/>
  <c r="AX495" i="1" s="1"/>
  <c r="AV516" i="1"/>
  <c r="AX516" i="1" a="1"/>
  <c r="AX516" i="1" s="1"/>
  <c r="AV605" i="1"/>
  <c r="AX605" i="1" a="1"/>
  <c r="AX605" i="1" s="1"/>
  <c r="CA100" i="1"/>
  <c r="CC100" i="1" a="1"/>
  <c r="CC100" i="1" s="1"/>
  <c r="AV68" i="1"/>
  <c r="AX68" i="1" a="1"/>
  <c r="AX68" i="1" s="1"/>
  <c r="AW354" i="1"/>
  <c r="AY354" i="1" a="1"/>
  <c r="AY354" i="1" s="1"/>
  <c r="AW241" i="1"/>
  <c r="AY241" i="1" a="1"/>
  <c r="AY241" i="1" s="1"/>
  <c r="AW435" i="1"/>
  <c r="AY435" i="1" a="1"/>
  <c r="AY435" i="1" s="1"/>
  <c r="AV70" i="1"/>
  <c r="AX70" i="1" a="1"/>
  <c r="AX70" i="1" s="1"/>
  <c r="AW149" i="1"/>
  <c r="AY149" i="1" a="1"/>
  <c r="AY149" i="1" s="1"/>
  <c r="CA83" i="1"/>
  <c r="CC83" i="1" a="1"/>
  <c r="CC83" i="1" s="1"/>
  <c r="CA97" i="1"/>
  <c r="CC97" i="1" a="1"/>
  <c r="CC97" i="1" s="1"/>
  <c r="CB96" i="1"/>
  <c r="CC96" i="1" a="1"/>
  <c r="CC96" i="1" s="1"/>
  <c r="CB103" i="1"/>
  <c r="CC103" i="1" a="1"/>
  <c r="CC103" i="1" s="1"/>
  <c r="CA39" i="1"/>
  <c r="CC39" i="1" a="1"/>
  <c r="CC39" i="1" s="1"/>
  <c r="AV31" i="1"/>
  <c r="AX31" i="1" a="1"/>
  <c r="AX31" i="1" s="1"/>
  <c r="CA86" i="1"/>
  <c r="CC86" i="1" a="1"/>
  <c r="CC86" i="1" s="1"/>
  <c r="CA117" i="1"/>
  <c r="CC117" i="1" a="1"/>
  <c r="CC117" i="1" s="1"/>
  <c r="CA53" i="1"/>
  <c r="CC53" i="1" a="1"/>
  <c r="CC53" i="1" s="1"/>
  <c r="CA445" i="1"/>
  <c r="CC445" i="1" a="1"/>
  <c r="CC445" i="1" s="1"/>
  <c r="CB384" i="1"/>
  <c r="CC384" i="1" a="1"/>
  <c r="CC384" i="1" s="1"/>
  <c r="CA320" i="1"/>
  <c r="CC320" i="1" a="1"/>
  <c r="CC320" i="1" s="1"/>
  <c r="CB121" i="1"/>
  <c r="CC121" i="1" a="1"/>
  <c r="CC121" i="1" s="1"/>
  <c r="AV416" i="1"/>
  <c r="AX416" i="1" a="1"/>
  <c r="AX416" i="1" s="1"/>
  <c r="CA452" i="1"/>
  <c r="CC452" i="1" a="1"/>
  <c r="CC452" i="1" s="1"/>
  <c r="CA383" i="1"/>
  <c r="CC383" i="1" a="1"/>
  <c r="CC383" i="1" s="1"/>
  <c r="CA319" i="1"/>
  <c r="CC319" i="1" a="1"/>
  <c r="CC319" i="1" s="1"/>
  <c r="CA255" i="1"/>
  <c r="CC255" i="1" a="1"/>
  <c r="CC255" i="1" s="1"/>
  <c r="CA191" i="1"/>
  <c r="CC191" i="1" a="1"/>
  <c r="CC191" i="1" s="1"/>
  <c r="CA128" i="1"/>
  <c r="CC128" i="1" a="1"/>
  <c r="CC128" i="1" s="1"/>
  <c r="CA414" i="1"/>
  <c r="CC414" i="1" a="1"/>
  <c r="CC414" i="1" s="1"/>
  <c r="CB350" i="1"/>
  <c r="CC350" i="1" a="1"/>
  <c r="CC350" i="1" s="1"/>
  <c r="CA286" i="1"/>
  <c r="CC286" i="1" a="1"/>
  <c r="CC286" i="1" s="1"/>
  <c r="CB222" i="1"/>
  <c r="CC222" i="1" a="1"/>
  <c r="CC222" i="1" s="1"/>
  <c r="CA158" i="1"/>
  <c r="CC158" i="1" a="1"/>
  <c r="CC158" i="1" s="1"/>
  <c r="CA449" i="1"/>
  <c r="CC449" i="1" a="1"/>
  <c r="CC449" i="1" s="1"/>
  <c r="CB388" i="1"/>
  <c r="CC388" i="1" a="1"/>
  <c r="CC388" i="1" s="1"/>
  <c r="CA324" i="1"/>
  <c r="CC324" i="1" a="1"/>
  <c r="CC324" i="1" s="1"/>
  <c r="CA260" i="1"/>
  <c r="CC260" i="1" a="1"/>
  <c r="CC260" i="1" s="1"/>
  <c r="CA196" i="1"/>
  <c r="CC196" i="1" a="1"/>
  <c r="CC196" i="1" s="1"/>
  <c r="CA133" i="1"/>
  <c r="CC133" i="1" a="1"/>
  <c r="CC133" i="1" s="1"/>
  <c r="AV419" i="1"/>
  <c r="AX419" i="1" a="1"/>
  <c r="AX419" i="1" s="1"/>
  <c r="CA476" i="1"/>
  <c r="CC476" i="1" a="1"/>
  <c r="CC476" i="1" s="1"/>
  <c r="CA403" i="1"/>
  <c r="CC403" i="1" a="1"/>
  <c r="CC403" i="1" s="1"/>
  <c r="CA339" i="1"/>
  <c r="CC339" i="1" a="1"/>
  <c r="CC339" i="1" s="1"/>
  <c r="CA275" i="1"/>
  <c r="CC275" i="1" a="1"/>
  <c r="CC275" i="1" s="1"/>
  <c r="CA211" i="1"/>
  <c r="CC211" i="1" a="1"/>
  <c r="CC211" i="1" s="1"/>
  <c r="CB148" i="1"/>
  <c r="CC148" i="1" a="1"/>
  <c r="CC148" i="1" s="1"/>
  <c r="CA76" i="1"/>
  <c r="CC76" i="1" a="1"/>
  <c r="CC76" i="1" s="1"/>
  <c r="CB418" i="1"/>
  <c r="CC418" i="1" a="1"/>
  <c r="CC418" i="1" s="1"/>
  <c r="CA354" i="1"/>
  <c r="CC354" i="1" a="1"/>
  <c r="CC354" i="1" s="1"/>
  <c r="CA290" i="1"/>
  <c r="CC290" i="1" a="1"/>
  <c r="CC290" i="1" s="1"/>
  <c r="CB226" i="1"/>
  <c r="CC226" i="1" a="1"/>
  <c r="CC226" i="1" s="1"/>
  <c r="CA162" i="1"/>
  <c r="CC162" i="1" a="1"/>
  <c r="CC162" i="1" s="1"/>
  <c r="CB321" i="1"/>
  <c r="CC321" i="1" a="1"/>
  <c r="CC321" i="1" s="1"/>
  <c r="AW384" i="1"/>
  <c r="AX384" i="1" a="1"/>
  <c r="AX384" i="1" s="1"/>
  <c r="AV407" i="1"/>
  <c r="AX407" i="1" a="1"/>
  <c r="AX407" i="1" s="1"/>
  <c r="AV343" i="1"/>
  <c r="AX343" i="1" a="1"/>
  <c r="AX343" i="1" s="1"/>
  <c r="AW279" i="1"/>
  <c r="AX279" i="1" a="1"/>
  <c r="AX279" i="1" s="1"/>
  <c r="AW215" i="1"/>
  <c r="AX215" i="1" a="1"/>
  <c r="AX215" i="1" s="1"/>
  <c r="AW152" i="1"/>
  <c r="AX152" i="1" a="1"/>
  <c r="AX152" i="1" s="1"/>
  <c r="AV358" i="1"/>
  <c r="AX358" i="1" a="1"/>
  <c r="AX358" i="1" s="1"/>
  <c r="AV294" i="1"/>
  <c r="AX294" i="1" a="1"/>
  <c r="AX294" i="1" s="1"/>
  <c r="AW230" i="1"/>
  <c r="AX230" i="1" a="1"/>
  <c r="AX230" i="1" s="1"/>
  <c r="AV166" i="1"/>
  <c r="AX166" i="1" a="1"/>
  <c r="AX166" i="1" s="1"/>
  <c r="AW103" i="1"/>
  <c r="EO103" i="1" s="1"/>
  <c r="R103" i="1" s="1"/>
  <c r="AX103" i="1" a="1"/>
  <c r="AX103" i="1" s="1"/>
  <c r="AV348" i="1"/>
  <c r="AX348" i="1" a="1"/>
  <c r="AX348" i="1" s="1"/>
  <c r="AW284" i="1"/>
  <c r="AX284" i="1" a="1"/>
  <c r="AX284" i="1" s="1"/>
  <c r="AW220" i="1"/>
  <c r="AX220" i="1" a="1"/>
  <c r="AX220" i="1" s="1"/>
  <c r="AW156" i="1"/>
  <c r="AX156" i="1" a="1"/>
  <c r="AX156" i="1" s="1"/>
  <c r="AV185" i="1"/>
  <c r="AX185" i="1" a="1"/>
  <c r="AX185" i="1" s="1"/>
  <c r="AV355" i="1"/>
  <c r="AX355" i="1" a="1"/>
  <c r="AX355" i="1" s="1"/>
  <c r="AV291" i="1"/>
  <c r="AX291" i="1" a="1"/>
  <c r="AX291" i="1" s="1"/>
  <c r="AV227" i="1"/>
  <c r="AX227" i="1" a="1"/>
  <c r="AX227" i="1" s="1"/>
  <c r="AV163" i="1"/>
  <c r="AX163" i="1" a="1"/>
  <c r="AX163" i="1" s="1"/>
  <c r="AV169" i="1"/>
  <c r="AX169" i="1" a="1"/>
  <c r="AX169" i="1" s="1"/>
  <c r="AV362" i="1"/>
  <c r="AX362" i="1" a="1"/>
  <c r="AX362" i="1" s="1"/>
  <c r="AV298" i="1"/>
  <c r="AX298" i="1" a="1"/>
  <c r="AX298" i="1" s="1"/>
  <c r="AV234" i="1"/>
  <c r="AX234" i="1" a="1"/>
  <c r="AX234" i="1" s="1"/>
  <c r="AV170" i="1"/>
  <c r="AX170" i="1" a="1"/>
  <c r="AX170" i="1" s="1"/>
  <c r="AV488" i="1"/>
  <c r="AX488" i="1" a="1"/>
  <c r="AX488" i="1" s="1"/>
  <c r="CA459" i="1"/>
  <c r="CC459" i="1" a="1"/>
  <c r="CC459" i="1" s="1"/>
  <c r="AV443" i="1"/>
  <c r="AX443" i="1" a="1"/>
  <c r="AX443" i="1" s="1"/>
  <c r="AV442" i="1"/>
  <c r="AX442" i="1" a="1"/>
  <c r="AX442" i="1" s="1"/>
  <c r="AV381" i="1"/>
  <c r="AX381" i="1" a="1"/>
  <c r="AX381" i="1" s="1"/>
  <c r="AV317" i="1"/>
  <c r="AX317" i="1" a="1"/>
  <c r="AX317" i="1" s="1"/>
  <c r="CA483" i="1"/>
  <c r="CC483" i="1" a="1"/>
  <c r="CC483" i="1" s="1"/>
  <c r="AV475" i="1"/>
  <c r="AX475" i="1" a="1"/>
  <c r="AX475" i="1" s="1"/>
  <c r="AV221" i="1"/>
  <c r="AX221" i="1" a="1"/>
  <c r="AX221" i="1" s="1"/>
  <c r="AV157" i="1"/>
  <c r="AX157" i="1" a="1"/>
  <c r="AX157" i="1" s="1"/>
  <c r="AV385" i="1"/>
  <c r="AX385" i="1" a="1"/>
  <c r="AX385" i="1" s="1"/>
  <c r="AW297" i="1"/>
  <c r="AX297" i="1" a="1"/>
  <c r="AX297" i="1" s="1"/>
  <c r="AV193" i="1"/>
  <c r="AX193" i="1" a="1"/>
  <c r="AX193" i="1" s="1"/>
  <c r="AW409" i="1"/>
  <c r="AX409" i="1" a="1"/>
  <c r="AX409" i="1" s="1"/>
  <c r="AV377" i="1"/>
  <c r="AX377" i="1" a="1"/>
  <c r="AX377" i="1" s="1"/>
  <c r="CA12" i="1"/>
  <c r="CC12" i="1" a="1"/>
  <c r="CC12" i="1" s="1"/>
  <c r="CA2" i="1"/>
  <c r="CC2" i="1" a="1"/>
  <c r="CC2" i="1" s="1"/>
  <c r="CA8" i="1"/>
  <c r="CC8" i="1" a="1"/>
  <c r="CC8" i="1" s="1"/>
  <c r="CB622" i="1"/>
  <c r="CC622" i="1" a="1"/>
  <c r="CC622" i="1" s="1"/>
  <c r="AW606" i="1"/>
  <c r="AY606" i="1" a="1"/>
  <c r="AY606" i="1" s="1"/>
  <c r="AW536" i="1"/>
  <c r="AY536" i="1" a="1"/>
  <c r="AY536" i="1" s="1"/>
  <c r="CB549" i="1"/>
  <c r="CC549" i="1" a="1"/>
  <c r="CC549" i="1" s="1"/>
  <c r="CB543" i="1"/>
  <c r="CC543" i="1" a="1"/>
  <c r="CC543" i="1" s="1"/>
  <c r="AW539" i="1"/>
  <c r="AY539" i="1" a="1"/>
  <c r="AY539" i="1" s="1"/>
  <c r="AW525" i="1"/>
  <c r="AY525" i="1" a="1"/>
  <c r="AY525" i="1" s="1"/>
  <c r="CA642" i="1"/>
  <c r="CC642" i="1" a="1"/>
  <c r="CC642" i="1" s="1"/>
  <c r="AV628" i="1"/>
  <c r="AX628" i="1" a="1"/>
  <c r="AX628" i="1" s="1"/>
  <c r="AV625" i="1"/>
  <c r="AX625" i="1" a="1"/>
  <c r="AX625" i="1" s="1"/>
  <c r="AW607" i="1"/>
  <c r="AX607" i="1" a="1"/>
  <c r="AX607" i="1" s="1"/>
  <c r="AV578" i="1"/>
  <c r="AX578" i="1" a="1"/>
  <c r="AX578" i="1" s="1"/>
  <c r="AW549" i="1"/>
  <c r="AX549" i="1" a="1"/>
  <c r="AX549" i="1" s="1"/>
  <c r="AV499" i="1"/>
  <c r="AX499" i="1" a="1"/>
  <c r="AX499" i="1" s="1"/>
  <c r="AV527" i="1"/>
  <c r="AX527" i="1" a="1"/>
  <c r="AX527" i="1" s="1"/>
  <c r="CA555" i="1"/>
  <c r="CC555" i="1" a="1"/>
  <c r="CC555" i="1" s="1"/>
  <c r="CA521" i="1"/>
  <c r="CC521" i="1" a="1"/>
  <c r="CC521" i="1" s="1"/>
  <c r="AW542" i="1"/>
  <c r="AX542" i="1" a="1"/>
  <c r="AX542" i="1" s="1"/>
  <c r="CB496" i="1"/>
  <c r="CC496" i="1" a="1"/>
  <c r="CC496" i="1" s="1"/>
  <c r="AV566" i="1"/>
  <c r="AX566" i="1" a="1"/>
  <c r="AX566" i="1" s="1"/>
  <c r="AV553" i="1"/>
  <c r="AX553" i="1" a="1"/>
  <c r="AX553" i="1" s="1"/>
  <c r="CA512" i="1"/>
  <c r="CC512" i="1" a="1"/>
  <c r="CC512" i="1" s="1"/>
  <c r="CA14" i="1"/>
  <c r="CC14" i="1" a="1"/>
  <c r="CC14" i="1" s="1"/>
  <c r="AV573" i="1"/>
  <c r="AX573" i="1" a="1"/>
  <c r="AX573" i="1" s="1"/>
  <c r="AW541" i="1"/>
  <c r="AX541" i="1" a="1"/>
  <c r="AX541" i="1" s="1"/>
  <c r="AV560" i="1"/>
  <c r="AX560" i="1" a="1"/>
  <c r="AX560" i="1" s="1"/>
  <c r="AW493" i="1"/>
  <c r="AX493" i="1" a="1"/>
  <c r="AX493" i="1" s="1"/>
  <c r="CA579" i="1"/>
  <c r="CC579" i="1" a="1"/>
  <c r="CC579" i="1" s="1"/>
  <c r="AV587" i="1"/>
  <c r="AX587" i="1" a="1"/>
  <c r="AX587" i="1" s="1"/>
  <c r="AW114" i="1"/>
  <c r="AX114" i="1" a="1"/>
  <c r="AX114" i="1" s="1"/>
  <c r="AW256" i="1"/>
  <c r="AY256" i="1" a="1"/>
  <c r="AY256" i="1" s="1"/>
  <c r="AV86" i="1"/>
  <c r="AX86" i="1" a="1"/>
  <c r="AX86" i="1" s="1"/>
  <c r="CA113" i="1"/>
  <c r="CC113" i="1" a="1"/>
  <c r="CC113" i="1" s="1"/>
  <c r="CB336" i="1"/>
  <c r="CC336" i="1" a="1"/>
  <c r="CC336" i="1" s="1"/>
  <c r="CA464" i="1"/>
  <c r="CC464" i="1" a="1"/>
  <c r="CC464" i="1" s="1"/>
  <c r="CB212" i="1"/>
  <c r="EO212" i="1" s="1"/>
  <c r="R212" i="1" s="1"/>
  <c r="CC212" i="1" a="1"/>
  <c r="CC212" i="1" s="1"/>
  <c r="CA424" i="1"/>
  <c r="CC424" i="1" a="1"/>
  <c r="CC424" i="1" s="1"/>
  <c r="CA163" i="1"/>
  <c r="CC163" i="1" a="1"/>
  <c r="CC163" i="1" s="1"/>
  <c r="CB306" i="1"/>
  <c r="CC306" i="1" a="1"/>
  <c r="CC306" i="1" s="1"/>
  <c r="CA461" i="1"/>
  <c r="CC461" i="1" a="1"/>
  <c r="CC461" i="1" s="1"/>
  <c r="CA82" i="1"/>
  <c r="CC82" i="1" a="1"/>
  <c r="CC82" i="1" s="1"/>
  <c r="AV200" i="1"/>
  <c r="AX200" i="1" a="1"/>
  <c r="AX200" i="1" s="1"/>
  <c r="AV374" i="1"/>
  <c r="AX374" i="1" a="1"/>
  <c r="AX374" i="1" s="1"/>
  <c r="AV172" i="1"/>
  <c r="AX172" i="1" a="1"/>
  <c r="AX172" i="1" s="1"/>
  <c r="AW314" i="1"/>
  <c r="AX314" i="1" a="1"/>
  <c r="AX314" i="1" s="1"/>
  <c r="CA341" i="1"/>
  <c r="CC341" i="1" a="1"/>
  <c r="CC341" i="1" s="1"/>
  <c r="AW269" i="1"/>
  <c r="AX269" i="1" a="1"/>
  <c r="AX269" i="1" s="1"/>
  <c r="AW596" i="1"/>
  <c r="AX596" i="1" a="1"/>
  <c r="AX596" i="1" s="1"/>
  <c r="CB617" i="1"/>
  <c r="CC617" i="1" a="1"/>
  <c r="CC617" i="1" s="1"/>
  <c r="AV588" i="1"/>
  <c r="AX588" i="1" a="1"/>
  <c r="AX588" i="1" s="1"/>
  <c r="CB493" i="1"/>
  <c r="CC493" i="1" a="1"/>
  <c r="CC493" i="1" s="1"/>
  <c r="AV593" i="1"/>
  <c r="AX593" i="1" a="1"/>
  <c r="AX593" i="1" s="1"/>
  <c r="CA506" i="1"/>
  <c r="CC506" i="1" a="1"/>
  <c r="CC506" i="1" s="1"/>
  <c r="CA608" i="1"/>
  <c r="CC608" i="1" a="1"/>
  <c r="CC608" i="1" s="1"/>
  <c r="AV60" i="1"/>
  <c r="AX60" i="1" a="1"/>
  <c r="AX60" i="1" s="1"/>
  <c r="AW290" i="1"/>
  <c r="AY290" i="1" a="1"/>
  <c r="AY290" i="1" s="1"/>
  <c r="AW99" i="1"/>
  <c r="AX99" i="1" a="1"/>
  <c r="AX99" i="1" s="1"/>
  <c r="AW161" i="1"/>
  <c r="AY161" i="1" a="1"/>
  <c r="AY161" i="1" s="1"/>
  <c r="AW90" i="1"/>
  <c r="AX90" i="1" a="1"/>
  <c r="AX90" i="1" s="1"/>
  <c r="AW460" i="1"/>
  <c r="AY460" i="1" a="1"/>
  <c r="AY460" i="1" s="1"/>
  <c r="AW414" i="1"/>
  <c r="AY414" i="1" a="1"/>
  <c r="AY414" i="1" s="1"/>
  <c r="AV62" i="1"/>
  <c r="AX62" i="1" a="1"/>
  <c r="AX62" i="1" s="1"/>
  <c r="CA75" i="1"/>
  <c r="CC75" i="1" a="1"/>
  <c r="CC75" i="1" s="1"/>
  <c r="CA89" i="1"/>
  <c r="CC89" i="1" a="1"/>
  <c r="CC89" i="1" s="1"/>
  <c r="CA88" i="1"/>
  <c r="CC88" i="1" a="1"/>
  <c r="CC88" i="1" s="1"/>
  <c r="CA95" i="1"/>
  <c r="CC95" i="1" a="1"/>
  <c r="CC95" i="1" s="1"/>
  <c r="CA31" i="1"/>
  <c r="CC31" i="1" a="1"/>
  <c r="CC31" i="1" s="1"/>
  <c r="AV23" i="1"/>
  <c r="AX23" i="1" a="1"/>
  <c r="AX23" i="1" s="1"/>
  <c r="CA78" i="1"/>
  <c r="CC78" i="1" a="1"/>
  <c r="CC78" i="1" s="1"/>
  <c r="CA109" i="1"/>
  <c r="CC109" i="1" a="1"/>
  <c r="CC109" i="1" s="1"/>
  <c r="CA45" i="1"/>
  <c r="CC45" i="1" a="1"/>
  <c r="CC45" i="1" s="1"/>
  <c r="CA437" i="1"/>
  <c r="CC437" i="1" a="1"/>
  <c r="CC437" i="1" s="1"/>
  <c r="CA376" i="1"/>
  <c r="CC376" i="1" a="1"/>
  <c r="CC376" i="1" s="1"/>
  <c r="CB312" i="1"/>
  <c r="CC312" i="1" a="1"/>
  <c r="CC312" i="1" s="1"/>
  <c r="CB248" i="1"/>
  <c r="CC248" i="1" a="1"/>
  <c r="CC248" i="1" s="1"/>
  <c r="CA184" i="1"/>
  <c r="CC184" i="1" a="1"/>
  <c r="CC184" i="1" s="1"/>
  <c r="AW473" i="1"/>
  <c r="AX473" i="1" a="1"/>
  <c r="AX473" i="1" s="1"/>
  <c r="AV408" i="1"/>
  <c r="AX408" i="1" a="1"/>
  <c r="AX408" i="1" s="1"/>
  <c r="CA444" i="1"/>
  <c r="CC444" i="1" a="1"/>
  <c r="CC444" i="1" s="1"/>
  <c r="CB375" i="1"/>
  <c r="CC375" i="1" a="1"/>
  <c r="CC375" i="1" s="1"/>
  <c r="CA311" i="1"/>
  <c r="CC311" i="1" a="1"/>
  <c r="CC311" i="1" s="1"/>
  <c r="CA247" i="1"/>
  <c r="CC247" i="1" a="1"/>
  <c r="CC247" i="1" s="1"/>
  <c r="CA183" i="1"/>
  <c r="CC183" i="1" a="1"/>
  <c r="CC183" i="1" s="1"/>
  <c r="CA120" i="1"/>
  <c r="CC120" i="1" a="1"/>
  <c r="CC120" i="1" s="1"/>
  <c r="CB406" i="1"/>
  <c r="CC406" i="1" a="1"/>
  <c r="CC406" i="1" s="1"/>
  <c r="CA342" i="1"/>
  <c r="CC342" i="1" a="1"/>
  <c r="CC342" i="1" s="1"/>
  <c r="CA278" i="1"/>
  <c r="CC278" i="1" a="1"/>
  <c r="CC278" i="1" s="1"/>
  <c r="CA151" i="1"/>
  <c r="CC151" i="1" a="1"/>
  <c r="CC151" i="1" s="1"/>
  <c r="CA441" i="1"/>
  <c r="CC441" i="1" a="1"/>
  <c r="CC441" i="1" s="1"/>
  <c r="CA380" i="1"/>
  <c r="CC380" i="1" a="1"/>
  <c r="CC380" i="1" s="1"/>
  <c r="CB316" i="1"/>
  <c r="CC316" i="1" a="1"/>
  <c r="CC316" i="1" s="1"/>
  <c r="CA188" i="1"/>
  <c r="CC188" i="1" a="1"/>
  <c r="CC188" i="1" s="1"/>
  <c r="CA125" i="1"/>
  <c r="CC125" i="1" a="1"/>
  <c r="CC125" i="1" s="1"/>
  <c r="AW412" i="1"/>
  <c r="AX412" i="1" a="1"/>
  <c r="AX412" i="1" s="1"/>
  <c r="CA463" i="1"/>
  <c r="CC463" i="1" a="1"/>
  <c r="CC463" i="1" s="1"/>
  <c r="CA395" i="1"/>
  <c r="CC395" i="1" a="1"/>
  <c r="CC395" i="1" s="1"/>
  <c r="CA331" i="1"/>
  <c r="CC331" i="1" a="1"/>
  <c r="CC331" i="1" s="1"/>
  <c r="CA267" i="1"/>
  <c r="CC267" i="1" a="1"/>
  <c r="CC267" i="1" s="1"/>
  <c r="CA203" i="1"/>
  <c r="CC203" i="1" a="1"/>
  <c r="CC203" i="1" s="1"/>
  <c r="CA140" i="1"/>
  <c r="CC140" i="1" a="1"/>
  <c r="CC140" i="1" s="1"/>
  <c r="AV463" i="1"/>
  <c r="AX463" i="1" a="1"/>
  <c r="AX463" i="1" s="1"/>
  <c r="CA410" i="1"/>
  <c r="CC410" i="1" a="1"/>
  <c r="CC410" i="1" s="1"/>
  <c r="CA346" i="1"/>
  <c r="CC346" i="1" a="1"/>
  <c r="CC346" i="1" s="1"/>
  <c r="CB154" i="1"/>
  <c r="CC154" i="1" a="1"/>
  <c r="CC154" i="1" s="1"/>
  <c r="CA438" i="1"/>
  <c r="CC438" i="1" a="1"/>
  <c r="CC438" i="1" s="1"/>
  <c r="CA377" i="1"/>
  <c r="CC377" i="1" a="1"/>
  <c r="CC377" i="1" s="1"/>
  <c r="CA313" i="1"/>
  <c r="CC313" i="1" a="1"/>
  <c r="CC313" i="1" s="1"/>
  <c r="CA249" i="1"/>
  <c r="CC249" i="1" a="1"/>
  <c r="CC249" i="1" s="1"/>
  <c r="CA185" i="1"/>
  <c r="CC185" i="1" a="1"/>
  <c r="CC185" i="1" s="1"/>
  <c r="CA122" i="1"/>
  <c r="CC122" i="1" a="1"/>
  <c r="CC122" i="1" s="1"/>
  <c r="AV376" i="1"/>
  <c r="AX376" i="1" a="1"/>
  <c r="AX376" i="1" s="1"/>
  <c r="AW312" i="1"/>
  <c r="EO312" i="1" s="1"/>
  <c r="R312" i="1" s="1"/>
  <c r="AX312" i="1" a="1"/>
  <c r="AX312" i="1" s="1"/>
  <c r="AW248" i="1"/>
  <c r="EO248" i="1" s="1"/>
  <c r="R248" i="1" s="1"/>
  <c r="AX248" i="1" a="1"/>
  <c r="AX248" i="1" s="1"/>
  <c r="AV176" i="1"/>
  <c r="AX176" i="1" a="1"/>
  <c r="AX176" i="1" s="1"/>
  <c r="AV399" i="1"/>
  <c r="AX399" i="1" a="1"/>
  <c r="AX399" i="1" s="1"/>
  <c r="AV335" i="1"/>
  <c r="AX335" i="1" a="1"/>
  <c r="AX335" i="1" s="1"/>
  <c r="AV271" i="1"/>
  <c r="AX271" i="1" a="1"/>
  <c r="AX271" i="1" s="1"/>
  <c r="AW350" i="1"/>
  <c r="AX350" i="1" a="1"/>
  <c r="AX350" i="1" s="1"/>
  <c r="AW222" i="1"/>
  <c r="AX222" i="1" a="1"/>
  <c r="AX222" i="1" s="1"/>
  <c r="AW276" i="1"/>
  <c r="AX276" i="1" a="1"/>
  <c r="AX276" i="1" s="1"/>
  <c r="AW212" i="1"/>
  <c r="AX212" i="1" a="1"/>
  <c r="AX212" i="1" s="1"/>
  <c r="AV283" i="1"/>
  <c r="AX283" i="1" a="1"/>
  <c r="AX283" i="1" s="1"/>
  <c r="AV219" i="1"/>
  <c r="AX219" i="1" a="1"/>
  <c r="AX219" i="1" s="1"/>
  <c r="AV155" i="1"/>
  <c r="AX155" i="1" a="1"/>
  <c r="AX155" i="1" s="1"/>
  <c r="AW418" i="1"/>
  <c r="AX418" i="1" a="1"/>
  <c r="AX418" i="1" s="1"/>
  <c r="AW226" i="1"/>
  <c r="AX226" i="1" a="1"/>
  <c r="AX226" i="1" s="1"/>
  <c r="AW480" i="1"/>
  <c r="AX480" i="1" a="1"/>
  <c r="AX480" i="1" s="1"/>
  <c r="CA442" i="1"/>
  <c r="CC442" i="1" a="1"/>
  <c r="CC442" i="1" s="1"/>
  <c r="CA381" i="1"/>
  <c r="CC381" i="1" a="1"/>
  <c r="CC381" i="1" s="1"/>
  <c r="CA317" i="1"/>
  <c r="CC317" i="1" a="1"/>
  <c r="CC317" i="1" s="1"/>
  <c r="CB253" i="1"/>
  <c r="CC253" i="1" a="1"/>
  <c r="CC253" i="1" s="1"/>
  <c r="CA189" i="1"/>
  <c r="CC189" i="1" a="1"/>
  <c r="CC189" i="1" s="1"/>
  <c r="CA126" i="1"/>
  <c r="CC126" i="1" a="1"/>
  <c r="CC126" i="1" s="1"/>
  <c r="AV434" i="1"/>
  <c r="AX434" i="1" a="1"/>
  <c r="AX434" i="1" s="1"/>
  <c r="AV373" i="1"/>
  <c r="AX373" i="1" a="1"/>
  <c r="AX373" i="1" s="1"/>
  <c r="AV309" i="1"/>
  <c r="AX309" i="1" a="1"/>
  <c r="AX309" i="1" s="1"/>
  <c r="AW245" i="1"/>
  <c r="AX245" i="1" a="1"/>
  <c r="AX245" i="1" s="1"/>
  <c r="CA475" i="1"/>
  <c r="CC475" i="1" a="1"/>
  <c r="CC475" i="1" s="1"/>
  <c r="AV462" i="1"/>
  <c r="AX462" i="1" a="1"/>
  <c r="AX462" i="1" s="1"/>
  <c r="AV213" i="1"/>
  <c r="AX213" i="1" a="1"/>
  <c r="AX213" i="1" s="1"/>
  <c r="AW150" i="1"/>
  <c r="AX150" i="1" a="1"/>
  <c r="AX150" i="1" s="1"/>
  <c r="AW321" i="1"/>
  <c r="AX321" i="1" a="1"/>
  <c r="AX321" i="1" s="1"/>
  <c r="AV257" i="1"/>
  <c r="AX257" i="1" a="1"/>
  <c r="AX257" i="1" s="1"/>
  <c r="AV446" i="1"/>
  <c r="AX446" i="1" a="1"/>
  <c r="AX446" i="1" s="1"/>
  <c r="AW369" i="1"/>
  <c r="AX369" i="1" a="1"/>
  <c r="AX369" i="1" s="1"/>
  <c r="AV337" i="1"/>
  <c r="AX337" i="1" a="1"/>
  <c r="AX337" i="1" s="1"/>
  <c r="CA11" i="1"/>
  <c r="CC11" i="1" a="1"/>
  <c r="CC11" i="1" s="1"/>
  <c r="AV3" i="1"/>
  <c r="AY3" i="1" s="1" a="1"/>
  <c r="AY3" i="1" s="1"/>
  <c r="AX3" i="1" a="1"/>
  <c r="AX3" i="1" s="1"/>
  <c r="CA4" i="1"/>
  <c r="CC4" i="1" a="1"/>
  <c r="CC4" i="1" s="1"/>
  <c r="CA5" i="1"/>
  <c r="CC5" i="1" a="1"/>
  <c r="CC5" i="1" s="1"/>
  <c r="AW678" i="1"/>
  <c r="AY678" i="1" a="1"/>
  <c r="AY678" i="1" s="1"/>
  <c r="AW657" i="1"/>
  <c r="AY657" i="1" a="1"/>
  <c r="AY657" i="1" s="1"/>
  <c r="AW635" i="1"/>
  <c r="AY635" i="1" a="1"/>
  <c r="AY635" i="1" s="1"/>
  <c r="AW603" i="1"/>
  <c r="AX603" i="1" a="1"/>
  <c r="AX603" i="1" s="1"/>
  <c r="CA640" i="1"/>
  <c r="CC640" i="1" a="1"/>
  <c r="CC640" i="1" s="1"/>
  <c r="AV627" i="1"/>
  <c r="AX627" i="1" a="1"/>
  <c r="AX627" i="1" s="1"/>
  <c r="AV598" i="1"/>
  <c r="AX598" i="1" a="1"/>
  <c r="AX598" i="1" s="1"/>
  <c r="AW695" i="1"/>
  <c r="AX695" i="1" a="1"/>
  <c r="AX695" i="1" s="1"/>
  <c r="CA628" i="1"/>
  <c r="CC628" i="1" a="1"/>
  <c r="CC628" i="1" s="1"/>
  <c r="CA644" i="1"/>
  <c r="CC644" i="1" a="1"/>
  <c r="CC644" i="1" s="1"/>
  <c r="AV515" i="1"/>
  <c r="AX515" i="1" a="1"/>
  <c r="AX515" i="1" s="1"/>
  <c r="CA582" i="1"/>
  <c r="CC582" i="1" a="1"/>
  <c r="CC582" i="1" s="1"/>
  <c r="CA535" i="1"/>
  <c r="CD535" i="1" s="1" a="1"/>
  <c r="CD535" i="1" s="1"/>
  <c r="CC535" i="1" a="1"/>
  <c r="CC535" i="1" s="1"/>
  <c r="CA507" i="1"/>
  <c r="CC507" i="1" a="1"/>
  <c r="CC507" i="1" s="1"/>
  <c r="CA516" i="1"/>
  <c r="CC516" i="1" a="1"/>
  <c r="CC516" i="1" s="1"/>
  <c r="CA571" i="1"/>
  <c r="CC571" i="1" a="1"/>
  <c r="CC571" i="1" s="1"/>
  <c r="CA532" i="1"/>
  <c r="CC532" i="1" a="1"/>
  <c r="CC532" i="1" s="1"/>
  <c r="AV512" i="1"/>
  <c r="AX512" i="1" a="1"/>
  <c r="AX512" i="1" s="1"/>
  <c r="AV562" i="1"/>
  <c r="AX562" i="1" a="1"/>
  <c r="AX562" i="1" s="1"/>
  <c r="AV547" i="1"/>
  <c r="AX547" i="1" a="1"/>
  <c r="AX547" i="1" s="1"/>
  <c r="AV533" i="1"/>
  <c r="AX533" i="1" a="1"/>
  <c r="AX533" i="1" s="1"/>
  <c r="CA544" i="1"/>
  <c r="CC544" i="1" a="1"/>
  <c r="CC544" i="1" s="1"/>
  <c r="CA511" i="1"/>
  <c r="CC511" i="1" a="1"/>
  <c r="CC511" i="1" s="1"/>
  <c r="CA568" i="1"/>
  <c r="CC568" i="1" a="1"/>
  <c r="CC568" i="1" s="1"/>
  <c r="CA528" i="1"/>
  <c r="CD528" i="1" s="1" a="1"/>
  <c r="CD528" i="1" s="1"/>
  <c r="CC528" i="1" a="1"/>
  <c r="CC528" i="1" s="1"/>
  <c r="CA503" i="1"/>
  <c r="CD503" i="1" s="1" a="1"/>
  <c r="CD503" i="1" s="1"/>
  <c r="CC503" i="1" a="1"/>
  <c r="CC503" i="1" s="1"/>
  <c r="CA552" i="1"/>
  <c r="CC552" i="1" a="1"/>
  <c r="CC552" i="1" s="1"/>
  <c r="CA272" i="1"/>
  <c r="CC272" i="1" a="1"/>
  <c r="CC272" i="1" s="1"/>
  <c r="CA467" i="1"/>
  <c r="CC467" i="1" a="1"/>
  <c r="CC467" i="1" s="1"/>
  <c r="AV433" i="1"/>
  <c r="AX433" i="1" a="1"/>
  <c r="AX433" i="1" s="1"/>
  <c r="CA291" i="1"/>
  <c r="CC291" i="1" a="1"/>
  <c r="CC291" i="1" s="1"/>
  <c r="CA242" i="1"/>
  <c r="CC242" i="1" a="1"/>
  <c r="CC242" i="1" s="1"/>
  <c r="CB146" i="1"/>
  <c r="CC146" i="1" a="1"/>
  <c r="CC146" i="1" s="1"/>
  <c r="AV364" i="1"/>
  <c r="AX364" i="1" a="1"/>
  <c r="AX364" i="1" s="1"/>
  <c r="AV109" i="1"/>
  <c r="AX109" i="1" a="1"/>
  <c r="AX109" i="1" s="1"/>
  <c r="AW116" i="1"/>
  <c r="AX116" i="1" a="1"/>
  <c r="AX116" i="1" s="1"/>
  <c r="CA465" i="1"/>
  <c r="CC465" i="1" a="1"/>
  <c r="CC465" i="1" s="1"/>
  <c r="AV458" i="1"/>
  <c r="AX458" i="1" a="1"/>
  <c r="AX458" i="1" s="1"/>
  <c r="AV173" i="1"/>
  <c r="AX173" i="1" a="1"/>
  <c r="AX173" i="1" s="1"/>
  <c r="CB612" i="1"/>
  <c r="CC612" i="1" a="1"/>
  <c r="CC612" i="1" s="1"/>
  <c r="CA667" i="1"/>
  <c r="CC667" i="1" a="1"/>
  <c r="CC667" i="1" s="1"/>
  <c r="CA653" i="1"/>
  <c r="CC653" i="1" a="1"/>
  <c r="CC653" i="1" s="1"/>
  <c r="CA574" i="1"/>
  <c r="CC574" i="1" a="1"/>
  <c r="CC574" i="1" s="1"/>
  <c r="AV570" i="1"/>
  <c r="AX570" i="1" a="1"/>
  <c r="AX570" i="1" s="1"/>
  <c r="AV52" i="1"/>
  <c r="AX52" i="1" a="1"/>
  <c r="AX52" i="1" s="1"/>
  <c r="AW162" i="1"/>
  <c r="AY162" i="1" a="1"/>
  <c r="AY162" i="1" s="1"/>
  <c r="AW146" i="1"/>
  <c r="AX146" i="1" a="1"/>
  <c r="AX146" i="1" s="1"/>
  <c r="AV359" i="1"/>
  <c r="AW118" i="1"/>
  <c r="AX118" i="1" a="1"/>
  <c r="AX118" i="1" s="1"/>
  <c r="AV54" i="1"/>
  <c r="AX54" i="1" a="1"/>
  <c r="AX54" i="1" s="1"/>
  <c r="CA81" i="1"/>
  <c r="CC81" i="1" a="1"/>
  <c r="CC81" i="1" s="1"/>
  <c r="CA80" i="1"/>
  <c r="CC80" i="1" a="1"/>
  <c r="CC80" i="1" s="1"/>
  <c r="CA87" i="1"/>
  <c r="CC87" i="1" a="1"/>
  <c r="CC87" i="1" s="1"/>
  <c r="AV100" i="1"/>
  <c r="AX100" i="1" a="1"/>
  <c r="AX100" i="1" s="1"/>
  <c r="CB101" i="1"/>
  <c r="CC101" i="1" a="1"/>
  <c r="CC101" i="1" s="1"/>
  <c r="CA37" i="1"/>
  <c r="CC37" i="1" a="1"/>
  <c r="CC37" i="1" s="1"/>
  <c r="CA429" i="1"/>
  <c r="CC429" i="1" a="1"/>
  <c r="CC429" i="1" s="1"/>
  <c r="CA368" i="1"/>
  <c r="CC368" i="1" a="1"/>
  <c r="CC368" i="1" s="1"/>
  <c r="CA304" i="1"/>
  <c r="CC304" i="1" a="1"/>
  <c r="CC304" i="1" s="1"/>
  <c r="CA240" i="1"/>
  <c r="CC240" i="1" a="1"/>
  <c r="CC240" i="1" s="1"/>
  <c r="CA176" i="1"/>
  <c r="CC176" i="1" a="1"/>
  <c r="CC176" i="1" s="1"/>
  <c r="AV468" i="1"/>
  <c r="AX468" i="1" a="1"/>
  <c r="AX468" i="1" s="1"/>
  <c r="AW400" i="1"/>
  <c r="AX400" i="1" a="1"/>
  <c r="AX400" i="1" s="1"/>
  <c r="CA436" i="1"/>
  <c r="CC436" i="1" a="1"/>
  <c r="CC436" i="1" s="1"/>
  <c r="CA175" i="1"/>
  <c r="CC175" i="1" a="1"/>
  <c r="CC175" i="1" s="1"/>
  <c r="CA398" i="1"/>
  <c r="CC398" i="1" a="1"/>
  <c r="CC398" i="1" s="1"/>
  <c r="CA334" i="1"/>
  <c r="CC334" i="1" a="1"/>
  <c r="CC334" i="1" s="1"/>
  <c r="CA270" i="1"/>
  <c r="CC270" i="1" a="1"/>
  <c r="CC270" i="1" s="1"/>
  <c r="CA143" i="1"/>
  <c r="CC143" i="1" a="1"/>
  <c r="CC143" i="1" s="1"/>
  <c r="CA372" i="1"/>
  <c r="CC372" i="1" a="1"/>
  <c r="CC372" i="1" s="1"/>
  <c r="CA244" i="1"/>
  <c r="CC244" i="1" a="1"/>
  <c r="CC244" i="1" s="1"/>
  <c r="CA180" i="1"/>
  <c r="CC180" i="1" a="1"/>
  <c r="CC180" i="1" s="1"/>
  <c r="AV464" i="1"/>
  <c r="AX464" i="1" a="1"/>
  <c r="AX464" i="1" s="1"/>
  <c r="AV404" i="1"/>
  <c r="AX404" i="1" a="1"/>
  <c r="AX404" i="1" s="1"/>
  <c r="CB456" i="1"/>
  <c r="CC456" i="1" a="1"/>
  <c r="CC456" i="1" s="1"/>
  <c r="CB132" i="1"/>
  <c r="CC132" i="1" a="1"/>
  <c r="CC132" i="1" s="1"/>
  <c r="AW456" i="1"/>
  <c r="AX456" i="1" a="1"/>
  <c r="AX456" i="1" s="1"/>
  <c r="CB402" i="1"/>
  <c r="CC402" i="1" a="1"/>
  <c r="CC402" i="1" s="1"/>
  <c r="CA430" i="1"/>
  <c r="CC430" i="1" a="1"/>
  <c r="CC430" i="1" s="1"/>
  <c r="CB369" i="1"/>
  <c r="EO369" i="1" s="1"/>
  <c r="R369" i="1" s="1"/>
  <c r="CC369" i="1" a="1"/>
  <c r="CC369" i="1" s="1"/>
  <c r="CA305" i="1"/>
  <c r="CC305" i="1" a="1"/>
  <c r="CC305" i="1" s="1"/>
  <c r="CA241" i="1"/>
  <c r="CC241" i="1" a="1"/>
  <c r="CC241" i="1" s="1"/>
  <c r="CA177" i="1"/>
  <c r="CC177" i="1" a="1"/>
  <c r="CC177" i="1" s="1"/>
  <c r="CB114" i="1"/>
  <c r="EO114" i="1" s="1"/>
  <c r="R114" i="1" s="1"/>
  <c r="CC114" i="1" a="1"/>
  <c r="CC114" i="1" s="1"/>
  <c r="AV368" i="1"/>
  <c r="AY368" i="1" s="1" a="1"/>
  <c r="AY368" i="1" s="1"/>
  <c r="AX368" i="1" a="1"/>
  <c r="AX368" i="1" s="1"/>
  <c r="AV304" i="1"/>
  <c r="AX304" i="1" a="1"/>
  <c r="AX304" i="1" s="1"/>
  <c r="AV240" i="1"/>
  <c r="AX240" i="1" a="1"/>
  <c r="AX240" i="1" s="1"/>
  <c r="AV168" i="1"/>
  <c r="AX168" i="1" a="1"/>
  <c r="AX168" i="1" s="1"/>
  <c r="AV391" i="1"/>
  <c r="AX391" i="1" a="1"/>
  <c r="AX391" i="1" s="1"/>
  <c r="AV327" i="1"/>
  <c r="AX327" i="1" a="1"/>
  <c r="AX327" i="1" s="1"/>
  <c r="AV263" i="1"/>
  <c r="AX263" i="1" a="1"/>
  <c r="AX263" i="1" s="1"/>
  <c r="AV199" i="1"/>
  <c r="AX199" i="1" a="1"/>
  <c r="AX199" i="1" s="1"/>
  <c r="AW406" i="1"/>
  <c r="AX406" i="1" a="1"/>
  <c r="AX406" i="1" s="1"/>
  <c r="AV342" i="1"/>
  <c r="AX342" i="1" a="1"/>
  <c r="AX342" i="1" s="1"/>
  <c r="AV278" i="1"/>
  <c r="AX278" i="1" a="1"/>
  <c r="AX278" i="1" s="1"/>
  <c r="AV214" i="1"/>
  <c r="AX214" i="1" a="1"/>
  <c r="AX214" i="1" s="1"/>
  <c r="AV151" i="1"/>
  <c r="AX151" i="1" a="1"/>
  <c r="AX151" i="1" s="1"/>
  <c r="AV87" i="1"/>
  <c r="AX87" i="1" a="1"/>
  <c r="AX87" i="1" s="1"/>
  <c r="AV332" i="1"/>
  <c r="AX332" i="1" a="1"/>
  <c r="AX332" i="1" s="1"/>
  <c r="AV268" i="1"/>
  <c r="AX268" i="1" a="1"/>
  <c r="AX268" i="1" s="1"/>
  <c r="AV204" i="1"/>
  <c r="AX204" i="1" a="1"/>
  <c r="AX204" i="1" s="1"/>
  <c r="AV141" i="1"/>
  <c r="AX141" i="1" a="1"/>
  <c r="AX141" i="1" s="1"/>
  <c r="AV403" i="1"/>
  <c r="AX403" i="1" a="1"/>
  <c r="AX403" i="1" s="1"/>
  <c r="AV339" i="1"/>
  <c r="AX339" i="1" a="1"/>
  <c r="AX339" i="1" s="1"/>
  <c r="AV275" i="1"/>
  <c r="AX275" i="1" a="1"/>
  <c r="AX275" i="1" s="1"/>
  <c r="AV211" i="1"/>
  <c r="AX211" i="1" a="1"/>
  <c r="AX211" i="1" s="1"/>
  <c r="AW148" i="1"/>
  <c r="AX148" i="1" a="1"/>
  <c r="AX148" i="1" s="1"/>
  <c r="AV410" i="1"/>
  <c r="AX410" i="1" a="1"/>
  <c r="AX410" i="1" s="1"/>
  <c r="AV346" i="1"/>
  <c r="AX346" i="1" a="1"/>
  <c r="AX346" i="1" s="1"/>
  <c r="AV282" i="1"/>
  <c r="AX282" i="1" a="1"/>
  <c r="AX282" i="1" s="1"/>
  <c r="AV218" i="1"/>
  <c r="AX218" i="1" a="1"/>
  <c r="AX218" i="1" s="1"/>
  <c r="AV177" i="1"/>
  <c r="AX177" i="1" a="1"/>
  <c r="AX177" i="1" s="1"/>
  <c r="AW472" i="1"/>
  <c r="AX472" i="1" a="1"/>
  <c r="AX472" i="1" s="1"/>
  <c r="AV487" i="1"/>
  <c r="AX487" i="1" a="1"/>
  <c r="AX487" i="1" s="1"/>
  <c r="AV427" i="1"/>
  <c r="AX427" i="1" a="1"/>
  <c r="AX427" i="1" s="1"/>
  <c r="CA434" i="1"/>
  <c r="CC434" i="1" a="1"/>
  <c r="CC434" i="1" s="1"/>
  <c r="CA373" i="1"/>
  <c r="CC373" i="1" a="1"/>
  <c r="CC373" i="1" s="1"/>
  <c r="CA309" i="1"/>
  <c r="CC309" i="1" a="1"/>
  <c r="CC309" i="1" s="1"/>
  <c r="CB245" i="1"/>
  <c r="CC245" i="1" a="1"/>
  <c r="CC245" i="1" s="1"/>
  <c r="CA181" i="1"/>
  <c r="CC181" i="1" a="1"/>
  <c r="CC181" i="1" s="1"/>
  <c r="AV486" i="1"/>
  <c r="AX486" i="1" a="1"/>
  <c r="AX486" i="1" s="1"/>
  <c r="AV426" i="1"/>
  <c r="AX426" i="1" a="1"/>
  <c r="AX426" i="1" s="1"/>
  <c r="AV365" i="1"/>
  <c r="AX365" i="1" a="1"/>
  <c r="AX365" i="1" s="1"/>
  <c r="AV301" i="1"/>
  <c r="AX301" i="1" a="1"/>
  <c r="AX301" i="1" s="1"/>
  <c r="AV237" i="1"/>
  <c r="AX237" i="1" a="1"/>
  <c r="AX237" i="1" s="1"/>
  <c r="AW455" i="1"/>
  <c r="AX455" i="1" a="1"/>
  <c r="AX455" i="1" s="1"/>
  <c r="AV205" i="1"/>
  <c r="AX205" i="1" a="1"/>
  <c r="AX205" i="1" s="1"/>
  <c r="AW142" i="1"/>
  <c r="EO142" i="1" s="1"/>
  <c r="R142" i="1" s="1"/>
  <c r="AX142" i="1" a="1"/>
  <c r="AX142" i="1" s="1"/>
  <c r="AW273" i="1"/>
  <c r="AX273" i="1" a="1"/>
  <c r="AX273" i="1" s="1"/>
  <c r="AV209" i="1"/>
  <c r="AX209" i="1" a="1"/>
  <c r="AX209" i="1" s="1"/>
  <c r="AV401" i="1"/>
  <c r="AX401" i="1" a="1"/>
  <c r="AX401" i="1" s="1"/>
  <c r="AV329" i="1"/>
  <c r="AX329" i="1" a="1"/>
  <c r="AX329" i="1" s="1"/>
  <c r="AW289" i="1"/>
  <c r="AX289" i="1" a="1"/>
  <c r="AX289" i="1" s="1"/>
  <c r="CA9" i="1"/>
  <c r="CC9" i="1" a="1"/>
  <c r="CC9" i="1" s="1"/>
  <c r="CA10" i="1"/>
  <c r="CC10" i="1" a="1"/>
  <c r="CC10" i="1" s="1"/>
  <c r="AV12" i="1"/>
  <c r="AX12" i="1" a="1"/>
  <c r="AX12" i="1" s="1"/>
  <c r="AV6" i="1"/>
  <c r="AX6" i="1" a="1"/>
  <c r="AX6" i="1" s="1"/>
  <c r="AV2" i="1"/>
  <c r="AX2" i="1" a="1"/>
  <c r="AX2" i="1" s="1"/>
  <c r="AW581" i="1"/>
  <c r="AY581" i="1" a="1"/>
  <c r="AY581" i="1" s="1"/>
  <c r="AV692" i="1"/>
  <c r="AX692" i="1" a="1"/>
  <c r="AX692" i="1" s="1"/>
  <c r="CA662" i="1"/>
  <c r="CC662" i="1" a="1"/>
  <c r="CC662" i="1" s="1"/>
  <c r="AV611" i="1"/>
  <c r="AX611" i="1" a="1"/>
  <c r="AX611" i="1" s="1"/>
  <c r="AV671" i="1"/>
  <c r="AX671" i="1" a="1"/>
  <c r="AX671" i="1" s="1"/>
  <c r="AV609" i="1"/>
  <c r="AX609" i="1" a="1"/>
  <c r="AX609" i="1" s="1"/>
  <c r="AV660" i="1"/>
  <c r="AX660" i="1" a="1"/>
  <c r="AX660" i="1" s="1"/>
  <c r="CA649" i="1"/>
  <c r="CC649" i="1" a="1"/>
  <c r="CC649" i="1" s="1"/>
  <c r="AW612" i="1"/>
  <c r="AX612" i="1" a="1"/>
  <c r="AX612" i="1" s="1"/>
  <c r="AW622" i="1"/>
  <c r="EO622" i="1" s="1"/>
  <c r="R622" i="1" s="1"/>
  <c r="AX622" i="1" a="1"/>
  <c r="AX622" i="1" s="1"/>
  <c r="CA602" i="1"/>
  <c r="CC602" i="1" a="1"/>
  <c r="CC602" i="1" s="1"/>
  <c r="AV662" i="1"/>
  <c r="AX662" i="1" a="1"/>
  <c r="AX662" i="1" s="1"/>
  <c r="CB621" i="1"/>
  <c r="CC621" i="1" a="1"/>
  <c r="CC621" i="1" s="1"/>
  <c r="CA567" i="1"/>
  <c r="CC567" i="1" a="1"/>
  <c r="CC567" i="1" s="1"/>
  <c r="AV530" i="1"/>
  <c r="AX530" i="1" a="1"/>
  <c r="AX530" i="1" s="1"/>
  <c r="AV586" i="1"/>
  <c r="AX586" i="1" a="1"/>
  <c r="AX586" i="1" s="1"/>
  <c r="AV524" i="1"/>
  <c r="AX524" i="1" a="1"/>
  <c r="AX524" i="1" s="1"/>
  <c r="CA492" i="1"/>
  <c r="CC492" i="1" a="1"/>
  <c r="CC492" i="1" s="1"/>
  <c r="AV565" i="1"/>
  <c r="AX565" i="1" a="1"/>
  <c r="AX565" i="1" s="1"/>
  <c r="CA530" i="1"/>
  <c r="CC530" i="1" a="1"/>
  <c r="CC530" i="1" s="1"/>
  <c r="AV545" i="1"/>
  <c r="AX545" i="1" a="1"/>
  <c r="AX545" i="1" s="1"/>
  <c r="CA545" i="1"/>
  <c r="CC545" i="1" a="1"/>
  <c r="CC545" i="1" s="1"/>
  <c r="CA6" i="1"/>
  <c r="CC6" i="1" a="1"/>
  <c r="CC6" i="1" s="1"/>
  <c r="CA566" i="1"/>
  <c r="CC566" i="1" a="1"/>
  <c r="CC566" i="1" s="1"/>
  <c r="AV528" i="1"/>
  <c r="AX528" i="1" a="1"/>
  <c r="AX528" i="1" s="1"/>
  <c r="CA510" i="1"/>
  <c r="CC510" i="1" a="1"/>
  <c r="CC510" i="1" s="1"/>
  <c r="AV519" i="1"/>
  <c r="AX519" i="1" a="1"/>
  <c r="AX519" i="1" s="1"/>
  <c r="AV677" i="1"/>
  <c r="AX677" i="1" a="1"/>
  <c r="AX677" i="1" s="1"/>
  <c r="AV534" i="1"/>
  <c r="AX534" i="1" a="1"/>
  <c r="AX534" i="1" s="1"/>
  <c r="CA271" i="1"/>
  <c r="CC271" i="1" a="1"/>
  <c r="CC271" i="1" s="1"/>
  <c r="CA92" i="1"/>
  <c r="CC92" i="1" a="1"/>
  <c r="CC92" i="1" s="1"/>
  <c r="CA178" i="1"/>
  <c r="CC178" i="1" a="1"/>
  <c r="CC178" i="1" s="1"/>
  <c r="CA209" i="1"/>
  <c r="CC209" i="1" a="1"/>
  <c r="CC209" i="1" s="1"/>
  <c r="AV272" i="1"/>
  <c r="AX272" i="1" a="1"/>
  <c r="AX272" i="1" s="1"/>
  <c r="AV246" i="1"/>
  <c r="AX246" i="1" a="1"/>
  <c r="AX246" i="1" s="1"/>
  <c r="AV243" i="1"/>
  <c r="AX243" i="1" a="1"/>
  <c r="AX243" i="1" s="1"/>
  <c r="AV459" i="1"/>
  <c r="AX459" i="1" a="1"/>
  <c r="AX459" i="1" s="1"/>
  <c r="AV333" i="1"/>
  <c r="AX333" i="1" a="1"/>
  <c r="AX333" i="1" s="1"/>
  <c r="AW217" i="1"/>
  <c r="AX217" i="1" a="1"/>
  <c r="AX217" i="1" s="1"/>
  <c r="AV652" i="1"/>
  <c r="AX652" i="1" a="1"/>
  <c r="AX652" i="1" s="1"/>
  <c r="CA599" i="1"/>
  <c r="CC599" i="1" a="1"/>
  <c r="CC599" i="1" s="1"/>
  <c r="CA674" i="1"/>
  <c r="CC674" i="1" a="1"/>
  <c r="CC674" i="1" s="1"/>
  <c r="CA501" i="1"/>
  <c r="CD501" i="1" s="1" a="1"/>
  <c r="CD501" i="1" s="1"/>
  <c r="CC501" i="1" a="1"/>
  <c r="CC501" i="1" s="1"/>
  <c r="CA16" i="1"/>
  <c r="CC16" i="1" a="1"/>
  <c r="CC16" i="1" s="1"/>
  <c r="CA355" i="1"/>
  <c r="CA468" i="1"/>
  <c r="AV44" i="1"/>
  <c r="AX44" i="1" a="1"/>
  <c r="AX44" i="1" s="1"/>
  <c r="AW154" i="1"/>
  <c r="AX154" i="1" a="1"/>
  <c r="AX154" i="1" s="1"/>
  <c r="AV429" i="1"/>
  <c r="AW121" i="1"/>
  <c r="AX121" i="1" a="1"/>
  <c r="AX121" i="1" s="1"/>
  <c r="AV295" i="1"/>
  <c r="AW112" i="1"/>
  <c r="EO112" i="1" s="1"/>
  <c r="R112" i="1" s="1"/>
  <c r="AX112" i="1" a="1"/>
  <c r="AX112" i="1" s="1"/>
  <c r="AW110" i="1"/>
  <c r="AX110" i="1" a="1"/>
  <c r="AX110" i="1" s="1"/>
  <c r="AV46" i="1"/>
  <c r="AX46" i="1" a="1"/>
  <c r="AX46" i="1" s="1"/>
  <c r="CA123" i="1"/>
  <c r="CC123" i="1" a="1"/>
  <c r="CC123" i="1" s="1"/>
  <c r="CA73" i="1"/>
  <c r="CC73" i="1" a="1"/>
  <c r="CC73" i="1" s="1"/>
  <c r="CA72" i="1"/>
  <c r="CC72" i="1" a="1"/>
  <c r="CC72" i="1" s="1"/>
  <c r="CA79" i="1"/>
  <c r="CC79" i="1" a="1"/>
  <c r="CC79" i="1" s="1"/>
  <c r="AV71" i="1"/>
  <c r="AX71" i="1" a="1"/>
  <c r="AX71" i="1" s="1"/>
  <c r="CA62" i="1"/>
  <c r="CC62" i="1" a="1"/>
  <c r="CC62" i="1" s="1"/>
  <c r="CA93" i="1"/>
  <c r="CC93" i="1" a="1"/>
  <c r="CC93" i="1" s="1"/>
  <c r="CA29" i="1"/>
  <c r="CC29" i="1" a="1"/>
  <c r="CC29" i="1" s="1"/>
  <c r="CA489" i="1"/>
  <c r="CC489" i="1" a="1"/>
  <c r="CC489" i="1" s="1"/>
  <c r="CA421" i="1"/>
  <c r="CC421" i="1" a="1"/>
  <c r="CC421" i="1" s="1"/>
  <c r="CA360" i="1"/>
  <c r="CC360" i="1" a="1"/>
  <c r="CC360" i="1" s="1"/>
  <c r="CA296" i="1"/>
  <c r="CC296" i="1" a="1"/>
  <c r="CC296" i="1" s="1"/>
  <c r="CA232" i="1"/>
  <c r="CC232" i="1" a="1"/>
  <c r="CC232" i="1" s="1"/>
  <c r="CA168" i="1"/>
  <c r="CC168" i="1" a="1"/>
  <c r="CC168" i="1" s="1"/>
  <c r="AV453" i="1"/>
  <c r="AX453" i="1" a="1"/>
  <c r="AX453" i="1" s="1"/>
  <c r="AV392" i="1"/>
  <c r="AX392" i="1" a="1"/>
  <c r="AX392" i="1" s="1"/>
  <c r="CA428" i="1"/>
  <c r="CC428" i="1" a="1"/>
  <c r="CC428" i="1" s="1"/>
  <c r="CA359" i="1"/>
  <c r="CC359" i="1" a="1"/>
  <c r="CC359" i="1" s="1"/>
  <c r="CA295" i="1"/>
  <c r="CC295" i="1" a="1"/>
  <c r="CC295" i="1" s="1"/>
  <c r="CA231" i="1"/>
  <c r="CC231" i="1" a="1"/>
  <c r="CC231" i="1" s="1"/>
  <c r="CA167" i="1"/>
  <c r="CC167" i="1" a="1"/>
  <c r="CC167" i="1" s="1"/>
  <c r="AV452" i="1"/>
  <c r="AX452" i="1" a="1"/>
  <c r="AX452" i="1" s="1"/>
  <c r="CB390" i="1"/>
  <c r="CC390" i="1" a="1"/>
  <c r="CC390" i="1" s="1"/>
  <c r="CA326" i="1"/>
  <c r="CC326" i="1" a="1"/>
  <c r="CC326" i="1" s="1"/>
  <c r="CA262" i="1"/>
  <c r="CC262" i="1" a="1"/>
  <c r="CC262" i="1" s="1"/>
  <c r="CA198" i="1"/>
  <c r="CC198" i="1" a="1"/>
  <c r="CC198" i="1" s="1"/>
  <c r="CB135" i="1"/>
  <c r="CC135" i="1" a="1"/>
  <c r="CC135" i="1" s="1"/>
  <c r="CA425" i="1"/>
  <c r="CC425" i="1" a="1"/>
  <c r="CC425" i="1" s="1"/>
  <c r="CA364" i="1"/>
  <c r="CC364" i="1" a="1"/>
  <c r="CC364" i="1" s="1"/>
  <c r="CA300" i="1"/>
  <c r="CC300" i="1" a="1"/>
  <c r="CC300" i="1" s="1"/>
  <c r="CA236" i="1"/>
  <c r="CC236" i="1" a="1"/>
  <c r="CC236" i="1" s="1"/>
  <c r="CA172" i="1"/>
  <c r="CC172" i="1" a="1"/>
  <c r="CC172" i="1" s="1"/>
  <c r="AW457" i="1"/>
  <c r="AX457" i="1" a="1"/>
  <c r="AX457" i="1" s="1"/>
  <c r="AV396" i="1"/>
  <c r="AX396" i="1" a="1"/>
  <c r="AX396" i="1" s="1"/>
  <c r="CA448" i="1"/>
  <c r="CC448" i="1" a="1"/>
  <c r="CC448" i="1" s="1"/>
  <c r="CB379" i="1"/>
  <c r="CC379" i="1" a="1"/>
  <c r="CC379" i="1" s="1"/>
  <c r="CA315" i="1"/>
  <c r="CC315" i="1" a="1"/>
  <c r="CC315" i="1" s="1"/>
  <c r="CA251" i="1"/>
  <c r="CC251" i="1" a="1"/>
  <c r="CC251" i="1" s="1"/>
  <c r="CA187" i="1"/>
  <c r="CC187" i="1" a="1"/>
  <c r="CC187" i="1" s="1"/>
  <c r="CB124" i="1"/>
  <c r="CC124" i="1" a="1"/>
  <c r="CC124" i="1" s="1"/>
  <c r="AV448" i="1"/>
  <c r="AX448" i="1" a="1"/>
  <c r="AX448" i="1" s="1"/>
  <c r="CB394" i="1"/>
  <c r="CC394" i="1" a="1"/>
  <c r="CC394" i="1" s="1"/>
  <c r="CA330" i="1"/>
  <c r="CC330" i="1" a="1"/>
  <c r="CC330" i="1" s="1"/>
  <c r="CB266" i="1"/>
  <c r="CC266" i="1" a="1"/>
  <c r="CC266" i="1" s="1"/>
  <c r="CA202" i="1"/>
  <c r="CC202" i="1" a="1"/>
  <c r="CC202" i="1" s="1"/>
  <c r="CA139" i="1"/>
  <c r="CC139" i="1" a="1"/>
  <c r="CC139" i="1" s="1"/>
  <c r="CB482" i="1"/>
  <c r="CC482" i="1" a="1"/>
  <c r="CC482" i="1" s="1"/>
  <c r="CA422" i="1"/>
  <c r="CC422" i="1" a="1"/>
  <c r="CC422" i="1" s="1"/>
  <c r="CA361" i="1"/>
  <c r="CC361" i="1" a="1"/>
  <c r="CC361" i="1" s="1"/>
  <c r="CB297" i="1"/>
  <c r="EO297" i="1" s="1"/>
  <c r="R297" i="1" s="1"/>
  <c r="CC297" i="1" a="1"/>
  <c r="CC297" i="1" s="1"/>
  <c r="CA233" i="1"/>
  <c r="CC233" i="1" a="1"/>
  <c r="CC233" i="1" s="1"/>
  <c r="CA169" i="1"/>
  <c r="CC169" i="1" a="1"/>
  <c r="CC169" i="1" s="1"/>
  <c r="CB106" i="1"/>
  <c r="CC106" i="1" a="1"/>
  <c r="CC106" i="1" s="1"/>
  <c r="AV360" i="1"/>
  <c r="AX360" i="1" a="1"/>
  <c r="AX360" i="1" s="1"/>
  <c r="AV296" i="1"/>
  <c r="AX296" i="1" a="1"/>
  <c r="AX296" i="1" s="1"/>
  <c r="AV232" i="1"/>
  <c r="AX232" i="1" a="1"/>
  <c r="AX232" i="1" s="1"/>
  <c r="AV160" i="1"/>
  <c r="AX160" i="1" a="1"/>
  <c r="AX160" i="1" s="1"/>
  <c r="AV383" i="1"/>
  <c r="AX383" i="1" a="1"/>
  <c r="AX383" i="1" s="1"/>
  <c r="AV319" i="1"/>
  <c r="AX319" i="1" a="1"/>
  <c r="AX319" i="1" s="1"/>
  <c r="AV255" i="1"/>
  <c r="AX255" i="1" a="1"/>
  <c r="AX255" i="1" s="1"/>
  <c r="AV191" i="1"/>
  <c r="AX191" i="1" a="1"/>
  <c r="AX191" i="1" s="1"/>
  <c r="AV398" i="1"/>
  <c r="AX398" i="1" a="1"/>
  <c r="AX398" i="1" s="1"/>
  <c r="AV334" i="1"/>
  <c r="AX334" i="1" a="1"/>
  <c r="AX334" i="1" s="1"/>
  <c r="AV270" i="1"/>
  <c r="AX270" i="1" a="1"/>
  <c r="AX270" i="1" s="1"/>
  <c r="AV206" i="1"/>
  <c r="AX206" i="1" a="1"/>
  <c r="AX206" i="1" s="1"/>
  <c r="AV143" i="1"/>
  <c r="AX143" i="1" a="1"/>
  <c r="AX143" i="1" s="1"/>
  <c r="AV79" i="1"/>
  <c r="AX79" i="1" a="1"/>
  <c r="AX79" i="1" s="1"/>
  <c r="AV324" i="1"/>
  <c r="AX324" i="1" a="1"/>
  <c r="AX324" i="1" s="1"/>
  <c r="AV260" i="1"/>
  <c r="AX260" i="1" a="1"/>
  <c r="AX260" i="1" s="1"/>
  <c r="AV196" i="1"/>
  <c r="AX196" i="1" a="1"/>
  <c r="AX196" i="1" s="1"/>
  <c r="AV133" i="1"/>
  <c r="AX133" i="1" a="1"/>
  <c r="AX133" i="1" s="1"/>
  <c r="AV395" i="1"/>
  <c r="AX395" i="1" a="1"/>
  <c r="AX395" i="1" s="1"/>
  <c r="AV331" i="1"/>
  <c r="AX331" i="1" a="1"/>
  <c r="AX331" i="1" s="1"/>
  <c r="AV267" i="1"/>
  <c r="AX267" i="1" a="1"/>
  <c r="AX267" i="1" s="1"/>
  <c r="AV203" i="1"/>
  <c r="AX203" i="1" a="1"/>
  <c r="AX203" i="1" s="1"/>
  <c r="AV140" i="1"/>
  <c r="AX140" i="1" a="1"/>
  <c r="AX140" i="1" s="1"/>
  <c r="AW402" i="1"/>
  <c r="AX402" i="1" a="1"/>
  <c r="AX402" i="1" s="1"/>
  <c r="AV338" i="1"/>
  <c r="AX338" i="1" a="1"/>
  <c r="AX338" i="1" s="1"/>
  <c r="AV274" i="1"/>
  <c r="AX274" i="1" a="1"/>
  <c r="AX274" i="1" s="1"/>
  <c r="AV210" i="1"/>
  <c r="AX210" i="1" a="1"/>
  <c r="AX210" i="1" s="1"/>
  <c r="AV153" i="1"/>
  <c r="AX153" i="1" a="1"/>
  <c r="AX153" i="1" s="1"/>
  <c r="AV467" i="1"/>
  <c r="AX467" i="1" a="1"/>
  <c r="AX467" i="1" s="1"/>
  <c r="AV479" i="1"/>
  <c r="AX479" i="1" a="1"/>
  <c r="AX479" i="1" s="1"/>
  <c r="CA486" i="1"/>
  <c r="CC486" i="1" a="1"/>
  <c r="CC486" i="1" s="1"/>
  <c r="CA426" i="1"/>
  <c r="CC426" i="1" a="1"/>
  <c r="CC426" i="1" s="1"/>
  <c r="CA365" i="1"/>
  <c r="CC365" i="1" a="1"/>
  <c r="CC365" i="1" s="1"/>
  <c r="CA301" i="1"/>
  <c r="CC301" i="1" a="1"/>
  <c r="CC301" i="1" s="1"/>
  <c r="CA237" i="1"/>
  <c r="CC237" i="1" a="1"/>
  <c r="CC237" i="1" s="1"/>
  <c r="CA173" i="1"/>
  <c r="CC173" i="1" a="1"/>
  <c r="CC173" i="1" s="1"/>
  <c r="AW478" i="1"/>
  <c r="AX478" i="1" a="1"/>
  <c r="AX478" i="1" s="1"/>
  <c r="AV420" i="1"/>
  <c r="AX420" i="1" a="1"/>
  <c r="AX420" i="1" s="1"/>
  <c r="AV357" i="1"/>
  <c r="AX357" i="1" a="1"/>
  <c r="AX357" i="1" s="1"/>
  <c r="AV293" i="1"/>
  <c r="AX293" i="1" a="1"/>
  <c r="AX293" i="1" s="1"/>
  <c r="AV485" i="1"/>
  <c r="AX485" i="1" a="1"/>
  <c r="AX485" i="1" s="1"/>
  <c r="CB455" i="1"/>
  <c r="EO455" i="1" s="1"/>
  <c r="R455" i="1" s="1"/>
  <c r="CC455" i="1" a="1"/>
  <c r="CC455" i="1" s="1"/>
  <c r="AV447" i="1"/>
  <c r="AX447" i="1" a="1"/>
  <c r="AX447" i="1" s="1"/>
  <c r="AV197" i="1"/>
  <c r="AX197" i="1" a="1"/>
  <c r="AX197" i="1" s="1"/>
  <c r="AV134" i="1"/>
  <c r="AX134" i="1" a="1"/>
  <c r="AX134" i="1" s="1"/>
  <c r="AV225" i="1"/>
  <c r="AX225" i="1" a="1"/>
  <c r="AX225" i="1" s="1"/>
  <c r="AV469" i="1"/>
  <c r="AX469" i="1" a="1"/>
  <c r="AX469" i="1" s="1"/>
  <c r="AV361" i="1"/>
  <c r="AX361" i="1" a="1"/>
  <c r="AX361" i="1" s="1"/>
  <c r="AW281" i="1"/>
  <c r="AX281" i="1" a="1"/>
  <c r="AX281" i="1" s="1"/>
  <c r="AV249" i="1"/>
  <c r="AX249" i="1" a="1"/>
  <c r="AX249" i="1" s="1"/>
  <c r="CA3" i="1"/>
  <c r="CC3" i="1" a="1"/>
  <c r="CC3" i="1" s="1"/>
  <c r="AW686" i="1"/>
  <c r="AY686" i="1" a="1"/>
  <c r="AY686" i="1" s="1"/>
  <c r="AW651" i="1"/>
  <c r="AY651" i="1" a="1"/>
  <c r="AY651" i="1" s="1"/>
  <c r="CB619" i="1"/>
  <c r="CC619" i="1" a="1"/>
  <c r="CC619" i="1" s="1"/>
  <c r="AW618" i="1"/>
  <c r="AX618" i="1" a="1"/>
  <c r="AX618" i="1" s="1"/>
  <c r="AW601" i="1"/>
  <c r="AY601" i="1" a="1"/>
  <c r="AY601" i="1" s="1"/>
  <c r="CB541" i="1"/>
  <c r="EO541" i="1" s="1"/>
  <c r="R541" i="1" s="1"/>
  <c r="CC541" i="1" a="1"/>
  <c r="CC541" i="1" s="1"/>
  <c r="AW513" i="1"/>
  <c r="AY513" i="1" a="1"/>
  <c r="AY513" i="1" s="1"/>
  <c r="CA658" i="1"/>
  <c r="CC658" i="1" a="1"/>
  <c r="CC658" i="1" s="1"/>
  <c r="AV637" i="1"/>
  <c r="AX637" i="1" a="1"/>
  <c r="AX637" i="1" s="1"/>
  <c r="CA626" i="1"/>
  <c r="CC626" i="1" a="1"/>
  <c r="CC626" i="1" s="1"/>
  <c r="AV636" i="1"/>
  <c r="AX636" i="1" a="1"/>
  <c r="AX636" i="1" s="1"/>
  <c r="CA610" i="1"/>
  <c r="CC610" i="1" a="1"/>
  <c r="CC610" i="1" s="1"/>
  <c r="CA663" i="1"/>
  <c r="CD663" i="1" s="1" a="1"/>
  <c r="CD663" i="1" s="1"/>
  <c r="CC663" i="1" a="1"/>
  <c r="CC663" i="1" s="1"/>
  <c r="CA637" i="1"/>
  <c r="CC637" i="1" a="1"/>
  <c r="CC637" i="1" s="1"/>
  <c r="CA682" i="1"/>
  <c r="CC682" i="1" a="1"/>
  <c r="CC682" i="1" s="1"/>
  <c r="CB596" i="1"/>
  <c r="CC596" i="1" a="1"/>
  <c r="CC596" i="1" s="1"/>
  <c r="AW621" i="1"/>
  <c r="EO621" i="1" s="1"/>
  <c r="R621" i="1" s="1"/>
  <c r="AX621" i="1" a="1"/>
  <c r="AX621" i="1" s="1"/>
  <c r="AV599" i="1"/>
  <c r="AX599" i="1" a="1"/>
  <c r="AX599" i="1" s="1"/>
  <c r="CA661" i="1"/>
  <c r="CC661" i="1" a="1"/>
  <c r="CC661" i="1" s="1"/>
  <c r="AV642" i="1"/>
  <c r="AX642" i="1" a="1"/>
  <c r="AX642" i="1" s="1"/>
  <c r="AV620" i="1"/>
  <c r="AX620" i="1" a="1"/>
  <c r="AX620" i="1" s="1"/>
  <c r="CA583" i="1"/>
  <c r="CC583" i="1" a="1"/>
  <c r="CC583" i="1" s="1"/>
  <c r="CA576" i="1"/>
  <c r="CC576" i="1" a="1"/>
  <c r="CC576" i="1" s="1"/>
  <c r="CA553" i="1"/>
  <c r="CC553" i="1" a="1"/>
  <c r="CC553" i="1" s="1"/>
  <c r="CA536" i="1"/>
  <c r="CC536" i="1" a="1"/>
  <c r="CC536" i="1" s="1"/>
  <c r="AV509" i="1"/>
  <c r="AX509" i="1" a="1"/>
  <c r="AX509" i="1" s="1"/>
  <c r="CA559" i="1"/>
  <c r="CD559" i="1" s="1" a="1"/>
  <c r="CD559" i="1" s="1"/>
  <c r="CC559" i="1" a="1"/>
  <c r="CC559" i="1" s="1"/>
  <c r="CA547" i="1"/>
  <c r="CC547" i="1" a="1"/>
  <c r="CC547" i="1" s="1"/>
  <c r="AV514" i="1"/>
  <c r="AX514" i="1" a="1"/>
  <c r="AX514" i="1" s="1"/>
  <c r="CA499" i="1"/>
  <c r="CC499" i="1" a="1"/>
  <c r="CC499" i="1" s="1"/>
  <c r="CA584" i="1"/>
  <c r="CC584" i="1" a="1"/>
  <c r="CC584" i="1" s="1"/>
  <c r="AV505" i="1"/>
  <c r="AX505" i="1" a="1"/>
  <c r="AX505" i="1" s="1"/>
  <c r="AV10" i="1"/>
  <c r="AX10" i="1" a="1"/>
  <c r="AX10" i="1" s="1"/>
  <c r="CA581" i="1"/>
  <c r="CC581" i="1" a="1"/>
  <c r="CC581" i="1" s="1"/>
  <c r="CA560" i="1"/>
  <c r="CC560" i="1" a="1"/>
  <c r="CC560" i="1" s="1"/>
  <c r="CA557" i="1"/>
  <c r="CC557" i="1" a="1"/>
  <c r="CC557" i="1" s="1"/>
  <c r="CB693" i="1"/>
  <c r="EO693" i="1" s="1"/>
  <c r="R693" i="1" s="1"/>
  <c r="CC693" i="1" a="1"/>
  <c r="CC693" i="1" s="1"/>
  <c r="AV531" i="1"/>
  <c r="AX531" i="1" a="1"/>
  <c r="AX531" i="1" s="1"/>
  <c r="AV84" i="1"/>
  <c r="AX84" i="1" a="1"/>
  <c r="AX84" i="1" s="1"/>
  <c r="CB99" i="1"/>
  <c r="CC99" i="1" a="1"/>
  <c r="CC99" i="1" s="1"/>
  <c r="AV47" i="1"/>
  <c r="AX47" i="1" a="1"/>
  <c r="AX47" i="1" s="1"/>
  <c r="CB400" i="1"/>
  <c r="EO400" i="1" s="1"/>
  <c r="R400" i="1" s="1"/>
  <c r="CC400" i="1" a="1"/>
  <c r="CC400" i="1" s="1"/>
  <c r="CA207" i="1"/>
  <c r="CC207" i="1" a="1"/>
  <c r="CC207" i="1" s="1"/>
  <c r="CA238" i="1"/>
  <c r="CC238" i="1" a="1"/>
  <c r="CC238" i="1" s="1"/>
  <c r="CB370" i="1"/>
  <c r="CC370" i="1" a="1"/>
  <c r="CC370" i="1" s="1"/>
  <c r="CA337" i="1"/>
  <c r="CC337" i="1" a="1"/>
  <c r="CC337" i="1" s="1"/>
  <c r="AV310" i="1"/>
  <c r="AX310" i="1" a="1"/>
  <c r="AX310" i="1" s="1"/>
  <c r="AV236" i="1"/>
  <c r="AX236" i="1" a="1"/>
  <c r="AX236" i="1" s="1"/>
  <c r="AV179" i="1"/>
  <c r="AX179" i="1" a="1"/>
  <c r="AX179" i="1" s="1"/>
  <c r="AV250" i="1"/>
  <c r="AX250" i="1" a="1"/>
  <c r="AX250" i="1" s="1"/>
  <c r="CA277" i="1"/>
  <c r="CC277" i="1" a="1"/>
  <c r="CC277" i="1" s="1"/>
  <c r="AW511" i="1"/>
  <c r="AY511" i="1" a="1"/>
  <c r="AY511" i="1" s="1"/>
  <c r="AV673" i="1"/>
  <c r="AX673" i="1" a="1"/>
  <c r="AX673" i="1" s="1"/>
  <c r="CA17" i="1"/>
  <c r="CC17" i="1" a="1"/>
  <c r="CC17" i="1" s="1"/>
  <c r="AV36" i="1"/>
  <c r="AX36" i="1" a="1"/>
  <c r="AX36" i="1" s="1"/>
  <c r="AW286" i="1"/>
  <c r="AY286" i="1" a="1"/>
  <c r="AY286" i="1" s="1"/>
  <c r="AW421" i="1"/>
  <c r="AY421" i="1" a="1"/>
  <c r="AY421" i="1" s="1"/>
  <c r="AV231" i="1"/>
  <c r="AV102" i="1"/>
  <c r="AX102" i="1" a="1"/>
  <c r="AX102" i="1" s="1"/>
  <c r="AV38" i="1"/>
  <c r="AX38" i="1" a="1"/>
  <c r="AX38" i="1" s="1"/>
  <c r="CA115" i="1"/>
  <c r="CC115" i="1" a="1"/>
  <c r="CC115" i="1" s="1"/>
  <c r="CA71" i="1"/>
  <c r="CC71" i="1" a="1"/>
  <c r="CC71" i="1" s="1"/>
  <c r="AV63" i="1"/>
  <c r="AX63" i="1" a="1"/>
  <c r="AX63" i="1" s="1"/>
  <c r="CB118" i="1"/>
  <c r="CC118" i="1" a="1"/>
  <c r="CC118" i="1" s="1"/>
  <c r="CA85" i="1"/>
  <c r="CC85" i="1" a="1"/>
  <c r="CC85" i="1" s="1"/>
  <c r="CA21" i="1"/>
  <c r="CC21" i="1" a="1"/>
  <c r="CC21" i="1" s="1"/>
  <c r="CB481" i="1"/>
  <c r="CC481" i="1" a="1"/>
  <c r="CC481" i="1" s="1"/>
  <c r="CA416" i="1"/>
  <c r="CC416" i="1" a="1"/>
  <c r="CC416" i="1" s="1"/>
  <c r="CB352" i="1"/>
  <c r="CC352" i="1" a="1"/>
  <c r="CC352" i="1" s="1"/>
  <c r="CA288" i="1"/>
  <c r="CC288" i="1" a="1"/>
  <c r="CC288" i="1" s="1"/>
  <c r="CB224" i="1"/>
  <c r="CC224" i="1" a="1"/>
  <c r="CC224" i="1" s="1"/>
  <c r="CA160" i="1"/>
  <c r="CC160" i="1" a="1"/>
  <c r="CC160" i="1" s="1"/>
  <c r="AV445" i="1"/>
  <c r="AX445" i="1" a="1"/>
  <c r="AX445" i="1" s="1"/>
  <c r="CB415" i="1"/>
  <c r="EO415" i="1" s="1"/>
  <c r="R415" i="1" s="1"/>
  <c r="CC415" i="1" a="1"/>
  <c r="CC415" i="1" s="1"/>
  <c r="CA351" i="1"/>
  <c r="CC351" i="1" a="1"/>
  <c r="CC351" i="1" s="1"/>
  <c r="CB287" i="1"/>
  <c r="CC287" i="1" a="1"/>
  <c r="CC287" i="1" s="1"/>
  <c r="CA223" i="1"/>
  <c r="CC223" i="1" a="1"/>
  <c r="CC223" i="1" s="1"/>
  <c r="CB159" i="1"/>
  <c r="EO159" i="1" s="1"/>
  <c r="R159" i="1" s="1"/>
  <c r="CC159" i="1" a="1"/>
  <c r="CC159" i="1" s="1"/>
  <c r="CB382" i="1"/>
  <c r="CC382" i="1" a="1"/>
  <c r="CC382" i="1" s="1"/>
  <c r="CB318" i="1"/>
  <c r="CC318" i="1" a="1"/>
  <c r="CC318" i="1" s="1"/>
  <c r="CA254" i="1"/>
  <c r="CC254" i="1" a="1"/>
  <c r="CC254" i="1" s="1"/>
  <c r="CA190" i="1"/>
  <c r="CC190" i="1" a="1"/>
  <c r="CC190" i="1" s="1"/>
  <c r="CB127" i="1"/>
  <c r="CC127" i="1" a="1"/>
  <c r="CC127" i="1" s="1"/>
  <c r="CA485" i="1"/>
  <c r="CC485" i="1" a="1"/>
  <c r="CC485" i="1" s="1"/>
  <c r="CA419" i="1"/>
  <c r="CC419" i="1" a="1"/>
  <c r="CC419" i="1" s="1"/>
  <c r="CA356" i="1"/>
  <c r="CC356" i="1" a="1"/>
  <c r="CC356" i="1" s="1"/>
  <c r="CB292" i="1"/>
  <c r="EO292" i="1" s="1"/>
  <c r="R292" i="1" s="1"/>
  <c r="CC292" i="1" a="1"/>
  <c r="CC292" i="1" s="1"/>
  <c r="CA228" i="1"/>
  <c r="CC228" i="1" a="1"/>
  <c r="CC228" i="1" s="1"/>
  <c r="CA164" i="1"/>
  <c r="CC164" i="1" a="1"/>
  <c r="CC164" i="1" s="1"/>
  <c r="AV449" i="1"/>
  <c r="AX449" i="1" a="1"/>
  <c r="AX449" i="1" s="1"/>
  <c r="AW388" i="1"/>
  <c r="EO388" i="1" s="1"/>
  <c r="R388" i="1" s="1"/>
  <c r="AX388" i="1" a="1"/>
  <c r="AX388" i="1" s="1"/>
  <c r="CA440" i="1"/>
  <c r="CC440" i="1" a="1"/>
  <c r="CC440" i="1" s="1"/>
  <c r="CB371" i="1"/>
  <c r="CC371" i="1" a="1"/>
  <c r="CC371" i="1" s="1"/>
  <c r="CA307" i="1"/>
  <c r="CC307" i="1" a="1"/>
  <c r="CC307" i="1" s="1"/>
  <c r="CA243" i="1"/>
  <c r="CC243" i="1" a="1"/>
  <c r="CC243" i="1" s="1"/>
  <c r="CA179" i="1"/>
  <c r="CC179" i="1" a="1"/>
  <c r="CC179" i="1" s="1"/>
  <c r="CB116" i="1"/>
  <c r="EO116" i="1" s="1"/>
  <c r="R116" i="1" s="1"/>
  <c r="CC116" i="1" a="1"/>
  <c r="CC116" i="1" s="1"/>
  <c r="AV440" i="1"/>
  <c r="AX440" i="1" a="1"/>
  <c r="AX440" i="1" s="1"/>
  <c r="CB386" i="1"/>
  <c r="CC386" i="1" a="1"/>
  <c r="CC386" i="1" s="1"/>
  <c r="CA322" i="1"/>
  <c r="CC322" i="1" a="1"/>
  <c r="CC322" i="1" s="1"/>
  <c r="CA258" i="1"/>
  <c r="CC258" i="1" a="1"/>
  <c r="CC258" i="1" s="1"/>
  <c r="CA194" i="1"/>
  <c r="CC194" i="1" a="1"/>
  <c r="CC194" i="1" s="1"/>
  <c r="CA131" i="1"/>
  <c r="CC131" i="1" a="1"/>
  <c r="CC131" i="1" s="1"/>
  <c r="CB474" i="1"/>
  <c r="CC474" i="1" a="1"/>
  <c r="CC474" i="1" s="1"/>
  <c r="CA417" i="1"/>
  <c r="CC417" i="1" a="1"/>
  <c r="CC417" i="1" s="1"/>
  <c r="CA353" i="1"/>
  <c r="CC353" i="1" a="1"/>
  <c r="CC353" i="1" s="1"/>
  <c r="CB289" i="1"/>
  <c r="CC289" i="1" a="1"/>
  <c r="CC289" i="1" s="1"/>
  <c r="CA225" i="1"/>
  <c r="CC225" i="1" a="1"/>
  <c r="CC225" i="1" s="1"/>
  <c r="CA161" i="1"/>
  <c r="CC161" i="1" a="1"/>
  <c r="CC161" i="1" s="1"/>
  <c r="CA98" i="1"/>
  <c r="CC98" i="1" a="1"/>
  <c r="CC98" i="1" s="1"/>
  <c r="AW352" i="1"/>
  <c r="AX352" i="1" a="1"/>
  <c r="AX352" i="1" s="1"/>
  <c r="AV288" i="1"/>
  <c r="AX288" i="1" a="1"/>
  <c r="AX288" i="1" s="1"/>
  <c r="AW224" i="1"/>
  <c r="EO224" i="1" s="1"/>
  <c r="R224" i="1" s="1"/>
  <c r="AX224" i="1" a="1"/>
  <c r="AX224" i="1" s="1"/>
  <c r="AV444" i="1"/>
  <c r="AX444" i="1" a="1"/>
  <c r="AX444" i="1" s="1"/>
  <c r="AW375" i="1"/>
  <c r="AX375" i="1" a="1"/>
  <c r="AX375" i="1" s="1"/>
  <c r="AV311" i="1"/>
  <c r="AX311" i="1" a="1"/>
  <c r="AX311" i="1" s="1"/>
  <c r="AV247" i="1"/>
  <c r="AX247" i="1" a="1"/>
  <c r="AX247" i="1" s="1"/>
  <c r="AV183" i="1"/>
  <c r="AX183" i="1" a="1"/>
  <c r="AX183" i="1" s="1"/>
  <c r="AW390" i="1"/>
  <c r="AX390" i="1" a="1"/>
  <c r="AX390" i="1" s="1"/>
  <c r="AV326" i="1"/>
  <c r="AX326" i="1" a="1"/>
  <c r="AX326" i="1" s="1"/>
  <c r="AV262" i="1"/>
  <c r="AX262" i="1" a="1"/>
  <c r="AX262" i="1" s="1"/>
  <c r="AV198" i="1"/>
  <c r="AX198" i="1" a="1"/>
  <c r="AX198" i="1" s="1"/>
  <c r="AW135" i="1"/>
  <c r="AX135" i="1" a="1"/>
  <c r="AX135" i="1" s="1"/>
  <c r="AV380" i="1"/>
  <c r="AX380" i="1" a="1"/>
  <c r="AX380" i="1" s="1"/>
  <c r="AW316" i="1"/>
  <c r="EO316" i="1" s="1"/>
  <c r="R316" i="1" s="1"/>
  <c r="AX316" i="1" a="1"/>
  <c r="AX316" i="1" s="1"/>
  <c r="AV252" i="1"/>
  <c r="AX252" i="1" a="1"/>
  <c r="AX252" i="1" s="1"/>
  <c r="AV188" i="1"/>
  <c r="AX188" i="1" a="1"/>
  <c r="AX188" i="1" s="1"/>
  <c r="AV125" i="1"/>
  <c r="AX125" i="1" a="1"/>
  <c r="AX125" i="1" s="1"/>
  <c r="AV387" i="1"/>
  <c r="AX387" i="1" a="1"/>
  <c r="AX387" i="1" s="1"/>
  <c r="AV323" i="1"/>
  <c r="AX323" i="1" a="1"/>
  <c r="AX323" i="1" s="1"/>
  <c r="AV259" i="1"/>
  <c r="AX259" i="1" a="1"/>
  <c r="AX259" i="1" s="1"/>
  <c r="AV195" i="1"/>
  <c r="AX195" i="1" a="1"/>
  <c r="AX195" i="1" s="1"/>
  <c r="AW132" i="1"/>
  <c r="AX132" i="1" a="1"/>
  <c r="AX132" i="1" s="1"/>
  <c r="AW394" i="1"/>
  <c r="AX394" i="1" a="1"/>
  <c r="AX394" i="1" s="1"/>
  <c r="AV330" i="1"/>
  <c r="AX330" i="1" a="1"/>
  <c r="AX330" i="1" s="1"/>
  <c r="AW266" i="1"/>
  <c r="AX266" i="1" a="1"/>
  <c r="AX266" i="1" s="1"/>
  <c r="AV202" i="1"/>
  <c r="AX202" i="1" a="1"/>
  <c r="AX202" i="1" s="1"/>
  <c r="AV489" i="1"/>
  <c r="AX489" i="1" a="1"/>
  <c r="AX489" i="1" s="1"/>
  <c r="CA487" i="1"/>
  <c r="CC487" i="1" a="1"/>
  <c r="CC487" i="1" s="1"/>
  <c r="AW471" i="1"/>
  <c r="AX471" i="1" a="1"/>
  <c r="AX471" i="1" s="1"/>
  <c r="CB478" i="1"/>
  <c r="EO478" i="1" s="1"/>
  <c r="R478" i="1" s="1"/>
  <c r="CC478" i="1" a="1"/>
  <c r="CC478" i="1" s="1"/>
  <c r="CA420" i="1"/>
  <c r="CC420" i="1" a="1"/>
  <c r="CC420" i="1" s="1"/>
  <c r="CA357" i="1"/>
  <c r="CC357" i="1" a="1"/>
  <c r="CC357" i="1" s="1"/>
  <c r="CA293" i="1"/>
  <c r="CC293" i="1" a="1"/>
  <c r="CC293" i="1" s="1"/>
  <c r="CA229" i="1"/>
  <c r="CC229" i="1" a="1"/>
  <c r="CC229" i="1" s="1"/>
  <c r="CA165" i="1"/>
  <c r="CC165" i="1" a="1"/>
  <c r="CC165" i="1" s="1"/>
  <c r="AW470" i="1"/>
  <c r="AX470" i="1" a="1"/>
  <c r="AX470" i="1" s="1"/>
  <c r="AV413" i="1"/>
  <c r="AX413" i="1" a="1"/>
  <c r="AX413" i="1" s="1"/>
  <c r="AV349" i="1"/>
  <c r="AX349" i="1" a="1"/>
  <c r="AX349" i="1" s="1"/>
  <c r="AV285" i="1"/>
  <c r="AX285" i="1" a="1"/>
  <c r="AX285" i="1" s="1"/>
  <c r="AV477" i="1"/>
  <c r="AX477" i="1" a="1"/>
  <c r="AX477" i="1" s="1"/>
  <c r="CA447" i="1"/>
  <c r="CC447" i="1" a="1"/>
  <c r="CC447" i="1" s="1"/>
  <c r="AV439" i="1"/>
  <c r="AX439" i="1" a="1"/>
  <c r="AX439" i="1" s="1"/>
  <c r="AV189" i="1"/>
  <c r="AX189" i="1" a="1"/>
  <c r="AX189" i="1" s="1"/>
  <c r="AV126" i="1"/>
  <c r="AX126" i="1" a="1"/>
  <c r="AX126" i="1" s="1"/>
  <c r="AW474" i="1"/>
  <c r="AX474" i="1" a="1"/>
  <c r="AX474" i="1" s="1"/>
  <c r="AV417" i="1"/>
  <c r="AX417" i="1" a="1"/>
  <c r="AX417" i="1" s="1"/>
  <c r="AV313" i="1"/>
  <c r="AX313" i="1" a="1"/>
  <c r="AX313" i="1" s="1"/>
  <c r="AV233" i="1"/>
  <c r="AX233" i="1" a="1"/>
  <c r="AX233" i="1" s="1"/>
  <c r="AV201" i="1"/>
  <c r="AX201" i="1" a="1"/>
  <c r="AX201" i="1" s="1"/>
  <c r="AV8" i="1"/>
  <c r="AX8" i="1" a="1"/>
  <c r="AX8" i="1" s="1"/>
  <c r="AV5" i="1"/>
  <c r="AX5" i="1" a="1"/>
  <c r="AX5" i="1" s="1"/>
  <c r="AV16" i="1"/>
  <c r="AX16" i="1" a="1"/>
  <c r="AX16" i="1" s="1"/>
  <c r="AV15" i="1"/>
  <c r="AX15" i="1" a="1"/>
  <c r="AX15" i="1" s="1"/>
  <c r="AW682" i="1"/>
  <c r="AY682" i="1" a="1"/>
  <c r="AY682" i="1" s="1"/>
  <c r="AW643" i="1"/>
  <c r="AY643" i="1" a="1"/>
  <c r="AY643" i="1" s="1"/>
  <c r="AW617" i="1"/>
  <c r="AX617" i="1" a="1"/>
  <c r="AX617" i="1" s="1"/>
  <c r="AW634" i="1"/>
  <c r="AY634" i="1" a="1"/>
  <c r="AY634" i="1" s="1"/>
  <c r="AW639" i="1"/>
  <c r="AY639" i="1" a="1"/>
  <c r="AY639" i="1" s="1"/>
  <c r="AW595" i="1"/>
  <c r="AY595" i="1" a="1"/>
  <c r="AY595" i="1" s="1"/>
  <c r="CB569" i="1"/>
  <c r="EO569" i="1" s="1"/>
  <c r="R569" i="1" s="1"/>
  <c r="CC569" i="1" a="1"/>
  <c r="CC569" i="1" s="1"/>
  <c r="AW555" i="1"/>
  <c r="AY555" i="1" a="1"/>
  <c r="AY555" i="1" s="1"/>
  <c r="CA657" i="1"/>
  <c r="CC657" i="1" a="1"/>
  <c r="CC657" i="1" s="1"/>
  <c r="AV632" i="1"/>
  <c r="AX632" i="1" a="1"/>
  <c r="AX632" i="1" s="1"/>
  <c r="CA624" i="1"/>
  <c r="CC624" i="1" a="1"/>
  <c r="CC624" i="1" s="1"/>
  <c r="AV690" i="1"/>
  <c r="AX690" i="1" a="1"/>
  <c r="AX690" i="1" s="1"/>
  <c r="CA656" i="1"/>
  <c r="CD656" i="1" s="1" a="1"/>
  <c r="CD656" i="1" s="1"/>
  <c r="CC656" i="1" a="1"/>
  <c r="CC656" i="1" s="1"/>
  <c r="AV679" i="1"/>
  <c r="AX679" i="1" a="1"/>
  <c r="AX679" i="1" s="1"/>
  <c r="AV602" i="1"/>
  <c r="AX602" i="1" a="1"/>
  <c r="AX602" i="1" s="1"/>
  <c r="AV656" i="1"/>
  <c r="AX656" i="1" a="1"/>
  <c r="AX656" i="1" s="1"/>
  <c r="CA643" i="1"/>
  <c r="CC643" i="1" a="1"/>
  <c r="CC643" i="1" s="1"/>
  <c r="CA690" i="1"/>
  <c r="CC690" i="1" a="1"/>
  <c r="CC690" i="1" s="1"/>
  <c r="CA672" i="1"/>
  <c r="CC672" i="1" a="1"/>
  <c r="CC672" i="1" s="1"/>
  <c r="CA635" i="1"/>
  <c r="CC635" i="1" a="1"/>
  <c r="CC635" i="1" s="1"/>
  <c r="CB618" i="1"/>
  <c r="EO618" i="1" s="1"/>
  <c r="R618" i="1" s="1"/>
  <c r="CC618" i="1" a="1"/>
  <c r="CC618" i="1" s="1"/>
  <c r="AV592" i="1"/>
  <c r="AX592" i="1" a="1"/>
  <c r="AX592" i="1" s="1"/>
  <c r="AV582" i="1"/>
  <c r="AX582" i="1" a="1"/>
  <c r="AX582" i="1" s="1"/>
  <c r="AV492" i="1"/>
  <c r="AX492" i="1" a="1"/>
  <c r="AX492" i="1" s="1"/>
  <c r="AV579" i="1"/>
  <c r="AX579" i="1" a="1"/>
  <c r="AX579" i="1" s="1"/>
  <c r="CA546" i="1"/>
  <c r="CC546" i="1" a="1"/>
  <c r="CC546" i="1" s="1"/>
  <c r="AV522" i="1"/>
  <c r="AY522" i="1" s="1" a="1"/>
  <c r="AY522" i="1" s="1"/>
  <c r="AX522" i="1" a="1"/>
  <c r="AX522" i="1" s="1"/>
  <c r="CA578" i="1"/>
  <c r="CC578" i="1" a="1"/>
  <c r="CC578" i="1" s="1"/>
  <c r="AV4" i="1"/>
  <c r="AX4" i="1" a="1"/>
  <c r="AX4" i="1" s="1"/>
  <c r="AW543" i="1"/>
  <c r="EO543" i="1" s="1"/>
  <c r="R543" i="1" s="1"/>
  <c r="AX543" i="1" a="1"/>
  <c r="AX543" i="1" s="1"/>
  <c r="AV517" i="1"/>
  <c r="AX517" i="1" a="1"/>
  <c r="AX517" i="1" s="1"/>
  <c r="CA520" i="1"/>
  <c r="CC520" i="1" a="1"/>
  <c r="CC520" i="1" s="1"/>
  <c r="AW551" i="1"/>
  <c r="EO551" i="1" s="1"/>
  <c r="R551" i="1" s="1"/>
  <c r="AX551" i="1" a="1"/>
  <c r="AX551" i="1" s="1"/>
  <c r="CB495" i="1"/>
  <c r="CC495" i="1" a="1"/>
  <c r="CC495" i="1" s="1"/>
  <c r="AW167" i="1"/>
  <c r="AY167" i="1" a="1"/>
  <c r="AY167" i="1" s="1"/>
  <c r="AV22" i="1"/>
  <c r="AX22" i="1" a="1"/>
  <c r="AX22" i="1" s="1"/>
  <c r="CA119" i="1"/>
  <c r="CC119" i="1" a="1"/>
  <c r="CC119" i="1" s="1"/>
  <c r="CA208" i="1"/>
  <c r="CC208" i="1" a="1"/>
  <c r="CC208" i="1" s="1"/>
  <c r="CB144" i="1"/>
  <c r="EO144" i="1" s="1"/>
  <c r="R144" i="1" s="1"/>
  <c r="CC144" i="1" a="1"/>
  <c r="CC144" i="1" s="1"/>
  <c r="CA174" i="1"/>
  <c r="CC174" i="1" a="1"/>
  <c r="CC174" i="1" s="1"/>
  <c r="CB276" i="1"/>
  <c r="CC276" i="1" a="1"/>
  <c r="CC276" i="1" s="1"/>
  <c r="AV424" i="1"/>
  <c r="AX424" i="1" a="1"/>
  <c r="AX424" i="1" s="1"/>
  <c r="CB273" i="1"/>
  <c r="CC273" i="1" a="1"/>
  <c r="CC273" i="1" s="1"/>
  <c r="AW336" i="1"/>
  <c r="AX336" i="1" a="1"/>
  <c r="AX336" i="1" s="1"/>
  <c r="AV428" i="1"/>
  <c r="AX428" i="1" a="1"/>
  <c r="AX428" i="1" s="1"/>
  <c r="AV182" i="1"/>
  <c r="AX182" i="1" a="1"/>
  <c r="AX182" i="1" s="1"/>
  <c r="AW371" i="1"/>
  <c r="AX371" i="1" a="1"/>
  <c r="AX371" i="1" s="1"/>
  <c r="AV378" i="1"/>
  <c r="AX378" i="1" a="1"/>
  <c r="AX378" i="1" s="1"/>
  <c r="CB471" i="1"/>
  <c r="EO471" i="1" s="1"/>
  <c r="R471" i="1" s="1"/>
  <c r="CC471" i="1" a="1"/>
  <c r="CC471" i="1" s="1"/>
  <c r="CA405" i="1"/>
  <c r="CC405" i="1" a="1"/>
  <c r="CC405" i="1" s="1"/>
  <c r="CB150" i="1"/>
  <c r="CC150" i="1" a="1"/>
  <c r="CC150" i="1" s="1"/>
  <c r="AV476" i="1"/>
  <c r="AX476" i="1" a="1"/>
  <c r="AX476" i="1" s="1"/>
  <c r="AV490" i="1"/>
  <c r="AX490" i="1" a="1"/>
  <c r="AX490" i="1" s="1"/>
  <c r="AW482" i="1"/>
  <c r="AX482" i="1" a="1"/>
  <c r="AX482" i="1" s="1"/>
  <c r="AW584" i="1"/>
  <c r="AY584" i="1" a="1"/>
  <c r="AY584" i="1" s="1"/>
  <c r="AV655" i="1"/>
  <c r="AX655" i="1" a="1"/>
  <c r="AX655" i="1" s="1"/>
  <c r="AV631" i="1"/>
  <c r="AX631" i="1" a="1"/>
  <c r="AX631" i="1" s="1"/>
  <c r="CA632" i="1"/>
  <c r="CD632" i="1" s="1" a="1"/>
  <c r="CD632" i="1" s="1"/>
  <c r="CC632" i="1" a="1"/>
  <c r="CC632" i="1" s="1"/>
  <c r="CB550" i="1"/>
  <c r="CC550" i="1" a="1"/>
  <c r="CC550" i="1" s="1"/>
  <c r="CA519" i="1"/>
  <c r="CC519" i="1" a="1"/>
  <c r="CC519" i="1" s="1"/>
  <c r="CA502" i="1"/>
  <c r="CC502" i="1" a="1"/>
  <c r="CC502" i="1" s="1"/>
  <c r="CA539" i="1"/>
  <c r="CC539" i="1" a="1"/>
  <c r="CC539" i="1" s="1"/>
  <c r="CA575" i="1"/>
  <c r="CC575" i="1" a="1"/>
  <c r="CC575" i="1" s="1"/>
  <c r="AW619" i="1"/>
  <c r="EO619" i="1" s="1"/>
  <c r="R619" i="1" s="1"/>
  <c r="AX619" i="1" a="1"/>
  <c r="AX619" i="1" s="1"/>
  <c r="AV92" i="1"/>
  <c r="AX92" i="1" a="1"/>
  <c r="AX92" i="1" s="1"/>
  <c r="AV28" i="1"/>
  <c r="AX28" i="1" a="1"/>
  <c r="AX28" i="1" s="1"/>
  <c r="AW95" i="1"/>
  <c r="AY95" i="1" a="1"/>
  <c r="AY95" i="1" s="1"/>
  <c r="AW320" i="1"/>
  <c r="AY320" i="1" a="1"/>
  <c r="AY320" i="1" s="1"/>
  <c r="AW207" i="1"/>
  <c r="AY207" i="1" a="1"/>
  <c r="AY207" i="1" s="1"/>
  <c r="AW96" i="1"/>
  <c r="EO96" i="1" s="1"/>
  <c r="R96" i="1" s="1"/>
  <c r="AX96" i="1" a="1"/>
  <c r="AX96" i="1" s="1"/>
  <c r="AW94" i="1"/>
  <c r="AX94" i="1" a="1"/>
  <c r="AX94" i="1" s="1"/>
  <c r="AV30" i="1"/>
  <c r="AX30" i="1" a="1"/>
  <c r="AX30" i="1" s="1"/>
  <c r="CA107" i="1"/>
  <c r="CC107" i="1" a="1"/>
  <c r="CC107" i="1" s="1"/>
  <c r="CA63" i="1"/>
  <c r="CC63" i="1" a="1"/>
  <c r="CC63" i="1" s="1"/>
  <c r="AV55" i="1"/>
  <c r="AX55" i="1" a="1"/>
  <c r="AX55" i="1" s="1"/>
  <c r="CB110" i="1"/>
  <c r="CC110" i="1" a="1"/>
  <c r="CC110" i="1" s="1"/>
  <c r="CA77" i="1"/>
  <c r="CC77" i="1" a="1"/>
  <c r="CC77" i="1" s="1"/>
  <c r="CB473" i="1"/>
  <c r="EO473" i="1" s="1"/>
  <c r="R473" i="1" s="1"/>
  <c r="CC473" i="1" a="1"/>
  <c r="CC473" i="1" s="1"/>
  <c r="CA408" i="1"/>
  <c r="CC408" i="1" a="1"/>
  <c r="CC408" i="1" s="1"/>
  <c r="CB344" i="1"/>
  <c r="CC344" i="1" a="1"/>
  <c r="CC344" i="1" s="1"/>
  <c r="CA280" i="1"/>
  <c r="CC280" i="1" a="1"/>
  <c r="CC280" i="1" s="1"/>
  <c r="CA216" i="1"/>
  <c r="CC216" i="1" a="1"/>
  <c r="CC216" i="1" s="1"/>
  <c r="CA145" i="1"/>
  <c r="CC145" i="1" a="1"/>
  <c r="CC145" i="1" s="1"/>
  <c r="AV437" i="1"/>
  <c r="AX437" i="1" a="1"/>
  <c r="AX437" i="1" s="1"/>
  <c r="CB472" i="1"/>
  <c r="EO472" i="1" s="1"/>
  <c r="R472" i="1" s="1"/>
  <c r="CC472" i="1" a="1"/>
  <c r="CC472" i="1" s="1"/>
  <c r="CA407" i="1"/>
  <c r="CC407" i="1" a="1"/>
  <c r="CC407" i="1" s="1"/>
  <c r="CA343" i="1"/>
  <c r="CC343" i="1" a="1"/>
  <c r="CC343" i="1" s="1"/>
  <c r="CB279" i="1"/>
  <c r="CC279" i="1" a="1"/>
  <c r="CC279" i="1" s="1"/>
  <c r="CB215" i="1"/>
  <c r="EO215" i="1" s="1"/>
  <c r="R215" i="1" s="1"/>
  <c r="CC215" i="1" a="1"/>
  <c r="CC215" i="1" s="1"/>
  <c r="CB152" i="1"/>
  <c r="EO152" i="1" s="1"/>
  <c r="R152" i="1" s="1"/>
  <c r="CC152" i="1" a="1"/>
  <c r="CC152" i="1" s="1"/>
  <c r="CA443" i="1"/>
  <c r="CC443" i="1" a="1"/>
  <c r="CC443" i="1" s="1"/>
  <c r="CA374" i="1"/>
  <c r="CC374" i="1" a="1"/>
  <c r="CC374" i="1" s="1"/>
  <c r="CA310" i="1"/>
  <c r="CC310" i="1" a="1"/>
  <c r="CC310" i="1" s="1"/>
  <c r="CA182" i="1"/>
  <c r="CC182" i="1" a="1"/>
  <c r="CC182" i="1" s="1"/>
  <c r="CA477" i="1"/>
  <c r="CC477" i="1" a="1"/>
  <c r="CC477" i="1" s="1"/>
  <c r="CB412" i="1"/>
  <c r="CC412" i="1" a="1"/>
  <c r="CC412" i="1" s="1"/>
  <c r="CA348" i="1"/>
  <c r="CC348" i="1" a="1"/>
  <c r="CC348" i="1" s="1"/>
  <c r="CB284" i="1"/>
  <c r="EO284" i="1" s="1"/>
  <c r="R284" i="1" s="1"/>
  <c r="CC284" i="1" a="1"/>
  <c r="CC284" i="1" s="1"/>
  <c r="CB220" i="1"/>
  <c r="EO220" i="1" s="1"/>
  <c r="R220" i="1" s="1"/>
  <c r="CC220" i="1" a="1"/>
  <c r="CC220" i="1" s="1"/>
  <c r="CB156" i="1"/>
  <c r="CC156" i="1" a="1"/>
  <c r="CC156" i="1" s="1"/>
  <c r="AV441" i="1"/>
  <c r="AX441" i="1" a="1"/>
  <c r="AX441" i="1" s="1"/>
  <c r="CA432" i="1"/>
  <c r="CC432" i="1" a="1"/>
  <c r="CC432" i="1" s="1"/>
  <c r="CA363" i="1"/>
  <c r="CC363" i="1" a="1"/>
  <c r="CC363" i="1" s="1"/>
  <c r="CA299" i="1"/>
  <c r="CC299" i="1" a="1"/>
  <c r="CC299" i="1" s="1"/>
  <c r="CB235" i="1"/>
  <c r="CC235" i="1" a="1"/>
  <c r="CC235" i="1" s="1"/>
  <c r="CA171" i="1"/>
  <c r="CC171" i="1" a="1"/>
  <c r="CC171" i="1" s="1"/>
  <c r="CB108" i="1"/>
  <c r="EO108" i="1" s="1"/>
  <c r="R108" i="1" s="1"/>
  <c r="CC108" i="1" a="1"/>
  <c r="CC108" i="1" s="1"/>
  <c r="AV432" i="1"/>
  <c r="AX432" i="1" a="1"/>
  <c r="AX432" i="1" s="1"/>
  <c r="CA378" i="1"/>
  <c r="CC378" i="1" a="1"/>
  <c r="CC378" i="1" s="1"/>
  <c r="CB314" i="1"/>
  <c r="CC314" i="1" a="1"/>
  <c r="CC314" i="1" s="1"/>
  <c r="CA250" i="1"/>
  <c r="CC250" i="1" a="1"/>
  <c r="CC250" i="1" s="1"/>
  <c r="CA186" i="1"/>
  <c r="CC186" i="1" a="1"/>
  <c r="CC186" i="1" s="1"/>
  <c r="CA469" i="1"/>
  <c r="CC469" i="1" a="1"/>
  <c r="CC469" i="1" s="1"/>
  <c r="CB409" i="1"/>
  <c r="CC409" i="1" a="1"/>
  <c r="CC409" i="1" s="1"/>
  <c r="CA345" i="1"/>
  <c r="CC345" i="1" a="1"/>
  <c r="CC345" i="1" s="1"/>
  <c r="CB281" i="1"/>
  <c r="CC281" i="1" a="1"/>
  <c r="CC281" i="1" s="1"/>
  <c r="CB217" i="1"/>
  <c r="EO217" i="1" s="1"/>
  <c r="R217" i="1" s="1"/>
  <c r="CC217" i="1" a="1"/>
  <c r="CC217" i="1" s="1"/>
  <c r="CA153" i="1"/>
  <c r="CC153" i="1" a="1"/>
  <c r="CC153" i="1" s="1"/>
  <c r="CB90" i="1"/>
  <c r="EO90" i="1" s="1"/>
  <c r="R90" i="1" s="1"/>
  <c r="CC90" i="1" a="1"/>
  <c r="CC90" i="1" s="1"/>
  <c r="AW344" i="1"/>
  <c r="AX344" i="1" a="1"/>
  <c r="AX344" i="1" s="1"/>
  <c r="AV280" i="1"/>
  <c r="AX280" i="1" a="1"/>
  <c r="AX280" i="1" s="1"/>
  <c r="AV208" i="1"/>
  <c r="AX208" i="1" a="1"/>
  <c r="AX208" i="1" s="1"/>
  <c r="AV436" i="1"/>
  <c r="AX436" i="1" a="1"/>
  <c r="AX436" i="1" s="1"/>
  <c r="AV367" i="1"/>
  <c r="AX367" i="1" a="1"/>
  <c r="AX367" i="1" s="1"/>
  <c r="AV303" i="1"/>
  <c r="AX303" i="1" a="1"/>
  <c r="AX303" i="1" s="1"/>
  <c r="AV239" i="1"/>
  <c r="AX239" i="1" a="1"/>
  <c r="AX239" i="1" s="1"/>
  <c r="AV175" i="1"/>
  <c r="AX175" i="1" a="1"/>
  <c r="AX175" i="1" s="1"/>
  <c r="AW382" i="1"/>
  <c r="AX382" i="1" a="1"/>
  <c r="AX382" i="1" s="1"/>
  <c r="AW318" i="1"/>
  <c r="EO318" i="1" s="1"/>
  <c r="R318" i="1" s="1"/>
  <c r="AX318" i="1" a="1"/>
  <c r="AX318" i="1" s="1"/>
  <c r="AV254" i="1"/>
  <c r="AX254" i="1" a="1"/>
  <c r="AX254" i="1" s="1"/>
  <c r="AV190" i="1"/>
  <c r="AX190" i="1" a="1"/>
  <c r="AX190" i="1" s="1"/>
  <c r="AW127" i="1"/>
  <c r="AX127" i="1" a="1"/>
  <c r="AX127" i="1" s="1"/>
  <c r="AV372" i="1"/>
  <c r="AX372" i="1" a="1"/>
  <c r="AX372" i="1" s="1"/>
  <c r="AV308" i="1"/>
  <c r="AX308" i="1" a="1"/>
  <c r="AX308" i="1" s="1"/>
  <c r="AV244" i="1"/>
  <c r="AX244" i="1" a="1"/>
  <c r="AX244" i="1" s="1"/>
  <c r="AV180" i="1"/>
  <c r="AX180" i="1" a="1"/>
  <c r="AX180" i="1" s="1"/>
  <c r="AV117" i="1"/>
  <c r="AX117" i="1" a="1"/>
  <c r="AX117" i="1" s="1"/>
  <c r="AW379" i="1"/>
  <c r="AX379" i="1" a="1"/>
  <c r="AX379" i="1" s="1"/>
  <c r="AV315" i="1"/>
  <c r="AX315" i="1" a="1"/>
  <c r="AX315" i="1" s="1"/>
  <c r="AV251" i="1"/>
  <c r="AX251" i="1" a="1"/>
  <c r="AX251" i="1" s="1"/>
  <c r="AV187" i="1"/>
  <c r="AX187" i="1" a="1"/>
  <c r="AX187" i="1" s="1"/>
  <c r="AW124" i="1"/>
  <c r="AX124" i="1" a="1"/>
  <c r="AX124" i="1" s="1"/>
  <c r="AW386" i="1"/>
  <c r="EO386" i="1" s="1"/>
  <c r="R386" i="1" s="1"/>
  <c r="AX386" i="1" a="1"/>
  <c r="AX386" i="1" s="1"/>
  <c r="AV322" i="1"/>
  <c r="AX322" i="1" a="1"/>
  <c r="AX322" i="1" s="1"/>
  <c r="AV258" i="1"/>
  <c r="AX258" i="1" a="1"/>
  <c r="AX258" i="1" s="1"/>
  <c r="AV194" i="1"/>
  <c r="AX194" i="1" a="1"/>
  <c r="AX194" i="1" s="1"/>
  <c r="AW481" i="1"/>
  <c r="EO481" i="1" s="1"/>
  <c r="R481" i="1" s="1"/>
  <c r="AX481" i="1" a="1"/>
  <c r="AX481" i="1" s="1"/>
  <c r="CA479" i="1"/>
  <c r="CC479" i="1" a="1"/>
  <c r="CC479" i="1" s="1"/>
  <c r="AV466" i="1"/>
  <c r="AX466" i="1" a="1"/>
  <c r="AX466" i="1" s="1"/>
  <c r="CB470" i="1"/>
  <c r="CC470" i="1" a="1"/>
  <c r="CC470" i="1" s="1"/>
  <c r="CA349" i="1"/>
  <c r="CC349" i="1" a="1"/>
  <c r="CC349" i="1" s="1"/>
  <c r="CA285" i="1"/>
  <c r="CC285" i="1" a="1"/>
  <c r="CC285" i="1" s="1"/>
  <c r="CA221" i="1"/>
  <c r="CC221" i="1" a="1"/>
  <c r="CC221" i="1" s="1"/>
  <c r="CA157" i="1"/>
  <c r="CC157" i="1" a="1"/>
  <c r="CC157" i="1" s="1"/>
  <c r="AV465" i="1"/>
  <c r="AX465" i="1" a="1"/>
  <c r="AX465" i="1" s="1"/>
  <c r="AV405" i="1"/>
  <c r="AX405" i="1" a="1"/>
  <c r="AX405" i="1" s="1"/>
  <c r="AV341" i="1"/>
  <c r="AX341" i="1" a="1"/>
  <c r="AX341" i="1" s="1"/>
  <c r="AV277" i="1"/>
  <c r="AX277" i="1" a="1"/>
  <c r="AX277" i="1" s="1"/>
  <c r="AV484" i="1"/>
  <c r="AX484" i="1" a="1"/>
  <c r="AX484" i="1" s="1"/>
  <c r="CA439" i="1"/>
  <c r="CC439" i="1" a="1"/>
  <c r="CC439" i="1" s="1"/>
  <c r="AV431" i="1"/>
  <c r="AX431" i="1" a="1"/>
  <c r="AX431" i="1" s="1"/>
  <c r="AV181" i="1"/>
  <c r="AX181" i="1" a="1"/>
  <c r="AX181" i="1" s="1"/>
  <c r="AV454" i="1"/>
  <c r="AX454" i="1" a="1"/>
  <c r="AX454" i="1" s="1"/>
  <c r="AV430" i="1"/>
  <c r="AX430" i="1" a="1"/>
  <c r="AX430" i="1" s="1"/>
  <c r="AV353" i="1"/>
  <c r="AX353" i="1" a="1"/>
  <c r="AX353" i="1" s="1"/>
  <c r="AV265" i="1"/>
  <c r="AX265" i="1" a="1"/>
  <c r="AX265" i="1" s="1"/>
  <c r="CA490" i="1"/>
  <c r="CC490" i="1" a="1"/>
  <c r="CC490" i="1" s="1"/>
  <c r="AV14" i="1"/>
  <c r="AX14" i="1" a="1"/>
  <c r="AX14" i="1" s="1"/>
  <c r="CA15" i="1"/>
  <c r="CC15" i="1" a="1"/>
  <c r="CC15" i="1" s="1"/>
  <c r="AW666" i="1"/>
  <c r="AY666" i="1" a="1"/>
  <c r="AY666" i="1" s="1"/>
  <c r="AW613" i="1"/>
  <c r="EO613" i="1" s="1"/>
  <c r="R613" i="1" s="1"/>
  <c r="AX613" i="1" a="1"/>
  <c r="AX613" i="1" s="1"/>
  <c r="CB597" i="1"/>
  <c r="CC597" i="1" a="1"/>
  <c r="CC597" i="1" s="1"/>
  <c r="AW558" i="1"/>
  <c r="AY558" i="1" a="1"/>
  <c r="AY558" i="1" s="1"/>
  <c r="AW518" i="1"/>
  <c r="AY518" i="1" a="1"/>
  <c r="AY518" i="1" s="1"/>
  <c r="AV676" i="1"/>
  <c r="AX676" i="1" a="1"/>
  <c r="AX676" i="1" s="1"/>
  <c r="CB607" i="1"/>
  <c r="EO607" i="1" s="1"/>
  <c r="R607" i="1" s="1"/>
  <c r="CC607" i="1" a="1"/>
  <c r="CC607" i="1" s="1"/>
  <c r="CB695" i="1"/>
  <c r="CC695" i="1" a="1"/>
  <c r="CC695" i="1" s="1"/>
  <c r="CB603" i="1"/>
  <c r="EO603" i="1" s="1"/>
  <c r="R603" i="1" s="1"/>
  <c r="CC603" i="1" a="1"/>
  <c r="CC603" i="1" s="1"/>
  <c r="AW616" i="1"/>
  <c r="EO616" i="1" s="1"/>
  <c r="R616" i="1" s="1"/>
  <c r="AX616" i="1" a="1"/>
  <c r="AX616" i="1" s="1"/>
  <c r="AV535" i="1"/>
  <c r="AX535" i="1" a="1"/>
  <c r="AX535" i="1" s="1"/>
  <c r="AV523" i="1"/>
  <c r="AY523" i="1" s="1" a="1"/>
  <c r="AY523" i="1" s="1"/>
  <c r="AX523" i="1" a="1"/>
  <c r="AX523" i="1" s="1"/>
  <c r="CA513" i="1"/>
  <c r="CD513" i="1" s="1" a="1"/>
  <c r="CD513" i="1" s="1"/>
  <c r="CC513" i="1" a="1"/>
  <c r="CC513" i="1" s="1"/>
  <c r="CA497" i="1"/>
  <c r="CD497" i="1" s="1" a="1"/>
  <c r="CD497" i="1" s="1"/>
  <c r="CC497" i="1" a="1"/>
  <c r="CC497" i="1" s="1"/>
  <c r="AV520" i="1"/>
  <c r="AX520" i="1" a="1"/>
  <c r="AX520" i="1" s="1"/>
  <c r="CA593" i="1"/>
  <c r="CC593" i="1" a="1"/>
  <c r="CC593" i="1" s="1"/>
  <c r="AV576" i="1"/>
  <c r="AX576" i="1" a="1"/>
  <c r="AX576" i="1" s="1"/>
  <c r="AV500" i="1"/>
  <c r="AX500" i="1" a="1"/>
  <c r="AX500" i="1" s="1"/>
  <c r="CA522" i="1"/>
  <c r="CD522" i="1" s="1" a="1"/>
  <c r="CD522" i="1" s="1"/>
  <c r="CC522" i="1" a="1"/>
  <c r="CC522" i="1" s="1"/>
  <c r="DG592" i="1"/>
  <c r="DG509" i="1"/>
  <c r="CB556" i="1"/>
  <c r="EL696" i="1"/>
  <c r="CB528" i="1"/>
  <c r="EL660" i="1"/>
  <c r="DG585" i="1"/>
  <c r="EL534" i="1"/>
  <c r="CB559" i="1"/>
  <c r="EL592" i="1"/>
  <c r="DG530" i="1"/>
  <c r="DG652" i="1"/>
  <c r="DG548" i="1"/>
  <c r="EO496" i="1"/>
  <c r="R496" i="1" s="1"/>
  <c r="CB663" i="1"/>
  <c r="EL519" i="1"/>
  <c r="EO493" i="1"/>
  <c r="R493" i="1" s="1"/>
  <c r="EK686" i="1"/>
  <c r="EL686" i="1" s="1"/>
  <c r="EL673" i="1"/>
  <c r="CB573" i="1"/>
  <c r="DF665" i="1"/>
  <c r="DG665" i="1" s="1"/>
  <c r="EK679" i="1"/>
  <c r="EL679" i="1" s="1"/>
  <c r="EL530" i="1"/>
  <c r="EK538" i="1"/>
  <c r="EL538" i="1" s="1"/>
  <c r="EL680" i="1"/>
  <c r="DF657" i="1"/>
  <c r="DG657" i="1" s="1"/>
  <c r="EL665" i="1"/>
  <c r="CB632" i="1"/>
  <c r="E88" i="6"/>
  <c r="D83" i="6"/>
  <c r="D85" i="6" s="1"/>
  <c r="E85" i="5"/>
  <c r="E88" i="5" s="1"/>
  <c r="CB629" i="1"/>
  <c r="EO494" i="1"/>
  <c r="R494" i="1" s="1"/>
  <c r="AV497" i="1"/>
  <c r="AV498" i="1"/>
  <c r="EK508" i="1"/>
  <c r="EL508" i="1" s="1"/>
  <c r="DF642" i="1"/>
  <c r="DG642" i="1" s="1"/>
  <c r="CB522" i="1"/>
  <c r="DF559" i="1"/>
  <c r="DG559" i="1" s="1"/>
  <c r="CA677" i="1"/>
  <c r="DG683" i="1"/>
  <c r="EK595" i="1"/>
  <c r="EL595" i="1" s="1"/>
  <c r="AW522" i="1"/>
  <c r="DG12" i="1"/>
  <c r="CA594" i="1"/>
  <c r="EK638" i="1"/>
  <c r="EL638" i="1" s="1"/>
  <c r="EK655" i="1"/>
  <c r="EL655" i="1" s="1"/>
  <c r="EK540" i="1"/>
  <c r="EL540" i="1" s="1"/>
  <c r="EK524" i="1"/>
  <c r="EL524" i="1" s="1"/>
  <c r="CB535" i="1"/>
  <c r="AV647" i="1"/>
  <c r="EO634" i="1"/>
  <c r="R634" i="1" s="1"/>
  <c r="S634" i="1" s="1"/>
  <c r="EK628" i="1"/>
  <c r="EL628" i="1" s="1"/>
  <c r="DF631" i="1"/>
  <c r="DG631" i="1" s="1"/>
  <c r="CA554" i="1"/>
  <c r="DF537" i="1"/>
  <c r="DG537" i="1" s="1"/>
  <c r="EK558" i="1"/>
  <c r="EL558" i="1" s="1"/>
  <c r="EO495" i="1"/>
  <c r="R495" i="1" s="1"/>
  <c r="EO612" i="1"/>
  <c r="R612" i="1" s="1"/>
  <c r="CA689" i="1"/>
  <c r="EO525" i="1"/>
  <c r="R525" i="1" s="1"/>
  <c r="S525" i="1" s="1"/>
  <c r="CA664" i="1"/>
  <c r="DF636" i="1"/>
  <c r="DG636" i="1" s="1"/>
  <c r="AV563" i="1"/>
  <c r="CA580" i="1"/>
  <c r="EK502" i="1"/>
  <c r="EL502" i="1" s="1"/>
  <c r="CA688" i="1"/>
  <c r="AV696" i="1"/>
  <c r="DF667" i="1"/>
  <c r="DG667" i="1" s="1"/>
  <c r="DF688" i="1"/>
  <c r="DG688" i="1" s="1"/>
  <c r="AV683" i="1"/>
  <c r="CA685" i="1"/>
  <c r="AV664" i="1"/>
  <c r="CA659" i="1"/>
  <c r="CA648" i="1"/>
  <c r="DF643" i="1"/>
  <c r="DG643" i="1" s="1"/>
  <c r="AV641" i="1"/>
  <c r="EO617" i="1"/>
  <c r="R617" i="1" s="1"/>
  <c r="AV640" i="1"/>
  <c r="CA623" i="1"/>
  <c r="DF627" i="1"/>
  <c r="DG627" i="1" s="1"/>
  <c r="EK625" i="1"/>
  <c r="EL625" i="1" s="1"/>
  <c r="DF610" i="1"/>
  <c r="DG610" i="1" s="1"/>
  <c r="CA598" i="1"/>
  <c r="CA586" i="1"/>
  <c r="CA601" i="1"/>
  <c r="DF562" i="1"/>
  <c r="DG562" i="1" s="1"/>
  <c r="DF566" i="1"/>
  <c r="DG566" i="1" s="1"/>
  <c r="DF565" i="1"/>
  <c r="DG565" i="1" s="1"/>
  <c r="CA537" i="1"/>
  <c r="CA509" i="1"/>
  <c r="EK501" i="1"/>
  <c r="EL501" i="1" s="1"/>
  <c r="AV691" i="1"/>
  <c r="DF651" i="1"/>
  <c r="DG651" i="1" s="1"/>
  <c r="CA625" i="1"/>
  <c r="DF685" i="1"/>
  <c r="DG685" i="1" s="1"/>
  <c r="EK690" i="1"/>
  <c r="EL690" i="1" s="1"/>
  <c r="CA696" i="1"/>
  <c r="EK674" i="1"/>
  <c r="EL674" i="1" s="1"/>
  <c r="EK682" i="1"/>
  <c r="EL682" i="1" s="1"/>
  <c r="DF680" i="1"/>
  <c r="DG680" i="1" s="1"/>
  <c r="DF644" i="1"/>
  <c r="DG644" i="1" s="1"/>
  <c r="DF661" i="1"/>
  <c r="DG661" i="1" s="1"/>
  <c r="EK642" i="1"/>
  <c r="EL642" i="1" s="1"/>
  <c r="AV659" i="1"/>
  <c r="AV633" i="1"/>
  <c r="DF620" i="1"/>
  <c r="DG620" i="1" s="1"/>
  <c r="CA627" i="1"/>
  <c r="AV624" i="1"/>
  <c r="DF623" i="1"/>
  <c r="DG623" i="1" s="1"/>
  <c r="CA600" i="1"/>
  <c r="AV594" i="1"/>
  <c r="CA604" i="1"/>
  <c r="DF586" i="1"/>
  <c r="DG586" i="1" s="1"/>
  <c r="DF574" i="1"/>
  <c r="DG574" i="1" s="1"/>
  <c r="CA565" i="1"/>
  <c r="CA577" i="1"/>
  <c r="CA563" i="1"/>
  <c r="AV546" i="1"/>
  <c r="DF508" i="1"/>
  <c r="DG508" i="1" s="1"/>
  <c r="AV644" i="1"/>
  <c r="AV510" i="1"/>
  <c r="AV689" i="1"/>
  <c r="EK663" i="1"/>
  <c r="EL663" i="1" s="1"/>
  <c r="EK685" i="1"/>
  <c r="EL685" i="1" s="1"/>
  <c r="DF674" i="1"/>
  <c r="DG674" i="1" s="1"/>
  <c r="CA694" i="1"/>
  <c r="CA680" i="1"/>
  <c r="AV672" i="1"/>
  <c r="AV681" i="1"/>
  <c r="EK691" i="1"/>
  <c r="EL691" i="1" s="1"/>
  <c r="CA678" i="1"/>
  <c r="EK662" i="1"/>
  <c r="EL662" i="1" s="1"/>
  <c r="AV658" i="1"/>
  <c r="DF648" i="1"/>
  <c r="DG648" i="1" s="1"/>
  <c r="AV650" i="1"/>
  <c r="AV649" i="1"/>
  <c r="EK620" i="1"/>
  <c r="EL620" i="1" s="1"/>
  <c r="EK606" i="1"/>
  <c r="EL606" i="1" s="1"/>
  <c r="DF587" i="1"/>
  <c r="DG587" i="1" s="1"/>
  <c r="EK593" i="1"/>
  <c r="EL593" i="1" s="1"/>
  <c r="AV591" i="1"/>
  <c r="CA609" i="1"/>
  <c r="CA595" i="1"/>
  <c r="AV564" i="1"/>
  <c r="EK576" i="1"/>
  <c r="EL576" i="1" s="1"/>
  <c r="EK562" i="1"/>
  <c r="EL562" i="1" s="1"/>
  <c r="AV575" i="1"/>
  <c r="AV554" i="1"/>
  <c r="EK537" i="1"/>
  <c r="EL537" i="1" s="1"/>
  <c r="DF564" i="1"/>
  <c r="DG564" i="1" s="1"/>
  <c r="DF538" i="1"/>
  <c r="DG538" i="1" s="1"/>
  <c r="EK528" i="1"/>
  <c r="EL528" i="1" s="1"/>
  <c r="EK539" i="1"/>
  <c r="EL539" i="1" s="1"/>
  <c r="AV508" i="1"/>
  <c r="EK510" i="1"/>
  <c r="EL510" i="1" s="1"/>
  <c r="CA669" i="1"/>
  <c r="DF655" i="1"/>
  <c r="DG655" i="1" s="1"/>
  <c r="EK624" i="1"/>
  <c r="EL624" i="1" s="1"/>
  <c r="EK610" i="1"/>
  <c r="EL610" i="1" s="1"/>
  <c r="CA564" i="1"/>
  <c r="DF527" i="1"/>
  <c r="DG527" i="1" s="1"/>
  <c r="AV502" i="1"/>
  <c r="AV503" i="1"/>
  <c r="CA686" i="1"/>
  <c r="AV694" i="1"/>
  <c r="EK672" i="1"/>
  <c r="EL672" i="1" s="1"/>
  <c r="DF691" i="1"/>
  <c r="DG691" i="1" s="1"/>
  <c r="DF678" i="1"/>
  <c r="DG678" i="1" s="1"/>
  <c r="CA670" i="1"/>
  <c r="DF677" i="1"/>
  <c r="DG677" i="1" s="1"/>
  <c r="DF675" i="1"/>
  <c r="DG675" i="1" s="1"/>
  <c r="CA655" i="1"/>
  <c r="EK657" i="1"/>
  <c r="EL657" i="1" s="1"/>
  <c r="DF656" i="1"/>
  <c r="DG656" i="1" s="1"/>
  <c r="EK646" i="1"/>
  <c r="EL646" i="1" s="1"/>
  <c r="EK649" i="1"/>
  <c r="EL649" i="1" s="1"/>
  <c r="AV646" i="1"/>
  <c r="EK636" i="1"/>
  <c r="EL636" i="1" s="1"/>
  <c r="AV614" i="1"/>
  <c r="AV638" i="1"/>
  <c r="EK632" i="1"/>
  <c r="EL632" i="1" s="1"/>
  <c r="EK614" i="1"/>
  <c r="EL614" i="1" s="1"/>
  <c r="EK598" i="1"/>
  <c r="EL598" i="1" s="1"/>
  <c r="CA587" i="1"/>
  <c r="DF602" i="1"/>
  <c r="DG602" i="1" s="1"/>
  <c r="DF605" i="1"/>
  <c r="DG605" i="1" s="1"/>
  <c r="CA590" i="1"/>
  <c r="CA606" i="1"/>
  <c r="AV577" i="1"/>
  <c r="AV572" i="1"/>
  <c r="AV561" i="1"/>
  <c r="CA561" i="1"/>
  <c r="AV583" i="1"/>
  <c r="EK560" i="1"/>
  <c r="EL560" i="1" s="1"/>
  <c r="DF571" i="1"/>
  <c r="DG571" i="1" s="1"/>
  <c r="DF534" i="1"/>
  <c r="DG534" i="1" s="1"/>
  <c r="CA548" i="1"/>
  <c r="EK533" i="1"/>
  <c r="EL533" i="1" s="1"/>
  <c r="EK559" i="1"/>
  <c r="EL559" i="1" s="1"/>
  <c r="DF536" i="1"/>
  <c r="DG536" i="1" s="1"/>
  <c r="EK507" i="1"/>
  <c r="EL507" i="1" s="1"/>
  <c r="DF694" i="1"/>
  <c r="DG694" i="1" s="1"/>
  <c r="CA646" i="1"/>
  <c r="EK641" i="1"/>
  <c r="EL641" i="1" s="1"/>
  <c r="CA611" i="1"/>
  <c r="CA592" i="1"/>
  <c r="CA540" i="1"/>
  <c r="AV548" i="1"/>
  <c r="AV685" i="1"/>
  <c r="CA691" i="1"/>
  <c r="DF670" i="1"/>
  <c r="DG670" i="1" s="1"/>
  <c r="EK664" i="1"/>
  <c r="EL664" i="1" s="1"/>
  <c r="CA673" i="1"/>
  <c r="AV654" i="1"/>
  <c r="EK653" i="1"/>
  <c r="EL653" i="1" s="1"/>
  <c r="CA651" i="1"/>
  <c r="DF645" i="1"/>
  <c r="DG645" i="1" s="1"/>
  <c r="CA615" i="1"/>
  <c r="EK631" i="1"/>
  <c r="EL631" i="1" s="1"/>
  <c r="EK629" i="1"/>
  <c r="EL629" i="1" s="1"/>
  <c r="AV590" i="1"/>
  <c r="CA588" i="1"/>
  <c r="CA585" i="1"/>
  <c r="EK571" i="1"/>
  <c r="EL571" i="1" s="1"/>
  <c r="AV580" i="1"/>
  <c r="DF560" i="1"/>
  <c r="DG560" i="1" s="1"/>
  <c r="EK582" i="1"/>
  <c r="EL582" i="1" s="1"/>
  <c r="EK574" i="1"/>
  <c r="EL574" i="1" s="1"/>
  <c r="AV585" i="1"/>
  <c r="EK545" i="1"/>
  <c r="EL545" i="1" s="1"/>
  <c r="DF540" i="1"/>
  <c r="DG540" i="1" s="1"/>
  <c r="AV529" i="1"/>
  <c r="AV506" i="1"/>
  <c r="CA508" i="1"/>
  <c r="DF504" i="1"/>
  <c r="DG504" i="1" s="1"/>
  <c r="AV688" i="1"/>
  <c r="AV630" i="1"/>
  <c r="AV559" i="1"/>
  <c r="DF501" i="1"/>
  <c r="DG501" i="1" s="1"/>
  <c r="AV684" i="1"/>
  <c r="AV670" i="1"/>
  <c r="AV668" i="1"/>
  <c r="EK669" i="1"/>
  <c r="EL669" i="1" s="1"/>
  <c r="AV653" i="1"/>
  <c r="EK645" i="1"/>
  <c r="EL645" i="1" s="1"/>
  <c r="AV663" i="1"/>
  <c r="EK652" i="1"/>
  <c r="EL652" i="1" s="1"/>
  <c r="CA650" i="1"/>
  <c r="AV615" i="1"/>
  <c r="CA638" i="1"/>
  <c r="CA630" i="1"/>
  <c r="EK639" i="1"/>
  <c r="EL639" i="1" s="1"/>
  <c r="EK608" i="1"/>
  <c r="EL608" i="1" s="1"/>
  <c r="EK600" i="1"/>
  <c r="EL600" i="1" s="1"/>
  <c r="EK584" i="1"/>
  <c r="EL584" i="1" s="1"/>
  <c r="EK570" i="1"/>
  <c r="EL570" i="1" s="1"/>
  <c r="DF573" i="1"/>
  <c r="DG573" i="1" s="1"/>
  <c r="EK568" i="1"/>
  <c r="EL568" i="1" s="1"/>
  <c r="AV538" i="1"/>
  <c r="DF553" i="1"/>
  <c r="DG553" i="1" s="1"/>
  <c r="DF531" i="1"/>
  <c r="DG531" i="1" s="1"/>
  <c r="AV504" i="1"/>
  <c r="EK505" i="1"/>
  <c r="EL505" i="1" s="1"/>
  <c r="DF506" i="1"/>
  <c r="DG506" i="1" s="1"/>
  <c r="AV507" i="1"/>
  <c r="DF682" i="1"/>
  <c r="DG682" i="1" s="1"/>
  <c r="AV667" i="1"/>
  <c r="EK656" i="1"/>
  <c r="EL656" i="1" s="1"/>
  <c r="EK668" i="1"/>
  <c r="EL668" i="1" s="1"/>
  <c r="AV680" i="1"/>
  <c r="DF664" i="1"/>
  <c r="DG664" i="1" s="1"/>
  <c r="EK688" i="1"/>
  <c r="EL688" i="1" s="1"/>
  <c r="EK675" i="1"/>
  <c r="EL675" i="1" s="1"/>
  <c r="AV669" i="1"/>
  <c r="DF696" i="1"/>
  <c r="DG696" i="1" s="1"/>
  <c r="CA683" i="1"/>
  <c r="EK640" i="1"/>
  <c r="EL640" i="1" s="1"/>
  <c r="CA647" i="1"/>
  <c r="CA660" i="1"/>
  <c r="DF640" i="1"/>
  <c r="DG640" i="1" s="1"/>
  <c r="CA652" i="1"/>
  <c r="AV629" i="1"/>
  <c r="DF632" i="1"/>
  <c r="DG632" i="1" s="1"/>
  <c r="EK637" i="1"/>
  <c r="EL637" i="1" s="1"/>
  <c r="AV604" i="1"/>
  <c r="DF589" i="1"/>
  <c r="DG589" i="1" s="1"/>
  <c r="AV608" i="1"/>
  <c r="EK566" i="1"/>
  <c r="EL566" i="1" s="1"/>
  <c r="EK578" i="1"/>
  <c r="EL578" i="1" s="1"/>
  <c r="AV568" i="1"/>
  <c r="DF546" i="1"/>
  <c r="DG546" i="1" s="1"/>
  <c r="AV544" i="1"/>
  <c r="DF502" i="1"/>
  <c r="DG502" i="1" s="1"/>
  <c r="CA504" i="1"/>
  <c r="EK503" i="1"/>
  <c r="EL503" i="1" s="1"/>
  <c r="CA505" i="1"/>
  <c r="EK506" i="1"/>
  <c r="EL506" i="1" s="1"/>
  <c r="EK11" i="1"/>
  <c r="EL11" i="1" s="1"/>
  <c r="DG11" i="1"/>
  <c r="AW9" i="1"/>
  <c r="AW368" i="1"/>
  <c r="EO370" i="1"/>
  <c r="R370" i="1" s="1"/>
  <c r="EO306" i="1"/>
  <c r="R306" i="1" s="1"/>
  <c r="EO457" i="1"/>
  <c r="R457" i="1" s="1"/>
  <c r="EO384" i="1"/>
  <c r="R384" i="1" s="1"/>
  <c r="EO336" i="1"/>
  <c r="R336" i="1" s="1"/>
  <c r="EO328" i="1"/>
  <c r="R328" i="1" s="1"/>
  <c r="EO412" i="1"/>
  <c r="R412" i="1" s="1"/>
  <c r="EO382" i="1"/>
  <c r="R382" i="1" s="1"/>
  <c r="EO127" i="1"/>
  <c r="R127" i="1" s="1"/>
  <c r="EO350" i="1"/>
  <c r="R350" i="1" s="1"/>
  <c r="EO314" i="1"/>
  <c r="R314" i="1" s="1"/>
  <c r="EO402" i="1"/>
  <c r="R402" i="1" s="1"/>
  <c r="EO344" i="1"/>
  <c r="R344" i="1" s="1"/>
  <c r="EO266" i="1"/>
  <c r="R266" i="1" s="1"/>
  <c r="EO226" i="1"/>
  <c r="R226" i="1" s="1"/>
  <c r="DG298" i="1"/>
  <c r="EL464" i="1"/>
  <c r="DF234" i="1"/>
  <c r="DG234" i="1" s="1"/>
  <c r="EK364" i="1"/>
  <c r="EL364" i="1" s="1"/>
  <c r="EY17" i="1"/>
  <c r="CA70" i="1"/>
  <c r="EK194" i="1"/>
  <c r="EL194" i="1" s="1"/>
  <c r="EO101" i="1"/>
  <c r="R101" i="1" s="1"/>
  <c r="EZ17" i="1"/>
  <c r="EK348" i="1"/>
  <c r="EL348" i="1" s="1"/>
  <c r="EK334" i="1"/>
  <c r="EL334" i="1" s="1"/>
  <c r="EK117" i="1"/>
  <c r="EL117" i="1" s="1"/>
  <c r="FA17" i="1"/>
  <c r="EK304" i="1"/>
  <c r="EL304" i="1" s="1"/>
  <c r="EK243" i="1"/>
  <c r="EL243" i="1" s="1"/>
  <c r="FB17" i="1"/>
  <c r="EK477" i="1"/>
  <c r="EL477" i="1" s="1"/>
  <c r="EO474" i="1"/>
  <c r="R474" i="1" s="1"/>
  <c r="EO321" i="1"/>
  <c r="R321" i="1" s="1"/>
  <c r="EO480" i="1"/>
  <c r="R480" i="1" s="1"/>
  <c r="EK420" i="1"/>
  <c r="EL420" i="1" s="1"/>
  <c r="EK293" i="1"/>
  <c r="EL293" i="1" s="1"/>
  <c r="EK207" i="1"/>
  <c r="EL207" i="1" s="1"/>
  <c r="EK72" i="1"/>
  <c r="EL72" i="1" s="1"/>
  <c r="EK134" i="1"/>
  <c r="EL134" i="1" s="1"/>
  <c r="EK465" i="1"/>
  <c r="EL465" i="1" s="1"/>
  <c r="EK444" i="1"/>
  <c r="EL444" i="1" s="1"/>
  <c r="EK422" i="1"/>
  <c r="EL422" i="1" s="1"/>
  <c r="EK405" i="1"/>
  <c r="EL405" i="1" s="1"/>
  <c r="EK383" i="1"/>
  <c r="EL383" i="1" s="1"/>
  <c r="EK361" i="1"/>
  <c r="EL361" i="1" s="1"/>
  <c r="EK341" i="1"/>
  <c r="EL341" i="1" s="1"/>
  <c r="EK319" i="1"/>
  <c r="EL319" i="1" s="1"/>
  <c r="EK277" i="1"/>
  <c r="EL277" i="1" s="1"/>
  <c r="EK255" i="1"/>
  <c r="EL255" i="1" s="1"/>
  <c r="EK233" i="1"/>
  <c r="EL233" i="1" s="1"/>
  <c r="EK213" i="1"/>
  <c r="EL213" i="1" s="1"/>
  <c r="EK191" i="1"/>
  <c r="EL191" i="1" s="1"/>
  <c r="EK128" i="1"/>
  <c r="EL128" i="1" s="1"/>
  <c r="EK88" i="1"/>
  <c r="EL88" i="1" s="1"/>
  <c r="EK331" i="1"/>
  <c r="EL331" i="1" s="1"/>
  <c r="EK251" i="1"/>
  <c r="EL251" i="1" s="1"/>
  <c r="EK179" i="1"/>
  <c r="EL179" i="1" s="1"/>
  <c r="EK78" i="1"/>
  <c r="EL78" i="1" s="1"/>
  <c r="EK54" i="1"/>
  <c r="EL54" i="1" s="1"/>
  <c r="EK34" i="1"/>
  <c r="EL34" i="1" s="1"/>
  <c r="EK18" i="1"/>
  <c r="EL18" i="1" s="1"/>
  <c r="EK22" i="1"/>
  <c r="DF488" i="1"/>
  <c r="DG488" i="1" s="1"/>
  <c r="DF450" i="1"/>
  <c r="DG450" i="1" s="1"/>
  <c r="DF389" i="1"/>
  <c r="DG389" i="1" s="1"/>
  <c r="DF437" i="1"/>
  <c r="DG437" i="1" s="1"/>
  <c r="DF483" i="1"/>
  <c r="DG483" i="1" s="1"/>
  <c r="DF462" i="1"/>
  <c r="DG462" i="1" s="1"/>
  <c r="DF435" i="1"/>
  <c r="DG435" i="1" s="1"/>
  <c r="EO435" i="1" s="1"/>
  <c r="R435" i="1" s="1"/>
  <c r="S435" i="1" s="1"/>
  <c r="DF366" i="1"/>
  <c r="DG366" i="1" s="1"/>
  <c r="DF324" i="1"/>
  <c r="DG324" i="1" s="1"/>
  <c r="DF302" i="1"/>
  <c r="DG302" i="1" s="1"/>
  <c r="DF280" i="1"/>
  <c r="DG280" i="1" s="1"/>
  <c r="DF260" i="1"/>
  <c r="DG260" i="1" s="1"/>
  <c r="DF238" i="1"/>
  <c r="DG238" i="1" s="1"/>
  <c r="DF216" i="1"/>
  <c r="DG216" i="1" s="1"/>
  <c r="DF196" i="1"/>
  <c r="DG196" i="1" s="1"/>
  <c r="DF178" i="1"/>
  <c r="DG178" i="1" s="1"/>
  <c r="DF162" i="1"/>
  <c r="DG162" i="1" s="1"/>
  <c r="DF490" i="1"/>
  <c r="DG490" i="1" s="1"/>
  <c r="DF463" i="1"/>
  <c r="DG463" i="1" s="1"/>
  <c r="DF444" i="1"/>
  <c r="DG444" i="1" s="1"/>
  <c r="DF399" i="1"/>
  <c r="DG399" i="1" s="1"/>
  <c r="DF363" i="1"/>
  <c r="DG363" i="1" s="1"/>
  <c r="DF331" i="1"/>
  <c r="DG331" i="1" s="1"/>
  <c r="DF315" i="1"/>
  <c r="DG315" i="1" s="1"/>
  <c r="DF299" i="1"/>
  <c r="DG299" i="1" s="1"/>
  <c r="DF283" i="1"/>
  <c r="DG283" i="1" s="1"/>
  <c r="DF267" i="1"/>
  <c r="DG267" i="1" s="1"/>
  <c r="DF251" i="1"/>
  <c r="DG251" i="1" s="1"/>
  <c r="DF219" i="1"/>
  <c r="DG219" i="1" s="1"/>
  <c r="DF203" i="1"/>
  <c r="DG203" i="1" s="1"/>
  <c r="DF187" i="1"/>
  <c r="DG187" i="1" s="1"/>
  <c r="DF165" i="1"/>
  <c r="DG165" i="1" s="1"/>
  <c r="DF133" i="1"/>
  <c r="DG133" i="1" s="1"/>
  <c r="DF117" i="1"/>
  <c r="DG117" i="1" s="1"/>
  <c r="DF85" i="1"/>
  <c r="DG85" i="1" s="1"/>
  <c r="DF69" i="1"/>
  <c r="DG69" i="1" s="1"/>
  <c r="DF53" i="1"/>
  <c r="DG53" i="1" s="1"/>
  <c r="DF37" i="1"/>
  <c r="DG37" i="1" s="1"/>
  <c r="DF21" i="1"/>
  <c r="DG21" i="1" s="1"/>
  <c r="DF76" i="1"/>
  <c r="DG76" i="1" s="1"/>
  <c r="DF54" i="1"/>
  <c r="DG54" i="1" s="1"/>
  <c r="DF36" i="1"/>
  <c r="DG36" i="1" s="1"/>
  <c r="DF20" i="1"/>
  <c r="DG20" i="1" s="1"/>
  <c r="EO347" i="1"/>
  <c r="R347" i="1" s="1"/>
  <c r="CA35" i="1"/>
  <c r="CA42" i="1"/>
  <c r="CA48" i="1"/>
  <c r="CA22" i="1"/>
  <c r="AV91" i="1"/>
  <c r="AV27" i="1"/>
  <c r="AV98" i="1"/>
  <c r="AV34" i="1"/>
  <c r="AV105" i="1"/>
  <c r="AV41" i="1"/>
  <c r="AV120" i="1"/>
  <c r="AV56" i="1"/>
  <c r="AV77" i="1"/>
  <c r="EK461" i="1"/>
  <c r="EL461" i="1" s="1"/>
  <c r="EK381" i="1"/>
  <c r="EL381" i="1" s="1"/>
  <c r="EK337" i="1"/>
  <c r="EL337" i="1" s="1"/>
  <c r="EK317" i="1"/>
  <c r="EL317" i="1" s="1"/>
  <c r="EK295" i="1"/>
  <c r="EL295" i="1" s="1"/>
  <c r="EK231" i="1"/>
  <c r="EL231" i="1" s="1"/>
  <c r="EK209" i="1"/>
  <c r="EL209" i="1" s="1"/>
  <c r="EK185" i="1"/>
  <c r="EL185" i="1" s="1"/>
  <c r="EK153" i="1"/>
  <c r="EL153" i="1" s="1"/>
  <c r="EK122" i="1"/>
  <c r="EL122" i="1" s="1"/>
  <c r="EK80" i="1"/>
  <c r="EL80" i="1" s="1"/>
  <c r="EK484" i="1"/>
  <c r="EL484" i="1" s="1"/>
  <c r="EK411" i="1"/>
  <c r="EL411" i="1" s="1"/>
  <c r="EK323" i="1"/>
  <c r="EL323" i="1" s="1"/>
  <c r="EK173" i="1"/>
  <c r="EL173" i="1" s="1"/>
  <c r="EK140" i="1"/>
  <c r="EL140" i="1" s="1"/>
  <c r="EK102" i="1"/>
  <c r="EL102" i="1" s="1"/>
  <c r="EK76" i="1"/>
  <c r="EL76" i="1" s="1"/>
  <c r="EK50" i="1"/>
  <c r="EL50" i="1" s="1"/>
  <c r="EK32" i="1"/>
  <c r="EL32" i="1" s="1"/>
  <c r="EK181" i="1"/>
  <c r="EL181" i="1" s="1"/>
  <c r="DF486" i="1"/>
  <c r="DG486" i="1" s="1"/>
  <c r="DF442" i="1"/>
  <c r="DG442" i="1" s="1"/>
  <c r="DF489" i="1"/>
  <c r="DG489" i="1" s="1"/>
  <c r="DF429" i="1"/>
  <c r="DG429" i="1" s="1"/>
  <c r="DF479" i="1"/>
  <c r="DG479" i="1" s="1"/>
  <c r="DF459" i="1"/>
  <c r="DG459" i="1" s="1"/>
  <c r="DF433" i="1"/>
  <c r="DG433" i="1" s="1"/>
  <c r="DF410" i="1"/>
  <c r="DG410" i="1" s="1"/>
  <c r="DF364" i="1"/>
  <c r="DG364" i="1" s="1"/>
  <c r="DF342" i="1"/>
  <c r="DG342" i="1" s="1"/>
  <c r="DF320" i="1"/>
  <c r="DG320" i="1" s="1"/>
  <c r="DF300" i="1"/>
  <c r="DG300" i="1" s="1"/>
  <c r="DF278" i="1"/>
  <c r="DG278" i="1" s="1"/>
  <c r="DF256" i="1"/>
  <c r="DG256" i="1" s="1"/>
  <c r="DF236" i="1"/>
  <c r="DG236" i="1" s="1"/>
  <c r="DF214" i="1"/>
  <c r="DG214" i="1" s="1"/>
  <c r="DF192" i="1"/>
  <c r="DG192" i="1" s="1"/>
  <c r="DF176" i="1"/>
  <c r="DG176" i="1" s="1"/>
  <c r="DF160" i="1"/>
  <c r="DG160" i="1" s="1"/>
  <c r="DF487" i="1"/>
  <c r="DG487" i="1" s="1"/>
  <c r="DF461" i="1"/>
  <c r="DG461" i="1" s="1"/>
  <c r="DF440" i="1"/>
  <c r="DG440" i="1" s="1"/>
  <c r="DF395" i="1"/>
  <c r="DG395" i="1" s="1"/>
  <c r="DF377" i="1"/>
  <c r="DG377" i="1" s="1"/>
  <c r="DF361" i="1"/>
  <c r="DG361" i="1" s="1"/>
  <c r="DF345" i="1"/>
  <c r="DG345" i="1" s="1"/>
  <c r="DF329" i="1"/>
  <c r="DG329" i="1" s="1"/>
  <c r="DF313" i="1"/>
  <c r="DG313" i="1" s="1"/>
  <c r="DF265" i="1"/>
  <c r="DG265" i="1" s="1"/>
  <c r="DF249" i="1"/>
  <c r="DG249" i="1" s="1"/>
  <c r="DF233" i="1"/>
  <c r="DG233" i="1" s="1"/>
  <c r="DF201" i="1"/>
  <c r="DG201" i="1" s="1"/>
  <c r="DF183" i="1"/>
  <c r="DG183" i="1" s="1"/>
  <c r="DF163" i="1"/>
  <c r="DG163" i="1" s="1"/>
  <c r="DF147" i="1"/>
  <c r="DG147" i="1" s="1"/>
  <c r="DF131" i="1"/>
  <c r="DG131" i="1" s="1"/>
  <c r="DF115" i="1"/>
  <c r="DG115" i="1" s="1"/>
  <c r="DF83" i="1"/>
  <c r="DG83" i="1" s="1"/>
  <c r="DF67" i="1"/>
  <c r="DG67" i="1" s="1"/>
  <c r="DF51" i="1"/>
  <c r="DG51" i="1" s="1"/>
  <c r="DF35" i="1"/>
  <c r="DG35" i="1" s="1"/>
  <c r="DF19" i="1"/>
  <c r="DG19" i="1" s="1"/>
  <c r="DF72" i="1"/>
  <c r="DG72" i="1" s="1"/>
  <c r="DF52" i="1"/>
  <c r="DG52" i="1" s="1"/>
  <c r="DF34" i="1"/>
  <c r="DG34" i="1" s="1"/>
  <c r="CA20" i="1"/>
  <c r="CA68" i="1"/>
  <c r="CA27" i="1"/>
  <c r="CA34" i="1"/>
  <c r="CA65" i="1"/>
  <c r="AV123" i="1"/>
  <c r="CA40" i="1"/>
  <c r="CA23" i="1"/>
  <c r="AV83" i="1"/>
  <c r="AV19" i="1"/>
  <c r="AV26" i="1"/>
  <c r="AV97" i="1"/>
  <c r="AV33" i="1"/>
  <c r="AV48" i="1"/>
  <c r="AV69" i="1"/>
  <c r="EK442" i="1"/>
  <c r="EL442" i="1" s="1"/>
  <c r="EK357" i="1"/>
  <c r="EL357" i="1" s="1"/>
  <c r="EK271" i="1"/>
  <c r="EL271" i="1" s="1"/>
  <c r="EK120" i="1"/>
  <c r="EL120" i="1" s="1"/>
  <c r="EK395" i="1"/>
  <c r="EL395" i="1" s="1"/>
  <c r="EK315" i="1"/>
  <c r="EL315" i="1" s="1"/>
  <c r="EK227" i="1"/>
  <c r="EL227" i="1" s="1"/>
  <c r="EK171" i="1"/>
  <c r="EL171" i="1" s="1"/>
  <c r="EK98" i="1"/>
  <c r="EL98" i="1" s="1"/>
  <c r="EK74" i="1"/>
  <c r="EL74" i="1" s="1"/>
  <c r="EK48" i="1"/>
  <c r="EL48" i="1" s="1"/>
  <c r="EK30" i="1"/>
  <c r="EL30" i="1" s="1"/>
  <c r="EK163" i="1"/>
  <c r="EL163" i="1" s="1"/>
  <c r="DF434" i="1"/>
  <c r="DG434" i="1" s="1"/>
  <c r="DF421" i="1"/>
  <c r="DG421" i="1" s="1"/>
  <c r="DF477" i="1"/>
  <c r="DG477" i="1" s="1"/>
  <c r="DF431" i="1"/>
  <c r="DG431" i="1" s="1"/>
  <c r="DF360" i="1"/>
  <c r="DG360" i="1" s="1"/>
  <c r="DF340" i="1"/>
  <c r="DG340" i="1" s="1"/>
  <c r="DF296" i="1"/>
  <c r="DG296" i="1" s="1"/>
  <c r="DF254" i="1"/>
  <c r="DG254" i="1" s="1"/>
  <c r="DF232" i="1"/>
  <c r="DG232" i="1" s="1"/>
  <c r="DF190" i="1"/>
  <c r="DG190" i="1" s="1"/>
  <c r="DF174" i="1"/>
  <c r="DG174" i="1" s="1"/>
  <c r="DF158" i="1"/>
  <c r="DG158" i="1" s="1"/>
  <c r="DF484" i="1"/>
  <c r="DG484" i="1" s="1"/>
  <c r="DF460" i="1"/>
  <c r="DG460" i="1" s="1"/>
  <c r="DF438" i="1"/>
  <c r="DG438" i="1" s="1"/>
  <c r="DF417" i="1"/>
  <c r="DG417" i="1" s="1"/>
  <c r="DF393" i="1"/>
  <c r="DG393" i="1" s="1"/>
  <c r="DF359" i="1"/>
  <c r="DG359" i="1" s="1"/>
  <c r="DF343" i="1"/>
  <c r="DG343" i="1" s="1"/>
  <c r="DF327" i="1"/>
  <c r="DG327" i="1" s="1"/>
  <c r="DF311" i="1"/>
  <c r="DG311" i="1" s="1"/>
  <c r="DF295" i="1"/>
  <c r="DG295" i="1" s="1"/>
  <c r="DF263" i="1"/>
  <c r="DG263" i="1" s="1"/>
  <c r="DF247" i="1"/>
  <c r="DG247" i="1" s="1"/>
  <c r="DF231" i="1"/>
  <c r="DG231" i="1" s="1"/>
  <c r="DF199" i="1"/>
  <c r="DG199" i="1" s="1"/>
  <c r="DF181" i="1"/>
  <c r="DG181" i="1" s="1"/>
  <c r="DF140" i="1"/>
  <c r="DG140" i="1" s="1"/>
  <c r="DF145" i="1"/>
  <c r="DG145" i="1" s="1"/>
  <c r="DF129" i="1"/>
  <c r="DG129" i="1" s="1"/>
  <c r="DF113" i="1"/>
  <c r="DG113" i="1" s="1"/>
  <c r="DF97" i="1"/>
  <c r="DG97" i="1" s="1"/>
  <c r="DF81" i="1"/>
  <c r="DG81" i="1" s="1"/>
  <c r="DF65" i="1"/>
  <c r="DG65" i="1" s="1"/>
  <c r="DF49" i="1"/>
  <c r="DG49" i="1" s="1"/>
  <c r="DF33" i="1"/>
  <c r="DG33" i="1" s="1"/>
  <c r="DF92" i="1"/>
  <c r="DG92" i="1" s="1"/>
  <c r="DF70" i="1"/>
  <c r="DG70" i="1" s="1"/>
  <c r="DF48" i="1"/>
  <c r="DG48" i="1" s="1"/>
  <c r="DF32" i="1"/>
  <c r="DG32" i="1" s="1"/>
  <c r="CA60" i="1"/>
  <c r="CA19" i="1"/>
  <c r="CA26" i="1"/>
  <c r="CA57" i="1"/>
  <c r="CA32" i="1"/>
  <c r="EO269" i="1"/>
  <c r="R269" i="1" s="1"/>
  <c r="AV147" i="1"/>
  <c r="AV75" i="1"/>
  <c r="AV82" i="1"/>
  <c r="AV18" i="1"/>
  <c r="AV89" i="1"/>
  <c r="AV25" i="1"/>
  <c r="AV104" i="1"/>
  <c r="AV40" i="1"/>
  <c r="AV61" i="1"/>
  <c r="EK399" i="1"/>
  <c r="EL399" i="1" s="1"/>
  <c r="EK229" i="1"/>
  <c r="EL229" i="1" s="1"/>
  <c r="EK458" i="1"/>
  <c r="EL458" i="1" s="1"/>
  <c r="EK436" i="1"/>
  <c r="EL436" i="1" s="1"/>
  <c r="EK417" i="1"/>
  <c r="EL417" i="1" s="1"/>
  <c r="EK353" i="1"/>
  <c r="EL353" i="1" s="1"/>
  <c r="EK333" i="1"/>
  <c r="EL333" i="1" s="1"/>
  <c r="EK311" i="1"/>
  <c r="EL311" i="1" s="1"/>
  <c r="EK247" i="1"/>
  <c r="EL247" i="1" s="1"/>
  <c r="EK225" i="1"/>
  <c r="EL225" i="1" s="1"/>
  <c r="EK205" i="1"/>
  <c r="EL205" i="1" s="1"/>
  <c r="EK177" i="1"/>
  <c r="EL177" i="1" s="1"/>
  <c r="EK64" i="1"/>
  <c r="EL64" i="1" s="1"/>
  <c r="EK387" i="1"/>
  <c r="EL387" i="1" s="1"/>
  <c r="EK299" i="1"/>
  <c r="EL299" i="1" s="1"/>
  <c r="EK219" i="1"/>
  <c r="EL219" i="1" s="1"/>
  <c r="EK165" i="1"/>
  <c r="EL165" i="1" s="1"/>
  <c r="EK70" i="1"/>
  <c r="EL70" i="1" s="1"/>
  <c r="EK46" i="1"/>
  <c r="EL46" i="1" s="1"/>
  <c r="EK28" i="1"/>
  <c r="EL28" i="1" s="1"/>
  <c r="EK100" i="1"/>
  <c r="EL100" i="1" s="1"/>
  <c r="DF426" i="1"/>
  <c r="DG426" i="1" s="1"/>
  <c r="DF416" i="1"/>
  <c r="DG416" i="1" s="1"/>
  <c r="DF451" i="1"/>
  <c r="DG451" i="1" s="1"/>
  <c r="DF427" i="1"/>
  <c r="DG427" i="1" s="1"/>
  <c r="DF404" i="1"/>
  <c r="DG404" i="1" s="1"/>
  <c r="DF380" i="1"/>
  <c r="DG380" i="1" s="1"/>
  <c r="DF358" i="1"/>
  <c r="DG358" i="1" s="1"/>
  <c r="DF294" i="1"/>
  <c r="DG294" i="1" s="1"/>
  <c r="DF272" i="1"/>
  <c r="DG272" i="1" s="1"/>
  <c r="DF252" i="1"/>
  <c r="DG252" i="1" s="1"/>
  <c r="DF208" i="1"/>
  <c r="DG208" i="1" s="1"/>
  <c r="DF188" i="1"/>
  <c r="DG188" i="1" s="1"/>
  <c r="DF172" i="1"/>
  <c r="DG172" i="1" s="1"/>
  <c r="DF432" i="1"/>
  <c r="DG432" i="1" s="1"/>
  <c r="DF391" i="1"/>
  <c r="DG391" i="1" s="1"/>
  <c r="DF373" i="1"/>
  <c r="DG373" i="1" s="1"/>
  <c r="DF357" i="1"/>
  <c r="DG357" i="1" s="1"/>
  <c r="DF341" i="1"/>
  <c r="DG341" i="1" s="1"/>
  <c r="DF325" i="1"/>
  <c r="DG325" i="1" s="1"/>
  <c r="DF309" i="1"/>
  <c r="DG309" i="1" s="1"/>
  <c r="DF293" i="1"/>
  <c r="DG293" i="1" s="1"/>
  <c r="DF277" i="1"/>
  <c r="DG277" i="1" s="1"/>
  <c r="DF261" i="1"/>
  <c r="DG261" i="1" s="1"/>
  <c r="DF229" i="1"/>
  <c r="DG229" i="1" s="1"/>
  <c r="DF213" i="1"/>
  <c r="DG213" i="1" s="1"/>
  <c r="DF197" i="1"/>
  <c r="DG197" i="1" s="1"/>
  <c r="DF179" i="1"/>
  <c r="DG179" i="1" s="1"/>
  <c r="DF157" i="1"/>
  <c r="DG157" i="1" s="1"/>
  <c r="DF136" i="1"/>
  <c r="DG136" i="1" s="1"/>
  <c r="DF143" i="1"/>
  <c r="DG143" i="1" s="1"/>
  <c r="DF111" i="1"/>
  <c r="DG111" i="1" s="1"/>
  <c r="DF95" i="1"/>
  <c r="DG95" i="1" s="1"/>
  <c r="DF79" i="1"/>
  <c r="DG79" i="1" s="1"/>
  <c r="DF63" i="1"/>
  <c r="DG63" i="1" s="1"/>
  <c r="DF47" i="1"/>
  <c r="DG47" i="1" s="1"/>
  <c r="DF31" i="1"/>
  <c r="DG31" i="1" s="1"/>
  <c r="DF88" i="1"/>
  <c r="DG88" i="1" s="1"/>
  <c r="DF68" i="1"/>
  <c r="DG68" i="1" s="1"/>
  <c r="DF46" i="1"/>
  <c r="DG46" i="1" s="1"/>
  <c r="DF30" i="1"/>
  <c r="DG30" i="1" s="1"/>
  <c r="DF18" i="1"/>
  <c r="DG18" i="1" s="1"/>
  <c r="CA52" i="1"/>
  <c r="EO253" i="1"/>
  <c r="R253" i="1" s="1"/>
  <c r="CA18" i="1"/>
  <c r="CA49" i="1"/>
  <c r="CA24" i="1"/>
  <c r="AV216" i="1"/>
  <c r="EO397" i="1"/>
  <c r="R397" i="1" s="1"/>
  <c r="AV139" i="1"/>
  <c r="AV67" i="1"/>
  <c r="AV138" i="1"/>
  <c r="AV74" i="1"/>
  <c r="AV145" i="1"/>
  <c r="AV81" i="1"/>
  <c r="AV17" i="1"/>
  <c r="AV32" i="1"/>
  <c r="AV53" i="1"/>
  <c r="EK359" i="1"/>
  <c r="EL359" i="1" s="1"/>
  <c r="EK434" i="1"/>
  <c r="EL434" i="1" s="1"/>
  <c r="EK393" i="1"/>
  <c r="EL393" i="1" s="1"/>
  <c r="EK373" i="1"/>
  <c r="EL373" i="1" s="1"/>
  <c r="EK351" i="1"/>
  <c r="EL351" i="1" s="1"/>
  <c r="EK329" i="1"/>
  <c r="EL329" i="1" s="1"/>
  <c r="EK309" i="1"/>
  <c r="EL309" i="1" s="1"/>
  <c r="EK265" i="1"/>
  <c r="EL265" i="1" s="1"/>
  <c r="EK223" i="1"/>
  <c r="EL223" i="1" s="1"/>
  <c r="EK201" i="1"/>
  <c r="EL201" i="1" s="1"/>
  <c r="EK175" i="1"/>
  <c r="EL175" i="1" s="1"/>
  <c r="EK56" i="1"/>
  <c r="EL56" i="1" s="1"/>
  <c r="EK291" i="1"/>
  <c r="EL291" i="1" s="1"/>
  <c r="EK203" i="1"/>
  <c r="EL203" i="1" s="1"/>
  <c r="EK157" i="1"/>
  <c r="EL157" i="1" s="1"/>
  <c r="EK126" i="1"/>
  <c r="EL126" i="1" s="1"/>
  <c r="EK92" i="1"/>
  <c r="EL92" i="1" s="1"/>
  <c r="EK66" i="1"/>
  <c r="EL66" i="1" s="1"/>
  <c r="EK44" i="1"/>
  <c r="EL44" i="1" s="1"/>
  <c r="EK26" i="1"/>
  <c r="EL26" i="1" s="1"/>
  <c r="EK84" i="1"/>
  <c r="EL84" i="1" s="1"/>
  <c r="DF420" i="1"/>
  <c r="DG420" i="1" s="1"/>
  <c r="DF468" i="1"/>
  <c r="DG468" i="1" s="1"/>
  <c r="DF408" i="1"/>
  <c r="DG408" i="1" s="1"/>
  <c r="DF449" i="1"/>
  <c r="DG449" i="1" s="1"/>
  <c r="DF423" i="1"/>
  <c r="DG423" i="1" s="1"/>
  <c r="DF376" i="1"/>
  <c r="DG376" i="1" s="1"/>
  <c r="DF356" i="1"/>
  <c r="DG356" i="1" s="1"/>
  <c r="DF334" i="1"/>
  <c r="DG334" i="1" s="1"/>
  <c r="DF270" i="1"/>
  <c r="DG270" i="1" s="1"/>
  <c r="DF228" i="1"/>
  <c r="DG228" i="1" s="1"/>
  <c r="DF206" i="1"/>
  <c r="DG206" i="1" s="1"/>
  <c r="DF186" i="1"/>
  <c r="DG186" i="1" s="1"/>
  <c r="DF170" i="1"/>
  <c r="DG170" i="1" s="1"/>
  <c r="DF475" i="1"/>
  <c r="DG475" i="1" s="1"/>
  <c r="DF454" i="1"/>
  <c r="DG454" i="1" s="1"/>
  <c r="DF430" i="1"/>
  <c r="DG430" i="1" s="1"/>
  <c r="DF411" i="1"/>
  <c r="DG411" i="1" s="1"/>
  <c r="DF387" i="1"/>
  <c r="DG387" i="1" s="1"/>
  <c r="DF355" i="1"/>
  <c r="DG355" i="1" s="1"/>
  <c r="DF339" i="1"/>
  <c r="DG339" i="1" s="1"/>
  <c r="DF323" i="1"/>
  <c r="DG323" i="1" s="1"/>
  <c r="DF307" i="1"/>
  <c r="DG307" i="1" s="1"/>
  <c r="DF291" i="1"/>
  <c r="DG291" i="1" s="1"/>
  <c r="DF275" i="1"/>
  <c r="DG275" i="1" s="1"/>
  <c r="DF259" i="1"/>
  <c r="DG259" i="1" s="1"/>
  <c r="DF243" i="1"/>
  <c r="DG243" i="1" s="1"/>
  <c r="DF227" i="1"/>
  <c r="DG227" i="1" s="1"/>
  <c r="DF211" i="1"/>
  <c r="DG211" i="1" s="1"/>
  <c r="DF195" i="1"/>
  <c r="DG195" i="1" s="1"/>
  <c r="DF175" i="1"/>
  <c r="DG175" i="1" s="1"/>
  <c r="DF155" i="1"/>
  <c r="DG155" i="1" s="1"/>
  <c r="DF134" i="1"/>
  <c r="DG134" i="1" s="1"/>
  <c r="DF141" i="1"/>
  <c r="DG141" i="1" s="1"/>
  <c r="DF125" i="1"/>
  <c r="DG125" i="1" s="1"/>
  <c r="DF109" i="1"/>
  <c r="DG109" i="1" s="1"/>
  <c r="DF93" i="1"/>
  <c r="DG93" i="1" s="1"/>
  <c r="DF77" i="1"/>
  <c r="DG77" i="1" s="1"/>
  <c r="DF61" i="1"/>
  <c r="DG61" i="1" s="1"/>
  <c r="DF45" i="1"/>
  <c r="DG45" i="1" s="1"/>
  <c r="DF29" i="1"/>
  <c r="DG29" i="1" s="1"/>
  <c r="DF86" i="1"/>
  <c r="DG86" i="1" s="1"/>
  <c r="DF64" i="1"/>
  <c r="DG64" i="1" s="1"/>
  <c r="DF44" i="1"/>
  <c r="DG44" i="1" s="1"/>
  <c r="DF28" i="1"/>
  <c r="DG28" i="1" s="1"/>
  <c r="CA44" i="1"/>
  <c r="CA67" i="1"/>
  <c r="EO94" i="1"/>
  <c r="R94" i="1" s="1"/>
  <c r="EO150" i="1"/>
  <c r="R150" i="1" s="1"/>
  <c r="CA41" i="1"/>
  <c r="EO148" i="1"/>
  <c r="R148" i="1" s="1"/>
  <c r="CA54" i="1"/>
  <c r="AV131" i="1"/>
  <c r="AV59" i="1"/>
  <c r="AV130" i="1"/>
  <c r="AV66" i="1"/>
  <c r="AV137" i="1"/>
  <c r="AV73" i="1"/>
  <c r="AV88" i="1"/>
  <c r="AV24" i="1"/>
  <c r="AV45" i="1"/>
  <c r="EK438" i="1"/>
  <c r="EL438" i="1" s="1"/>
  <c r="EK313" i="1"/>
  <c r="EL313" i="1" s="1"/>
  <c r="EK476" i="1"/>
  <c r="EL476" i="1" s="1"/>
  <c r="EK490" i="1"/>
  <c r="EL490" i="1" s="1"/>
  <c r="EK452" i="1"/>
  <c r="EL452" i="1" s="1"/>
  <c r="EK430" i="1"/>
  <c r="EL430" i="1" s="1"/>
  <c r="EK413" i="1"/>
  <c r="EL413" i="1" s="1"/>
  <c r="EK391" i="1"/>
  <c r="EL391" i="1" s="1"/>
  <c r="EK349" i="1"/>
  <c r="EL349" i="1" s="1"/>
  <c r="EK327" i="1"/>
  <c r="EL327" i="1" s="1"/>
  <c r="EK305" i="1"/>
  <c r="EL305" i="1" s="1"/>
  <c r="EK285" i="1"/>
  <c r="EL285" i="1" s="1"/>
  <c r="EK263" i="1"/>
  <c r="EL263" i="1" s="1"/>
  <c r="EK241" i="1"/>
  <c r="EL241" i="1" s="1"/>
  <c r="EK221" i="1"/>
  <c r="EL221" i="1" s="1"/>
  <c r="EK199" i="1"/>
  <c r="EL199" i="1" s="1"/>
  <c r="EK169" i="1"/>
  <c r="EL169" i="1" s="1"/>
  <c r="EK138" i="1"/>
  <c r="EL138" i="1" s="1"/>
  <c r="EK448" i="1"/>
  <c r="EL448" i="1" s="1"/>
  <c r="EK363" i="1"/>
  <c r="EL363" i="1" s="1"/>
  <c r="EK283" i="1"/>
  <c r="EL283" i="1" s="1"/>
  <c r="EK195" i="1"/>
  <c r="EL195" i="1" s="1"/>
  <c r="EK155" i="1"/>
  <c r="EL155" i="1" s="1"/>
  <c r="EK62" i="1"/>
  <c r="EL62" i="1" s="1"/>
  <c r="EK42" i="1"/>
  <c r="EL42" i="1" s="1"/>
  <c r="EK24" i="1"/>
  <c r="EL24" i="1" s="1"/>
  <c r="EK68" i="1"/>
  <c r="EL68" i="1" s="1"/>
  <c r="DF413" i="1"/>
  <c r="DG413" i="1" s="1"/>
  <c r="DF443" i="1"/>
  <c r="DG443" i="1" s="1"/>
  <c r="DF398" i="1"/>
  <c r="DG398" i="1" s="1"/>
  <c r="DF374" i="1"/>
  <c r="DG374" i="1" s="1"/>
  <c r="DF332" i="1"/>
  <c r="DG332" i="1" s="1"/>
  <c r="DF310" i="1"/>
  <c r="DG310" i="1" s="1"/>
  <c r="DF288" i="1"/>
  <c r="DG288" i="1" s="1"/>
  <c r="DF268" i="1"/>
  <c r="DG268" i="1" s="1"/>
  <c r="DF246" i="1"/>
  <c r="DG246" i="1" s="1"/>
  <c r="DF204" i="1"/>
  <c r="DG204" i="1" s="1"/>
  <c r="DF184" i="1"/>
  <c r="DG184" i="1" s="1"/>
  <c r="DF168" i="1"/>
  <c r="DG168" i="1" s="1"/>
  <c r="DF452" i="1"/>
  <c r="DG452" i="1" s="1"/>
  <c r="DF428" i="1"/>
  <c r="DG428" i="1" s="1"/>
  <c r="DF385" i="1"/>
  <c r="DG385" i="1" s="1"/>
  <c r="DF353" i="1"/>
  <c r="DG353" i="1" s="1"/>
  <c r="DF337" i="1"/>
  <c r="DG337" i="1" s="1"/>
  <c r="DF305" i="1"/>
  <c r="DG305" i="1" s="1"/>
  <c r="DF257" i="1"/>
  <c r="DG257" i="1" s="1"/>
  <c r="DF241" i="1"/>
  <c r="DG241" i="1" s="1"/>
  <c r="DF225" i="1"/>
  <c r="DG225" i="1" s="1"/>
  <c r="DF209" i="1"/>
  <c r="DG209" i="1" s="1"/>
  <c r="DF193" i="1"/>
  <c r="DG193" i="1" s="1"/>
  <c r="DF173" i="1"/>
  <c r="DG173" i="1" s="1"/>
  <c r="DF139" i="1"/>
  <c r="DG139" i="1" s="1"/>
  <c r="DF123" i="1"/>
  <c r="DG123" i="1" s="1"/>
  <c r="DF107" i="1"/>
  <c r="DG107" i="1" s="1"/>
  <c r="DF91" i="1"/>
  <c r="DG91" i="1" s="1"/>
  <c r="DF75" i="1"/>
  <c r="DG75" i="1" s="1"/>
  <c r="DF59" i="1"/>
  <c r="DG59" i="1" s="1"/>
  <c r="DF43" i="1"/>
  <c r="DG43" i="1" s="1"/>
  <c r="DF27" i="1"/>
  <c r="DG27" i="1" s="1"/>
  <c r="DF126" i="1"/>
  <c r="DG126" i="1" s="1"/>
  <c r="DF104" i="1"/>
  <c r="DG104" i="1" s="1"/>
  <c r="DF84" i="1"/>
  <c r="DG84" i="1" s="1"/>
  <c r="DF62" i="1"/>
  <c r="DG62" i="1" s="1"/>
  <c r="DF42" i="1"/>
  <c r="DG42" i="1" s="1"/>
  <c r="DF26" i="1"/>
  <c r="DG26" i="1" s="1"/>
  <c r="EO456" i="1"/>
  <c r="R456" i="1" s="1"/>
  <c r="CA36" i="1"/>
  <c r="CA59" i="1"/>
  <c r="CA66" i="1"/>
  <c r="CA33" i="1"/>
  <c r="CA46" i="1"/>
  <c r="EO235" i="1"/>
  <c r="R235" i="1" s="1"/>
  <c r="AV115" i="1"/>
  <c r="AV51" i="1"/>
  <c r="AV122" i="1"/>
  <c r="AV58" i="1"/>
  <c r="AV129" i="1"/>
  <c r="AV65" i="1"/>
  <c r="AV80" i="1"/>
  <c r="AV37" i="1"/>
  <c r="EK401" i="1"/>
  <c r="EL401" i="1" s="1"/>
  <c r="EK460" i="1"/>
  <c r="EL460" i="1" s="1"/>
  <c r="EK335" i="1"/>
  <c r="EL335" i="1" s="1"/>
  <c r="EK183" i="1"/>
  <c r="EL183" i="1" s="1"/>
  <c r="EK488" i="1"/>
  <c r="EL488" i="1" s="1"/>
  <c r="EK469" i="1"/>
  <c r="EL469" i="1" s="1"/>
  <c r="EK450" i="1"/>
  <c r="EL450" i="1" s="1"/>
  <c r="EK428" i="1"/>
  <c r="EL428" i="1" s="1"/>
  <c r="EK389" i="1"/>
  <c r="EL389" i="1" s="1"/>
  <c r="EK367" i="1"/>
  <c r="EL367" i="1" s="1"/>
  <c r="EK345" i="1"/>
  <c r="EL345" i="1" s="1"/>
  <c r="EK325" i="1"/>
  <c r="EL325" i="1" s="1"/>
  <c r="EK303" i="1"/>
  <c r="EL303" i="1" s="1"/>
  <c r="EK261" i="1"/>
  <c r="EL261" i="1" s="1"/>
  <c r="EK239" i="1"/>
  <c r="EL239" i="1" s="1"/>
  <c r="EK197" i="1"/>
  <c r="EL197" i="1" s="1"/>
  <c r="EK167" i="1"/>
  <c r="EL167" i="1" s="1"/>
  <c r="EK136" i="1"/>
  <c r="EL136" i="1" s="1"/>
  <c r="EK104" i="1"/>
  <c r="EL104" i="1" s="1"/>
  <c r="EK440" i="1"/>
  <c r="EL440" i="1" s="1"/>
  <c r="EK355" i="1"/>
  <c r="EL355" i="1" s="1"/>
  <c r="EK267" i="1"/>
  <c r="EL267" i="1" s="1"/>
  <c r="EK189" i="1"/>
  <c r="EL189" i="1" s="1"/>
  <c r="EK86" i="1"/>
  <c r="EL86" i="1" s="1"/>
  <c r="EK60" i="1"/>
  <c r="EL60" i="1" s="1"/>
  <c r="EK40" i="1"/>
  <c r="EL40" i="1" s="1"/>
  <c r="EK20" i="1"/>
  <c r="EL20" i="1" s="1"/>
  <c r="EK52" i="1"/>
  <c r="EL52" i="1" s="1"/>
  <c r="DF465" i="1"/>
  <c r="DG465" i="1" s="1"/>
  <c r="DF405" i="1"/>
  <c r="DG405" i="1" s="1"/>
  <c r="DF453" i="1"/>
  <c r="DG453" i="1" s="1"/>
  <c r="DF392" i="1"/>
  <c r="DG392" i="1" s="1"/>
  <c r="DF466" i="1"/>
  <c r="DG466" i="1" s="1"/>
  <c r="DF441" i="1"/>
  <c r="DG441" i="1" s="1"/>
  <c r="DF419" i="1"/>
  <c r="DG419" i="1" s="1"/>
  <c r="DF372" i="1"/>
  <c r="DG372" i="1" s="1"/>
  <c r="DF308" i="1"/>
  <c r="DG308" i="1" s="1"/>
  <c r="DF286" i="1"/>
  <c r="DG286" i="1" s="1"/>
  <c r="DF264" i="1"/>
  <c r="DG264" i="1" s="1"/>
  <c r="DF244" i="1"/>
  <c r="DG244" i="1" s="1"/>
  <c r="DF200" i="1"/>
  <c r="DG200" i="1" s="1"/>
  <c r="DF182" i="1"/>
  <c r="DG182" i="1" s="1"/>
  <c r="DF166" i="1"/>
  <c r="DG166" i="1" s="1"/>
  <c r="DF151" i="1"/>
  <c r="DG151" i="1" s="1"/>
  <c r="DF448" i="1"/>
  <c r="DG448" i="1" s="1"/>
  <c r="DF424" i="1"/>
  <c r="DG424" i="1" s="1"/>
  <c r="DF403" i="1"/>
  <c r="DG403" i="1" s="1"/>
  <c r="DF383" i="1"/>
  <c r="DG383" i="1" s="1"/>
  <c r="DF367" i="1"/>
  <c r="DG367" i="1" s="1"/>
  <c r="DF351" i="1"/>
  <c r="DG351" i="1" s="1"/>
  <c r="DF335" i="1"/>
  <c r="DG335" i="1" s="1"/>
  <c r="DF319" i="1"/>
  <c r="DG319" i="1" s="1"/>
  <c r="DF303" i="1"/>
  <c r="DG303" i="1" s="1"/>
  <c r="DF271" i="1"/>
  <c r="DG271" i="1" s="1"/>
  <c r="DF255" i="1"/>
  <c r="DG255" i="1" s="1"/>
  <c r="DF239" i="1"/>
  <c r="DG239" i="1" s="1"/>
  <c r="DF223" i="1"/>
  <c r="DG223" i="1" s="1"/>
  <c r="DF207" i="1"/>
  <c r="DG207" i="1" s="1"/>
  <c r="DF191" i="1"/>
  <c r="DG191" i="1" s="1"/>
  <c r="DF171" i="1"/>
  <c r="DG171" i="1" s="1"/>
  <c r="DF128" i="1"/>
  <c r="DG128" i="1" s="1"/>
  <c r="DF137" i="1"/>
  <c r="DG137" i="1" s="1"/>
  <c r="DF105" i="1"/>
  <c r="DG105" i="1" s="1"/>
  <c r="DF89" i="1"/>
  <c r="DG89" i="1" s="1"/>
  <c r="DF73" i="1"/>
  <c r="DG73" i="1" s="1"/>
  <c r="DF57" i="1"/>
  <c r="DG57" i="1" s="1"/>
  <c r="DF41" i="1"/>
  <c r="DG41" i="1" s="1"/>
  <c r="DF25" i="1"/>
  <c r="DG25" i="1" s="1"/>
  <c r="DF102" i="1"/>
  <c r="DG102" i="1" s="1"/>
  <c r="DF80" i="1"/>
  <c r="DG80" i="1" s="1"/>
  <c r="DF60" i="1"/>
  <c r="DG60" i="1" s="1"/>
  <c r="DF40" i="1"/>
  <c r="DG40" i="1" s="1"/>
  <c r="DF24" i="1"/>
  <c r="DG24" i="1" s="1"/>
  <c r="EO379" i="1"/>
  <c r="R379" i="1" s="1"/>
  <c r="CA28" i="1"/>
  <c r="CA51" i="1"/>
  <c r="CA58" i="1"/>
  <c r="EO118" i="1"/>
  <c r="R118" i="1" s="1"/>
  <c r="CA25" i="1"/>
  <c r="CD25" i="1" s="1" a="1"/>
  <c r="CD25" i="1" s="1"/>
  <c r="CA64" i="1"/>
  <c r="EO124" i="1"/>
  <c r="R124" i="1" s="1"/>
  <c r="CA38" i="1"/>
  <c r="AV107" i="1"/>
  <c r="AV43" i="1"/>
  <c r="AV50" i="1"/>
  <c r="AV57" i="1"/>
  <c r="AV136" i="1"/>
  <c r="AV72" i="1"/>
  <c r="AV93" i="1"/>
  <c r="AV29" i="1"/>
  <c r="EK377" i="1"/>
  <c r="EL377" i="1" s="1"/>
  <c r="EK249" i="1"/>
  <c r="EL249" i="1" s="1"/>
  <c r="EK454" i="1"/>
  <c r="EL454" i="1" s="1"/>
  <c r="EK486" i="1"/>
  <c r="EL486" i="1" s="1"/>
  <c r="EK467" i="1"/>
  <c r="EL467" i="1" s="1"/>
  <c r="EK446" i="1"/>
  <c r="EL446" i="1" s="1"/>
  <c r="EK426" i="1"/>
  <c r="EL426" i="1" s="1"/>
  <c r="EK407" i="1"/>
  <c r="EL407" i="1" s="1"/>
  <c r="EK385" i="1"/>
  <c r="EL385" i="1" s="1"/>
  <c r="EK365" i="1"/>
  <c r="EL365" i="1" s="1"/>
  <c r="EK343" i="1"/>
  <c r="EL343" i="1" s="1"/>
  <c r="EK301" i="1"/>
  <c r="EL301" i="1" s="1"/>
  <c r="EK257" i="1"/>
  <c r="EL257" i="1" s="1"/>
  <c r="EK237" i="1"/>
  <c r="EL237" i="1" s="1"/>
  <c r="EK193" i="1"/>
  <c r="EL193" i="1" s="1"/>
  <c r="EK161" i="1"/>
  <c r="EL161" i="1" s="1"/>
  <c r="EK130" i="1"/>
  <c r="EL130" i="1" s="1"/>
  <c r="EK424" i="1"/>
  <c r="EL424" i="1" s="1"/>
  <c r="EK259" i="1"/>
  <c r="EL259" i="1" s="1"/>
  <c r="EK187" i="1"/>
  <c r="EL187" i="1" s="1"/>
  <c r="EK82" i="1"/>
  <c r="EL82" i="1" s="1"/>
  <c r="EK58" i="1"/>
  <c r="EL58" i="1" s="1"/>
  <c r="EK38" i="1"/>
  <c r="EL38" i="1" s="1"/>
  <c r="EK36" i="1"/>
  <c r="EL36" i="1" s="1"/>
  <c r="DF458" i="1"/>
  <c r="DG458" i="1" s="1"/>
  <c r="DF445" i="1"/>
  <c r="DG445" i="1" s="1"/>
  <c r="DF485" i="1"/>
  <c r="DG485" i="1" s="1"/>
  <c r="DF464" i="1"/>
  <c r="DG464" i="1" s="1"/>
  <c r="DF439" i="1"/>
  <c r="DG439" i="1" s="1"/>
  <c r="DF414" i="1"/>
  <c r="DG414" i="1" s="1"/>
  <c r="DF368" i="1"/>
  <c r="DG368" i="1" s="1"/>
  <c r="DF348" i="1"/>
  <c r="DG348" i="1" s="1"/>
  <c r="DF326" i="1"/>
  <c r="DG326" i="1" s="1"/>
  <c r="DF304" i="1"/>
  <c r="DG304" i="1" s="1"/>
  <c r="DF262" i="1"/>
  <c r="DG262" i="1" s="1"/>
  <c r="DF240" i="1"/>
  <c r="DG240" i="1" s="1"/>
  <c r="DF198" i="1"/>
  <c r="DG198" i="1" s="1"/>
  <c r="DF180" i="1"/>
  <c r="DG180" i="1" s="1"/>
  <c r="DF164" i="1"/>
  <c r="DG164" i="1" s="1"/>
  <c r="DF149" i="1"/>
  <c r="DG149" i="1" s="1"/>
  <c r="DF469" i="1"/>
  <c r="DG469" i="1" s="1"/>
  <c r="DF446" i="1"/>
  <c r="DG446" i="1" s="1"/>
  <c r="DF422" i="1"/>
  <c r="DG422" i="1" s="1"/>
  <c r="DF401" i="1"/>
  <c r="DG401" i="1" s="1"/>
  <c r="DF381" i="1"/>
  <c r="DG381" i="1" s="1"/>
  <c r="DF365" i="1"/>
  <c r="DG365" i="1" s="1"/>
  <c r="DF349" i="1"/>
  <c r="DG349" i="1" s="1"/>
  <c r="DF333" i="1"/>
  <c r="DG333" i="1" s="1"/>
  <c r="DF317" i="1"/>
  <c r="DG317" i="1" s="1"/>
  <c r="DF301" i="1"/>
  <c r="DG301" i="1" s="1"/>
  <c r="DF285" i="1"/>
  <c r="DG285" i="1" s="1"/>
  <c r="DF237" i="1"/>
  <c r="DG237" i="1" s="1"/>
  <c r="DF221" i="1"/>
  <c r="DG221" i="1" s="1"/>
  <c r="DF205" i="1"/>
  <c r="DG205" i="1" s="1"/>
  <c r="DF189" i="1"/>
  <c r="DG189" i="1" s="1"/>
  <c r="DF167" i="1"/>
  <c r="DG167" i="1" s="1"/>
  <c r="DF119" i="1"/>
  <c r="DG119" i="1" s="1"/>
  <c r="DF87" i="1"/>
  <c r="DG87" i="1" s="1"/>
  <c r="DF71" i="1"/>
  <c r="DG71" i="1" s="1"/>
  <c r="DF55" i="1"/>
  <c r="DG55" i="1" s="1"/>
  <c r="DF39" i="1"/>
  <c r="DG39" i="1" s="1"/>
  <c r="DF23" i="1"/>
  <c r="DG23" i="1" s="1"/>
  <c r="DF120" i="1"/>
  <c r="DG120" i="1" s="1"/>
  <c r="DF100" i="1"/>
  <c r="DG100" i="1" s="1"/>
  <c r="DF78" i="1"/>
  <c r="DG78" i="1" s="1"/>
  <c r="DF56" i="1"/>
  <c r="DG56" i="1" s="1"/>
  <c r="DF38" i="1"/>
  <c r="DG38" i="1" s="1"/>
  <c r="DF22" i="1"/>
  <c r="DG22" i="1" s="1"/>
  <c r="EO371" i="1"/>
  <c r="R371" i="1" s="1"/>
  <c r="EO470" i="1"/>
  <c r="R470" i="1" s="1"/>
  <c r="CA43" i="1"/>
  <c r="CA50" i="1"/>
  <c r="EO110" i="1"/>
  <c r="R110" i="1" s="1"/>
  <c r="CA56" i="1"/>
  <c r="CA30" i="1"/>
  <c r="EO99" i="1"/>
  <c r="R99" i="1" s="1"/>
  <c r="AV35" i="1"/>
  <c r="EO106" i="1"/>
  <c r="R106" i="1" s="1"/>
  <c r="AV42" i="1"/>
  <c r="AV113" i="1"/>
  <c r="AV49" i="1"/>
  <c r="AV128" i="1"/>
  <c r="AV64" i="1"/>
  <c r="AV85" i="1"/>
  <c r="AV21" i="1"/>
  <c r="AW523" i="1" l="1"/>
  <c r="EO276" i="1"/>
  <c r="R276" i="1" s="1"/>
  <c r="EO154" i="1"/>
  <c r="R154" i="1" s="1"/>
  <c r="EO375" i="1"/>
  <c r="R375" i="1" s="1"/>
  <c r="EO596" i="1"/>
  <c r="R596" i="1" s="1"/>
  <c r="EO409" i="1"/>
  <c r="R409" i="1" s="1"/>
  <c r="EO156" i="1"/>
  <c r="R156" i="1" s="1"/>
  <c r="EO418" i="1"/>
  <c r="R418" i="1" s="1"/>
  <c r="EO222" i="1"/>
  <c r="R222" i="1" s="1"/>
  <c r="EO597" i="1"/>
  <c r="R597" i="1" s="1"/>
  <c r="EO687" i="1"/>
  <c r="R687" i="1" s="1"/>
  <c r="S687" i="1" s="1"/>
  <c r="CB503" i="1"/>
  <c r="EO558" i="1"/>
  <c r="R558" i="1" s="1"/>
  <c r="S558" i="1" s="1"/>
  <c r="AW13" i="1"/>
  <c r="CB501" i="1"/>
  <c r="EO273" i="1"/>
  <c r="R273" i="1" s="1"/>
  <c r="EO135" i="1"/>
  <c r="R135" i="1" s="1"/>
  <c r="EO390" i="1"/>
  <c r="R390" i="1" s="1"/>
  <c r="EO289" i="1"/>
  <c r="R289" i="1" s="1"/>
  <c r="CB656" i="1"/>
  <c r="EO482" i="1"/>
  <c r="R482" i="1" s="1"/>
  <c r="EO639" i="1"/>
  <c r="R639" i="1" s="1"/>
  <c r="S639" i="1" s="1"/>
  <c r="AW3" i="1"/>
  <c r="EO542" i="1"/>
  <c r="R542" i="1" s="1"/>
  <c r="EO352" i="1"/>
  <c r="R352" i="1" s="1"/>
  <c r="EO695" i="1"/>
  <c r="R695" i="1" s="1"/>
  <c r="EO281" i="1"/>
  <c r="R281" i="1" s="1"/>
  <c r="EO394" i="1"/>
  <c r="R394" i="1" s="1"/>
  <c r="EO132" i="1"/>
  <c r="R132" i="1" s="1"/>
  <c r="EO287" i="1"/>
  <c r="R287" i="1" s="1"/>
  <c r="EO230" i="1"/>
  <c r="R230" i="1" s="1"/>
  <c r="EO146" i="1"/>
  <c r="R146" i="1" s="1"/>
  <c r="EO245" i="1"/>
  <c r="R245" i="1" s="1"/>
  <c r="EO406" i="1"/>
  <c r="R406" i="1" s="1"/>
  <c r="EO549" i="1"/>
  <c r="R549" i="1" s="1"/>
  <c r="EO279" i="1"/>
  <c r="R279" i="1" s="1"/>
  <c r="EO121" i="1"/>
  <c r="R121" i="1" s="1"/>
  <c r="EO550" i="1"/>
  <c r="R550" i="1" s="1"/>
  <c r="CB548" i="1"/>
  <c r="CD548" i="1" a="1"/>
  <c r="CD548" i="1" s="1"/>
  <c r="CB637" i="1"/>
  <c r="CD637" i="1" a="1"/>
  <c r="CD637" i="1" s="1"/>
  <c r="CB421" i="1"/>
  <c r="EO421" i="1" s="1"/>
  <c r="R421" i="1" s="1"/>
  <c r="S421" i="1" s="1"/>
  <c r="CD421" i="1" a="1"/>
  <c r="CD421" i="1" s="1"/>
  <c r="CB325" i="1"/>
  <c r="CD325" i="1" a="1"/>
  <c r="CD325" i="1" s="1"/>
  <c r="CB42" i="1"/>
  <c r="CD42" i="1" a="1"/>
  <c r="CD42" i="1" s="1"/>
  <c r="CB600" i="1"/>
  <c r="CD600" i="1" a="1"/>
  <c r="CD600" i="1" s="1"/>
  <c r="CB581" i="1"/>
  <c r="EO581" i="1" s="1"/>
  <c r="R581" i="1" s="1"/>
  <c r="S581" i="1" s="1"/>
  <c r="CD581" i="1" a="1"/>
  <c r="CD581" i="1" s="1"/>
  <c r="CB139" i="1"/>
  <c r="CD139" i="1" a="1"/>
  <c r="CD139" i="1" s="1"/>
  <c r="CB510" i="1"/>
  <c r="CD510" i="1" a="1"/>
  <c r="CD510" i="1" s="1"/>
  <c r="CB434" i="1"/>
  <c r="CD434" i="1" a="1"/>
  <c r="CD434" i="1" s="1"/>
  <c r="CB436" i="1"/>
  <c r="CD436" i="1" a="1"/>
  <c r="CD436" i="1" s="1"/>
  <c r="CB70" i="1"/>
  <c r="CD70" i="1" a="1"/>
  <c r="CD70" i="1" s="1"/>
  <c r="CB669" i="1"/>
  <c r="CD669" i="1" a="1"/>
  <c r="CD669" i="1" s="1"/>
  <c r="CB563" i="1"/>
  <c r="CD563" i="1" a="1"/>
  <c r="CD563" i="1" s="1"/>
  <c r="CB153" i="1"/>
  <c r="CD153" i="1" a="1"/>
  <c r="CD153" i="1" s="1"/>
  <c r="CB171" i="1"/>
  <c r="CD171" i="1" a="1"/>
  <c r="CD171" i="1" s="1"/>
  <c r="CB405" i="1"/>
  <c r="CD405" i="1" a="1"/>
  <c r="CD405" i="1" s="1"/>
  <c r="CB690" i="1"/>
  <c r="CD690" i="1" a="1"/>
  <c r="CD690" i="1" s="1"/>
  <c r="CB307" i="1"/>
  <c r="CD307" i="1" a="1"/>
  <c r="CD307" i="1" s="1"/>
  <c r="CB291" i="1"/>
  <c r="CD291" i="1" a="1"/>
  <c r="CD291" i="1" s="1"/>
  <c r="CB516" i="1"/>
  <c r="CD516" i="1" a="1"/>
  <c r="CD516" i="1" s="1"/>
  <c r="CB438" i="1"/>
  <c r="CD438" i="1" a="1"/>
  <c r="CD438" i="1" s="1"/>
  <c r="CB441" i="1"/>
  <c r="CD441" i="1" a="1"/>
  <c r="CD441" i="1" s="1"/>
  <c r="CB376" i="1"/>
  <c r="CD376" i="1" a="1"/>
  <c r="CD376" i="1" s="1"/>
  <c r="CB113" i="1"/>
  <c r="CD113" i="1" a="1"/>
  <c r="CD113" i="1" s="1"/>
  <c r="CB521" i="1"/>
  <c r="CD521" i="1" a="1"/>
  <c r="CD521" i="1" s="1"/>
  <c r="CB211" i="1"/>
  <c r="CD211" i="1" a="1"/>
  <c r="CD211" i="1" s="1"/>
  <c r="CB414" i="1"/>
  <c r="CD414" i="1" a="1"/>
  <c r="CD414" i="1" s="1"/>
  <c r="CB423" i="1"/>
  <c r="CD423" i="1" a="1"/>
  <c r="CD423" i="1" s="1"/>
  <c r="CB460" i="1"/>
  <c r="EO460" i="1" s="1"/>
  <c r="R460" i="1" s="1"/>
  <c r="S460" i="1" s="1"/>
  <c r="CD460" i="1" a="1"/>
  <c r="CD460" i="1" s="1"/>
  <c r="CB69" i="1"/>
  <c r="CD69" i="1" a="1"/>
  <c r="CD69" i="1" s="1"/>
  <c r="CB30" i="1"/>
  <c r="CD30" i="1" a="1"/>
  <c r="CD30" i="1" s="1"/>
  <c r="CB49" i="1"/>
  <c r="CD49" i="1" a="1"/>
  <c r="CD49" i="1" s="1"/>
  <c r="CB19" i="1"/>
  <c r="CD19" i="1" a="1"/>
  <c r="CD19" i="1" s="1"/>
  <c r="CB23" i="1"/>
  <c r="CD23" i="1" a="1"/>
  <c r="CD23" i="1" s="1"/>
  <c r="CB35" i="1"/>
  <c r="CD35" i="1" a="1"/>
  <c r="CD35" i="1" s="1"/>
  <c r="CB652" i="1"/>
  <c r="CD652" i="1" a="1"/>
  <c r="CD652" i="1" s="1"/>
  <c r="CB638" i="1"/>
  <c r="CD638" i="1" a="1"/>
  <c r="CD638" i="1" s="1"/>
  <c r="CB508" i="1"/>
  <c r="CD508" i="1" a="1"/>
  <c r="CD508" i="1" s="1"/>
  <c r="CB615" i="1"/>
  <c r="CD615" i="1" a="1"/>
  <c r="CD615" i="1" s="1"/>
  <c r="CB691" i="1"/>
  <c r="CD691" i="1" a="1"/>
  <c r="CD691" i="1" s="1"/>
  <c r="CB646" i="1"/>
  <c r="CD646" i="1" a="1"/>
  <c r="CD646" i="1" s="1"/>
  <c r="CB590" i="1"/>
  <c r="CD590" i="1" a="1"/>
  <c r="CD590" i="1" s="1"/>
  <c r="CB577" i="1"/>
  <c r="CD577" i="1" a="1"/>
  <c r="CD577" i="1" s="1"/>
  <c r="CB586" i="1"/>
  <c r="CD586" i="1" a="1"/>
  <c r="CD586" i="1" s="1"/>
  <c r="CB497" i="1"/>
  <c r="CB536" i="1"/>
  <c r="CD536" i="1" a="1"/>
  <c r="CD536" i="1" s="1"/>
  <c r="CB173" i="1"/>
  <c r="CD173" i="1" a="1"/>
  <c r="CD173" i="1" s="1"/>
  <c r="CB426" i="1"/>
  <c r="CD426" i="1" a="1"/>
  <c r="CD426" i="1" s="1"/>
  <c r="CB361" i="1"/>
  <c r="CD361" i="1" a="1"/>
  <c r="CD361" i="1" s="1"/>
  <c r="CB202" i="1"/>
  <c r="CD202" i="1" a="1"/>
  <c r="CD202" i="1" s="1"/>
  <c r="CB315" i="1"/>
  <c r="CD315" i="1" a="1"/>
  <c r="CD315" i="1" s="1"/>
  <c r="CB364" i="1"/>
  <c r="CD364" i="1" a="1"/>
  <c r="CD364" i="1" s="1"/>
  <c r="CB262" i="1"/>
  <c r="CD262" i="1" a="1"/>
  <c r="CD262" i="1" s="1"/>
  <c r="CB167" i="1"/>
  <c r="CD167" i="1" a="1"/>
  <c r="CD167" i="1" s="1"/>
  <c r="CB428" i="1"/>
  <c r="CD428" i="1" a="1"/>
  <c r="CD428" i="1" s="1"/>
  <c r="CB232" i="1"/>
  <c r="CD232" i="1" a="1"/>
  <c r="CD232" i="1" s="1"/>
  <c r="CB489" i="1"/>
  <c r="CD489" i="1" a="1"/>
  <c r="CD489" i="1" s="1"/>
  <c r="CB123" i="1"/>
  <c r="CD123" i="1" a="1"/>
  <c r="CD123" i="1" s="1"/>
  <c r="CB355" i="1"/>
  <c r="CD355" i="1" a="1"/>
  <c r="CD355" i="1" s="1"/>
  <c r="CB599" i="1"/>
  <c r="CD599" i="1" a="1"/>
  <c r="CD599" i="1" s="1"/>
  <c r="CB209" i="1"/>
  <c r="CD209" i="1" a="1"/>
  <c r="CD209" i="1" s="1"/>
  <c r="CB10" i="1"/>
  <c r="CD10" i="1" a="1"/>
  <c r="CD10" i="1" s="1"/>
  <c r="CB177" i="1"/>
  <c r="CD177" i="1" a="1"/>
  <c r="CD177" i="1" s="1"/>
  <c r="CB430" i="1"/>
  <c r="CD430" i="1" a="1"/>
  <c r="CD430" i="1" s="1"/>
  <c r="CB244" i="1"/>
  <c r="CD244" i="1" a="1"/>
  <c r="CD244" i="1" s="1"/>
  <c r="CB334" i="1"/>
  <c r="CD334" i="1" a="1"/>
  <c r="CD334" i="1" s="1"/>
  <c r="CB304" i="1"/>
  <c r="CD304" i="1" a="1"/>
  <c r="CD304" i="1" s="1"/>
  <c r="CB81" i="1"/>
  <c r="CD81" i="1" a="1"/>
  <c r="CD81" i="1" s="1"/>
  <c r="CB450" i="1"/>
  <c r="CD450" i="1" a="1"/>
  <c r="CD450" i="1" s="1"/>
  <c r="CB57" i="1"/>
  <c r="CD57" i="1" a="1"/>
  <c r="CD57" i="1" s="1"/>
  <c r="CB68" i="1"/>
  <c r="CD68" i="1" a="1"/>
  <c r="CD68" i="1" s="1"/>
  <c r="CB611" i="1"/>
  <c r="CD611" i="1" a="1"/>
  <c r="CD611" i="1" s="1"/>
  <c r="CB300" i="1"/>
  <c r="CD300" i="1" a="1"/>
  <c r="CD300" i="1" s="1"/>
  <c r="CB73" i="1"/>
  <c r="CD73" i="1" a="1"/>
  <c r="CD73" i="1" s="1"/>
  <c r="CB180" i="1"/>
  <c r="CD180" i="1" a="1"/>
  <c r="CD180" i="1" s="1"/>
  <c r="CB20" i="1"/>
  <c r="CD20" i="1" a="1"/>
  <c r="CD20" i="1" s="1"/>
  <c r="CB630" i="1"/>
  <c r="CD630" i="1" a="1"/>
  <c r="CD630" i="1" s="1"/>
  <c r="CB664" i="1"/>
  <c r="CD664" i="1" a="1"/>
  <c r="CD664" i="1" s="1"/>
  <c r="CB182" i="1"/>
  <c r="CD182" i="1" a="1"/>
  <c r="CD182" i="1" s="1"/>
  <c r="CB216" i="1"/>
  <c r="CD216" i="1" a="1"/>
  <c r="CD216" i="1" s="1"/>
  <c r="CB539" i="1"/>
  <c r="CD539" i="1" a="1"/>
  <c r="CD539" i="1" s="1"/>
  <c r="CB208" i="1"/>
  <c r="CD208" i="1" a="1"/>
  <c r="CD208" i="1" s="1"/>
  <c r="CB353" i="1"/>
  <c r="CD353" i="1" a="1"/>
  <c r="CD353" i="1" s="1"/>
  <c r="CB190" i="1"/>
  <c r="CD190" i="1" a="1"/>
  <c r="CD190" i="1" s="1"/>
  <c r="CB468" i="1"/>
  <c r="CD468" i="1" a="1"/>
  <c r="CD468" i="1" s="1"/>
  <c r="CB381" i="1"/>
  <c r="CD381" i="1" a="1"/>
  <c r="CD381" i="1" s="1"/>
  <c r="CB185" i="1"/>
  <c r="CD185" i="1" a="1"/>
  <c r="CD185" i="1" s="1"/>
  <c r="CB311" i="1"/>
  <c r="CD311" i="1" a="1"/>
  <c r="CD311" i="1" s="1"/>
  <c r="CB506" i="1"/>
  <c r="CD506" i="1" a="1"/>
  <c r="CD506" i="1" s="1"/>
  <c r="CB158" i="1"/>
  <c r="EO158" i="1" s="1"/>
  <c r="R158" i="1" s="1"/>
  <c r="S158" i="1" s="1"/>
  <c r="CD158" i="1" a="1"/>
  <c r="CD158" i="1" s="1"/>
  <c r="CB83" i="1"/>
  <c r="CD83" i="1" a="1"/>
  <c r="CD83" i="1" s="1"/>
  <c r="CB340" i="1"/>
  <c r="CD340" i="1" a="1"/>
  <c r="CD340" i="1" s="1"/>
  <c r="CB454" i="1"/>
  <c r="CD454" i="1" a="1"/>
  <c r="CD454" i="1" s="1"/>
  <c r="CB446" i="1"/>
  <c r="CD446" i="1" a="1"/>
  <c r="CD446" i="1" s="1"/>
  <c r="CB44" i="1"/>
  <c r="CD44" i="1" a="1"/>
  <c r="CD44" i="1" s="1"/>
  <c r="CB46" i="1"/>
  <c r="CD46" i="1" a="1"/>
  <c r="CD46" i="1" s="1"/>
  <c r="CB18" i="1"/>
  <c r="CD18" i="1" a="1"/>
  <c r="CD18" i="1" s="1"/>
  <c r="CB60" i="1"/>
  <c r="CD60" i="1" a="1"/>
  <c r="CD60" i="1" s="1"/>
  <c r="CB40" i="1"/>
  <c r="CD40" i="1" a="1"/>
  <c r="CD40" i="1" s="1"/>
  <c r="CB505" i="1"/>
  <c r="CD505" i="1" a="1"/>
  <c r="CD505" i="1" s="1"/>
  <c r="CB678" i="1"/>
  <c r="EO678" i="1" s="1"/>
  <c r="R678" i="1" s="1"/>
  <c r="S678" i="1" s="1"/>
  <c r="CD678" i="1" a="1"/>
  <c r="CD678" i="1" s="1"/>
  <c r="CB565" i="1"/>
  <c r="CD565" i="1" a="1"/>
  <c r="CD565" i="1" s="1"/>
  <c r="CB627" i="1"/>
  <c r="CD627" i="1" a="1"/>
  <c r="CD627" i="1" s="1"/>
  <c r="CB598" i="1"/>
  <c r="CD598" i="1" a="1"/>
  <c r="CD598" i="1" s="1"/>
  <c r="CB513" i="1"/>
  <c r="CB677" i="1"/>
  <c r="CD677" i="1" a="1"/>
  <c r="CD677" i="1" s="1"/>
  <c r="CB593" i="1"/>
  <c r="CD593" i="1" a="1"/>
  <c r="CD593" i="1" s="1"/>
  <c r="CB15" i="1"/>
  <c r="CD15" i="1" a="1"/>
  <c r="CD15" i="1" s="1"/>
  <c r="CB221" i="1"/>
  <c r="CD221" i="1" a="1"/>
  <c r="CD221" i="1" s="1"/>
  <c r="CB469" i="1"/>
  <c r="CD469" i="1" a="1"/>
  <c r="CD469" i="1" s="1"/>
  <c r="CB378" i="1"/>
  <c r="CD378" i="1" a="1"/>
  <c r="CD378" i="1" s="1"/>
  <c r="CB348" i="1"/>
  <c r="CD348" i="1" a="1"/>
  <c r="CD348" i="1" s="1"/>
  <c r="CB310" i="1"/>
  <c r="CD310" i="1" a="1"/>
  <c r="CD310" i="1" s="1"/>
  <c r="CB280" i="1"/>
  <c r="CD280" i="1" a="1"/>
  <c r="CD280" i="1" s="1"/>
  <c r="CB77" i="1"/>
  <c r="CD77" i="1" a="1"/>
  <c r="CD77" i="1" s="1"/>
  <c r="CB107" i="1"/>
  <c r="CD107" i="1" a="1"/>
  <c r="CD107" i="1" s="1"/>
  <c r="CB502" i="1"/>
  <c r="CD502" i="1" a="1"/>
  <c r="CD502" i="1" s="1"/>
  <c r="CB119" i="1"/>
  <c r="CD119" i="1" a="1"/>
  <c r="CD119" i="1" s="1"/>
  <c r="CB643" i="1"/>
  <c r="EO643" i="1" s="1"/>
  <c r="R643" i="1" s="1"/>
  <c r="S643" i="1" s="1"/>
  <c r="CD643" i="1" a="1"/>
  <c r="CD643" i="1" s="1"/>
  <c r="CB657" i="1"/>
  <c r="CD657" i="1" a="1"/>
  <c r="CD657" i="1" s="1"/>
  <c r="CB229" i="1"/>
  <c r="CD229" i="1" a="1"/>
  <c r="CD229" i="1" s="1"/>
  <c r="CB161" i="1"/>
  <c r="CD161" i="1" a="1"/>
  <c r="CD161" i="1" s="1"/>
  <c r="CB417" i="1"/>
  <c r="CD417" i="1" a="1"/>
  <c r="CD417" i="1" s="1"/>
  <c r="CB258" i="1"/>
  <c r="CD258" i="1" a="1"/>
  <c r="CD258" i="1" s="1"/>
  <c r="CB164" i="1"/>
  <c r="CD164" i="1" a="1"/>
  <c r="CD164" i="1" s="1"/>
  <c r="CB419" i="1"/>
  <c r="CD419" i="1" a="1"/>
  <c r="CD419" i="1" s="1"/>
  <c r="CB254" i="1"/>
  <c r="CD254" i="1" a="1"/>
  <c r="CD254" i="1" s="1"/>
  <c r="CB223" i="1"/>
  <c r="CD223" i="1" a="1"/>
  <c r="CD223" i="1" s="1"/>
  <c r="CB85" i="1"/>
  <c r="CD85" i="1" a="1"/>
  <c r="CD85" i="1" s="1"/>
  <c r="CB115" i="1"/>
  <c r="CD115" i="1" a="1"/>
  <c r="CD115" i="1" s="1"/>
  <c r="CB653" i="1"/>
  <c r="CD653" i="1" a="1"/>
  <c r="CD653" i="1" s="1"/>
  <c r="CB544" i="1"/>
  <c r="CD544" i="1" a="1"/>
  <c r="CD544" i="1" s="1"/>
  <c r="CB507" i="1"/>
  <c r="CD507" i="1" a="1"/>
  <c r="CD507" i="1" s="1"/>
  <c r="CB644" i="1"/>
  <c r="CD644" i="1" a="1"/>
  <c r="CD644" i="1" s="1"/>
  <c r="CB189" i="1"/>
  <c r="CD189" i="1" a="1"/>
  <c r="CD189" i="1" s="1"/>
  <c r="CB442" i="1"/>
  <c r="CD442" i="1" a="1"/>
  <c r="CD442" i="1" s="1"/>
  <c r="CB249" i="1"/>
  <c r="CD249" i="1" a="1"/>
  <c r="CD249" i="1" s="1"/>
  <c r="CB140" i="1"/>
  <c r="CD140" i="1" a="1"/>
  <c r="CD140" i="1" s="1"/>
  <c r="CB395" i="1"/>
  <c r="CD395" i="1" a="1"/>
  <c r="CD395" i="1" s="1"/>
  <c r="CB188" i="1"/>
  <c r="CD188" i="1" a="1"/>
  <c r="CD188" i="1" s="1"/>
  <c r="CB151" i="1"/>
  <c r="CD151" i="1" a="1"/>
  <c r="CD151" i="1" s="1"/>
  <c r="CB120" i="1"/>
  <c r="CD120" i="1" a="1"/>
  <c r="CD120" i="1" s="1"/>
  <c r="CB184" i="1"/>
  <c r="CD184" i="1" a="1"/>
  <c r="CD184" i="1" s="1"/>
  <c r="CB437" i="1"/>
  <c r="CD437" i="1" a="1"/>
  <c r="CD437" i="1" s="1"/>
  <c r="CB89" i="1"/>
  <c r="CD89" i="1" a="1"/>
  <c r="CD89" i="1" s="1"/>
  <c r="CB461" i="1"/>
  <c r="CD461" i="1" a="1"/>
  <c r="CD461" i="1" s="1"/>
  <c r="CB579" i="1"/>
  <c r="CD579" i="1" a="1"/>
  <c r="CD579" i="1" s="1"/>
  <c r="CB555" i="1"/>
  <c r="EO555" i="1" s="1"/>
  <c r="R555" i="1" s="1"/>
  <c r="S555" i="1" s="1"/>
  <c r="CD555" i="1" a="1"/>
  <c r="CD555" i="1" s="1"/>
  <c r="CB642" i="1"/>
  <c r="CD642" i="1" a="1"/>
  <c r="CD642" i="1" s="1"/>
  <c r="CB8" i="1"/>
  <c r="CD8" i="1" a="1"/>
  <c r="CD8" i="1" s="1"/>
  <c r="CB459" i="1"/>
  <c r="CD459" i="1" a="1"/>
  <c r="CD459" i="1" s="1"/>
  <c r="CB162" i="1"/>
  <c r="CD162" i="1" a="1"/>
  <c r="CD162" i="1" s="1"/>
  <c r="CB275" i="1"/>
  <c r="CD275" i="1" a="1"/>
  <c r="CD275" i="1" s="1"/>
  <c r="CB324" i="1"/>
  <c r="CD324" i="1" a="1"/>
  <c r="CD324" i="1" s="1"/>
  <c r="CB128" i="1"/>
  <c r="CD128" i="1" a="1"/>
  <c r="CD128" i="1" s="1"/>
  <c r="CB383" i="1"/>
  <c r="CD383" i="1" a="1"/>
  <c r="CD383" i="1" s="1"/>
  <c r="CB320" i="1"/>
  <c r="EO320" i="1" s="1"/>
  <c r="R320" i="1" s="1"/>
  <c r="S320" i="1" s="1"/>
  <c r="CD320" i="1" a="1"/>
  <c r="CD320" i="1" s="1"/>
  <c r="CB117" i="1"/>
  <c r="CD117" i="1" a="1"/>
  <c r="CD117" i="1" s="1"/>
  <c r="CB213" i="1"/>
  <c r="CD213" i="1" a="1"/>
  <c r="CD213" i="1" s="1"/>
  <c r="CB366" i="1"/>
  <c r="CD366" i="1" a="1"/>
  <c r="CD366" i="1" s="1"/>
  <c r="CB498" i="1"/>
  <c r="CD498" i="1" a="1"/>
  <c r="CD498" i="1" s="1"/>
  <c r="CB518" i="1"/>
  <c r="EO518" i="1" s="1"/>
  <c r="R518" i="1" s="1"/>
  <c r="S518" i="1" s="1"/>
  <c r="CD518" i="1" a="1"/>
  <c r="CD518" i="1" s="1"/>
  <c r="CB614" i="1"/>
  <c r="CD614" i="1" a="1"/>
  <c r="CD614" i="1" s="1"/>
  <c r="CB466" i="1"/>
  <c r="CD466" i="1" a="1"/>
  <c r="CD466" i="1" s="1"/>
  <c r="CB265" i="1"/>
  <c r="CD265" i="1" a="1"/>
  <c r="CD265" i="1" s="1"/>
  <c r="CB170" i="1"/>
  <c r="CD170" i="1" a="1"/>
  <c r="CD170" i="1" s="1"/>
  <c r="CB283" i="1"/>
  <c r="CD283" i="1" a="1"/>
  <c r="CD283" i="1" s="1"/>
  <c r="CB141" i="1"/>
  <c r="CD141" i="1" a="1"/>
  <c r="CD141" i="1" s="1"/>
  <c r="CB396" i="1"/>
  <c r="CD396" i="1" a="1"/>
  <c r="CD396" i="1" s="1"/>
  <c r="CB294" i="1"/>
  <c r="CD294" i="1" a="1"/>
  <c r="CD294" i="1" s="1"/>
  <c r="CB129" i="1"/>
  <c r="CD129" i="1" a="1"/>
  <c r="CD129" i="1" s="1"/>
  <c r="CB392" i="1"/>
  <c r="CD392" i="1" a="1"/>
  <c r="CD392" i="1" s="1"/>
  <c r="CB105" i="1"/>
  <c r="CD105" i="1" a="1"/>
  <c r="CD105" i="1" s="1"/>
  <c r="CB431" i="1"/>
  <c r="CD431" i="1" a="1"/>
  <c r="CD431" i="1" s="1"/>
  <c r="CB302" i="1"/>
  <c r="CD302" i="1" a="1"/>
  <c r="CD302" i="1" s="1"/>
  <c r="CB55" i="1"/>
  <c r="CD55" i="1" a="1"/>
  <c r="CD55" i="1" s="1"/>
  <c r="CB130" i="1"/>
  <c r="CD130" i="1" a="1"/>
  <c r="CD130" i="1" s="1"/>
  <c r="CB567" i="1"/>
  <c r="CD567" i="1" a="1"/>
  <c r="CD567" i="1" s="1"/>
  <c r="CB181" i="1"/>
  <c r="CD181" i="1" a="1"/>
  <c r="CD181" i="1" s="1"/>
  <c r="CB240" i="1"/>
  <c r="CD240" i="1" a="1"/>
  <c r="CD240" i="1" s="1"/>
  <c r="CB26" i="1"/>
  <c r="CD26" i="1" a="1"/>
  <c r="CD26" i="1" s="1"/>
  <c r="CB655" i="1"/>
  <c r="CD655" i="1" a="1"/>
  <c r="CD655" i="1" s="1"/>
  <c r="CB157" i="1"/>
  <c r="CD157" i="1" a="1"/>
  <c r="CD157" i="1" s="1"/>
  <c r="CB407" i="1"/>
  <c r="CD407" i="1" a="1"/>
  <c r="CD407" i="1" s="1"/>
  <c r="CB546" i="1"/>
  <c r="CD546" i="1" a="1"/>
  <c r="CD546" i="1" s="1"/>
  <c r="CB165" i="1"/>
  <c r="CD165" i="1" a="1"/>
  <c r="CD165" i="1" s="1"/>
  <c r="CB194" i="1"/>
  <c r="CD194" i="1" a="1"/>
  <c r="CD194" i="1" s="1"/>
  <c r="CB71" i="1"/>
  <c r="CD71" i="1" a="1"/>
  <c r="CD71" i="1" s="1"/>
  <c r="CB552" i="1"/>
  <c r="EO552" i="1" s="1"/>
  <c r="R552" i="1" s="1"/>
  <c r="S552" i="1" s="1"/>
  <c r="CD552" i="1" a="1"/>
  <c r="CD552" i="1" s="1"/>
  <c r="CB125" i="1"/>
  <c r="CD125" i="1" a="1"/>
  <c r="CD125" i="1" s="1"/>
  <c r="CB78" i="1"/>
  <c r="CD78" i="1" a="1"/>
  <c r="CD78" i="1" s="1"/>
  <c r="CB319" i="1"/>
  <c r="CD319" i="1" a="1"/>
  <c r="CD319" i="1" s="1"/>
  <c r="CB681" i="1"/>
  <c r="CD681" i="1" a="1"/>
  <c r="CD681" i="1" s="1"/>
  <c r="CB13" i="1"/>
  <c r="CD13" i="1" a="1"/>
  <c r="CD13" i="1" s="1"/>
  <c r="CB219" i="1"/>
  <c r="CD219" i="1" a="1"/>
  <c r="CD219" i="1" s="1"/>
  <c r="CB58" i="1"/>
  <c r="CD58" i="1" a="1"/>
  <c r="CD58" i="1" s="1"/>
  <c r="EO184" i="1"/>
  <c r="R184" i="1" s="1"/>
  <c r="S184" i="1" s="1"/>
  <c r="CB660" i="1"/>
  <c r="CD660" i="1" a="1"/>
  <c r="CD660" i="1" s="1"/>
  <c r="CB650" i="1"/>
  <c r="CD650" i="1" a="1"/>
  <c r="CD650" i="1" s="1"/>
  <c r="CB651" i="1"/>
  <c r="CD651" i="1" a="1"/>
  <c r="CD651" i="1" s="1"/>
  <c r="CB670" i="1"/>
  <c r="CD670" i="1" a="1"/>
  <c r="CD670" i="1" s="1"/>
  <c r="EO539" i="1"/>
  <c r="R539" i="1" s="1"/>
  <c r="S539" i="1" s="1"/>
  <c r="CB509" i="1"/>
  <c r="CD509" i="1" a="1"/>
  <c r="CD509" i="1" s="1"/>
  <c r="CB648" i="1"/>
  <c r="CD648" i="1" a="1"/>
  <c r="CD648" i="1" s="1"/>
  <c r="CB688" i="1"/>
  <c r="CD688" i="1" a="1"/>
  <c r="CD688" i="1" s="1"/>
  <c r="CB238" i="1"/>
  <c r="CD238" i="1" a="1"/>
  <c r="CD238" i="1" s="1"/>
  <c r="CB557" i="1"/>
  <c r="EO557" i="1" s="1"/>
  <c r="R557" i="1" s="1"/>
  <c r="S557" i="1" s="1"/>
  <c r="CD557" i="1" a="1"/>
  <c r="CD557" i="1" s="1"/>
  <c r="CB547" i="1"/>
  <c r="CD547" i="1" a="1"/>
  <c r="CD547" i="1" s="1"/>
  <c r="CB553" i="1"/>
  <c r="CD553" i="1" a="1"/>
  <c r="CD553" i="1" s="1"/>
  <c r="CB610" i="1"/>
  <c r="CD610" i="1" a="1"/>
  <c r="CD610" i="1" s="1"/>
  <c r="CB658" i="1"/>
  <c r="CD658" i="1" a="1"/>
  <c r="CD658" i="1" s="1"/>
  <c r="CB3" i="1"/>
  <c r="CD3" i="1" a="1"/>
  <c r="CD3" i="1" s="1"/>
  <c r="CB237" i="1"/>
  <c r="CD237" i="1" a="1"/>
  <c r="CD237" i="1" s="1"/>
  <c r="CB486" i="1"/>
  <c r="CD486" i="1" a="1"/>
  <c r="CD486" i="1" s="1"/>
  <c r="CB169" i="1"/>
  <c r="CD169" i="1" a="1"/>
  <c r="CD169" i="1" s="1"/>
  <c r="CB422" i="1"/>
  <c r="CD422" i="1" a="1"/>
  <c r="CD422" i="1" s="1"/>
  <c r="CB172" i="1"/>
  <c r="CD172" i="1" a="1"/>
  <c r="CD172" i="1" s="1"/>
  <c r="CB425" i="1"/>
  <c r="CD425" i="1" a="1"/>
  <c r="CD425" i="1" s="1"/>
  <c r="CB326" i="1"/>
  <c r="CD326" i="1" a="1"/>
  <c r="CD326" i="1" s="1"/>
  <c r="CB231" i="1"/>
  <c r="CD231" i="1" a="1"/>
  <c r="CD231" i="1" s="1"/>
  <c r="CB296" i="1"/>
  <c r="CD296" i="1" a="1"/>
  <c r="CD296" i="1" s="1"/>
  <c r="CB29" i="1"/>
  <c r="CD29" i="1" a="1"/>
  <c r="CD29" i="1" s="1"/>
  <c r="CB79" i="1"/>
  <c r="CD79" i="1" a="1"/>
  <c r="CD79" i="1" s="1"/>
  <c r="CB16" i="1"/>
  <c r="CD16" i="1" a="1"/>
  <c r="CD16" i="1" s="1"/>
  <c r="CB178" i="1"/>
  <c r="CD178" i="1" a="1"/>
  <c r="CD178" i="1" s="1"/>
  <c r="CB566" i="1"/>
  <c r="CD566" i="1" a="1"/>
  <c r="CD566" i="1" s="1"/>
  <c r="CB530" i="1"/>
  <c r="CD530" i="1" a="1"/>
  <c r="CD530" i="1" s="1"/>
  <c r="CB649" i="1"/>
  <c r="CD649" i="1" a="1"/>
  <c r="CD649" i="1" s="1"/>
  <c r="CB9" i="1"/>
  <c r="CD9" i="1" a="1"/>
  <c r="CD9" i="1" s="1"/>
  <c r="CB309" i="1"/>
  <c r="CD309" i="1" a="1"/>
  <c r="CD309" i="1" s="1"/>
  <c r="CB241" i="1"/>
  <c r="CD241" i="1" a="1"/>
  <c r="CD241" i="1" s="1"/>
  <c r="CB372" i="1"/>
  <c r="CD372" i="1" a="1"/>
  <c r="CD372" i="1" s="1"/>
  <c r="CB398" i="1"/>
  <c r="CD398" i="1" a="1"/>
  <c r="CD398" i="1" s="1"/>
  <c r="CB368" i="1"/>
  <c r="CD368" i="1" a="1"/>
  <c r="CD368" i="1" s="1"/>
  <c r="CB389" i="1"/>
  <c r="CD389" i="1" a="1"/>
  <c r="CD389" i="1" s="1"/>
  <c r="CB134" i="1"/>
  <c r="CD134" i="1" a="1"/>
  <c r="CD134" i="1" s="1"/>
  <c r="CB625" i="1"/>
  <c r="CD625" i="1" a="1"/>
  <c r="CD625" i="1" s="1"/>
  <c r="CB17" i="1"/>
  <c r="CD17" i="1" a="1"/>
  <c r="CD17" i="1" s="1"/>
  <c r="CB583" i="1"/>
  <c r="CD583" i="1" a="1"/>
  <c r="CD583" i="1" s="1"/>
  <c r="CB198" i="1"/>
  <c r="CD198" i="1" a="1"/>
  <c r="CD198" i="1" s="1"/>
  <c r="CB62" i="1"/>
  <c r="CD62" i="1" a="1"/>
  <c r="CD62" i="1" s="1"/>
  <c r="CB271" i="1"/>
  <c r="CD271" i="1" a="1"/>
  <c r="CD271" i="1" s="1"/>
  <c r="CB270" i="1"/>
  <c r="CD270" i="1" a="1"/>
  <c r="CD270" i="1" s="1"/>
  <c r="CB80" i="1"/>
  <c r="CD80" i="1" a="1"/>
  <c r="CD80" i="1" s="1"/>
  <c r="CB24" i="1"/>
  <c r="CD24" i="1" a="1"/>
  <c r="CD24" i="1" s="1"/>
  <c r="CB606" i="1"/>
  <c r="CD606" i="1" a="1"/>
  <c r="CD606" i="1" s="1"/>
  <c r="CB63" i="1"/>
  <c r="CD63" i="1" a="1"/>
  <c r="CD63" i="1" s="1"/>
  <c r="CB98" i="1"/>
  <c r="CD98" i="1" a="1"/>
  <c r="CD98" i="1" s="1"/>
  <c r="CB356" i="1"/>
  <c r="CD356" i="1" a="1"/>
  <c r="CD356" i="1" s="1"/>
  <c r="CB21" i="1"/>
  <c r="CD21" i="1" a="1"/>
  <c r="CD21" i="1" s="1"/>
  <c r="CB4" i="1"/>
  <c r="CD4" i="1" a="1"/>
  <c r="CD4" i="1" s="1"/>
  <c r="CB126" i="1"/>
  <c r="CD126" i="1" a="1"/>
  <c r="CD126" i="1" s="1"/>
  <c r="CB331" i="1"/>
  <c r="CD331" i="1" a="1"/>
  <c r="CD331" i="1" s="1"/>
  <c r="CB424" i="1"/>
  <c r="CD424" i="1" a="1"/>
  <c r="CD424" i="1" s="1"/>
  <c r="CB476" i="1"/>
  <c r="CD476" i="1" a="1"/>
  <c r="CD476" i="1" s="1"/>
  <c r="CB39" i="1"/>
  <c r="CD39" i="1" a="1"/>
  <c r="CD39" i="1" s="1"/>
  <c r="CB201" i="1"/>
  <c r="CD201" i="1" a="1"/>
  <c r="CD201" i="1" s="1"/>
  <c r="CB332" i="1"/>
  <c r="CD332" i="1" a="1"/>
  <c r="CD332" i="1" s="1"/>
  <c r="CB404" i="1"/>
  <c r="CD404" i="1" a="1"/>
  <c r="CD404" i="1" s="1"/>
  <c r="CB33" i="1"/>
  <c r="CD33" i="1" a="1"/>
  <c r="CD33" i="1" s="1"/>
  <c r="CB54" i="1"/>
  <c r="CD54" i="1" a="1"/>
  <c r="CD54" i="1" s="1"/>
  <c r="CB51" i="1"/>
  <c r="CD51" i="1" a="1"/>
  <c r="CD51" i="1" s="1"/>
  <c r="CB66" i="1"/>
  <c r="CD66" i="1" a="1"/>
  <c r="CD66" i="1" s="1"/>
  <c r="CB52" i="1"/>
  <c r="CD52" i="1" a="1"/>
  <c r="CD52" i="1" s="1"/>
  <c r="CB65" i="1"/>
  <c r="CD65" i="1" a="1"/>
  <c r="CD65" i="1" s="1"/>
  <c r="CB22" i="1"/>
  <c r="CD22" i="1" a="1"/>
  <c r="CD22" i="1" s="1"/>
  <c r="CB504" i="1"/>
  <c r="CD504" i="1" a="1"/>
  <c r="CD504" i="1" s="1"/>
  <c r="CB647" i="1"/>
  <c r="CD647" i="1" a="1"/>
  <c r="CD647" i="1" s="1"/>
  <c r="CB585" i="1"/>
  <c r="CD585" i="1" a="1"/>
  <c r="CD585" i="1" s="1"/>
  <c r="CB540" i="1"/>
  <c r="CD540" i="1" a="1"/>
  <c r="CD540" i="1" s="1"/>
  <c r="EO536" i="1"/>
  <c r="R536" i="1" s="1"/>
  <c r="S536" i="1" s="1"/>
  <c r="CB561" i="1"/>
  <c r="CD561" i="1" a="1"/>
  <c r="CD561" i="1" s="1"/>
  <c r="CB587" i="1"/>
  <c r="CD587" i="1" a="1"/>
  <c r="CD587" i="1" s="1"/>
  <c r="CB564" i="1"/>
  <c r="CD564" i="1" a="1"/>
  <c r="CD564" i="1" s="1"/>
  <c r="CB696" i="1"/>
  <c r="CD696" i="1" a="1"/>
  <c r="CD696" i="1" s="1"/>
  <c r="CB537" i="1"/>
  <c r="CD537" i="1" a="1"/>
  <c r="CD537" i="1" s="1"/>
  <c r="CB659" i="1"/>
  <c r="CD659" i="1" a="1"/>
  <c r="CD659" i="1" s="1"/>
  <c r="CB554" i="1"/>
  <c r="CD554" i="1" a="1"/>
  <c r="CD554" i="1" s="1"/>
  <c r="CB594" i="1"/>
  <c r="CD594" i="1" a="1"/>
  <c r="CD594" i="1" s="1"/>
  <c r="CB439" i="1"/>
  <c r="CD439" i="1" a="1"/>
  <c r="CD439" i="1" s="1"/>
  <c r="CB285" i="1"/>
  <c r="CD285" i="1" a="1"/>
  <c r="CD285" i="1" s="1"/>
  <c r="CB479" i="1"/>
  <c r="CD479" i="1" a="1"/>
  <c r="CD479" i="1" s="1"/>
  <c r="CB186" i="1"/>
  <c r="CD186" i="1" a="1"/>
  <c r="CD186" i="1" s="1"/>
  <c r="CB299" i="1"/>
  <c r="CD299" i="1" a="1"/>
  <c r="CD299" i="1" s="1"/>
  <c r="CB374" i="1"/>
  <c r="CD374" i="1" a="1"/>
  <c r="CD374" i="1" s="1"/>
  <c r="CB519" i="1"/>
  <c r="CD519" i="1" a="1"/>
  <c r="CD519" i="1" s="1"/>
  <c r="CB174" i="1"/>
  <c r="CD174" i="1" a="1"/>
  <c r="CD174" i="1" s="1"/>
  <c r="CB520" i="1"/>
  <c r="CD520" i="1" a="1"/>
  <c r="CD520" i="1" s="1"/>
  <c r="CB578" i="1"/>
  <c r="CD578" i="1" a="1"/>
  <c r="CD578" i="1" s="1"/>
  <c r="CB635" i="1"/>
  <c r="EO635" i="1" s="1"/>
  <c r="R635" i="1" s="1"/>
  <c r="S635" i="1" s="1"/>
  <c r="CD635" i="1" a="1"/>
  <c r="CD635" i="1" s="1"/>
  <c r="CB447" i="1"/>
  <c r="CD447" i="1" a="1"/>
  <c r="CD447" i="1" s="1"/>
  <c r="CB293" i="1"/>
  <c r="CD293" i="1" a="1"/>
  <c r="CD293" i="1" s="1"/>
  <c r="CB225" i="1"/>
  <c r="CD225" i="1" a="1"/>
  <c r="CD225" i="1" s="1"/>
  <c r="CB322" i="1"/>
  <c r="CD322" i="1" a="1"/>
  <c r="CD322" i="1" s="1"/>
  <c r="CB179" i="1"/>
  <c r="CD179" i="1" a="1"/>
  <c r="CD179" i="1" s="1"/>
  <c r="CB440" i="1"/>
  <c r="CD440" i="1" a="1"/>
  <c r="CD440" i="1" s="1"/>
  <c r="CB228" i="1"/>
  <c r="CD228" i="1" a="1"/>
  <c r="CD228" i="1" s="1"/>
  <c r="CB485" i="1"/>
  <c r="CD485" i="1" a="1"/>
  <c r="CD485" i="1" s="1"/>
  <c r="CB160" i="1"/>
  <c r="CD160" i="1" a="1"/>
  <c r="CD160" i="1" s="1"/>
  <c r="CB416" i="1"/>
  <c r="CD416" i="1" a="1"/>
  <c r="CD416" i="1" s="1"/>
  <c r="CB667" i="1"/>
  <c r="CD667" i="1" a="1"/>
  <c r="CD667" i="1" s="1"/>
  <c r="CB465" i="1"/>
  <c r="CD465" i="1" a="1"/>
  <c r="CD465" i="1" s="1"/>
  <c r="CB467" i="1"/>
  <c r="CD467" i="1" a="1"/>
  <c r="CD467" i="1" s="1"/>
  <c r="CB532" i="1"/>
  <c r="CD532" i="1" a="1"/>
  <c r="CD532" i="1" s="1"/>
  <c r="CB628" i="1"/>
  <c r="CD628" i="1" a="1"/>
  <c r="CD628" i="1" s="1"/>
  <c r="CB640" i="1"/>
  <c r="CD640" i="1" a="1"/>
  <c r="CD640" i="1" s="1"/>
  <c r="CB11" i="1"/>
  <c r="CD11" i="1" a="1"/>
  <c r="CD11" i="1" s="1"/>
  <c r="CB313" i="1"/>
  <c r="CD313" i="1" a="1"/>
  <c r="CD313" i="1" s="1"/>
  <c r="CB346" i="1"/>
  <c r="CD346" i="1" a="1"/>
  <c r="CD346" i="1" s="1"/>
  <c r="CB203" i="1"/>
  <c r="CD203" i="1" a="1"/>
  <c r="CD203" i="1" s="1"/>
  <c r="CB463" i="1"/>
  <c r="CD463" i="1" a="1"/>
  <c r="CD463" i="1" s="1"/>
  <c r="CB278" i="1"/>
  <c r="CD278" i="1" a="1"/>
  <c r="CD278" i="1" s="1"/>
  <c r="CB183" i="1"/>
  <c r="CD183" i="1" a="1"/>
  <c r="CD183" i="1" s="1"/>
  <c r="CB444" i="1"/>
  <c r="CD444" i="1" a="1"/>
  <c r="CD444" i="1" s="1"/>
  <c r="CB45" i="1"/>
  <c r="CD45" i="1" a="1"/>
  <c r="CD45" i="1" s="1"/>
  <c r="CB31" i="1"/>
  <c r="CD31" i="1" a="1"/>
  <c r="CD31" i="1" s="1"/>
  <c r="CB75" i="1"/>
  <c r="CD75" i="1" a="1"/>
  <c r="CD75" i="1" s="1"/>
  <c r="CB464" i="1"/>
  <c r="CD464" i="1" a="1"/>
  <c r="CD464" i="1" s="1"/>
  <c r="CB14" i="1"/>
  <c r="CD14" i="1" a="1"/>
  <c r="CD14" i="1" s="1"/>
  <c r="CB2" i="1"/>
  <c r="CD2" i="1" a="1"/>
  <c r="CD2" i="1" s="1"/>
  <c r="CB76" i="1"/>
  <c r="CD76" i="1" a="1"/>
  <c r="CD76" i="1" s="1"/>
  <c r="CB339" i="1"/>
  <c r="CD339" i="1" a="1"/>
  <c r="CD339" i="1" s="1"/>
  <c r="CB133" i="1"/>
  <c r="CD133" i="1" a="1"/>
  <c r="CD133" i="1" s="1"/>
  <c r="CB286" i="1"/>
  <c r="EO286" i="1" s="1"/>
  <c r="R286" i="1" s="1"/>
  <c r="S286" i="1" s="1"/>
  <c r="CD286" i="1" a="1"/>
  <c r="CD286" i="1" s="1"/>
  <c r="CB191" i="1"/>
  <c r="CD191" i="1" a="1"/>
  <c r="CD191" i="1" s="1"/>
  <c r="CB452" i="1"/>
  <c r="CD452" i="1" a="1"/>
  <c r="CD452" i="1" s="1"/>
  <c r="CB86" i="1"/>
  <c r="CD86" i="1" a="1"/>
  <c r="CD86" i="1" s="1"/>
  <c r="CB399" i="1"/>
  <c r="CD399" i="1" a="1"/>
  <c r="CD399" i="1" s="1"/>
  <c r="CB515" i="1"/>
  <c r="CD515" i="1" a="1"/>
  <c r="CD515" i="1" s="1"/>
  <c r="CB631" i="1"/>
  <c r="CD631" i="1" a="1"/>
  <c r="CD631" i="1" s="1"/>
  <c r="CB333" i="1"/>
  <c r="CD333" i="1" a="1"/>
  <c r="CD333" i="1" s="1"/>
  <c r="CB74" i="1"/>
  <c r="CD74" i="1" a="1"/>
  <c r="CD74" i="1" s="1"/>
  <c r="CB329" i="1"/>
  <c r="CD329" i="1" a="1"/>
  <c r="CD329" i="1" s="1"/>
  <c r="CB234" i="1"/>
  <c r="CD234" i="1" a="1"/>
  <c r="CD234" i="1" s="1"/>
  <c r="CB84" i="1"/>
  <c r="CD84" i="1" a="1"/>
  <c r="CD84" i="1" s="1"/>
  <c r="CB204" i="1"/>
  <c r="CD204" i="1" a="1"/>
  <c r="CD204" i="1" s="1"/>
  <c r="CB358" i="1"/>
  <c r="CD358" i="1" a="1"/>
  <c r="CD358" i="1" s="1"/>
  <c r="CB200" i="1"/>
  <c r="CD200" i="1" a="1"/>
  <c r="CD200" i="1" s="1"/>
  <c r="CB453" i="1"/>
  <c r="CD453" i="1" a="1"/>
  <c r="CD453" i="1" s="1"/>
  <c r="CB47" i="1"/>
  <c r="CD47" i="1" a="1"/>
  <c r="CD47" i="1" s="1"/>
  <c r="CB91" i="1"/>
  <c r="CD91" i="1" a="1"/>
  <c r="CD91" i="1" s="1"/>
  <c r="CB227" i="1"/>
  <c r="CD227" i="1" a="1"/>
  <c r="CD227" i="1" s="1"/>
  <c r="CB335" i="1"/>
  <c r="CD335" i="1" a="1"/>
  <c r="CD335" i="1" s="1"/>
  <c r="CB385" i="1"/>
  <c r="CD385" i="1" a="1"/>
  <c r="CD385" i="1" s="1"/>
  <c r="CB337" i="1"/>
  <c r="CD337" i="1" a="1"/>
  <c r="CD337" i="1" s="1"/>
  <c r="CB251" i="1"/>
  <c r="CD251" i="1" a="1"/>
  <c r="CD251" i="1" s="1"/>
  <c r="CB168" i="1"/>
  <c r="CD168" i="1" a="1"/>
  <c r="CD168" i="1" s="1"/>
  <c r="CB492" i="1"/>
  <c r="CD492" i="1" a="1"/>
  <c r="CD492" i="1" s="1"/>
  <c r="CB67" i="1"/>
  <c r="CD67" i="1" a="1"/>
  <c r="CD67" i="1" s="1"/>
  <c r="CB686" i="1"/>
  <c r="EO686" i="1" s="1"/>
  <c r="R686" i="1" s="1"/>
  <c r="S686" i="1" s="1"/>
  <c r="CD686" i="1" a="1"/>
  <c r="CD686" i="1" s="1"/>
  <c r="CB601" i="1"/>
  <c r="CD601" i="1" a="1"/>
  <c r="CD601" i="1" s="1"/>
  <c r="CB432" i="1"/>
  <c r="CD432" i="1" a="1"/>
  <c r="CD432" i="1" s="1"/>
  <c r="CB420" i="1"/>
  <c r="CD420" i="1" a="1"/>
  <c r="CD420" i="1" s="1"/>
  <c r="CB288" i="1"/>
  <c r="CD288" i="1" a="1"/>
  <c r="CD288" i="1" s="1"/>
  <c r="CB574" i="1"/>
  <c r="CD574" i="1" a="1"/>
  <c r="CD574" i="1" s="1"/>
  <c r="CB511" i="1"/>
  <c r="EO511" i="1" s="1"/>
  <c r="R511" i="1" s="1"/>
  <c r="S511" i="1" s="1"/>
  <c r="CD511" i="1" a="1"/>
  <c r="CD511" i="1" s="1"/>
  <c r="CB88" i="1"/>
  <c r="CD88" i="1" a="1"/>
  <c r="CD88" i="1" s="1"/>
  <c r="CB82" i="1"/>
  <c r="CD82" i="1" a="1"/>
  <c r="CD82" i="1" s="1"/>
  <c r="CB483" i="1"/>
  <c r="CD483" i="1" a="1"/>
  <c r="CD483" i="1" s="1"/>
  <c r="CB354" i="1"/>
  <c r="EO354" i="1" s="1"/>
  <c r="R354" i="1" s="1"/>
  <c r="S354" i="1" s="1"/>
  <c r="CD354" i="1" a="1"/>
  <c r="CD354" i="1" s="1"/>
  <c r="CB260" i="1"/>
  <c r="CD260" i="1" a="1"/>
  <c r="CD260" i="1" s="1"/>
  <c r="CB53" i="1"/>
  <c r="CD53" i="1" a="1"/>
  <c r="CD53" i="1" s="1"/>
  <c r="CB605" i="1"/>
  <c r="CD605" i="1" a="1"/>
  <c r="CD605" i="1" s="1"/>
  <c r="CB104" i="1"/>
  <c r="CD104" i="1" a="1"/>
  <c r="CD104" i="1" s="1"/>
  <c r="CB256" i="1"/>
  <c r="EO256" i="1" s="1"/>
  <c r="R256" i="1" s="1"/>
  <c r="S256" i="1" s="1"/>
  <c r="CD256" i="1" a="1"/>
  <c r="CD256" i="1" s="1"/>
  <c r="CB56" i="1"/>
  <c r="CD56" i="1" a="1"/>
  <c r="CD56" i="1" s="1"/>
  <c r="CB50" i="1"/>
  <c r="CD50" i="1" a="1"/>
  <c r="CD50" i="1" s="1"/>
  <c r="EO161" i="1"/>
  <c r="R161" i="1" s="1"/>
  <c r="S161" i="1" s="1"/>
  <c r="CB28" i="1"/>
  <c r="CD28" i="1" a="1"/>
  <c r="CD28" i="1" s="1"/>
  <c r="CB59" i="1"/>
  <c r="CD59" i="1" a="1"/>
  <c r="CD59" i="1" s="1"/>
  <c r="CB41" i="1"/>
  <c r="CD41" i="1" a="1"/>
  <c r="CD41" i="1" s="1"/>
  <c r="EO340" i="1"/>
  <c r="R340" i="1" s="1"/>
  <c r="S340" i="1" s="1"/>
  <c r="CB34" i="1"/>
  <c r="CD34" i="1" a="1"/>
  <c r="CD34" i="1" s="1"/>
  <c r="EO162" i="1"/>
  <c r="R162" i="1" s="1"/>
  <c r="S162" i="1" s="1"/>
  <c r="CB588" i="1"/>
  <c r="CD588" i="1" a="1"/>
  <c r="CD588" i="1" s="1"/>
  <c r="CB592" i="1"/>
  <c r="CD592" i="1" a="1"/>
  <c r="CD592" i="1" s="1"/>
  <c r="CB595" i="1"/>
  <c r="CD595" i="1" a="1"/>
  <c r="CD595" i="1" s="1"/>
  <c r="CB604" i="1"/>
  <c r="CD604" i="1" a="1"/>
  <c r="CD604" i="1" s="1"/>
  <c r="CB580" i="1"/>
  <c r="CD580" i="1" a="1"/>
  <c r="CD580" i="1" s="1"/>
  <c r="CB277" i="1"/>
  <c r="CD277" i="1" a="1"/>
  <c r="CD277" i="1" s="1"/>
  <c r="CB207" i="1"/>
  <c r="CD207" i="1" a="1"/>
  <c r="CD207" i="1" s="1"/>
  <c r="CB560" i="1"/>
  <c r="CD560" i="1" a="1"/>
  <c r="CD560" i="1" s="1"/>
  <c r="CB584" i="1"/>
  <c r="EO584" i="1" s="1"/>
  <c r="R584" i="1" s="1"/>
  <c r="S584" i="1" s="1"/>
  <c r="CD584" i="1" a="1"/>
  <c r="CD584" i="1" s="1"/>
  <c r="CB576" i="1"/>
  <c r="CD576" i="1" a="1"/>
  <c r="CD576" i="1" s="1"/>
  <c r="CB661" i="1"/>
  <c r="EO661" i="1" s="1"/>
  <c r="R661" i="1" s="1"/>
  <c r="S661" i="1" s="1"/>
  <c r="CD661" i="1" a="1"/>
  <c r="CD661" i="1" s="1"/>
  <c r="CB682" i="1"/>
  <c r="CD682" i="1" a="1"/>
  <c r="CD682" i="1" s="1"/>
  <c r="CB301" i="1"/>
  <c r="CD301" i="1" a="1"/>
  <c r="CD301" i="1" s="1"/>
  <c r="CB233" i="1"/>
  <c r="CD233" i="1" a="1"/>
  <c r="CD233" i="1" s="1"/>
  <c r="CB330" i="1"/>
  <c r="CD330" i="1" a="1"/>
  <c r="CD330" i="1" s="1"/>
  <c r="CB187" i="1"/>
  <c r="CD187" i="1" a="1"/>
  <c r="CD187" i="1" s="1"/>
  <c r="CB448" i="1"/>
  <c r="CD448" i="1" a="1"/>
  <c r="CD448" i="1" s="1"/>
  <c r="CB236" i="1"/>
  <c r="CD236" i="1" a="1"/>
  <c r="CD236" i="1" s="1"/>
  <c r="CB295" i="1"/>
  <c r="CD295" i="1" a="1"/>
  <c r="CD295" i="1" s="1"/>
  <c r="CB360" i="1"/>
  <c r="CD360" i="1" a="1"/>
  <c r="CD360" i="1" s="1"/>
  <c r="CB93" i="1"/>
  <c r="CD93" i="1" a="1"/>
  <c r="CD93" i="1" s="1"/>
  <c r="CB72" i="1"/>
  <c r="CD72" i="1" a="1"/>
  <c r="CD72" i="1" s="1"/>
  <c r="CB92" i="1"/>
  <c r="CD92" i="1" a="1"/>
  <c r="CD92" i="1" s="1"/>
  <c r="CB6" i="1"/>
  <c r="CD6" i="1" a="1"/>
  <c r="CD6" i="1" s="1"/>
  <c r="CB602" i="1"/>
  <c r="CD602" i="1" a="1"/>
  <c r="CD602" i="1" s="1"/>
  <c r="CB662" i="1"/>
  <c r="CD662" i="1" a="1"/>
  <c r="CD662" i="1" s="1"/>
  <c r="CB373" i="1"/>
  <c r="CD373" i="1" a="1"/>
  <c r="CD373" i="1" s="1"/>
  <c r="CB305" i="1"/>
  <c r="CD305" i="1" a="1"/>
  <c r="CD305" i="1" s="1"/>
  <c r="CB143" i="1"/>
  <c r="CD143" i="1" a="1"/>
  <c r="CD143" i="1" s="1"/>
  <c r="CB175" i="1"/>
  <c r="CD175" i="1" a="1"/>
  <c r="CD175" i="1" s="1"/>
  <c r="CB176" i="1"/>
  <c r="CD176" i="1" a="1"/>
  <c r="CD176" i="1" s="1"/>
  <c r="CB429" i="1"/>
  <c r="CD429" i="1" a="1"/>
  <c r="CD429" i="1" s="1"/>
  <c r="CB87" i="1"/>
  <c r="CD87" i="1" a="1"/>
  <c r="CD87" i="1" s="1"/>
  <c r="AY184" i="1" a="1"/>
  <c r="AY184" i="1" s="1"/>
  <c r="CB193" i="1"/>
  <c r="CD193" i="1" a="1"/>
  <c r="CD193" i="1" s="1"/>
  <c r="EO414" i="1"/>
  <c r="R414" i="1" s="1"/>
  <c r="S414" i="1" s="1"/>
  <c r="CB694" i="1"/>
  <c r="CD694" i="1" a="1"/>
  <c r="CD694" i="1" s="1"/>
  <c r="CB499" i="1"/>
  <c r="CD499" i="1" a="1"/>
  <c r="CD499" i="1" s="1"/>
  <c r="CB626" i="1"/>
  <c r="CD626" i="1" a="1"/>
  <c r="CD626" i="1" s="1"/>
  <c r="CB365" i="1"/>
  <c r="CD365" i="1" a="1"/>
  <c r="CD365" i="1" s="1"/>
  <c r="CB359" i="1"/>
  <c r="CD359" i="1" a="1"/>
  <c r="CD359" i="1" s="1"/>
  <c r="CB674" i="1"/>
  <c r="CD674" i="1" a="1"/>
  <c r="CD674" i="1" s="1"/>
  <c r="CB545" i="1"/>
  <c r="CD545" i="1" a="1"/>
  <c r="CD545" i="1" s="1"/>
  <c r="CB37" i="1"/>
  <c r="CD37" i="1" a="1"/>
  <c r="CD37" i="1" s="1"/>
  <c r="CB197" i="1"/>
  <c r="CD197" i="1" a="1"/>
  <c r="CD197" i="1" s="1"/>
  <c r="CB64" i="1"/>
  <c r="CD64" i="1" a="1"/>
  <c r="CD64" i="1" s="1"/>
  <c r="CB43" i="1"/>
  <c r="CD43" i="1" a="1"/>
  <c r="CD43" i="1" s="1"/>
  <c r="EO368" i="1"/>
  <c r="R368" i="1" s="1"/>
  <c r="S368" i="1" s="1"/>
  <c r="CB38" i="1"/>
  <c r="CD38" i="1" a="1"/>
  <c r="CD38" i="1" s="1"/>
  <c r="CB36" i="1"/>
  <c r="CD36" i="1" a="1"/>
  <c r="CD36" i="1" s="1"/>
  <c r="EO95" i="1"/>
  <c r="R95" i="1" s="1"/>
  <c r="S95" i="1" s="1"/>
  <c r="CB32" i="1"/>
  <c r="CD32" i="1" a="1"/>
  <c r="CD32" i="1" s="1"/>
  <c r="CB27" i="1"/>
  <c r="CD27" i="1" a="1"/>
  <c r="CD27" i="1" s="1"/>
  <c r="CB48" i="1"/>
  <c r="CD48" i="1" a="1"/>
  <c r="CD48" i="1" s="1"/>
  <c r="CB683" i="1"/>
  <c r="CD683" i="1" a="1"/>
  <c r="CD683" i="1" s="1"/>
  <c r="CB673" i="1"/>
  <c r="CD673" i="1" a="1"/>
  <c r="CD673" i="1" s="1"/>
  <c r="CB609" i="1"/>
  <c r="CD609" i="1" a="1"/>
  <c r="CD609" i="1" s="1"/>
  <c r="CB680" i="1"/>
  <c r="CD680" i="1" a="1"/>
  <c r="CD680" i="1" s="1"/>
  <c r="CB623" i="1"/>
  <c r="CD623" i="1" a="1"/>
  <c r="CD623" i="1" s="1"/>
  <c r="CB685" i="1"/>
  <c r="CD685" i="1" a="1"/>
  <c r="CD685" i="1" s="1"/>
  <c r="CB689" i="1"/>
  <c r="CD689" i="1" a="1"/>
  <c r="CD689" i="1" s="1"/>
  <c r="CB490" i="1"/>
  <c r="CD490" i="1" a="1"/>
  <c r="CD490" i="1" s="1"/>
  <c r="CB349" i="1"/>
  <c r="CD349" i="1" a="1"/>
  <c r="CD349" i="1" s="1"/>
  <c r="CB345" i="1"/>
  <c r="CD345" i="1" a="1"/>
  <c r="CD345" i="1" s="1"/>
  <c r="CB250" i="1"/>
  <c r="CD250" i="1" a="1"/>
  <c r="CD250" i="1" s="1"/>
  <c r="CB363" i="1"/>
  <c r="CD363" i="1" a="1"/>
  <c r="CD363" i="1" s="1"/>
  <c r="CB477" i="1"/>
  <c r="CD477" i="1" a="1"/>
  <c r="CD477" i="1" s="1"/>
  <c r="CB443" i="1"/>
  <c r="CD443" i="1" a="1"/>
  <c r="CD443" i="1" s="1"/>
  <c r="CB343" i="1"/>
  <c r="CD343" i="1" a="1"/>
  <c r="CD343" i="1" s="1"/>
  <c r="CB145" i="1"/>
  <c r="CD145" i="1" a="1"/>
  <c r="CD145" i="1" s="1"/>
  <c r="CB408" i="1"/>
  <c r="CD408" i="1" a="1"/>
  <c r="CD408" i="1" s="1"/>
  <c r="CB575" i="1"/>
  <c r="CD575" i="1" a="1"/>
  <c r="CD575" i="1" s="1"/>
  <c r="CB672" i="1"/>
  <c r="CD672" i="1" a="1"/>
  <c r="CD672" i="1" s="1"/>
  <c r="CB624" i="1"/>
  <c r="CD624" i="1" a="1"/>
  <c r="CD624" i="1" s="1"/>
  <c r="CB357" i="1"/>
  <c r="CD357" i="1" a="1"/>
  <c r="CD357" i="1" s="1"/>
  <c r="CB487" i="1"/>
  <c r="CD487" i="1" a="1"/>
  <c r="CD487" i="1" s="1"/>
  <c r="CB131" i="1"/>
  <c r="CD131" i="1" a="1"/>
  <c r="CD131" i="1" s="1"/>
  <c r="CB243" i="1"/>
  <c r="CD243" i="1" a="1"/>
  <c r="CD243" i="1" s="1"/>
  <c r="CB351" i="1"/>
  <c r="CD351" i="1" a="1"/>
  <c r="CD351" i="1" s="1"/>
  <c r="CB242" i="1"/>
  <c r="CD242" i="1" a="1"/>
  <c r="CD242" i="1" s="1"/>
  <c r="CB272" i="1"/>
  <c r="CD272" i="1" a="1"/>
  <c r="CD272" i="1" s="1"/>
  <c r="CB568" i="1"/>
  <c r="CD568" i="1" a="1"/>
  <c r="CD568" i="1" s="1"/>
  <c r="CB571" i="1"/>
  <c r="CD571" i="1" a="1"/>
  <c r="CD571" i="1" s="1"/>
  <c r="CB582" i="1"/>
  <c r="CD582" i="1" a="1"/>
  <c r="CD582" i="1" s="1"/>
  <c r="CB5" i="1"/>
  <c r="CD5" i="1" a="1"/>
  <c r="CD5" i="1" s="1"/>
  <c r="CB475" i="1"/>
  <c r="CD475" i="1" a="1"/>
  <c r="CD475" i="1" s="1"/>
  <c r="CB317" i="1"/>
  <c r="CD317" i="1" a="1"/>
  <c r="CD317" i="1" s="1"/>
  <c r="CB122" i="1"/>
  <c r="CD122" i="1" a="1"/>
  <c r="CD122" i="1" s="1"/>
  <c r="CB377" i="1"/>
  <c r="CD377" i="1" a="1"/>
  <c r="CD377" i="1" s="1"/>
  <c r="CB410" i="1"/>
  <c r="CD410" i="1" a="1"/>
  <c r="CD410" i="1" s="1"/>
  <c r="CB267" i="1"/>
  <c r="CD267" i="1" a="1"/>
  <c r="CD267" i="1" s="1"/>
  <c r="CB380" i="1"/>
  <c r="CD380" i="1" a="1"/>
  <c r="CD380" i="1" s="1"/>
  <c r="CB342" i="1"/>
  <c r="CD342" i="1" a="1"/>
  <c r="CD342" i="1" s="1"/>
  <c r="CB247" i="1"/>
  <c r="CD247" i="1" a="1"/>
  <c r="CD247" i="1" s="1"/>
  <c r="CB109" i="1"/>
  <c r="CD109" i="1" a="1"/>
  <c r="CD109" i="1" s="1"/>
  <c r="CB95" i="1"/>
  <c r="CD95" i="1" a="1"/>
  <c r="CD95" i="1" s="1"/>
  <c r="CB608" i="1"/>
  <c r="CD608" i="1" a="1"/>
  <c r="CD608" i="1" s="1"/>
  <c r="CB341" i="1"/>
  <c r="CD341" i="1" a="1"/>
  <c r="CD341" i="1" s="1"/>
  <c r="CB163" i="1"/>
  <c r="CD163" i="1" a="1"/>
  <c r="CD163" i="1" s="1"/>
  <c r="CB512" i="1"/>
  <c r="CD512" i="1" a="1"/>
  <c r="CD512" i="1" s="1"/>
  <c r="CB12" i="1"/>
  <c r="CD12" i="1" a="1"/>
  <c r="CD12" i="1" s="1"/>
  <c r="CB290" i="1"/>
  <c r="EO290" i="1" s="1"/>
  <c r="R290" i="1" s="1"/>
  <c r="S290" i="1" s="1"/>
  <c r="CD290" i="1" a="1"/>
  <c r="CD290" i="1" s="1"/>
  <c r="CB403" i="1"/>
  <c r="CD403" i="1" a="1"/>
  <c r="CD403" i="1" s="1"/>
  <c r="CB196" i="1"/>
  <c r="CD196" i="1" a="1"/>
  <c r="CD196" i="1" s="1"/>
  <c r="CB449" i="1"/>
  <c r="CD449" i="1" a="1"/>
  <c r="CD449" i="1" s="1"/>
  <c r="CB255" i="1"/>
  <c r="CD255" i="1" a="1"/>
  <c r="CD255" i="1" s="1"/>
  <c r="CB445" i="1"/>
  <c r="CD445" i="1" a="1"/>
  <c r="CD445" i="1" s="1"/>
  <c r="CB97" i="1"/>
  <c r="CD97" i="1" a="1"/>
  <c r="CD97" i="1" s="1"/>
  <c r="CB100" i="1"/>
  <c r="CD100" i="1" a="1"/>
  <c r="CD100" i="1" s="1"/>
  <c r="CB401" i="1"/>
  <c r="CD401" i="1" a="1"/>
  <c r="CD401" i="1" s="1"/>
  <c r="CB102" i="1"/>
  <c r="CD102" i="1" a="1"/>
  <c r="CD102" i="1" s="1"/>
  <c r="CB531" i="1"/>
  <c r="CD531" i="1" a="1"/>
  <c r="CD531" i="1" s="1"/>
  <c r="CB589" i="1"/>
  <c r="CD589" i="1" a="1"/>
  <c r="CD589" i="1" s="1"/>
  <c r="CB500" i="1"/>
  <c r="CD500" i="1" a="1"/>
  <c r="CD500" i="1" s="1"/>
  <c r="CB668" i="1"/>
  <c r="CD668" i="1" a="1"/>
  <c r="CD668" i="1" s="1"/>
  <c r="CB666" i="1"/>
  <c r="EO666" i="1" s="1"/>
  <c r="R666" i="1" s="1"/>
  <c r="S666" i="1" s="1"/>
  <c r="CD666" i="1" a="1"/>
  <c r="CD666" i="1" s="1"/>
  <c r="CB7" i="1"/>
  <c r="CD7" i="1" a="1"/>
  <c r="CD7" i="1" s="1"/>
  <c r="CB138" i="1"/>
  <c r="CD138" i="1" a="1"/>
  <c r="CD138" i="1" s="1"/>
  <c r="CB393" i="1"/>
  <c r="CD393" i="1" a="1"/>
  <c r="CD393" i="1" s="1"/>
  <c r="CB298" i="1"/>
  <c r="CD298" i="1" a="1"/>
  <c r="CD298" i="1" s="1"/>
  <c r="CB155" i="1"/>
  <c r="CD155" i="1" a="1"/>
  <c r="CD155" i="1" s="1"/>
  <c r="CB411" i="1"/>
  <c r="CD411" i="1" a="1"/>
  <c r="CD411" i="1" s="1"/>
  <c r="CB268" i="1"/>
  <c r="CD268" i="1" a="1"/>
  <c r="CD268" i="1" s="1"/>
  <c r="CB166" i="1"/>
  <c r="CD166" i="1" a="1"/>
  <c r="CD166" i="1" s="1"/>
  <c r="CB427" i="1"/>
  <c r="CD427" i="1" a="1"/>
  <c r="CD427" i="1" s="1"/>
  <c r="CB264" i="1"/>
  <c r="CD264" i="1" a="1"/>
  <c r="CD264" i="1" s="1"/>
  <c r="CB61" i="1"/>
  <c r="CD61" i="1" a="1"/>
  <c r="CD61" i="1" s="1"/>
  <c r="CB111" i="1"/>
  <c r="CD111" i="1" a="1"/>
  <c r="CD111" i="1" s="1"/>
  <c r="CB149" i="1"/>
  <c r="EO149" i="1" s="1"/>
  <c r="R149" i="1" s="1"/>
  <c r="S149" i="1" s="1"/>
  <c r="CD149" i="1" a="1"/>
  <c r="CD149" i="1" s="1"/>
  <c r="CB137" i="1"/>
  <c r="CD137" i="1" a="1"/>
  <c r="CD137" i="1" s="1"/>
  <c r="CB192" i="1"/>
  <c r="CD192" i="1" a="1"/>
  <c r="CD192" i="1" s="1"/>
  <c r="AW21" i="1"/>
  <c r="AY21" i="1" a="1"/>
  <c r="AY21" i="1" s="1"/>
  <c r="AW72" i="1"/>
  <c r="AY72" i="1" a="1"/>
  <c r="AY72" i="1" s="1"/>
  <c r="AW668" i="1"/>
  <c r="AY668" i="1" a="1"/>
  <c r="AY668" i="1" s="1"/>
  <c r="AW338" i="1"/>
  <c r="EO338" i="1" s="1"/>
  <c r="R338" i="1" s="1"/>
  <c r="S338" i="1" s="1"/>
  <c r="AY338" i="1" a="1"/>
  <c r="AY338" i="1" s="1"/>
  <c r="AW360" i="1"/>
  <c r="EO360" i="1" s="1"/>
  <c r="R360" i="1" s="1"/>
  <c r="S360" i="1" s="1"/>
  <c r="AY360" i="1" a="1"/>
  <c r="AY360" i="1" s="1"/>
  <c r="AW333" i="1"/>
  <c r="AY333" i="1" a="1"/>
  <c r="AY333" i="1" s="1"/>
  <c r="AW339" i="1"/>
  <c r="AY339" i="1" a="1"/>
  <c r="AY339" i="1" s="1"/>
  <c r="AW85" i="1"/>
  <c r="AY85" i="1" a="1"/>
  <c r="AY85" i="1" s="1"/>
  <c r="AW136" i="1"/>
  <c r="AY136" i="1" a="1"/>
  <c r="AY136" i="1" s="1"/>
  <c r="AW51" i="1"/>
  <c r="AY51" i="1" a="1"/>
  <c r="AY51" i="1" s="1"/>
  <c r="AW45" i="1"/>
  <c r="AY45" i="1" a="1"/>
  <c r="AY45" i="1" s="1"/>
  <c r="AW59" i="1"/>
  <c r="EO59" i="1" s="1"/>
  <c r="R59" i="1" s="1"/>
  <c r="S59" i="1" s="1"/>
  <c r="AY59" i="1" a="1"/>
  <c r="AY59" i="1" s="1"/>
  <c r="AW145" i="1"/>
  <c r="AY145" i="1" a="1"/>
  <c r="AY145" i="1" s="1"/>
  <c r="AW40" i="1"/>
  <c r="AY40" i="1" a="1"/>
  <c r="AY40" i="1" s="1"/>
  <c r="AW147" i="1"/>
  <c r="AY147" i="1" a="1"/>
  <c r="AY147" i="1" s="1"/>
  <c r="AW97" i="1"/>
  <c r="AY97" i="1" a="1"/>
  <c r="AY97" i="1" s="1"/>
  <c r="AW34" i="1"/>
  <c r="AY34" i="1" a="1"/>
  <c r="AY34" i="1" s="1"/>
  <c r="AW608" i="1"/>
  <c r="AY608" i="1" a="1"/>
  <c r="AY608" i="1" s="1"/>
  <c r="AW615" i="1"/>
  <c r="EO615" i="1" s="1"/>
  <c r="R615" i="1" s="1"/>
  <c r="S615" i="1" s="1"/>
  <c r="AY615" i="1" a="1"/>
  <c r="AY615" i="1" s="1"/>
  <c r="AW670" i="1"/>
  <c r="AY670" i="1" a="1"/>
  <c r="AY670" i="1" s="1"/>
  <c r="AW638" i="1"/>
  <c r="EO638" i="1" s="1"/>
  <c r="R638" i="1" s="1"/>
  <c r="S638" i="1" s="1"/>
  <c r="AY638" i="1" a="1"/>
  <c r="AY638" i="1" s="1"/>
  <c r="AW554" i="1"/>
  <c r="AY554" i="1" a="1"/>
  <c r="AY554" i="1" s="1"/>
  <c r="AW546" i="1"/>
  <c r="AY546" i="1" a="1"/>
  <c r="AY546" i="1" s="1"/>
  <c r="AW576" i="1"/>
  <c r="AY576" i="1" a="1"/>
  <c r="AY576" i="1" s="1"/>
  <c r="AW265" i="1"/>
  <c r="AY265" i="1" a="1"/>
  <c r="AY265" i="1" s="1"/>
  <c r="AW181" i="1"/>
  <c r="AY181" i="1" a="1"/>
  <c r="AY181" i="1" s="1"/>
  <c r="AW277" i="1"/>
  <c r="EO277" i="1" s="1"/>
  <c r="R277" i="1" s="1"/>
  <c r="S277" i="1" s="1"/>
  <c r="AY277" i="1" a="1"/>
  <c r="AY277" i="1" s="1"/>
  <c r="AW194" i="1"/>
  <c r="AY194" i="1" a="1"/>
  <c r="AY194" i="1" s="1"/>
  <c r="AW308" i="1"/>
  <c r="AY308" i="1" a="1"/>
  <c r="AY308" i="1" s="1"/>
  <c r="AW254" i="1"/>
  <c r="AY254" i="1" a="1"/>
  <c r="AY254" i="1" s="1"/>
  <c r="AW239" i="1"/>
  <c r="EO239" i="1" s="1"/>
  <c r="R239" i="1" s="1"/>
  <c r="S239" i="1" s="1"/>
  <c r="AY239" i="1" a="1"/>
  <c r="AY239" i="1" s="1"/>
  <c r="AW208" i="1"/>
  <c r="EO208" i="1" s="1"/>
  <c r="R208" i="1" s="1"/>
  <c r="S208" i="1" s="1"/>
  <c r="AY208" i="1" a="1"/>
  <c r="AY208" i="1" s="1"/>
  <c r="AW28" i="1"/>
  <c r="AY28" i="1" a="1"/>
  <c r="AY28" i="1" s="1"/>
  <c r="AW182" i="1"/>
  <c r="EO182" i="1" s="1"/>
  <c r="R182" i="1" s="1"/>
  <c r="S182" i="1" s="1"/>
  <c r="AY182" i="1" a="1"/>
  <c r="AY182" i="1" s="1"/>
  <c r="AW424" i="1"/>
  <c r="EO424" i="1" s="1"/>
  <c r="R424" i="1" s="1"/>
  <c r="S424" i="1" s="1"/>
  <c r="AY424" i="1" a="1"/>
  <c r="AY424" i="1" s="1"/>
  <c r="AW592" i="1"/>
  <c r="AY592" i="1" a="1"/>
  <c r="AY592" i="1" s="1"/>
  <c r="AW679" i="1"/>
  <c r="AY679" i="1" a="1"/>
  <c r="AY679" i="1" s="1"/>
  <c r="AW632" i="1"/>
  <c r="AY632" i="1" a="1"/>
  <c r="AY632" i="1" s="1"/>
  <c r="AW5" i="1"/>
  <c r="EO5" i="1" s="1"/>
  <c r="R5" i="1" s="1"/>
  <c r="S5" i="1" s="1"/>
  <c r="AY5" i="1" a="1"/>
  <c r="AY5" i="1" s="1"/>
  <c r="AW313" i="1"/>
  <c r="AY313" i="1" a="1"/>
  <c r="AY313" i="1" s="1"/>
  <c r="AW189" i="1"/>
  <c r="AY189" i="1" a="1"/>
  <c r="AY189" i="1" s="1"/>
  <c r="AW285" i="1"/>
  <c r="AY285" i="1" a="1"/>
  <c r="AY285" i="1" s="1"/>
  <c r="AW489" i="1"/>
  <c r="EO489" i="1" s="1"/>
  <c r="R489" i="1" s="1"/>
  <c r="S489" i="1" s="1"/>
  <c r="AY489" i="1" a="1"/>
  <c r="AY489" i="1" s="1"/>
  <c r="AW323" i="1"/>
  <c r="AY323" i="1" a="1"/>
  <c r="AY323" i="1" s="1"/>
  <c r="AW252" i="1"/>
  <c r="EO252" i="1" s="1"/>
  <c r="R252" i="1" s="1"/>
  <c r="S252" i="1" s="1"/>
  <c r="AY252" i="1" a="1"/>
  <c r="AY252" i="1" s="1"/>
  <c r="AW198" i="1"/>
  <c r="EO198" i="1" s="1"/>
  <c r="R198" i="1" s="1"/>
  <c r="S198" i="1" s="1"/>
  <c r="AY198" i="1" a="1"/>
  <c r="AY198" i="1" s="1"/>
  <c r="AW183" i="1"/>
  <c r="EO183" i="1" s="1"/>
  <c r="R183" i="1" s="1"/>
  <c r="S183" i="1" s="1"/>
  <c r="AY183" i="1" a="1"/>
  <c r="AY183" i="1" s="1"/>
  <c r="AW444" i="1"/>
  <c r="AY444" i="1" a="1"/>
  <c r="AY444" i="1" s="1"/>
  <c r="AW440" i="1"/>
  <c r="AY440" i="1" a="1"/>
  <c r="AY440" i="1" s="1"/>
  <c r="AW449" i="1"/>
  <c r="EO449" i="1" s="1"/>
  <c r="R449" i="1" s="1"/>
  <c r="S449" i="1" s="1"/>
  <c r="AY449" i="1" a="1"/>
  <c r="AY449" i="1" s="1"/>
  <c r="AW295" i="1"/>
  <c r="EO295" i="1" s="1"/>
  <c r="R295" i="1" s="1"/>
  <c r="S295" i="1" s="1"/>
  <c r="AY295" i="1" a="1"/>
  <c r="AY295" i="1" s="1"/>
  <c r="AW173" i="1"/>
  <c r="AY173" i="1" a="1"/>
  <c r="AY173" i="1" s="1"/>
  <c r="AW109" i="1"/>
  <c r="AY109" i="1" a="1"/>
  <c r="AY109" i="1" s="1"/>
  <c r="AW562" i="1"/>
  <c r="AY562" i="1" a="1"/>
  <c r="AY562" i="1" s="1"/>
  <c r="AW515" i="1"/>
  <c r="EO515" i="1" s="1"/>
  <c r="R515" i="1" s="1"/>
  <c r="S515" i="1" s="1"/>
  <c r="AY515" i="1" a="1"/>
  <c r="AY515" i="1" s="1"/>
  <c r="AW598" i="1"/>
  <c r="AY598" i="1" a="1"/>
  <c r="AY598" i="1" s="1"/>
  <c r="AW271" i="1"/>
  <c r="AY271" i="1" a="1"/>
  <c r="AY271" i="1" s="1"/>
  <c r="AW463" i="1"/>
  <c r="AY463" i="1" a="1"/>
  <c r="AY463" i="1" s="1"/>
  <c r="AW587" i="1"/>
  <c r="EO587" i="1" s="1"/>
  <c r="R587" i="1" s="1"/>
  <c r="S587" i="1" s="1"/>
  <c r="AY587" i="1" a="1"/>
  <c r="AY587" i="1" s="1"/>
  <c r="AW553" i="1"/>
  <c r="AY553" i="1" a="1"/>
  <c r="AY553" i="1" s="1"/>
  <c r="AW628" i="1"/>
  <c r="AY628" i="1" a="1"/>
  <c r="AY628" i="1" s="1"/>
  <c r="AW377" i="1"/>
  <c r="AY377" i="1" a="1"/>
  <c r="AY377" i="1" s="1"/>
  <c r="AW385" i="1"/>
  <c r="EO385" i="1" s="1"/>
  <c r="R385" i="1" s="1"/>
  <c r="S385" i="1" s="1"/>
  <c r="AY385" i="1" a="1"/>
  <c r="AY385" i="1" s="1"/>
  <c r="AW443" i="1"/>
  <c r="AY443" i="1" a="1"/>
  <c r="AY443" i="1" s="1"/>
  <c r="AW234" i="1"/>
  <c r="AY234" i="1" a="1"/>
  <c r="AY234" i="1" s="1"/>
  <c r="AW163" i="1"/>
  <c r="AY163" i="1" a="1"/>
  <c r="AY163" i="1" s="1"/>
  <c r="AW185" i="1"/>
  <c r="EO185" i="1" s="1"/>
  <c r="R185" i="1" s="1"/>
  <c r="S185" i="1" s="1"/>
  <c r="AY185" i="1" a="1"/>
  <c r="AY185" i="1" s="1"/>
  <c r="AW348" i="1"/>
  <c r="AY348" i="1" a="1"/>
  <c r="AY348" i="1" s="1"/>
  <c r="AW294" i="1"/>
  <c r="EO294" i="1" s="1"/>
  <c r="R294" i="1" s="1"/>
  <c r="S294" i="1" s="1"/>
  <c r="AY294" i="1" a="1"/>
  <c r="AY294" i="1" s="1"/>
  <c r="AW605" i="1"/>
  <c r="EO605" i="1" s="1"/>
  <c r="R605" i="1" s="1"/>
  <c r="S605" i="1" s="1"/>
  <c r="AY605" i="1" a="1"/>
  <c r="AY605" i="1" s="1"/>
  <c r="AW574" i="1"/>
  <c r="EO574" i="1" s="1"/>
  <c r="R574" i="1" s="1"/>
  <c r="S574" i="1" s="1"/>
  <c r="AY574" i="1" a="1"/>
  <c r="AY574" i="1" s="1"/>
  <c r="AW7" i="1"/>
  <c r="EO7" i="1" s="1"/>
  <c r="R7" i="1" s="1"/>
  <c r="S7" i="1" s="1"/>
  <c r="AY7" i="1" a="1"/>
  <c r="AY7" i="1" s="1"/>
  <c r="AW571" i="1"/>
  <c r="AY571" i="1" a="1"/>
  <c r="AY571" i="1" s="1"/>
  <c r="AW532" i="1"/>
  <c r="EO532" i="1" s="1"/>
  <c r="R532" i="1" s="1"/>
  <c r="S532" i="1" s="1"/>
  <c r="AY532" i="1" a="1"/>
  <c r="AY532" i="1" s="1"/>
  <c r="AW600" i="1"/>
  <c r="AY600" i="1" a="1"/>
  <c r="AY600" i="1" s="1"/>
  <c r="AW438" i="1"/>
  <c r="AY438" i="1" a="1"/>
  <c r="AY438" i="1" s="1"/>
  <c r="AW261" i="1"/>
  <c r="AY261" i="1" a="1"/>
  <c r="AY261" i="1" s="1"/>
  <c r="AW451" i="1"/>
  <c r="AY451" i="1" a="1"/>
  <c r="AY451" i="1" s="1"/>
  <c r="AW242" i="1"/>
  <c r="EO242" i="1" s="1"/>
  <c r="R242" i="1" s="1"/>
  <c r="S242" i="1" s="1"/>
  <c r="AY242" i="1" a="1"/>
  <c r="AY242" i="1" s="1"/>
  <c r="AW171" i="1"/>
  <c r="AY171" i="1" a="1"/>
  <c r="AY171" i="1" s="1"/>
  <c r="AW356" i="1"/>
  <c r="AY356" i="1" a="1"/>
  <c r="AY356" i="1" s="1"/>
  <c r="AW302" i="1"/>
  <c r="AY302" i="1" a="1"/>
  <c r="AY302" i="1" s="1"/>
  <c r="AW264" i="1"/>
  <c r="EO264" i="1" s="1"/>
  <c r="R264" i="1" s="1"/>
  <c r="S264" i="1" s="1"/>
  <c r="AY264" i="1" a="1"/>
  <c r="AY264" i="1" s="1"/>
  <c r="AW425" i="1"/>
  <c r="EO425" i="1" s="1"/>
  <c r="R425" i="1" s="1"/>
  <c r="S425" i="1" s="1"/>
  <c r="AY425" i="1" a="1"/>
  <c r="AY425" i="1" s="1"/>
  <c r="AW78" i="1"/>
  <c r="AY78" i="1" a="1"/>
  <c r="AY78" i="1" s="1"/>
  <c r="AW119" i="1"/>
  <c r="AY119" i="1" a="1"/>
  <c r="AY119" i="1" s="1"/>
  <c r="AW61" i="1"/>
  <c r="EO61" i="1" s="1"/>
  <c r="R61" i="1" s="1"/>
  <c r="S61" i="1" s="1"/>
  <c r="AY61" i="1" a="1"/>
  <c r="AY61" i="1" s="1"/>
  <c r="AW694" i="1"/>
  <c r="EO694" i="1" s="1"/>
  <c r="R694" i="1" s="1"/>
  <c r="S694" i="1" s="1"/>
  <c r="AY694" i="1" a="1"/>
  <c r="AY694" i="1" s="1"/>
  <c r="AY531" i="1" a="1"/>
  <c r="AY531" i="1" s="1"/>
  <c r="AW531" i="1"/>
  <c r="AW398" i="1"/>
  <c r="EO398" i="1" s="1"/>
  <c r="R398" i="1" s="1"/>
  <c r="S398" i="1" s="1"/>
  <c r="AY398" i="1" a="1"/>
  <c r="AY398" i="1" s="1"/>
  <c r="AW396" i="1"/>
  <c r="AY396" i="1" a="1"/>
  <c r="AY396" i="1" s="1"/>
  <c r="AW12" i="1"/>
  <c r="EO12" i="1" s="1"/>
  <c r="R12" i="1" s="1"/>
  <c r="S12" i="1" s="1"/>
  <c r="AY12" i="1" a="1"/>
  <c r="AY12" i="1" s="1"/>
  <c r="AW410" i="1"/>
  <c r="EO410" i="1" s="1"/>
  <c r="R410" i="1" s="1"/>
  <c r="S410" i="1" s="1"/>
  <c r="AY410" i="1" a="1"/>
  <c r="AY410" i="1" s="1"/>
  <c r="AW37" i="1"/>
  <c r="AY37" i="1" a="1"/>
  <c r="AY37" i="1" s="1"/>
  <c r="AW131" i="1"/>
  <c r="AY131" i="1" a="1"/>
  <c r="AY131" i="1" s="1"/>
  <c r="AW104" i="1"/>
  <c r="AY104" i="1" a="1"/>
  <c r="AY104" i="1" s="1"/>
  <c r="AW26" i="1"/>
  <c r="AY26" i="1" a="1"/>
  <c r="AY26" i="1" s="1"/>
  <c r="AW580" i="1"/>
  <c r="AY580" i="1" a="1"/>
  <c r="AY580" i="1" s="1"/>
  <c r="AW614" i="1"/>
  <c r="AY614" i="1" a="1"/>
  <c r="AY614" i="1" s="1"/>
  <c r="AW503" i="1"/>
  <c r="AY503" i="1" a="1"/>
  <c r="AY503" i="1" s="1"/>
  <c r="AW575" i="1"/>
  <c r="AY575" i="1" a="1"/>
  <c r="AY575" i="1" s="1"/>
  <c r="AW658" i="1"/>
  <c r="AY658" i="1" a="1"/>
  <c r="AY658" i="1" s="1"/>
  <c r="AW640" i="1"/>
  <c r="AY640" i="1" a="1"/>
  <c r="AY640" i="1" s="1"/>
  <c r="AW673" i="1"/>
  <c r="AY673" i="1" a="1"/>
  <c r="AY673" i="1" s="1"/>
  <c r="AW179" i="1"/>
  <c r="AY179" i="1" a="1"/>
  <c r="AY179" i="1" s="1"/>
  <c r="AW47" i="1"/>
  <c r="EO47" i="1" s="1"/>
  <c r="R47" i="1" s="1"/>
  <c r="S47" i="1" s="1"/>
  <c r="AY47" i="1" a="1"/>
  <c r="AY47" i="1" s="1"/>
  <c r="AW10" i="1"/>
  <c r="EO10" i="1" s="1"/>
  <c r="R10" i="1" s="1"/>
  <c r="S10" i="1" s="1"/>
  <c r="AY10" i="1" a="1"/>
  <c r="AY10" i="1" s="1"/>
  <c r="AW514" i="1"/>
  <c r="EO514" i="1" s="1"/>
  <c r="R514" i="1" s="1"/>
  <c r="S514" i="1" s="1"/>
  <c r="AY514" i="1" a="1"/>
  <c r="AY514" i="1" s="1"/>
  <c r="AW620" i="1"/>
  <c r="AY620" i="1" a="1"/>
  <c r="AY620" i="1" s="1"/>
  <c r="AW637" i="1"/>
  <c r="AY637" i="1" a="1"/>
  <c r="AY637" i="1" s="1"/>
  <c r="AW361" i="1"/>
  <c r="AY361" i="1" a="1"/>
  <c r="AY361" i="1" s="1"/>
  <c r="AW197" i="1"/>
  <c r="AY197" i="1" a="1"/>
  <c r="AY197" i="1" s="1"/>
  <c r="AW293" i="1"/>
  <c r="AY293" i="1" a="1"/>
  <c r="AY293" i="1" s="1"/>
  <c r="AW153" i="1"/>
  <c r="AY153" i="1" a="1"/>
  <c r="AY153" i="1" s="1"/>
  <c r="AW331" i="1"/>
  <c r="AY331" i="1" a="1"/>
  <c r="AY331" i="1" s="1"/>
  <c r="AW260" i="1"/>
  <c r="EO260" i="1" s="1"/>
  <c r="R260" i="1" s="1"/>
  <c r="S260" i="1" s="1"/>
  <c r="AY260" i="1" a="1"/>
  <c r="AY260" i="1" s="1"/>
  <c r="AW206" i="1"/>
  <c r="EO206" i="1" s="1"/>
  <c r="R206" i="1" s="1"/>
  <c r="S206" i="1" s="1"/>
  <c r="AY206" i="1" a="1"/>
  <c r="AY206" i="1" s="1"/>
  <c r="AW191" i="1"/>
  <c r="AY191" i="1" a="1"/>
  <c r="AY191" i="1" s="1"/>
  <c r="AW160" i="1"/>
  <c r="AY160" i="1" a="1"/>
  <c r="AY160" i="1" s="1"/>
  <c r="AW448" i="1"/>
  <c r="AY448" i="1" a="1"/>
  <c r="AY448" i="1" s="1"/>
  <c r="AW71" i="1"/>
  <c r="AY71" i="1" a="1"/>
  <c r="AY71" i="1" s="1"/>
  <c r="AW459" i="1"/>
  <c r="EO459" i="1" s="1"/>
  <c r="R459" i="1" s="1"/>
  <c r="S459" i="1" s="1"/>
  <c r="AY459" i="1" a="1"/>
  <c r="AY459" i="1" s="1"/>
  <c r="AW534" i="1"/>
  <c r="EO534" i="1" s="1"/>
  <c r="R534" i="1" s="1"/>
  <c r="S534" i="1" s="1"/>
  <c r="AY534" i="1" a="1"/>
  <c r="AY534" i="1" s="1"/>
  <c r="AW528" i="1"/>
  <c r="AY528" i="1" a="1"/>
  <c r="AY528" i="1" s="1"/>
  <c r="AW545" i="1"/>
  <c r="AY545" i="1" a="1"/>
  <c r="AY545" i="1" s="1"/>
  <c r="AW524" i="1"/>
  <c r="EO524" i="1" s="1"/>
  <c r="R524" i="1" s="1"/>
  <c r="S524" i="1" s="1"/>
  <c r="AY524" i="1" a="1"/>
  <c r="AY524" i="1" s="1"/>
  <c r="AW671" i="1"/>
  <c r="EO671" i="1" s="1"/>
  <c r="R671" i="1" s="1"/>
  <c r="S671" i="1" s="1"/>
  <c r="AY671" i="1" a="1"/>
  <c r="AY671" i="1" s="1"/>
  <c r="AW401" i="1"/>
  <c r="AY401" i="1" a="1"/>
  <c r="AY401" i="1" s="1"/>
  <c r="AW205" i="1"/>
  <c r="AY205" i="1" a="1"/>
  <c r="AY205" i="1" s="1"/>
  <c r="AW365" i="1"/>
  <c r="AY365" i="1" a="1"/>
  <c r="AY365" i="1" s="1"/>
  <c r="AW427" i="1"/>
  <c r="AY427" i="1" a="1"/>
  <c r="AY427" i="1" s="1"/>
  <c r="AW218" i="1"/>
  <c r="EO218" i="1" s="1"/>
  <c r="R218" i="1" s="1"/>
  <c r="S218" i="1" s="1"/>
  <c r="AY218" i="1" a="1"/>
  <c r="AY218" i="1" s="1"/>
  <c r="AW403" i="1"/>
  <c r="EO403" i="1" s="1"/>
  <c r="R403" i="1" s="1"/>
  <c r="S403" i="1" s="1"/>
  <c r="AY403" i="1" a="1"/>
  <c r="AY403" i="1" s="1"/>
  <c r="AW332" i="1"/>
  <c r="EO332" i="1" s="1"/>
  <c r="R332" i="1" s="1"/>
  <c r="S332" i="1" s="1"/>
  <c r="AY332" i="1" a="1"/>
  <c r="AY332" i="1" s="1"/>
  <c r="AW278" i="1"/>
  <c r="EO278" i="1" s="1"/>
  <c r="R278" i="1" s="1"/>
  <c r="S278" i="1" s="1"/>
  <c r="AY278" i="1" a="1"/>
  <c r="AY278" i="1" s="1"/>
  <c r="AW263" i="1"/>
  <c r="AY263" i="1" a="1"/>
  <c r="AY263" i="1" s="1"/>
  <c r="AW240" i="1"/>
  <c r="EO240" i="1" s="1"/>
  <c r="R240" i="1" s="1"/>
  <c r="S240" i="1" s="1"/>
  <c r="AY240" i="1" a="1"/>
  <c r="AY240" i="1" s="1"/>
  <c r="AW393" i="1"/>
  <c r="AY393" i="1" a="1"/>
  <c r="AY393" i="1" s="1"/>
  <c r="AW122" i="1"/>
  <c r="EO122" i="1" s="1"/>
  <c r="R122" i="1" s="1"/>
  <c r="S122" i="1" s="1"/>
  <c r="AY122" i="1" a="1"/>
  <c r="AY122" i="1" s="1"/>
  <c r="EO679" i="1"/>
  <c r="R679" i="1" s="1"/>
  <c r="S679" i="1" s="1"/>
  <c r="AW267" i="1"/>
  <c r="AY267" i="1" a="1"/>
  <c r="AY267" i="1" s="1"/>
  <c r="AW301" i="1"/>
  <c r="AY301" i="1" a="1"/>
  <c r="AY301" i="1" s="1"/>
  <c r="AW199" i="1"/>
  <c r="AY199" i="1" a="1"/>
  <c r="AY199" i="1" s="1"/>
  <c r="AW98" i="1"/>
  <c r="EO98" i="1" s="1"/>
  <c r="R98" i="1" s="1"/>
  <c r="S98" i="1" s="1"/>
  <c r="AY98" i="1" a="1"/>
  <c r="AY98" i="1" s="1"/>
  <c r="AW680" i="1"/>
  <c r="AY680" i="1" a="1"/>
  <c r="AY680" i="1" s="1"/>
  <c r="AW684" i="1"/>
  <c r="AY684" i="1" a="1"/>
  <c r="AY684" i="1" s="1"/>
  <c r="AW506" i="1"/>
  <c r="EO506" i="1" s="1"/>
  <c r="R506" i="1" s="1"/>
  <c r="S506" i="1" s="1"/>
  <c r="AY506" i="1" a="1"/>
  <c r="AY506" i="1" s="1"/>
  <c r="AW683" i="1"/>
  <c r="AY683" i="1" a="1"/>
  <c r="AY683" i="1" s="1"/>
  <c r="AW563" i="1"/>
  <c r="AY563" i="1" a="1"/>
  <c r="AY563" i="1" s="1"/>
  <c r="AW128" i="1"/>
  <c r="AY128" i="1" a="1"/>
  <c r="AY128" i="1" s="1"/>
  <c r="EO71" i="1"/>
  <c r="R71" i="1" s="1"/>
  <c r="S71" i="1" s="1"/>
  <c r="AW80" i="1"/>
  <c r="AY80" i="1" a="1"/>
  <c r="AY80" i="1" s="1"/>
  <c r="AW24" i="1"/>
  <c r="AY24" i="1" a="1"/>
  <c r="AY24" i="1" s="1"/>
  <c r="AW138" i="1"/>
  <c r="EO138" i="1" s="1"/>
  <c r="R138" i="1" s="1"/>
  <c r="S138" i="1" s="1"/>
  <c r="AY138" i="1" a="1"/>
  <c r="AY138" i="1" s="1"/>
  <c r="AW25" i="1"/>
  <c r="AY25" i="1" a="1"/>
  <c r="AY25" i="1" s="1"/>
  <c r="EO153" i="1"/>
  <c r="R153" i="1" s="1"/>
  <c r="S153" i="1" s="1"/>
  <c r="AW27" i="1"/>
  <c r="AY27" i="1" a="1"/>
  <c r="AY27" i="1" s="1"/>
  <c r="AW544" i="1"/>
  <c r="AY544" i="1" a="1"/>
  <c r="AY544" i="1" s="1"/>
  <c r="AW604" i="1"/>
  <c r="EO604" i="1" s="1"/>
  <c r="R604" i="1" s="1"/>
  <c r="S604" i="1" s="1"/>
  <c r="AY604" i="1" a="1"/>
  <c r="AY604" i="1" s="1"/>
  <c r="AW504" i="1"/>
  <c r="AY504" i="1" a="1"/>
  <c r="AY504" i="1" s="1"/>
  <c r="AW529" i="1"/>
  <c r="AY529" i="1" a="1"/>
  <c r="AY529" i="1" s="1"/>
  <c r="AW685" i="1"/>
  <c r="AY685" i="1" a="1"/>
  <c r="AY685" i="1" s="1"/>
  <c r="AW502" i="1"/>
  <c r="AY502" i="1" a="1"/>
  <c r="AY502" i="1" s="1"/>
  <c r="AW508" i="1"/>
  <c r="AY508" i="1" a="1"/>
  <c r="AY508" i="1" s="1"/>
  <c r="AW624" i="1"/>
  <c r="EO624" i="1" s="1"/>
  <c r="R624" i="1" s="1"/>
  <c r="S624" i="1" s="1"/>
  <c r="AY624" i="1" a="1"/>
  <c r="AY624" i="1" s="1"/>
  <c r="AW691" i="1"/>
  <c r="AY691" i="1" a="1"/>
  <c r="AY691" i="1" s="1"/>
  <c r="EO601" i="1"/>
  <c r="R601" i="1" s="1"/>
  <c r="S601" i="1" s="1"/>
  <c r="AW647" i="1"/>
  <c r="AY647" i="1" a="1"/>
  <c r="AY647" i="1" s="1"/>
  <c r="AW498" i="1"/>
  <c r="AY498" i="1" a="1"/>
  <c r="AY498" i="1" s="1"/>
  <c r="AW353" i="1"/>
  <c r="EO353" i="1" s="1"/>
  <c r="R353" i="1" s="1"/>
  <c r="S353" i="1" s="1"/>
  <c r="AY353" i="1" a="1"/>
  <c r="AY353" i="1" s="1"/>
  <c r="AW431" i="1"/>
  <c r="EO431" i="1" s="1"/>
  <c r="R431" i="1" s="1"/>
  <c r="S431" i="1" s="1"/>
  <c r="AY431" i="1" a="1"/>
  <c r="AY431" i="1" s="1"/>
  <c r="AW341" i="1"/>
  <c r="AY341" i="1" a="1"/>
  <c r="AY341" i="1" s="1"/>
  <c r="AW466" i="1"/>
  <c r="EO466" i="1" s="1"/>
  <c r="R466" i="1" s="1"/>
  <c r="S466" i="1" s="1"/>
  <c r="AY466" i="1" a="1"/>
  <c r="AY466" i="1" s="1"/>
  <c r="AW258" i="1"/>
  <c r="EO258" i="1" s="1"/>
  <c r="R258" i="1" s="1"/>
  <c r="S258" i="1" s="1"/>
  <c r="AY258" i="1" a="1"/>
  <c r="AY258" i="1" s="1"/>
  <c r="AW187" i="1"/>
  <c r="AY187" i="1" a="1"/>
  <c r="AY187" i="1" s="1"/>
  <c r="AW117" i="1"/>
  <c r="AY117" i="1" a="1"/>
  <c r="AY117" i="1" s="1"/>
  <c r="AW372" i="1"/>
  <c r="AY372" i="1" a="1"/>
  <c r="AY372" i="1" s="1"/>
  <c r="AW303" i="1"/>
  <c r="EO303" i="1" s="1"/>
  <c r="R303" i="1" s="1"/>
  <c r="S303" i="1" s="1"/>
  <c r="AY303" i="1" a="1"/>
  <c r="AY303" i="1" s="1"/>
  <c r="AW280" i="1"/>
  <c r="EO280" i="1" s="1"/>
  <c r="R280" i="1" s="1"/>
  <c r="S280" i="1" s="1"/>
  <c r="AY280" i="1" a="1"/>
  <c r="AY280" i="1" s="1"/>
  <c r="AW441" i="1"/>
  <c r="EO441" i="1" s="1"/>
  <c r="R441" i="1" s="1"/>
  <c r="S441" i="1" s="1"/>
  <c r="AY441" i="1" a="1"/>
  <c r="AY441" i="1" s="1"/>
  <c r="AW92" i="1"/>
  <c r="AY92" i="1" a="1"/>
  <c r="AY92" i="1" s="1"/>
  <c r="AW631" i="1"/>
  <c r="AY631" i="1" a="1"/>
  <c r="AY631" i="1" s="1"/>
  <c r="AW490" i="1"/>
  <c r="AY490" i="1" a="1"/>
  <c r="AY490" i="1" s="1"/>
  <c r="AW428" i="1"/>
  <c r="AY428" i="1" a="1"/>
  <c r="AY428" i="1" s="1"/>
  <c r="AW4" i="1"/>
  <c r="EO4" i="1" s="1"/>
  <c r="R4" i="1" s="1"/>
  <c r="S4" i="1" s="1"/>
  <c r="AY4" i="1" a="1"/>
  <c r="AY4" i="1" s="1"/>
  <c r="AW579" i="1"/>
  <c r="EO579" i="1" s="1"/>
  <c r="R579" i="1" s="1"/>
  <c r="S579" i="1" s="1"/>
  <c r="AY579" i="1" a="1"/>
  <c r="AY579" i="1" s="1"/>
  <c r="AW8" i="1"/>
  <c r="EO8" i="1" s="1"/>
  <c r="R8" i="1" s="1"/>
  <c r="S8" i="1" s="1"/>
  <c r="AY8" i="1" a="1"/>
  <c r="AY8" i="1" s="1"/>
  <c r="AW417" i="1"/>
  <c r="AY417" i="1" a="1"/>
  <c r="AY417" i="1" s="1"/>
  <c r="AW439" i="1"/>
  <c r="EO439" i="1" s="1"/>
  <c r="R439" i="1" s="1"/>
  <c r="S439" i="1" s="1"/>
  <c r="AY439" i="1" a="1"/>
  <c r="AY439" i="1" s="1"/>
  <c r="AW349" i="1"/>
  <c r="EO349" i="1" s="1"/>
  <c r="R349" i="1" s="1"/>
  <c r="S349" i="1" s="1"/>
  <c r="AY349" i="1" a="1"/>
  <c r="AY349" i="1" s="1"/>
  <c r="AW202" i="1"/>
  <c r="EO202" i="1" s="1"/>
  <c r="R202" i="1" s="1"/>
  <c r="S202" i="1" s="1"/>
  <c r="AY202" i="1" a="1"/>
  <c r="AY202" i="1" s="1"/>
  <c r="AW387" i="1"/>
  <c r="AY387" i="1" a="1"/>
  <c r="AY387" i="1" s="1"/>
  <c r="AW262" i="1"/>
  <c r="EO262" i="1" s="1"/>
  <c r="R262" i="1" s="1"/>
  <c r="S262" i="1" s="1"/>
  <c r="AY262" i="1" a="1"/>
  <c r="AY262" i="1" s="1"/>
  <c r="AW247" i="1"/>
  <c r="EO247" i="1" s="1"/>
  <c r="R247" i="1" s="1"/>
  <c r="S247" i="1" s="1"/>
  <c r="AY247" i="1" a="1"/>
  <c r="AY247" i="1" s="1"/>
  <c r="AW445" i="1"/>
  <c r="EO445" i="1" s="1"/>
  <c r="R445" i="1" s="1"/>
  <c r="S445" i="1" s="1"/>
  <c r="AY445" i="1" a="1"/>
  <c r="AY445" i="1" s="1"/>
  <c r="AW458" i="1"/>
  <c r="AY458" i="1" a="1"/>
  <c r="AY458" i="1" s="1"/>
  <c r="AW364" i="1"/>
  <c r="AY364" i="1" a="1"/>
  <c r="AY364" i="1" s="1"/>
  <c r="AW433" i="1"/>
  <c r="EO433" i="1" s="1"/>
  <c r="R433" i="1" s="1"/>
  <c r="S433" i="1" s="1"/>
  <c r="AY433" i="1" a="1"/>
  <c r="AY433" i="1" s="1"/>
  <c r="AW512" i="1"/>
  <c r="EO512" i="1" s="1"/>
  <c r="R512" i="1" s="1"/>
  <c r="S512" i="1" s="1"/>
  <c r="AY512" i="1" a="1"/>
  <c r="AY512" i="1" s="1"/>
  <c r="AW627" i="1"/>
  <c r="AY627" i="1" a="1"/>
  <c r="AY627" i="1" s="1"/>
  <c r="AW446" i="1"/>
  <c r="AY446" i="1" a="1"/>
  <c r="AY446" i="1" s="1"/>
  <c r="AW213" i="1"/>
  <c r="EO213" i="1" s="1"/>
  <c r="R213" i="1" s="1"/>
  <c r="S213" i="1" s="1"/>
  <c r="AY213" i="1" a="1"/>
  <c r="AY213" i="1" s="1"/>
  <c r="AW309" i="1"/>
  <c r="AY309" i="1" a="1"/>
  <c r="AY309" i="1" s="1"/>
  <c r="AW155" i="1"/>
  <c r="AY155" i="1" a="1"/>
  <c r="AY155" i="1" s="1"/>
  <c r="AW335" i="1"/>
  <c r="AY335" i="1" a="1"/>
  <c r="AY335" i="1" s="1"/>
  <c r="AW23" i="1"/>
  <c r="EO23" i="1" s="1"/>
  <c r="R23" i="1" s="1"/>
  <c r="S23" i="1" s="1"/>
  <c r="AY23" i="1" a="1"/>
  <c r="AY23" i="1" s="1"/>
  <c r="AW593" i="1"/>
  <c r="EO593" i="1" s="1"/>
  <c r="R593" i="1" s="1"/>
  <c r="S593" i="1" s="1"/>
  <c r="AY593" i="1" a="1"/>
  <c r="AY593" i="1" s="1"/>
  <c r="AW172" i="1"/>
  <c r="AY172" i="1" a="1"/>
  <c r="AY172" i="1" s="1"/>
  <c r="AW86" i="1"/>
  <c r="AY86" i="1" a="1"/>
  <c r="AY86" i="1" s="1"/>
  <c r="AW573" i="1"/>
  <c r="EO573" i="1" s="1"/>
  <c r="R573" i="1" s="1"/>
  <c r="S573" i="1" s="1"/>
  <c r="AY573" i="1" a="1"/>
  <c r="AY573" i="1" s="1"/>
  <c r="AW566" i="1"/>
  <c r="AY566" i="1" a="1"/>
  <c r="AY566" i="1" s="1"/>
  <c r="AW578" i="1"/>
  <c r="AY578" i="1" a="1"/>
  <c r="AY578" i="1" s="1"/>
  <c r="AW157" i="1"/>
  <c r="AY157" i="1" a="1"/>
  <c r="AY157" i="1" s="1"/>
  <c r="AW317" i="1"/>
  <c r="EO317" i="1" s="1"/>
  <c r="R317" i="1" s="1"/>
  <c r="S317" i="1" s="1"/>
  <c r="AY317" i="1" a="1"/>
  <c r="AY317" i="1" s="1"/>
  <c r="AW298" i="1"/>
  <c r="EO298" i="1" s="1"/>
  <c r="R298" i="1" s="1"/>
  <c r="S298" i="1" s="1"/>
  <c r="AY298" i="1" a="1"/>
  <c r="AY298" i="1" s="1"/>
  <c r="AW227" i="1"/>
  <c r="AY227" i="1" a="1"/>
  <c r="AY227" i="1" s="1"/>
  <c r="AW358" i="1"/>
  <c r="AY358" i="1" a="1"/>
  <c r="AY358" i="1" s="1"/>
  <c r="AW343" i="1"/>
  <c r="EO343" i="1" s="1"/>
  <c r="R343" i="1" s="1"/>
  <c r="S343" i="1" s="1"/>
  <c r="AY343" i="1" a="1"/>
  <c r="AY343" i="1" s="1"/>
  <c r="AW419" i="1"/>
  <c r="AY419" i="1" a="1"/>
  <c r="AY419" i="1" s="1"/>
  <c r="AW516" i="1"/>
  <c r="AY516" i="1" a="1"/>
  <c r="AY516" i="1" s="1"/>
  <c r="AW675" i="1"/>
  <c r="AY675" i="1" a="1"/>
  <c r="AY675" i="1" s="1"/>
  <c r="AW645" i="1"/>
  <c r="AY645" i="1" a="1"/>
  <c r="AY645" i="1" s="1"/>
  <c r="AW648" i="1"/>
  <c r="AY648" i="1" a="1"/>
  <c r="AY648" i="1" s="1"/>
  <c r="AY567" i="1" a="1"/>
  <c r="AY567" i="1" s="1"/>
  <c r="AW567" i="1"/>
  <c r="EO567" i="1" s="1"/>
  <c r="R567" i="1" s="1"/>
  <c r="S567" i="1" s="1"/>
  <c r="AW589" i="1"/>
  <c r="EO589" i="1" s="1"/>
  <c r="R589" i="1" s="1"/>
  <c r="S589" i="1" s="1"/>
  <c r="AY589" i="1" a="1"/>
  <c r="AY589" i="1" s="1"/>
  <c r="AW610" i="1"/>
  <c r="EO610" i="1" s="1"/>
  <c r="R610" i="1" s="1"/>
  <c r="S610" i="1" s="1"/>
  <c r="AY610" i="1" a="1"/>
  <c r="AY610" i="1" s="1"/>
  <c r="AW665" i="1"/>
  <c r="AY665" i="1" a="1"/>
  <c r="AY665" i="1" s="1"/>
  <c r="AW165" i="1"/>
  <c r="AY165" i="1" a="1"/>
  <c r="AY165" i="1" s="1"/>
  <c r="AW325" i="1"/>
  <c r="AY325" i="1" a="1"/>
  <c r="AY325" i="1" s="1"/>
  <c r="AW164" i="1"/>
  <c r="AY164" i="1" a="1"/>
  <c r="AY164" i="1" s="1"/>
  <c r="AW111" i="1"/>
  <c r="EO111" i="1" s="1"/>
  <c r="R111" i="1" s="1"/>
  <c r="S111" i="1" s="1"/>
  <c r="AY111" i="1" a="1"/>
  <c r="AY111" i="1" s="1"/>
  <c r="AW366" i="1"/>
  <c r="AY366" i="1" a="1"/>
  <c r="AY366" i="1" s="1"/>
  <c r="AW351" i="1"/>
  <c r="AY351" i="1" a="1"/>
  <c r="AY351" i="1" s="1"/>
  <c r="AW411" i="1"/>
  <c r="EO411" i="1" s="1"/>
  <c r="R411" i="1" s="1"/>
  <c r="S411" i="1" s="1"/>
  <c r="AY411" i="1" a="1"/>
  <c r="AY411" i="1" s="1"/>
  <c r="AW39" i="1"/>
  <c r="EO39" i="1" s="1"/>
  <c r="R39" i="1" s="1"/>
  <c r="S39" i="1" s="1"/>
  <c r="AY39" i="1" a="1"/>
  <c r="AY39" i="1" s="1"/>
  <c r="AW491" i="1"/>
  <c r="EO491" i="1" s="1"/>
  <c r="R491" i="1" s="1"/>
  <c r="S491" i="1" s="1"/>
  <c r="AY491" i="1" a="1"/>
  <c r="AY491" i="1" s="1"/>
  <c r="AW35" i="1"/>
  <c r="AY35" i="1" a="1"/>
  <c r="AY35" i="1" s="1"/>
  <c r="AW75" i="1"/>
  <c r="AY75" i="1" a="1"/>
  <c r="AY75" i="1" s="1"/>
  <c r="AW33" i="1"/>
  <c r="AY33" i="1" a="1"/>
  <c r="AY33" i="1" s="1"/>
  <c r="AW599" i="1"/>
  <c r="EO599" i="1" s="1"/>
  <c r="R599" i="1" s="1"/>
  <c r="S599" i="1" s="1"/>
  <c r="AY599" i="1" a="1"/>
  <c r="AY599" i="1" s="1"/>
  <c r="AW383" i="1"/>
  <c r="AY383" i="1" a="1"/>
  <c r="AY383" i="1" s="1"/>
  <c r="AW452" i="1"/>
  <c r="AY452" i="1" a="1"/>
  <c r="AY452" i="1" s="1"/>
  <c r="AW609" i="1"/>
  <c r="AY609" i="1" a="1"/>
  <c r="AY609" i="1" s="1"/>
  <c r="AW214" i="1"/>
  <c r="AY214" i="1" a="1"/>
  <c r="AY214" i="1" s="1"/>
  <c r="AW57" i="1"/>
  <c r="AY57" i="1" a="1"/>
  <c r="AY57" i="1" s="1"/>
  <c r="EO443" i="1"/>
  <c r="R443" i="1" s="1"/>
  <c r="S443" i="1" s="1"/>
  <c r="EO109" i="1"/>
  <c r="R109" i="1" s="1"/>
  <c r="S109" i="1" s="1"/>
  <c r="AW53" i="1"/>
  <c r="AY53" i="1" a="1"/>
  <c r="AY53" i="1" s="1"/>
  <c r="AW216" i="1"/>
  <c r="AY216" i="1" a="1"/>
  <c r="AY216" i="1" s="1"/>
  <c r="AW19" i="1"/>
  <c r="EO19" i="1" s="1"/>
  <c r="R19" i="1" s="1"/>
  <c r="S19" i="1" s="1"/>
  <c r="AY19" i="1" a="1"/>
  <c r="AY19" i="1" s="1"/>
  <c r="AW123" i="1"/>
  <c r="AY123" i="1" a="1"/>
  <c r="AY123" i="1" s="1"/>
  <c r="EO160" i="1"/>
  <c r="R160" i="1" s="1"/>
  <c r="S160" i="1" s="1"/>
  <c r="AW77" i="1"/>
  <c r="AY77" i="1" a="1"/>
  <c r="AY77" i="1" s="1"/>
  <c r="AW91" i="1"/>
  <c r="EO91" i="1" s="1"/>
  <c r="R91" i="1" s="1"/>
  <c r="S91" i="1" s="1"/>
  <c r="AY91" i="1" a="1"/>
  <c r="AY91" i="1" s="1"/>
  <c r="EO463" i="1"/>
  <c r="R463" i="1" s="1"/>
  <c r="S463" i="1" s="1"/>
  <c r="AW663" i="1"/>
  <c r="AY663" i="1" a="1"/>
  <c r="AY663" i="1" s="1"/>
  <c r="AW559" i="1"/>
  <c r="AY559" i="1" a="1"/>
  <c r="AY559" i="1" s="1"/>
  <c r="AW548" i="1"/>
  <c r="AY548" i="1" a="1"/>
  <c r="AY548" i="1" s="1"/>
  <c r="AW583" i="1"/>
  <c r="AY583" i="1" a="1"/>
  <c r="AY583" i="1" s="1"/>
  <c r="AW646" i="1"/>
  <c r="AY646" i="1" a="1"/>
  <c r="AY646" i="1" s="1"/>
  <c r="EO576" i="1"/>
  <c r="R576" i="1" s="1"/>
  <c r="S576" i="1" s="1"/>
  <c r="AW641" i="1"/>
  <c r="EO641" i="1" s="1"/>
  <c r="R641" i="1" s="1"/>
  <c r="S641" i="1" s="1"/>
  <c r="AY641" i="1" a="1"/>
  <c r="AY641" i="1" s="1"/>
  <c r="AW497" i="1"/>
  <c r="AY497" i="1" a="1"/>
  <c r="AY497" i="1" s="1"/>
  <c r="AW236" i="1"/>
  <c r="EO236" i="1" s="1"/>
  <c r="R236" i="1" s="1"/>
  <c r="S236" i="1" s="1"/>
  <c r="AY236" i="1" a="1"/>
  <c r="AY236" i="1" s="1"/>
  <c r="AW505" i="1"/>
  <c r="EO505" i="1" s="1"/>
  <c r="R505" i="1" s="1"/>
  <c r="S505" i="1" s="1"/>
  <c r="AY505" i="1" a="1"/>
  <c r="AY505" i="1" s="1"/>
  <c r="AW642" i="1"/>
  <c r="EO642" i="1" s="1"/>
  <c r="R642" i="1" s="1"/>
  <c r="S642" i="1" s="1"/>
  <c r="AY642" i="1" a="1"/>
  <c r="AY642" i="1" s="1"/>
  <c r="AW469" i="1"/>
  <c r="AY469" i="1" a="1"/>
  <c r="AY469" i="1" s="1"/>
  <c r="AW447" i="1"/>
  <c r="EO447" i="1" s="1"/>
  <c r="R447" i="1" s="1"/>
  <c r="S447" i="1" s="1"/>
  <c r="AY447" i="1" a="1"/>
  <c r="AY447" i="1" s="1"/>
  <c r="AW357" i="1"/>
  <c r="EO357" i="1" s="1"/>
  <c r="R357" i="1" s="1"/>
  <c r="S357" i="1" s="1"/>
  <c r="AY357" i="1" a="1"/>
  <c r="AY357" i="1" s="1"/>
  <c r="AW210" i="1"/>
  <c r="EO210" i="1" s="1"/>
  <c r="R210" i="1" s="1"/>
  <c r="S210" i="1" s="1"/>
  <c r="AY210" i="1" a="1"/>
  <c r="AY210" i="1" s="1"/>
  <c r="AW140" i="1"/>
  <c r="AY140" i="1" a="1"/>
  <c r="AY140" i="1" s="1"/>
  <c r="AW395" i="1"/>
  <c r="AY395" i="1" a="1"/>
  <c r="AY395" i="1" s="1"/>
  <c r="AW324" i="1"/>
  <c r="EO324" i="1" s="1"/>
  <c r="R324" i="1" s="1"/>
  <c r="S324" i="1" s="1"/>
  <c r="AY324" i="1" a="1"/>
  <c r="AY324" i="1" s="1"/>
  <c r="AW270" i="1"/>
  <c r="EO270" i="1" s="1"/>
  <c r="R270" i="1" s="1"/>
  <c r="S270" i="1" s="1"/>
  <c r="AY270" i="1" a="1"/>
  <c r="AY270" i="1" s="1"/>
  <c r="AW255" i="1"/>
  <c r="AY255" i="1" a="1"/>
  <c r="AY255" i="1" s="1"/>
  <c r="AW232" i="1"/>
  <c r="EO232" i="1" s="1"/>
  <c r="R232" i="1" s="1"/>
  <c r="S232" i="1" s="1"/>
  <c r="AY232" i="1" a="1"/>
  <c r="AY232" i="1" s="1"/>
  <c r="AW392" i="1"/>
  <c r="EO392" i="1" s="1"/>
  <c r="R392" i="1" s="1"/>
  <c r="S392" i="1" s="1"/>
  <c r="AY392" i="1" a="1"/>
  <c r="AY392" i="1" s="1"/>
  <c r="AW46" i="1"/>
  <c r="EO46" i="1" s="1"/>
  <c r="R46" i="1" s="1"/>
  <c r="S46" i="1" s="1"/>
  <c r="AY46" i="1" a="1"/>
  <c r="AY46" i="1" s="1"/>
  <c r="AW429" i="1"/>
  <c r="EO429" i="1" s="1"/>
  <c r="R429" i="1" s="1"/>
  <c r="S429" i="1" s="1"/>
  <c r="AY429" i="1" a="1"/>
  <c r="AY429" i="1" s="1"/>
  <c r="AW652" i="1"/>
  <c r="AY652" i="1" a="1"/>
  <c r="AY652" i="1" s="1"/>
  <c r="AW243" i="1"/>
  <c r="AY243" i="1" a="1"/>
  <c r="AY243" i="1" s="1"/>
  <c r="AW677" i="1"/>
  <c r="EO677" i="1" s="1"/>
  <c r="R677" i="1" s="1"/>
  <c r="S677" i="1" s="1"/>
  <c r="AY677" i="1" a="1"/>
  <c r="AY677" i="1" s="1"/>
  <c r="AW586" i="1"/>
  <c r="AY586" i="1" a="1"/>
  <c r="AY586" i="1" s="1"/>
  <c r="AW662" i="1"/>
  <c r="EO662" i="1" s="1"/>
  <c r="R662" i="1" s="1"/>
  <c r="S662" i="1" s="1"/>
  <c r="AY662" i="1" a="1"/>
  <c r="AY662" i="1" s="1"/>
  <c r="AW611" i="1"/>
  <c r="EO611" i="1" s="1"/>
  <c r="R611" i="1" s="1"/>
  <c r="S611" i="1" s="1"/>
  <c r="AY611" i="1" a="1"/>
  <c r="AY611" i="1" s="1"/>
  <c r="AW2" i="1"/>
  <c r="EO2" i="1" s="1"/>
  <c r="R2" i="1" s="1"/>
  <c r="S2" i="1" s="1"/>
  <c r="AY2" i="1" a="1"/>
  <c r="AY2" i="1" s="1"/>
  <c r="AW209" i="1"/>
  <c r="AY209" i="1" a="1"/>
  <c r="AY209" i="1" s="1"/>
  <c r="AW426" i="1"/>
  <c r="AY426" i="1" a="1"/>
  <c r="AY426" i="1" s="1"/>
  <c r="AW487" i="1"/>
  <c r="EO487" i="1" s="1"/>
  <c r="R487" i="1" s="1"/>
  <c r="S487" i="1" s="1"/>
  <c r="AY487" i="1" a="1"/>
  <c r="AY487" i="1" s="1"/>
  <c r="AW282" i="1"/>
  <c r="EO282" i="1" s="1"/>
  <c r="R282" i="1" s="1"/>
  <c r="S282" i="1" s="1"/>
  <c r="AY282" i="1" a="1"/>
  <c r="AY282" i="1" s="1"/>
  <c r="AW211" i="1"/>
  <c r="EO211" i="1" s="1"/>
  <c r="R211" i="1" s="1"/>
  <c r="S211" i="1" s="1"/>
  <c r="AY211" i="1" a="1"/>
  <c r="AY211" i="1" s="1"/>
  <c r="AW141" i="1"/>
  <c r="AY141" i="1" a="1"/>
  <c r="AY141" i="1" s="1"/>
  <c r="AW87" i="1"/>
  <c r="EO87" i="1" s="1"/>
  <c r="R87" i="1" s="1"/>
  <c r="S87" i="1" s="1"/>
  <c r="AY87" i="1" a="1"/>
  <c r="AY87" i="1" s="1"/>
  <c r="AW342" i="1"/>
  <c r="EO342" i="1" s="1"/>
  <c r="R342" i="1" s="1"/>
  <c r="S342" i="1" s="1"/>
  <c r="AY342" i="1" a="1"/>
  <c r="AY342" i="1" s="1"/>
  <c r="AW327" i="1"/>
  <c r="AY327" i="1" a="1"/>
  <c r="AY327" i="1" s="1"/>
  <c r="AW304" i="1"/>
  <c r="AY304" i="1" a="1"/>
  <c r="AY304" i="1" s="1"/>
  <c r="AW404" i="1"/>
  <c r="EO404" i="1" s="1"/>
  <c r="R404" i="1" s="1"/>
  <c r="S404" i="1" s="1"/>
  <c r="AY404" i="1" a="1"/>
  <c r="AY404" i="1" s="1"/>
  <c r="AW468" i="1"/>
  <c r="EO468" i="1" s="1"/>
  <c r="R468" i="1" s="1"/>
  <c r="S468" i="1" s="1"/>
  <c r="AY468" i="1" a="1"/>
  <c r="AY468" i="1" s="1"/>
  <c r="AW100" i="1"/>
  <c r="AY100" i="1" a="1"/>
  <c r="AY100" i="1" s="1"/>
  <c r="AW54" i="1"/>
  <c r="AY54" i="1" a="1"/>
  <c r="AY54" i="1" s="1"/>
  <c r="CC698" i="1"/>
  <c r="AW130" i="1"/>
  <c r="EO130" i="1" s="1"/>
  <c r="R130" i="1" s="1"/>
  <c r="S130" i="1" s="1"/>
  <c r="AY130" i="1" a="1"/>
  <c r="AY130" i="1" s="1"/>
  <c r="EO194" i="1"/>
  <c r="R194" i="1" s="1"/>
  <c r="S194" i="1" s="1"/>
  <c r="AW591" i="1"/>
  <c r="AY591" i="1" a="1"/>
  <c r="AY591" i="1" s="1"/>
  <c r="AW509" i="1"/>
  <c r="EO509" i="1" s="1"/>
  <c r="R509" i="1" s="1"/>
  <c r="S509" i="1" s="1"/>
  <c r="AY509" i="1" a="1"/>
  <c r="AY509" i="1" s="1"/>
  <c r="AW467" i="1"/>
  <c r="EO467" i="1" s="1"/>
  <c r="R467" i="1" s="1"/>
  <c r="S467" i="1" s="1"/>
  <c r="AY467" i="1" a="1"/>
  <c r="AY467" i="1" s="1"/>
  <c r="AW268" i="1"/>
  <c r="EO268" i="1" s="1"/>
  <c r="R268" i="1" s="1"/>
  <c r="S268" i="1" s="1"/>
  <c r="AY268" i="1" a="1"/>
  <c r="AY268" i="1" s="1"/>
  <c r="AW64" i="1"/>
  <c r="EO64" i="1" s="1"/>
  <c r="R64" i="1" s="1"/>
  <c r="S64" i="1" s="1"/>
  <c r="AY64" i="1" a="1"/>
  <c r="AY64" i="1" s="1"/>
  <c r="AW115" i="1"/>
  <c r="AY115" i="1" a="1"/>
  <c r="AY115" i="1" s="1"/>
  <c r="AW74" i="1"/>
  <c r="EO74" i="1" s="1"/>
  <c r="R74" i="1" s="1"/>
  <c r="S74" i="1" s="1"/>
  <c r="AY74" i="1" a="1"/>
  <c r="AY74" i="1" s="1"/>
  <c r="AW49" i="1"/>
  <c r="EO49" i="1" s="1"/>
  <c r="R49" i="1" s="1"/>
  <c r="S49" i="1" s="1"/>
  <c r="AY49" i="1" a="1"/>
  <c r="AY49" i="1" s="1"/>
  <c r="AW50" i="1"/>
  <c r="AY50" i="1" a="1"/>
  <c r="AY50" i="1" s="1"/>
  <c r="AW88" i="1"/>
  <c r="AY88" i="1" a="1"/>
  <c r="AY88" i="1" s="1"/>
  <c r="AW67" i="1"/>
  <c r="EO67" i="1" s="1"/>
  <c r="R67" i="1" s="1"/>
  <c r="S67" i="1" s="1"/>
  <c r="AY67" i="1" a="1"/>
  <c r="AY67" i="1" s="1"/>
  <c r="EO358" i="1"/>
  <c r="R358" i="1" s="1"/>
  <c r="S358" i="1" s="1"/>
  <c r="AW89" i="1"/>
  <c r="AY89" i="1" a="1"/>
  <c r="AY89" i="1" s="1"/>
  <c r="AW113" i="1"/>
  <c r="AY113" i="1" a="1"/>
  <c r="AY113" i="1" s="1"/>
  <c r="EO119" i="1"/>
  <c r="R119" i="1" s="1"/>
  <c r="S119" i="1" s="1"/>
  <c r="EO308" i="1"/>
  <c r="R308" i="1" s="1"/>
  <c r="S308" i="1" s="1"/>
  <c r="AW65" i="1"/>
  <c r="AY65" i="1" a="1"/>
  <c r="AY65" i="1" s="1"/>
  <c r="AW73" i="1"/>
  <c r="AY73" i="1" a="1"/>
  <c r="AY73" i="1" s="1"/>
  <c r="AW32" i="1"/>
  <c r="AY32" i="1" a="1"/>
  <c r="AY32" i="1" s="1"/>
  <c r="AW139" i="1"/>
  <c r="AY139" i="1" a="1"/>
  <c r="AY139" i="1" s="1"/>
  <c r="AW18" i="1"/>
  <c r="AY18" i="1" a="1"/>
  <c r="AY18" i="1" s="1"/>
  <c r="AW69" i="1"/>
  <c r="AY69" i="1" a="1"/>
  <c r="AY69" i="1" s="1"/>
  <c r="AW83" i="1"/>
  <c r="AY83" i="1" a="1"/>
  <c r="AY83" i="1" s="1"/>
  <c r="AW56" i="1"/>
  <c r="AY56" i="1" a="1"/>
  <c r="AY56" i="1" s="1"/>
  <c r="EO302" i="1"/>
  <c r="R302" i="1" s="1"/>
  <c r="S302" i="1" s="1"/>
  <c r="AW568" i="1"/>
  <c r="AY568" i="1" a="1"/>
  <c r="AY568" i="1" s="1"/>
  <c r="AW667" i="1"/>
  <c r="EO667" i="1" s="1"/>
  <c r="R667" i="1" s="1"/>
  <c r="S667" i="1" s="1"/>
  <c r="AY667" i="1" a="1"/>
  <c r="AY667" i="1" s="1"/>
  <c r="EO531" i="1"/>
  <c r="R531" i="1" s="1"/>
  <c r="S531" i="1" s="1"/>
  <c r="EO545" i="1"/>
  <c r="R545" i="1" s="1"/>
  <c r="S545" i="1" s="1"/>
  <c r="AW564" i="1"/>
  <c r="AY564" i="1" a="1"/>
  <c r="AY564" i="1" s="1"/>
  <c r="AW689" i="1"/>
  <c r="AY689" i="1" a="1"/>
  <c r="AY689" i="1" s="1"/>
  <c r="AW696" i="1"/>
  <c r="AY696" i="1" a="1"/>
  <c r="AY696" i="1" s="1"/>
  <c r="EO513" i="1"/>
  <c r="R513" i="1" s="1"/>
  <c r="S513" i="1" s="1"/>
  <c r="AW520" i="1"/>
  <c r="EO520" i="1" s="1"/>
  <c r="R520" i="1" s="1"/>
  <c r="S520" i="1" s="1"/>
  <c r="AY520" i="1" a="1"/>
  <c r="AY520" i="1" s="1"/>
  <c r="AY535" i="1" a="1"/>
  <c r="AY535" i="1" s="1"/>
  <c r="AW535" i="1"/>
  <c r="EO535" i="1" s="1"/>
  <c r="R535" i="1" s="1"/>
  <c r="S535" i="1" s="1"/>
  <c r="AW14" i="1"/>
  <c r="EO14" i="1" s="1"/>
  <c r="R14" i="1" s="1"/>
  <c r="S14" i="1" s="1"/>
  <c r="AY14" i="1" a="1"/>
  <c r="AY14" i="1" s="1"/>
  <c r="AW430" i="1"/>
  <c r="AY430" i="1" a="1"/>
  <c r="AY430" i="1" s="1"/>
  <c r="AW405" i="1"/>
  <c r="EO405" i="1" s="1"/>
  <c r="R405" i="1" s="1"/>
  <c r="S405" i="1" s="1"/>
  <c r="AY405" i="1" a="1"/>
  <c r="AY405" i="1" s="1"/>
  <c r="AW322" i="1"/>
  <c r="AY322" i="1" a="1"/>
  <c r="AY322" i="1" s="1"/>
  <c r="AW251" i="1"/>
  <c r="AY251" i="1" a="1"/>
  <c r="AY251" i="1" s="1"/>
  <c r="AW180" i="1"/>
  <c r="EO180" i="1" s="1"/>
  <c r="R180" i="1" s="1"/>
  <c r="S180" i="1" s="1"/>
  <c r="AY180" i="1" a="1"/>
  <c r="AY180" i="1" s="1"/>
  <c r="AW367" i="1"/>
  <c r="AY367" i="1" a="1"/>
  <c r="AY367" i="1" s="1"/>
  <c r="AW432" i="1"/>
  <c r="EO432" i="1" s="1"/>
  <c r="R432" i="1" s="1"/>
  <c r="S432" i="1" s="1"/>
  <c r="AY432" i="1" a="1"/>
  <c r="AY432" i="1" s="1"/>
  <c r="AW437" i="1"/>
  <c r="EO437" i="1" s="1"/>
  <c r="R437" i="1" s="1"/>
  <c r="S437" i="1" s="1"/>
  <c r="AY437" i="1" a="1"/>
  <c r="AY437" i="1" s="1"/>
  <c r="AW30" i="1"/>
  <c r="AY30" i="1" a="1"/>
  <c r="AY30" i="1" s="1"/>
  <c r="AW655" i="1"/>
  <c r="EO655" i="1" s="1"/>
  <c r="R655" i="1" s="1"/>
  <c r="S655" i="1" s="1"/>
  <c r="AY655" i="1" a="1"/>
  <c r="AY655" i="1" s="1"/>
  <c r="AW476" i="1"/>
  <c r="AY476" i="1" a="1"/>
  <c r="AY476" i="1" s="1"/>
  <c r="AW378" i="1"/>
  <c r="EO378" i="1" s="1"/>
  <c r="R378" i="1" s="1"/>
  <c r="S378" i="1" s="1"/>
  <c r="AY378" i="1" a="1"/>
  <c r="AY378" i="1" s="1"/>
  <c r="AW22" i="1"/>
  <c r="AY22" i="1" a="1"/>
  <c r="AY22" i="1" s="1"/>
  <c r="AW492" i="1"/>
  <c r="EO492" i="1" s="1"/>
  <c r="R492" i="1" s="1"/>
  <c r="S492" i="1" s="1"/>
  <c r="AY492" i="1" a="1"/>
  <c r="AY492" i="1" s="1"/>
  <c r="AW656" i="1"/>
  <c r="AY656" i="1" a="1"/>
  <c r="AY656" i="1" s="1"/>
  <c r="AW690" i="1"/>
  <c r="AY690" i="1" a="1"/>
  <c r="AY690" i="1" s="1"/>
  <c r="AW15" i="1"/>
  <c r="EO15" i="1" s="1"/>
  <c r="R15" i="1" s="1"/>
  <c r="S15" i="1" s="1"/>
  <c r="AY15" i="1" a="1"/>
  <c r="AY15" i="1" s="1"/>
  <c r="AW201" i="1"/>
  <c r="AY201" i="1" a="1"/>
  <c r="AY201" i="1" s="1"/>
  <c r="AW413" i="1"/>
  <c r="AY413" i="1" a="1"/>
  <c r="AY413" i="1" s="1"/>
  <c r="AW195" i="1"/>
  <c r="AY195" i="1" a="1"/>
  <c r="AY195" i="1" s="1"/>
  <c r="AW125" i="1"/>
  <c r="EO125" i="1" s="1"/>
  <c r="R125" i="1" s="1"/>
  <c r="S125" i="1" s="1"/>
  <c r="AY125" i="1" a="1"/>
  <c r="AY125" i="1" s="1"/>
  <c r="AW380" i="1"/>
  <c r="EO380" i="1" s="1"/>
  <c r="R380" i="1" s="1"/>
  <c r="S380" i="1" s="1"/>
  <c r="AY380" i="1" a="1"/>
  <c r="AY380" i="1" s="1"/>
  <c r="AW326" i="1"/>
  <c r="EO326" i="1" s="1"/>
  <c r="R326" i="1" s="1"/>
  <c r="S326" i="1" s="1"/>
  <c r="AY326" i="1" a="1"/>
  <c r="AY326" i="1" s="1"/>
  <c r="AW311" i="1"/>
  <c r="AY311" i="1" a="1"/>
  <c r="AY311" i="1" s="1"/>
  <c r="AW288" i="1"/>
  <c r="AY288" i="1" a="1"/>
  <c r="AY288" i="1" s="1"/>
  <c r="AW38" i="1"/>
  <c r="AY38" i="1" a="1"/>
  <c r="AY38" i="1" s="1"/>
  <c r="AW52" i="1"/>
  <c r="AY52" i="1" a="1"/>
  <c r="AY52" i="1" s="1"/>
  <c r="AW533" i="1"/>
  <c r="EO533" i="1" s="1"/>
  <c r="R533" i="1" s="1"/>
  <c r="S533" i="1" s="1"/>
  <c r="AY533" i="1" a="1"/>
  <c r="AY533" i="1" s="1"/>
  <c r="AW257" i="1"/>
  <c r="AY257" i="1" a="1"/>
  <c r="AY257" i="1" s="1"/>
  <c r="AW462" i="1"/>
  <c r="EO462" i="1" s="1"/>
  <c r="R462" i="1" s="1"/>
  <c r="S462" i="1" s="1"/>
  <c r="AY462" i="1" a="1"/>
  <c r="AY462" i="1" s="1"/>
  <c r="AW373" i="1"/>
  <c r="AY373" i="1" a="1"/>
  <c r="AY373" i="1" s="1"/>
  <c r="AW219" i="1"/>
  <c r="AY219" i="1" a="1"/>
  <c r="AY219" i="1" s="1"/>
  <c r="AW399" i="1"/>
  <c r="AY399" i="1" a="1"/>
  <c r="AY399" i="1" s="1"/>
  <c r="AW376" i="1"/>
  <c r="EO376" i="1" s="1"/>
  <c r="R376" i="1" s="1"/>
  <c r="S376" i="1" s="1"/>
  <c r="AY376" i="1" a="1"/>
  <c r="AY376" i="1" s="1"/>
  <c r="AW60" i="1"/>
  <c r="EO60" i="1" s="1"/>
  <c r="R60" i="1" s="1"/>
  <c r="S60" i="1" s="1"/>
  <c r="AY60" i="1" a="1"/>
  <c r="AY60" i="1" s="1"/>
  <c r="AW374" i="1"/>
  <c r="EO374" i="1" s="1"/>
  <c r="R374" i="1" s="1"/>
  <c r="S374" i="1" s="1"/>
  <c r="AY374" i="1" a="1"/>
  <c r="AY374" i="1" s="1"/>
  <c r="AW527" i="1"/>
  <c r="EO527" i="1" s="1"/>
  <c r="R527" i="1" s="1"/>
  <c r="S527" i="1" s="1"/>
  <c r="AY527" i="1" a="1"/>
  <c r="AY527" i="1" s="1"/>
  <c r="AW193" i="1"/>
  <c r="EO193" i="1" s="1"/>
  <c r="R193" i="1" s="1"/>
  <c r="S193" i="1" s="1"/>
  <c r="AY193" i="1" a="1"/>
  <c r="AY193" i="1" s="1"/>
  <c r="AW221" i="1"/>
  <c r="AY221" i="1" a="1"/>
  <c r="AY221" i="1" s="1"/>
  <c r="AW381" i="1"/>
  <c r="AY381" i="1" a="1"/>
  <c r="AY381" i="1" s="1"/>
  <c r="AW488" i="1"/>
  <c r="AY488" i="1" a="1"/>
  <c r="AY488" i="1" s="1"/>
  <c r="AW362" i="1"/>
  <c r="EO362" i="1" s="1"/>
  <c r="R362" i="1" s="1"/>
  <c r="S362" i="1" s="1"/>
  <c r="AY362" i="1" a="1"/>
  <c r="AY362" i="1" s="1"/>
  <c r="AW291" i="1"/>
  <c r="EO291" i="1" s="1"/>
  <c r="R291" i="1" s="1"/>
  <c r="S291" i="1" s="1"/>
  <c r="AY291" i="1" a="1"/>
  <c r="AY291" i="1" s="1"/>
  <c r="AW166" i="1"/>
  <c r="AY166" i="1" a="1"/>
  <c r="AY166" i="1" s="1"/>
  <c r="AW407" i="1"/>
  <c r="EO407" i="1" s="1"/>
  <c r="R407" i="1" s="1"/>
  <c r="S407" i="1" s="1"/>
  <c r="AY407" i="1" a="1"/>
  <c r="AY407" i="1" s="1"/>
  <c r="AW70" i="1"/>
  <c r="AY70" i="1" a="1"/>
  <c r="AY70" i="1" s="1"/>
  <c r="AW68" i="1"/>
  <c r="AY68" i="1" a="1"/>
  <c r="AY68" i="1" s="1"/>
  <c r="AW305" i="1"/>
  <c r="AY305" i="1" a="1"/>
  <c r="AY305" i="1" s="1"/>
  <c r="AW300" i="1"/>
  <c r="EO300" i="1" s="1"/>
  <c r="R300" i="1" s="1"/>
  <c r="S300" i="1" s="1"/>
  <c r="AY300" i="1" a="1"/>
  <c r="AY300" i="1" s="1"/>
  <c r="AW521" i="1"/>
  <c r="AY521" i="1" a="1"/>
  <c r="AY521" i="1" s="1"/>
  <c r="AW526" i="1"/>
  <c r="EO526" i="1" s="1"/>
  <c r="R526" i="1" s="1"/>
  <c r="S526" i="1" s="1"/>
  <c r="AY526" i="1" a="1"/>
  <c r="AY526" i="1" s="1"/>
  <c r="AW540" i="1"/>
  <c r="EO540" i="1" s="1"/>
  <c r="R540" i="1" s="1"/>
  <c r="S540" i="1" s="1"/>
  <c r="AY540" i="1" a="1"/>
  <c r="AY540" i="1" s="1"/>
  <c r="AW626" i="1"/>
  <c r="EO626" i="1" s="1"/>
  <c r="R626" i="1" s="1"/>
  <c r="S626" i="1" s="1"/>
  <c r="AY626" i="1" a="1"/>
  <c r="AY626" i="1" s="1"/>
  <c r="AW422" i="1"/>
  <c r="AY422" i="1" a="1"/>
  <c r="AY422" i="1" s="1"/>
  <c r="AW229" i="1"/>
  <c r="AY229" i="1" a="1"/>
  <c r="AY229" i="1" s="1"/>
  <c r="AW389" i="1"/>
  <c r="AY389" i="1" a="1"/>
  <c r="AY389" i="1" s="1"/>
  <c r="AW299" i="1"/>
  <c r="AY299" i="1" a="1"/>
  <c r="AY299" i="1" s="1"/>
  <c r="AW228" i="1"/>
  <c r="EO228" i="1" s="1"/>
  <c r="R228" i="1" s="1"/>
  <c r="S228" i="1" s="1"/>
  <c r="AY228" i="1" a="1"/>
  <c r="AY228" i="1" s="1"/>
  <c r="AW174" i="1"/>
  <c r="EO174" i="1" s="1"/>
  <c r="R174" i="1" s="1"/>
  <c r="S174" i="1" s="1"/>
  <c r="AY174" i="1" a="1"/>
  <c r="AY174" i="1" s="1"/>
  <c r="AW76" i="1"/>
  <c r="AY76" i="1" a="1"/>
  <c r="AY76" i="1" s="1"/>
  <c r="AW186" i="1"/>
  <c r="EO186" i="1" s="1"/>
  <c r="R186" i="1" s="1"/>
  <c r="S186" i="1" s="1"/>
  <c r="AY186" i="1" a="1"/>
  <c r="AY186" i="1" s="1"/>
  <c r="EO356" i="1"/>
  <c r="R356" i="1" s="1"/>
  <c r="S356" i="1" s="1"/>
  <c r="EO254" i="1"/>
  <c r="R254" i="1" s="1"/>
  <c r="S254" i="1" s="1"/>
  <c r="AW577" i="1"/>
  <c r="AY577" i="1" a="1"/>
  <c r="AY577" i="1" s="1"/>
  <c r="AW594" i="1"/>
  <c r="EO594" i="1" s="1"/>
  <c r="R594" i="1" s="1"/>
  <c r="S594" i="1" s="1"/>
  <c r="AY594" i="1" a="1"/>
  <c r="AY594" i="1" s="1"/>
  <c r="AW664" i="1"/>
  <c r="EO664" i="1" s="1"/>
  <c r="R664" i="1" s="1"/>
  <c r="S664" i="1" s="1"/>
  <c r="AY664" i="1" a="1"/>
  <c r="AY664" i="1" s="1"/>
  <c r="AW250" i="1"/>
  <c r="EO250" i="1" s="1"/>
  <c r="R250" i="1" s="1"/>
  <c r="S250" i="1" s="1"/>
  <c r="AY250" i="1" a="1"/>
  <c r="AY250" i="1" s="1"/>
  <c r="AW134" i="1"/>
  <c r="EO134" i="1" s="1"/>
  <c r="R134" i="1" s="1"/>
  <c r="S134" i="1" s="1"/>
  <c r="AY134" i="1" a="1"/>
  <c r="AY134" i="1" s="1"/>
  <c r="AW143" i="1"/>
  <c r="EO143" i="1" s="1"/>
  <c r="R143" i="1" s="1"/>
  <c r="S143" i="1" s="1"/>
  <c r="AY143" i="1" a="1"/>
  <c r="AY143" i="1" s="1"/>
  <c r="AW329" i="1"/>
  <c r="EO329" i="1" s="1"/>
  <c r="R329" i="1" s="1"/>
  <c r="S329" i="1" s="1"/>
  <c r="AY329" i="1" a="1"/>
  <c r="AY329" i="1" s="1"/>
  <c r="AW177" i="1"/>
  <c r="EO177" i="1" s="1"/>
  <c r="R177" i="1" s="1"/>
  <c r="S177" i="1" s="1"/>
  <c r="AY177" i="1" a="1"/>
  <c r="AY177" i="1" s="1"/>
  <c r="AW29" i="1"/>
  <c r="EO29" i="1" s="1"/>
  <c r="R29" i="1" s="1"/>
  <c r="S29" i="1" s="1"/>
  <c r="AY29" i="1" a="1"/>
  <c r="AY29" i="1" s="1"/>
  <c r="AW129" i="1"/>
  <c r="EO129" i="1" s="1"/>
  <c r="R129" i="1" s="1"/>
  <c r="S129" i="1" s="1"/>
  <c r="AY129" i="1" a="1"/>
  <c r="AY129" i="1" s="1"/>
  <c r="AW137" i="1"/>
  <c r="AY137" i="1" a="1"/>
  <c r="AY137" i="1" s="1"/>
  <c r="EO172" i="1"/>
  <c r="R172" i="1" s="1"/>
  <c r="S172" i="1" s="1"/>
  <c r="AW629" i="1"/>
  <c r="EO629" i="1" s="1"/>
  <c r="R629" i="1" s="1"/>
  <c r="S629" i="1" s="1"/>
  <c r="AY629" i="1" a="1"/>
  <c r="AY629" i="1" s="1"/>
  <c r="AW630" i="1"/>
  <c r="EO630" i="1" s="1"/>
  <c r="R630" i="1" s="1"/>
  <c r="S630" i="1" s="1"/>
  <c r="AY630" i="1" a="1"/>
  <c r="AY630" i="1" s="1"/>
  <c r="AW590" i="1"/>
  <c r="EO590" i="1" s="1"/>
  <c r="R590" i="1" s="1"/>
  <c r="S590" i="1" s="1"/>
  <c r="AY590" i="1" a="1"/>
  <c r="AY590" i="1" s="1"/>
  <c r="AW649" i="1"/>
  <c r="EO649" i="1" s="1"/>
  <c r="R649" i="1" s="1"/>
  <c r="S649" i="1" s="1"/>
  <c r="AY649" i="1" a="1"/>
  <c r="AY649" i="1" s="1"/>
  <c r="AW510" i="1"/>
  <c r="EO510" i="1" s="1"/>
  <c r="R510" i="1" s="1"/>
  <c r="S510" i="1" s="1"/>
  <c r="AY510" i="1" a="1"/>
  <c r="AY510" i="1" s="1"/>
  <c r="AW36" i="1"/>
  <c r="AY36" i="1" a="1"/>
  <c r="AY36" i="1" s="1"/>
  <c r="AW310" i="1"/>
  <c r="AY310" i="1" a="1"/>
  <c r="AY310" i="1" s="1"/>
  <c r="AW84" i="1"/>
  <c r="EO84" i="1" s="1"/>
  <c r="R84" i="1" s="1"/>
  <c r="S84" i="1" s="1"/>
  <c r="AY84" i="1" a="1"/>
  <c r="AY84" i="1" s="1"/>
  <c r="AW636" i="1"/>
  <c r="EO636" i="1" s="1"/>
  <c r="R636" i="1" s="1"/>
  <c r="S636" i="1" s="1"/>
  <c r="AY636" i="1" a="1"/>
  <c r="AY636" i="1" s="1"/>
  <c r="AW249" i="1"/>
  <c r="AY249" i="1" a="1"/>
  <c r="AY249" i="1" s="1"/>
  <c r="AW225" i="1"/>
  <c r="EO225" i="1" s="1"/>
  <c r="R225" i="1" s="1"/>
  <c r="S225" i="1" s="1"/>
  <c r="AY225" i="1" a="1"/>
  <c r="AY225" i="1" s="1"/>
  <c r="AW420" i="1"/>
  <c r="EO420" i="1" s="1"/>
  <c r="R420" i="1" s="1"/>
  <c r="S420" i="1" s="1"/>
  <c r="AY420" i="1" a="1"/>
  <c r="AY420" i="1" s="1"/>
  <c r="AW479" i="1"/>
  <c r="AY479" i="1" a="1"/>
  <c r="AY479" i="1" s="1"/>
  <c r="AW274" i="1"/>
  <c r="EO274" i="1" s="1"/>
  <c r="R274" i="1" s="1"/>
  <c r="S274" i="1" s="1"/>
  <c r="AY274" i="1" a="1"/>
  <c r="AY274" i="1" s="1"/>
  <c r="AW203" i="1"/>
  <c r="AY203" i="1" a="1"/>
  <c r="AY203" i="1" s="1"/>
  <c r="AW133" i="1"/>
  <c r="EO133" i="1" s="1"/>
  <c r="R133" i="1" s="1"/>
  <c r="S133" i="1" s="1"/>
  <c r="AY133" i="1" a="1"/>
  <c r="AY133" i="1" s="1"/>
  <c r="AW79" i="1"/>
  <c r="EO79" i="1" s="1"/>
  <c r="R79" i="1" s="1"/>
  <c r="S79" i="1" s="1"/>
  <c r="AY79" i="1" a="1"/>
  <c r="AY79" i="1" s="1"/>
  <c r="AW334" i="1"/>
  <c r="EO334" i="1" s="1"/>
  <c r="R334" i="1" s="1"/>
  <c r="S334" i="1" s="1"/>
  <c r="AY334" i="1" a="1"/>
  <c r="AY334" i="1" s="1"/>
  <c r="AW319" i="1"/>
  <c r="EO319" i="1" s="1"/>
  <c r="R319" i="1" s="1"/>
  <c r="S319" i="1" s="1"/>
  <c r="AY319" i="1" a="1"/>
  <c r="AY319" i="1" s="1"/>
  <c r="AW296" i="1"/>
  <c r="EO296" i="1" s="1"/>
  <c r="R296" i="1" s="1"/>
  <c r="S296" i="1" s="1"/>
  <c r="AY296" i="1" a="1"/>
  <c r="AY296" i="1" s="1"/>
  <c r="AW453" i="1"/>
  <c r="EO453" i="1" s="1"/>
  <c r="R453" i="1" s="1"/>
  <c r="S453" i="1" s="1"/>
  <c r="AY453" i="1" a="1"/>
  <c r="AY453" i="1" s="1"/>
  <c r="AW246" i="1"/>
  <c r="EO246" i="1" s="1"/>
  <c r="R246" i="1" s="1"/>
  <c r="S246" i="1" s="1"/>
  <c r="AY246" i="1" a="1"/>
  <c r="AY246" i="1" s="1"/>
  <c r="AW519" i="1"/>
  <c r="AY519" i="1" a="1"/>
  <c r="AY519" i="1" s="1"/>
  <c r="AW565" i="1"/>
  <c r="EO565" i="1" s="1"/>
  <c r="R565" i="1" s="1"/>
  <c r="S565" i="1" s="1"/>
  <c r="AY565" i="1" a="1"/>
  <c r="AY565" i="1" s="1"/>
  <c r="AW530" i="1"/>
  <c r="EO530" i="1" s="1"/>
  <c r="R530" i="1" s="1"/>
  <c r="S530" i="1" s="1"/>
  <c r="AY530" i="1" a="1"/>
  <c r="AY530" i="1" s="1"/>
  <c r="AW660" i="1"/>
  <c r="EO660" i="1" s="1"/>
  <c r="R660" i="1" s="1"/>
  <c r="S660" i="1" s="1"/>
  <c r="AY660" i="1" a="1"/>
  <c r="AY660" i="1" s="1"/>
  <c r="AW6" i="1"/>
  <c r="EO6" i="1" s="1"/>
  <c r="R6" i="1" s="1"/>
  <c r="S6" i="1" s="1"/>
  <c r="AY6" i="1" a="1"/>
  <c r="AY6" i="1" s="1"/>
  <c r="AW237" i="1"/>
  <c r="EO237" i="1" s="1"/>
  <c r="R237" i="1" s="1"/>
  <c r="S237" i="1" s="1"/>
  <c r="AY237" i="1" a="1"/>
  <c r="AY237" i="1" s="1"/>
  <c r="AW486" i="1"/>
  <c r="AY486" i="1" a="1"/>
  <c r="AY486" i="1" s="1"/>
  <c r="AW346" i="1"/>
  <c r="EO346" i="1" s="1"/>
  <c r="R346" i="1" s="1"/>
  <c r="S346" i="1" s="1"/>
  <c r="AY346" i="1" a="1"/>
  <c r="AY346" i="1" s="1"/>
  <c r="AW275" i="1"/>
  <c r="AY275" i="1" a="1"/>
  <c r="AY275" i="1" s="1"/>
  <c r="AW204" i="1"/>
  <c r="EO204" i="1" s="1"/>
  <c r="R204" i="1" s="1"/>
  <c r="S204" i="1" s="1"/>
  <c r="AY204" i="1" a="1"/>
  <c r="AY204" i="1" s="1"/>
  <c r="AW151" i="1"/>
  <c r="AY151" i="1" a="1"/>
  <c r="AY151" i="1" s="1"/>
  <c r="AW391" i="1"/>
  <c r="EO391" i="1" s="1"/>
  <c r="R391" i="1" s="1"/>
  <c r="S391" i="1" s="1"/>
  <c r="AY391" i="1" a="1"/>
  <c r="AY391" i="1" s="1"/>
  <c r="AW464" i="1"/>
  <c r="AY464" i="1" a="1"/>
  <c r="AY464" i="1" s="1"/>
  <c r="EO310" i="1"/>
  <c r="R310" i="1" s="1"/>
  <c r="S310" i="1" s="1"/>
  <c r="AW81" i="1"/>
  <c r="EO81" i="1" s="1"/>
  <c r="R81" i="1" s="1"/>
  <c r="S81" i="1" s="1"/>
  <c r="AY81" i="1" a="1"/>
  <c r="AY81" i="1" s="1"/>
  <c r="EO451" i="1"/>
  <c r="R451" i="1" s="1"/>
  <c r="S451" i="1" s="1"/>
  <c r="AW105" i="1"/>
  <c r="EO105" i="1" s="1"/>
  <c r="R105" i="1" s="1"/>
  <c r="S105" i="1" s="1"/>
  <c r="AY105" i="1" a="1"/>
  <c r="AY105" i="1" s="1"/>
  <c r="AW231" i="1"/>
  <c r="AY231" i="1" a="1"/>
  <c r="AY231" i="1" s="1"/>
  <c r="AW485" i="1"/>
  <c r="EO485" i="1" s="1"/>
  <c r="R485" i="1" s="1"/>
  <c r="S485" i="1" s="1"/>
  <c r="AY485" i="1" a="1"/>
  <c r="AY485" i="1" s="1"/>
  <c r="AW196" i="1"/>
  <c r="EO196" i="1" s="1"/>
  <c r="R196" i="1" s="1"/>
  <c r="S196" i="1" s="1"/>
  <c r="AY196" i="1" a="1"/>
  <c r="AY196" i="1" s="1"/>
  <c r="AW44" i="1"/>
  <c r="EO44" i="1" s="1"/>
  <c r="R44" i="1" s="1"/>
  <c r="S44" i="1" s="1"/>
  <c r="AY44" i="1" a="1"/>
  <c r="AY44" i="1" s="1"/>
  <c r="AW272" i="1"/>
  <c r="EO272" i="1" s="1"/>
  <c r="R272" i="1" s="1"/>
  <c r="S272" i="1" s="1"/>
  <c r="AY272" i="1" a="1"/>
  <c r="AY272" i="1" s="1"/>
  <c r="AW692" i="1"/>
  <c r="EO692" i="1" s="1"/>
  <c r="R692" i="1" s="1"/>
  <c r="S692" i="1" s="1"/>
  <c r="AY692" i="1" a="1"/>
  <c r="AY692" i="1" s="1"/>
  <c r="AW168" i="1"/>
  <c r="EO168" i="1" s="1"/>
  <c r="R168" i="1" s="1"/>
  <c r="S168" i="1" s="1"/>
  <c r="AY168" i="1" a="1"/>
  <c r="AY168" i="1" s="1"/>
  <c r="AW42" i="1"/>
  <c r="EO42" i="1" s="1"/>
  <c r="R42" i="1" s="1"/>
  <c r="S42" i="1" s="1"/>
  <c r="AY42" i="1" a="1"/>
  <c r="AY42" i="1" s="1"/>
  <c r="AW43" i="1"/>
  <c r="AY43" i="1" a="1"/>
  <c r="AY43" i="1" s="1"/>
  <c r="EO171" i="1"/>
  <c r="R171" i="1" s="1"/>
  <c r="S171" i="1" s="1"/>
  <c r="EO372" i="1"/>
  <c r="R372" i="1" s="1"/>
  <c r="S372" i="1" s="1"/>
  <c r="EO476" i="1"/>
  <c r="R476" i="1" s="1"/>
  <c r="S476" i="1" s="1"/>
  <c r="EO141" i="1"/>
  <c r="R141" i="1" s="1"/>
  <c r="S141" i="1" s="1"/>
  <c r="AW82" i="1"/>
  <c r="AY82" i="1" a="1"/>
  <c r="AY82" i="1" s="1"/>
  <c r="AW48" i="1"/>
  <c r="EO48" i="1" s="1"/>
  <c r="R48" i="1" s="1"/>
  <c r="S48" i="1" s="1"/>
  <c r="AY48" i="1" a="1"/>
  <c r="AY48" i="1" s="1"/>
  <c r="AW120" i="1"/>
  <c r="EO120" i="1" s="1"/>
  <c r="R120" i="1" s="1"/>
  <c r="S120" i="1" s="1"/>
  <c r="AY120" i="1" a="1"/>
  <c r="AY120" i="1" s="1"/>
  <c r="EO578" i="1"/>
  <c r="R578" i="1" s="1"/>
  <c r="S578" i="1" s="1"/>
  <c r="AW669" i="1"/>
  <c r="EO669" i="1" s="1"/>
  <c r="R669" i="1" s="1"/>
  <c r="S669" i="1" s="1"/>
  <c r="AY669" i="1" a="1"/>
  <c r="AY669" i="1" s="1"/>
  <c r="EO553" i="1"/>
  <c r="R553" i="1" s="1"/>
  <c r="S553" i="1" s="1"/>
  <c r="AW653" i="1"/>
  <c r="EO653" i="1" s="1"/>
  <c r="R653" i="1" s="1"/>
  <c r="S653" i="1" s="1"/>
  <c r="AY653" i="1" a="1"/>
  <c r="AY653" i="1" s="1"/>
  <c r="AW585" i="1"/>
  <c r="EO585" i="1" s="1"/>
  <c r="R585" i="1" s="1"/>
  <c r="S585" i="1" s="1"/>
  <c r="AY585" i="1" a="1"/>
  <c r="AY585" i="1" s="1"/>
  <c r="AW654" i="1"/>
  <c r="AY654" i="1" a="1"/>
  <c r="AY654" i="1" s="1"/>
  <c r="AW561" i="1"/>
  <c r="AY561" i="1" a="1"/>
  <c r="AY561" i="1" s="1"/>
  <c r="AW681" i="1"/>
  <c r="AY681" i="1" a="1"/>
  <c r="AY681" i="1" s="1"/>
  <c r="AW633" i="1"/>
  <c r="EO633" i="1" s="1"/>
  <c r="R633" i="1" s="1"/>
  <c r="S633" i="1" s="1"/>
  <c r="AY633" i="1" a="1"/>
  <c r="AY633" i="1" s="1"/>
  <c r="AW93" i="1"/>
  <c r="EO93" i="1" s="1"/>
  <c r="R93" i="1" s="1"/>
  <c r="S93" i="1" s="1"/>
  <c r="AY93" i="1" a="1"/>
  <c r="AY93" i="1" s="1"/>
  <c r="AW107" i="1"/>
  <c r="EO107" i="1" s="1"/>
  <c r="R107" i="1" s="1"/>
  <c r="S107" i="1" s="1"/>
  <c r="AY107" i="1" a="1"/>
  <c r="AY107" i="1" s="1"/>
  <c r="EO166" i="1"/>
  <c r="R166" i="1" s="1"/>
  <c r="S166" i="1" s="1"/>
  <c r="EO419" i="1"/>
  <c r="R419" i="1" s="1"/>
  <c r="S419" i="1" s="1"/>
  <c r="AW58" i="1"/>
  <c r="EO58" i="1" s="1"/>
  <c r="R58" i="1" s="1"/>
  <c r="S58" i="1" s="1"/>
  <c r="AY58" i="1" a="1"/>
  <c r="AY58" i="1" s="1"/>
  <c r="AW66" i="1"/>
  <c r="EO66" i="1" s="1"/>
  <c r="R66" i="1" s="1"/>
  <c r="S66" i="1" s="1"/>
  <c r="AY66" i="1" a="1"/>
  <c r="AY66" i="1" s="1"/>
  <c r="AW17" i="1"/>
  <c r="EO17" i="1" s="1"/>
  <c r="R17" i="1" s="1"/>
  <c r="S17" i="1" s="1"/>
  <c r="AY17" i="1" a="1"/>
  <c r="AY17" i="1" s="1"/>
  <c r="EO427" i="1"/>
  <c r="R427" i="1" s="1"/>
  <c r="S427" i="1" s="1"/>
  <c r="EO214" i="1"/>
  <c r="R214" i="1" s="1"/>
  <c r="S214" i="1" s="1"/>
  <c r="AW41" i="1"/>
  <c r="EO41" i="1" s="1"/>
  <c r="R41" i="1" s="1"/>
  <c r="S41" i="1" s="1"/>
  <c r="AY41" i="1" a="1"/>
  <c r="AY41" i="1" s="1"/>
  <c r="EO366" i="1"/>
  <c r="R366" i="1" s="1"/>
  <c r="S366" i="1" s="1"/>
  <c r="AW507" i="1"/>
  <c r="AY507" i="1" a="1"/>
  <c r="AY507" i="1" s="1"/>
  <c r="AW538" i="1"/>
  <c r="EO538" i="1" s="1"/>
  <c r="R538" i="1" s="1"/>
  <c r="S538" i="1" s="1"/>
  <c r="AY538" i="1" a="1"/>
  <c r="AY538" i="1" s="1"/>
  <c r="AW688" i="1"/>
  <c r="AY688" i="1" a="1"/>
  <c r="AY688" i="1" s="1"/>
  <c r="AW572" i="1"/>
  <c r="EO572" i="1" s="1"/>
  <c r="R572" i="1" s="1"/>
  <c r="S572" i="1" s="1"/>
  <c r="AY572" i="1" a="1"/>
  <c r="AY572" i="1" s="1"/>
  <c r="EO609" i="1"/>
  <c r="R609" i="1" s="1"/>
  <c r="S609" i="1" s="1"/>
  <c r="AW650" i="1"/>
  <c r="EO650" i="1" s="1"/>
  <c r="R650" i="1" s="1"/>
  <c r="S650" i="1" s="1"/>
  <c r="AY650" i="1" a="1"/>
  <c r="AY650" i="1" s="1"/>
  <c r="AW672" i="1"/>
  <c r="EO672" i="1" s="1"/>
  <c r="R672" i="1" s="1"/>
  <c r="S672" i="1" s="1"/>
  <c r="AY672" i="1" a="1"/>
  <c r="AY672" i="1" s="1"/>
  <c r="AW644" i="1"/>
  <c r="AY644" i="1" a="1"/>
  <c r="AY644" i="1" s="1"/>
  <c r="AW659" i="1"/>
  <c r="EO659" i="1" s="1"/>
  <c r="R659" i="1" s="1"/>
  <c r="S659" i="1" s="1"/>
  <c r="AY659" i="1" a="1"/>
  <c r="AY659" i="1" s="1"/>
  <c r="EO628" i="1"/>
  <c r="R628" i="1" s="1"/>
  <c r="S628" i="1" s="1"/>
  <c r="AW500" i="1"/>
  <c r="EO500" i="1" s="1"/>
  <c r="R500" i="1" s="1"/>
  <c r="S500" i="1" s="1"/>
  <c r="AY500" i="1" a="1"/>
  <c r="AY500" i="1" s="1"/>
  <c r="AW676" i="1"/>
  <c r="EO676" i="1" s="1"/>
  <c r="R676" i="1" s="1"/>
  <c r="S676" i="1" s="1"/>
  <c r="AY676" i="1" a="1"/>
  <c r="AY676" i="1" s="1"/>
  <c r="AW454" i="1"/>
  <c r="AY454" i="1" a="1"/>
  <c r="AY454" i="1" s="1"/>
  <c r="AW484" i="1"/>
  <c r="AY484" i="1" a="1"/>
  <c r="AY484" i="1" s="1"/>
  <c r="AW465" i="1"/>
  <c r="AY465" i="1" a="1"/>
  <c r="AY465" i="1" s="1"/>
  <c r="AW315" i="1"/>
  <c r="EO315" i="1" s="1"/>
  <c r="R315" i="1" s="1"/>
  <c r="S315" i="1" s="1"/>
  <c r="AY315" i="1" a="1"/>
  <c r="AY315" i="1" s="1"/>
  <c r="AW244" i="1"/>
  <c r="EO244" i="1" s="1"/>
  <c r="R244" i="1" s="1"/>
  <c r="S244" i="1" s="1"/>
  <c r="AY244" i="1" a="1"/>
  <c r="AY244" i="1" s="1"/>
  <c r="AW190" i="1"/>
  <c r="EO190" i="1" s="1"/>
  <c r="R190" i="1" s="1"/>
  <c r="S190" i="1" s="1"/>
  <c r="AY190" i="1" a="1"/>
  <c r="AY190" i="1" s="1"/>
  <c r="AW175" i="1"/>
  <c r="EO175" i="1" s="1"/>
  <c r="R175" i="1" s="1"/>
  <c r="S175" i="1" s="1"/>
  <c r="AY175" i="1" a="1"/>
  <c r="AY175" i="1" s="1"/>
  <c r="AW436" i="1"/>
  <c r="EO436" i="1" s="1"/>
  <c r="R436" i="1" s="1"/>
  <c r="S436" i="1" s="1"/>
  <c r="AY436" i="1" a="1"/>
  <c r="AY436" i="1" s="1"/>
  <c r="AW55" i="1"/>
  <c r="EO55" i="1" s="1"/>
  <c r="R55" i="1" s="1"/>
  <c r="S55" i="1" s="1"/>
  <c r="AY55" i="1" a="1"/>
  <c r="AY55" i="1" s="1"/>
  <c r="AW517" i="1"/>
  <c r="EO517" i="1" s="1"/>
  <c r="R517" i="1" s="1"/>
  <c r="S517" i="1" s="1"/>
  <c r="AY517" i="1" a="1"/>
  <c r="AY517" i="1" s="1"/>
  <c r="AW582" i="1"/>
  <c r="EO582" i="1" s="1"/>
  <c r="R582" i="1" s="1"/>
  <c r="S582" i="1" s="1"/>
  <c r="AY582" i="1" a="1"/>
  <c r="AY582" i="1" s="1"/>
  <c r="AW602" i="1"/>
  <c r="EO602" i="1" s="1"/>
  <c r="R602" i="1" s="1"/>
  <c r="S602" i="1" s="1"/>
  <c r="AY602" i="1" a="1"/>
  <c r="AY602" i="1" s="1"/>
  <c r="AW16" i="1"/>
  <c r="EO16" i="1" s="1"/>
  <c r="R16" i="1" s="1"/>
  <c r="S16" i="1" s="1"/>
  <c r="AY16" i="1" a="1"/>
  <c r="AY16" i="1" s="1"/>
  <c r="AW233" i="1"/>
  <c r="EO233" i="1" s="1"/>
  <c r="R233" i="1" s="1"/>
  <c r="S233" i="1" s="1"/>
  <c r="AY233" i="1" a="1"/>
  <c r="AY233" i="1" s="1"/>
  <c r="AW126" i="1"/>
  <c r="EO126" i="1" s="1"/>
  <c r="R126" i="1" s="1"/>
  <c r="S126" i="1" s="1"/>
  <c r="AY126" i="1" a="1"/>
  <c r="AY126" i="1" s="1"/>
  <c r="AW477" i="1"/>
  <c r="EO477" i="1" s="1"/>
  <c r="R477" i="1" s="1"/>
  <c r="S477" i="1" s="1"/>
  <c r="AY477" i="1" a="1"/>
  <c r="AY477" i="1" s="1"/>
  <c r="AW330" i="1"/>
  <c r="EO330" i="1" s="1"/>
  <c r="R330" i="1" s="1"/>
  <c r="S330" i="1" s="1"/>
  <c r="AY330" i="1" a="1"/>
  <c r="AY330" i="1" s="1"/>
  <c r="AW259" i="1"/>
  <c r="AY259" i="1" a="1"/>
  <c r="AY259" i="1" s="1"/>
  <c r="AW188" i="1"/>
  <c r="EO188" i="1" s="1"/>
  <c r="R188" i="1" s="1"/>
  <c r="S188" i="1" s="1"/>
  <c r="AY188" i="1" a="1"/>
  <c r="AY188" i="1" s="1"/>
  <c r="AW63" i="1"/>
  <c r="EO63" i="1" s="1"/>
  <c r="R63" i="1" s="1"/>
  <c r="S63" i="1" s="1"/>
  <c r="AY63" i="1" a="1"/>
  <c r="AY63" i="1" s="1"/>
  <c r="AW102" i="1"/>
  <c r="AY102" i="1" a="1"/>
  <c r="AY102" i="1" s="1"/>
  <c r="AW359" i="1"/>
  <c r="AY359" i="1" a="1"/>
  <c r="AY359" i="1" s="1"/>
  <c r="AW570" i="1"/>
  <c r="EO570" i="1" s="1"/>
  <c r="R570" i="1" s="1"/>
  <c r="S570" i="1" s="1"/>
  <c r="AY570" i="1" a="1"/>
  <c r="AY570" i="1" s="1"/>
  <c r="AW547" i="1"/>
  <c r="EO547" i="1" s="1"/>
  <c r="R547" i="1" s="1"/>
  <c r="S547" i="1" s="1"/>
  <c r="AY547" i="1" a="1"/>
  <c r="AY547" i="1" s="1"/>
  <c r="AW337" i="1"/>
  <c r="AY337" i="1" a="1"/>
  <c r="AY337" i="1" s="1"/>
  <c r="AW434" i="1"/>
  <c r="AY434" i="1" a="1"/>
  <c r="AY434" i="1" s="1"/>
  <c r="AW283" i="1"/>
  <c r="AY283" i="1" a="1"/>
  <c r="AY283" i="1" s="1"/>
  <c r="AW176" i="1"/>
  <c r="EO176" i="1" s="1"/>
  <c r="R176" i="1" s="1"/>
  <c r="S176" i="1" s="1"/>
  <c r="AY176" i="1" a="1"/>
  <c r="AY176" i="1" s="1"/>
  <c r="AW408" i="1"/>
  <c r="EO408" i="1" s="1"/>
  <c r="R408" i="1" s="1"/>
  <c r="S408" i="1" s="1"/>
  <c r="AY408" i="1" a="1"/>
  <c r="AY408" i="1" s="1"/>
  <c r="AW62" i="1"/>
  <c r="AY62" i="1" a="1"/>
  <c r="AY62" i="1" s="1"/>
  <c r="AW588" i="1"/>
  <c r="EO588" i="1" s="1"/>
  <c r="R588" i="1" s="1"/>
  <c r="S588" i="1" s="1"/>
  <c r="AY588" i="1" a="1"/>
  <c r="AY588" i="1" s="1"/>
  <c r="AW200" i="1"/>
  <c r="AY200" i="1" a="1"/>
  <c r="AY200" i="1" s="1"/>
  <c r="AW560" i="1"/>
  <c r="EO560" i="1" s="1"/>
  <c r="R560" i="1" s="1"/>
  <c r="S560" i="1" s="1"/>
  <c r="AY560" i="1" a="1"/>
  <c r="AY560" i="1" s="1"/>
  <c r="AW499" i="1"/>
  <c r="EO499" i="1" s="1"/>
  <c r="R499" i="1" s="1"/>
  <c r="S499" i="1" s="1"/>
  <c r="AY499" i="1" a="1"/>
  <c r="AY499" i="1" s="1"/>
  <c r="AW625" i="1"/>
  <c r="EO625" i="1" s="1"/>
  <c r="R625" i="1" s="1"/>
  <c r="S625" i="1" s="1"/>
  <c r="AY625" i="1" a="1"/>
  <c r="AY625" i="1" s="1"/>
  <c r="AW475" i="1"/>
  <c r="EO475" i="1" s="1"/>
  <c r="R475" i="1" s="1"/>
  <c r="S475" i="1" s="1"/>
  <c r="AY475" i="1" a="1"/>
  <c r="AY475" i="1" s="1"/>
  <c r="AW442" i="1"/>
  <c r="EO442" i="1" s="1"/>
  <c r="R442" i="1" s="1"/>
  <c r="S442" i="1" s="1"/>
  <c r="AY442" i="1" a="1"/>
  <c r="AY442" i="1" s="1"/>
  <c r="AW170" i="1"/>
  <c r="EO170" i="1" s="1"/>
  <c r="R170" i="1" s="1"/>
  <c r="S170" i="1" s="1"/>
  <c r="AY170" i="1" a="1"/>
  <c r="AY170" i="1" s="1"/>
  <c r="AW169" i="1"/>
  <c r="EO169" i="1" s="1"/>
  <c r="R169" i="1" s="1"/>
  <c r="S169" i="1" s="1"/>
  <c r="AY169" i="1" a="1"/>
  <c r="AY169" i="1" s="1"/>
  <c r="AW355" i="1"/>
  <c r="EO355" i="1" s="1"/>
  <c r="R355" i="1" s="1"/>
  <c r="S355" i="1" s="1"/>
  <c r="AY355" i="1" a="1"/>
  <c r="AY355" i="1" s="1"/>
  <c r="AW416" i="1"/>
  <c r="EO416" i="1" s="1"/>
  <c r="R416" i="1" s="1"/>
  <c r="S416" i="1" s="1"/>
  <c r="AY416" i="1" a="1"/>
  <c r="AY416" i="1" s="1"/>
  <c r="AW31" i="1"/>
  <c r="EO31" i="1" s="1"/>
  <c r="R31" i="1" s="1"/>
  <c r="S31" i="1" s="1"/>
  <c r="AY31" i="1" a="1"/>
  <c r="AY31" i="1" s="1"/>
  <c r="AW501" i="1"/>
  <c r="EO501" i="1" s="1"/>
  <c r="R501" i="1" s="1"/>
  <c r="S501" i="1" s="1"/>
  <c r="AY501" i="1" a="1"/>
  <c r="AY501" i="1" s="1"/>
  <c r="AW11" i="1"/>
  <c r="EO11" i="1" s="1"/>
  <c r="R11" i="1" s="1"/>
  <c r="S11" i="1" s="1"/>
  <c r="AY11" i="1" a="1"/>
  <c r="AY11" i="1" s="1"/>
  <c r="AW423" i="1"/>
  <c r="EO423" i="1" s="1"/>
  <c r="R423" i="1" s="1"/>
  <c r="S423" i="1" s="1"/>
  <c r="AY423" i="1" a="1"/>
  <c r="AY423" i="1" s="1"/>
  <c r="AW537" i="1"/>
  <c r="EO537" i="1" s="1"/>
  <c r="R537" i="1" s="1"/>
  <c r="S537" i="1" s="1"/>
  <c r="AY537" i="1" a="1"/>
  <c r="AY537" i="1" s="1"/>
  <c r="AW556" i="1"/>
  <c r="EO556" i="1" s="1"/>
  <c r="R556" i="1" s="1"/>
  <c r="S556" i="1" s="1"/>
  <c r="AY556" i="1" a="1"/>
  <c r="AY556" i="1" s="1"/>
  <c r="AW674" i="1"/>
  <c r="EO674" i="1" s="1"/>
  <c r="R674" i="1" s="1"/>
  <c r="S674" i="1" s="1"/>
  <c r="AY674" i="1" a="1"/>
  <c r="AY674" i="1" s="1"/>
  <c r="AW345" i="1"/>
  <c r="EO345" i="1" s="1"/>
  <c r="R345" i="1" s="1"/>
  <c r="S345" i="1" s="1"/>
  <c r="AY345" i="1" a="1"/>
  <c r="AY345" i="1" s="1"/>
  <c r="AW483" i="1"/>
  <c r="EO483" i="1" s="1"/>
  <c r="R483" i="1" s="1"/>
  <c r="S483" i="1" s="1"/>
  <c r="AY483" i="1" a="1"/>
  <c r="AY483" i="1" s="1"/>
  <c r="AW450" i="1"/>
  <c r="AY450" i="1" a="1"/>
  <c r="AY450" i="1" s="1"/>
  <c r="AW178" i="1"/>
  <c r="EO178" i="1" s="1"/>
  <c r="R178" i="1" s="1"/>
  <c r="S178" i="1" s="1"/>
  <c r="AY178" i="1" a="1"/>
  <c r="AY178" i="1" s="1"/>
  <c r="AW363" i="1"/>
  <c r="EO363" i="1" s="1"/>
  <c r="R363" i="1" s="1"/>
  <c r="S363" i="1" s="1"/>
  <c r="AY363" i="1" a="1"/>
  <c r="AY363" i="1" s="1"/>
  <c r="AW238" i="1"/>
  <c r="EO238" i="1" s="1"/>
  <c r="R238" i="1" s="1"/>
  <c r="S238" i="1" s="1"/>
  <c r="AY238" i="1" a="1"/>
  <c r="AY238" i="1" s="1"/>
  <c r="AW223" i="1"/>
  <c r="AY223" i="1" a="1"/>
  <c r="AY223" i="1" s="1"/>
  <c r="AW192" i="1"/>
  <c r="EO192" i="1" s="1"/>
  <c r="R192" i="1" s="1"/>
  <c r="S192" i="1" s="1"/>
  <c r="AY192" i="1" a="1"/>
  <c r="AY192" i="1" s="1"/>
  <c r="AW307" i="1"/>
  <c r="EO307" i="1" s="1"/>
  <c r="R307" i="1" s="1"/>
  <c r="S307" i="1" s="1"/>
  <c r="AY307" i="1" a="1"/>
  <c r="AY307" i="1" s="1"/>
  <c r="AW20" i="1"/>
  <c r="EO20" i="1" s="1"/>
  <c r="R20" i="1" s="1"/>
  <c r="S20" i="1" s="1"/>
  <c r="AY20" i="1" a="1"/>
  <c r="AY20" i="1" s="1"/>
  <c r="AX698" i="1"/>
  <c r="EO523" i="1"/>
  <c r="R523" i="1" s="1"/>
  <c r="S523" i="1" s="1"/>
  <c r="EO544" i="1"/>
  <c r="R544" i="1" s="1"/>
  <c r="S544" i="1" s="1"/>
  <c r="EO684" i="1"/>
  <c r="R684" i="1" s="1"/>
  <c r="S684" i="1" s="1"/>
  <c r="EO575" i="1"/>
  <c r="R575" i="1" s="1"/>
  <c r="S575" i="1" s="1"/>
  <c r="EO658" i="1"/>
  <c r="R658" i="1" s="1"/>
  <c r="S658" i="1" s="1"/>
  <c r="EO529" i="1"/>
  <c r="R529" i="1" s="1"/>
  <c r="S529" i="1" s="1"/>
  <c r="EO583" i="1"/>
  <c r="R583" i="1" s="1"/>
  <c r="S583" i="1" s="1"/>
  <c r="EO528" i="1"/>
  <c r="R528" i="1" s="1"/>
  <c r="S528" i="1" s="1"/>
  <c r="EO654" i="1"/>
  <c r="R654" i="1" s="1"/>
  <c r="S654" i="1" s="1"/>
  <c r="EO3" i="1"/>
  <c r="R3" i="1" s="1"/>
  <c r="S3" i="1" s="1"/>
  <c r="EO9" i="1"/>
  <c r="R9" i="1" s="1"/>
  <c r="S9" i="1" s="1"/>
  <c r="EO591" i="1"/>
  <c r="R591" i="1" s="1"/>
  <c r="S591" i="1" s="1"/>
  <c r="EO13" i="1"/>
  <c r="R13" i="1" s="1"/>
  <c r="S13" i="1" s="1"/>
  <c r="EO592" i="1"/>
  <c r="R592" i="1" s="1"/>
  <c r="S592" i="1" s="1"/>
  <c r="EO673" i="1"/>
  <c r="R673" i="1" s="1"/>
  <c r="S673" i="1" s="1"/>
  <c r="EO652" i="1"/>
  <c r="R652" i="1" s="1"/>
  <c r="S652" i="1" s="1"/>
  <c r="EO562" i="1"/>
  <c r="R562" i="1" s="1"/>
  <c r="S562" i="1" s="1"/>
  <c r="EO665" i="1"/>
  <c r="R665" i="1" s="1"/>
  <c r="S665" i="1" s="1"/>
  <c r="EO586" i="1"/>
  <c r="R586" i="1" s="1"/>
  <c r="S586" i="1" s="1"/>
  <c r="EO608" i="1"/>
  <c r="R608" i="1" s="1"/>
  <c r="S608" i="1" s="1"/>
  <c r="EO522" i="1"/>
  <c r="R522" i="1" s="1"/>
  <c r="S522" i="1" s="1"/>
  <c r="EO637" i="1"/>
  <c r="R637" i="1" s="1"/>
  <c r="S637" i="1" s="1"/>
  <c r="EO657" i="1"/>
  <c r="R657" i="1" s="1"/>
  <c r="S657" i="1" s="1"/>
  <c r="EO606" i="1"/>
  <c r="R606" i="1" s="1"/>
  <c r="S606" i="1" s="1"/>
  <c r="D88" i="6"/>
  <c r="D83" i="5"/>
  <c r="D85" i="5" s="1"/>
  <c r="D88" i="5" s="1"/>
  <c r="EO632" i="1"/>
  <c r="R632" i="1" s="1"/>
  <c r="S632" i="1" s="1"/>
  <c r="EO663" i="1"/>
  <c r="R663" i="1" s="1"/>
  <c r="S663" i="1" s="1"/>
  <c r="EO595" i="1"/>
  <c r="R595" i="1" s="1"/>
  <c r="S595" i="1" s="1"/>
  <c r="EO651" i="1"/>
  <c r="R651" i="1" s="1"/>
  <c r="S651" i="1" s="1"/>
  <c r="EO627" i="1"/>
  <c r="R627" i="1" s="1"/>
  <c r="S627" i="1" s="1"/>
  <c r="EO682" i="1"/>
  <c r="R682" i="1" s="1"/>
  <c r="S682" i="1" s="1"/>
  <c r="EO668" i="1"/>
  <c r="R668" i="1" s="1"/>
  <c r="S668" i="1" s="1"/>
  <c r="EO620" i="1"/>
  <c r="R620" i="1" s="1"/>
  <c r="S620" i="1" s="1"/>
  <c r="EO561" i="1"/>
  <c r="R561" i="1" s="1"/>
  <c r="S561" i="1" s="1"/>
  <c r="EO688" i="1"/>
  <c r="R688" i="1" s="1"/>
  <c r="S688" i="1" s="1"/>
  <c r="EO689" i="1"/>
  <c r="R689" i="1" s="1"/>
  <c r="S689" i="1" s="1"/>
  <c r="EO680" i="1"/>
  <c r="R680" i="1" s="1"/>
  <c r="S680" i="1" s="1"/>
  <c r="EO571" i="1"/>
  <c r="R571" i="1" s="1"/>
  <c r="S571" i="1" s="1"/>
  <c r="EO577" i="1"/>
  <c r="R577" i="1" s="1"/>
  <c r="S577" i="1" s="1"/>
  <c r="EO337" i="1"/>
  <c r="R337" i="1" s="1"/>
  <c r="S337" i="1" s="1"/>
  <c r="EO645" i="1"/>
  <c r="R645" i="1" s="1"/>
  <c r="S645" i="1" s="1"/>
  <c r="EO623" i="1"/>
  <c r="R623" i="1" s="1"/>
  <c r="S623" i="1" s="1"/>
  <c r="EO648" i="1"/>
  <c r="R648" i="1" s="1"/>
  <c r="S648" i="1" s="1"/>
  <c r="EO656" i="1"/>
  <c r="R656" i="1" s="1"/>
  <c r="S656" i="1" s="1"/>
  <c r="EO548" i="1"/>
  <c r="R548" i="1" s="1"/>
  <c r="S548" i="1" s="1"/>
  <c r="EO647" i="1"/>
  <c r="R647" i="1" s="1"/>
  <c r="S647" i="1" s="1"/>
  <c r="EO580" i="1"/>
  <c r="R580" i="1" s="1"/>
  <c r="S580" i="1" s="1"/>
  <c r="EO566" i="1"/>
  <c r="R566" i="1" s="1"/>
  <c r="S566" i="1" s="1"/>
  <c r="EO598" i="1"/>
  <c r="R598" i="1" s="1"/>
  <c r="S598" i="1" s="1"/>
  <c r="EO683" i="1"/>
  <c r="R683" i="1" s="1"/>
  <c r="S683" i="1" s="1"/>
  <c r="EO504" i="1"/>
  <c r="R504" i="1" s="1"/>
  <c r="S504" i="1" s="1"/>
  <c r="EO675" i="1"/>
  <c r="R675" i="1" s="1"/>
  <c r="S675" i="1" s="1"/>
  <c r="EO644" i="1"/>
  <c r="R644" i="1" s="1"/>
  <c r="S644" i="1" s="1"/>
  <c r="EO568" i="1"/>
  <c r="R568" i="1" s="1"/>
  <c r="S568" i="1" s="1"/>
  <c r="EO614" i="1"/>
  <c r="R614" i="1" s="1"/>
  <c r="S614" i="1" s="1"/>
  <c r="EO503" i="1"/>
  <c r="R503" i="1" s="1"/>
  <c r="S503" i="1" s="1"/>
  <c r="EO685" i="1"/>
  <c r="R685" i="1" s="1"/>
  <c r="S685" i="1" s="1"/>
  <c r="EO559" i="1"/>
  <c r="R559" i="1" s="1"/>
  <c r="S559" i="1" s="1"/>
  <c r="EO508" i="1"/>
  <c r="R508" i="1" s="1"/>
  <c r="S508" i="1" s="1"/>
  <c r="EO564" i="1"/>
  <c r="R564" i="1" s="1"/>
  <c r="S564" i="1" s="1"/>
  <c r="EO696" i="1"/>
  <c r="S696" i="1" s="1"/>
  <c r="EO255" i="1"/>
  <c r="R255" i="1" s="1"/>
  <c r="S255" i="1" s="1"/>
  <c r="EO205" i="1"/>
  <c r="R205" i="1" s="1"/>
  <c r="S205" i="1" s="1"/>
  <c r="EO383" i="1"/>
  <c r="R383" i="1" s="1"/>
  <c r="S383" i="1" s="1"/>
  <c r="EO458" i="1"/>
  <c r="R458" i="1" s="1"/>
  <c r="S458" i="1" s="1"/>
  <c r="EO207" i="1"/>
  <c r="R207" i="1" s="1"/>
  <c r="S207" i="1" s="1"/>
  <c r="EO216" i="1"/>
  <c r="R216" i="1" s="1"/>
  <c r="S216" i="1" s="1"/>
  <c r="EO227" i="1"/>
  <c r="R227" i="1" s="1"/>
  <c r="S227" i="1" s="1"/>
  <c r="EO351" i="1"/>
  <c r="R351" i="1" s="1"/>
  <c r="S351" i="1" s="1"/>
  <c r="EO223" i="1"/>
  <c r="R223" i="1" s="1"/>
  <c r="S223" i="1" s="1"/>
  <c r="EO271" i="1"/>
  <c r="R271" i="1" s="1"/>
  <c r="S271" i="1" s="1"/>
  <c r="EO100" i="1"/>
  <c r="R100" i="1" s="1"/>
  <c r="S100" i="1" s="1"/>
  <c r="EO209" i="1"/>
  <c r="R209" i="1" s="1"/>
  <c r="S209" i="1" s="1"/>
  <c r="EO78" i="1"/>
  <c r="R78" i="1" s="1"/>
  <c r="S78" i="1" s="1"/>
  <c r="EO333" i="1"/>
  <c r="R333" i="1" s="1"/>
  <c r="S333" i="1" s="1"/>
  <c r="EO173" i="1"/>
  <c r="R173" i="1" s="1"/>
  <c r="S173" i="1" s="1"/>
  <c r="EO361" i="1"/>
  <c r="R361" i="1" s="1"/>
  <c r="S361" i="1" s="1"/>
  <c r="EO54" i="1"/>
  <c r="R54" i="1" s="1"/>
  <c r="S54" i="1" s="1"/>
  <c r="EO243" i="1"/>
  <c r="R243" i="1" s="1"/>
  <c r="S243" i="1" s="1"/>
  <c r="EO191" i="1"/>
  <c r="R191" i="1" s="1"/>
  <c r="S191" i="1" s="1"/>
  <c r="EO293" i="1"/>
  <c r="R293" i="1" s="1"/>
  <c r="S293" i="1" s="1"/>
  <c r="EO331" i="1"/>
  <c r="R331" i="1" s="1"/>
  <c r="S331" i="1" s="1"/>
  <c r="EO323" i="1"/>
  <c r="R323" i="1" s="1"/>
  <c r="S323" i="1" s="1"/>
  <c r="EO484" i="1"/>
  <c r="R484" i="1" s="1"/>
  <c r="S484" i="1" s="1"/>
  <c r="EO444" i="1"/>
  <c r="R444" i="1" s="1"/>
  <c r="S444" i="1" s="1"/>
  <c r="EO62" i="1"/>
  <c r="R62" i="1" s="1"/>
  <c r="S62" i="1" s="1"/>
  <c r="EO257" i="1"/>
  <c r="R257" i="1" s="1"/>
  <c r="S257" i="1" s="1"/>
  <c r="EO364" i="1"/>
  <c r="R364" i="1" s="1"/>
  <c r="S364" i="1" s="1"/>
  <c r="EO301" i="1"/>
  <c r="R301" i="1" s="1"/>
  <c r="S301" i="1" s="1"/>
  <c r="EO448" i="1"/>
  <c r="R448" i="1" s="1"/>
  <c r="S448" i="1" s="1"/>
  <c r="EO348" i="1"/>
  <c r="R348" i="1" s="1"/>
  <c r="S348" i="1" s="1"/>
  <c r="EO145" i="1"/>
  <c r="R145" i="1" s="1"/>
  <c r="S145" i="1" s="1"/>
  <c r="EO305" i="1"/>
  <c r="R305" i="1" s="1"/>
  <c r="S305" i="1" s="1"/>
  <c r="EO395" i="1"/>
  <c r="R395" i="1" s="1"/>
  <c r="S395" i="1" s="1"/>
  <c r="EO488" i="1"/>
  <c r="R488" i="1" s="1"/>
  <c r="S488" i="1" s="1"/>
  <c r="EO401" i="1"/>
  <c r="R401" i="1" s="1"/>
  <c r="S401" i="1" s="1"/>
  <c r="EO263" i="1"/>
  <c r="R263" i="1" s="1"/>
  <c r="S263" i="1" s="1"/>
  <c r="EO117" i="1"/>
  <c r="R117" i="1" s="1"/>
  <c r="S117" i="1" s="1"/>
  <c r="EO422" i="1"/>
  <c r="R422" i="1" s="1"/>
  <c r="S422" i="1" s="1"/>
  <c r="EO189" i="1"/>
  <c r="R189" i="1" s="1"/>
  <c r="S189" i="1" s="1"/>
  <c r="EO446" i="1"/>
  <c r="R446" i="1" s="1"/>
  <c r="S446" i="1" s="1"/>
  <c r="EO231" i="1"/>
  <c r="R231" i="1" s="1"/>
  <c r="S231" i="1" s="1"/>
  <c r="EO381" i="1"/>
  <c r="R381" i="1" s="1"/>
  <c r="S381" i="1" s="1"/>
  <c r="EO167" i="1"/>
  <c r="R167" i="1" s="1"/>
  <c r="S167" i="1" s="1"/>
  <c r="EO128" i="1"/>
  <c r="R128" i="1" s="1"/>
  <c r="S128" i="1" s="1"/>
  <c r="EO30" i="1"/>
  <c r="R30" i="1" s="1"/>
  <c r="S30" i="1" s="1"/>
  <c r="EO335" i="1"/>
  <c r="R335" i="1" s="1"/>
  <c r="S335" i="1" s="1"/>
  <c r="EO179" i="1"/>
  <c r="R179" i="1" s="1"/>
  <c r="S179" i="1" s="1"/>
  <c r="EO147" i="1"/>
  <c r="R147" i="1" s="1"/>
  <c r="S147" i="1" s="1"/>
  <c r="EO181" i="1"/>
  <c r="R181" i="1" s="1"/>
  <c r="S181" i="1" s="1"/>
  <c r="EO69" i="1"/>
  <c r="R69" i="1" s="1"/>
  <c r="S69" i="1" s="1"/>
  <c r="EO428" i="1"/>
  <c r="R428" i="1" s="1"/>
  <c r="S428" i="1" s="1"/>
  <c r="EO304" i="1"/>
  <c r="R304" i="1" s="1"/>
  <c r="S304" i="1" s="1"/>
  <c r="EO341" i="1"/>
  <c r="R341" i="1" s="1"/>
  <c r="S341" i="1" s="1"/>
  <c r="EO241" i="1"/>
  <c r="R241" i="1" s="1"/>
  <c r="S241" i="1" s="1"/>
  <c r="EO92" i="1"/>
  <c r="R92" i="1" s="1"/>
  <c r="S92" i="1" s="1"/>
  <c r="EO413" i="1"/>
  <c r="R413" i="1" s="1"/>
  <c r="S413" i="1" s="1"/>
  <c r="EO327" i="1"/>
  <c r="R327" i="1" s="1"/>
  <c r="S327" i="1" s="1"/>
  <c r="EO83" i="1"/>
  <c r="R83" i="1" s="1"/>
  <c r="S83" i="1" s="1"/>
  <c r="EO309" i="1"/>
  <c r="R309" i="1" s="1"/>
  <c r="S309" i="1" s="1"/>
  <c r="EO40" i="1"/>
  <c r="R40" i="1" s="1"/>
  <c r="S40" i="1" s="1"/>
  <c r="EO490" i="1"/>
  <c r="R490" i="1" s="1"/>
  <c r="S490" i="1" s="1"/>
  <c r="EO86" i="1"/>
  <c r="R86" i="1" s="1"/>
  <c r="S86" i="1" s="1"/>
  <c r="EO197" i="1"/>
  <c r="R197" i="1" s="1"/>
  <c r="S197" i="1" s="1"/>
  <c r="EO325" i="1"/>
  <c r="R325" i="1" s="1"/>
  <c r="S325" i="1" s="1"/>
  <c r="EO104" i="1"/>
  <c r="R104" i="1" s="1"/>
  <c r="S104" i="1" s="1"/>
  <c r="EO199" i="1"/>
  <c r="R199" i="1" s="1"/>
  <c r="S199" i="1" s="1"/>
  <c r="EO311" i="1"/>
  <c r="R311" i="1" s="1"/>
  <c r="S311" i="1" s="1"/>
  <c r="EO72" i="1"/>
  <c r="R72" i="1" s="1"/>
  <c r="S72" i="1" s="1"/>
  <c r="EO155" i="1"/>
  <c r="R155" i="1" s="1"/>
  <c r="S155" i="1" s="1"/>
  <c r="EO430" i="1"/>
  <c r="R430" i="1" s="1"/>
  <c r="S430" i="1" s="1"/>
  <c r="EO139" i="1"/>
  <c r="R139" i="1" s="1"/>
  <c r="S139" i="1" s="1"/>
  <c r="EO123" i="1"/>
  <c r="R123" i="1" s="1"/>
  <c r="S123" i="1" s="1"/>
  <c r="EO265" i="1"/>
  <c r="R265" i="1" s="1"/>
  <c r="S265" i="1" s="1"/>
  <c r="EO365" i="1"/>
  <c r="R365" i="1" s="1"/>
  <c r="S365" i="1" s="1"/>
  <c r="EO68" i="1"/>
  <c r="R68" i="1" s="1"/>
  <c r="S68" i="1" s="1"/>
  <c r="EO76" i="1"/>
  <c r="R76" i="1" s="1"/>
  <c r="S76" i="1" s="1"/>
  <c r="EO35" i="1"/>
  <c r="R35" i="1" s="1"/>
  <c r="S35" i="1" s="1"/>
  <c r="EO28" i="1"/>
  <c r="R28" i="1" s="1"/>
  <c r="S28" i="1" s="1"/>
  <c r="EO102" i="1"/>
  <c r="R102" i="1" s="1"/>
  <c r="S102" i="1" s="1"/>
  <c r="EO163" i="1"/>
  <c r="R163" i="1" s="1"/>
  <c r="S163" i="1" s="1"/>
  <c r="EO313" i="1"/>
  <c r="R313" i="1" s="1"/>
  <c r="S313" i="1" s="1"/>
  <c r="EO267" i="1"/>
  <c r="R267" i="1" s="1"/>
  <c r="S267" i="1" s="1"/>
  <c r="EO367" i="1"/>
  <c r="R367" i="1" s="1"/>
  <c r="S367" i="1" s="1"/>
  <c r="EO115" i="1"/>
  <c r="R115" i="1" s="1"/>
  <c r="S115" i="1" s="1"/>
  <c r="EO195" i="1"/>
  <c r="R195" i="1" s="1"/>
  <c r="S195" i="1" s="1"/>
  <c r="EO32" i="1"/>
  <c r="R32" i="1" s="1"/>
  <c r="S32" i="1" s="1"/>
  <c r="EO261" i="1"/>
  <c r="R261" i="1" s="1"/>
  <c r="S261" i="1" s="1"/>
  <c r="EO97" i="1"/>
  <c r="R97" i="1" s="1"/>
  <c r="S97" i="1" s="1"/>
  <c r="EO461" i="1"/>
  <c r="R461" i="1" s="1"/>
  <c r="S461" i="1" s="1"/>
  <c r="EO469" i="1"/>
  <c r="R469" i="1" s="1"/>
  <c r="S469" i="1" s="1"/>
  <c r="EO157" i="1"/>
  <c r="R157" i="1" s="1"/>
  <c r="S157" i="1" s="1"/>
  <c r="EO283" i="1"/>
  <c r="R283" i="1" s="1"/>
  <c r="S283" i="1" s="1"/>
  <c r="EO389" i="1"/>
  <c r="R389" i="1" s="1"/>
  <c r="S389" i="1" s="1"/>
  <c r="EO37" i="1"/>
  <c r="R37" i="1" s="1"/>
  <c r="S37" i="1" s="1"/>
  <c r="EO285" i="1"/>
  <c r="R285" i="1" s="1"/>
  <c r="S285" i="1" s="1"/>
  <c r="EO417" i="1"/>
  <c r="R417" i="1" s="1"/>
  <c r="S417" i="1" s="1"/>
  <c r="EO393" i="1"/>
  <c r="R393" i="1" s="1"/>
  <c r="S393" i="1" s="1"/>
  <c r="EO201" i="1"/>
  <c r="R201" i="1" s="1"/>
  <c r="S201" i="1" s="1"/>
  <c r="EO440" i="1"/>
  <c r="R440" i="1" s="1"/>
  <c r="S440" i="1" s="1"/>
  <c r="EO299" i="1"/>
  <c r="R299" i="1" s="1"/>
  <c r="S299" i="1" s="1"/>
  <c r="EO450" i="1"/>
  <c r="R450" i="1" s="1"/>
  <c r="S450" i="1" s="1"/>
  <c r="EO38" i="1"/>
  <c r="R38" i="1" s="1"/>
  <c r="S38" i="1" s="1"/>
  <c r="EO51" i="1"/>
  <c r="R51" i="1" s="1"/>
  <c r="S51" i="1" s="1"/>
  <c r="EO45" i="1"/>
  <c r="R45" i="1" s="1"/>
  <c r="S45" i="1" s="1"/>
  <c r="EO454" i="1"/>
  <c r="R454" i="1" s="1"/>
  <c r="S454" i="1" s="1"/>
  <c r="EO399" i="1"/>
  <c r="R399" i="1" s="1"/>
  <c r="S399" i="1" s="1"/>
  <c r="EO259" i="1"/>
  <c r="R259" i="1" s="1"/>
  <c r="S259" i="1" s="1"/>
  <c r="EO373" i="1"/>
  <c r="R373" i="1" s="1"/>
  <c r="S373" i="1" s="1"/>
  <c r="EO359" i="1"/>
  <c r="R359" i="1" s="1"/>
  <c r="S359" i="1" s="1"/>
  <c r="EO165" i="1"/>
  <c r="R165" i="1" s="1"/>
  <c r="S165" i="1" s="1"/>
  <c r="EO187" i="1"/>
  <c r="R187" i="1" s="1"/>
  <c r="S187" i="1" s="1"/>
  <c r="EO387" i="1"/>
  <c r="R387" i="1" s="1"/>
  <c r="S387" i="1" s="1"/>
  <c r="EO70" i="1"/>
  <c r="R70" i="1" s="1"/>
  <c r="S70" i="1" s="1"/>
  <c r="EO140" i="1"/>
  <c r="R140" i="1" s="1"/>
  <c r="S140" i="1" s="1"/>
  <c r="EO426" i="1"/>
  <c r="R426" i="1" s="1"/>
  <c r="S426" i="1" s="1"/>
  <c r="EO486" i="1"/>
  <c r="R486" i="1" s="1"/>
  <c r="S486" i="1" s="1"/>
  <c r="EO377" i="1"/>
  <c r="R377" i="1" s="1"/>
  <c r="S377" i="1" s="1"/>
  <c r="EO219" i="1"/>
  <c r="R219" i="1" s="1"/>
  <c r="S219" i="1" s="1"/>
  <c r="EO80" i="1"/>
  <c r="R80" i="1" s="1"/>
  <c r="S80" i="1" s="1"/>
  <c r="EO52" i="1"/>
  <c r="R52" i="1" s="1"/>
  <c r="S52" i="1" s="1"/>
  <c r="EO75" i="1"/>
  <c r="R75" i="1" s="1"/>
  <c r="S75" i="1" s="1"/>
  <c r="EO85" i="1"/>
  <c r="R85" i="1" s="1"/>
  <c r="S85" i="1" s="1"/>
  <c r="EO21" i="1"/>
  <c r="R21" i="1" s="1"/>
  <c r="S21" i="1" s="1"/>
  <c r="EO50" i="1"/>
  <c r="R50" i="1" s="1"/>
  <c r="S50" i="1" s="1"/>
  <c r="EO65" i="1"/>
  <c r="R65" i="1" s="1"/>
  <c r="S65" i="1" s="1"/>
  <c r="EO73" i="1"/>
  <c r="R73" i="1" s="1"/>
  <c r="S73" i="1" s="1"/>
  <c r="EO77" i="1"/>
  <c r="R77" i="1" s="1"/>
  <c r="S77" i="1" s="1"/>
  <c r="EO57" i="1"/>
  <c r="R57" i="1" s="1"/>
  <c r="S57" i="1" s="1"/>
  <c r="EO137" i="1"/>
  <c r="R137" i="1" s="1"/>
  <c r="S137" i="1" s="1"/>
  <c r="EO131" i="1"/>
  <c r="R131" i="1" s="1"/>
  <c r="S131" i="1" s="1"/>
  <c r="CB25" i="1"/>
  <c r="EO27" i="1"/>
  <c r="R27" i="1" s="1"/>
  <c r="S27" i="1" s="1"/>
  <c r="EO24" i="1"/>
  <c r="R24" i="1" s="1"/>
  <c r="S24" i="1" s="1"/>
  <c r="EO33" i="1"/>
  <c r="R33" i="1" s="1"/>
  <c r="S33" i="1" s="1"/>
  <c r="EO136" i="1"/>
  <c r="R136" i="1" s="1"/>
  <c r="S136" i="1" s="1"/>
  <c r="EO113" i="1"/>
  <c r="R113" i="1" s="1"/>
  <c r="S113" i="1" s="1"/>
  <c r="EO43" i="1"/>
  <c r="R43" i="1" s="1"/>
  <c r="S43" i="1" s="1"/>
  <c r="EO88" i="1"/>
  <c r="R88" i="1" s="1"/>
  <c r="S88" i="1" s="1"/>
  <c r="EL22" i="1"/>
  <c r="EO22" i="1" s="1"/>
  <c r="R22" i="1" s="1"/>
  <c r="S22" i="1" s="1"/>
  <c r="EO56" i="1" l="1"/>
  <c r="R56" i="1" s="1"/>
  <c r="S56" i="1" s="1"/>
  <c r="EO251" i="1"/>
  <c r="R251" i="1" s="1"/>
  <c r="S251" i="1" s="1"/>
  <c r="EO234" i="1"/>
  <c r="R234" i="1" s="1"/>
  <c r="S234" i="1" s="1"/>
  <c r="EO640" i="1"/>
  <c r="R640" i="1" s="1"/>
  <c r="S640" i="1" s="1"/>
  <c r="EO465" i="1"/>
  <c r="R465" i="1" s="1"/>
  <c r="S465" i="1" s="1"/>
  <c r="EO554" i="1"/>
  <c r="R554" i="1" s="1"/>
  <c r="S554" i="1" s="1"/>
  <c r="EO670" i="1"/>
  <c r="R670" i="1" s="1"/>
  <c r="S670" i="1" s="1"/>
  <c r="EO288" i="1"/>
  <c r="R288" i="1" s="1"/>
  <c r="S288" i="1" s="1"/>
  <c r="EO519" i="1"/>
  <c r="R519" i="1" s="1"/>
  <c r="S519" i="1" s="1"/>
  <c r="EO203" i="1"/>
  <c r="R203" i="1" s="1"/>
  <c r="S203" i="1" s="1"/>
  <c r="EO36" i="1"/>
  <c r="R36" i="1" s="1"/>
  <c r="S36" i="1" s="1"/>
  <c r="EO82" i="1"/>
  <c r="R82" i="1" s="1"/>
  <c r="S82" i="1" s="1"/>
  <c r="EO464" i="1"/>
  <c r="R464" i="1" s="1"/>
  <c r="S464" i="1" s="1"/>
  <c r="EO516" i="1"/>
  <c r="R516" i="1" s="1"/>
  <c r="S516" i="1" s="1"/>
  <c r="EO339" i="1"/>
  <c r="R339" i="1" s="1"/>
  <c r="S339" i="1" s="1"/>
  <c r="EO200" i="1"/>
  <c r="R200" i="1" s="1"/>
  <c r="S200" i="1" s="1"/>
  <c r="EO322" i="1"/>
  <c r="R322" i="1" s="1"/>
  <c r="S322" i="1" s="1"/>
  <c r="EO53" i="1"/>
  <c r="R53" i="1" s="1"/>
  <c r="S53" i="1" s="1"/>
  <c r="EO34" i="1"/>
  <c r="R34" i="1" s="1"/>
  <c r="S34" i="1" s="1"/>
  <c r="EO479" i="1"/>
  <c r="R479" i="1" s="1"/>
  <c r="S479" i="1" s="1"/>
  <c r="EO691" i="1"/>
  <c r="R691" i="1" s="1"/>
  <c r="S691" i="1" s="1"/>
  <c r="EO497" i="1"/>
  <c r="R497" i="1" s="1"/>
  <c r="S497" i="1" s="1"/>
  <c r="EO646" i="1"/>
  <c r="R646" i="1" s="1"/>
  <c r="S646" i="1" s="1"/>
  <c r="EO438" i="1"/>
  <c r="R438" i="1" s="1"/>
  <c r="S438" i="1" s="1"/>
  <c r="EO563" i="1"/>
  <c r="R563" i="1" s="1"/>
  <c r="S563" i="1" s="1"/>
  <c r="EO434" i="1"/>
  <c r="R434" i="1" s="1"/>
  <c r="S434" i="1" s="1"/>
  <c r="EO600" i="1"/>
  <c r="R600" i="1" s="1"/>
  <c r="S600" i="1" s="1"/>
  <c r="EO452" i="1"/>
  <c r="R452" i="1" s="1"/>
  <c r="S452" i="1" s="1"/>
  <c r="EO631" i="1"/>
  <c r="R631" i="1" s="1"/>
  <c r="S631" i="1" s="1"/>
  <c r="EO546" i="1"/>
  <c r="R546" i="1" s="1"/>
  <c r="S546" i="1" s="1"/>
  <c r="EO26" i="1"/>
  <c r="R26" i="1" s="1"/>
  <c r="S26" i="1" s="1"/>
  <c r="EO498" i="1"/>
  <c r="R498" i="1" s="1"/>
  <c r="S498" i="1" s="1"/>
  <c r="EO89" i="1"/>
  <c r="R89" i="1" s="1"/>
  <c r="S89" i="1" s="1"/>
  <c r="EO249" i="1"/>
  <c r="R249" i="1" s="1"/>
  <c r="S249" i="1" s="1"/>
  <c r="EO507" i="1"/>
  <c r="R507" i="1" s="1"/>
  <c r="S507" i="1" s="1"/>
  <c r="EO229" i="1"/>
  <c r="R229" i="1" s="1"/>
  <c r="S229" i="1" s="1"/>
  <c r="EO502" i="1"/>
  <c r="R502" i="1" s="1"/>
  <c r="S502" i="1" s="1"/>
  <c r="EO221" i="1"/>
  <c r="R221" i="1" s="1"/>
  <c r="S221" i="1" s="1"/>
  <c r="EO18" i="1"/>
  <c r="R18" i="1" s="1"/>
  <c r="S18" i="1" s="1"/>
  <c r="EO521" i="1"/>
  <c r="R521" i="1" s="1"/>
  <c r="S521" i="1" s="1"/>
  <c r="EO396" i="1"/>
  <c r="R396" i="1" s="1"/>
  <c r="S396" i="1" s="1"/>
  <c r="CD698" i="1"/>
  <c r="EO275" i="1"/>
  <c r="R275" i="1" s="1"/>
  <c r="S275" i="1" s="1"/>
  <c r="EO681" i="1"/>
  <c r="R681" i="1" s="1"/>
  <c r="S681" i="1" s="1"/>
  <c r="EO690" i="1"/>
  <c r="R690" i="1" s="1"/>
  <c r="S690" i="1" s="1"/>
  <c r="EO151" i="1"/>
  <c r="R151" i="1" s="1"/>
  <c r="S151" i="1" s="1"/>
  <c r="EO164" i="1"/>
  <c r="R164" i="1" s="1"/>
  <c r="S164" i="1" s="1"/>
  <c r="AY698" i="1"/>
  <c r="EO25" i="1"/>
  <c r="EO698" i="1" l="1"/>
  <c r="R25" i="1"/>
  <c r="R698" i="1" l="1"/>
  <c r="S25" i="1"/>
  <c r="S698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<sst xmlns="http://schemas.openxmlformats.org/spreadsheetml/2006/main" count="9441" uniqueCount="1719">
  <si>
    <t>L2</t>
  </si>
  <si>
    <t>WBS</t>
  </si>
  <si>
    <t>Institution</t>
  </si>
  <si>
    <t>Schedule Task Name</t>
  </si>
  <si>
    <t>Cost Activity</t>
  </si>
  <si>
    <t>Resource Name</t>
  </si>
  <si>
    <t>Type</t>
  </si>
  <si>
    <t>Subtype</t>
  </si>
  <si>
    <t>Resource ID</t>
  </si>
  <si>
    <t>Estimating Technique</t>
  </si>
  <si>
    <t>Actual Rate</t>
  </si>
  <si>
    <t>Labor Table Rate</t>
  </si>
  <si>
    <t>Fringe Rate</t>
  </si>
  <si>
    <t>Indirect</t>
  </si>
  <si>
    <t>On/Off Ice</t>
  </si>
  <si>
    <t>Notes</t>
  </si>
  <si>
    <t>10-2022</t>
  </si>
  <si>
    <t>11-2022</t>
  </si>
  <si>
    <t>12-2022</t>
  </si>
  <si>
    <t>01-2023</t>
  </si>
  <si>
    <t>02-2023</t>
  </si>
  <si>
    <t>03-2023</t>
  </si>
  <si>
    <t>04-2023</t>
  </si>
  <si>
    <t>05-2023</t>
  </si>
  <si>
    <t>06-2023</t>
  </si>
  <si>
    <t>07-2023</t>
  </si>
  <si>
    <t>08-2023</t>
  </si>
  <si>
    <t>09-2023</t>
  </si>
  <si>
    <t>LPY5</t>
  </si>
  <si>
    <t>PY5 CMo</t>
  </si>
  <si>
    <t>S_10_22</t>
  </si>
  <si>
    <t>S_11_22</t>
  </si>
  <si>
    <t>S_12_22</t>
  </si>
  <si>
    <t>S_01_23</t>
  </si>
  <si>
    <t>S_02_23</t>
  </si>
  <si>
    <t>S_03_23</t>
  </si>
  <si>
    <t>S_04_23</t>
  </si>
  <si>
    <t>S_05_23</t>
  </si>
  <si>
    <t>S_06_23</t>
  </si>
  <si>
    <t>S_07_23</t>
  </si>
  <si>
    <t>S_08_23</t>
  </si>
  <si>
    <t>S_09_23</t>
  </si>
  <si>
    <t>12mo Subtotal PY5</t>
  </si>
  <si>
    <t>Indirect Subtotal PY5</t>
  </si>
  <si>
    <t>Complete Total PY5</t>
  </si>
  <si>
    <t>10-2023</t>
  </si>
  <si>
    <t>11-2023</t>
  </si>
  <si>
    <t>12-2023</t>
  </si>
  <si>
    <t>01-2024</t>
  </si>
  <si>
    <t>02-2024</t>
  </si>
  <si>
    <t>03-2024</t>
  </si>
  <si>
    <t>04-2024</t>
  </si>
  <si>
    <t>05-2024</t>
  </si>
  <si>
    <t>06-2024</t>
  </si>
  <si>
    <t>07-2024</t>
  </si>
  <si>
    <t>08-2024</t>
  </si>
  <si>
    <t>09-2024</t>
  </si>
  <si>
    <t>LPY6</t>
  </si>
  <si>
    <t>PY6 CMo</t>
  </si>
  <si>
    <t>S_10_23</t>
  </si>
  <si>
    <t>S_11_23</t>
  </si>
  <si>
    <t>S_12_23</t>
  </si>
  <si>
    <t>S_01_24</t>
  </si>
  <si>
    <t>S_02_24</t>
  </si>
  <si>
    <t>S_03_24</t>
  </si>
  <si>
    <t>S_04_24</t>
  </si>
  <si>
    <t>S_05_24</t>
  </si>
  <si>
    <t>S_06_24</t>
  </si>
  <si>
    <t>S_07_24</t>
  </si>
  <si>
    <t>S_08_24</t>
  </si>
  <si>
    <t>S_09_24</t>
  </si>
  <si>
    <t>12mo Subtotal PY6</t>
  </si>
  <si>
    <t>Indirect Subtotal PY6</t>
  </si>
  <si>
    <t>Complete Total PY6</t>
  </si>
  <si>
    <t>10-2024</t>
  </si>
  <si>
    <t>11-2024</t>
  </si>
  <si>
    <t>12-2024</t>
  </si>
  <si>
    <t>01-2025</t>
  </si>
  <si>
    <t>02-2025</t>
  </si>
  <si>
    <t>03-2025</t>
  </si>
  <si>
    <t>04-2025</t>
  </si>
  <si>
    <t>05-2025</t>
  </si>
  <si>
    <t>06-2025</t>
  </si>
  <si>
    <t>07-2025</t>
  </si>
  <si>
    <t>08-2025</t>
  </si>
  <si>
    <t>09-2025</t>
  </si>
  <si>
    <t>LPY7</t>
  </si>
  <si>
    <t>PY7 CMo</t>
  </si>
  <si>
    <t>S_10_24</t>
  </si>
  <si>
    <t>S_11_24</t>
  </si>
  <si>
    <t>S_12_24</t>
  </si>
  <si>
    <t>S_01_25</t>
  </si>
  <si>
    <t>S_02_25</t>
  </si>
  <si>
    <t>S_03_25</t>
  </si>
  <si>
    <t>S_04_25</t>
  </si>
  <si>
    <t>S_05_25</t>
  </si>
  <si>
    <t>S_06_25</t>
  </si>
  <si>
    <t>S_07_25</t>
  </si>
  <si>
    <t>S_08_25</t>
  </si>
  <si>
    <t>S_09_25</t>
  </si>
  <si>
    <t>12mo Subtotal PY7</t>
  </si>
  <si>
    <t>Indirect Subtotal PY7</t>
  </si>
  <si>
    <t>Complete Total PY7</t>
  </si>
  <si>
    <t>10-2025</t>
  </si>
  <si>
    <t>11-2025</t>
  </si>
  <si>
    <t>12-2025</t>
  </si>
  <si>
    <t>01-2026</t>
  </si>
  <si>
    <t>02-2026</t>
  </si>
  <si>
    <t>03-2026</t>
  </si>
  <si>
    <t>04-2026</t>
  </si>
  <si>
    <t>05-2026</t>
  </si>
  <si>
    <t>06-2026</t>
  </si>
  <si>
    <t>07-2026</t>
  </si>
  <si>
    <t>08-2026</t>
  </si>
  <si>
    <t>09-2026</t>
  </si>
  <si>
    <t>LPY8</t>
  </si>
  <si>
    <t>PY8 CMo</t>
  </si>
  <si>
    <t>S_10_25</t>
  </si>
  <si>
    <t>S_11_25</t>
  </si>
  <si>
    <t>S_12_25</t>
  </si>
  <si>
    <t>S_01_26</t>
  </si>
  <si>
    <t>S_02_26</t>
  </si>
  <si>
    <t>S_03_26</t>
  </si>
  <si>
    <t>S_04_26</t>
  </si>
  <si>
    <t>S_05_26</t>
  </si>
  <si>
    <t>S_06_26</t>
  </si>
  <si>
    <t>S_07_26</t>
  </si>
  <si>
    <t>S_08_26</t>
  </si>
  <si>
    <t>S_09_26</t>
  </si>
  <si>
    <t>12mo Subtotal PY8</t>
  </si>
  <si>
    <t>Indirect Subtotal PY8</t>
  </si>
  <si>
    <t>Complete Total PY8</t>
  </si>
  <si>
    <t>Complete Total PY5-PY8</t>
  </si>
  <si>
    <t>Escalation PY4</t>
  </si>
  <si>
    <t>Escalation PY5</t>
  </si>
  <si>
    <t>Escalation PY6</t>
  </si>
  <si>
    <t>Escalation PY7</t>
  </si>
  <si>
    <t>Escalation PY8</t>
  </si>
  <si>
    <t>Salary Cost PY5</t>
  </si>
  <si>
    <t>Salary Cost PY6</t>
  </si>
  <si>
    <t>Salary Cost PY7</t>
  </si>
  <si>
    <t>Salary Cost PY8</t>
  </si>
  <si>
    <t>Fringe Cost PY5</t>
  </si>
  <si>
    <t>Fringe Cost PY6</t>
  </si>
  <si>
    <t>Fringe Cost PY7</t>
  </si>
  <si>
    <t>Fringe Cost PY8</t>
  </si>
  <si>
    <t>1.2.1.1</t>
  </si>
  <si>
    <t>UW</t>
  </si>
  <si>
    <t>Implementation Management and Controls</t>
  </si>
  <si>
    <t>EHWD Project Management and Controls (WIPAC_Implementation_Manager)</t>
  </si>
  <si>
    <t>McEwen</t>
  </si>
  <si>
    <t>Labor Hours</t>
  </si>
  <si>
    <t>Labor - LoE</t>
  </si>
  <si>
    <t>SE</t>
  </si>
  <si>
    <t>D - Expert Opinion</t>
  </si>
  <si>
    <t>Off Ice</t>
  </si>
  <si>
    <t>C1</t>
  </si>
  <si>
    <t>PSL</t>
  </si>
  <si>
    <t>Benson</t>
  </si>
  <si>
    <t>EN-ME</t>
  </si>
  <si>
    <t>1.2.1.2.5.1</t>
  </si>
  <si>
    <t>2022-23 Management &amp; Systems Engineering</t>
  </si>
  <si>
    <t>2022-23 Systems Engineering (Terry Benson)</t>
  </si>
  <si>
    <t>Labor - Task</t>
  </si>
  <si>
    <t>Engineering oversight and systems development  - coordination and planning, season planning, ASC interface, SIP, logistics coordination, drill procedures, EVMS, seasonal reports</t>
  </si>
  <si>
    <t>2022-23 Management</t>
  </si>
  <si>
    <t>Gibson</t>
  </si>
  <si>
    <t>EN</t>
  </si>
  <si>
    <t>Drill Manager LOE: 0.8 FTE = 1440 hr/yr</t>
  </si>
  <si>
    <t>2022-23 Systems Engineering Support</t>
  </si>
  <si>
    <t>Team meetings - weekly status, reviews, collaboration mtgs, ASC weekly and annual Weekly status mtgs: 35 wks * 1 hr * 12 people = 420 hr
ASC coord: 18 wks * 1 hr * 3 people = 78 hr
Total = 558 hr</t>
  </si>
  <si>
    <t>1.2.1.2.5.2</t>
  </si>
  <si>
    <t>Drill Procedure Review</t>
  </si>
  <si>
    <t>C2</t>
  </si>
  <si>
    <t>1 hr session/wk * 35 wks each year
8 people = 280 hr/yr</t>
  </si>
  <si>
    <t>1.2.1.2.5.3</t>
  </si>
  <si>
    <t>Drill Hole Modeling</t>
  </si>
  <si>
    <t>Hole modeling = 120 hr/yr</t>
  </si>
  <si>
    <t>1.2.1.2.6.1</t>
  </si>
  <si>
    <t>2023-24 Management &amp; Systems Engineering</t>
  </si>
  <si>
    <t>Engineering oversight and systems development</t>
  </si>
  <si>
    <t>2023-24 Management</t>
  </si>
  <si>
    <t>2023-24 Systems Engineering Support</t>
  </si>
  <si>
    <t>Team meetings - weekly status, reviews, collaboration mtgs, ASC weekly and annual
Weekly status mtgs: 35 wks * 1 hr * 12 people = 420 hr
ASC coord: 18 wks * 1 hr * 3 people = 54 hr
Total = 1914 hr</t>
  </si>
  <si>
    <t>1.2.1.2.6.2</t>
  </si>
  <si>
    <t>PY6 Season Debrief</t>
  </si>
  <si>
    <t>Season Debrief - 30 people, hybrid, 4 hr = 120 hr</t>
  </si>
  <si>
    <t>1.2.1.2.6.3</t>
  </si>
  <si>
    <t>1.2.1.2.6.5</t>
  </si>
  <si>
    <t>1.2.1.2.7.1</t>
  </si>
  <si>
    <t>2024-25 Management &amp; Systems Engineering</t>
  </si>
  <si>
    <t>System engineering oversight and systems development</t>
  </si>
  <si>
    <t>2024-25 Management</t>
  </si>
  <si>
    <t>2024-25 Systems Engineering Support</t>
  </si>
  <si>
    <t>Team meetings - weekly status, reviews, collaboration mtgs, ASC weekly and annual Weekly status mtgs: 35 wks * 1 hr * 12 people = 420 hr
ASC coord: 18 wks * 1 hr * 3 people = 54 hr
Total = 1914 hr</t>
  </si>
  <si>
    <t>1.2.1.2.7.2</t>
  </si>
  <si>
    <t>PY7 Season Debrief</t>
  </si>
  <si>
    <t>1.2.1.2.7.3</t>
  </si>
  <si>
    <t>1.2.1.2.7.5</t>
  </si>
  <si>
    <t>1.2.1.2.7.6</t>
  </si>
  <si>
    <t>Drill Readiness Review  (PSL)</t>
  </si>
  <si>
    <t>12 Engineers 2 days @ 8 hrs = 192 hr</t>
  </si>
  <si>
    <t>1.2.1.2.8.1</t>
  </si>
  <si>
    <t>2025-26 Management &amp; Systems Engineering</t>
  </si>
  <si>
    <t>2025-26 Systems Engineering</t>
  </si>
  <si>
    <t>System Engineer - Oct (pre-deployment) &amp; March/April for closeout. On-ice hours captured in Field Seasons.</t>
  </si>
  <si>
    <t>2025-26 Management</t>
  </si>
  <si>
    <t>Drill Manager LOE: Oct (pre-deployment) &amp; March/April for closeout. On-ice hours captured in Field Seasons.</t>
  </si>
  <si>
    <t>2025-26 Systems Engineering Support</t>
  </si>
  <si>
    <t>Engineering support hours for weekly status meeting &amp; off-ice engineering support</t>
  </si>
  <si>
    <t>1.2.1.2.8.2</t>
  </si>
  <si>
    <t>PY8 Season Debrief</t>
  </si>
  <si>
    <t>Tosi</t>
  </si>
  <si>
    <t>SC</t>
  </si>
  <si>
    <t>Tosi - 15%</t>
  </si>
  <si>
    <t>Tosi - 25%</t>
  </si>
  <si>
    <t>1.2.1.3.2.1</t>
  </si>
  <si>
    <t>String Management and Controls (2022-2023)</t>
  </si>
  <si>
    <t>1.2.1.3.2.2</t>
  </si>
  <si>
    <t>Installation Engineering (2022-2023)</t>
  </si>
  <si>
    <t>1.2.1.3.2.3</t>
  </si>
  <si>
    <t>Installation Engineering Support (2022-2023)</t>
  </si>
  <si>
    <t>1.2.1.3.3.1</t>
  </si>
  <si>
    <t>String Management and Controls (2023-2024)</t>
  </si>
  <si>
    <t>Tosi - 10%</t>
  </si>
  <si>
    <t>1.2.1.3.3.2</t>
  </si>
  <si>
    <t>Installation Engineering (2023-2024)</t>
  </si>
  <si>
    <t>Tosi - 30%</t>
  </si>
  <si>
    <t>1.2.1.3.3.3</t>
  </si>
  <si>
    <t>Installation Engineering Support  (2023-2024)</t>
  </si>
  <si>
    <t>1.2.1.3.4.1</t>
  </si>
  <si>
    <t>String Management and Controls (2024-2025)</t>
  </si>
  <si>
    <t>Tosi - 5%</t>
  </si>
  <si>
    <t>1.2.1.3.4.2</t>
  </si>
  <si>
    <t>Installation Engineering (2024-2025)</t>
  </si>
  <si>
    <t>1.2.1.3.4.3</t>
  </si>
  <si>
    <t>Installation Engineering Support (2024-2025)</t>
  </si>
  <si>
    <t>1.2.1.3.5.1</t>
  </si>
  <si>
    <t>String Management and Controls (2025-2026)</t>
  </si>
  <si>
    <t>1.2.1.3.5.2</t>
  </si>
  <si>
    <t>Installation Engineering (2025-2026)</t>
  </si>
  <si>
    <t>Tosi - 20%</t>
  </si>
  <si>
    <t>Zernick</t>
  </si>
  <si>
    <t>1.2.1.4.5</t>
  </si>
  <si>
    <t>2022-23 Quality &amp; Safety</t>
  </si>
  <si>
    <t>2022-23 Quality &amp; Safety HA Review</t>
  </si>
  <si>
    <t>12 sessions * 2 hr/session each year
6 people = 144 hr/yr</t>
  </si>
  <si>
    <t>1.2.1.4.6</t>
  </si>
  <si>
    <t>2023-24 Quality &amp; Safety</t>
  </si>
  <si>
    <t>2023-24 Quality &amp; Safety HA Review</t>
  </si>
  <si>
    <t>1.2.1.4.7</t>
  </si>
  <si>
    <t>2024-25 Quality &amp; Safety</t>
  </si>
  <si>
    <t>2025-25 Quality &amp; Safety HA Review</t>
  </si>
  <si>
    <t>1.2.1.4.8</t>
  </si>
  <si>
    <t>2025-26 Quality &amp; Safety</t>
  </si>
  <si>
    <t>2025-26 Quality &amp; Safety HA Review</t>
  </si>
  <si>
    <t>2 sessions * 2 hr/session each year
6 people = 24 hr/yr October &amp; November</t>
  </si>
  <si>
    <t>Travel</t>
  </si>
  <si>
    <t>1.2.1.5.5</t>
  </si>
  <si>
    <t>2022-23 Travel (non-deployment)</t>
  </si>
  <si>
    <t>Domestic</t>
  </si>
  <si>
    <t>E - Extrapolation from Actuals</t>
  </si>
  <si>
    <t>Collab Mtg (international): 1x $3600
ASC/Denver (domestic): 5x $1800 = $9k
Total = 3.6k+9k = 12.6k</t>
  </si>
  <si>
    <t>1.2.1.5.6</t>
  </si>
  <si>
    <t>2023-24 Travel (non-deployment)</t>
  </si>
  <si>
    <t>1.2.1.5.7</t>
  </si>
  <si>
    <t>2024-25 Travel (non-deployment)</t>
  </si>
  <si>
    <t>M &amp; S</t>
  </si>
  <si>
    <t>C - Engineering Buildup</t>
  </si>
  <si>
    <t>TE</t>
  </si>
  <si>
    <t>1.2.1.6.2.11</t>
  </si>
  <si>
    <t>Crate Control Systems Components Shipment 1 - DNF (Vessel)</t>
  </si>
  <si>
    <t>Collapsible Bulk Container, Black, 48 inH x 45 inL x 41 inW, 1EA w/ lid $838 W.W. Grainger Item #36XE25 &amp; #1XGG9</t>
  </si>
  <si>
    <t>1.2.1.6.2.20</t>
  </si>
  <si>
    <t>Load  Container C (Main/Combo Cables, Bull Wheel, Hose Heating Components, ARA Drill Components - Crate 2) (Vessel)</t>
  </si>
  <si>
    <t>$6000 estimated for 20' container purchase with delivery. PY3 container procurement was 6k.</t>
  </si>
  <si>
    <t>1.2.1.6.2.21</t>
  </si>
  <si>
    <t>Crate Drill Heads, Spare Parts to PTH (Vessel) Store in ICL - DNF</t>
  </si>
  <si>
    <t>1.2.1.6.2.22</t>
  </si>
  <si>
    <t>Crate Control Systems Components Shipment 2 - DNF (Comsur)</t>
  </si>
  <si>
    <t>1.2.1.6.2.23</t>
  </si>
  <si>
    <t>Crate Elect. Distribution System Components (ComSur)</t>
  </si>
  <si>
    <t>1.2.1.6.2.24</t>
  </si>
  <si>
    <t>Crate MDS Internal Hoses &amp; Spares Resupply (FS2 Resupply Container - Comsur)</t>
  </si>
  <si>
    <t>1.2.1.6.2.25</t>
  </si>
  <si>
    <t>Crate Drill Filtration Resupply (FS2 Resupply Container - Comsur)</t>
  </si>
  <si>
    <t>1.2.1.6.2.26</t>
  </si>
  <si>
    <t>Crate FS2 SES Interconnect Resupply (FS2 Resupply Container - Comsur)</t>
  </si>
  <si>
    <t>1.2.1.6.2.28</t>
  </si>
  <si>
    <t>Load FS2 Resupply Container (FS2 Comsur)</t>
  </si>
  <si>
    <t>Load FS2 Resupply Container (Comsur)</t>
  </si>
  <si>
    <t>1.2.1.6.2.29</t>
  </si>
  <si>
    <t>Crate Repair/Replacement Components Resupply (FS2 Resupply Container - Comsur)</t>
  </si>
  <si>
    <t>1.2.1.6.2.30</t>
  </si>
  <si>
    <t>Crate Control Systems Components Shipment 3 - DNF (Comsur)</t>
  </si>
  <si>
    <t>Crate Control Systems Components Shipment 3 - DNF (Vessel)</t>
  </si>
  <si>
    <t>1.2.1.6.3.1</t>
  </si>
  <si>
    <t>FS0 - Ship Control Systems Components Shipment 1, ARA System DNF, Drill Heads, &amp; Container C (Vessel)</t>
  </si>
  <si>
    <t>FS0 - Ship Control Systems Components Shipment 1, ARA System Parts, Drill Heads, &amp; Container C (Vessel)</t>
  </si>
  <si>
    <t>Estimated based on November 2021 trucking invoice (SEKO) - October '22 is a full 53' trailer load</t>
  </si>
  <si>
    <t>Estimated based on 2021 Reynolds &amp; Reynolds loading support invoice</t>
  </si>
  <si>
    <t>1.2.1.6.3.2</t>
  </si>
  <si>
    <t>FS1 - Ship Control Systems Components Shipment 2 - DNF (Comsur)</t>
  </si>
  <si>
    <t>Estimated based on November 2021 trucking invoice (SEKO) - August '23 is a partial truck load</t>
  </si>
  <si>
    <t>1.2.1.6.3.3</t>
  </si>
  <si>
    <t>FS2 - Ship Control Systems Components Shipment 3, Refit Resupply Container (Comsur)</t>
  </si>
  <si>
    <t>FS2 - Ship Control Systems Components Shipment 3, Resupply Container (Comsur)</t>
  </si>
  <si>
    <t>Estimated based on November 2021 trucking invoice (SEKO) - August '24 is a quarter truck load</t>
  </si>
  <si>
    <t>1.2.1.6.3.4</t>
  </si>
  <si>
    <t>FS3 - Ship Resupply Container (Comsur)</t>
  </si>
  <si>
    <t>Estimated based on November 2021 trucking invoice (SEKO) - August '25 is a quarter truck load</t>
  </si>
  <si>
    <t>1.2.1.6.4.1</t>
  </si>
  <si>
    <t>Crate Sensor Handling Structure</t>
  </si>
  <si>
    <t>Crate (Installation): Sensor Handling Structure (Vessel)</t>
  </si>
  <si>
    <t>1.2.1.6.4.2</t>
  </si>
  <si>
    <t>Crate Installation Kits</t>
  </si>
  <si>
    <t>Crate (Installation): Installation Kits (Vessel)</t>
  </si>
  <si>
    <t>7x 34"H x 48"L x 40"Wx 7crates at $699/each Grainger 1XGG6</t>
  </si>
  <si>
    <t>1.2.1.6.4.3</t>
  </si>
  <si>
    <t>Crate String Weights</t>
  </si>
  <si>
    <t>Crate (Installation): String Weights (Vessel)</t>
  </si>
  <si>
    <t>2x $517/each Collapsible Bulk Container, Black, 34 inH x 48 inL x 45 inW, 1EA
Item # 39H823</t>
  </si>
  <si>
    <t>Crate (Installation): String Weights  (Vessel)</t>
  </si>
  <si>
    <t>$1317 estimated for three 40" x 48" x 25" bulk containers with lids to package hardware for shipping</t>
  </si>
  <si>
    <t>1.2.1.6.4.4</t>
  </si>
  <si>
    <t>Crate Science Equipment FS2 (SPAT, IME, Pressure Sensors, Laser Rangers)</t>
  </si>
  <si>
    <t>Crate (Installation): Science Equipment FS2 (SPAT, IME, Laser Rangers, Pressure Sensors)(Comsur)</t>
  </si>
  <si>
    <t>$371/each estimated for two 45" x 48" x 44" bulk containers with lids to package hardware for shipping</t>
  </si>
  <si>
    <t>1.2.1.6.4.5</t>
  </si>
  <si>
    <t>Crate Science Equipment FS3</t>
  </si>
  <si>
    <t>Crate (Installation): Science Equipment FS3 (Comsur)</t>
  </si>
  <si>
    <t>1.2.1.6.5.1</t>
  </si>
  <si>
    <t>Ship Sensor Handling Structure</t>
  </si>
  <si>
    <t>Ship (Installation): Sensor Handling Structure (Vessel)</t>
  </si>
  <si>
    <t>DHF ships on truck with Container C</t>
  </si>
  <si>
    <t>1.2.1.6.5.2</t>
  </si>
  <si>
    <t>Ship Installation Kits</t>
  </si>
  <si>
    <t>Ship (Installation): Installation Kits  (Vessel)</t>
  </si>
  <si>
    <t>1.2.1.6.5.3</t>
  </si>
  <si>
    <t>Ship String Weights</t>
  </si>
  <si>
    <t>Ship (Installation): String Weights (Vessel)</t>
  </si>
  <si>
    <t>1.2.1.6.5.4</t>
  </si>
  <si>
    <t>Ship Science Crate FS2 (SPAT, IME, Pressure Sensors, Laser Rangers)</t>
  </si>
  <si>
    <t>Ship (Installation): Science Equipment FS2 (SPAT, IME, Laser Rangers, Pressure Sensors) (Comsur)</t>
  </si>
  <si>
    <t>1.2.1.6.5.5</t>
  </si>
  <si>
    <t>Ship Science Crate FS3</t>
  </si>
  <si>
    <t>Ship (Installation): Science Equipment FS3 (Comsur)</t>
  </si>
  <si>
    <t>CapEx</t>
  </si>
  <si>
    <t>EN-EE</t>
  </si>
  <si>
    <t>1.2.2.1.6</t>
  </si>
  <si>
    <t>Procure MHP Upgrade, Sub-Components, Spares (PY5)</t>
  </si>
  <si>
    <t>MHP: Procure MHP Upgrade, Sub-Components, Spares (PY5)</t>
  </si>
  <si>
    <t>C3</t>
  </si>
  <si>
    <t>1.2.2.1.7</t>
  </si>
  <si>
    <t>Develop HPU2 Integrate Plan</t>
  </si>
  <si>
    <t>MHP: Develop HPU2 Integrate Plan</t>
  </si>
  <si>
    <t>C4</t>
  </si>
  <si>
    <t>1.2.2.1.8</t>
  </si>
  <si>
    <t>Procure and Assemble HPU2 Integration Components</t>
  </si>
  <si>
    <t>MHP: Procure and Assemble HPU2 Integration Components</t>
  </si>
  <si>
    <t>1.2.2.1.10</t>
  </si>
  <si>
    <t>Procure MHP Upgrade, Sub-Components, Spares (PY6)</t>
  </si>
  <si>
    <t>MHP: Procure Upgrade, Sub-Components, Spares (PY6)</t>
  </si>
  <si>
    <t>1.2.2.2.4</t>
  </si>
  <si>
    <t>Procure and Upgrade Control Boxes (PY6)</t>
  </si>
  <si>
    <t>PHS: Procure and Upgrade Control Boxes (PY6)</t>
  </si>
  <si>
    <t>1.2.2.2.5</t>
  </si>
  <si>
    <t>Procure Upgrade, Sub-Components, Spares (PY6)</t>
  </si>
  <si>
    <t>PHS: Procure Upgrade, Sub-Components, Spares (PY6)</t>
  </si>
  <si>
    <t>1.2.2.3.8</t>
  </si>
  <si>
    <t>Procure ARA Fueling Hose &amp; Nozzle (PY5)</t>
  </si>
  <si>
    <t>Fuel Tower: Procure ARA Fueling Hose &amp; Nozzle (PY5)</t>
  </si>
  <si>
    <t>1.2.2.3.9</t>
  </si>
  <si>
    <t>Procure Racor Fuel Filter Elements and Gauges Replacements  (PY5)</t>
  </si>
  <si>
    <t>Fuel Tower: Procure Racor Fuel Filter Elements and Gauges Replacements  (PY5)</t>
  </si>
  <si>
    <t>1.2.2.3.10</t>
  </si>
  <si>
    <t>Procure Fuel system Upgrade/Maintenance Subcomponents (PY6)</t>
  </si>
  <si>
    <t>Fuel Tower: Procure Fuel system Upgrade/Maintenance Subcomponents (PY6)</t>
  </si>
  <si>
    <t>1.2.2.3.11</t>
  </si>
  <si>
    <t>Procure MHP Fuel Heat Exchangers Replacements  (PY6)</t>
  </si>
  <si>
    <t>Fuel Tower: Procure MHP Fuel Heat Exchangers Replacements  (PY6)</t>
  </si>
  <si>
    <t>1.2.3.1.5</t>
  </si>
  <si>
    <t>Crescent Emergency Repair Kit Assembly (PY6)</t>
  </si>
  <si>
    <t>Tower Ops: Crescent Emergency Repair Kit Assembly</t>
  </si>
  <si>
    <t>Lemery</t>
  </si>
  <si>
    <t>Lemry</t>
  </si>
  <si>
    <t>1.2.3.1.6</t>
  </si>
  <si>
    <t>Examine Interface between Dust Logger and Tower &amp; Address as Needed</t>
  </si>
  <si>
    <t>Tower Ops: Examine Interface between Dust Logger and Tower &amp; Address as Needed</t>
  </si>
  <si>
    <t>1.2.3.1.7.2</t>
  </si>
  <si>
    <t>Calibration Load Cell</t>
  </si>
  <si>
    <t>Tower Ops: Load Cell Calibration</t>
  </si>
  <si>
    <t>1.2.3.1.7.3</t>
  </si>
  <si>
    <t>Calibration Load Cell Rigging</t>
  </si>
  <si>
    <t>Tower Ops: Identify/Procure: Load Cell Rigging Calibration</t>
  </si>
  <si>
    <t>1.2.3.1.8</t>
  </si>
  <si>
    <t>Identify/Procure: TOS &amp; Tower Hardware, Repair Parts (PY5)</t>
  </si>
  <si>
    <t>Tower Ops: Identify/Procure: TOS &amp; Tower Hardware, Repair Parts (PY5)</t>
  </si>
  <si>
    <t>Driller tape: 4 cases @ 30 rolls/case = 120 rolls
$50/roll -&gt; $6k</t>
  </si>
  <si>
    <t>1.2.3.1.9</t>
  </si>
  <si>
    <t>Identify/Procure: TOS &amp; Tower Hardware, Repair Parts (PY6)</t>
  </si>
  <si>
    <t>Tower Ops: Identify/Procure: TOS &amp; Tower Hardware, Repair Parts (PY6)</t>
  </si>
  <si>
    <t>1.2.3.1.10</t>
  </si>
  <si>
    <t>Identify/Procure: TOS &amp; Tower Hardware, Repair Parts (PY7)</t>
  </si>
  <si>
    <t>Tower Ops: Identify/Procure: TOS &amp; Tower Hardware, Repair Parts (PY7)</t>
  </si>
  <si>
    <t>Driller tape: 50 rolls/hole x 7 holes = 350 rolls
Plus 3 cases @ 30 rolls/case = 440 rolls
$50/roll -&gt; $22k</t>
  </si>
  <si>
    <t>1.2.3.2.10</t>
  </si>
  <si>
    <t>Drillheads: Prepare Crates, Spares, Tools, &amp; Docs x3</t>
  </si>
  <si>
    <t>1.2.3.3.9</t>
  </si>
  <si>
    <t>Reels &amp; Winches: Drill Reels Sliprings - Final Testing &amp; Prep</t>
  </si>
  <si>
    <t>Reels &amp; Winches: Drill Reels Sliprings - final testing and prep</t>
  </si>
  <si>
    <t>1.2.3.3.10</t>
  </si>
  <si>
    <t>Reels &amp; Winches: TU20 Sliprings - Spec, Procure, Test</t>
  </si>
  <si>
    <t>Reels &amp; Winches: TU20 Sliprings - spec, procure, test</t>
  </si>
  <si>
    <t>1.2.3.3.11</t>
  </si>
  <si>
    <t>Reels &amp; Winches: Reel Components &amp; Spares (PY6). TU20 brakes</t>
  </si>
  <si>
    <t>Reels &amp; Winches: Reel Components &amp; Spares (PY6). TU20 brakes)</t>
  </si>
  <si>
    <t>Document Subsystem</t>
  </si>
  <si>
    <t>1.2.4.1.8</t>
  </si>
  <si>
    <t>Coordination with USAP IT (PY5)</t>
  </si>
  <si>
    <t>Architecture: Coordination with USAP IT (PY5) (station connectivity, internet, phone)</t>
  </si>
  <si>
    <t>1.2.4.1.9</t>
  </si>
  <si>
    <t>CS Drawings &amp; Documentation (PY5)</t>
  </si>
  <si>
    <t>Architecture: CS Drawings &amp; Documentation (PY5)</t>
  </si>
  <si>
    <t>1.2.4.1.10</t>
  </si>
  <si>
    <t>CS Drawings &amp; Documentation (PY6)</t>
  </si>
  <si>
    <t>Architecture: CS Drawings &amp; Documentation (PY6)</t>
  </si>
  <si>
    <t>1.2.4.1.11</t>
  </si>
  <si>
    <t>CS Drawings &amp; Documentation (PY7)</t>
  </si>
  <si>
    <t>Architecture: CS Drawings &amp; Documentation (PY7)</t>
  </si>
  <si>
    <t>1.2.4.1.12</t>
  </si>
  <si>
    <t>CS Drawings &amp; Documentation (PY8)</t>
  </si>
  <si>
    <t>Architecture: CS Drawings &amp; Documentation (PY8)</t>
  </si>
  <si>
    <t>1.2.4.2.2.5</t>
  </si>
  <si>
    <t>Procure System Sensors (PY5)</t>
  </si>
  <si>
    <t>Controls Hardware: Procure System Sensors (PY5)</t>
  </si>
  <si>
    <t>1.2.4.2.11.1</t>
  </si>
  <si>
    <t>CS HW Production Ignition Servers (3x: DCC, TOS1, TOS2)</t>
  </si>
  <si>
    <t>Network Controllers: CS HW Production Ignition Servers (3x: DCC, TOS1, TOS2)</t>
  </si>
  <si>
    <t>1.2.4.2.11.2</t>
  </si>
  <si>
    <t>CS HW Production Database Server (1x: DCC)</t>
  </si>
  <si>
    <t>Network Controllers: CS HW Production Database Server (1x: DCC)</t>
  </si>
  <si>
    <t>1.2.4.2.11.3</t>
  </si>
  <si>
    <t>CS HW Production Peripherals (3x sets: DCC, TOS1, TOS2)</t>
  </si>
  <si>
    <t>Network Controllers: CS HW Production Peripherals (3x sets: DCC, TOS1, TOS2)</t>
  </si>
  <si>
    <t>1.2.4.2.11.4</t>
  </si>
  <si>
    <t>CS HW DCC Core Switch &amp; Security Appliance</t>
  </si>
  <si>
    <t>Network Controllers: CS HW DCC Core Switch &amp; Security Appliance</t>
  </si>
  <si>
    <t>1.2.4.2.11.5</t>
  </si>
  <si>
    <t>CS HW Production Main PLC - PLC (redundant), I/O, network, UPS, in a box (3x: DCC, TOS1, TOS2)</t>
  </si>
  <si>
    <t>Network Controllers: CS HW Production Main PLC - PLC (redundant), I/O, network, UPS, in a box (3x: DCC, TOS1, TOS2)</t>
  </si>
  <si>
    <t>1.2.4.2.13</t>
  </si>
  <si>
    <t>CS HW PY6 Resupply</t>
  </si>
  <si>
    <t>Network Controllers: CS HW PY6 Resupply</t>
  </si>
  <si>
    <t>1.2.4.2.14</t>
  </si>
  <si>
    <t>CS HW PY7 Resupply</t>
  </si>
  <si>
    <t>Network Controllers: CS HW PY7 Resupply</t>
  </si>
  <si>
    <t>1.2.4.3.4</t>
  </si>
  <si>
    <t>PLC &amp; Software Development (w/sub-tasks)</t>
  </si>
  <si>
    <t>Controls Software:  PLC &amp; Software Development (w/sub-tasks)</t>
  </si>
  <si>
    <t>1.2.4.3.5</t>
  </si>
  <si>
    <t>SCADA Monitoring Software and Server Procurement</t>
  </si>
  <si>
    <t>Controls Software: SCADA Monitoring Software Procurement - Server</t>
  </si>
  <si>
    <t>Controls Software: SCADA Monitoring Software - Server</t>
  </si>
  <si>
    <t>1.2.4.3.9.1.1</t>
  </si>
  <si>
    <t>Local-Panel MDS-specific HMI (PY5)</t>
  </si>
  <si>
    <t>Operator Screen MHP: Local-Panel MDS-specific HMI (PY5)</t>
  </si>
  <si>
    <t>1.2.4.3.9.1.2</t>
  </si>
  <si>
    <t>Local-Panel MDS-specific HMI (PY6)</t>
  </si>
  <si>
    <t>Operator Screen MHP:  Local-Panel MDS-specific HMI (PY6)</t>
  </si>
  <si>
    <t>1.2.4.3.9.1.3</t>
  </si>
  <si>
    <t>DCC-based SCADA UI (PY5)</t>
  </si>
  <si>
    <t>Operator Screen MHP:  DCC-based SCADA UI (PY5)</t>
  </si>
  <si>
    <t>1.2.4.3.9.1.4</t>
  </si>
  <si>
    <t>DCC-based SCADA UI (PY6)</t>
  </si>
  <si>
    <t>Operator Screen MHP:  DCC-based SCADA UI (PY6)</t>
  </si>
  <si>
    <t>1.2.4.3.9.2.1</t>
  </si>
  <si>
    <t>Operator Screen Fuel System: Local-Panel MDS-specific HMI (PY5)</t>
  </si>
  <si>
    <t>1.2.4.3.9.2.2</t>
  </si>
  <si>
    <t>Operator Screen Fuel System:  Local-Panel MDS-specific HMI (PY6)</t>
  </si>
  <si>
    <t>1.2.4.3.9.2.3</t>
  </si>
  <si>
    <t>DCC-based SCADA  (PY5)</t>
  </si>
  <si>
    <t>Operator Screen Fuel System:  DCC-based SCADA  (PY5)</t>
  </si>
  <si>
    <t>1.2.4.3.9.2.4</t>
  </si>
  <si>
    <t>DCC-based SCADA (PY6)</t>
  </si>
  <si>
    <t>Operator Screen Fuel System:  DCC-based SCADA (PY6)</t>
  </si>
  <si>
    <t>1.2.4.3.9.3.1</t>
  </si>
  <si>
    <t>Operator Screen Gensets:  Local-Panel MDS-specific HMI (PY5)</t>
  </si>
  <si>
    <t>1.2.4.3.9.3.2</t>
  </si>
  <si>
    <t>Operator Screen Gensets:   Local-Panel MDS-specific HMI (PY6)</t>
  </si>
  <si>
    <t>1.2.4.3.9.3.3</t>
  </si>
  <si>
    <t>DCC-based SCADA (PY5)</t>
  </si>
  <si>
    <t>Operator Screen Gensets:   DCC-based SCADA (PY5)</t>
  </si>
  <si>
    <t>1.2.4.3.9.3.4</t>
  </si>
  <si>
    <t>Operator Screen Gensets:   DCC-based SCADA (PY6)</t>
  </si>
  <si>
    <t>1.2.4.3.9.4.3</t>
  </si>
  <si>
    <t>Operator Screen Rodwell: DCC-based SCADA (PY5)</t>
  </si>
  <si>
    <t>1.2.4.3.9.4.4</t>
  </si>
  <si>
    <t>Operator Screen Rodwell: DCC-based SCADA (PY6)</t>
  </si>
  <si>
    <t>1.2.4.3.9.5.1</t>
  </si>
  <si>
    <t>Operator Screen HPP: Local-Panel MDS-specific HMI (PY5)</t>
  </si>
  <si>
    <t>1.2.4.3.9.5.2</t>
  </si>
  <si>
    <t>Operator Screen HPP: Local-Panel MDS-specific HMI (PY6)</t>
  </si>
  <si>
    <t>1.2.4.3.9.5.3</t>
  </si>
  <si>
    <t>Operator Screen HPP:  DCC-based SCADA (PY5)</t>
  </si>
  <si>
    <t>1.2.4.3.9.5.4</t>
  </si>
  <si>
    <t>Operator Screen HPP:  DCC-based SCADA (PY6)</t>
  </si>
  <si>
    <t>1.2.4.3.9.6.1</t>
  </si>
  <si>
    <t>Operator Screen PHS: Local-Panel MDS-specific HMI (PY5)</t>
  </si>
  <si>
    <t>1.2.4.3.9.6.2</t>
  </si>
  <si>
    <t>Operator Screen PHS: Local-Panel MDS-specific HMI (PY6)</t>
  </si>
  <si>
    <t>1.2.4.3.9.6.3</t>
  </si>
  <si>
    <t>Operator Screen PHS: DCC-based SCADA (PY5)</t>
  </si>
  <si>
    <t>1.2.4.3.9.6.4</t>
  </si>
  <si>
    <t>Operator Screen PHS: DCC-based SCADA (PY6)</t>
  </si>
  <si>
    <t>1.2.4.3.10.1</t>
  </si>
  <si>
    <t>SCADA - DrillHead (PY5)</t>
  </si>
  <si>
    <t>TOS Operator Screen: SCADA - DrillHead (PY5)</t>
  </si>
  <si>
    <t>1.2.4.3.10.2</t>
  </si>
  <si>
    <t>SCADA - DrillHead (PY6)</t>
  </si>
  <si>
    <t>TOS Operator Screen:  SCADA - DrillHead (PY6)</t>
  </si>
  <si>
    <t>1.2.4.3.10.3</t>
  </si>
  <si>
    <t>SCADA - Drill_Settings (PY5)</t>
  </si>
  <si>
    <t>TOS Operator Screen:  SCADA - Drill_Settings (PY5)</t>
  </si>
  <si>
    <t>1.2.4.3.10.4</t>
  </si>
  <si>
    <t>SCADA - Drill_Settings (PY6)</t>
  </si>
  <si>
    <t>TOS Operator Screen:  SCADA - Drill_Settings (PY6)</t>
  </si>
  <si>
    <t>1.2.4.3.10.5</t>
  </si>
  <si>
    <t>SCADA - Drilling_Drill Control (PY5)</t>
  </si>
  <si>
    <t>TOS Operator Screen:  SCADA - SCADA - Drilling_Drill Control (PY5)</t>
  </si>
  <si>
    <t>1.2.4.3.10.6</t>
  </si>
  <si>
    <t>SCADA - Drilling_Drill Control (PY6)</t>
  </si>
  <si>
    <t>TOS Operator Screen:  SCADA - Drilling_Drill Control (PY6)</t>
  </si>
  <si>
    <t>1.2.4.3.10.7</t>
  </si>
  <si>
    <t>SCADA - Drilling_Cable Level Wind (PY5)</t>
  </si>
  <si>
    <t>TOS Operator Screen:  SCADA - SCADA - Drilling_Cable Level Wind (PY5)</t>
  </si>
  <si>
    <t>1.2.4.3.10.8</t>
  </si>
  <si>
    <t>SCADA - Drilling_Cable Level Wind (PY6)</t>
  </si>
  <si>
    <t>TOS Operator Screen:  SCADA - Drilling_Cable Level Wind (PY6)</t>
  </si>
  <si>
    <t>1.2.4.3.10.9</t>
  </si>
  <si>
    <t>SCADA - Drilling_Hose Level Wind (PY5)</t>
  </si>
  <si>
    <t>TOS Operator Screen:  SCADA - Drilling_Hose Level Wind (PY5)</t>
  </si>
  <si>
    <t>1.2.4.3.10.10</t>
  </si>
  <si>
    <t>SCADA - Drilling_Hose Level Wind (PY6)</t>
  </si>
  <si>
    <t>TOS Operator Screen:  SCADA - Drilling_Hose Level Wind (PY6)</t>
  </si>
  <si>
    <t>1.2.4.3.10.11</t>
  </si>
  <si>
    <t>SCADA - Return Water Pump (PY5)</t>
  </si>
  <si>
    <t>TOS Operator Screen:  SCADA - Return Water Pump (PY5)</t>
  </si>
  <si>
    <t>1.2.4.3.10.12</t>
  </si>
  <si>
    <t>SCADA - Return Water Pump (PY6)</t>
  </si>
  <si>
    <t>TOS Operator Screen:  SCADA - Return Water Pump (PY6)</t>
  </si>
  <si>
    <t>1.2.4.3.10.13</t>
  </si>
  <si>
    <t>SCADA - Deployment - Cable (PY5)</t>
  </si>
  <si>
    <t>TOS Operator Screen:  SCADA - Deployment - Cable (PY5)</t>
  </si>
  <si>
    <t>1.2.4.3.10.14</t>
  </si>
  <si>
    <t>SCADA - Deployment - Cable (PY6)</t>
  </si>
  <si>
    <t>TOS Operator Screen:  SCADA - Deployment - Cable (PY6)</t>
  </si>
  <si>
    <t>1.2.4.3.10.15</t>
  </si>
  <si>
    <t>SCADA - Deployment Settings (PY5)</t>
  </si>
  <si>
    <t>TOS Operator Screen:  SCADA - Deployment Settings (PY5)</t>
  </si>
  <si>
    <t>1.2.4.3.10.16</t>
  </si>
  <si>
    <t>SCADA - Deployment Settings (PY6)</t>
  </si>
  <si>
    <t>TOS Operator Screen:  SCADA - Deployment Settings (PY6)</t>
  </si>
  <si>
    <t>1.2.4.3.11.1</t>
  </si>
  <si>
    <t>Build DCC dB schema (PY5)</t>
  </si>
  <si>
    <t>TOS Operator Screen:  Build DCC dB schema (PY5)</t>
  </si>
  <si>
    <t>1.2.4.3.11.2</t>
  </si>
  <si>
    <t>Build DCC dB schema (PY6)</t>
  </si>
  <si>
    <t>TOS Operator Screen:  Build DCC dB schema (PY6)</t>
  </si>
  <si>
    <t>1.2.4.3.11.3</t>
  </si>
  <si>
    <t>Build Drill dB schema (PY5)</t>
  </si>
  <si>
    <t>TOS Operator Screen:  Build Drill dB schema (PY5)</t>
  </si>
  <si>
    <t>1.2.4.3.11.4</t>
  </si>
  <si>
    <t>Build Drill dB schema (PY6)</t>
  </si>
  <si>
    <t>TOS Operator Screen:  Build Drill dB schema (PY6)</t>
  </si>
  <si>
    <t>1.2.4.3.11.5</t>
  </si>
  <si>
    <t>Build Deploy dB schema (PY5)</t>
  </si>
  <si>
    <t>TOS Operator Screen:  Build Deploy dB schema (PY5)</t>
  </si>
  <si>
    <t>1.2.4.3.11.6</t>
  </si>
  <si>
    <t>Build Deploy dB schema (PY6)</t>
  </si>
  <si>
    <t>TOS Operator Screen:  Build Deploy dB schema (PY6)</t>
  </si>
  <si>
    <t>1.2.4.3.12</t>
  </si>
  <si>
    <t>CS SW Standup Production Computing Hardware, Configure, Verify before Shipment (3x systems) (PY6)</t>
  </si>
  <si>
    <t>Controls Software: CS SW Standup Production Computing Hardware, Configure, Verify before Shipment (3x systems) (PY6)</t>
  </si>
  <si>
    <t>1.2.4.3.13</t>
  </si>
  <si>
    <t>CS SW MDS-specific HMI Refinement (PY7)</t>
  </si>
  <si>
    <t>Controls Software: CS SW MDS-specific HMI Refinement (PY7)</t>
  </si>
  <si>
    <t>1.2.4.3.14</t>
  </si>
  <si>
    <t>CS SW DCC-based SCADA Refinement (PY7)</t>
  </si>
  <si>
    <t>Controls Software: CS SW DCC-based SCADA Refinement (PY7)</t>
  </si>
  <si>
    <t>1.2.4.3.15</t>
  </si>
  <si>
    <t>CS SW TOS-based SCADA Refinement (PY7)</t>
  </si>
  <si>
    <t>Controls Software: CS SW TOS-based SCADA Refinement (PY7)</t>
  </si>
  <si>
    <t>1.2.4.3.16</t>
  </si>
  <si>
    <t>CS SW dB Refinement (PY7)</t>
  </si>
  <si>
    <t>Controls Software: CS SW dB Refinement (PY7)</t>
  </si>
  <si>
    <t>1.2.4.4.4</t>
  </si>
  <si>
    <t>Programming and Testing at PSL</t>
  </si>
  <si>
    <t>Motor Drives: Programming and Testing at PSL (PSL_Engineer)</t>
  </si>
  <si>
    <t>1.2.4.5.6</t>
  </si>
  <si>
    <t>E-Stop Resupply (PY6)</t>
  </si>
  <si>
    <t>E-stop: Estop PY6 Resupply</t>
  </si>
  <si>
    <t>1.2.4.5.7</t>
  </si>
  <si>
    <t>E-Stop Resupply (PY7)</t>
  </si>
  <si>
    <t>E-stop: Estop PY7 Resupply</t>
  </si>
  <si>
    <t>1.2.4.6.3</t>
  </si>
  <si>
    <t>Update Workspace (desk, chairs), Procure Printer &amp; Accessories</t>
  </si>
  <si>
    <t>DCC: Update Workspace (desk, chairs), Procure Printer &amp; Accessories</t>
  </si>
  <si>
    <t>1.2.4.7.3</t>
  </si>
  <si>
    <t>Fabricate and Test SES &amp; SES to TOS Cables - Signal</t>
  </si>
  <si>
    <t>Outdoor Cables: Fabricate and Test SES &amp; SES to TOS Cables - Signal</t>
  </si>
  <si>
    <t>1.2.4.7.4</t>
  </si>
  <si>
    <t>CS Cabling Resupply (PY6)</t>
  </si>
  <si>
    <t>Outdoor Cables: CS Cabling Resupply (PY6)</t>
  </si>
  <si>
    <t>1.2.4.7.5</t>
  </si>
  <si>
    <t>CS Cabling Resupply (PY7)</t>
  </si>
  <si>
    <t>Outdoor Cables: CS Cabling Resupply (PY7)</t>
  </si>
  <si>
    <t>1.2.4.8.1.2.1</t>
  </si>
  <si>
    <t>Procure sample temperature display and digital thermostat, install in test bed heater, test</t>
  </si>
  <si>
    <t>CS: Procure sample temperature display and digital thermostat, install in test bed heater, test</t>
  </si>
  <si>
    <t>1.2.4.8.1.2.2</t>
  </si>
  <si>
    <t>Select and procure temperature display units for heater controls, conversion hardware</t>
  </si>
  <si>
    <t>CS: Select and procure temperature display units for heater controls, conversion hardware</t>
  </si>
  <si>
    <t>1.2.4.8.1.2.3</t>
  </si>
  <si>
    <t>Replace temperature display units, remove RTD DGHs, transfer net connections, test</t>
  </si>
  <si>
    <t>CS: Replace temperature display units, remove RTD DGHs, transfer net connections, test</t>
  </si>
  <si>
    <t>1.2.4.8.1.2.4</t>
  </si>
  <si>
    <t>Select and procure digital thermostats for heater controls, conversion hardware</t>
  </si>
  <si>
    <t>CS: Select and procure digital thermostats for heater controls, conversion hardware</t>
  </si>
  <si>
    <t>1.2.4.8.1.2.5</t>
  </si>
  <si>
    <t>Write thermostat field replacement procedure</t>
  </si>
  <si>
    <t>CS: Write thermostat field replacement procedure</t>
  </si>
  <si>
    <t>1.2.4.8.1.3.1</t>
  </si>
  <si>
    <t>Write rewiring and test instructions for MHP E-stop boxes (fixes switch contact selections made in Gen 1)</t>
  </si>
  <si>
    <t>CS: Write rewiring and test instructions for MHP E-stop boxes (fixes switch contact selections made in Gen 1)</t>
  </si>
  <si>
    <t>1.2.4.8.1.3.2</t>
  </si>
  <si>
    <t>Write test procedures for dry heater tests</t>
  </si>
  <si>
    <t>CS: Write test procedures for dry heater tests</t>
  </si>
  <si>
    <t>1.2.4.8.1.3.3</t>
  </si>
  <si>
    <t>Assemble equipment to test flow meters (excitation coil and portable pulse generator)</t>
  </si>
  <si>
    <t>CS: Assemble equipment to test flow meters (excitation coil and portable pulse generator)</t>
  </si>
  <si>
    <t>1.2.4.8.1.3.4</t>
  </si>
  <si>
    <t>Write flow meter test procedure and assemble test kit</t>
  </si>
  <si>
    <t>CS: Write flow meter test procedure and assemble test kit</t>
  </si>
  <si>
    <t>1.2.4.8.1.5.1</t>
  </si>
  <si>
    <t>Develop heater-based sensor readout; (heater temp/flow manifold pressures</t>
  </si>
  <si>
    <t>CS: Develop heater-based sensor readout; (heater temp/flow manifold pressures</t>
  </si>
  <si>
    <t>1.2.4.8.1.5.2</t>
  </si>
  <si>
    <t>Develop environmental sensor readout; (bldg temps, smoke, e-stop)</t>
  </si>
  <si>
    <t>CS: Develop environmental sensor readout; (bldg temps, smoke, e-stop)</t>
  </si>
  <si>
    <t>1.2.4.8.1.5.3</t>
  </si>
  <si>
    <t>Develop heater control; (ON/OFF, Thermostat setpoint)</t>
  </si>
  <si>
    <t>CS: Develop heater control; (ON/OFF, Thermostat setpoint)</t>
  </si>
  <si>
    <t>1.2.4.8.1.5.7</t>
  </si>
  <si>
    <t>Implement interlocks</t>
  </si>
  <si>
    <t>CS: Implement interlocks</t>
  </si>
  <si>
    <t>1.2.4.8.1.5.8</t>
  </si>
  <si>
    <t>CS: Document Subsystem</t>
  </si>
  <si>
    <t>Configure VFDs with accessories, connection pigtails, document</t>
  </si>
  <si>
    <t>CS: Configure VFDs with accessories, connection pigtails, document</t>
  </si>
  <si>
    <t>1.2.4.8.2.1.3</t>
  </si>
  <si>
    <t>Develop VFD installation strategy &amp; document, procure materials</t>
  </si>
  <si>
    <t>CS: Develop VFD installation strategy &amp; document, procure materials</t>
  </si>
  <si>
    <t>1.2.4.8.2.3.2</t>
  </si>
  <si>
    <t>Select and procure new power supplies for the network box, procure one RS-485 gateway</t>
  </si>
  <si>
    <t>CS: Select and procure new power supplies for the network box, procure one RS-485 gateway</t>
  </si>
  <si>
    <t>1.2.4.8.2.3.3</t>
  </si>
  <si>
    <t>Redesign and rebuild PHS network box with new I/O, document as-built configuration</t>
  </si>
  <si>
    <t>CS: Redesign and rebuild PHS network box with new I/O, document as-built configuration</t>
  </si>
  <si>
    <t>1.2.4.8.2.3.4</t>
  </si>
  <si>
    <t>Indicate where approximately 20 sensor and network cables terminate in PHS and document config. plans</t>
  </si>
  <si>
    <t>CS: Indicate where approximately 20 sensor and network cables terminate in PHS and document config. plans</t>
  </si>
  <si>
    <t>1.2.4.8.2.3.5</t>
  </si>
  <si>
    <t>Configure heater-mounted DGH modules, develop and document DGH installation and test plans</t>
  </si>
  <si>
    <t>CS: Configure heater-mounted DGH modules, develop and document DGH installation and test plans</t>
  </si>
  <si>
    <t>1.2.4.8.2.4</t>
  </si>
  <si>
    <t>CS PHS HW4: New E-stop Slap Switch &amp; Box for Outdoor Location</t>
  </si>
  <si>
    <t>CS PHS HW4: New estop slap switch and box for outdoor location</t>
  </si>
  <si>
    <t>1.2.4.8.2.5</t>
  </si>
  <si>
    <t>CS PHS HW5: Develop heater test procedures, configure test tools, document test plans</t>
  </si>
  <si>
    <t>1.2.4.8.2.7.1</t>
  </si>
  <si>
    <t>Develop and document test plans for all PHS system components</t>
  </si>
  <si>
    <t>CS: Develop and document test plans for all PHS system components</t>
  </si>
  <si>
    <t>1.2.4.8.2.7.2</t>
  </si>
  <si>
    <t>Review Gen-1 docs, identify where sensor connections terminated, plan for reconnection and test</t>
  </si>
  <si>
    <t>1.2.4.8.2.8.1</t>
  </si>
  <si>
    <t>Develop heater-based sensor readout; (heater temp/flow manifold pressures)</t>
  </si>
  <si>
    <t>CS: Develop heater-based sensor readout; (heater temp/flow manifold pressures)</t>
  </si>
  <si>
    <t>1.2.4.8.2.8.2</t>
  </si>
  <si>
    <t>1.2.4.8.2.8.3</t>
  </si>
  <si>
    <t>Develop water tank sensors readout</t>
  </si>
  <si>
    <t>CS: Develop water tank sensors readout</t>
  </si>
  <si>
    <t>1.2.4.8.2.8.4</t>
  </si>
  <si>
    <t>1.2.4.8.2.8.5</t>
  </si>
  <si>
    <t>Develop AB drive/pump control; (variable speed velocity drives)</t>
  </si>
  <si>
    <t>CS: Develop AB drive/pump control; (variable speed velocity drives)</t>
  </si>
  <si>
    <t>Configure/document network switch</t>
  </si>
  <si>
    <t>CS: Configure/document network switch</t>
  </si>
  <si>
    <t>Configure/document RTA gateway to M-DGH interface</t>
  </si>
  <si>
    <t>CS: Configure/document RTA gateway to M-DGH interface</t>
  </si>
  <si>
    <t>Configure/document Point I/O Block</t>
  </si>
  <si>
    <t>CS: Configure/document Point I/O Block</t>
  </si>
  <si>
    <t>1.2.4.8.2.8.10</t>
  </si>
  <si>
    <t>1.2.4.8.2.8.11</t>
  </si>
  <si>
    <t>1.2.4.8.3.1.3</t>
  </si>
  <si>
    <t>1.2.4.8.3.1.4</t>
  </si>
  <si>
    <t>Develop VFD mechanical and electrical installation strategies &amp; document, procure materials</t>
  </si>
  <si>
    <t>CS: Develop VFD mechanical and electrical installation strategies &amp; document, procure materials</t>
  </si>
  <si>
    <t>1.2.4.8.3.1.5</t>
  </si>
  <si>
    <t>SW configuration and autotuning, make plan - MDCR/LW, DSHR/LW, RWHR, RWCR, Tower Hoist</t>
  </si>
  <si>
    <t>CS: SW configuration and autotuning, make plan - MDCR/LW, DSHR/LW, RWHR, RWCR, Tower Hoist</t>
  </si>
  <si>
    <t>1.2.4.8.3.2.2</t>
  </si>
  <si>
    <t>Document changes to E-stop and Reel stop interfaces to motor drives, procure materials, implement</t>
  </si>
  <si>
    <t>CS: Document changes to E-stop and Reel stop interfaces to motor drives, procure materials, implement</t>
  </si>
  <si>
    <t>1.2.4.8.3.2.3</t>
  </si>
  <si>
    <t>Test refurbished E-stop panels with reel safety junction boxes, I/O boxes, network boxes, drives</t>
  </si>
  <si>
    <t>CS: Test refurbished E-stop panels with reel safety junction boxes, I/O boxes, network boxes, drives</t>
  </si>
  <si>
    <t>1.2.4.8.3.2.6</t>
  </si>
  <si>
    <t>Design new E-stop controllers for TOS, build and test boxes</t>
  </si>
  <si>
    <t>CS: Design new E-stop controllers for TOS, build and test boxes</t>
  </si>
  <si>
    <t>1.2.4.8.3.3.1</t>
  </si>
  <si>
    <t>Spec and procure new power supplies for TOS network boxes, procure DGH gateway, document changes</t>
  </si>
  <si>
    <t>CS: Spec and procure new power supplies for TOS network boxes, procure DGH gateway, document changes</t>
  </si>
  <si>
    <t>1.2.4.8.3.3.2</t>
  </si>
  <si>
    <t>Document plans for TOS network box upgrades, specify and procure tools and materials</t>
  </si>
  <si>
    <t>CS: Document plans for TOS network box upgrades, specify and procure tools and materials</t>
  </si>
  <si>
    <t>1.2.4.8.3.3.3</t>
  </si>
  <si>
    <t>Spec TOS network switch location, spec cables to drives, I/O boxes, network box, DCC modem, PC, PLC, e-stop controller</t>
  </si>
  <si>
    <t>CS: Spec TOS nework switch location, spec cables to drives, I/O boxes, network box, DCC modem, PC, PLC, e-stop controller</t>
  </si>
  <si>
    <t>1.2.4.8.3.3.4</t>
  </si>
  <si>
    <t>Design enclosures for TOS PLCs and attached I/O used for payout encoders, load cells; procure parts</t>
  </si>
  <si>
    <t>CS: Design enclosures for TOS PLCs and attached I/O used for payout encoders, load cells; procure parts</t>
  </si>
  <si>
    <t>1.2.4.8.3.3.5</t>
  </si>
  <si>
    <t>Construct enclosures for TOS PLCs and attached I/O , test</t>
  </si>
  <si>
    <t>CS: Construct enclosures for TOS PLCs and attached I/O , test</t>
  </si>
  <si>
    <t>1.2.4.8.3.5.1</t>
  </si>
  <si>
    <t>Develop and document on-ice test plans for E-stop, Reel-Stop, and Fault Detection hardware</t>
  </si>
  <si>
    <t>CS: Develop and document on-ice test plans for E-stop, Reel-Stop, and Fault Detection hardware</t>
  </si>
  <si>
    <t>1.2.4.8.3.5.2</t>
  </si>
  <si>
    <t>Develop and document on-ice test plans for integrated hardware</t>
  </si>
  <si>
    <t>CS: Develop and document on-ice test plans for integrated hardware</t>
  </si>
  <si>
    <t>1.2.4.8.3.6.2</t>
  </si>
  <si>
    <t>Test load cells and payout encoders with PLC, verify functionality required for payout control, load sharing</t>
  </si>
  <si>
    <t>CS: Test load cells and payout encoders with PLC, verify functionality required for payout control, load sharing</t>
  </si>
  <si>
    <t>1.2.4.8.3.8</t>
  </si>
  <si>
    <t>CS TOS HW9: Tower Hoist Reconnect Materials TOS2, Identify and Procure</t>
  </si>
  <si>
    <t>CS TOS HW9: Tower hoist reconnect materials TOS2, identify and procure</t>
  </si>
  <si>
    <t>1.2.4.8.3.9</t>
  </si>
  <si>
    <t>CS TOS HW10: Review deployment plans and HW, integrate with drill</t>
  </si>
  <si>
    <t>1.2.4.8.3.10.1</t>
  </si>
  <si>
    <t>Develop general control/monitoring software</t>
  </si>
  <si>
    <t>CS: Develop general control/monitoring software</t>
  </si>
  <si>
    <t>1.2.4.8.3.10.2</t>
  </si>
  <si>
    <t>Develop reel control software(MCR/LW, DSHR/LW, RWHR, RWCR, Tower Winch)</t>
  </si>
  <si>
    <t>CS: Develop reel control software(MCR/LW, DSHR/LW, RWHR, RWCR, Tower Winch)</t>
  </si>
  <si>
    <t>1.2.4.8.3.10.3</t>
  </si>
  <si>
    <t>Develop tension-sharing algorithm software (MCR/LW, DSHR/LW)</t>
  </si>
  <si>
    <t>CS: Develop tension-sharing algorithm software (MCR/LW, DSHR/LW)</t>
  </si>
  <si>
    <t>1.2.4.8.3.10.4</t>
  </si>
  <si>
    <t>Develop drillhead data monitoring interface)</t>
  </si>
  <si>
    <t>CS: Develop drillhead data monitoring interface)</t>
  </si>
  <si>
    <t>1.2.4.8.3.10.8</t>
  </si>
  <si>
    <t>1.2.4.8.3.10.9</t>
  </si>
  <si>
    <t>1.2.4.8.4.1</t>
  </si>
  <si>
    <t>CS HW Drillhead sofware/hardware production version</t>
  </si>
  <si>
    <t>1.2.4.8.4.2.1</t>
  </si>
  <si>
    <t>Port C-Lang ingest process to rPI platform &amp; test</t>
  </si>
  <si>
    <t>CS: Port C-Lang ingest process to rPI platform &amp; test</t>
  </si>
  <si>
    <t>1.2.4.8.4.2.2</t>
  </si>
  <si>
    <t>Integrate rPI platform into PLC infrastructure</t>
  </si>
  <si>
    <t>CS: Integrate rPI platform into PLC infrastructure</t>
  </si>
  <si>
    <t>1.2.4.8.4.2.3</t>
  </si>
  <si>
    <t>1.2.4.8.5.1</t>
  </si>
  <si>
    <t>Design, construct and test master E-stop controller, produce documentation and user instructions</t>
  </si>
  <si>
    <t>CS: Design, construct and test master E-stop controller, produce documentation and user instructions</t>
  </si>
  <si>
    <t>1.2.4.8.5.2</t>
  </si>
  <si>
    <t>Design and construct general-purpose I/O box for fuel sled, gather required component stock to install</t>
  </si>
  <si>
    <t>CS: Design and construct general-purpose I/O box for fuel sled, gather required component stock to install</t>
  </si>
  <si>
    <t>1.2.4.8.5.3</t>
  </si>
  <si>
    <t>Procure 20 kW three-phase heater for DCC and 208V breakers</t>
  </si>
  <si>
    <t>CS: Procure 20 kW three-phase heater for DCC and 208V breakers</t>
  </si>
  <si>
    <t>1.2.4.8.5.4</t>
  </si>
  <si>
    <t>WT1 VT pump drives: procure, configure, rewire plan</t>
  </si>
  <si>
    <t>CS: WT1 VT pump drives: procure, configure, rewire plan</t>
  </si>
  <si>
    <t>1.2.4.8.5.5</t>
  </si>
  <si>
    <t>WT1 VT pump drives: final configure</t>
  </si>
  <si>
    <t>CS: WT1 VT pump drives: final configure</t>
  </si>
  <si>
    <t>1.2.4.8.5.6</t>
  </si>
  <si>
    <t>WT1 VT pump drives: install plan and kit</t>
  </si>
  <si>
    <t>CS: WT1 VT pump drives: install plan and kit</t>
  </si>
  <si>
    <t>1.2.4.8.5.7.1</t>
  </si>
  <si>
    <t>Develop fuel system sensor readout ;  (multi-level tank status, control relay status )</t>
  </si>
  <si>
    <t>CS: Develop fuel system sensor readout ;  (multi-level tank status, control relay status )</t>
  </si>
  <si>
    <t>1.2.4.8.5.7.2</t>
  </si>
  <si>
    <t>1.2.4.8.5.7.3</t>
  </si>
  <si>
    <t>1.2.4.8.5.7.4</t>
  </si>
  <si>
    <t>1.2.4.8.6.1</t>
  </si>
  <si>
    <t>CS Gensets HW - identify, procure, assemble</t>
  </si>
  <si>
    <t>CS: CS Gensets HW - identify, procure, assemble</t>
  </si>
  <si>
    <t>1.2.4.8.6.2.1</t>
  </si>
  <si>
    <t>Develop sensor readout; (bldg temps, fuel temps, supply/return water temps)</t>
  </si>
  <si>
    <t>CS: Develop sensor readout; (bldg temps, fuel temps, supply/return water temps)</t>
  </si>
  <si>
    <t>1.2.4.8.6.2.2</t>
  </si>
  <si>
    <t>Develop sensor readout; (engine jacket temps, exhaust temps, drip pan status)</t>
  </si>
  <si>
    <t>CS: Develop sensor readout; (engine jacket temps, exhaust temps, drip pan status)</t>
  </si>
  <si>
    <t>1.2.4.8.6.2.3</t>
  </si>
  <si>
    <t>Configure/document  network switch</t>
  </si>
  <si>
    <t>CS: Configure/document  network switch</t>
  </si>
  <si>
    <t>1.2.4.8.6.2.4</t>
  </si>
  <si>
    <t>1.2.4.8.6.2.5</t>
  </si>
  <si>
    <t>Configure/document  M-DGHs</t>
  </si>
  <si>
    <t>CS: Configure/document  M-DGHs</t>
  </si>
  <si>
    <t>1.2.4.8.6.2.6</t>
  </si>
  <si>
    <t>1.2.4.8.7.1.3</t>
  </si>
  <si>
    <t>1.2.4.8.7.2.1</t>
  </si>
  <si>
    <t>Define requirements and procedures for reading signals applied to HPP motor drives</t>
  </si>
  <si>
    <t>CS: Define requirements and procedures for reading signals applied to HPP motor drives</t>
  </si>
  <si>
    <t>1.2.4.8.7.2.2</t>
  </si>
  <si>
    <t>Define method of verifying sensor readout accuracy (reading vs stimulus)</t>
  </si>
  <si>
    <t>CS: Define method of verifying sensor readout accuracy (reading vs stimulus)</t>
  </si>
  <si>
    <t>1.2.4.8.7.2.3</t>
  </si>
  <si>
    <t>Develop and document test procedures for on-ice personnel</t>
  </si>
  <si>
    <t>CS: Develop and document test procedures for on-ice personnel</t>
  </si>
  <si>
    <t>1.2.4.8.7.3.1</t>
  </si>
  <si>
    <t>Define core HPP PLC functions and requirements, define needed I/O connections</t>
  </si>
  <si>
    <t>CS: Define core HPP PLC functions and requirements, define needed I/O connections</t>
  </si>
  <si>
    <t>1.2.4.8.7.3.2</t>
  </si>
  <si>
    <t>Select PLC, Enclosure, Power supplies, I/O expansion cards, power distribution, connectors and cables</t>
  </si>
  <si>
    <t>CS: Select PLC, Enclosure, Power supplies, I/O expansion cards, power distribution, connectors and cables</t>
  </si>
  <si>
    <t>1.2.4.8.7.3.3</t>
  </si>
  <si>
    <t>Design and Construct PLC enclosure</t>
  </si>
  <si>
    <t>CS: Design and Construct PLC enclosure</t>
  </si>
  <si>
    <t>1.2.4.8.7.3.4</t>
  </si>
  <si>
    <t>Test HPP PLC enclosure with HPP Network box</t>
  </si>
  <si>
    <t>CS: Test HPP PLC enclosure with HPP Network box</t>
  </si>
  <si>
    <t>1.2.4.8.7.4.2</t>
  </si>
  <si>
    <t>Procure additional drives for charge pumps (4), AC and network pigtail materials</t>
  </si>
  <si>
    <t>CS: Procure additional drives for charge pumps (4), AC and network pigtail materials</t>
  </si>
  <si>
    <t>1.2.4.8.7.4.3</t>
  </si>
  <si>
    <t>Connectorize four drives with power and network pigtails, test each in test bed</t>
  </si>
  <si>
    <t>CS: Connectorize four drives with power and network pigtails, test each in test bed</t>
  </si>
  <si>
    <t>1.2.4.8.7.7.1</t>
  </si>
  <si>
    <t>Select and procure E-stop relays for pump VFD Enable signals</t>
  </si>
  <si>
    <t>CS: Select and procure E-stop relays for pump VFD Enable signals</t>
  </si>
  <si>
    <t>1.2.4.8.7.7.2</t>
  </si>
  <si>
    <t>Develop and document rewiring instructions for HPP E-stop box</t>
  </si>
  <si>
    <t>CS: Develop and document rewiring instructions for HPP E-stop box</t>
  </si>
  <si>
    <t>1.2.4.8.7.9.1</t>
  </si>
  <si>
    <t>Develop and document test plans for all HPP system components</t>
  </si>
  <si>
    <t>CS: Develop and document test plans for all HPP system components</t>
  </si>
  <si>
    <t>1.2.4.8.7.9.2</t>
  </si>
  <si>
    <t>Review Gen-1 docs, identify where sensor connections terminated, plan for field integration and test</t>
  </si>
  <si>
    <t>CS: Review Gen-1 docs, identify where sensor connections terminated, plan for field integration and test</t>
  </si>
  <si>
    <t>1.2.4.8.7.10.1</t>
  </si>
  <si>
    <t>Develop water path sensor readout; (pressure, temp, flow)</t>
  </si>
  <si>
    <t>CS: Develop water path sensor readout; (pressure, temp, flow)</t>
  </si>
  <si>
    <t>1.2.4.8.7.10.2</t>
  </si>
  <si>
    <t>1.2.4.8.7.10.9</t>
  </si>
  <si>
    <t>1.2.4.8.7.10.10</t>
  </si>
  <si>
    <t>1.2.4.8.8.2.1</t>
  </si>
  <si>
    <t>Develop ARA-drill sensor readout; (heater flows, head press, tank level)</t>
  </si>
  <si>
    <t>CS: Develop ARA-drill sensor readout; (heater flows, head press, tank level)</t>
  </si>
  <si>
    <t>1.2.4.8.8.2.2</t>
  </si>
  <si>
    <t>1.2.4.8.8.2.3</t>
  </si>
  <si>
    <t>1.2.4.8.8.2.4</t>
  </si>
  <si>
    <t>1.2.4.8.8.2.5</t>
  </si>
  <si>
    <t>1.2.4.8.8.2.6</t>
  </si>
  <si>
    <t>1.2.4.8.8.2.7</t>
  </si>
  <si>
    <t>1.2.4.8.8.2.8</t>
  </si>
  <si>
    <t>1.2.5.2.6</t>
  </si>
  <si>
    <t>GEN-1, 2, 3 - Procure Batteries</t>
  </si>
  <si>
    <t>GEN-2, 3, PDM - Procure Batteries</t>
  </si>
  <si>
    <t>1.2.5.2.7</t>
  </si>
  <si>
    <t>Generator 2 Subcontract Repairs in New Zealand</t>
  </si>
  <si>
    <t>GEN-2, 3, PDM - Generator 2 Subcontract Repairs in New Zealand</t>
  </si>
  <si>
    <t>Round trip trucking (Bascik Transport) from USAP site to Terra Cat $345 NZD plus GST- $275 USD estimated. Terra Cat quoted repair of injection pump governor shaft and electronic controller - $5229.03 USD. Estimated $6500.00 USD for diagnosis/repair/testing of alternator output issue and $2800 for structural repair of the 20' ISO shipping container that houses the power plant. Terra Cat was not willing to quote without diagnosis of alternator/structural issues. Total $14,804.03 USD</t>
  </si>
  <si>
    <t>1.2.5.2.8</t>
  </si>
  <si>
    <t>PDM - Procure Batteries</t>
  </si>
  <si>
    <t>1.2.5.2.9</t>
  </si>
  <si>
    <t>Develop SOW for South Pole Power Generation Technical Support Subcontract &amp; Communicate with Vendor (PY6)</t>
  </si>
  <si>
    <t>GEN-2, 3, PDM - Develop SOW for South Pole Power Generation Technical Support Subcontract &amp; Communicate with Vendor</t>
  </si>
  <si>
    <t>South Pole Contractor cost captured in FS2 (2023-24).</t>
  </si>
  <si>
    <t>1.2.5.2.10</t>
  </si>
  <si>
    <t>Predeployment Coordination with Power Generation Technical Support Subcontract Vendor (PY6)</t>
  </si>
  <si>
    <t>GEN-2, 3, PDM - Predeployment Coordination with Power Generation Technical Support Subcontract Vendor (PY6)</t>
  </si>
  <si>
    <t>1.2.5.4.3</t>
  </si>
  <si>
    <t>System Elec Dist: Design &amp; Procure</t>
  </si>
  <si>
    <t>Elec Dist. System:  Design &amp; Procure</t>
  </si>
  <si>
    <t>1.2.5.4.5</t>
  </si>
  <si>
    <t>System Elec Dist: Build and Test Subcomponents</t>
  </si>
  <si>
    <t>Elec Dist. System:  Build and Test Subcomponents</t>
  </si>
  <si>
    <t>1.2.5.4.8</t>
  </si>
  <si>
    <t>System Electrical Resupply (PY6)</t>
  </si>
  <si>
    <t>Elec Dist. System: System Electrical Resupply (PY6)</t>
  </si>
  <si>
    <t>1.2.5.4.10</t>
  </si>
  <si>
    <t>System Electrical Resupply (PY7)</t>
  </si>
  <si>
    <t>Elec Dist. System: System Electrical Resupply (PY7)</t>
  </si>
  <si>
    <t>1.2.6.1.3</t>
  </si>
  <si>
    <t>Procure Repair Parts, Replacements (PY6)</t>
  </si>
  <si>
    <t>Water Tanks: Procure Repair Parts, Replacements (PY6)</t>
  </si>
  <si>
    <t>1.2.6.2.5</t>
  </si>
  <si>
    <t>Procure Repair/Replacement Components (PY5)</t>
  </si>
  <si>
    <t>Pumps: Procure Repair/Replacement Components (PY5)</t>
  </si>
  <si>
    <t>Pumps: Procure Repair/Replacement Components (PY5))</t>
  </si>
  <si>
    <t>1.2.6.2.6</t>
  </si>
  <si>
    <t>Procure Repair/Replacement Components (PY6)</t>
  </si>
  <si>
    <t>Pumps: Procure Repair/Replacement Components (PY6)</t>
  </si>
  <si>
    <t>Procure Replacements and Spares</t>
  </si>
  <si>
    <t>1.2.6.4.9</t>
  </si>
  <si>
    <t>Procure External Interconnect Materials (PY6)</t>
  </si>
  <si>
    <t>Interconnect: Procure External Interconnect materials (PY6)</t>
  </si>
  <si>
    <t>1.2.6.5.1</t>
  </si>
  <si>
    <t>Identify Replacement Water Hoses (1-1/2", 3/4", and 1/2" Hose)</t>
  </si>
  <si>
    <t>MDS: Evaluate Water Hoses (1-1/2", 3/4", and 1/2" Hose)</t>
  </si>
  <si>
    <t>1.2.6.5.2</t>
  </si>
  <si>
    <t>Identify Replacement Fuel Hoses</t>
  </si>
  <si>
    <t>MDS: Evaluate Fuel Hoses</t>
  </si>
  <si>
    <t>1.2.6.5.3</t>
  </si>
  <si>
    <t>MDS: Procure Replacements Internal Hoses and Spares</t>
  </si>
  <si>
    <t>1.2.7.1.7</t>
  </si>
  <si>
    <t>IFD Follow-up Tasks (PY5)</t>
  </si>
  <si>
    <t>Support Equipment: IFD Follow-up Tasks (PY5)</t>
  </si>
  <si>
    <t>1.2.7.2.1</t>
  </si>
  <si>
    <t>Identify Spares and Replacements</t>
  </si>
  <si>
    <t>Support Equipment: Identify Spares and Replacements</t>
  </si>
  <si>
    <t>1.2.7.2.2</t>
  </si>
  <si>
    <t>Procure Spares and Replacements</t>
  </si>
  <si>
    <t>Support Equipment: Procure Spares and Replacements</t>
  </si>
  <si>
    <t>Support Equipment: Procure Hose Stock and Fittings</t>
  </si>
  <si>
    <t>1.2.7.2.4</t>
  </si>
  <si>
    <t>Procure Hose Stock and Fittings (FY5)</t>
  </si>
  <si>
    <t>1.2.7.2.5</t>
  </si>
  <si>
    <t>Spare Parts Inventory and Catalog - Electrical/Controls</t>
  </si>
  <si>
    <t>Support Equipment: Spare Parts Inventory and Catalog - Electrical/Controls</t>
  </si>
  <si>
    <t>1.2.7.3.1</t>
  </si>
  <si>
    <t>Identify Upgrade-Replacements, Spares</t>
  </si>
  <si>
    <t>Shops: Identify Upgrade-Replacements, Spares</t>
  </si>
  <si>
    <t>1.2.7.3.2</t>
  </si>
  <si>
    <t>Procure Upgrade-Replacements, Spares</t>
  </si>
  <si>
    <t>Shops: Procure Upgrade-Replacements, Spares</t>
  </si>
  <si>
    <t>1.2.7.4.7</t>
  </si>
  <si>
    <t>Commission/Maintenance/Decommission (PY5)</t>
  </si>
  <si>
    <t>Testbed: Commission/Maintenance/Decommission (PY5)</t>
  </si>
  <si>
    <t>1.2.7.4.8</t>
  </si>
  <si>
    <t>Commission/Maintenance/Decommission (PY6)</t>
  </si>
  <si>
    <t>Testbed: Commission/Maintenance/Decommission (PY6)</t>
  </si>
  <si>
    <t>1.2.7.4.9</t>
  </si>
  <si>
    <t>Commission/Maintenance/Decommission (PY7)</t>
  </si>
  <si>
    <t>Testbed: Commission/Maintenance/Decommission (PY7)</t>
  </si>
  <si>
    <t>1.2.7.4.10</t>
  </si>
  <si>
    <t>Commission/Maintenance/Decommission (PY8)</t>
  </si>
  <si>
    <t>Testbed: Commission/Maintenance/Decommission (PY8)</t>
  </si>
  <si>
    <t>1.2.7.5.5</t>
  </si>
  <si>
    <t>Procure Tools &amp; Equipment, &amp; Consumables</t>
  </si>
  <si>
    <t>Tools &amp; Equipment: Procure Tools &amp; Consumables</t>
  </si>
  <si>
    <t>1.2.8.1.2</t>
  </si>
  <si>
    <t>FS1 Off-Ice Safety Training &amp; PPE Procurement - 10 FTE Drillers (10-primary 2-alternates) &amp; 1 Safety Officer</t>
  </si>
  <si>
    <t>FS1 - Off-Ice EHWD &amp; Safety Training - 5 Drillers (w/ 2 alternates) (Driller_PSL_DirectHire)</t>
  </si>
  <si>
    <t>Contract staff training/travel labor - 3 Direct Hire + 2 alternates - assuming 7 days @ 8 hours per</t>
  </si>
  <si>
    <t>FS1 - Off-Ice EHWD &amp; Safety Training - 10 PSL (Driller Lead/Engineers)</t>
  </si>
  <si>
    <t>PSL staff training labor - Assuming 30 hours per PSL team member for training x 10 PSL Engineers</t>
  </si>
  <si>
    <t>FS1 - Off-Ice EHWD &amp; Safety Training -  Safety Training Materials/Vendors</t>
  </si>
  <si>
    <t>SafeStart, rigging, and Red Cross training - additional training materials added in coordination with USAP contractor</t>
  </si>
  <si>
    <t>FS1 - Off-Ice EHWD &amp; Safety Training -  Safety Equipment/Consumables</t>
  </si>
  <si>
    <t>Procurement of replacement smoke detector batteries, smoke detectors, toe warmers, hand warmers, oxygen, CO, H2S, monitors, first aid kit, work gloves, knee pads, goggles, and N95 masks</t>
  </si>
  <si>
    <t>FS1 - Off-Ice EHWD &amp; Safety Training -  5 DH Drillers (w/ 2 alternates) - (Direct Hire Travel -1 Domestic, 2 International, 2 Local)</t>
  </si>
  <si>
    <t>Foreign</t>
  </si>
  <si>
    <t>Contract staff training Foreign Travel - 3  Direct Hire w/ 2 alternates - 5 Total (estimating 2 local, 1 domestic, 2 intl).  Duration 7 days. $8200 total travel cost
2 Local - No travel costs
1 Domestic - $1800
2 International - $6400</t>
  </si>
  <si>
    <t>Contract staff training Domestic Travel  - 3 Direct Hire w/ 2 alternates - 5 Total (estimating 2 local, 1 domestic, 2 intl).  Duration 7 days. $8200 total travel cost
2 Local - No travel costs
1 Domestic - $1800
2 International - $6400</t>
  </si>
  <si>
    <t>1.2.8.1.3</t>
  </si>
  <si>
    <t>FS2 Off-Ice Safety Training &amp; PPE Procurement  - 16 Drillers (14 - Primary 2 - alternates) &amp; 1 Safety Officer</t>
  </si>
  <si>
    <t>FS2 - Off-Ice EHWD &amp; Safety Training - 8 Drillers (2 alternates) (Driller_PSL_DirectHire)</t>
  </si>
  <si>
    <t>Contract staff training/travel labor - 8 Direct Hire (w/ 2 alternates) - assuming 7 days @ 8 hours per (448 hours total)</t>
  </si>
  <si>
    <t>FS2 - 10 PSL (Driller_Lead/Engineer)</t>
  </si>
  <si>
    <t>FS2 - Off-Ice EHWD &amp; Safety Training -  Safety Training Materials/Vendors</t>
  </si>
  <si>
    <t>Red Cross and job specific training TBD - additional training materials added in coordination with USAP contractor</t>
  </si>
  <si>
    <t>FS2 - Off-Ice EHWD &amp; Safety Training -  Safety Equipment/Consumables</t>
  </si>
  <si>
    <t>Procurement of replacement smoke detector batteries, smoke detectors, toe warmers, hand warmers, absorbent pads, N95 masks, smoke and CO monitors</t>
  </si>
  <si>
    <t>FS2 - Off-Ice EHWD &amp; Safety Training - 8 DH Drillers w/ 2 alternates - (Direct Hire Travel -1 Domestic 2 International)</t>
  </si>
  <si>
    <t>Contract staff training International Travel - 8 Direct Hire w/ 2 alternates   Duration 7 days.
2 Local - No travel costs
3 Domestic - $5400
3 International - $9600</t>
  </si>
  <si>
    <t>FS2 - Off-Ice EHWD &amp; Safety Training - 6 DH Drillers w/ 2 alternates - (Direct Hire Travel -1 Domestic 2 International)</t>
  </si>
  <si>
    <t>Contract staff training Domestic Travel - 8 Direct Hire w/ 2 alternates   Duration 7 days.
2 Local - No travel costs
3 Domestic - $5400
3 International - $9600</t>
  </si>
  <si>
    <t>1.2.8.1.4</t>
  </si>
  <si>
    <t>FS3 Off-Ice Safety Training &amp; PPE Procurement  - 32 Drillers (28 - primary 4 - alternates) &amp; 1 Safety Officer</t>
  </si>
  <si>
    <t>FS3 - Off-Ice EHWD &amp; Safety Training - 22 Drillers (w/ 4 alternates) (Driller_PSL_DirectHire)</t>
  </si>
  <si>
    <t>Contract staff training/travel labor - 24 Direct Hire - 20 deploy w/ 4 alternates.   Duration 14 - 8 hour days with travel.</t>
  </si>
  <si>
    <t>FS3 - Off-Ice EHWD &amp; Safety Training - 10 PSL Staff - 2 Rotators (Engineer/Driller PSL_Lead)</t>
  </si>
  <si>
    <t>PSL staff training labor - Assuming 60 hours per PSL team member for training x 10 PSL Engineers</t>
  </si>
  <si>
    <t>FS3 - Off-Ice EHWD &amp; Safety Training -  Safety Training Materials/Vendors</t>
  </si>
  <si>
    <t>SafeStart, rigging, job specific training (TBD) and Red Cross training - additional training materials added in coordination with USAP contractor</t>
  </si>
  <si>
    <t>FS3 - Off-Ice EHWD &amp; Safety Training -  Safety Equipment/Consumables</t>
  </si>
  <si>
    <t>FS3 - Off-Ice EHWD &amp; Safety Training - 24 Drillers (Direct Hire Travel)</t>
  </si>
  <si>
    <t>Contract staff - Training Foreign Travel  - 24 Direct Hire - 20 deploy w/ 4 alternates   Duration 14 days with travel.
6 Local - No travel costs
12 Domestic - $21600
6 International - $19200</t>
  </si>
  <si>
    <t>Contract staff -Training Domestic Travel - 24 Direct Hire - 20 deploy w/ 4 alternates   Duration 14 days with travel.
6 Local - No travel costs
12 Domestic - $21600
6 International - $19200</t>
  </si>
  <si>
    <t>1.2.8.1.5</t>
  </si>
  <si>
    <t>FS3 Off-Ice Logging Winch Training with IDP (3 Drillers 1 day)</t>
  </si>
  <si>
    <t>FS3 - Off-Ice Logging Winch Training - 3 Drillers 1 day</t>
  </si>
  <si>
    <t>Logging Winch Training - 3 Drillers 1 day training with IDP support (IDP cost in Calibration WBS)</t>
  </si>
  <si>
    <t>1.2.8.5.2</t>
  </si>
  <si>
    <t>PQ, ECW &amp; Deployment Travel Costs (FS1)</t>
  </si>
  <si>
    <t>Deployment Travel &amp; PQ Costs (FS1) (Driller_PSL_Manager)</t>
  </si>
  <si>
    <t>1 Drill Manager, 5 days deployment travel 3 days redeployment</t>
  </si>
  <si>
    <t>Deployment Travel &amp; PQ Costs (FS1) (Safety Engineer)</t>
  </si>
  <si>
    <t>EN-S</t>
  </si>
  <si>
    <t>1 Safety Engineer, 5 days deployment travel 3 days redeployment</t>
  </si>
  <si>
    <t>Deployment Travel &amp; PQ Costs (FS1) (Driller_PSL_DirectHire) x 3</t>
  </si>
  <si>
    <t>3 Seasonal drillers, 5 days deployment travel 3 days redeployment  
(No Contributed drillers)</t>
  </si>
  <si>
    <t>Deployment Travel &amp; PQ Costs (FS1) (PSL_Engineer) x 9</t>
  </si>
  <si>
    <t>9 PSL Engineers (2 Rotators), 5 days deployment travel 3 days redeployment</t>
  </si>
  <si>
    <t>Deployment Travel &amp; PQ Costs (FS1) (Drill Team)</t>
  </si>
  <si>
    <t>16 - PQ's 1 Drill Lead, 1 Safety Engineer, 5 Direct Hire (2 alternate) &amp; 9 PSL Engineers @ $950/each (anticipated cost)</t>
  </si>
  <si>
    <t>14 - Deployment Travel @ $1800 each</t>
  </si>
  <si>
    <t>On Ice</t>
  </si>
  <si>
    <t>1.2.8.5.11</t>
  </si>
  <si>
    <t>On-Ice Labor  (FS1)</t>
  </si>
  <si>
    <t>On-Ice Labor  (FS1) (PSL Engineers)</t>
  </si>
  <si>
    <t>EE/ME Engineer Labor Totals from Population file. Assumes 2 days in McMurdo southbound and 0 days northbound.</t>
  </si>
  <si>
    <t>On-Ice Labor  (FS1) (PSL Contract Drillers)</t>
  </si>
  <si>
    <t>Technician Labor Totals from Population file. Assumes 2 days in McMurdo southbound and 0 days northbound.</t>
  </si>
  <si>
    <t>On-Ice Labor  (FS1) (Safety Engineer)</t>
  </si>
  <si>
    <t>Safety Engineer Labor Totals from Population file. Assumes 2 days in McMurdo southbound and 0 days northbound.</t>
  </si>
  <si>
    <t>1.2.8.6.2</t>
  </si>
  <si>
    <t>PQ, ECW &amp; Deployment Travel Costs (FS2)  Team</t>
  </si>
  <si>
    <t>Deployment Travel &amp; PQ Costs (FS2) (Driller_PSL_Manager)</t>
  </si>
  <si>
    <t>Deployment Travel &amp; PQ Costs (FS2) (Safety_Engineer)</t>
  </si>
  <si>
    <t>Deployment Travel &amp; PQ Costs (FS2) (PSL_Direct_Hire)</t>
  </si>
  <si>
    <t>6 PSL Direct Hire, 5 days deployment travel 3 days redeployment</t>
  </si>
  <si>
    <t>Deployment Travel &amp; PQ Costs (FS2) (PSL_Engineer)</t>
  </si>
  <si>
    <t>9 PSL Engineers w/ 2 Rotators, 5 days deployment travel 3 days redeployment</t>
  </si>
  <si>
    <t>Deployment Travel &amp; PQ Costs (FS2) (Drill Team)</t>
  </si>
  <si>
    <t>19 - PQ's @ $950/each (anticipated cost) - 2 Alternates and 17 Primaries</t>
  </si>
  <si>
    <t>17 - Deploy travel costs w/ 2 PSL rotator @ $1800 each</t>
  </si>
  <si>
    <t>1.2.8.6.6.9</t>
  </si>
  <si>
    <t>Parallel Gens through PDM Bays (Driller &amp; Contract Gen Tech)</t>
  </si>
  <si>
    <t>Generators/PDM: Parallel Gens through PDM Bays (Contract Gen Tech)</t>
  </si>
  <si>
    <t>Estimated 18 days of contractor cost @ $250 per hour 9 hour days plus travel &amp; PQ allowance of $1200 for a total of $41,700 or $5957 for each of the 7 days of work at the Pole.</t>
  </si>
  <si>
    <t>1.2.8.6.6.10</t>
  </si>
  <si>
    <t>Load Test using Resistance Heaters (Driller &amp; Contract Gen Tech)</t>
  </si>
  <si>
    <t>Generators/PDM: Load Test using Resistance Heaters (Contract Gen Tech)</t>
  </si>
  <si>
    <t>1.2.8.6.6.11</t>
  </si>
  <si>
    <t>Test Safety Shut-downs (Driller &amp; Contract Gen Tech)</t>
  </si>
  <si>
    <t>Generators/PDM: Test Safety Shut-downs (Contract Gen Tech)</t>
  </si>
  <si>
    <t>1.2.8.6.15</t>
  </si>
  <si>
    <t>On-ice Labor FS2</t>
  </si>
  <si>
    <t>On-Ice Labor  (FS2) (PSL Engineers)</t>
  </si>
  <si>
    <t>EE/ME Engineer Labor Totals from Population file. Assumes 2 days in McMurdo southbound and 1 day northbound.</t>
  </si>
  <si>
    <t>On-Ice Labor  (FS2) (PSL Drillers)</t>
  </si>
  <si>
    <t>Technician Labor Totals from Population file. Assumes 2 days in McMurdo southbound and 1 day northbound.</t>
  </si>
  <si>
    <t>On-Ice Labor  (FS2) (Safety Engineer)</t>
  </si>
  <si>
    <t>Safety Engineer Labor Totals from Population file. Assumes 2 days in McMurdo southbound and 1 day northbound.</t>
  </si>
  <si>
    <t>1.2.8.7.2</t>
  </si>
  <si>
    <t>PQ, ECW &amp; Deployment Travel Costs (FS3)</t>
  </si>
  <si>
    <t>Deployment Travel &amp; PQ Costs (FS3) (Driller_Manager)</t>
  </si>
  <si>
    <t>1 (Drill Manager), 5 days deployment travel 3 days redeployment</t>
  </si>
  <si>
    <t>Deployment Travel &amp; PQ Costs (FS3) (Safety_Engineer)</t>
  </si>
  <si>
    <t>1 (Safety Engineer), 5 days deployment travel 3 days redeployment</t>
  </si>
  <si>
    <t>Deployment Travel &amp; PQ Costs (FS3) (Driller_PSL_Direct_Hire)</t>
  </si>
  <si>
    <t>20 (PSL Direct Hire), 5 days deployment travel 3 days redeployment</t>
  </si>
  <si>
    <t>Deployment Travel &amp; PQ Costs (FS3) (Engineer_PSL)</t>
  </si>
  <si>
    <t>8 (PSL Engineers), 5 days deployment travel 3 days redeployment</t>
  </si>
  <si>
    <t>PQ Costs (FS3) (Drill Team)</t>
  </si>
  <si>
    <t>33 - PQ's @ $950/each (anticipated cost) 28 Drillers, Safety Engineer &amp; 4 Alternates</t>
  </si>
  <si>
    <t>Travel  (FS3) (Drill Team)</t>
  </si>
  <si>
    <t>29 - Deploy travel costs 29 (28 Drillers &amp; 1 Safety Engineer) @ $1800 each</t>
  </si>
  <si>
    <t>1.2.8.7.13</t>
  </si>
  <si>
    <t>On-Ice Labor  (FS3)</t>
  </si>
  <si>
    <t>On-Ice Labor  (FS3) (PSL Engineers)</t>
  </si>
  <si>
    <t>On-Ice Labor  (FS3) (PSL Contract Drillers)</t>
  </si>
  <si>
    <t>On-Ice Labor  (FS3) (Safety Engineer)</t>
  </si>
  <si>
    <t>1.2.9.1.3.2</t>
  </si>
  <si>
    <t>Procure Sensor Handling Equipment</t>
  </si>
  <si>
    <t>Off-Ice Install: Procure Sensor Handling Equipment</t>
  </si>
  <si>
    <t>1.2.9.1.3.3</t>
  </si>
  <si>
    <t>Procure ESD Mitigation Equipment</t>
  </si>
  <si>
    <t>Off-Ice Install: Procure ESD Sensor Handling Equipment</t>
  </si>
  <si>
    <t>Lab coats, ESDgloves, ESD runners</t>
  </si>
  <si>
    <t>1.2.9.2.8</t>
  </si>
  <si>
    <t>Procure Installation Hardware</t>
  </si>
  <si>
    <t>Off-Ice Install: Procure Installation Hardware</t>
  </si>
  <si>
    <t>1.2.9.2.9</t>
  </si>
  <si>
    <t>Procure Installation Weights</t>
  </si>
  <si>
    <t>Off-Ice Install: Procure Installation Weights</t>
  </si>
  <si>
    <t>1.2.9.3.2.1</t>
  </si>
  <si>
    <t>IME ICL Quad Connectivity Tester Design, Prototype, Production (2023-24)</t>
  </si>
  <si>
    <t>Off-ice Install: IME ICL Quad Connectivity Tester Design, Prototype &amp; Production (2023-24)</t>
  </si>
  <si>
    <t>IME ICL QCT</t>
  </si>
  <si>
    <t>IME ICL QCT 1 domestic travel to NTS at MSU</t>
  </si>
  <si>
    <t>Wisniewski</t>
  </si>
  <si>
    <t>1.2.9.3.3.2</t>
  </si>
  <si>
    <t>IME Depth Readout Development and System Integration (2022-23)</t>
  </si>
  <si>
    <t>Off-ice Install: IME Depth Readout Development and System Integration (2022-23)</t>
  </si>
  <si>
    <t>Duplicate system (1/TOS plus spares)</t>
  </si>
  <si>
    <t>1 domestic trip ($1800/person) to MSU for testing with full length quad</t>
  </si>
  <si>
    <t>Purchasing 2x materials for spares</t>
  </si>
  <si>
    <t>1.2.9.3.3.3</t>
  </si>
  <si>
    <t>IME Depth Readout System Final Integration (2023-24)</t>
  </si>
  <si>
    <t>Off-Ice Install: IME Depth Readout System Final Integration (2023-24)</t>
  </si>
  <si>
    <t>Test of all Paro Sensors</t>
  </si>
  <si>
    <t>1.2.9.3.3.7</t>
  </si>
  <si>
    <t>Procure Pressure Sensors</t>
  </si>
  <si>
    <t>Off-Ice Install: Procure Pressure Sensors</t>
  </si>
  <si>
    <t>May delay pressure sensor procurement if calibration shelf life duration in question. Vendor quote for 2022 is 11800/each, with increment of 3-5% / year</t>
  </si>
  <si>
    <t>1.2.9.4.2.3</t>
  </si>
  <si>
    <t>Procure Logbook Tablets</t>
  </si>
  <si>
    <t>Off-Ice Install: Procure Tablets for Logbook</t>
  </si>
  <si>
    <t>two rugged tablets for logbook keeping</t>
  </si>
  <si>
    <t>1.2.9.4.2.5</t>
  </si>
  <si>
    <t>Procure Laser Rangers, Tape Measures, Shop Lights, Helmets for Installation</t>
  </si>
  <si>
    <t>Off-Ice Install: Procure Laser Rangers &amp; various Installation Supplies</t>
  </si>
  <si>
    <t>Laser ranges to measure well depth and distance between DOMs (2)</t>
  </si>
  <si>
    <t>1.2.10.1.3</t>
  </si>
  <si>
    <t>FS3 Off-Ice Installation Training (Drillers, Installers, Management, including alternates)</t>
  </si>
  <si>
    <t>Install FS3: FS3 Off-Ice Installation Training: Drillers</t>
  </si>
  <si>
    <t>PSL Driller</t>
  </si>
  <si>
    <t>3x8 hours installation training (sensor handling, practice at the tower). Need (3+1 spare)x3=12 drillers</t>
  </si>
  <si>
    <t>1.2.10.4.2</t>
  </si>
  <si>
    <t>PQ, ECW, Deployment Travel Costs Installation Team FS2 (Headcount 1)</t>
  </si>
  <si>
    <t>Install FS2: Install Team FS2 PQ Costs (Headcount 1)</t>
  </si>
  <si>
    <t>1 - PQ @ $700/each (anticipated cost)</t>
  </si>
  <si>
    <t>Install FS2: Install Team FS2 ECW Costs (Headcount 1)</t>
  </si>
  <si>
    <t>1 - ECW allowance @ $250/each</t>
  </si>
  <si>
    <t>Install FS2: Install Team FS2 Deployment Travel Costs (Headcount 1)</t>
  </si>
  <si>
    <t>1 - International Travel (3 nights southbound, 2 nights northbound, plus per diem) @ $1800/each</t>
  </si>
  <si>
    <t>1.2.10.4.10</t>
  </si>
  <si>
    <t>Installation: On-Ice Labor  (FS2)</t>
  </si>
  <si>
    <t>Installation: On-Ice Labor  (FS2) (Installation Lead)</t>
  </si>
  <si>
    <t>1.2.10.5.2</t>
  </si>
  <si>
    <t>PQ, ECW, Deployment Travel Costs Install FS2 Installation Team</t>
  </si>
  <si>
    <t>Install FS3: Install Team FS3 PQ Costs (Headcount 1)</t>
  </si>
  <si>
    <t>Install FS3: Install Team FS3 ECW Costs (Headcount 1)</t>
  </si>
  <si>
    <t>Install FS3: Install Team FS3 Deployment Costs (Headcount 1 + 9 in-kind)</t>
  </si>
  <si>
    <t>1.2.10.5.8</t>
  </si>
  <si>
    <t>Installation: On-Ice Labor  (FS3)</t>
  </si>
  <si>
    <t>Installation: On-Ice Labor  (FS3) (Installation Lead)</t>
  </si>
  <si>
    <t>1.1.1.1</t>
  </si>
  <si>
    <t>Project Administration (B)</t>
  </si>
  <si>
    <t>Project admin - principal investigator</t>
  </si>
  <si>
    <t>Hanson</t>
  </si>
  <si>
    <t>KE</t>
  </si>
  <si>
    <t>A - Analogy</t>
  </si>
  <si>
    <t>PSU</t>
  </si>
  <si>
    <t>Project admin - Doug Cowen</t>
  </si>
  <si>
    <t>Cowen</t>
  </si>
  <si>
    <t>UMD</t>
  </si>
  <si>
    <t>Project admin - Greg Sullivan</t>
  </si>
  <si>
    <t>Sullivan</t>
  </si>
  <si>
    <t>Added by Erik B from UMD</t>
  </si>
  <si>
    <t>Project Director-ODell</t>
  </si>
  <si>
    <t>ODell</t>
  </si>
  <si>
    <t>Project manager-Feyzi</t>
  </si>
  <si>
    <t>Feyzi</t>
  </si>
  <si>
    <t>Project Office M&amp;S</t>
  </si>
  <si>
    <t>Project Advisory Panel Reviews - Panel Members Compensation</t>
  </si>
  <si>
    <t>6-panel members (domestic travel), 3 require some form of payment ~$1,000 each</t>
  </si>
  <si>
    <t>PO-Travel</t>
  </si>
  <si>
    <t>1.1.2.1</t>
  </si>
  <si>
    <t>Project Controls and Finance (B)</t>
  </si>
  <si>
    <t>Finance -</t>
  </si>
  <si>
    <t>Finance</t>
  </si>
  <si>
    <t>MA</t>
  </si>
  <si>
    <t>Project Controls -</t>
  </si>
  <si>
    <t>Controls</t>
  </si>
  <si>
    <t>Rogal</t>
  </si>
  <si>
    <t>1.1.3.1</t>
  </si>
  <si>
    <t>Quality, Safety  Management, Document Control Systems (B)</t>
  </si>
  <si>
    <t>Q&amp;A / Safety - Zernick</t>
  </si>
  <si>
    <t>1.1.4.1</t>
  </si>
  <si>
    <t>Logistics (B)</t>
  </si>
  <si>
    <t>Logistics-Tosi</t>
  </si>
  <si>
    <t>1.1.5.1</t>
  </si>
  <si>
    <t>Systems Engineering (B)</t>
  </si>
  <si>
    <t>System Engineering-Sandstrom</t>
  </si>
  <si>
    <t>Sandstrom</t>
  </si>
  <si>
    <t>Technical Coordination-DuVernois</t>
  </si>
  <si>
    <t>DuVernois</t>
  </si>
  <si>
    <t>SS</t>
  </si>
  <si>
    <t>1.3.3.1.2.5</t>
  </si>
  <si>
    <t>PDOM Rev3 Mainboard production (Qty. 27)</t>
  </si>
  <si>
    <t>Domestic trip to PCA manufacturer</t>
  </si>
  <si>
    <t>27 Rev3 PDOM Mainboards</t>
  </si>
  <si>
    <t>27 PDOM Calibration Boards</t>
  </si>
  <si>
    <t>1.3.3.2.2.5</t>
  </si>
  <si>
    <t>PDOM HV system production (Qty. 27)</t>
  </si>
  <si>
    <t>27 PDOM HV subsystems  (HV supply PCA)</t>
  </si>
  <si>
    <t>1.3.3.4.1</t>
  </si>
  <si>
    <t>Refurbish 10 IceCube DOMs</t>
  </si>
  <si>
    <t>35 Penetrator Cable Assemblies and attachment hardware</t>
  </si>
  <si>
    <t>1.3.3.4.5.1</t>
  </si>
  <si>
    <t>Refurbishment Batch #1 (Qty. 20)</t>
  </si>
  <si>
    <t>N.N.</t>
  </si>
  <si>
    <t>1.3.3.4.5.2</t>
  </si>
  <si>
    <t>FAT Batch #1</t>
  </si>
  <si>
    <t>Scientist</t>
  </si>
  <si>
    <t>1.3.3.4.5.3</t>
  </si>
  <si>
    <t>Packing Batch #1</t>
  </si>
  <si>
    <t>1.3.3.4.6</t>
  </si>
  <si>
    <t>Ship 2 + 1 spare PDOMs for Strings 87-88 to Pt. Hueneme</t>
  </si>
  <si>
    <t>Ship to Pt. Hueneme</t>
  </si>
  <si>
    <t>1.3.3.4.7</t>
  </si>
  <si>
    <t>Ship 12 + 1 spare PDOMs for Strings 89-93 to Pt. Hueneme</t>
  </si>
  <si>
    <t>1.3.4.2.3.3</t>
  </si>
  <si>
    <t>Firmware support during D-Egg FAT</t>
  </si>
  <si>
    <t>S. Griffin</t>
  </si>
  <si>
    <t>1.3.4.2.3.5</t>
  </si>
  <si>
    <t>Firmware support during mDOM FAT</t>
  </si>
  <si>
    <t>1.3.4.2.3.6</t>
  </si>
  <si>
    <t>Firmware support during development of Calibration Devices, Special Devices, system integration, and commissioning</t>
  </si>
  <si>
    <t>1.4.1.1.1.3.2.1</t>
  </si>
  <si>
    <t>MSU</t>
  </si>
  <si>
    <t>Fabrication</t>
  </si>
  <si>
    <t>First article cable fabrication</t>
  </si>
  <si>
    <t>Ng</t>
  </si>
  <si>
    <t>1.4.1.1.1.3.2.2</t>
  </si>
  <si>
    <t>Acceptance testing</t>
  </si>
  <si>
    <t>First article acceptance testing</t>
  </si>
  <si>
    <t>Wilkins</t>
  </si>
  <si>
    <t>1.4.1.1.1.3.2.4</t>
  </si>
  <si>
    <t>First article shipping to breakout installation facility</t>
  </si>
  <si>
    <t>1.4.1.1.1.3.3</t>
  </si>
  <si>
    <t>Production readiness review</t>
  </si>
  <si>
    <t>1.4.1.1.1.3.4</t>
  </si>
  <si>
    <t>Production of final six main cables</t>
  </si>
  <si>
    <t>1.4.1.1.1.3.6</t>
  </si>
  <si>
    <t>Production main cable shipping to breakout installation facility</t>
  </si>
  <si>
    <t>Production cable shipping to breakout installation facility</t>
  </si>
  <si>
    <t>1.4.1.1.2.2.1</t>
  </si>
  <si>
    <t>Breakout final design</t>
  </si>
  <si>
    <t>C5</t>
  </si>
  <si>
    <t>1.4.1.1.2.2.2</t>
  </si>
  <si>
    <t>Breakout prototype production</t>
  </si>
  <si>
    <t>1.4.1.1.2.2.3</t>
  </si>
  <si>
    <t>Breakout prototype testing</t>
  </si>
  <si>
    <t>1.4.1.1.2.2.4</t>
  </si>
  <si>
    <t>Breakout final design review</t>
  </si>
  <si>
    <t>1.4.1.1.3.2</t>
  </si>
  <si>
    <t>MCA production</t>
  </si>
  <si>
    <t>1.4.1.1.3.3</t>
  </si>
  <si>
    <t>Pre-ship review</t>
  </si>
  <si>
    <t>1.4.1.1.3.4</t>
  </si>
  <si>
    <t>Main Cable Assembly shipping to PTH (RDD 12/1/23 for FY24 vessel.  ROS 12/1/2025)</t>
  </si>
  <si>
    <t>Main Cable Assembly shipping to PTH</t>
  </si>
  <si>
    <t>1.4.1.2.1.5</t>
  </si>
  <si>
    <t>BCA prototype testing</t>
  </si>
  <si>
    <t>BCA prototype evaluation</t>
  </si>
  <si>
    <t>1.4.1.2.2.1</t>
  </si>
  <si>
    <t>BCA final design</t>
  </si>
  <si>
    <t>1.4.1.2.2.2</t>
  </si>
  <si>
    <t>BCA final design review</t>
  </si>
  <si>
    <t>1.4.1.2.2.4</t>
  </si>
  <si>
    <t>BCA procurement</t>
  </si>
  <si>
    <t>1.4.1.2.3.1</t>
  </si>
  <si>
    <t>BCA manufacturing</t>
  </si>
  <si>
    <t>BCA manufacturing - first two strings</t>
  </si>
  <si>
    <t>BCA connectors - first two strings, MCA side (62 connectors)</t>
  </si>
  <si>
    <t>PCA side connectors already purchased</t>
  </si>
  <si>
    <t>BCA cable - first two strings (2,000 m)</t>
  </si>
  <si>
    <t>2,000 m of cable for first two strings and spares, $15/m based on SB 45027</t>
  </si>
  <si>
    <t>BCA fabrication costs - first two strings</t>
  </si>
  <si>
    <t>1.4.1.2.3.2</t>
  </si>
  <si>
    <t>BCA pre-ship review</t>
  </si>
  <si>
    <t>1.4.1.2.3.3</t>
  </si>
  <si>
    <t>Shipping to PTH (FY24 vessel, RDD 12/1/23 - ROS 2/1/25 to pre-position)</t>
  </si>
  <si>
    <t>Shipping to PTH</t>
  </si>
  <si>
    <t>BCA shipping costs to PTH (1st two strings)</t>
  </si>
  <si>
    <t>1.4.1.2.4.1</t>
  </si>
  <si>
    <t>BCA manufacturing - final five strings</t>
  </si>
  <si>
    <t>BCA connectors - last five strings, MCA side (110 connectors)</t>
  </si>
  <si>
    <t>BCA cable - last five strings (4,556 m)</t>
  </si>
  <si>
    <t>4,556 m of cable for remaining five strings, $15/m based on SB 45027</t>
  </si>
  <si>
    <t>BCA fabrication costs - last five strings</t>
  </si>
  <si>
    <t>1.4.1.2.4.2</t>
  </si>
  <si>
    <t>Shipping to PTH  (FY24 vessel, RDD 12/1/23 - ROS 12/1/25)</t>
  </si>
  <si>
    <t>BCA shipping costs to PTH (remaining strings)</t>
  </si>
  <si>
    <t>1.4.1.2.5</t>
  </si>
  <si>
    <t>Breakout Cable Assemblies support</t>
  </si>
  <si>
    <t>Breakout Cable Assembly miscellaneous supplies</t>
  </si>
  <si>
    <t>F - Parametric</t>
  </si>
  <si>
    <t>1.4.1.3.4.2</t>
  </si>
  <si>
    <t>SPAT cable materials procurement</t>
  </si>
  <si>
    <t>SPAT cable materials</t>
  </si>
  <si>
    <t>1.4.1.3.4.3</t>
  </si>
  <si>
    <t>SPAT cable production</t>
  </si>
  <si>
    <t>1.4.1.3.4.4</t>
  </si>
  <si>
    <t>SPAT cable shipping to WIPAC</t>
  </si>
  <si>
    <t>SPAT cable shipping</t>
  </si>
  <si>
    <t>1.4.1.3.5</t>
  </si>
  <si>
    <t>Penetrator Cable Assemblies support</t>
  </si>
  <si>
    <t>Penetrator Cable Assembly Miscellaneous supplies</t>
  </si>
  <si>
    <t>1.4.1.4.1.5</t>
  </si>
  <si>
    <t>String hardware final design review</t>
  </si>
  <si>
    <t>1.4.1.4.1.7</t>
  </si>
  <si>
    <t>String hardware production</t>
  </si>
  <si>
    <t>String hardware shipping to MCA production facility</t>
  </si>
  <si>
    <t>1.4.1.4.2</t>
  </si>
  <si>
    <t>String hardware support</t>
  </si>
  <si>
    <t>String hardware miscellaneous supplies</t>
  </si>
  <si>
    <t>1.4.1.6.1</t>
  </si>
  <si>
    <t>Off-ice training Cable SMEs (FS3)</t>
  </si>
  <si>
    <t>Off-Ice Safety Training FS3 Cable SMEs (Headcount 2)</t>
  </si>
  <si>
    <t>standard domestic trip $1800 (x2)</t>
  </si>
  <si>
    <t>1.4.1.6.3</t>
  </si>
  <si>
    <t>PQ, ECW &amp; Deployment Travel Costs Cable SMEs (FS3)</t>
  </si>
  <si>
    <t>Cable SME FS3 PQ costs (Headcount 2)</t>
  </si>
  <si>
    <t>Cable SME FS3 ECW costs (Headcount 2)</t>
  </si>
  <si>
    <t>Cable SME FS3 Deployment travel (Headcount 2)</t>
  </si>
  <si>
    <t>1.4.1.6.4</t>
  </si>
  <si>
    <t>Cable SME support for FS3 activities (slot 1)</t>
  </si>
  <si>
    <t>On-Ice Cable SME support for FS3 activities (slot 1)</t>
  </si>
  <si>
    <t>1.4.1.6.5</t>
  </si>
  <si>
    <t>Cable SME support for FS3 activities (slot 2)</t>
  </si>
  <si>
    <t>On-Ice Cable SME support for FS3 activities (slot 2)</t>
  </si>
  <si>
    <t>TBD</t>
  </si>
  <si>
    <t>1.4.2.2.4</t>
  </si>
  <si>
    <t>SJBs</t>
  </si>
  <si>
    <t>1.4.2.2.6</t>
  </si>
  <si>
    <t>Kelley</t>
  </si>
  <si>
    <t>Shipping costs to PTH</t>
  </si>
  <si>
    <t>1.4.2.2.8</t>
  </si>
  <si>
    <t>Surface Junction Box support</t>
  </si>
  <si>
    <t>Surface Junction Box miscellaneous supplies</t>
  </si>
  <si>
    <t>1.4.2.3.2.3</t>
  </si>
  <si>
    <t>1.4.2.3.2.4</t>
  </si>
  <si>
    <t>1.4.2.3.2.5</t>
  </si>
  <si>
    <t>Shipping to PTH (NB: small -- RDD 9/15/23 for ComSur FY25, ROS 12/15/23)</t>
  </si>
  <si>
    <t>Shipping to PTH (NB: small)</t>
  </si>
  <si>
    <t>Shipping costs</t>
  </si>
  <si>
    <t>1.4.2.3.3.1</t>
  </si>
  <si>
    <t>Final design</t>
  </si>
  <si>
    <t>1.4.2.3.3.3</t>
  </si>
  <si>
    <t>Final design review</t>
  </si>
  <si>
    <t>1.4.2.3.3.4</t>
  </si>
  <si>
    <t>Procurement</t>
  </si>
  <si>
    <t>Patch cables (169)</t>
  </si>
  <si>
    <t>1.4.2.3.3.5</t>
  </si>
  <si>
    <t>Production</t>
  </si>
  <si>
    <t>1.4.2.3.3.6</t>
  </si>
  <si>
    <t>1.4.2.3.3.7</t>
  </si>
  <si>
    <t>Shipping to PTH (RDD 9/15/24 for FY25 ComSur, ROS 12/1/24)</t>
  </si>
  <si>
    <t>Patch cable shipping costs</t>
  </si>
  <si>
    <t>1.4.2.3.4</t>
  </si>
  <si>
    <t>ICL Upgrade support</t>
  </si>
  <si>
    <t>ICL Upgrade Support miscellaneous supplies</t>
  </si>
  <si>
    <t>1.4.2.4.4</t>
  </si>
  <si>
    <t>PQ, ECW, Deployment Travel Costs Cable SMEs (FS2)</t>
  </si>
  <si>
    <t>Cable SME FS2 PQ costs (Headcount 2)</t>
  </si>
  <si>
    <t>Cable SME FS2 ECW costs (Headcount 2)</t>
  </si>
  <si>
    <t>Cable SME FS2 Deployment travel (Headcount 2)</t>
  </si>
  <si>
    <t>1.4.2.4.5</t>
  </si>
  <si>
    <t>Cable SME support for FS2 activities (slot 1)</t>
  </si>
  <si>
    <t>1.4.2.4.6</t>
  </si>
  <si>
    <t>Cable SME support for FS2 activities (slot 2)</t>
  </si>
  <si>
    <t>Shoolz</t>
  </si>
  <si>
    <t>1.4.4.1.1.1</t>
  </si>
  <si>
    <t>White Rabbit OEM nodes for NTS and SPTS (10 total, 6 to be purchased)</t>
  </si>
  <si>
    <t>4 already purchased by NvE, 6 more planned</t>
  </si>
  <si>
    <t>White Rabbit OEM nodes for ICL (10)</t>
  </si>
  <si>
    <t>Fiber patch cables for ICL (10)</t>
  </si>
  <si>
    <t>1.4.4.1.1.5</t>
  </si>
  <si>
    <t>Shipping to PTH (RDD 9/15/24 for FY25 ComSur - ROS 12/1/24)</t>
  </si>
  <si>
    <t>1.4.4.1.2.1</t>
  </si>
  <si>
    <t>1.4.4.1.2.2</t>
  </si>
  <si>
    <t>Prototype production</t>
  </si>
  <si>
    <t>Timing monitoring prototype</t>
  </si>
  <si>
    <t>1.4.4.1.2.3</t>
  </si>
  <si>
    <t>Installation and testing at NTS/SPTS</t>
  </si>
  <si>
    <t>1.4.4.1.2.4</t>
  </si>
  <si>
    <t>Production of ICL system</t>
  </si>
  <si>
    <t>Timing monitoring system for ICL</t>
  </si>
  <si>
    <t>1.4.4.1.2.6</t>
  </si>
  <si>
    <t>assumes joint shipment with 1.4.4.1.1</t>
  </si>
  <si>
    <t>1.4.4.1.3</t>
  </si>
  <si>
    <t>Timing systems support</t>
  </si>
  <si>
    <t>Timing systems miscellaneous supplies</t>
  </si>
  <si>
    <t>1.4.4.2.1.5</t>
  </si>
  <si>
    <t>DC power supply chassis for ICL (3)</t>
  </si>
  <si>
    <t>48V DC power supply modules for ICL (15)</t>
  </si>
  <si>
    <t>1.4.4.2.2.1</t>
  </si>
  <si>
    <t>1.4.4.2.2.4</t>
  </si>
  <si>
    <t>Custom power fanout unit for NTS</t>
  </si>
  <si>
    <t>Power fanout cables for NTS (5)</t>
  </si>
  <si>
    <t>Custom power fanout units for ICL (2)</t>
  </si>
  <si>
    <t>Power fanout cables for ICL (10)</t>
  </si>
  <si>
    <t>1.4.4.2.3.4</t>
  </si>
  <si>
    <t>Power control unit for NTS</t>
  </si>
  <si>
    <t>Power control units for ICL (2)</t>
  </si>
  <si>
    <t>1.4.4.2.4.1</t>
  </si>
  <si>
    <t>Power system installation and testing at NTS</t>
  </si>
  <si>
    <t>Installation and testing at NTS</t>
  </si>
  <si>
    <t>1.4.4.2.4.2</t>
  </si>
  <si>
    <t>Power system final design review</t>
  </si>
  <si>
    <t>1.4.4.2.4.3</t>
  </si>
  <si>
    <t>1.4.4.2.4.4</t>
  </si>
  <si>
    <t>Shipping to PTH (ComSur RDD 9/15/24, ROS 12/1/24)</t>
  </si>
  <si>
    <t>1.4.4.2.5</t>
  </si>
  <si>
    <t>Power systems support</t>
  </si>
  <si>
    <t>Power systems miscellaneous supplies</t>
  </si>
  <si>
    <t>1.4.4.3.2</t>
  </si>
  <si>
    <t>PQ, ECW, Deployment Travel Costs FS2 Electronics SMEs (Headcount 2)</t>
  </si>
  <si>
    <t>Electronics SME FS2 PQ costs (slot 1)</t>
  </si>
  <si>
    <t>Electronics SME FS2 ECW costs (slot 1)</t>
  </si>
  <si>
    <t>Electronics SME FS2 Deployment travel (slot 1)</t>
  </si>
  <si>
    <t>Electronics SME FS2 PQ costs (slot 2)</t>
  </si>
  <si>
    <t>Electronics SME FS2 ECW costs (slot 2)</t>
  </si>
  <si>
    <t>Electronics SME FS2 Deployment travel (slot 2)</t>
  </si>
  <si>
    <t>1.4.4.3.3</t>
  </si>
  <si>
    <t>Electronics SME support for FS2 activities (slot 1)</t>
  </si>
  <si>
    <t>Electronics SME support for FS2 activities</t>
  </si>
  <si>
    <t>Halliday</t>
  </si>
  <si>
    <t>PO</t>
  </si>
  <si>
    <t>1.4.4.3.8</t>
  </si>
  <si>
    <t>Electronics SME support for FS3 activities (slot 1)</t>
  </si>
  <si>
    <t>1.4.4.3.5</t>
  </si>
  <si>
    <t>Off-ice training Electronics SMEs (FS3)</t>
  </si>
  <si>
    <t>Off-ice safety training FS3 Electronics SMEs</t>
  </si>
  <si>
    <t>1.4.4.3.7</t>
  </si>
  <si>
    <t>PQ, ECW, Deployment Travel Costs FS3 Electronics SMEs (Headcount 2)</t>
  </si>
  <si>
    <t>Electronics SME FS3 PQ costs (slot 1)</t>
  </si>
  <si>
    <t>Electronics SME FS3 ECW costs (slot 1)</t>
  </si>
  <si>
    <t>Electronics SME FS3 Deployment travel (slot 1)</t>
  </si>
  <si>
    <t>Electronics SME FS3 PQ costs (slot 2)</t>
  </si>
  <si>
    <t>Electronics SME FS3 ECW costs (slot 2)</t>
  </si>
  <si>
    <t>Electronics SME FS3 Deployment travel (slot 2)</t>
  </si>
  <si>
    <t>1.4.6</t>
  </si>
  <si>
    <t>CPT Management (PY4 onward)</t>
  </si>
  <si>
    <t>CPT Management - Ty DeYoung</t>
  </si>
  <si>
    <t>DeYoung</t>
  </si>
  <si>
    <t>CPT Management miscellaneous Supplies</t>
  </si>
  <si>
    <t>Reviews and Project Planning Meetings</t>
  </si>
  <si>
    <t>1.5.2.2.2.0</t>
  </si>
  <si>
    <t>Pencil Beam Engineering</t>
  </si>
  <si>
    <t>Overall coordination for Pencil Beam</t>
  </si>
  <si>
    <t>Wendt</t>
  </si>
  <si>
    <t>1.5.3.1.1</t>
  </si>
  <si>
    <t>UA</t>
  </si>
  <si>
    <t>Simulation Studies</t>
  </si>
  <si>
    <t>zeroed postdoc, needed later years when we have schedule approved</t>
  </si>
  <si>
    <t>1.5.3.2.4</t>
  </si>
  <si>
    <t>Create Database Structure for Timing Calibration Data</t>
  </si>
  <si>
    <t>1.5.3.2.5</t>
  </si>
  <si>
    <t>Analyze Timing Calibration Data from Deployed Modules</t>
  </si>
  <si>
    <t>1.5.3.3.2</t>
  </si>
  <si>
    <t>Create Database Structure for Geometry Calibration Data</t>
  </si>
  <si>
    <t>1.5.3.3.3</t>
  </si>
  <si>
    <t>Analyze Geometry Calibration Data from Deployed Modules</t>
  </si>
  <si>
    <t>1.5.3.4.2</t>
  </si>
  <si>
    <t>Software Development</t>
  </si>
  <si>
    <t>1.5.3.4.3</t>
  </si>
  <si>
    <t>Execution of Array Calibration</t>
  </si>
  <si>
    <t>Execution</t>
  </si>
  <si>
    <t>1.5.3.5.1</t>
  </si>
  <si>
    <t>Testing of dust logger and IDP winch</t>
  </si>
  <si>
    <t>Dust logger shipping UCB to UW/PSL</t>
  </si>
  <si>
    <t>PSL Engineering support for summer 2024 testing</t>
  </si>
  <si>
    <t>Research Scientist to test dust logger</t>
  </si>
  <si>
    <t>Senior Scientist</t>
  </si>
  <si>
    <t>Travel to test dust logger</t>
  </si>
  <si>
    <t>1.5.3.5.3</t>
  </si>
  <si>
    <t>Delivery of logger and winch to PTH</t>
  </si>
  <si>
    <t>Shipping of logger and winch to PTH</t>
  </si>
  <si>
    <t>1.5.4.1</t>
  </si>
  <si>
    <t>Calibration management</t>
  </si>
  <si>
    <t>Calibration Management</t>
  </si>
  <si>
    <t>Williams</t>
  </si>
  <si>
    <t>Miscellaneous supplies for calibration and outreach activities</t>
  </si>
  <si>
    <t>1.5.4.2</t>
  </si>
  <si>
    <t>Travel to reviews and working meetings - Domestic</t>
  </si>
  <si>
    <t>Travel to reviews and working meetings - International</t>
  </si>
  <si>
    <t>1.6.0</t>
  </si>
  <si>
    <t>L2 Task Management</t>
  </si>
  <si>
    <t>L2 Task management - Erik Blaufuss</t>
  </si>
  <si>
    <t>Blaufuss</t>
  </si>
  <si>
    <t>20% effort for management - EKB</t>
  </si>
  <si>
    <t>Travel to annual project reviews</t>
  </si>
  <si>
    <t>Travel to project planning workshops and meetings</t>
  </si>
  <si>
    <t>PQ process - all L3 areas</t>
  </si>
  <si>
    <t>Deployment to Pole - all L3 areas</t>
  </si>
  <si>
    <t>1.6.1.0</t>
  </si>
  <si>
    <t>L3 Task Management</t>
  </si>
  <si>
    <t>L3 Task Management - Jim Braun</t>
  </si>
  <si>
    <t>Braun</t>
  </si>
  <si>
    <t>Travel to NTS for new OM integration work</t>
  </si>
  <si>
    <t>Travel to NTS for new calibration device integration work</t>
  </si>
  <si>
    <t>Travel to NTS for OM integration work</t>
  </si>
  <si>
    <t>1.6.1.4.3.8</t>
  </si>
  <si>
    <t>Support OM testing app thru FAT testing cycles</t>
  </si>
  <si>
    <t>Weber</t>
  </si>
  <si>
    <t>1.6.1.4.3.9.1</t>
  </si>
  <si>
    <t>Extend OM testing app to include support for MMB based special devices</t>
  </si>
  <si>
    <t>1.6.1.4.3.9.2</t>
  </si>
  <si>
    <t>Support OM testing app thru calibration device DVT and FAT testing</t>
  </si>
  <si>
    <t>1.6.1.4.3.10</t>
  </si>
  <si>
    <t>Prototype and test SPAT testing software at NTS</t>
  </si>
  <si>
    <t>1.6.1.4.3.11</t>
  </si>
  <si>
    <t>Prepare and ship SPAT toolset to Pole</t>
  </si>
  <si>
    <t>tools and computers for SPAT</t>
  </si>
  <si>
    <t>1.6.1.4.3.13</t>
  </si>
  <si>
    <t>SPAT testing preparation and execution at Pole FS2</t>
  </si>
  <si>
    <t>1.6.1.4.3.15</t>
  </si>
  <si>
    <t>SPAT testing preparation and execution at Pole FS3</t>
  </si>
  <si>
    <t>1.6.1.4.5.4.3</t>
  </si>
  <si>
    <t>Extend xDOMapp to include support for calibration devices in operations</t>
  </si>
  <si>
    <t>1.6.1.4.5.6</t>
  </si>
  <si>
    <t>Support full DAQ testing with xDOMapp at NTS/SPTS with Calibration devices</t>
  </si>
  <si>
    <t>1.6.1.4.5.8</t>
  </si>
  <si>
    <t>Support xDOMapp through SPAT testing and deployment</t>
  </si>
  <si>
    <t>1.6.1.4.6.5</t>
  </si>
  <si>
    <t>Support MMB software for calibration device interface development</t>
  </si>
  <si>
    <t>Support MMB-xDOMapp software for calibration devices</t>
  </si>
  <si>
    <t>1.6.1.6.6</t>
  </si>
  <si>
    <t>Firmware device maintenance and support for all OM devices during DAQ Development</t>
  </si>
  <si>
    <t>Anderson</t>
  </si>
  <si>
    <t>1.6.4.0</t>
  </si>
  <si>
    <t>L3 Task management - Ralf Auer</t>
  </si>
  <si>
    <t>Auer</t>
  </si>
  <si>
    <t>Miscellaneous supplies</t>
  </si>
  <si>
    <t>Trip to MSU to install NTS equipment</t>
  </si>
  <si>
    <t>NTS computing system purchase</t>
  </si>
  <si>
    <t>SPS computing system additions</t>
  </si>
  <si>
    <t>1.6.5.0</t>
  </si>
  <si>
    <t>Row Labels</t>
  </si>
  <si>
    <t>Grand Total</t>
  </si>
  <si>
    <t>Sum of 12mo Subtotal PY5</t>
  </si>
  <si>
    <t>Sum of Indirect Subtotal PY5</t>
  </si>
  <si>
    <t>Sum of Complete Total PY5</t>
  </si>
  <si>
    <t>Sum of PY5 CMo</t>
  </si>
  <si>
    <t>(All)</t>
  </si>
  <si>
    <t>Sum of Fringe Cost PY5</t>
  </si>
  <si>
    <t>Column Labels</t>
  </si>
  <si>
    <t>L3</t>
  </si>
  <si>
    <t>1.1.1</t>
  </si>
  <si>
    <t>1.1.2</t>
  </si>
  <si>
    <t>1.1.3</t>
  </si>
  <si>
    <t>1.1.4</t>
  </si>
  <si>
    <t>1.1.5</t>
  </si>
  <si>
    <t>1.2.1</t>
  </si>
  <si>
    <t>1.2.6</t>
  </si>
  <si>
    <t>1.2.3</t>
  </si>
  <si>
    <t>1.5.3</t>
  </si>
  <si>
    <t>1.3.3</t>
  </si>
  <si>
    <t>1.4.1</t>
  </si>
  <si>
    <t>1.2.2</t>
  </si>
  <si>
    <t>1.2.4</t>
  </si>
  <si>
    <t>1.2.5</t>
  </si>
  <si>
    <t>1.2.7</t>
  </si>
  <si>
    <t>1.2.8</t>
  </si>
  <si>
    <t>1.2.9</t>
  </si>
  <si>
    <t>1.2.10</t>
  </si>
  <si>
    <t>1.3.4</t>
  </si>
  <si>
    <t>1.4.2</t>
  </si>
  <si>
    <t>1.4.4</t>
  </si>
  <si>
    <t>1.5.2</t>
  </si>
  <si>
    <t>1.5.4</t>
  </si>
  <si>
    <t>1.6.1</t>
  </si>
  <si>
    <t>1.6.4</t>
  </si>
  <si>
    <t>1.6.5</t>
  </si>
  <si>
    <t>Sum of Salary Cost PY5</t>
  </si>
  <si>
    <t>Title</t>
  </si>
  <si>
    <t>Last Name</t>
  </si>
  <si>
    <t>Cal. Mo.</t>
  </si>
  <si>
    <t>Principal Investigator</t>
  </si>
  <si>
    <t>Project Manager</t>
  </si>
  <si>
    <t>Project Director</t>
  </si>
  <si>
    <t xml:space="preserve"> </t>
  </si>
  <si>
    <t>Other Personnel</t>
  </si>
  <si>
    <t>Project Controls Manager</t>
  </si>
  <si>
    <t>Project Controls Analyst</t>
  </si>
  <si>
    <t>Quality and Safety</t>
  </si>
  <si>
    <t>Project Engineer</t>
  </si>
  <si>
    <t>Logistics Manager</t>
  </si>
  <si>
    <t>Implementation Manager</t>
  </si>
  <si>
    <t>Engineer / Technician</t>
  </si>
  <si>
    <t xml:space="preserve">Engineer  </t>
  </si>
  <si>
    <t>(Multiple Items)</t>
  </si>
  <si>
    <t>Year 5 Budget</t>
  </si>
  <si>
    <t>1.1 Project Office</t>
  </si>
  <si>
    <t>1.2 Drilling and Installation</t>
  </si>
  <si>
    <t>1.3 Deep Ice Sensor Modules</t>
  </si>
  <si>
    <t>1.4 Comm/Power/Timing</t>
  </si>
  <si>
    <t>1.5 Characterization and Calibration System</t>
  </si>
  <si>
    <t>1.6 IceCube Data Systems Integration</t>
  </si>
  <si>
    <t>1.1.1 Project Management</t>
  </si>
  <si>
    <t>1.1.2 Project Controls</t>
  </si>
  <si>
    <t>1.1.3 Quality and Safety</t>
  </si>
  <si>
    <t>1.1.4 Polar Operations</t>
  </si>
  <si>
    <t>1.1.5 Project Engineering</t>
  </si>
  <si>
    <t>1.2.1 Implementation Management &amp; Systems Engineering</t>
  </si>
  <si>
    <t>1.2.2 Thermal Plant - Off-ice</t>
  </si>
  <si>
    <t>1.2.3 Tower Operations Site (TOS) - Off-ice</t>
  </si>
  <si>
    <t>1.2.4 Computing and Control System - Off-ice</t>
  </si>
  <si>
    <t>1.2.5 Power Generation &amp; Distribution</t>
  </si>
  <si>
    <t>1.2.6 Water Handling Systems - Off-ice</t>
  </si>
  <si>
    <t>1.2.7 Support Equipment - Off-ice</t>
  </si>
  <si>
    <t>1.2.8 Drill Field Seasons - Antarctica</t>
  </si>
  <si>
    <t>1.2.9 Installation - Off-ice</t>
  </si>
  <si>
    <t>1.2.10 Installation Field Seasons - Antarctica</t>
  </si>
  <si>
    <t>1.3.1 mDOM</t>
  </si>
  <si>
    <t>1.3.2 D-Egg</t>
  </si>
  <si>
    <t>1.3.3 PDOM</t>
  </si>
  <si>
    <t>1.3.4 Ice Comms Module</t>
  </si>
  <si>
    <t>1.3.5 Special Devices</t>
  </si>
  <si>
    <t>1.4.1 Downhole Cables</t>
  </si>
  <si>
    <t>1.4.2 Surface Cables</t>
  </si>
  <si>
    <t>1.4.3 FieldHub</t>
  </si>
  <si>
    <t>1.4.4 CPT Central Infrastructure</t>
  </si>
  <si>
    <t>1.4.5 Northern Test System</t>
  </si>
  <si>
    <t>1.4.6 CPT Management (PY4 onward)</t>
  </si>
  <si>
    <t>1.5.1 Module Calibration</t>
  </si>
  <si>
    <t>1.5.2 Calibration Assemblies</t>
  </si>
  <si>
    <t>1.5.3 Array Calibration</t>
  </si>
  <si>
    <t>1.5.4 Calibration Management and Organization</t>
  </si>
  <si>
    <t>1.6.0 L2 Task Management</t>
  </si>
  <si>
    <t>1.6.1 Online Systems Software</t>
  </si>
  <si>
    <t>1.6.2 Offline Systems</t>
  </si>
  <si>
    <t>1.6.3 Simulation Software</t>
  </si>
  <si>
    <t>1.6.4 Computing Infrastructure</t>
  </si>
  <si>
    <t>1.6.5 Upgrade String Commissioning</t>
  </si>
  <si>
    <t>Expense Description</t>
  </si>
  <si>
    <t>Total Yr 5</t>
  </si>
  <si>
    <t>Senior Personnel</t>
  </si>
  <si>
    <t>Total Salaries and Wages</t>
  </si>
  <si>
    <t>Fringe Benefits</t>
  </si>
  <si>
    <t>Equipment</t>
  </si>
  <si>
    <t>Descrip.</t>
  </si>
  <si>
    <t>Qty</t>
  </si>
  <si>
    <t>Unit Cost</t>
  </si>
  <si>
    <t>Capital Eqipment</t>
  </si>
  <si>
    <t>Capitalized Labor</t>
  </si>
  <si>
    <t>Subtotal - Eqpt</t>
  </si>
  <si>
    <t>Subtotal - Travel</t>
  </si>
  <si>
    <t>Participant Support Costs</t>
  </si>
  <si>
    <t>Descr</t>
  </si>
  <si>
    <t># participants</t>
  </si>
  <si>
    <t>Subtotal - Part. Supp.</t>
  </si>
  <si>
    <t>Other Direct Costs</t>
  </si>
  <si>
    <t>Materials and Supplies</t>
  </si>
  <si>
    <t>Computers/Office</t>
  </si>
  <si>
    <t>Software/licenses</t>
  </si>
  <si>
    <t>Other categories</t>
  </si>
  <si>
    <t>And other cats…</t>
  </si>
  <si>
    <t>Subtotal - Materials and Supplies</t>
  </si>
  <si>
    <t>Publication Costs/Documentation/Dissemination</t>
  </si>
  <si>
    <t>Consultant Services Description</t>
  </si>
  <si>
    <t>Software/Programming</t>
  </si>
  <si>
    <t>Database consultant</t>
  </si>
  <si>
    <t>Another professional service</t>
  </si>
  <si>
    <t>Etc.</t>
  </si>
  <si>
    <t>Subtotal - Consultant/Prof Services</t>
  </si>
  <si>
    <t>Computer Services</t>
  </si>
  <si>
    <t>Subotal Computer Services</t>
  </si>
  <si>
    <t>Subawards</t>
  </si>
  <si>
    <t>Subtotal - Subawards</t>
  </si>
  <si>
    <t>Leases</t>
  </si>
  <si>
    <t>Maint/Repair</t>
  </si>
  <si>
    <t>Shipping/Postage</t>
  </si>
  <si>
    <t>Subtotal - Other</t>
  </si>
  <si>
    <t>Total - Direct Costs</t>
  </si>
  <si>
    <t>Indirect Costs</t>
  </si>
  <si>
    <t>Office OH</t>
  </si>
  <si>
    <t>Subtotal - Indirect Costs</t>
  </si>
  <si>
    <t>Total - Direct and Indirect</t>
  </si>
  <si>
    <t>Sum of Salary Cost PY6</t>
  </si>
  <si>
    <t>Sum of Fringe Cost PY6</t>
  </si>
  <si>
    <t>Sum of 12mo Subtotal PY6</t>
  </si>
  <si>
    <t>Sum of Complete Total PY6</t>
  </si>
  <si>
    <t>Sum of Indirect Subtotal PY6</t>
  </si>
  <si>
    <t>Sum of Salary Cost PY7</t>
  </si>
  <si>
    <t>Sum of Fringe Cost PY7</t>
  </si>
  <si>
    <t>Sum of 12mo Subtotal PY7</t>
  </si>
  <si>
    <t>Sum of Complete Total PY7</t>
  </si>
  <si>
    <t>Sum of Indirect Subtotal PY7</t>
  </si>
  <si>
    <t>Sum of PY7 CMo</t>
  </si>
  <si>
    <t>Sum of PY6 CMo</t>
  </si>
  <si>
    <t>Sum of Salary Cost PY8</t>
  </si>
  <si>
    <t>Sum of Fringe Cost PY8</t>
  </si>
  <si>
    <t>Sum of 12mo Subtotal PY8</t>
  </si>
  <si>
    <t>Sum of Complete Total PY8</t>
  </si>
  <si>
    <t>Sum of Indirect Subtotal PY8</t>
  </si>
  <si>
    <t>Sum of PY8 CMo</t>
  </si>
  <si>
    <t>Year 6 Budget</t>
  </si>
  <si>
    <t>Year 8 Budget</t>
  </si>
  <si>
    <t>Code</t>
  </si>
  <si>
    <t>Midpoint</t>
  </si>
  <si>
    <t>C6</t>
  </si>
  <si>
    <t>RangeL</t>
  </si>
  <si>
    <t>RangeH</t>
  </si>
  <si>
    <t>Total Contingency</t>
  </si>
  <si>
    <t>ContCode</t>
  </si>
  <si>
    <t>EstUncertaintyAmount</t>
  </si>
  <si>
    <t>EstUncertaintyPer</t>
  </si>
  <si>
    <t>EstUncertaintyIndirect</t>
  </si>
  <si>
    <t>Other - Contingency</t>
  </si>
  <si>
    <t>Other OH Contingency</t>
  </si>
  <si>
    <t>EU Direct PY5</t>
  </si>
  <si>
    <t>EU Ind PY5</t>
  </si>
  <si>
    <t>EU Direct PY6</t>
  </si>
  <si>
    <t>EU Ind PY6</t>
  </si>
  <si>
    <t>EU Direct PY7</t>
  </si>
  <si>
    <t>EU Ind PY7</t>
  </si>
  <si>
    <t>EU Direct PY8</t>
  </si>
  <si>
    <t>EU Ind PY8</t>
  </si>
  <si>
    <t>Sum of EU Direct PY5</t>
  </si>
  <si>
    <t>Sum of EU Ind PY5</t>
  </si>
  <si>
    <t>Sum of EU Direct PY6</t>
  </si>
  <si>
    <t>Sum of EU Ind PY6</t>
  </si>
  <si>
    <t>Sum of EU Direct PY7</t>
  </si>
  <si>
    <t>Sum of EU Ind PY7</t>
  </si>
  <si>
    <t>Sum of EU Direct PY8</t>
  </si>
  <si>
    <t>Sum of EU Ind PY8</t>
  </si>
  <si>
    <t>Discrete Risks Direct</t>
  </si>
  <si>
    <t>Discrete Risks Ind</t>
  </si>
  <si>
    <t>Discrete Risks Total</t>
  </si>
  <si>
    <t>Total Direct</t>
  </si>
  <si>
    <t>Total Indirect</t>
  </si>
  <si>
    <t>Other OH - Contingency</t>
  </si>
  <si>
    <t>Technical Coordinator</t>
  </si>
  <si>
    <t>Year 7 Budget</t>
  </si>
  <si>
    <t>Total Yr 6</t>
  </si>
  <si>
    <t>Total Yr 7</t>
  </si>
  <si>
    <t>Total Yr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</si>
</sst>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44" formatCode="_(&quot;$&quot;* #,##0.00_);_(&quot;$&quot;* \(#,##0.00\);_(&quot;$&quot;* &quot;-&quot;??_);_(@_)"/>
    <numFmt numFmtId="164" formatCode="[$$-409]#,##0;\-[$$-409]#,##0"/>
    <numFmt numFmtId="165" formatCode="[$$-409]#,##0.00;\-[$$-409]#,##0.00"/>
    <numFmt numFmtId="166" formatCode="&quot;$&quot;#,##0"/>
    <numFmt numFmtId="167" formatCode="&quot;$&quot;#,##0.00"/>
    <numFmt numFmtId="168" formatCode="0.0%"/>
  </numFmts>
  <fonts count="7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237F2E"/>
      <name val="Arial"/>
      <family val="2"/>
    </font>
    <font>
      <sz val="10"/>
      <color rgb="FFFF8D00"/>
      <name val="Arial"/>
      <family val="2"/>
    </font>
    <font>
      <sz val="10"/>
      <color rgb="FF000000"/>
      <name val="Arial"/>
      <family val="2"/>
    </font>
    <font>
      <sz val="10"/>
      <color rgb="FFEA5000"/>
      <name val="Arial"/>
      <family val="2"/>
    </font>
    <font>
      <sz val="10"/>
      <color rgb="FFEA352E"/>
      <name val="Arial"/>
      <family val="2"/>
    </font>
    <font>
      <sz val="10"/>
      <color rgb="FFEA352E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237F2E"/>
      <name val="Arial"/>
      <family val="2"/>
    </font>
    <font>
      <sz val="10"/>
      <color rgb="FFEA352E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237F2E"/>
      <name val="Arial"/>
      <family val="2"/>
    </font>
    <font>
      <sz val="10"/>
      <color rgb="FFFFFFFF"/>
      <name val="Arial"/>
      <family val="2"/>
    </font>
    <font>
      <sz val="10"/>
      <color rgb="FF237F2E"/>
      <name val="Arial"/>
      <family val="2"/>
    </font>
    <font>
      <sz val="10"/>
      <color rgb="FFEA5000"/>
      <name val="Arial"/>
      <family val="2"/>
    </font>
    <font>
      <sz val="10"/>
      <color rgb="FF592C00"/>
      <name val="Arial"/>
      <family val="2"/>
    </font>
    <font>
      <sz val="10"/>
      <color rgb="FF592C00"/>
      <name val="Arial"/>
      <family val="2"/>
    </font>
    <font>
      <sz val="10"/>
      <color rgb="FFEA5000"/>
      <name val="Arial"/>
      <family val="2"/>
    </font>
    <font>
      <sz val="10"/>
      <color rgb="FF592C00"/>
      <name val="Arial"/>
      <family val="2"/>
    </font>
    <font>
      <sz val="10"/>
      <color rgb="FF592C00"/>
      <name val="Arial"/>
      <family val="2"/>
    </font>
    <font>
      <sz val="10"/>
      <color rgb="FF40B14B"/>
      <name val="Arial"/>
      <family val="2"/>
    </font>
    <font>
      <sz val="10"/>
      <color rgb="FF40B14B"/>
      <name val="Arial"/>
      <family val="2"/>
    </font>
    <font>
      <sz val="10"/>
      <color rgb="FF000000"/>
      <name val="Arial"/>
      <family val="2"/>
    </font>
    <font>
      <sz val="10"/>
      <color rgb="FF237F2E"/>
      <name val="Arial"/>
      <family val="2"/>
    </font>
    <font>
      <sz val="10"/>
      <color rgb="FFFF8D00"/>
      <name val="Arial"/>
      <family val="2"/>
    </font>
    <font>
      <sz val="10"/>
      <color rgb="FF592C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color indexed="8"/>
      <name val="Times New Roman"/>
      <family val="1"/>
    </font>
    <font>
      <sz val="8"/>
      <color rgb="FF000000"/>
      <name val="Times New Roman"/>
      <family val="1"/>
    </font>
    <font>
      <b/>
      <sz val="11"/>
      <color indexed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EE6"/>
      </patternFill>
    </fill>
    <fill>
      <patternFill patternType="solid">
        <fgColor rgb="FFB9DDFC"/>
      </patternFill>
    </fill>
    <fill>
      <patternFill patternType="solid">
        <fgColor rgb="FFE5E5E5"/>
      </patternFill>
    </fill>
    <fill>
      <patternFill patternType="solid">
        <fgColor rgb="FFF2E8DE"/>
      </patternFill>
    </fill>
    <fill>
      <patternFill patternType="solid">
        <fgColor rgb="FFBDBDBD"/>
      </patternFill>
    </fill>
    <fill>
      <patternFill patternType="solid">
        <fgColor rgb="FFFEFF8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64" fillId="0" borderId="0" applyFont="0" applyFill="0" applyBorder="0" applyAlignment="0" applyProtection="0"/>
    <xf numFmtId="0" fontId="68" fillId="0" borderId="0" applyNumberFormat="0" applyFill="0" applyBorder="0" applyAlignment="0" applyProtection="0"/>
  </cellStyleXfs>
  <cellXfs count="221">
    <xf numFmtId="0" fontId="0" fillId="0" borderId="0" xfId="0"/>
    <xf numFmtId="0" fontId="2" fillId="0" borderId="0" xfId="0" applyFont="1"/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5" fillId="2" borderId="0" xfId="0" applyFont="1" applyFill="1" applyAlignment="1">
      <alignment vertical="top"/>
    </xf>
    <xf numFmtId="0" fontId="6" fillId="0" borderId="0" xfId="0" applyFont="1" applyAlignment="1">
      <alignment horizontal="left" vertical="top" wrapText="1"/>
    </xf>
    <xf numFmtId="0" fontId="7" fillId="3" borderId="0" xfId="0" applyFont="1" applyFill="1" applyAlignment="1">
      <alignment vertical="top"/>
    </xf>
    <xf numFmtId="0" fontId="8" fillId="4" borderId="0" xfId="0" applyFont="1" applyFill="1" applyAlignment="1">
      <alignment vertical="top"/>
    </xf>
    <xf numFmtId="0" fontId="12" fillId="2" borderId="0" xfId="0" applyFont="1" applyFill="1" applyAlignment="1">
      <alignment vertical="top"/>
    </xf>
    <xf numFmtId="165" fontId="13" fillId="0" borderId="0" xfId="0" applyNumberFormat="1" applyFont="1" applyAlignment="1">
      <alignment vertical="top"/>
    </xf>
    <xf numFmtId="165" fontId="14" fillId="5" borderId="0" xfId="0" applyNumberFormat="1" applyFont="1" applyFill="1" applyAlignment="1">
      <alignment vertical="top"/>
    </xf>
    <xf numFmtId="165" fontId="15" fillId="6" borderId="0" xfId="0" applyNumberFormat="1" applyFont="1" applyFill="1" applyAlignment="1">
      <alignment vertical="top"/>
    </xf>
    <xf numFmtId="0" fontId="16" fillId="2" borderId="0" xfId="0" applyFont="1" applyFill="1" applyAlignment="1">
      <alignment vertical="top"/>
    </xf>
    <xf numFmtId="0" fontId="17" fillId="0" borderId="0" xfId="0" applyFont="1" applyAlignment="1">
      <alignment horizontal="left" vertical="top" wrapText="1"/>
    </xf>
    <xf numFmtId="0" fontId="18" fillId="2" borderId="0" xfId="0" applyFont="1" applyFill="1" applyAlignment="1">
      <alignment vertical="top"/>
    </xf>
    <xf numFmtId="0" fontId="19" fillId="0" borderId="0" xfId="0" applyFont="1" applyAlignment="1">
      <alignment horizontal="left" vertical="top"/>
    </xf>
    <xf numFmtId="0" fontId="20" fillId="0" borderId="0" xfId="0" applyFont="1" applyAlignment="1">
      <alignment vertical="top"/>
    </xf>
    <xf numFmtId="0" fontId="21" fillId="0" borderId="0" xfId="0" applyFont="1" applyAlignment="1">
      <alignment vertical="top"/>
    </xf>
    <xf numFmtId="0" fontId="22" fillId="0" borderId="0" xfId="0" applyFont="1" applyAlignment="1">
      <alignment vertical="top"/>
    </xf>
    <xf numFmtId="0" fontId="23" fillId="0" borderId="0" xfId="0" applyFont="1" applyAlignment="1">
      <alignment horizontal="left" vertical="top"/>
    </xf>
    <xf numFmtId="0" fontId="24" fillId="0" borderId="0" xfId="0" applyFont="1" applyAlignment="1">
      <alignment horizontal="left" vertical="top"/>
    </xf>
    <xf numFmtId="0" fontId="25" fillId="0" borderId="0" xfId="0" applyFont="1" applyAlignment="1">
      <alignment horizontal="left" vertical="top" wrapText="1"/>
    </xf>
    <xf numFmtId="0" fontId="27" fillId="2" borderId="0" xfId="0" applyFont="1" applyFill="1" applyAlignment="1">
      <alignment vertical="top"/>
    </xf>
    <xf numFmtId="0" fontId="28" fillId="0" borderId="0" xfId="0" applyFont="1" applyAlignment="1">
      <alignment vertical="top"/>
    </xf>
    <xf numFmtId="0" fontId="30" fillId="0" borderId="0" xfId="0" applyFont="1" applyAlignment="1">
      <alignment vertical="top"/>
    </xf>
    <xf numFmtId="0" fontId="31" fillId="2" borderId="0" xfId="0" applyFont="1" applyFill="1" applyAlignment="1">
      <alignment vertical="top"/>
    </xf>
    <xf numFmtId="0" fontId="32" fillId="0" borderId="0" xfId="0" applyFont="1" applyAlignment="1">
      <alignment vertical="top"/>
    </xf>
    <xf numFmtId="0" fontId="33" fillId="0" borderId="0" xfId="0" applyFont="1" applyAlignment="1">
      <alignment vertical="top"/>
    </xf>
    <xf numFmtId="0" fontId="34" fillId="0" borderId="0" xfId="0" applyFont="1" applyAlignment="1">
      <alignment horizontal="left" vertical="top"/>
    </xf>
    <xf numFmtId="0" fontId="35" fillId="0" borderId="0" xfId="0" applyFont="1" applyAlignment="1">
      <alignment vertical="top"/>
    </xf>
    <xf numFmtId="0" fontId="36" fillId="0" borderId="0" xfId="0" applyFont="1" applyAlignment="1">
      <alignment vertical="top"/>
    </xf>
    <xf numFmtId="0" fontId="37" fillId="3" borderId="0" xfId="0" applyFont="1" applyFill="1" applyAlignment="1">
      <alignment vertical="top"/>
    </xf>
    <xf numFmtId="0" fontId="38" fillId="4" borderId="0" xfId="0" applyFont="1" applyFill="1" applyAlignment="1">
      <alignment vertical="top"/>
    </xf>
    <xf numFmtId="0" fontId="42" fillId="0" borderId="0" xfId="0" applyFont="1" applyAlignment="1">
      <alignment horizontal="left" vertical="top" wrapText="1"/>
    </xf>
    <xf numFmtId="0" fontId="43" fillId="0" borderId="0" xfId="0" applyFont="1" applyAlignment="1">
      <alignment vertical="top"/>
    </xf>
    <xf numFmtId="0" fontId="45" fillId="2" borderId="0" xfId="0" applyFont="1" applyFill="1" applyAlignment="1">
      <alignment vertical="top"/>
    </xf>
    <xf numFmtId="0" fontId="46" fillId="2" borderId="0" xfId="0" applyFont="1" applyFill="1" applyAlignment="1">
      <alignment vertical="top"/>
    </xf>
    <xf numFmtId="0" fontId="47" fillId="2" borderId="0" xfId="0" applyFont="1" applyFill="1" applyAlignment="1">
      <alignment vertical="top"/>
    </xf>
    <xf numFmtId="0" fontId="48" fillId="0" borderId="0" xfId="0" applyFont="1" applyAlignment="1">
      <alignment vertical="top"/>
    </xf>
    <xf numFmtId="0" fontId="49" fillId="0" borderId="0" xfId="0" applyFont="1" applyAlignment="1">
      <alignment vertical="top"/>
    </xf>
    <xf numFmtId="0" fontId="50" fillId="2" borderId="0" xfId="0" applyFont="1" applyFill="1" applyAlignment="1">
      <alignment vertical="top"/>
    </xf>
    <xf numFmtId="0" fontId="51" fillId="0" borderId="0" xfId="0" applyFont="1" applyAlignment="1">
      <alignment vertical="top"/>
    </xf>
    <xf numFmtId="0" fontId="52" fillId="0" borderId="0" xfId="0" applyFont="1" applyAlignment="1">
      <alignment vertical="top"/>
    </xf>
    <xf numFmtId="0" fontId="53" fillId="2" borderId="0" xfId="0" applyFont="1" applyFill="1" applyAlignment="1">
      <alignment vertical="top"/>
    </xf>
    <xf numFmtId="0" fontId="54" fillId="2" borderId="0" xfId="0" applyFont="1" applyFill="1" applyAlignment="1">
      <alignment vertical="top" wrapText="1"/>
    </xf>
    <xf numFmtId="0" fontId="55" fillId="0" borderId="0" xfId="0" applyFont="1" applyAlignment="1">
      <alignment vertical="top"/>
    </xf>
    <xf numFmtId="0" fontId="56" fillId="2" borderId="0" xfId="0" applyFont="1" applyFill="1" applyAlignment="1">
      <alignment vertical="top"/>
    </xf>
    <xf numFmtId="165" fontId="57" fillId="2" borderId="0" xfId="0" applyNumberFormat="1" applyFont="1" applyFill="1" applyAlignment="1">
      <alignment vertical="top"/>
    </xf>
    <xf numFmtId="0" fontId="58" fillId="7" borderId="0" xfId="0" applyFont="1" applyFill="1" applyAlignment="1">
      <alignment vertical="top"/>
    </xf>
    <xf numFmtId="166" fontId="0" fillId="0" borderId="0" xfId="0" applyNumberFormat="1"/>
    <xf numFmtId="2" fontId="2" fillId="0" borderId="0" xfId="0" applyNumberFormat="1" applyFont="1"/>
    <xf numFmtId="2" fontId="3" fillId="0" borderId="0" xfId="0" applyNumberFormat="1" applyFont="1" applyAlignment="1">
      <alignment vertical="top"/>
    </xf>
    <xf numFmtId="2" fontId="0" fillId="0" borderId="0" xfId="0" applyNumberFormat="1"/>
    <xf numFmtId="167" fontId="3" fillId="0" borderId="0" xfId="0" applyNumberFormat="1" applyFont="1" applyAlignment="1">
      <alignment vertical="top"/>
    </xf>
    <xf numFmtId="165" fontId="59" fillId="5" borderId="0" xfId="0" applyNumberFormat="1" applyFont="1" applyFill="1" applyAlignment="1">
      <alignment vertical="top"/>
    </xf>
    <xf numFmtId="10" fontId="2" fillId="0" borderId="0" xfId="0" applyNumberFormat="1" applyFont="1"/>
    <xf numFmtId="10" fontId="10" fillId="0" borderId="0" xfId="0" applyNumberFormat="1" applyFont="1" applyAlignment="1">
      <alignment vertical="top"/>
    </xf>
    <xf numFmtId="10" fontId="3" fillId="0" borderId="0" xfId="0" applyNumberFormat="1" applyFont="1" applyAlignment="1">
      <alignment vertical="top"/>
    </xf>
    <xf numFmtId="10" fontId="40" fillId="0" borderId="0" xfId="0" applyNumberFormat="1" applyFont="1" applyAlignment="1">
      <alignment vertical="top"/>
    </xf>
    <xf numFmtId="10" fontId="0" fillId="0" borderId="0" xfId="0" applyNumberFormat="1"/>
    <xf numFmtId="0" fontId="59" fillId="0" borderId="0" xfId="0" applyFont="1" applyAlignment="1">
      <alignment horizontal="left" vertical="top" wrapText="1"/>
    </xf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3" fillId="3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164" fontId="3" fillId="0" borderId="0" xfId="0" applyNumberFormat="1" applyFont="1" applyAlignment="1">
      <alignment vertical="top"/>
    </xf>
    <xf numFmtId="165" fontId="3" fillId="5" borderId="0" xfId="0" applyNumberFormat="1" applyFont="1" applyFill="1" applyAlignment="1">
      <alignment vertical="top"/>
    </xf>
    <xf numFmtId="165" fontId="3" fillId="6" borderId="0" xfId="0" applyNumberFormat="1" applyFont="1" applyFill="1" applyAlignment="1">
      <alignment vertical="top"/>
    </xf>
    <xf numFmtId="165" fontId="3" fillId="0" borderId="0" xfId="0" applyNumberFormat="1" applyFont="1" applyAlignment="1">
      <alignment vertical="top"/>
    </xf>
    <xf numFmtId="0" fontId="3" fillId="7" borderId="0" xfId="0" applyFont="1" applyFill="1" applyAlignment="1">
      <alignment vertical="top"/>
    </xf>
    <xf numFmtId="0" fontId="31" fillId="0" borderId="0" xfId="0" applyFont="1" applyAlignment="1">
      <alignment vertical="top"/>
    </xf>
    <xf numFmtId="165" fontId="0" fillId="0" borderId="0" xfId="0" applyNumberFormat="1"/>
    <xf numFmtId="0" fontId="3" fillId="0" borderId="0" xfId="0" applyFont="1" applyFill="1" applyAlignment="1">
      <alignment vertical="top"/>
    </xf>
    <xf numFmtId="166" fontId="60" fillId="0" borderId="0" xfId="0" applyNumberFormat="1" applyFont="1" applyFill="1"/>
    <xf numFmtId="166" fontId="61" fillId="0" borderId="0" xfId="0" applyNumberFormat="1" applyFont="1" applyFill="1" applyAlignment="1">
      <alignment vertical="top"/>
    </xf>
    <xf numFmtId="166" fontId="62" fillId="0" borderId="0" xfId="0" applyNumberFormat="1" applyFont="1" applyFill="1" applyAlignment="1">
      <alignment vertical="top"/>
    </xf>
    <xf numFmtId="166" fontId="63" fillId="0" borderId="0" xfId="0" applyNumberFormat="1" applyFont="1" applyFill="1"/>
    <xf numFmtId="166" fontId="2" fillId="0" borderId="0" xfId="0" applyNumberFormat="1" applyFont="1"/>
    <xf numFmtId="166" fontId="3" fillId="0" borderId="0" xfId="0" applyNumberFormat="1" applyFont="1" applyAlignment="1">
      <alignment vertical="top"/>
    </xf>
    <xf numFmtId="166" fontId="26" fillId="0" borderId="0" xfId="0" applyNumberFormat="1" applyFont="1" applyAlignment="1">
      <alignment vertical="top"/>
    </xf>
    <xf numFmtId="166" fontId="9" fillId="0" borderId="0" xfId="0" applyNumberFormat="1" applyFont="1" applyAlignment="1">
      <alignment vertical="top"/>
    </xf>
    <xf numFmtId="166" fontId="29" fillId="0" borderId="0" xfId="0" applyNumberFormat="1" applyFont="1" applyAlignment="1">
      <alignment vertical="top"/>
    </xf>
    <xf numFmtId="166" fontId="44" fillId="0" borderId="0" xfId="0" applyNumberFormat="1" applyFont="1" applyAlignment="1">
      <alignment vertical="top"/>
    </xf>
    <xf numFmtId="166" fontId="39" fillId="0" borderId="0" xfId="0" applyNumberFormat="1" applyFont="1" applyAlignment="1">
      <alignment vertical="top"/>
    </xf>
    <xf numFmtId="10" fontId="3" fillId="5" borderId="0" xfId="0" applyNumberFormat="1" applyFont="1" applyFill="1" applyAlignment="1">
      <alignment vertical="top"/>
    </xf>
    <xf numFmtId="10" fontId="11" fillId="5" borderId="0" xfId="0" applyNumberFormat="1" applyFont="1" applyFill="1" applyAlignment="1">
      <alignment vertical="top"/>
    </xf>
    <xf numFmtId="10" fontId="41" fillId="5" borderId="0" xfId="0" applyNumberFormat="1" applyFont="1" applyFill="1" applyAlignment="1">
      <alignment vertical="top"/>
    </xf>
    <xf numFmtId="0" fontId="0" fillId="0" borderId="0" xfId="0" pivotButton="1"/>
    <xf numFmtId="0" fontId="0" fillId="0" borderId="0" xfId="0" applyAlignment="1">
      <alignment horizontal="left"/>
    </xf>
    <xf numFmtId="0" fontId="66" fillId="0" borderId="0" xfId="0" applyFont="1" applyAlignment="1">
      <alignment horizontal="center"/>
    </xf>
    <xf numFmtId="2" fontId="63" fillId="0" borderId="0" xfId="0" applyNumberFormat="1" applyFont="1"/>
    <xf numFmtId="2" fontId="63" fillId="8" borderId="0" xfId="0" applyNumberFormat="1" applyFont="1" applyFill="1"/>
    <xf numFmtId="0" fontId="65" fillId="0" borderId="0" xfId="0" applyFont="1"/>
    <xf numFmtId="0" fontId="63" fillId="0" borderId="0" xfId="0" applyFont="1"/>
    <xf numFmtId="167" fontId="0" fillId="0" borderId="0" xfId="0" applyNumberFormat="1"/>
    <xf numFmtId="44" fontId="0" fillId="0" borderId="0" xfId="0" applyNumberFormat="1"/>
    <xf numFmtId="44" fontId="65" fillId="0" borderId="7" xfId="0" applyNumberFormat="1" applyFont="1" applyBorder="1" applyAlignment="1">
      <alignment horizontal="center" vertical="top" wrapText="1"/>
    </xf>
    <xf numFmtId="44" fontId="65" fillId="0" borderId="0" xfId="0" applyNumberFormat="1" applyFont="1" applyAlignment="1">
      <alignment horizontal="center" vertical="top" wrapText="1"/>
    </xf>
    <xf numFmtId="44" fontId="65" fillId="0" borderId="8" xfId="0" applyNumberFormat="1" applyFont="1" applyBorder="1" applyAlignment="1">
      <alignment horizontal="center" vertical="top" wrapText="1"/>
    </xf>
    <xf numFmtId="44" fontId="65" fillId="0" borderId="7" xfId="0" applyNumberFormat="1" applyFont="1" applyBorder="1" applyAlignment="1">
      <alignment horizontal="left" vertical="top" wrapText="1"/>
    </xf>
    <xf numFmtId="44" fontId="65" fillId="0" borderId="0" xfId="0" applyNumberFormat="1" applyFont="1" applyAlignment="1">
      <alignment horizontal="left" vertical="top" wrapText="1"/>
    </xf>
    <xf numFmtId="44" fontId="65" fillId="0" borderId="8" xfId="0" applyNumberFormat="1" applyFont="1" applyBorder="1" applyAlignment="1">
      <alignment horizontal="left" vertical="top" wrapText="1"/>
    </xf>
    <xf numFmtId="44" fontId="65" fillId="0" borderId="7" xfId="0" applyNumberFormat="1" applyFont="1" applyBorder="1" applyAlignment="1">
      <alignment vertical="top" wrapText="1"/>
    </xf>
    <xf numFmtId="44" fontId="65" fillId="0" borderId="0" xfId="0" applyNumberFormat="1" applyFont="1" applyAlignment="1">
      <alignment vertical="top" wrapText="1"/>
    </xf>
    <xf numFmtId="44" fontId="65" fillId="0" borderId="8" xfId="0" applyNumberFormat="1" applyFont="1" applyBorder="1" applyAlignment="1">
      <alignment vertical="top" wrapText="1"/>
    </xf>
    <xf numFmtId="44" fontId="65" fillId="9" borderId="9" xfId="0" applyNumberFormat="1" applyFont="1" applyFill="1" applyBorder="1"/>
    <xf numFmtId="44" fontId="0" fillId="0" borderId="7" xfId="0" applyNumberFormat="1" applyBorder="1"/>
    <xf numFmtId="44" fontId="0" fillId="0" borderId="8" xfId="0" applyNumberFormat="1" applyBorder="1"/>
    <xf numFmtId="0" fontId="65" fillId="10" borderId="0" xfId="0" applyFont="1" applyFill="1"/>
    <xf numFmtId="6" fontId="65" fillId="10" borderId="0" xfId="0" applyNumberFormat="1" applyFont="1" applyFill="1"/>
    <xf numFmtId="44" fontId="65" fillId="10" borderId="10" xfId="0" applyNumberFormat="1" applyFont="1" applyFill="1" applyBorder="1"/>
    <xf numFmtId="44" fontId="65" fillId="10" borderId="7" xfId="0" applyNumberFormat="1" applyFont="1" applyFill="1" applyBorder="1"/>
    <xf numFmtId="44" fontId="65" fillId="10" borderId="0" xfId="0" applyNumberFormat="1" applyFont="1" applyFill="1"/>
    <xf numFmtId="44" fontId="65" fillId="10" borderId="8" xfId="0" applyNumberFormat="1" applyFont="1" applyFill="1" applyBorder="1"/>
    <xf numFmtId="44" fontId="0" fillId="9" borderId="10" xfId="0" applyNumberFormat="1" applyFill="1" applyBorder="1"/>
    <xf numFmtId="44" fontId="0" fillId="0" borderId="11" xfId="0" applyNumberFormat="1" applyBorder="1"/>
    <xf numFmtId="44" fontId="1" fillId="0" borderId="0" xfId="1" applyFont="1" applyBorder="1"/>
    <xf numFmtId="44" fontId="1" fillId="0" borderId="8" xfId="1" applyFont="1" applyBorder="1"/>
    <xf numFmtId="44" fontId="1" fillId="0" borderId="7" xfId="1" applyFont="1" applyBorder="1"/>
    <xf numFmtId="44" fontId="0" fillId="11" borderId="12" xfId="0" applyNumberFormat="1" applyFill="1" applyBorder="1"/>
    <xf numFmtId="44" fontId="63" fillId="0" borderId="7" xfId="0" applyNumberFormat="1" applyFont="1" applyBorder="1"/>
    <xf numFmtId="44" fontId="63" fillId="0" borderId="0" xfId="1" applyFont="1" applyBorder="1"/>
    <xf numFmtId="44" fontId="63" fillId="0" borderId="8" xfId="1" applyFont="1" applyBorder="1"/>
    <xf numFmtId="44" fontId="63" fillId="0" borderId="7" xfId="1" applyFont="1" applyBorder="1"/>
    <xf numFmtId="44" fontId="63" fillId="0" borderId="0" xfId="0" applyNumberFormat="1" applyFont="1"/>
    <xf numFmtId="44" fontId="63" fillId="0" borderId="8" xfId="0" applyNumberFormat="1" applyFont="1" applyBorder="1"/>
    <xf numFmtId="0" fontId="0" fillId="10" borderId="0" xfId="0" applyFill="1"/>
    <xf numFmtId="44" fontId="0" fillId="10" borderId="7" xfId="0" applyNumberFormat="1" applyFill="1" applyBorder="1"/>
    <xf numFmtId="44" fontId="0" fillId="10" borderId="0" xfId="0" applyNumberFormat="1" applyFill="1"/>
    <xf numFmtId="44" fontId="0" fillId="10" borderId="8" xfId="0" applyNumberFormat="1" applyFill="1" applyBorder="1"/>
    <xf numFmtId="44" fontId="0" fillId="10" borderId="11" xfId="0" applyNumberFormat="1" applyFill="1" applyBorder="1"/>
    <xf numFmtId="44" fontId="0" fillId="0" borderId="11" xfId="1" applyFont="1" applyBorder="1"/>
    <xf numFmtId="44" fontId="65" fillId="10" borderId="11" xfId="0" applyNumberFormat="1" applyFont="1" applyFill="1" applyBorder="1"/>
    <xf numFmtId="0" fontId="67" fillId="0" borderId="0" xfId="0" applyFont="1" applyAlignment="1">
      <alignment horizontal="center"/>
    </xf>
    <xf numFmtId="44" fontId="63" fillId="9" borderId="7" xfId="0" applyNumberFormat="1" applyFont="1" applyFill="1" applyBorder="1"/>
    <xf numFmtId="44" fontId="63" fillId="9" borderId="10" xfId="0" applyNumberFormat="1" applyFont="1" applyFill="1" applyBorder="1"/>
    <xf numFmtId="44" fontId="63" fillId="0" borderId="14" xfId="1" applyFont="1" applyBorder="1"/>
    <xf numFmtId="44" fontId="63" fillId="0" borderId="15" xfId="1" applyFont="1" applyBorder="1"/>
    <xf numFmtId="44" fontId="0" fillId="9" borderId="7" xfId="0" applyNumberFormat="1" applyFill="1" applyBorder="1"/>
    <xf numFmtId="44" fontId="65" fillId="10" borderId="22" xfId="0" applyNumberFormat="1" applyFont="1" applyFill="1" applyBorder="1"/>
    <xf numFmtId="44" fontId="65" fillId="10" borderId="23" xfId="0" applyNumberFormat="1" applyFont="1" applyFill="1" applyBorder="1"/>
    <xf numFmtId="44" fontId="0" fillId="0" borderId="7" xfId="1" applyFont="1" applyBorder="1"/>
    <xf numFmtId="44" fontId="0" fillId="0" borderId="7" xfId="1" applyFont="1" applyFill="1" applyBorder="1"/>
    <xf numFmtId="44" fontId="0" fillId="0" borderId="0" xfId="1" applyFont="1" applyBorder="1"/>
    <xf numFmtId="44" fontId="0" fillId="0" borderId="8" xfId="1" applyFont="1" applyBorder="1"/>
    <xf numFmtId="0" fontId="0" fillId="12" borderId="0" xfId="0" applyFill="1"/>
    <xf numFmtId="44" fontId="0" fillId="12" borderId="7" xfId="0" applyNumberFormat="1" applyFill="1" applyBorder="1"/>
    <xf numFmtId="44" fontId="0" fillId="12" borderId="0" xfId="0" applyNumberFormat="1" applyFill="1"/>
    <xf numFmtId="44" fontId="0" fillId="12" borderId="8" xfId="0" applyNumberFormat="1" applyFill="1" applyBorder="1"/>
    <xf numFmtId="44" fontId="0" fillId="12" borderId="11" xfId="0" applyNumberFormat="1" applyFill="1" applyBorder="1"/>
    <xf numFmtId="44" fontId="0" fillId="13" borderId="7" xfId="1" applyFont="1" applyFill="1" applyBorder="1"/>
    <xf numFmtId="44" fontId="0" fillId="13" borderId="11" xfId="1" applyFont="1" applyFill="1" applyBorder="1"/>
    <xf numFmtId="44" fontId="0" fillId="14" borderId="7" xfId="1" applyFont="1" applyFill="1" applyBorder="1"/>
    <xf numFmtId="44" fontId="0" fillId="14" borderId="11" xfId="1" applyFont="1" applyFill="1" applyBorder="1"/>
    <xf numFmtId="44" fontId="0" fillId="13" borderId="0" xfId="1" applyFont="1" applyFill="1" applyBorder="1"/>
    <xf numFmtId="44" fontId="0" fillId="13" borderId="7" xfId="0" applyNumberFormat="1" applyFill="1" applyBorder="1"/>
    <xf numFmtId="44" fontId="0" fillId="13" borderId="11" xfId="0" applyNumberFormat="1" applyFill="1" applyBorder="1"/>
    <xf numFmtId="44" fontId="0" fillId="14" borderId="7" xfId="0" applyNumberFormat="1" applyFill="1" applyBorder="1"/>
    <xf numFmtId="44" fontId="0" fillId="14" borderId="11" xfId="0" applyNumberFormat="1" applyFill="1" applyBorder="1"/>
    <xf numFmtId="44" fontId="0" fillId="13" borderId="0" xfId="0" applyNumberFormat="1" applyFill="1"/>
    <xf numFmtId="44" fontId="0" fillId="13" borderId="8" xfId="0" applyNumberFormat="1" applyFill="1" applyBorder="1"/>
    <xf numFmtId="44" fontId="0" fillId="14" borderId="0" xfId="0" applyNumberFormat="1" applyFill="1"/>
    <xf numFmtId="44" fontId="0" fillId="14" borderId="8" xfId="0" applyNumberFormat="1" applyFill="1" applyBorder="1"/>
    <xf numFmtId="44" fontId="65" fillId="10" borderId="24" xfId="0" applyNumberFormat="1" applyFont="1" applyFill="1" applyBorder="1"/>
    <xf numFmtId="44" fontId="65" fillId="10" borderId="25" xfId="0" applyNumberFormat="1" applyFont="1" applyFill="1" applyBorder="1"/>
    <xf numFmtId="44" fontId="65" fillId="10" borderId="26" xfId="0" applyNumberFormat="1" applyFont="1" applyFill="1" applyBorder="1"/>
    <xf numFmtId="44" fontId="65" fillId="10" borderId="27" xfId="0" applyNumberFormat="1" applyFont="1" applyFill="1" applyBorder="1"/>
    <xf numFmtId="44" fontId="69" fillId="0" borderId="28" xfId="0" applyNumberFormat="1" applyFont="1" applyBorder="1"/>
    <xf numFmtId="44" fontId="69" fillId="0" borderId="29" xfId="0" applyNumberFormat="1" applyFont="1" applyBorder="1"/>
    <xf numFmtId="44" fontId="69" fillId="0" borderId="30" xfId="0" applyNumberFormat="1" applyFont="1" applyBorder="1"/>
    <xf numFmtId="44" fontId="69" fillId="0" borderId="31" xfId="0" applyNumberFormat="1" applyFont="1" applyBorder="1"/>
    <xf numFmtId="0" fontId="63" fillId="0" borderId="0" xfId="0" applyFont="1" applyFill="1"/>
    <xf numFmtId="2" fontId="63" fillId="0" borderId="0" xfId="0" applyNumberFormat="1" applyFont="1" applyFill="1"/>
    <xf numFmtId="44" fontId="0" fillId="0" borderId="7" xfId="0" applyNumberFormat="1" applyFill="1" applyBorder="1"/>
    <xf numFmtId="44" fontId="63" fillId="0" borderId="7" xfId="0" applyNumberFormat="1" applyFont="1" applyFill="1" applyBorder="1"/>
    <xf numFmtId="44" fontId="63" fillId="0" borderId="0" xfId="0" applyNumberFormat="1" applyFont="1" applyFill="1"/>
    <xf numFmtId="44" fontId="63" fillId="0" borderId="0" xfId="1" applyFont="1" applyFill="1" applyBorder="1"/>
    <xf numFmtId="44" fontId="63" fillId="0" borderId="8" xfId="1" applyFont="1" applyFill="1" applyBorder="1"/>
    <xf numFmtId="44" fontId="63" fillId="0" borderId="7" xfId="1" applyFont="1" applyFill="1" applyBorder="1"/>
    <xf numFmtId="44" fontId="63" fillId="0" borderId="8" xfId="0" applyNumberFormat="1" applyFont="1" applyFill="1" applyBorder="1"/>
    <xf numFmtId="44" fontId="63" fillId="0" borderId="11" xfId="1" applyFont="1" applyFill="1" applyBorder="1"/>
    <xf numFmtId="44" fontId="0" fillId="0" borderId="11" xfId="1" applyFont="1" applyFill="1" applyBorder="1"/>
    <xf numFmtId="44" fontId="63" fillId="0" borderId="11" xfId="0" applyNumberFormat="1" applyFont="1" applyFill="1" applyBorder="1"/>
    <xf numFmtId="44" fontId="63" fillId="0" borderId="10" xfId="1" applyFont="1" applyFill="1" applyBorder="1"/>
    <xf numFmtId="167" fontId="63" fillId="0" borderId="0" xfId="0" applyNumberFormat="1" applyFont="1" applyFill="1"/>
    <xf numFmtId="44" fontId="70" fillId="0" borderId="7" xfId="0" applyNumberFormat="1" applyFont="1" applyFill="1" applyBorder="1"/>
    <xf numFmtId="44" fontId="70" fillId="0" borderId="0" xfId="0" applyNumberFormat="1" applyFont="1" applyFill="1"/>
    <xf numFmtId="44" fontId="70" fillId="0" borderId="8" xfId="0" applyNumberFormat="1" applyFont="1" applyFill="1" applyBorder="1"/>
    <xf numFmtId="44" fontId="70" fillId="0" borderId="11" xfId="0" applyNumberFormat="1" applyFont="1" applyFill="1" applyBorder="1"/>
    <xf numFmtId="44" fontId="63" fillId="0" borderId="10" xfId="0" applyNumberFormat="1" applyFont="1" applyFill="1" applyBorder="1"/>
    <xf numFmtId="44" fontId="63" fillId="0" borderId="13" xfId="0" applyNumberFormat="1" applyFont="1" applyFill="1" applyBorder="1"/>
    <xf numFmtId="44" fontId="63" fillId="0" borderId="16" xfId="0" applyNumberFormat="1" applyFont="1" applyFill="1" applyBorder="1"/>
    <xf numFmtId="0" fontId="0" fillId="0" borderId="0" xfId="0" applyFill="1"/>
    <xf numFmtId="167" fontId="65" fillId="0" borderId="1" xfId="0" applyNumberFormat="1" applyFont="1" applyFill="1" applyBorder="1"/>
    <xf numFmtId="0" fontId="71" fillId="0" borderId="29" xfId="0" applyFont="1" applyBorder="1" applyAlignment="1">
      <alignment vertical="center" wrapText="1"/>
    </xf>
    <xf numFmtId="0" fontId="71" fillId="0" borderId="27" xfId="0" applyFont="1" applyBorder="1" applyAlignment="1">
      <alignment vertical="center" wrapText="1"/>
    </xf>
    <xf numFmtId="168" fontId="72" fillId="0" borderId="0" xfId="0" applyNumberFormat="1" applyFont="1"/>
    <xf numFmtId="168" fontId="0" fillId="0" borderId="0" xfId="0" applyNumberFormat="1"/>
    <xf numFmtId="168" fontId="2" fillId="0" borderId="0" xfId="0" applyNumberFormat="1" applyFont="1"/>
    <xf numFmtId="168" fontId="3" fillId="0" borderId="0" xfId="0" applyNumberFormat="1" applyFont="1" applyAlignment="1">
      <alignment vertical="top"/>
    </xf>
    <xf numFmtId="167" fontId="2" fillId="0" borderId="0" xfId="0" applyNumberFormat="1" applyFont="1"/>
    <xf numFmtId="4" fontId="0" fillId="0" borderId="0" xfId="0" applyNumberFormat="1"/>
    <xf numFmtId="0" fontId="73" fillId="0" borderId="0" xfId="0" applyFont="1"/>
    <xf numFmtId="0" fontId="73" fillId="15" borderId="0" xfId="0" applyFont="1" applyFill="1"/>
    <xf numFmtId="0" fontId="68" fillId="0" borderId="0" xfId="2" applyAlignment="1">
      <alignment horizontal="center" vertical="top"/>
    </xf>
    <xf numFmtId="0" fontId="68" fillId="0" borderId="8" xfId="2" applyBorder="1" applyAlignment="1">
      <alignment horizontal="center" vertical="top"/>
    </xf>
    <xf numFmtId="44" fontId="0" fillId="0" borderId="17" xfId="1" applyFont="1" applyBorder="1" applyAlignment="1">
      <alignment horizontal="center"/>
    </xf>
    <xf numFmtId="44" fontId="0" fillId="0" borderId="18" xfId="1" applyFont="1" applyBorder="1" applyAlignment="1">
      <alignment horizontal="center"/>
    </xf>
    <xf numFmtId="44" fontId="68" fillId="0" borderId="19" xfId="2" applyNumberFormat="1" applyFill="1" applyBorder="1" applyAlignment="1">
      <alignment horizontal="center"/>
    </xf>
    <xf numFmtId="44" fontId="68" fillId="0" borderId="20" xfId="2" applyNumberFormat="1" applyFill="1" applyBorder="1" applyAlignment="1">
      <alignment horizontal="center"/>
    </xf>
    <xf numFmtId="44" fontId="68" fillId="0" borderId="21" xfId="2" applyNumberFormat="1" applyFill="1" applyBorder="1" applyAlignment="1">
      <alignment horizontal="center"/>
    </xf>
    <xf numFmtId="44" fontId="68" fillId="0" borderId="18" xfId="2" applyNumberFormat="1" applyFill="1" applyBorder="1" applyAlignment="1">
      <alignment horizontal="center"/>
    </xf>
    <xf numFmtId="44" fontId="65" fillId="0" borderId="2" xfId="0" applyNumberFormat="1" applyFont="1" applyBorder="1" applyAlignment="1">
      <alignment horizontal="center" vertical="top" wrapText="1"/>
    </xf>
    <xf numFmtId="44" fontId="65" fillId="0" borderId="3" xfId="0" applyNumberFormat="1" applyFont="1" applyBorder="1" applyAlignment="1">
      <alignment horizontal="center" vertical="top" wrapText="1"/>
    </xf>
    <xf numFmtId="44" fontId="65" fillId="0" borderId="4" xfId="0" applyNumberFormat="1" applyFont="1" applyBorder="1" applyAlignment="1">
      <alignment horizontal="center" vertical="top" wrapText="1"/>
    </xf>
    <xf numFmtId="44" fontId="65" fillId="0" borderId="5" xfId="0" applyNumberFormat="1" applyFont="1" applyBorder="1" applyAlignment="1">
      <alignment horizontal="center" vertical="top" wrapText="1"/>
    </xf>
    <xf numFmtId="44" fontId="65" fillId="0" borderId="6" xfId="0" applyNumberFormat="1" applyFont="1" applyBorder="1" applyAlignment="1">
      <alignment horizontal="center" vertical="top" wrapText="1"/>
    </xf>
    <xf numFmtId="44" fontId="65" fillId="0" borderId="4" xfId="0" applyNumberFormat="1" applyFont="1" applyBorder="1" applyAlignment="1">
      <alignment horizontal="center" vertical="top"/>
    </xf>
    <xf numFmtId="44" fontId="65" fillId="0" borderId="5" xfId="0" applyNumberFormat="1" applyFont="1" applyBorder="1" applyAlignment="1">
      <alignment horizontal="center" vertical="top"/>
    </xf>
    <xf numFmtId="44" fontId="65" fillId="0" borderId="6" xfId="0" applyNumberFormat="1" applyFont="1" applyBorder="1" applyAlignment="1">
      <alignment horizontal="center" vertical="top"/>
    </xf>
  </cellXfs>
  <cellStyles count="3">
    <cellStyle name="Currency" xfId="1" builtinId="4"/>
    <cellStyle name="Hyperlink" xfId="2" builtinId="8"/>
    <cellStyle name="Normal" xfId="0" builtinId="0"/>
  </cellStyles>
  <dxfs count="45"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2" formatCode="0.00"/>
    </dxf>
    <dxf>
      <numFmt numFmtId="2" formatCode="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2" formatCode="0.00"/>
    </dxf>
    <dxf>
      <numFmt numFmtId="2" formatCode="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2" formatCode="0.00"/>
    </dxf>
    <dxf>
      <numFmt numFmtId="2" formatCode="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font>
        <b/>
      </font>
    </dxf>
    <dxf>
      <numFmt numFmtId="4" formatCode="#,##0.00"/>
    </dxf>
    <dxf>
      <numFmt numFmtId="2" formatCode="0.00"/>
    </dxf>
    <dxf>
      <numFmt numFmtId="2" formatCode="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</dxfs>
  <tableStyles count="0" defaultTableStyle="TableStyleMedium2" defaultPivotStyle="PivotStyleLight16"/>
  <colors>
    <mruColors>
      <color rgb="FFFBD8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ivian O'Dell" refreshedDate="44705.661985069448" createdVersion="7" refreshedVersion="7" minRefreshableVersion="3" recordCount="695" xr:uid="{14203BED-4BE0-4E3F-8F84-798712AAF6B9}">
  <cacheSource type="worksheet">
    <worksheetSource ref="A1:FC696" sheet="Combined Rebaseline Cost Workb"/>
  </cacheSource>
  <cacheFields count="159">
    <cacheField name="L2" numFmtId="0">
      <sharedItems containsSemiMixedTypes="0" containsString="0" containsNumber="1" minValue="1.1000000000000001" maxValue="1.6"/>
    </cacheField>
    <cacheField name="WBS" numFmtId="0">
      <sharedItems/>
    </cacheField>
    <cacheField name="Institution" numFmtId="0">
      <sharedItems count="6">
        <s v="UW"/>
        <s v="PSU"/>
        <s v="UMD"/>
        <s v="PSL"/>
        <s v="MSU"/>
        <s v="UA"/>
      </sharedItems>
    </cacheField>
    <cacheField name="Schedule Task Name" numFmtId="0">
      <sharedItems/>
    </cacheField>
    <cacheField name="Cost Activity" numFmtId="0">
      <sharedItems/>
    </cacheField>
    <cacheField name="Resource Name" numFmtId="0">
      <sharedItems containsBlank="1" count="40">
        <s v="Hanson"/>
        <s v="Cowen"/>
        <s v="Sullivan"/>
        <s v="ODell"/>
        <s v="Feyzi"/>
        <m/>
        <s v="Domestic"/>
        <s v="Foreign"/>
        <s v="Finance"/>
        <s v="Controls"/>
        <s v="Zernick"/>
        <s v="Tosi"/>
        <s v="Sandstrom"/>
        <s v="DuVernois"/>
        <s v="McEwen"/>
        <s v="Benson"/>
        <s v="Gibson"/>
        <s v="Lemery"/>
        <s v="Lemry"/>
        <s v="Wisniewski"/>
        <s v="PSL Driller"/>
        <s v="N.N."/>
        <s v="Scientist"/>
        <s v="S. Griffin"/>
        <s v="Ng"/>
        <s v="Wilkins"/>
        <s v="TBD"/>
        <s v="Kelley"/>
        <s v="Shoolz"/>
        <s v="Halliday"/>
        <s v="DeYoung"/>
        <s v="Wendt"/>
        <s v="Senior Scientist"/>
        <s v="Williams"/>
        <s v="Blaufuss"/>
        <s v="Braun"/>
        <s v="Weber"/>
        <s v="Anderson"/>
        <s v="Auer"/>
        <s v="Nesbitt" u="1"/>
      </sharedItems>
    </cacheField>
    <cacheField name="Type" numFmtId="0">
      <sharedItems count="4">
        <s v="Labor Hours"/>
        <s v="M &amp; S"/>
        <s v="Travel"/>
        <s v="CapEx"/>
      </sharedItems>
    </cacheField>
    <cacheField name="Subtype" numFmtId="0">
      <sharedItems/>
    </cacheField>
    <cacheField name="Resource ID" numFmtId="0">
      <sharedItems containsBlank="1"/>
    </cacheField>
    <cacheField name="Estimating Technique" numFmtId="0">
      <sharedItems/>
    </cacheField>
    <cacheField name="Actual Rate" numFmtId="166">
      <sharedItems containsString="0" containsBlank="1" containsNumber="1" minValue="28" maxValue="159"/>
    </cacheField>
    <cacheField name="Labor Table Rate" numFmtId="166">
      <sharedItems containsSemiMixedTypes="0" containsString="0" containsNumber="1" minValue="1" maxValue="121"/>
    </cacheField>
    <cacheField name="Fringe Rate" numFmtId="10">
      <sharedItems containsSemiMixedTypes="0" containsString="0" containsNumber="1" minValue="0" maxValue="0.4"/>
    </cacheField>
    <cacheField name="Indirect" numFmtId="10">
      <sharedItems containsSemiMixedTypes="0" containsString="0" containsNumber="1" minValue="0" maxValue="0.58050000000000002"/>
    </cacheField>
    <cacheField name="On/Off Ice" numFmtId="0">
      <sharedItems containsBlank="1"/>
    </cacheField>
    <cacheField name="ContCode" numFmtId="0">
      <sharedItems/>
    </cacheField>
    <cacheField name="EstUncertaintyPer" numFmtId="168">
      <sharedItems containsSemiMixedTypes="0" containsString="0" containsNumber="1" minValue="0.09" maxValue="0.5"/>
    </cacheField>
    <cacheField name="EstUncertaintyAmount" numFmtId="167">
      <sharedItems containsSemiMixedTypes="0" containsString="0" containsNumber="1" minValue="0" maxValue="80694.688086011796"/>
    </cacheField>
    <cacheField name="EstUncertaintyIndirect" numFmtId="165">
      <sharedItems containsSemiMixedTypes="0" containsString="0" containsNumber="1" minValue="0" maxValue="40740.490070525637"/>
    </cacheField>
    <cacheField name="Notes" numFmtId="0">
      <sharedItems containsBlank="1" longText="1"/>
    </cacheField>
    <cacheField name="10-2022" numFmtId="0">
      <sharedItems containsString="0" containsBlank="1" containsNumber="1" minValue="0" maxValue="42795"/>
    </cacheField>
    <cacheField name="11-2022" numFmtId="0">
      <sharedItems containsString="0" containsBlank="1" containsNumber="1" minValue="0" maxValue="36000"/>
    </cacheField>
    <cacheField name="12-2022" numFmtId="0">
      <sharedItems containsString="0" containsBlank="1" containsNumber="1" minValue="0" maxValue="36000"/>
    </cacheField>
    <cacheField name="01-2023" numFmtId="0">
      <sharedItems containsString="0" containsBlank="1" containsNumber="1" minValue="0" maxValue="36000"/>
    </cacheField>
    <cacheField name="02-2023" numFmtId="0">
      <sharedItems containsString="0" containsBlank="1" containsNumber="1" minValue="0" maxValue="68340"/>
    </cacheField>
    <cacheField name="03-2023" numFmtId="0">
      <sharedItems containsString="0" containsBlank="1" containsNumber="1" minValue="0" maxValue="19803"/>
    </cacheField>
    <cacheField name="04-2023" numFmtId="0">
      <sharedItems containsString="0" containsBlank="1" containsNumber="1" minValue="0" maxValue="29867"/>
    </cacheField>
    <cacheField name="05-2023" numFmtId="0">
      <sharedItems containsString="0" containsBlank="1" containsNumber="1" minValue="0" maxValue="29575"/>
    </cacheField>
    <cacheField name="06-2023" numFmtId="0">
      <sharedItems containsString="0" containsBlank="1" containsNumber="1" minValue="0" maxValue="25000"/>
    </cacheField>
    <cacheField name="07-2023" numFmtId="0">
      <sharedItems containsString="0" containsBlank="1" containsNumber="1" minValue="0" maxValue="12600"/>
    </cacheField>
    <cacheField name="08-2023" numFmtId="0">
      <sharedItems containsString="0" containsBlank="1" containsNumber="1" minValue="0" maxValue="12600"/>
    </cacheField>
    <cacheField name="09-2023" numFmtId="0">
      <sharedItems containsString="0" containsBlank="1" containsNumber="1" minValue="0" maxValue="6400"/>
    </cacheField>
    <cacheField name="LPY5" numFmtId="0">
      <sharedItems containsSemiMixedTypes="0" containsString="0" containsNumber="1" minValue="0" maxValue="1800"/>
    </cacheField>
    <cacheField name="PY5 CMo" numFmtId="2">
      <sharedItems containsSemiMixedTypes="0" containsString="0" containsNumber="1" minValue="0" maxValue="12"/>
    </cacheField>
    <cacheField name="S_10_22" numFmtId="0">
      <sharedItems containsSemiMixedTypes="0" containsString="0" containsNumber="1" minValue="0" maxValue="42795"/>
    </cacheField>
    <cacheField name="S_11_22" numFmtId="0">
      <sharedItems containsSemiMixedTypes="0" containsString="0" containsNumber="1" minValue="0" maxValue="36000"/>
    </cacheField>
    <cacheField name="S_12_22" numFmtId="0">
      <sharedItems containsSemiMixedTypes="0" containsString="0" containsNumber="1" minValue="0" maxValue="36000"/>
    </cacheField>
    <cacheField name="S_01_23" numFmtId="0">
      <sharedItems containsSemiMixedTypes="0" containsString="0" containsNumber="1" minValue="0" maxValue="36000"/>
    </cacheField>
    <cacheField name="S_02_23" numFmtId="0">
      <sharedItems containsSemiMixedTypes="0" containsString="0" containsNumber="1" minValue="0" maxValue="68340"/>
    </cacheField>
    <cacheField name="S_03_23" numFmtId="0">
      <sharedItems containsSemiMixedTypes="0" containsString="0" containsNumber="1" minValue="0" maxValue="20271.667500000003"/>
    </cacheField>
    <cacheField name="S_04_23" numFmtId="0">
      <sharedItems containsSemiMixedTypes="0" containsString="0" containsNumber="1" minValue="0" maxValue="29867"/>
    </cacheField>
    <cacheField name="S_05_23" numFmtId="0">
      <sharedItems containsSemiMixedTypes="0" containsString="0" containsNumber="1" minValue="0" maxValue="29575"/>
    </cacheField>
    <cacheField name="S_06_23" numFmtId="0">
      <sharedItems containsSemiMixedTypes="0" containsString="0" containsNumber="1" minValue="0" maxValue="25000"/>
    </cacheField>
    <cacheField name="S_07_23" numFmtId="0">
      <sharedItems containsSemiMixedTypes="0" containsString="0" containsNumber="1" minValue="0" maxValue="20271.667500000003"/>
    </cacheField>
    <cacheField name="S_08_23" numFmtId="0">
      <sharedItems containsSemiMixedTypes="0" containsString="0" containsNumber="1" minValue="0" maxValue="35241.75"/>
    </cacheField>
    <cacheField name="S_09_23" numFmtId="0">
      <sharedItems containsSemiMixedTypes="0" containsString="0" containsNumber="1" minValue="0" maxValue="20271.667500000003"/>
    </cacheField>
    <cacheField name="12mo Subtotal PY5" numFmtId="165">
      <sharedItems containsSemiMixedTypes="0" containsString="0" containsNumber="1" minValue="0" maxValue="243260.0100000001"/>
    </cacheField>
    <cacheField name="Indirect Subtotal PY5" numFmtId="165">
      <sharedItems containsSemiMixedTypes="0" containsString="0" containsNumber="1" minValue="0" maxValue="128927.80530000005"/>
    </cacheField>
    <cacheField name="Complete Total PY5" numFmtId="165">
      <sharedItems containsSemiMixedTypes="0" containsString="0" containsNumber="1" minValue="0" maxValue="372187.81530000013"/>
    </cacheField>
    <cacheField name="EU Direct PY5" numFmtId="167">
      <sharedItems containsSemiMixedTypes="0" containsString="0" containsNumber="1" minValue="0" maxValue="23919"/>
    </cacheField>
    <cacheField name="EU Ind PY5" numFmtId="167">
      <sharedItems containsSemiMixedTypes="0" containsString="0" containsNumber="1" minValue="0" maxValue="11603.502477000004"/>
    </cacheField>
    <cacheField name="10-2023" numFmtId="0">
      <sharedItems containsString="0" containsBlank="1" containsNumber="1" minValue="0" maxValue="45000"/>
    </cacheField>
    <cacheField name="11-2023" numFmtId="0">
      <sharedItems containsString="0" containsBlank="1" containsNumber="1" minValue="0" maxValue="1300"/>
    </cacheField>
    <cacheField name="12-2023" numFmtId="0">
      <sharedItems containsString="0" containsBlank="1" containsNumber="1" minValue="0" maxValue="1818"/>
    </cacheField>
    <cacheField name="01-2024" numFmtId="0">
      <sharedItems containsString="0" containsBlank="1" containsNumber="1" minValue="0" maxValue="1728"/>
    </cacheField>
    <cacheField name="02-2024" numFmtId="0">
      <sharedItems containsString="0" containsBlank="1" containsNumber="1" minValue="0" maxValue="34932"/>
    </cacheField>
    <cacheField name="03-2024" numFmtId="0">
      <sharedItems containsString="0" containsBlank="1" containsNumber="1" minValue="0" maxValue="34932"/>
    </cacheField>
    <cacheField name="04-2024" numFmtId="0">
      <sharedItems containsString="0" containsBlank="1" containsNumber="1" minValue="0" maxValue="34932"/>
    </cacheField>
    <cacheField name="05-2024" numFmtId="0">
      <sharedItems containsString="0" containsBlank="1" containsNumber="1" minValue="0" maxValue="14400"/>
    </cacheField>
    <cacheField name="06-2024" numFmtId="0">
      <sharedItems containsString="0" containsBlank="1" containsNumber="1" minValue="0" maxValue="7500"/>
    </cacheField>
    <cacheField name="07-2024" numFmtId="0">
      <sharedItems containsString="0" containsBlank="1" containsNumber="1" minValue="4" maxValue="9025"/>
    </cacheField>
    <cacheField name="08-2024" numFmtId="0">
      <sharedItems containsString="0" containsBlank="1" containsNumber="1" minValue="0" maxValue="15300"/>
    </cacheField>
    <cacheField name="09-2024" numFmtId="0">
      <sharedItems containsString="0" containsBlank="1" containsNumber="1" minValue="0" maxValue="15300"/>
    </cacheField>
    <cacheField name="LPY6" numFmtId="0">
      <sharedItems containsSemiMixedTypes="0" containsString="0" containsNumber="1" minValue="0" maxValue="4590"/>
    </cacheField>
    <cacheField name="PY6 CMo" numFmtId="2">
      <sharedItems containsSemiMixedTypes="0" containsString="0" containsNumber="1" minValue="0" maxValue="30.599999999999998"/>
    </cacheField>
    <cacheField name="S_10_23" numFmtId="0">
      <sharedItems containsSemiMixedTypes="0" containsString="0" containsNumber="1" minValue="0" maxValue="45000"/>
    </cacheField>
    <cacheField name="S_11_23" numFmtId="0">
      <sharedItems containsSemiMixedTypes="0" containsString="0" containsNumber="1" minValue="0" maxValue="92798.576100000035"/>
    </cacheField>
    <cacheField name="S_12_23" numFmtId="0">
      <sharedItems containsSemiMixedTypes="0" containsString="0" containsNumber="1" minValue="0" maxValue="161597.52045000007"/>
    </cacheField>
    <cacheField name="S_01_24" numFmtId="0">
      <sharedItems containsSemiMixedTypes="0" containsString="0" containsNumber="1" minValue="0" maxValue="153597.64320000005"/>
    </cacheField>
    <cacheField name="S_02_24" numFmtId="0">
      <sharedItems containsSemiMixedTypes="0" containsString="0" containsNumber="1" minValue="0" maxValue="34932"/>
    </cacheField>
    <cacheField name="S_03_24" numFmtId="0">
      <sharedItems containsSemiMixedTypes="0" containsString="0" containsNumber="1" minValue="0" maxValue="34932"/>
    </cacheField>
    <cacheField name="S_04_24" numFmtId="0">
      <sharedItems containsSemiMixedTypes="0" containsString="0" containsNumber="1" minValue="0" maxValue="34932"/>
    </cacheField>
    <cacheField name="S_05_24" numFmtId="0">
      <sharedItems containsSemiMixedTypes="0" containsString="0" containsNumber="1" minValue="0" maxValue="14400"/>
    </cacheField>
    <cacheField name="S_06_24" numFmtId="0">
      <sharedItems containsSemiMixedTypes="0" containsString="0" containsNumber="1" minValue="0" maxValue="13805.005567500002"/>
    </cacheField>
    <cacheField name="S_07_24" numFmtId="0">
      <sharedItems containsSemiMixedTypes="0" containsString="0" containsNumber="1" minValue="0" maxValue="17999.723812500004"/>
    </cacheField>
    <cacheField name="S_08_24" numFmtId="0">
      <sharedItems containsSemiMixedTypes="0" containsString="0" containsNumber="1" minValue="0" maxValue="17999.723812500004"/>
    </cacheField>
    <cacheField name="S_09_24" numFmtId="0">
      <sharedItems containsSemiMixedTypes="0" containsString="0" containsNumber="1" minValue="0" maxValue="15300"/>
    </cacheField>
    <cacheField name="12mo Subtotal PY6" numFmtId="165">
      <sharedItems containsSemiMixedTypes="0" containsString="0" containsNumber="1" minValue="0" maxValue="407993.73975000018"/>
    </cacheField>
    <cacheField name="Indirect Subtotal PY6" numFmtId="165">
      <sharedItems containsSemiMixedTypes="0" containsString="0" containsNumber="1" minValue="0" maxValue="81976.376938275003"/>
    </cacheField>
    <cacheField name="Complete Total PY6" numFmtId="165">
      <sharedItems containsSemiMixedTypes="0" containsString="0" containsNumber="1" minValue="0" maxValue="407993.73975000018"/>
    </cacheField>
    <cacheField name="EU Direct PY6" numFmtId="167">
      <sharedItems containsSemiMixedTypes="0" containsString="0" containsNumber="1" minValue="0" maxValue="50999.217468750023"/>
    </cacheField>
    <cacheField name="EU Ind PY6" numFmtId="167">
      <sharedItems containsSemiMixedTypes="0" containsString="0" containsNumber="1" minValue="0" maxValue="7377.8739244447497"/>
    </cacheField>
    <cacheField name="10-2024" numFmtId="0">
      <sharedItems containsString="0" containsBlank="1" containsNumber="1" minValue="0" maxValue="1800"/>
    </cacheField>
    <cacheField name="11-2024" numFmtId="0">
      <sharedItems containsString="0" containsBlank="1" containsNumber="1" containsInteger="1" minValue="0" maxValue="13900"/>
    </cacheField>
    <cacheField name="12-2024" numFmtId="0">
      <sharedItems containsString="0" containsBlank="1" containsNumber="1" containsInteger="1" minValue="0" maxValue="13900"/>
    </cacheField>
    <cacheField name="01-2025" numFmtId="0">
      <sharedItems containsString="0" containsBlank="1" containsNumber="1" containsInteger="1" minValue="0" maxValue="1647"/>
    </cacheField>
    <cacheField name="02-2025" numFmtId="0">
      <sharedItems containsString="0" containsBlank="1" containsNumber="1" minValue="0" maxValue="2500"/>
    </cacheField>
    <cacheField name="03-2025" numFmtId="0">
      <sharedItems containsString="0" containsBlank="1" containsNumber="1" minValue="0" maxValue="13800"/>
    </cacheField>
    <cacheField name="04-2025" numFmtId="0">
      <sharedItems containsString="0" containsBlank="1" containsNumber="1" minValue="0" maxValue="5000"/>
    </cacheField>
    <cacheField name="05-2025" numFmtId="0">
      <sharedItems containsString="0" containsBlank="1" containsNumber="1" minValue="0" maxValue="20492"/>
    </cacheField>
    <cacheField name="06-2025" numFmtId="0">
      <sharedItems containsString="0" containsBlank="1" containsNumber="1" minValue="0" maxValue="15675"/>
    </cacheField>
    <cacheField name="07-2025" numFmtId="0">
      <sharedItems containsString="0" containsBlank="1" containsNumber="1" minValue="4" maxValue="15675"/>
    </cacheField>
    <cacheField name="08-2025" numFmtId="0">
      <sharedItems containsString="0" containsBlank="1" containsNumber="1" minValue="0" maxValue="26100"/>
    </cacheField>
    <cacheField name="09-2025" numFmtId="0">
      <sharedItems containsString="0" containsBlank="1" containsNumber="1" minValue="0" maxValue="26100"/>
    </cacheField>
    <cacheField name="LPY7" numFmtId="0">
      <sharedItems containsSemiMixedTypes="0" containsString="0" containsNumber="1" minValue="0" maxValue="4455"/>
    </cacheField>
    <cacheField name="PY7 CMo" numFmtId="2">
      <sharedItems containsSemiMixedTypes="0" containsString="0" containsNumber="1" minValue="0" maxValue="29.700000000000003"/>
    </cacheField>
    <cacheField name="S_10_24" numFmtId="0">
      <sharedItems containsSemiMixedTypes="0" containsString="0" containsNumber="1" minValue="0" maxValue="13166.48884315219"/>
    </cacheField>
    <cacheField name="S_11_24" numFmtId="0">
      <sharedItems containsSemiMixedTypes="0" containsString="0" containsNumber="1" minValue="0" maxValue="89890.620719625047"/>
    </cacheField>
    <cacheField name="S_12_24" numFmtId="0">
      <sharedItems containsSemiMixedTypes="0" containsString="0" containsNumber="1" minValue="0" maxValue="165071.8671396751"/>
    </cacheField>
    <cacheField name="S_01_25" numFmtId="0">
      <sharedItems containsSemiMixedTypes="0" containsString="0" containsNumber="1" minValue="0" maxValue="149545.30537901257"/>
    </cacheField>
    <cacheField name="S_02_25" numFmtId="0">
      <sharedItems containsSemiMixedTypes="0" containsString="0" containsNumber="1" minValue="0" maxValue="20593.124019405004"/>
    </cacheField>
    <cacheField name="S_03_25" numFmtId="0">
      <sharedItems containsSemiMixedTypes="0" containsString="0" containsNumber="1" minValue="0" maxValue="14709.374299575004"/>
    </cacheField>
    <cacheField name="S_04_25" numFmtId="0">
      <sharedItems containsSemiMixedTypes="0" containsString="0" containsNumber="1" minValue="0" maxValue="13166.488843152199"/>
    </cacheField>
    <cacheField name="S_05_25" numFmtId="0">
      <sharedItems containsSemiMixedTypes="0" containsString="0" containsNumber="1" minValue="0" maxValue="20492"/>
    </cacheField>
    <cacheField name="S_06_25" numFmtId="0">
      <sharedItems containsSemiMixedTypes="0" containsString="0" containsNumber="1" minValue="0" maxValue="15675"/>
    </cacheField>
    <cacheField name="S_07_25" numFmtId="0">
      <sharedItems containsSemiMixedTypes="0" containsString="0" containsNumber="1" minValue="0" maxValue="110307.51648655203"/>
    </cacheField>
    <cacheField name="S_08_25" numFmtId="0">
      <sharedItems containsSemiMixedTypes="0" containsString="0" containsNumber="1" minValue="0" maxValue="110307.51648655203"/>
    </cacheField>
    <cacheField name="S_09_25" numFmtId="0">
      <sharedItems containsSemiMixedTypes="0" containsString="0" containsNumber="1" minValue="0" maxValue="26100"/>
    </cacheField>
    <cacheField name="12mo Subtotal PY7" numFmtId="165">
      <sharedItems containsSemiMixedTypes="0" containsString="0" containsNumber="1" minValue="0" maxValue="404507.7932383127"/>
    </cacheField>
    <cacheField name="Indirect Subtotal PY7" numFmtId="165">
      <sharedItems containsSemiMixedTypes="0" containsString="0" containsNumber="1" minValue="0" maxValue="83738.869042448001"/>
    </cacheField>
    <cacheField name="Complete Total PY7" numFmtId="165">
      <sharedItems containsSemiMixedTypes="0" containsString="0" containsNumber="1" minValue="0" maxValue="404507.7932383127"/>
    </cacheField>
    <cacheField name="EU Direct PY7" numFmtId="167">
      <sharedItems containsSemiMixedTypes="0" containsString="0" containsNumber="1" minValue="0" maxValue="50563.474154789088"/>
    </cacheField>
    <cacheField name="EU Ind PY7" numFmtId="167">
      <sharedItems containsSemiMixedTypes="0" containsString="0" containsNumber="1" minValue="0" maxValue="7536.4982138203195"/>
    </cacheField>
    <cacheField name="10-2025" numFmtId="0">
      <sharedItems containsString="0" containsBlank="1" containsNumber="1" minValue="0" maxValue="1800"/>
    </cacheField>
    <cacheField name="11-2025" numFmtId="0">
      <sharedItems containsString="0" containsBlank="1" containsNumber="1" containsInteger="1" minValue="0" maxValue="2160"/>
    </cacheField>
    <cacheField name="12-2025" numFmtId="0">
      <sharedItems containsString="0" containsBlank="1" containsNumber="1" containsInteger="1" minValue="0" maxValue="4680"/>
    </cacheField>
    <cacheField name="01-2026" numFmtId="0">
      <sharedItems containsString="0" containsBlank="1" containsNumber="1" containsInteger="1" minValue="0" maxValue="3825"/>
    </cacheField>
    <cacheField name="02-2026" numFmtId="0">
      <sharedItems containsString="0" containsBlank="1" containsNumber="1" minValue="0" maxValue="1800"/>
    </cacheField>
    <cacheField name="03-2026" numFmtId="0">
      <sharedItems containsString="0" containsBlank="1" containsNumber="1" minValue="0" maxValue="1300"/>
    </cacheField>
    <cacheField name="04-2026" numFmtId="0">
      <sharedItems containsString="0" containsBlank="1" containsNumber="1" minValue="0" maxValue="150"/>
    </cacheField>
    <cacheField name="05-2026" numFmtId="0">
      <sharedItems containsString="0" containsBlank="1" containsNumber="1" containsInteger="1" minValue="0" maxValue="75"/>
    </cacheField>
    <cacheField name="06-2026" numFmtId="0">
      <sharedItems containsNonDate="0" containsString="0" containsBlank="1"/>
    </cacheField>
    <cacheField name="07-2026" numFmtId="0">
      <sharedItems containsNonDate="0" containsString="0" containsBlank="1"/>
    </cacheField>
    <cacheField name="08-2026" numFmtId="0">
      <sharedItems containsNonDate="0" containsString="0" containsBlank="1"/>
    </cacheField>
    <cacheField name="09-2026" numFmtId="0">
      <sharedItems containsNonDate="0" containsString="0" containsBlank="1"/>
    </cacheField>
    <cacheField name="LPY8" numFmtId="0">
      <sharedItems containsSemiMixedTypes="0" containsString="0" containsNumber="1" containsInteger="1" minValue="0" maxValue="10395"/>
    </cacheField>
    <cacheField name="PY8 CMo" numFmtId="2">
      <sharedItems containsSemiMixedTypes="0" containsString="0" containsNumber="1" minValue="0" maxValue="69.300000000000011"/>
    </cacheField>
    <cacheField name="S_10_25" numFmtId="0">
      <sharedItems containsSemiMixedTypes="0" containsString="0" containsNumber="1" minValue="0" maxValue="15025.625847015868"/>
    </cacheField>
    <cacheField name="S_11_25" numFmtId="0">
      <sharedItems containsSemiMixedTypes="0" containsString="0" containsNumber="1" minValue="0" maxValue="117374.09176147172"/>
    </cacheField>
    <cacheField name="S_12_25" numFmtId="0">
      <sharedItems containsSemiMixedTypes="0" containsString="0" containsNumber="1" minValue="0" maxValue="290640.6081712633"/>
    </cacheField>
    <cacheField name="S_01_26" numFmtId="0">
      <sharedItems containsSemiMixedTypes="0" containsString="0" containsNumber="1" minValue="0" maxValue="237542.80475535942"/>
    </cacheField>
    <cacheField name="S_02_26" numFmtId="0">
      <sharedItems containsSemiMixedTypes="0" containsString="0" containsNumber="1" minValue="0" maxValue="13449.568353279965"/>
    </cacheField>
    <cacheField name="S_03_26" numFmtId="0">
      <sharedItems containsSemiMixedTypes="0" containsString="0" containsNumber="1" minValue="0" maxValue="15025.625847015868"/>
    </cacheField>
    <cacheField name="S_04_26" numFmtId="0">
      <sharedItems containsSemiMixedTypes="0" containsString="0" containsNumber="1" minValue="0" maxValue="15025.625847015868"/>
    </cacheField>
    <cacheField name="S_05_26" numFmtId="0">
      <sharedItems containsSemiMixedTypes="0" containsString="0" containsNumber="1" minValue="0" maxValue="10803.751628044562"/>
    </cacheField>
    <cacheField name="S_06_26" numFmtId="0">
      <sharedItems containsSemiMixedTypes="0" containsString="0" containsNumber="1" containsInteger="1" minValue="0" maxValue="0"/>
    </cacheField>
    <cacheField name="S_07_26" numFmtId="0">
      <sharedItems containsSemiMixedTypes="0" containsString="0" containsNumber="1" containsInteger="1" minValue="0" maxValue="0"/>
    </cacheField>
    <cacheField name="S_08_26" numFmtId="0">
      <sharedItems containsSemiMixedTypes="0" containsString="0" containsNumber="1" containsInteger="1" minValue="0" maxValue="0"/>
    </cacheField>
    <cacheField name="S_09_26" numFmtId="0">
      <sharedItems containsSemiMixedTypes="0" containsString="0" containsNumber="1" containsInteger="1" minValue="0" maxValue="0"/>
    </cacheField>
    <cacheField name="12mo Subtotal PY8" numFmtId="165">
      <sharedItems containsSemiMixedTypes="0" containsString="0" containsNumber="1" minValue="0" maxValue="645557.50468809437"/>
    </cacheField>
    <cacheField name="Indirect Subtotal PY8" numFmtId="165">
      <sharedItems containsSemiMixedTypes="0" containsString="0" containsNumber="1" minValue="0" maxValue="49897.898590668665"/>
    </cacheField>
    <cacheField name="Complete Total PY8" numFmtId="165">
      <sharedItems containsSemiMixedTypes="0" containsString="0" containsNumber="1" minValue="0" maxValue="645557.50468809437"/>
    </cacheField>
    <cacheField name="EU Direct PY8" numFmtId="167">
      <sharedItems containsSemiMixedTypes="0" containsString="0" containsNumber="1" minValue="0" maxValue="80694.688086011796"/>
    </cacheField>
    <cacheField name="EU Ind PY8" numFmtId="167">
      <sharedItems containsSemiMixedTypes="0" containsString="0" containsNumber="1" minValue="0" maxValue="4490.8108731601797"/>
    </cacheField>
    <cacheField name="Complete Total PY5-PY8" numFmtId="165">
      <sharedItems containsSemiMixedTypes="0" containsString="0" containsNumber="1" minValue="0" maxValue="854098.32432967785"/>
    </cacheField>
    <cacheField name="Escalation PY4" numFmtId="0">
      <sharedItems containsSemiMixedTypes="0" containsString="0" containsNumber="1" containsInteger="1" minValue="1" maxValue="1"/>
    </cacheField>
    <cacheField name="Escalation PY5" numFmtId="0">
      <sharedItems containsSemiMixedTypes="0" containsString="0" containsNumber="1" minValue="1.0215000000000001" maxValue="1.0215000000000001"/>
    </cacheField>
    <cacheField name="Escalation PY6" numFmtId="0">
      <sharedItems containsSemiMixedTypes="0" containsString="0" containsNumber="1" minValue="1.0434622500000001" maxValue="1.0434622500000001"/>
    </cacheField>
    <cacheField name="Escalation PY7" numFmtId="0">
      <sharedItems containsSemiMixedTypes="0" containsString="0" containsNumber="1" minValue="1.0658966883750003" maxValue="1.0658966883750003"/>
    </cacheField>
    <cacheField name="Escalation PY8" numFmtId="0">
      <sharedItems containsSemiMixedTypes="0" containsString="0" containsNumber="1" minValue="1.0888134671750629" maxValue="1.0888134671750629"/>
    </cacheField>
    <cacheField name="Salary Cost PY5" numFmtId="0">
      <sharedItems containsSemiMixedTypes="0" containsString="0" containsNumber="1" minValue="0" maxValue="180192.6"/>
    </cacheField>
    <cacheField name="Salary Cost PY6" numFmtId="0">
      <sharedItems containsSemiMixedTypes="0" containsString="0" containsNumber="1" minValue="0" maxValue="407993.73975000018"/>
    </cacheField>
    <cacheField name="Salary Cost PY7" numFmtId="165">
      <sharedItems containsSemiMixedTypes="0" containsString="0" containsNumber="1" minValue="0" maxValue="404507.79323831265"/>
    </cacheField>
    <cacheField name="Salary Cost PY8" numFmtId="165">
      <sharedItems containsSemiMixedTypes="0" containsString="0" containsNumber="1" minValue="0" maxValue="645557.50468809437"/>
    </cacheField>
    <cacheField name="Fringe Cost PY5" numFmtId="165">
      <sharedItems containsSemiMixedTypes="0" containsString="0" containsNumber="1" minValue="0" maxValue="63067.409999999996"/>
    </cacheField>
    <cacheField name="Fringe Cost PY6" numFmtId="165">
      <sharedItems containsSemiMixedTypes="0" containsString="0" containsNumber="1" minValue="0" maxValue="40100.2542675"/>
    </cacheField>
    <cacheField name="Fringe Cost PY7" numFmtId="165">
      <sharedItems containsSemiMixedTypes="0" containsString="0" containsNumber="1" minValue="0" maxValue="40962.409734251261"/>
    </cacheField>
    <cacheField name="Fringe Cost PY8" numFmtId="165">
      <sharedItems containsSemiMixedTypes="0" containsString="0" containsNumber="1" minValue="0" maxValue="24408.47590039697"/>
    </cacheField>
    <cacheField name="L3" numFmtId="0">
      <sharedItems count="28">
        <s v="1.1.1"/>
        <s v="1.1.2"/>
        <s v="1.1.3"/>
        <s v="1.1.4"/>
        <s v="1.1.5"/>
        <s v="1.2.1"/>
        <s v="1.2.2"/>
        <s v="1.2.3"/>
        <s v="1.2.4"/>
        <s v="1.2.5"/>
        <s v="1.2.6"/>
        <s v="1.2.7"/>
        <s v="1.2.8"/>
        <s v="1.2.9"/>
        <s v="1.2.10"/>
        <s v="1.3.3"/>
        <s v="1.3.4"/>
        <s v="1.4.1"/>
        <s v="1.4.2"/>
        <s v="1.4.4"/>
        <s v="1.4.6"/>
        <s v="1.5.2"/>
        <s v="1.5.3"/>
        <s v="1.5.4"/>
        <s v="1.6.0"/>
        <s v="1.6.1"/>
        <s v="1.6.4"/>
        <s v="1.6.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95">
  <r>
    <n v="1.1000000000000001"/>
    <s v="1.1.1.1"/>
    <x v="0"/>
    <s v="Project Administration (B)"/>
    <s v="Project admin - principal investigator"/>
    <x v="0"/>
    <x v="0"/>
    <s v="Labor - LoE"/>
    <s v="KE"/>
    <s v="A - Analogy"/>
    <n v="126"/>
    <n v="121"/>
    <n v="0.35"/>
    <n v="0.53"/>
    <s v="Off Ice"/>
    <s v="C1"/>
    <n v="0.09"/>
    <n v="13008.298621300492"/>
    <n v="6894.3982692892605"/>
    <m/>
    <n v="12"/>
    <n v="12"/>
    <n v="12"/>
    <n v="12"/>
    <n v="12"/>
    <n v="12"/>
    <n v="12"/>
    <n v="12"/>
    <n v="12"/>
    <n v="12"/>
    <n v="12"/>
    <n v="12"/>
    <n v="144"/>
    <n v="0.96"/>
    <n v="2085.0858000000003"/>
    <n v="2085.0858000000003"/>
    <n v="2085.0858000000003"/>
    <n v="2085.0858000000003"/>
    <n v="2085.0858000000003"/>
    <n v="2085.0858000000003"/>
    <n v="2085.0858000000003"/>
    <n v="2085.0858000000003"/>
    <n v="2085.0858000000003"/>
    <n v="2085.0858000000003"/>
    <n v="2085.0858000000003"/>
    <n v="2085.0858000000003"/>
    <n v="25021.029600000005"/>
    <n v="13261.145688000004"/>
    <n v="38282.175288000013"/>
    <n v="2251.8926640000004"/>
    <n v="1193.5031119200003"/>
    <n v="12"/>
    <n v="12"/>
    <n v="12"/>
    <n v="12"/>
    <n v="12"/>
    <n v="12"/>
    <n v="12"/>
    <n v="12"/>
    <n v="12"/>
    <n v="12"/>
    <n v="12"/>
    <n v="12"/>
    <n v="144"/>
    <n v="0.96"/>
    <n v="2129.9151447000004"/>
    <n v="2129.9151447000004"/>
    <n v="2129.9151447000004"/>
    <n v="2129.9151447000004"/>
    <n v="2129.9151447000004"/>
    <n v="2129.9151447000004"/>
    <n v="2129.9151447000004"/>
    <n v="2129.9151447000004"/>
    <n v="2129.9151447000004"/>
    <n v="2129.9151447000004"/>
    <n v="2129.9151447000004"/>
    <n v="2129.9151447000004"/>
    <n v="25558.981736400005"/>
    <n v="13546.260320292004"/>
    <n v="39105.242056692005"/>
    <n v="2300.3083562760003"/>
    <n v="1219.1634288262803"/>
    <n v="12"/>
    <n v="12"/>
    <n v="12"/>
    <n v="12"/>
    <n v="12"/>
    <n v="12"/>
    <n v="12"/>
    <n v="12"/>
    <n v="12"/>
    <n v="12"/>
    <n v="12"/>
    <n v="12"/>
    <n v="144"/>
    <n v="0.96"/>
    <n v="2175.7083203110506"/>
    <n v="2175.7083203110506"/>
    <n v="2175.7083203110506"/>
    <n v="2175.7083203110506"/>
    <n v="2175.7083203110506"/>
    <n v="2175.7083203110506"/>
    <n v="2175.7083203110506"/>
    <n v="2175.7083203110506"/>
    <n v="2175.7083203110506"/>
    <n v="2175.7083203110506"/>
    <n v="2175.7083203110506"/>
    <n v="2175.7083203110506"/>
    <n v="26108.499843732614"/>
    <n v="13837.504917178287"/>
    <n v="39946.004760910902"/>
    <n v="2349.7649859359353"/>
    <n v="1245.3754425460459"/>
    <n v="12"/>
    <n v="12"/>
    <n v="12"/>
    <n v="12"/>
    <n v="12"/>
    <n v="12"/>
    <n v="12"/>
    <n v="12"/>
    <m/>
    <m/>
    <m/>
    <m/>
    <n v="96"/>
    <n v="0.64"/>
    <n v="2222.4860491977383"/>
    <n v="2222.4860491977383"/>
    <n v="2222.4860491977383"/>
    <n v="2222.4860491977383"/>
    <n v="2222.4860491977383"/>
    <n v="2222.4860491977383"/>
    <n v="2222.4860491977383"/>
    <n v="2222.4860491977383"/>
    <n v="0"/>
    <n v="0"/>
    <n v="0"/>
    <n v="0"/>
    <n v="17779.888393581907"/>
    <n v="9423.340848598411"/>
    <n v="27203.229242180318"/>
    <n v="1600.1899554223714"/>
    <n v="848.10067637385691"/>
    <n v="144536.65134778325"/>
    <n v="1"/>
    <n v="1.0215000000000001"/>
    <n v="1.0434622500000001"/>
    <n v="1.0658966883750003"/>
    <n v="1.0888134671750629"/>
    <n v="18534.096000000001"/>
    <n v="18932.579064000001"/>
    <n v="19339.629513876007"/>
    <n v="13170.28769894956"/>
    <n v="6486.9336000000003"/>
    <n v="6626.4026724000005"/>
    <n v="6768.8703298566024"/>
    <n v="4609.6006946323459"/>
    <x v="0"/>
  </r>
  <r>
    <n v="1.1000000000000001"/>
    <s v="1.1.1.1"/>
    <x v="1"/>
    <s v="Project Administration (B)"/>
    <s v="Project admin - Doug Cowen"/>
    <x v="1"/>
    <x v="0"/>
    <s v="Labor - LoE"/>
    <s v="KE"/>
    <s v="A - Analogy"/>
    <n v="120"/>
    <n v="116"/>
    <n v="0.4"/>
    <n v="0.58050000000000002"/>
    <s v="Off Ice"/>
    <s v="C1"/>
    <n v="0.09"/>
    <n v="5529.9002046761398"/>
    <n v="3210.1070688144991"/>
    <m/>
    <n v="5"/>
    <n v="5"/>
    <n v="5"/>
    <n v="5"/>
    <n v="5"/>
    <n v="5"/>
    <n v="5"/>
    <n v="5"/>
    <n v="5"/>
    <n v="5"/>
    <n v="5"/>
    <n v="5"/>
    <n v="60"/>
    <n v="0.4"/>
    <n v="858.06000000000006"/>
    <n v="858.06000000000006"/>
    <n v="858.06000000000006"/>
    <n v="858.06000000000006"/>
    <n v="858.06000000000006"/>
    <n v="858.06000000000006"/>
    <n v="858.06000000000006"/>
    <n v="858.06000000000006"/>
    <n v="858.06000000000006"/>
    <n v="858.06000000000006"/>
    <n v="858.06000000000006"/>
    <n v="858.06000000000006"/>
    <n v="10296.720000000001"/>
    <n v="5977.2459600000011"/>
    <n v="16273.965960000001"/>
    <n v="926.70480000000009"/>
    <n v="537.95213640000009"/>
    <n v="5"/>
    <n v="5"/>
    <n v="5"/>
    <n v="5"/>
    <n v="5"/>
    <n v="5"/>
    <n v="5"/>
    <n v="5"/>
    <n v="5"/>
    <n v="5"/>
    <n v="5"/>
    <n v="5"/>
    <n v="60"/>
    <n v="0.4"/>
    <n v="876.5082900000001"/>
    <n v="876.5082900000001"/>
    <n v="876.5082900000001"/>
    <n v="876.5082900000001"/>
    <n v="876.5082900000001"/>
    <n v="876.5082900000001"/>
    <n v="876.5082900000001"/>
    <n v="876.5082900000001"/>
    <n v="876.5082900000001"/>
    <n v="876.5082900000001"/>
    <n v="876.5082900000001"/>
    <n v="876.5082900000001"/>
    <n v="10518.099479999999"/>
    <n v="6105.7567481399992"/>
    <n v="16623.856228139997"/>
    <n v="946.62895319999984"/>
    <n v="549.51810733259993"/>
    <n v="5"/>
    <n v="5"/>
    <n v="5"/>
    <n v="5"/>
    <n v="5"/>
    <n v="5"/>
    <n v="5"/>
    <n v="5"/>
    <n v="5"/>
    <n v="5"/>
    <n v="5"/>
    <n v="5"/>
    <n v="60"/>
    <n v="0.4"/>
    <n v="895.35321823500021"/>
    <n v="895.35321823500021"/>
    <n v="895.35321823500021"/>
    <n v="895.35321823500021"/>
    <n v="895.35321823500021"/>
    <n v="895.35321823500021"/>
    <n v="895.35321823500021"/>
    <n v="895.35321823500021"/>
    <n v="895.35321823500021"/>
    <n v="895.35321823500021"/>
    <n v="895.35321823500021"/>
    <n v="895.35321823500021"/>
    <n v="10744.238618820003"/>
    <n v="6237.0305182250122"/>
    <n v="16981.269137045016"/>
    <n v="966.98147569380023"/>
    <n v="561.33274664025112"/>
    <n v="5"/>
    <n v="5"/>
    <n v="5"/>
    <n v="5"/>
    <n v="5"/>
    <n v="5"/>
    <n v="5"/>
    <n v="5"/>
    <m/>
    <m/>
    <m/>
    <m/>
    <n v="40"/>
    <n v="0.26666666666666666"/>
    <n v="914.60331242705286"/>
    <n v="914.60331242705286"/>
    <n v="914.60331242705286"/>
    <n v="914.60331242705286"/>
    <n v="914.60331242705286"/>
    <n v="914.60331242705286"/>
    <n v="914.60331242705286"/>
    <n v="914.60331242705286"/>
    <n v="0"/>
    <n v="0"/>
    <n v="0"/>
    <n v="0"/>
    <n v="7316.8264994164219"/>
    <n v="4247.4177829112332"/>
    <n v="11564.244282327654"/>
    <n v="658.51438494747799"/>
    <n v="382.26760046201099"/>
    <n v="61443.335607512665"/>
    <n v="1"/>
    <n v="1.0215000000000001"/>
    <n v="1.0434622500000001"/>
    <n v="1.0658966883750003"/>
    <n v="1.0888134671750629"/>
    <n v="7354.8"/>
    <n v="7512.9282000000012"/>
    <n v="7674.4561563000025"/>
    <n v="5226.3046424403019"/>
    <n v="2941.92"/>
    <n v="3005.1712800000005"/>
    <n v="3069.782462520001"/>
    <n v="2090.5218569761209"/>
    <x v="0"/>
  </r>
  <r>
    <n v="1.1000000000000001"/>
    <s v="1.1.1.1"/>
    <x v="2"/>
    <s v="Project Administration (B)"/>
    <s v="Project admin - Greg Sullivan"/>
    <x v="2"/>
    <x v="0"/>
    <s v="Labor - LoE"/>
    <s v="KE"/>
    <s v="A - Analogy"/>
    <n v="159"/>
    <n v="116"/>
    <n v="0.28999999999999998"/>
    <n v="0.54500000000000004"/>
    <s v="Off Ice"/>
    <s v="C1"/>
    <n v="0.09"/>
    <n v="6599.7704496235183"/>
    <n v="3596.8748950448175"/>
    <s v="Added by Erik B from UMD"/>
    <n v="5"/>
    <n v="5"/>
    <n v="5"/>
    <n v="5"/>
    <n v="5"/>
    <n v="5"/>
    <n v="5"/>
    <n v="5"/>
    <n v="5"/>
    <n v="5"/>
    <n v="5"/>
    <n v="5"/>
    <n v="60"/>
    <n v="0.4"/>
    <n v="1047.5993250000001"/>
    <n v="1047.5993250000001"/>
    <n v="1047.5993250000001"/>
    <n v="1047.5993250000001"/>
    <n v="1047.5993250000001"/>
    <n v="1047.5993250000001"/>
    <n v="1047.5993250000001"/>
    <n v="1047.5993250000001"/>
    <n v="1047.5993250000001"/>
    <n v="1047.5993250000001"/>
    <n v="1047.5993250000001"/>
    <n v="1047.5993250000001"/>
    <n v="12571.191899999998"/>
    <n v="6851.299585499999"/>
    <n v="19422.491485499995"/>
    <n v="1131.4072709999998"/>
    <n v="616.61696269499987"/>
    <n v="5"/>
    <n v="5"/>
    <n v="5"/>
    <n v="5"/>
    <n v="5"/>
    <n v="5"/>
    <n v="5"/>
    <n v="5"/>
    <n v="5"/>
    <n v="5"/>
    <n v="5"/>
    <n v="5"/>
    <n v="60"/>
    <n v="0.4"/>
    <n v="1070.1227104875002"/>
    <n v="1070.1227104875002"/>
    <n v="1070.1227104875002"/>
    <n v="1070.1227104875002"/>
    <n v="1070.1227104875002"/>
    <n v="1070.1227104875002"/>
    <n v="1070.1227104875002"/>
    <n v="1070.1227104875002"/>
    <n v="1070.1227104875002"/>
    <n v="1070.1227104875002"/>
    <n v="1070.1227104875002"/>
    <n v="1070.1227104875002"/>
    <n v="12841.472525849998"/>
    <n v="6998.6025265882499"/>
    <n v="19840.075052438249"/>
    <n v="1155.7325273264998"/>
    <n v="629.87422739294243"/>
    <n v="5"/>
    <n v="5"/>
    <n v="5"/>
    <n v="5"/>
    <n v="5"/>
    <n v="5"/>
    <n v="5"/>
    <n v="5"/>
    <n v="5"/>
    <n v="5"/>
    <n v="5"/>
    <n v="5"/>
    <n v="60"/>
    <n v="0.4"/>
    <n v="1093.1303487629816"/>
    <n v="1093.1303487629816"/>
    <n v="1093.1303487629816"/>
    <n v="1093.1303487629816"/>
    <n v="1093.1303487629816"/>
    <n v="1093.1303487629816"/>
    <n v="1093.1303487629816"/>
    <n v="1093.1303487629816"/>
    <n v="1093.1303487629816"/>
    <n v="1093.1303487629816"/>
    <n v="1093.1303487629816"/>
    <n v="1093.1303487629816"/>
    <n v="13117.564185155776"/>
    <n v="7149.0724809098983"/>
    <n v="20266.636666065675"/>
    <n v="1180.5807766640198"/>
    <n v="643.41652328189082"/>
    <n v="5"/>
    <n v="5"/>
    <n v="5"/>
    <n v="5"/>
    <n v="5"/>
    <n v="5"/>
    <n v="5"/>
    <n v="5"/>
    <m/>
    <m/>
    <m/>
    <m/>
    <n v="40"/>
    <n v="0.26666666666666666"/>
    <n v="1116.6326512613857"/>
    <n v="1116.6326512613857"/>
    <n v="1116.6326512613857"/>
    <n v="1116.6326512613857"/>
    <n v="1116.6326512613857"/>
    <n v="1116.6326512613857"/>
    <n v="1116.6326512613857"/>
    <n v="1116.6326512613857"/>
    <n v="0"/>
    <n v="0"/>
    <n v="0"/>
    <n v="0"/>
    <n v="8933.0612100910857"/>
    <n v="4868.5183594996424"/>
    <n v="13801.579569590729"/>
    <n v="803.97550890819764"/>
    <n v="438.16665235496782"/>
    <n v="73330.782773594648"/>
    <n v="1"/>
    <n v="1.0215000000000001"/>
    <n v="1.0434622500000001"/>
    <n v="1.0658966883750003"/>
    <n v="1.0888134671750629"/>
    <n v="9745.11"/>
    <n v="9954.6298650000008"/>
    <n v="10168.654407097503"/>
    <n v="6924.8536512334003"/>
    <n v="2826.0819000000001"/>
    <n v="2886.8426608499999"/>
    <n v="2948.9097780582756"/>
    <n v="2008.2075588576859"/>
    <x v="0"/>
  </r>
  <r>
    <n v="1.1000000000000001"/>
    <s v="1.1.1.1"/>
    <x v="0"/>
    <s v="Project Administration (B)"/>
    <s v="Project Director-ODell"/>
    <x v="3"/>
    <x v="0"/>
    <s v="Labor - LoE"/>
    <s v="KE"/>
    <s v="A - Analogy"/>
    <n v="112.2"/>
    <n v="121"/>
    <n v="0.35"/>
    <n v="0.53"/>
    <s v="Off Ice"/>
    <s v="C1"/>
    <n v="0.09"/>
    <n v="45631.815964210189"/>
    <n v="24184.8624610314"/>
    <m/>
    <n v="60"/>
    <n v="60"/>
    <n v="60"/>
    <n v="60"/>
    <n v="60"/>
    <n v="60"/>
    <n v="60"/>
    <n v="60"/>
    <n v="60"/>
    <n v="60"/>
    <n v="60"/>
    <n v="60"/>
    <n v="720"/>
    <n v="4.8000000000000007"/>
    <n v="9283.5963000000011"/>
    <n v="9283.5963000000011"/>
    <n v="9283.5963000000011"/>
    <n v="9283.5963000000011"/>
    <n v="9283.5963000000011"/>
    <n v="9283.5963000000011"/>
    <n v="9283.5963000000011"/>
    <n v="9283.5963000000011"/>
    <n v="9283.5963000000011"/>
    <n v="9283.5963000000011"/>
    <n v="9283.5963000000011"/>
    <n v="9283.5963000000011"/>
    <n v="111403.15560000004"/>
    <n v="59043.672468000026"/>
    <n v="170446.82806800006"/>
    <n v="10026.284004000003"/>
    <n v="5313.930522120002"/>
    <n v="50"/>
    <n v="50"/>
    <n v="50"/>
    <n v="50"/>
    <n v="50"/>
    <n v="50"/>
    <n v="50"/>
    <n v="50"/>
    <n v="50"/>
    <n v="50"/>
    <n v="50"/>
    <n v="50"/>
    <n v="600"/>
    <n v="4"/>
    <n v="7902.6613503750023"/>
    <n v="7902.6613503750023"/>
    <n v="7902.6613503750023"/>
    <n v="7902.6613503750023"/>
    <n v="7902.6613503750023"/>
    <n v="7902.6613503750023"/>
    <n v="7902.6613503750023"/>
    <n v="7902.6613503750023"/>
    <n v="7902.6613503750023"/>
    <n v="7902.6613503750023"/>
    <n v="7902.6613503750023"/>
    <n v="7902.6613503750023"/>
    <n v="94831.936204500016"/>
    <n v="50260.926188385012"/>
    <n v="145092.86239288503"/>
    <n v="8534.8742584050015"/>
    <n v="4523.4833569546508"/>
    <n v="50"/>
    <n v="50"/>
    <n v="50"/>
    <n v="50"/>
    <n v="50"/>
    <n v="40"/>
    <n v="40"/>
    <n v="40"/>
    <n v="40"/>
    <n v="40"/>
    <n v="40"/>
    <n v="40"/>
    <n v="530"/>
    <n v="3.5333333333333332"/>
    <n v="8072.5685694080657"/>
    <n v="8072.5685694080657"/>
    <n v="8072.5685694080657"/>
    <n v="8072.5685694080657"/>
    <n v="8072.5685694080657"/>
    <n v="6458.0548555264522"/>
    <n v="6458.0548555264522"/>
    <n v="6458.0548555264522"/>
    <n v="6458.0548555264522"/>
    <n v="6458.0548555264522"/>
    <n v="6458.0548555264522"/>
    <n v="6458.0548555264522"/>
    <n v="85569.226835725509"/>
    <n v="45351.690222934521"/>
    <n v="130920.91705866004"/>
    <n v="7701.2304152152956"/>
    <n v="4081.6521200641068"/>
    <n v="30"/>
    <n v="30"/>
    <n v="30"/>
    <n v="30"/>
    <n v="30"/>
    <n v="30"/>
    <n v="30"/>
    <n v="30"/>
    <m/>
    <m/>
    <m/>
    <m/>
    <n v="240"/>
    <n v="1.6"/>
    <n v="4947.6772761902039"/>
    <n v="4947.6772761902039"/>
    <n v="4947.6772761902039"/>
    <n v="4947.6772761902039"/>
    <n v="4947.6772761902039"/>
    <n v="4947.6772761902039"/>
    <n v="4947.6772761902039"/>
    <n v="4947.6772761902039"/>
    <n v="0"/>
    <n v="0"/>
    <n v="0"/>
    <n v="0"/>
    <n v="39581.418209521631"/>
    <n v="20978.151651046464"/>
    <n v="60559.569860568095"/>
    <n v="3562.3276388569466"/>
    <n v="1888.0336485941816"/>
    <n v="507020.17738011322"/>
    <n v="1"/>
    <n v="1.0215000000000001"/>
    <n v="1.0434622500000001"/>
    <n v="1.0658966883750003"/>
    <n v="1.0888134671750629"/>
    <n v="82520.856"/>
    <n v="70245.878670000006"/>
    <n v="63384.61247090777"/>
    <n v="29319.569044090094"/>
    <n v="28882.299599999998"/>
    <n v="24586.0575345"/>
    <n v="22184.614364817717"/>
    <n v="10261.849165431533"/>
    <x v="0"/>
  </r>
  <r>
    <n v="1.1000000000000001"/>
    <s v="1.1.1.1"/>
    <x v="0"/>
    <s v="Project Administration (B)"/>
    <s v="Project manager-Feyzi"/>
    <x v="4"/>
    <x v="0"/>
    <s v="Labor - LoE"/>
    <s v="KE"/>
    <s v="A - Analogy"/>
    <n v="98"/>
    <n v="121"/>
    <n v="0.35"/>
    <n v="0.53"/>
    <s v="Off Ice"/>
    <s v="C1"/>
    <n v="0.09"/>
    <n v="74064.281455600998"/>
    <n v="39254.069171468531"/>
    <m/>
    <n v="150"/>
    <n v="150"/>
    <n v="150"/>
    <n v="150"/>
    <n v="150"/>
    <n v="150"/>
    <n v="150"/>
    <n v="150"/>
    <n v="150"/>
    <n v="150"/>
    <n v="150"/>
    <n v="150"/>
    <n v="1800"/>
    <n v="12"/>
    <n v="20271.667500000003"/>
    <n v="20271.667500000003"/>
    <n v="20271.667500000003"/>
    <n v="20271.667500000003"/>
    <n v="20271.667500000003"/>
    <n v="20271.667500000003"/>
    <n v="20271.667500000003"/>
    <n v="20271.667500000003"/>
    <n v="20271.667500000003"/>
    <n v="20271.667500000003"/>
    <n v="20271.667500000003"/>
    <n v="20271.667500000003"/>
    <n v="243260.0100000001"/>
    <n v="128927.80530000005"/>
    <n v="372187.81530000013"/>
    <n v="21893.400900000008"/>
    <n v="11603.502477000004"/>
    <n v="100"/>
    <n v="100"/>
    <n v="0"/>
    <n v="0"/>
    <n v="50"/>
    <n v="100"/>
    <n v="100"/>
    <n v="100"/>
    <n v="100"/>
    <n v="100"/>
    <n v="100"/>
    <n v="100"/>
    <n v="950"/>
    <n v="6.3333333333333339"/>
    <n v="13805.005567500002"/>
    <n v="13805.005567500002"/>
    <n v="0"/>
    <n v="0"/>
    <n v="6902.5027837500011"/>
    <n v="13805.005567500002"/>
    <n v="13805.005567500002"/>
    <n v="13805.005567500002"/>
    <n v="13805.005567500002"/>
    <n v="13805.005567500002"/>
    <n v="13805.005567500002"/>
    <n v="13805.005567500002"/>
    <n v="131147.55289125003"/>
    <n v="69508.203032362522"/>
    <n v="200655.75592361257"/>
    <n v="11803.279760212503"/>
    <n v="6255.7382729126266"/>
    <n v="75"/>
    <n v="75"/>
    <n v="0"/>
    <n v="0"/>
    <n v="50"/>
    <n v="75"/>
    <n v="75"/>
    <n v="75"/>
    <n v="75"/>
    <n v="75"/>
    <n v="75"/>
    <n v="75"/>
    <n v="725"/>
    <n v="4.8333333333333339"/>
    <n v="10576.35989040094"/>
    <n v="10576.35989040094"/>
    <n v="0"/>
    <n v="0"/>
    <n v="7050.9065936006273"/>
    <n v="10576.35989040094"/>
    <n v="10576.35989040094"/>
    <n v="10576.35989040094"/>
    <n v="10576.35989040094"/>
    <n v="10576.35989040094"/>
    <n v="10576.35989040094"/>
    <n v="10576.35989040094"/>
    <n v="102238.1456072091"/>
    <n v="54186.217171820826"/>
    <n v="156424.36277902994"/>
    <n v="9201.4331046488187"/>
    <n v="4876.759545463874"/>
    <n v="75"/>
    <n v="75"/>
    <n v="0"/>
    <n v="0"/>
    <n v="50"/>
    <n v="75"/>
    <n v="75"/>
    <n v="75"/>
    <m/>
    <m/>
    <m/>
    <m/>
    <n v="425"/>
    <n v="2.833333333333333"/>
    <n v="10803.751628044562"/>
    <n v="10803.751628044562"/>
    <n v="0"/>
    <n v="0"/>
    <n v="7202.5010853630411"/>
    <n v="10803.751628044562"/>
    <n v="10803.751628044562"/>
    <n v="10803.751628044562"/>
    <n v="0"/>
    <n v="0"/>
    <n v="0"/>
    <n v="0"/>
    <n v="61221.259225585854"/>
    <n v="32447.267389560504"/>
    <n v="93668.526615146358"/>
    <n v="5509.9133303027265"/>
    <n v="2920.2540650604451"/>
    <n v="822936.46061778883"/>
    <n v="1"/>
    <n v="1.0215000000000001"/>
    <n v="1.0434622500000001"/>
    <n v="1.0658966883750003"/>
    <n v="1.0888134671750629"/>
    <n v="180192.6"/>
    <n v="97146.335475000014"/>
    <n v="75731.959709043775"/>
    <n v="45349.080907841366"/>
    <n v="63067.409999999996"/>
    <n v="34001.217416250001"/>
    <n v="26506.18589816532"/>
    <n v="15872.178317744478"/>
    <x v="0"/>
  </r>
  <r>
    <n v="1.1000000000000001"/>
    <s v="1.1.1.1"/>
    <x v="0"/>
    <s v="Project Administration (B)"/>
    <s v="Project Office M&amp;S"/>
    <x v="5"/>
    <x v="1"/>
    <s v="M &amp; S"/>
    <m/>
    <s v="E - Extrapolation from Actuals"/>
    <m/>
    <n v="1"/>
    <n v="0"/>
    <n v="0.53"/>
    <s v="Off Ice"/>
    <s v="C1"/>
    <n v="0.09"/>
    <n v="7477.11"/>
    <n v="3962.8683000000001"/>
    <m/>
    <n v="1300"/>
    <n v="1300"/>
    <n v="1300"/>
    <n v="1300"/>
    <n v="1300"/>
    <n v="1300"/>
    <n v="1300"/>
    <n v="1300"/>
    <n v="1300"/>
    <n v="1300"/>
    <n v="1300"/>
    <n v="1200"/>
    <n v="0"/>
    <n v="0"/>
    <n v="1300"/>
    <n v="1300"/>
    <n v="1300"/>
    <n v="1300"/>
    <n v="1300"/>
    <n v="1300"/>
    <n v="1300"/>
    <n v="1300"/>
    <n v="1300"/>
    <n v="1300"/>
    <n v="1300"/>
    <n v="1200"/>
    <n v="15500"/>
    <n v="8215"/>
    <n v="23715"/>
    <n v="1395"/>
    <n v="739.35"/>
    <n v="1300"/>
    <n v="1300"/>
    <n v="1300"/>
    <n v="1300"/>
    <n v="1300"/>
    <n v="1300"/>
    <n v="1300"/>
    <n v="1300"/>
    <n v="1300"/>
    <n v="1300"/>
    <n v="1300"/>
    <n v="1200"/>
    <n v="0"/>
    <n v="0"/>
    <n v="1300"/>
    <n v="1300"/>
    <n v="1300"/>
    <n v="1300"/>
    <n v="1300"/>
    <n v="1300"/>
    <n v="1300"/>
    <n v="1300"/>
    <n v="1300"/>
    <n v="1300"/>
    <n v="1300"/>
    <n v="1200"/>
    <n v="15500"/>
    <n v="8215"/>
    <n v="23715"/>
    <n v="1395"/>
    <n v="739.35"/>
    <n v="1300"/>
    <n v="1300"/>
    <n v="1300"/>
    <n v="1300"/>
    <n v="1300"/>
    <n v="1300"/>
    <n v="1300"/>
    <n v="1300"/>
    <n v="1300"/>
    <n v="1300"/>
    <n v="1300"/>
    <n v="1200"/>
    <n v="0"/>
    <n v="0"/>
    <n v="1300"/>
    <n v="1300"/>
    <n v="1300"/>
    <n v="1300"/>
    <n v="1300"/>
    <n v="1300"/>
    <n v="1300"/>
    <n v="1300"/>
    <n v="1300"/>
    <n v="1300"/>
    <n v="1300"/>
    <n v="1200"/>
    <n v="15500"/>
    <n v="8215"/>
    <n v="23715"/>
    <n v="1395"/>
    <n v="739.35"/>
    <n v="1300"/>
    <n v="1300"/>
    <n v="1300"/>
    <n v="1300"/>
    <n v="1300"/>
    <n v="1300"/>
    <n v="0"/>
    <n v="0"/>
    <m/>
    <m/>
    <m/>
    <m/>
    <n v="0"/>
    <n v="0"/>
    <n v="1300"/>
    <n v="1300"/>
    <n v="1300"/>
    <n v="1300"/>
    <n v="1300"/>
    <n v="1300"/>
    <n v="0"/>
    <n v="0"/>
    <n v="0"/>
    <n v="0"/>
    <n v="0"/>
    <n v="0"/>
    <n v="7800"/>
    <n v="4134"/>
    <n v="11934"/>
    <n v="702"/>
    <n v="372.06"/>
    <n v="83079"/>
    <n v="1"/>
    <n v="1.0215000000000001"/>
    <n v="1.0434622500000001"/>
    <n v="1.0658966883750003"/>
    <n v="1.0888134671750629"/>
    <n v="0"/>
    <n v="0"/>
    <n v="0"/>
    <n v="0"/>
    <n v="0"/>
    <n v="0"/>
    <n v="0"/>
    <n v="0"/>
    <x v="0"/>
  </r>
  <r>
    <n v="1.1000000000000001"/>
    <s v="1.1.1.1"/>
    <x v="0"/>
    <s v="Project Administration (B)"/>
    <s v="Project Advisory Panel Reviews - Panel Members Compensation"/>
    <x v="6"/>
    <x v="2"/>
    <s v="Travel"/>
    <m/>
    <s v="E - Extrapolation from Actuals"/>
    <m/>
    <n v="1"/>
    <n v="0"/>
    <n v="0.53"/>
    <s v="Off Ice"/>
    <s v="C1"/>
    <n v="0.09"/>
    <n v="5700.78"/>
    <n v="3021.4133999999999"/>
    <s v="6-panel members (domestic travel), 3 require some form of payment ~$1,000 each"/>
    <m/>
    <m/>
    <m/>
    <m/>
    <n v="13800"/>
    <m/>
    <m/>
    <m/>
    <m/>
    <m/>
    <m/>
    <m/>
    <n v="0"/>
    <n v="0"/>
    <n v="0"/>
    <n v="0"/>
    <n v="0"/>
    <n v="0"/>
    <n v="13800"/>
    <n v="0"/>
    <n v="0"/>
    <n v="0"/>
    <n v="0"/>
    <n v="0"/>
    <n v="0"/>
    <n v="0"/>
    <n v="13800"/>
    <n v="7314"/>
    <n v="21114"/>
    <n v="1242"/>
    <n v="658.26"/>
    <m/>
    <m/>
    <m/>
    <m/>
    <n v="13800"/>
    <m/>
    <m/>
    <m/>
    <m/>
    <m/>
    <m/>
    <m/>
    <n v="0"/>
    <n v="0"/>
    <n v="0"/>
    <n v="0"/>
    <n v="0"/>
    <n v="0"/>
    <n v="13800"/>
    <n v="0"/>
    <n v="0"/>
    <n v="0"/>
    <n v="0"/>
    <n v="0"/>
    <n v="0"/>
    <n v="0"/>
    <n v="13800"/>
    <n v="7314"/>
    <n v="21114"/>
    <n v="1242"/>
    <n v="658.26"/>
    <m/>
    <m/>
    <m/>
    <m/>
    <m/>
    <n v="13800"/>
    <m/>
    <m/>
    <m/>
    <m/>
    <m/>
    <m/>
    <n v="0"/>
    <n v="0"/>
    <n v="0"/>
    <n v="0"/>
    <n v="0"/>
    <n v="0"/>
    <n v="0"/>
    <n v="13800"/>
    <n v="0"/>
    <n v="0"/>
    <n v="0"/>
    <n v="0"/>
    <n v="0"/>
    <n v="0"/>
    <n v="13800"/>
    <n v="7314"/>
    <n v="21114"/>
    <n v="1242"/>
    <n v="658.2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342"/>
    <n v="1"/>
    <n v="1.0215000000000001"/>
    <n v="1.0434622500000001"/>
    <n v="1.0658966883750003"/>
    <n v="1.0888134671750629"/>
    <n v="0"/>
    <n v="0"/>
    <n v="0"/>
    <n v="0"/>
    <n v="0"/>
    <n v="0"/>
    <n v="0"/>
    <n v="0"/>
    <x v="0"/>
  </r>
  <r>
    <n v="1.1000000000000001"/>
    <s v="1.1.1.1"/>
    <x v="0"/>
    <s v="Project Administration (B)"/>
    <s v="PO-Travel"/>
    <x v="6"/>
    <x v="2"/>
    <s v="Travel"/>
    <m/>
    <s v="E - Extrapolation from Actuals"/>
    <m/>
    <n v="1"/>
    <n v="0"/>
    <n v="0.53"/>
    <s v="Off Ice"/>
    <s v="C1"/>
    <n v="0.09"/>
    <n v="6196.5"/>
    <n v="3284.145"/>
    <m/>
    <m/>
    <m/>
    <m/>
    <m/>
    <m/>
    <m/>
    <m/>
    <n v="14400"/>
    <m/>
    <m/>
    <m/>
    <m/>
    <n v="0"/>
    <n v="0"/>
    <n v="0"/>
    <n v="0"/>
    <n v="0"/>
    <n v="0"/>
    <n v="0"/>
    <n v="0"/>
    <n v="0"/>
    <n v="14400"/>
    <n v="0"/>
    <n v="0"/>
    <n v="0"/>
    <n v="0"/>
    <n v="14400"/>
    <n v="7632"/>
    <n v="22032"/>
    <n v="1296"/>
    <n v="686.88"/>
    <m/>
    <m/>
    <m/>
    <m/>
    <m/>
    <m/>
    <m/>
    <n v="14400"/>
    <m/>
    <m/>
    <m/>
    <m/>
    <n v="0"/>
    <n v="0"/>
    <n v="0"/>
    <n v="0"/>
    <n v="0"/>
    <n v="0"/>
    <n v="0"/>
    <n v="0"/>
    <n v="0"/>
    <n v="14400"/>
    <n v="0"/>
    <n v="0"/>
    <n v="0"/>
    <n v="0"/>
    <n v="14400"/>
    <n v="7632"/>
    <n v="22032"/>
    <n v="1296"/>
    <n v="686.88"/>
    <m/>
    <m/>
    <m/>
    <m/>
    <m/>
    <m/>
    <m/>
    <n v="14400"/>
    <m/>
    <m/>
    <m/>
    <m/>
    <n v="0"/>
    <n v="0"/>
    <n v="0"/>
    <n v="0"/>
    <n v="0"/>
    <n v="0"/>
    <n v="0"/>
    <n v="0"/>
    <n v="0"/>
    <n v="14400"/>
    <n v="0"/>
    <n v="0"/>
    <n v="0"/>
    <n v="0"/>
    <n v="14400"/>
    <n v="7632"/>
    <n v="22032"/>
    <n v="1296"/>
    <n v="686.88"/>
    <n v="1800"/>
    <m/>
    <m/>
    <m/>
    <m/>
    <m/>
    <m/>
    <m/>
    <m/>
    <m/>
    <m/>
    <m/>
    <n v="0"/>
    <n v="0"/>
    <n v="1800"/>
    <n v="0"/>
    <n v="0"/>
    <n v="0"/>
    <n v="0"/>
    <n v="0"/>
    <n v="0"/>
    <n v="0"/>
    <n v="0"/>
    <n v="0"/>
    <n v="0"/>
    <n v="0"/>
    <n v="1800"/>
    <n v="954"/>
    <n v="2754"/>
    <n v="162"/>
    <n v="85.86"/>
    <n v="68850"/>
    <n v="1"/>
    <n v="1.0215000000000001"/>
    <n v="1.0434622500000001"/>
    <n v="1.0658966883750003"/>
    <n v="1.0888134671750629"/>
    <n v="0"/>
    <n v="0"/>
    <n v="0"/>
    <n v="0"/>
    <n v="0"/>
    <n v="0"/>
    <n v="0"/>
    <n v="0"/>
    <x v="0"/>
  </r>
  <r>
    <n v="1.1000000000000001"/>
    <s v="1.1.1.1"/>
    <x v="0"/>
    <s v="Project Administration (B)"/>
    <s v="PO-Travel"/>
    <x v="7"/>
    <x v="2"/>
    <s v="Travel"/>
    <m/>
    <s v="E - Extrapolation from Actuals"/>
    <m/>
    <n v="1"/>
    <n v="0"/>
    <n v="0.53"/>
    <s v="Off Ice"/>
    <s v="C1"/>
    <n v="0.09"/>
    <n v="3965.7599999999998"/>
    <n v="2101.8528000000001"/>
    <m/>
    <m/>
    <m/>
    <m/>
    <m/>
    <m/>
    <m/>
    <m/>
    <n v="9600"/>
    <m/>
    <m/>
    <m/>
    <m/>
    <n v="0"/>
    <n v="0"/>
    <n v="0"/>
    <n v="0"/>
    <n v="0"/>
    <n v="0"/>
    <n v="0"/>
    <n v="0"/>
    <n v="0"/>
    <n v="9600"/>
    <n v="0"/>
    <n v="0"/>
    <n v="0"/>
    <n v="0"/>
    <n v="9600"/>
    <n v="5088"/>
    <n v="14688"/>
    <n v="864"/>
    <n v="457.91999999999996"/>
    <m/>
    <m/>
    <m/>
    <m/>
    <m/>
    <m/>
    <m/>
    <n v="9600"/>
    <m/>
    <m/>
    <m/>
    <m/>
    <n v="0"/>
    <n v="0"/>
    <n v="0"/>
    <n v="0"/>
    <n v="0"/>
    <n v="0"/>
    <n v="0"/>
    <n v="0"/>
    <n v="0"/>
    <n v="9600"/>
    <n v="0"/>
    <n v="0"/>
    <n v="0"/>
    <n v="0"/>
    <n v="9600"/>
    <n v="5088"/>
    <n v="14688"/>
    <n v="864"/>
    <n v="457.91999999999996"/>
    <m/>
    <m/>
    <m/>
    <m/>
    <m/>
    <m/>
    <m/>
    <n v="9600"/>
    <m/>
    <m/>
    <m/>
    <m/>
    <n v="0"/>
    <n v="0"/>
    <n v="0"/>
    <n v="0"/>
    <n v="0"/>
    <n v="0"/>
    <n v="0"/>
    <n v="0"/>
    <n v="0"/>
    <n v="9600"/>
    <n v="0"/>
    <n v="0"/>
    <n v="0"/>
    <n v="0"/>
    <n v="9600"/>
    <n v="5088"/>
    <n v="14688"/>
    <n v="864"/>
    <n v="457.9199999999999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64"/>
    <n v="1"/>
    <n v="1.0215000000000001"/>
    <n v="1.0434622500000001"/>
    <n v="1.0658966883750003"/>
    <n v="1.0888134671750629"/>
    <n v="0"/>
    <n v="0"/>
    <n v="0"/>
    <n v="0"/>
    <n v="0"/>
    <n v="0"/>
    <n v="0"/>
    <n v="0"/>
    <x v="0"/>
  </r>
  <r>
    <n v="1.1000000000000001"/>
    <s v="1.1.2.1"/>
    <x v="0"/>
    <s v="Project Controls and Finance (B)"/>
    <s v="Finance -"/>
    <x v="8"/>
    <x v="0"/>
    <s v="Labor - LoE"/>
    <s v="MA"/>
    <s v="A - Analogy"/>
    <n v="45"/>
    <n v="46"/>
    <n v="0.35"/>
    <n v="0.53"/>
    <s v="Off Ice"/>
    <s v="C1"/>
    <n v="0.09"/>
    <n v="23229.104680893732"/>
    <n v="12311.425480873679"/>
    <m/>
    <n v="60"/>
    <n v="60"/>
    <n v="60"/>
    <n v="60"/>
    <n v="60"/>
    <n v="60"/>
    <n v="60"/>
    <n v="60"/>
    <n v="60"/>
    <n v="60"/>
    <n v="60"/>
    <n v="60"/>
    <n v="720"/>
    <n v="4.8000000000000007"/>
    <n v="3723.3675000000007"/>
    <n v="3723.3675000000007"/>
    <n v="3723.3675000000007"/>
    <n v="3723.3675000000007"/>
    <n v="3723.3675000000007"/>
    <n v="3723.3675000000007"/>
    <n v="3723.3675000000007"/>
    <n v="3723.3675000000007"/>
    <n v="3723.3675000000007"/>
    <n v="3723.3675000000007"/>
    <n v="3723.3675000000007"/>
    <n v="3723.3675000000007"/>
    <n v="44680.410000000011"/>
    <n v="23680.617300000005"/>
    <n v="68361.027300000016"/>
    <n v="4021.2369000000008"/>
    <n v="2131.2555570000004"/>
    <n v="60"/>
    <n v="60"/>
    <n v="60"/>
    <n v="60"/>
    <n v="60"/>
    <n v="60"/>
    <n v="60"/>
    <n v="60"/>
    <n v="60"/>
    <n v="60"/>
    <n v="60"/>
    <n v="60"/>
    <n v="720"/>
    <n v="4.8000000000000007"/>
    <n v="3803.4199012500012"/>
    <n v="3803.4199012500012"/>
    <n v="3803.4199012500012"/>
    <n v="3803.4199012500012"/>
    <n v="3803.4199012500012"/>
    <n v="3803.4199012500012"/>
    <n v="3803.4199012500012"/>
    <n v="3803.4199012500012"/>
    <n v="3803.4199012500012"/>
    <n v="3803.4199012500012"/>
    <n v="3803.4199012500012"/>
    <n v="3803.4199012500012"/>
    <n v="45641.038815000029"/>
    <n v="24189.750571950015"/>
    <n v="69830.78938695004"/>
    <n v="4107.6934933500024"/>
    <n v="2177.0775514755014"/>
    <n v="60"/>
    <n v="60"/>
    <n v="60"/>
    <n v="60"/>
    <n v="60"/>
    <n v="60"/>
    <n v="60"/>
    <n v="60"/>
    <n v="60"/>
    <n v="60"/>
    <n v="60"/>
    <n v="60"/>
    <n v="720"/>
    <n v="4.8000000000000007"/>
    <n v="3885.1934291268767"/>
    <n v="3885.1934291268767"/>
    <n v="3885.1934291268767"/>
    <n v="3885.1934291268767"/>
    <n v="3885.1934291268767"/>
    <n v="3885.1934291268767"/>
    <n v="3885.1934291268767"/>
    <n v="3885.1934291268767"/>
    <n v="3885.1934291268767"/>
    <n v="3885.1934291268767"/>
    <n v="3885.1934291268767"/>
    <n v="3885.1934291268767"/>
    <n v="46622.321149522519"/>
    <n v="24709.830209246935"/>
    <n v="71332.15135876945"/>
    <n v="4196.0089034570265"/>
    <n v="2223.8847188322238"/>
    <n v="60"/>
    <n v="60"/>
    <n v="60"/>
    <n v="60"/>
    <n v="60"/>
    <n v="60"/>
    <n v="60"/>
    <n v="60"/>
    <m/>
    <m/>
    <m/>
    <m/>
    <n v="480"/>
    <n v="3.2"/>
    <n v="3968.7250878531049"/>
    <n v="3968.7250878531049"/>
    <n v="3968.7250878531049"/>
    <n v="3968.7250878531049"/>
    <n v="3968.7250878531049"/>
    <n v="3968.7250878531049"/>
    <n v="3968.7250878531049"/>
    <n v="3968.7250878531049"/>
    <n v="0"/>
    <n v="0"/>
    <n v="0"/>
    <n v="0"/>
    <n v="31749.800702824839"/>
    <n v="16827.394372497165"/>
    <n v="48577.195075322001"/>
    <n v="2857.4820632542355"/>
    <n v="1514.4654935247447"/>
    <n v="258101.16312104149"/>
    <n v="1"/>
    <n v="1.0215000000000001"/>
    <n v="1.0434622500000001"/>
    <n v="1.0658966883750003"/>
    <n v="1.0888134671750629"/>
    <n v="33096.600000000006"/>
    <n v="33808.176900000006"/>
    <n v="34535.052703350011"/>
    <n v="23518.370890981358"/>
    <n v="11583.810000000001"/>
    <n v="11832.861915000001"/>
    <n v="12087.268446172504"/>
    <n v="8231.4298118434745"/>
    <x v="1"/>
  </r>
  <r>
    <n v="1.1000000000000001"/>
    <s v="1.1.2.1"/>
    <x v="0"/>
    <s v="Project Controls and Finance (B)"/>
    <s v="Project Controls -"/>
    <x v="9"/>
    <x v="0"/>
    <s v="Labor - LoE"/>
    <s v="MA"/>
    <s v="A - Analogy"/>
    <n v="46"/>
    <n v="46"/>
    <n v="0.35"/>
    <n v="0.53"/>
    <s v="Off Ice"/>
    <s v="C1"/>
    <n v="0.09"/>
    <n v="37543.151898419768"/>
    <n v="19897.870506162479"/>
    <s v="Rogal"/>
    <n v="150"/>
    <n v="150"/>
    <n v="150"/>
    <n v="150"/>
    <n v="150"/>
    <n v="150"/>
    <n v="150"/>
    <n v="150"/>
    <n v="150"/>
    <n v="150"/>
    <n v="150"/>
    <n v="150"/>
    <n v="1800"/>
    <n v="12"/>
    <n v="9515.2725000000009"/>
    <n v="9515.2725000000009"/>
    <n v="9515.2725000000009"/>
    <n v="9515.2725000000009"/>
    <n v="9515.2725000000009"/>
    <n v="9515.2725000000009"/>
    <n v="9515.2725000000009"/>
    <n v="9515.2725000000009"/>
    <n v="9515.2725000000009"/>
    <n v="9515.2725000000009"/>
    <n v="9515.2725000000009"/>
    <n v="9515.2725000000009"/>
    <n v="114183.27000000003"/>
    <n v="60517.133100000021"/>
    <n v="174700.40310000005"/>
    <n v="10276.494300000002"/>
    <n v="5446.5419790000014"/>
    <n v="75"/>
    <n v="75"/>
    <n v="75"/>
    <n v="75"/>
    <n v="75"/>
    <n v="75"/>
    <n v="75"/>
    <n v="75"/>
    <n v="75"/>
    <n v="75"/>
    <n v="75"/>
    <n v="75"/>
    <n v="900"/>
    <n v="6"/>
    <n v="4859.9254293750009"/>
    <n v="4859.9254293750009"/>
    <n v="4859.9254293750009"/>
    <n v="4859.9254293750009"/>
    <n v="4859.9254293750009"/>
    <n v="4859.9254293750009"/>
    <n v="4859.9254293750009"/>
    <n v="4859.9254293750009"/>
    <n v="4859.9254293750009"/>
    <n v="4859.9254293750009"/>
    <n v="4859.9254293750009"/>
    <n v="4859.9254293750009"/>
    <n v="58319.1051525"/>
    <n v="30909.125730825002"/>
    <n v="89228.230883324999"/>
    <n v="5248.7194637249995"/>
    <n v="2781.8213157742503"/>
    <n v="75"/>
    <n v="75"/>
    <n v="75"/>
    <n v="75"/>
    <n v="75"/>
    <n v="75"/>
    <n v="75"/>
    <n v="75"/>
    <n v="75"/>
    <n v="75"/>
    <n v="75"/>
    <n v="75"/>
    <n v="900"/>
    <n v="6"/>
    <n v="4964.4138261065636"/>
    <n v="4964.4138261065636"/>
    <n v="4964.4138261065636"/>
    <n v="4964.4138261065636"/>
    <n v="4964.4138261065636"/>
    <n v="4964.4138261065636"/>
    <n v="4964.4138261065636"/>
    <n v="4964.4138261065636"/>
    <n v="4964.4138261065636"/>
    <n v="4964.4138261065636"/>
    <n v="4964.4138261065636"/>
    <n v="4964.4138261065636"/>
    <n v="59572.965913278778"/>
    <n v="31573.671934037753"/>
    <n v="91146.637847316539"/>
    <n v="5361.56693219509"/>
    <n v="2841.6304740633977"/>
    <n v="75"/>
    <n v="75"/>
    <n v="75"/>
    <n v="75"/>
    <n v="75"/>
    <n v="75"/>
    <n v="75"/>
    <n v="75"/>
    <m/>
    <m/>
    <m/>
    <m/>
    <n v="600"/>
    <n v="4"/>
    <n v="5071.1487233678554"/>
    <n v="5071.1487233678554"/>
    <n v="5071.1487233678554"/>
    <n v="5071.1487233678554"/>
    <n v="5071.1487233678554"/>
    <n v="5071.1487233678554"/>
    <n v="5071.1487233678554"/>
    <n v="5071.1487233678554"/>
    <n v="0"/>
    <n v="0"/>
    <n v="0"/>
    <n v="0"/>
    <n v="40569.189786942843"/>
    <n v="21501.670587079709"/>
    <n v="62070.860374022552"/>
    <n v="3651.2270808248559"/>
    <n v="1935.1503528371736"/>
    <n v="417146.13220466411"/>
    <n v="1"/>
    <n v="1.0215000000000001"/>
    <n v="1.0434622500000001"/>
    <n v="1.0658966883750003"/>
    <n v="1.0888134671750629"/>
    <n v="84580.200000000012"/>
    <n v="43199.337150000007"/>
    <n v="44128.122898725014"/>
    <n v="30051.251694031736"/>
    <n v="29603.070000000003"/>
    <n v="15119.768002500001"/>
    <n v="15444.843014553753"/>
    <n v="10517.938092911107"/>
    <x v="1"/>
  </r>
  <r>
    <n v="1.1000000000000001"/>
    <s v="1.1.3.1"/>
    <x v="0"/>
    <s v="Quality, Safety  Management, Document Control Systems (B)"/>
    <s v="Q&amp;A / Safety - Zernick"/>
    <x v="10"/>
    <x v="0"/>
    <s v="Labor - LoE"/>
    <s v="MA"/>
    <s v="A - Analogy"/>
    <n v="61"/>
    <n v="46"/>
    <n v="0.35"/>
    <n v="0.53"/>
    <s v="Off Ice"/>
    <s v="C1"/>
    <n v="0.09"/>
    <n v="44019.307987294524"/>
    <n v="23330.233233266099"/>
    <m/>
    <n v="113"/>
    <n v="113"/>
    <n v="113"/>
    <n v="113"/>
    <n v="113"/>
    <n v="113"/>
    <n v="113"/>
    <n v="113"/>
    <n v="113"/>
    <n v="113"/>
    <n v="113"/>
    <n v="113"/>
    <n v="1356"/>
    <n v="9.0399999999999991"/>
    <n v="9505.6193250000015"/>
    <n v="9505.6193250000015"/>
    <n v="9505.6193250000015"/>
    <n v="9505.6193250000015"/>
    <n v="9505.6193250000015"/>
    <n v="9505.6193250000015"/>
    <n v="9505.6193250000015"/>
    <n v="9505.6193250000015"/>
    <n v="9505.6193250000015"/>
    <n v="9505.6193250000015"/>
    <n v="9505.6193250000015"/>
    <n v="9505.6193250000015"/>
    <n v="114067.43190000004"/>
    <n v="60455.738907000021"/>
    <n v="174523.17080700008"/>
    <n v="10266.068871000003"/>
    <n v="5441.0165016300016"/>
    <n v="113"/>
    <n v="113"/>
    <n v="0"/>
    <n v="0"/>
    <n v="50"/>
    <n v="113"/>
    <n v="113"/>
    <n v="113"/>
    <n v="113"/>
    <n v="113"/>
    <n v="113"/>
    <n v="113"/>
    <n v="1067"/>
    <n v="7.1133333333333333"/>
    <n v="9709.9901404875018"/>
    <n v="9709.9901404875018"/>
    <n v="0"/>
    <n v="0"/>
    <n v="4296.455814375001"/>
    <n v="9709.9901404875018"/>
    <n v="9709.9901404875018"/>
    <n v="9709.9901404875018"/>
    <n v="9709.9901404875018"/>
    <n v="9709.9901404875018"/>
    <n v="9709.9901404875018"/>
    <n v="9709.9901404875018"/>
    <n v="91686.367078762501"/>
    <n v="48593.774551744129"/>
    <n v="140280.14163050664"/>
    <n v="8251.7730370886256"/>
    <n v="4373.4397096569719"/>
    <n v="113"/>
    <n v="113"/>
    <n v="0"/>
    <n v="0"/>
    <n v="50"/>
    <n v="113"/>
    <n v="113"/>
    <n v="113"/>
    <n v="113"/>
    <n v="113"/>
    <n v="113"/>
    <n v="113"/>
    <n v="1067"/>
    <n v="7.1133333333333333"/>
    <n v="9918.7549285079858"/>
    <n v="9918.7549285079858"/>
    <n v="0"/>
    <n v="0"/>
    <n v="4388.8296143840635"/>
    <n v="9918.7549285079858"/>
    <n v="9918.7549285079858"/>
    <n v="9918.7549285079858"/>
    <n v="9918.7549285079858"/>
    <n v="9918.7549285079858"/>
    <n v="9918.7549285079858"/>
    <n v="9918.7549285079858"/>
    <n v="93657.623970955945"/>
    <n v="49638.540704606654"/>
    <n v="143296.16467556258"/>
    <n v="8429.1861573860351"/>
    <n v="4467.4686634145983"/>
    <n v="113"/>
    <n v="113"/>
    <n v="0"/>
    <n v="0"/>
    <n v="0"/>
    <n v="0"/>
    <n v="0"/>
    <n v="0"/>
    <m/>
    <m/>
    <m/>
    <m/>
    <n v="226"/>
    <n v="1.5066666666666668"/>
    <n v="10132.008159470908"/>
    <n v="10132.008159470908"/>
    <n v="0"/>
    <n v="0"/>
    <n v="0"/>
    <n v="0"/>
    <n v="0"/>
    <n v="0"/>
    <n v="0"/>
    <n v="0"/>
    <n v="0"/>
    <n v="0"/>
    <n v="20264.016318941816"/>
    <n v="10739.928649039162"/>
    <n v="31003.944967980977"/>
    <n v="1823.7614687047635"/>
    <n v="966.5935784135246"/>
    <n v="489103.42208105029"/>
    <n v="1"/>
    <n v="1.0215000000000001"/>
    <n v="1.0434622500000001"/>
    <n v="1.0658966883750003"/>
    <n v="1.0888134671750629"/>
    <n v="84494.394"/>
    <n v="67915.827465750015"/>
    <n v="69376.017756263638"/>
    <n v="15010.382458475417"/>
    <n v="29573.037899999999"/>
    <n v="23770.539613012505"/>
    <n v="24281.60621469227"/>
    <n v="5253.6338604663952"/>
    <x v="2"/>
  </r>
  <r>
    <n v="1.1000000000000001"/>
    <s v="1.1.4.1"/>
    <x v="0"/>
    <s v="Logistics (B)"/>
    <s v="Logistics-Tosi"/>
    <x v="11"/>
    <x v="0"/>
    <s v="Labor - LoE"/>
    <s v="SC"/>
    <s v="A - Analogy"/>
    <n v="47"/>
    <n v="52"/>
    <n v="0.35"/>
    <n v="0.53"/>
    <s v="Off Ice"/>
    <s v="C1"/>
    <n v="0.09"/>
    <n v="6405.3241549508693"/>
    <n v="3394.8218021239609"/>
    <s v="Tosi - 25%"/>
    <n v="30"/>
    <n v="30"/>
    <n v="30"/>
    <n v="30"/>
    <n v="30"/>
    <n v="30"/>
    <n v="30"/>
    <n v="30"/>
    <n v="30"/>
    <n v="30"/>
    <n v="30"/>
    <n v="30"/>
    <n v="360"/>
    <n v="2.4000000000000004"/>
    <n v="1944.4252500000005"/>
    <n v="1944.4252500000005"/>
    <n v="1944.4252500000005"/>
    <n v="1944.4252500000005"/>
    <n v="1944.4252500000005"/>
    <n v="1944.4252500000005"/>
    <n v="1944.4252500000005"/>
    <n v="1944.4252500000005"/>
    <n v="1944.4252500000005"/>
    <n v="1944.4252500000005"/>
    <n v="1944.4252500000005"/>
    <n v="1944.4252500000005"/>
    <n v="23333.103000000006"/>
    <n v="12366.544590000003"/>
    <n v="35699.647590000008"/>
    <n v="2099.9792700000007"/>
    <n v="1112.9890131000002"/>
    <n v="15"/>
    <n v="15"/>
    <n v="15"/>
    <n v="15"/>
    <n v="15"/>
    <n v="15"/>
    <n v="15"/>
    <n v="15"/>
    <n v="15"/>
    <n v="15"/>
    <n v="15"/>
    <n v="15"/>
    <n v="180"/>
    <n v="1.2000000000000002"/>
    <n v="993.11519643750023"/>
    <n v="993.11519643750023"/>
    <n v="993.11519643750023"/>
    <n v="993.11519643750023"/>
    <n v="993.11519643750023"/>
    <n v="993.11519643750023"/>
    <n v="993.11519643750023"/>
    <n v="993.11519643750023"/>
    <n v="993.11519643750023"/>
    <n v="993.11519643750023"/>
    <n v="993.11519643750023"/>
    <n v="993.11519643750023"/>
    <n v="11917.382357250002"/>
    <n v="6316.2126493425012"/>
    <n v="18233.595006592503"/>
    <n v="1072.5644121525002"/>
    <n v="568.45913844082509"/>
    <n v="14"/>
    <n v="14"/>
    <n v="5"/>
    <n v="0"/>
    <n v="8"/>
    <n v="14"/>
    <n v="14"/>
    <n v="14"/>
    <n v="14"/>
    <n v="14"/>
    <n v="14"/>
    <n v="14"/>
    <n v="139"/>
    <n v="0.92666666666666664"/>
    <n v="946.83602828351286"/>
    <n v="946.83602828351286"/>
    <n v="338.15572438696881"/>
    <n v="0"/>
    <n v="541.04915901915012"/>
    <n v="946.83602828351286"/>
    <n v="946.83602828351286"/>
    <n v="946.83602828351286"/>
    <n v="946.83602828351286"/>
    <n v="946.83602828351286"/>
    <n v="946.83602828351286"/>
    <n v="946.83602828351286"/>
    <n v="9400.7291379577346"/>
    <n v="4982.3864431175998"/>
    <n v="14383.115581075333"/>
    <n v="846.06562241619611"/>
    <n v="448.41477988058398"/>
    <n v="9"/>
    <n v="9"/>
    <n v="0"/>
    <n v="0"/>
    <n v="0"/>
    <n v="9"/>
    <n v="0"/>
    <n v="0"/>
    <m/>
    <m/>
    <m/>
    <m/>
    <n v="27"/>
    <n v="0.18"/>
    <n v="621.76693043031969"/>
    <n v="621.76693043031969"/>
    <n v="0"/>
    <n v="0"/>
    <n v="0"/>
    <n v="621.76693043031969"/>
    <n v="0"/>
    <n v="0"/>
    <n v="0"/>
    <n v="0"/>
    <n v="0"/>
    <n v="0"/>
    <n v="1865.3007912909591"/>
    <n v="988.60941938420831"/>
    <n v="2853.9102106751675"/>
    <n v="167.87707121618632"/>
    <n v="88.974847744578739"/>
    <n v="71170.268388343"/>
    <n v="1"/>
    <n v="1.0215000000000001"/>
    <n v="1.0434622500000001"/>
    <n v="1.0658966883750003"/>
    <n v="1.0888134671750629"/>
    <n v="17283.780000000002"/>
    <n v="8827.6906350000008"/>
    <n v="6963.5030651538773"/>
    <n v="1381.7042898451548"/>
    <n v="6049.3230000000003"/>
    <n v="3089.6917222500001"/>
    <n v="2437.2260728038568"/>
    <n v="483.59650144580417"/>
    <x v="3"/>
  </r>
  <r>
    <n v="1.1000000000000001"/>
    <s v="1.1.5.1"/>
    <x v="0"/>
    <s v="Systems Engineering (B)"/>
    <s v="System Engineering-Sandstrom"/>
    <x v="12"/>
    <x v="0"/>
    <s v="Labor - LoE"/>
    <s v="SE"/>
    <s v="A - Analogy"/>
    <n v="64"/>
    <n v="55"/>
    <n v="0.35"/>
    <n v="0.53"/>
    <s v="Off Ice"/>
    <s v="C1"/>
    <n v="0.09"/>
    <n v="29719.45348151408"/>
    <n v="15751.310345202462"/>
    <m/>
    <n v="75"/>
    <n v="75"/>
    <n v="75"/>
    <n v="75"/>
    <n v="75"/>
    <n v="75"/>
    <n v="75"/>
    <n v="75"/>
    <n v="75"/>
    <n v="75"/>
    <n v="75"/>
    <n v="75"/>
    <n v="900"/>
    <n v="6"/>
    <n v="6619.3200000000006"/>
    <n v="6619.3200000000006"/>
    <n v="6619.3200000000006"/>
    <n v="6619.3200000000006"/>
    <n v="6619.3200000000006"/>
    <n v="6619.3200000000006"/>
    <n v="6619.3200000000006"/>
    <n v="6619.3200000000006"/>
    <n v="6619.3200000000006"/>
    <n v="6619.3200000000006"/>
    <n v="6619.3200000000006"/>
    <n v="6619.3200000000006"/>
    <n v="79431.840000000026"/>
    <n v="42098.875200000017"/>
    <n v="121530.71520000004"/>
    <n v="7148.8656000000019"/>
    <n v="3788.8987680000014"/>
    <n v="75"/>
    <n v="75"/>
    <n v="75"/>
    <n v="75"/>
    <n v="75"/>
    <n v="75"/>
    <n v="75"/>
    <n v="75"/>
    <n v="75"/>
    <n v="75"/>
    <n v="75"/>
    <n v="75"/>
    <n v="900"/>
    <n v="6"/>
    <n v="6761.6353800000006"/>
    <n v="6761.6353800000006"/>
    <n v="6761.6353800000006"/>
    <n v="6761.6353800000006"/>
    <n v="6761.6353800000006"/>
    <n v="6761.6353800000006"/>
    <n v="6761.6353800000006"/>
    <n v="6761.6353800000006"/>
    <n v="6761.6353800000006"/>
    <n v="6761.6353800000006"/>
    <n v="6761.6353800000006"/>
    <n v="6761.6353800000006"/>
    <n v="81139.624560000026"/>
    <n v="43004.001016800015"/>
    <n v="124143.62557680004"/>
    <n v="7302.5662104000021"/>
    <n v="3870.3600915120014"/>
    <n v="50"/>
    <n v="50"/>
    <n v="50"/>
    <n v="50"/>
    <n v="50"/>
    <n v="50"/>
    <n v="50"/>
    <n v="50"/>
    <n v="50"/>
    <n v="50"/>
    <n v="50"/>
    <n v="50"/>
    <n v="600"/>
    <n v="4"/>
    <n v="4604.6736937800015"/>
    <n v="4604.6736937800015"/>
    <n v="4604.6736937800015"/>
    <n v="4604.6736937800015"/>
    <n v="4604.6736937800015"/>
    <n v="4604.6736937800015"/>
    <n v="4604.6736937800015"/>
    <n v="4604.6736937800015"/>
    <n v="4604.6736937800015"/>
    <n v="4604.6736937800015"/>
    <n v="4604.6736937800015"/>
    <n v="4604.6736937800015"/>
    <n v="55256.084325360018"/>
    <n v="29285.72469244081"/>
    <n v="84541.809017800828"/>
    <n v="4973.0475892824015"/>
    <n v="2635.7152223196726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216.1497946009"/>
    <n v="1"/>
    <n v="1.0215000000000001"/>
    <n v="1.0434622500000001"/>
    <n v="1.0658966883750003"/>
    <n v="1.0888134671750629"/>
    <n v="58838.400000000001"/>
    <n v="60103.42560000001"/>
    <n v="40930.432833600011"/>
    <n v="0"/>
    <n v="20593.439999999999"/>
    <n v="21036.198960000002"/>
    <n v="14325.651491760003"/>
    <n v="0"/>
    <x v="4"/>
  </r>
  <r>
    <n v="1.1000000000000001"/>
    <s v="1.1.5.1"/>
    <x v="0"/>
    <s v="Systems Engineering (B)"/>
    <s v="Technical Coordination-DuVernois"/>
    <x v="13"/>
    <x v="0"/>
    <s v="Labor - LoE"/>
    <s v="SS"/>
    <s v="A - Analogy"/>
    <n v="74"/>
    <n v="66"/>
    <n v="0.35"/>
    <n v="0.53"/>
    <s v="Off Ice"/>
    <s v="C1"/>
    <n v="0.09"/>
    <n v="41008.629360691746"/>
    <n v="21734.573561166628"/>
    <m/>
    <n v="75"/>
    <n v="75"/>
    <n v="75"/>
    <n v="75"/>
    <n v="75"/>
    <n v="75"/>
    <n v="75"/>
    <n v="75"/>
    <n v="75"/>
    <n v="75"/>
    <n v="75"/>
    <n v="75"/>
    <n v="900"/>
    <n v="6"/>
    <n v="7653.5887500000017"/>
    <n v="7653.5887500000017"/>
    <n v="7653.5887500000017"/>
    <n v="7653.5887500000017"/>
    <n v="7653.5887500000017"/>
    <n v="7653.5887500000017"/>
    <n v="7653.5887500000017"/>
    <n v="7653.5887500000017"/>
    <n v="7653.5887500000017"/>
    <n v="7653.5887500000017"/>
    <n v="7653.5887500000017"/>
    <n v="7653.5887500000017"/>
    <n v="91843.065000000002"/>
    <n v="48676.82445"/>
    <n v="140519.88945000002"/>
    <n v="8265.8758500000004"/>
    <n v="4380.9142004999994"/>
    <n v="75"/>
    <n v="75"/>
    <n v="75"/>
    <n v="75"/>
    <n v="75"/>
    <n v="75"/>
    <n v="75"/>
    <n v="75"/>
    <n v="75"/>
    <n v="75"/>
    <n v="75"/>
    <n v="75"/>
    <n v="900"/>
    <n v="6"/>
    <n v="7818.1409081250022"/>
    <n v="7818.1409081250022"/>
    <n v="7818.1409081250022"/>
    <n v="7818.1409081250022"/>
    <n v="7818.1409081250022"/>
    <n v="7818.1409081250022"/>
    <n v="7818.1409081250022"/>
    <n v="7818.1409081250022"/>
    <n v="7818.1409081250022"/>
    <n v="7818.1409081250022"/>
    <n v="7818.1409081250022"/>
    <n v="7818.1409081250022"/>
    <n v="93817.690897500026"/>
    <n v="49723.376175675017"/>
    <n v="143541.06707317504"/>
    <n v="8443.5921807750019"/>
    <n v="4475.1038558107512"/>
    <n v="75"/>
    <n v="75"/>
    <n v="75"/>
    <n v="75"/>
    <n v="75"/>
    <n v="75"/>
    <n v="75"/>
    <n v="75"/>
    <n v="75"/>
    <n v="75"/>
    <n v="75"/>
    <n v="75"/>
    <n v="900"/>
    <n v="6"/>
    <n v="7986.2309376496905"/>
    <n v="7986.2309376496905"/>
    <n v="7986.2309376496905"/>
    <n v="7986.2309376496905"/>
    <n v="7986.2309376496905"/>
    <n v="7986.2309376496905"/>
    <n v="7986.2309376496905"/>
    <n v="7986.2309376496905"/>
    <n v="7986.2309376496905"/>
    <n v="7986.2309376496905"/>
    <n v="7986.2309376496905"/>
    <n v="7986.2309376496905"/>
    <n v="95834.771251796279"/>
    <n v="50792.42876345203"/>
    <n v="146627.20001524832"/>
    <n v="8625.1294126616649"/>
    <n v="4571.3185887106829"/>
    <n v="75"/>
    <n v="75"/>
    <n v="0"/>
    <n v="0"/>
    <n v="0"/>
    <n v="0"/>
    <n v="0"/>
    <n v="0"/>
    <m/>
    <m/>
    <m/>
    <m/>
    <n v="150"/>
    <n v="1"/>
    <n v="8157.9349028091601"/>
    <n v="8157.9349028091601"/>
    <n v="0"/>
    <n v="0"/>
    <n v="0"/>
    <n v="0"/>
    <n v="0"/>
    <n v="0"/>
    <n v="0"/>
    <n v="0"/>
    <n v="0"/>
    <n v="0"/>
    <n v="16315.86980561832"/>
    <n v="8647.410996977711"/>
    <n v="24963.280802596033"/>
    <n v="1468.4282825056487"/>
    <n v="778.26698972799397"/>
    <n v="455651.43734101939"/>
    <n v="1"/>
    <n v="1.0215000000000001"/>
    <n v="1.0434622500000001"/>
    <n v="1.0658966883750003"/>
    <n v="1.0888134671750629"/>
    <n v="68031.900000000009"/>
    <n v="69494.585850000003"/>
    <n v="70988.719445775016"/>
    <n v="12085.829485643198"/>
    <n v="23811.165000000001"/>
    <n v="24323.105047500001"/>
    <n v="24846.051806021253"/>
    <n v="4230.040319975119"/>
    <x v="4"/>
  </r>
  <r>
    <n v="1.2"/>
    <s v="1.2.1.1"/>
    <x v="0"/>
    <s v="Implementation Management and Controls"/>
    <s v="EHWD Project Management and Controls (WIPAC_Implementation_Manager)"/>
    <x v="14"/>
    <x v="0"/>
    <s v="Labor - LoE"/>
    <s v="SE"/>
    <s v="D - Expert Opinion"/>
    <n v="61"/>
    <n v="55"/>
    <n v="0.35"/>
    <n v="0.53"/>
    <s v="Off Ice"/>
    <s v="C1"/>
    <n v="0.09"/>
    <n v="76868.849189671004"/>
    <n v="40740.490070525637"/>
    <m/>
    <n v="150"/>
    <n v="150"/>
    <n v="150"/>
    <n v="150"/>
    <n v="150"/>
    <n v="150"/>
    <n v="150"/>
    <n v="150"/>
    <n v="150"/>
    <n v="150"/>
    <n v="150"/>
    <n v="150"/>
    <n v="1800"/>
    <n v="12"/>
    <n v="12618.078750000001"/>
    <n v="12618.078750000001"/>
    <n v="12618.078750000001"/>
    <n v="12618.078750000001"/>
    <n v="12618.078750000001"/>
    <n v="12618.078750000001"/>
    <n v="12618.078750000001"/>
    <n v="12618.078750000001"/>
    <n v="12618.078750000001"/>
    <n v="12618.078750000001"/>
    <n v="12618.078750000001"/>
    <n v="12618.078750000001"/>
    <n v="151416.94500000001"/>
    <n v="80250.980850000007"/>
    <n v="231667.92585"/>
    <n v="13627.52505"/>
    <n v="7222.5882765000006"/>
    <n v="150"/>
    <n v="150"/>
    <n v="150"/>
    <n v="150"/>
    <n v="150"/>
    <n v="150"/>
    <n v="150"/>
    <n v="150"/>
    <n v="150"/>
    <n v="150"/>
    <n v="150"/>
    <n v="150"/>
    <n v="1800"/>
    <n v="12"/>
    <n v="12889.367443125002"/>
    <n v="12889.367443125002"/>
    <n v="12889.367443125002"/>
    <n v="12889.367443125002"/>
    <n v="12889.367443125002"/>
    <n v="12889.367443125002"/>
    <n v="12889.367443125002"/>
    <n v="12889.367443125002"/>
    <n v="12889.367443125002"/>
    <n v="12889.367443125002"/>
    <n v="12889.367443125002"/>
    <n v="12889.367443125002"/>
    <n v="154672.40931749999"/>
    <n v="81976.376938275003"/>
    <n v="236648.78625577499"/>
    <n v="13920.516838574998"/>
    <n v="7377.8739244447497"/>
    <n v="150"/>
    <n v="150"/>
    <n v="150"/>
    <n v="150"/>
    <n v="150"/>
    <n v="150"/>
    <n v="150"/>
    <n v="150"/>
    <n v="150"/>
    <n v="150"/>
    <n v="150"/>
    <n v="150"/>
    <n v="1800"/>
    <n v="12"/>
    <n v="13166.48884315219"/>
    <n v="13166.488843152199"/>
    <n v="13166.488843152199"/>
    <n v="13166.488843152199"/>
    <n v="13166.488843152199"/>
    <n v="13166.488843152199"/>
    <n v="13166.488843152199"/>
    <n v="13166.488843152199"/>
    <n v="13166.488843152199"/>
    <n v="13166.488843152199"/>
    <n v="13166.488843152199"/>
    <n v="13166.488843152199"/>
    <n v="157997.8661178264"/>
    <n v="83738.869042448001"/>
    <n v="241736.7351602744"/>
    <n v="14219.807950604376"/>
    <n v="7536.4982138203195"/>
    <n v="150"/>
    <n v="150"/>
    <n v="150"/>
    <n v="150"/>
    <n v="150"/>
    <n v="150"/>
    <n v="150"/>
    <m/>
    <m/>
    <m/>
    <m/>
    <m/>
    <n v="1050"/>
    <n v="7"/>
    <n v="13449.568353279965"/>
    <n v="13449.568353279965"/>
    <n v="13449.568353279965"/>
    <n v="13449.568353279965"/>
    <n v="13449.568353279965"/>
    <n v="13449.568353279965"/>
    <n v="13449.568353279965"/>
    <n v="0"/>
    <n v="0"/>
    <n v="0"/>
    <n v="0"/>
    <n v="0"/>
    <n v="94146.978472959745"/>
    <n v="49897.898590668665"/>
    <n v="144044.8770636284"/>
    <n v="8473.228062566377"/>
    <n v="4490.8108731601797"/>
    <n v="854098.32432967785"/>
    <n v="1"/>
    <n v="1.0215000000000001"/>
    <n v="1.0434622500000001"/>
    <n v="1.0658966883750003"/>
    <n v="1.0888134671750629"/>
    <n v="112160.70000000001"/>
    <n v="114572.15505000002"/>
    <n v="117035.45638357503"/>
    <n v="69738.502572562778"/>
    <n v="39256.245000000003"/>
    <n v="40100.2542675"/>
    <n v="40962.409734251261"/>
    <n v="24408.47590039697"/>
    <x v="5"/>
  </r>
  <r>
    <n v="1.2"/>
    <s v="1.2.1.2.5.1"/>
    <x v="3"/>
    <s v="2022-23 Management &amp; Systems Engineering"/>
    <s v="2022-23 Systems Engineering (Terry Benson)"/>
    <x v="15"/>
    <x v="0"/>
    <s v="Labor - Task"/>
    <s v="EN-ME"/>
    <s v="D - Expert Opinion"/>
    <n v="115"/>
    <n v="115"/>
    <n v="0"/>
    <n v="0"/>
    <s v="Off Ice"/>
    <s v="C1"/>
    <n v="0.09"/>
    <n v="9515.2724999999991"/>
    <n v="0"/>
    <s v="Engineering oversight and systems development  - coordination and planning, season planning, ASC interface, SIP, logistics coordination, drill procedures, EVMS, seasonal reports"/>
    <n v="75"/>
    <n v="75"/>
    <n v="75"/>
    <n v="75"/>
    <n v="75"/>
    <n v="75"/>
    <n v="75"/>
    <n v="75"/>
    <n v="75"/>
    <n v="75"/>
    <n v="75"/>
    <n v="75"/>
    <n v="900"/>
    <n v="6"/>
    <n v="8810.4375"/>
    <n v="8810.4375"/>
    <n v="8810.4375"/>
    <n v="8810.4375"/>
    <n v="8810.4375"/>
    <n v="8810.4375"/>
    <n v="8810.4375"/>
    <n v="8810.4375"/>
    <n v="8810.4375"/>
    <n v="8810.4375"/>
    <n v="8810.4375"/>
    <n v="8810.4375"/>
    <n v="105725.25"/>
    <n v="0"/>
    <n v="105725.25"/>
    <n v="9515.272499999999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725.25"/>
    <n v="1"/>
    <n v="1.0215000000000001"/>
    <n v="1.0434622500000001"/>
    <n v="1.0658966883750003"/>
    <n v="1.0888134671750629"/>
    <n v="105725.25000000001"/>
    <n v="0"/>
    <n v="0"/>
    <n v="0"/>
    <n v="0"/>
    <n v="0"/>
    <n v="0"/>
    <n v="0"/>
    <x v="5"/>
  </r>
  <r>
    <n v="1.2"/>
    <s v="1.2.1.2.5.1"/>
    <x v="3"/>
    <s v="2022-23 Management &amp; Systems Engineering"/>
    <s v="2022-23 Management"/>
    <x v="16"/>
    <x v="0"/>
    <s v="Labor - Task"/>
    <s v="EN"/>
    <s v="D - Expert Opinion"/>
    <n v="115"/>
    <n v="115"/>
    <n v="0"/>
    <n v="0"/>
    <s v="Off Ice"/>
    <s v="C1"/>
    <n v="0.09"/>
    <n v="15224.436000000002"/>
    <n v="0"/>
    <s v="Drill Manager LOE: 0.8 FTE = 1440 hr/yr"/>
    <n v="120"/>
    <n v="120"/>
    <n v="120"/>
    <n v="120"/>
    <n v="120"/>
    <n v="120"/>
    <n v="120"/>
    <n v="120"/>
    <n v="120"/>
    <n v="120"/>
    <n v="120"/>
    <n v="120"/>
    <n v="1440"/>
    <n v="9.6000000000000014"/>
    <n v="14096.7"/>
    <n v="14096.7"/>
    <n v="14096.7"/>
    <n v="14096.7"/>
    <n v="14096.7"/>
    <n v="14096.7"/>
    <n v="14096.7"/>
    <n v="14096.7"/>
    <n v="14096.7"/>
    <n v="14096.7"/>
    <n v="14096.7"/>
    <n v="14096.7"/>
    <n v="169160.40000000002"/>
    <n v="0"/>
    <n v="169160.40000000002"/>
    <n v="15224.436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160.40000000002"/>
    <n v="1"/>
    <n v="1.0215000000000001"/>
    <n v="1.0434622500000001"/>
    <n v="1.0658966883750003"/>
    <n v="1.0888134671750629"/>
    <n v="169160.40000000002"/>
    <n v="0"/>
    <n v="0"/>
    <n v="0"/>
    <n v="0"/>
    <n v="0"/>
    <n v="0"/>
    <n v="0"/>
    <x v="5"/>
  </r>
  <r>
    <n v="1.2"/>
    <s v="1.2.1.2.5.1"/>
    <x v="3"/>
    <s v="2022-23 Management &amp; Systems Engineering"/>
    <s v="2022-23 Systems Engineering Support"/>
    <x v="5"/>
    <x v="0"/>
    <s v="Labor - Task"/>
    <s v="EN"/>
    <s v="D - Expert Opinion"/>
    <n v="115"/>
    <n v="115"/>
    <n v="0"/>
    <n v="0"/>
    <s v="Off Ice"/>
    <s v="C1"/>
    <n v="0.09"/>
    <n v="4859.1324900000009"/>
    <n v="0"/>
    <s v="Team meetings - weekly status, reviews, collaboration mtgs, ASC weekly and annual Weekly status mtgs: 35 wks * 1 hr * 12 people = 420 hr_x000a_ASC coord: 18 wks * 1 hr * 3 people = 78 hr_x000a_Total = 558 hr"/>
    <n v="38.299999999999997"/>
    <n v="38.299999999999997"/>
    <n v="38.299999999999997"/>
    <n v="38.299999999999997"/>
    <n v="38.299999999999997"/>
    <n v="38.299999999999997"/>
    <n v="38.299999999999997"/>
    <n v="38.299999999999997"/>
    <n v="38.299999999999997"/>
    <n v="38.299999999999997"/>
    <n v="38.299999999999997"/>
    <n v="38.299999999999997"/>
    <n v="459.60000000000008"/>
    <n v="3.0640000000000001"/>
    <n v="4499.1967500000001"/>
    <n v="4499.1967500000001"/>
    <n v="4499.1967500000001"/>
    <n v="4499.1967500000001"/>
    <n v="4499.1967500000001"/>
    <n v="4499.1967500000001"/>
    <n v="4499.1967500000001"/>
    <n v="4499.1967500000001"/>
    <n v="4499.1967500000001"/>
    <n v="4499.1967500000001"/>
    <n v="4499.1967500000001"/>
    <n v="4499.1967500000001"/>
    <n v="53990.361000000012"/>
    <n v="0"/>
    <n v="53990.361000000012"/>
    <n v="4859.132490000000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990.361000000012"/>
    <n v="1"/>
    <n v="1.0215000000000001"/>
    <n v="1.0434622500000001"/>
    <n v="1.0658966883750003"/>
    <n v="1.0888134671750629"/>
    <n v="53990.361000000012"/>
    <n v="0"/>
    <n v="0"/>
    <n v="0"/>
    <n v="0"/>
    <n v="0"/>
    <n v="0"/>
    <n v="0"/>
    <x v="5"/>
  </r>
  <r>
    <n v="1.2"/>
    <s v="1.2.1.2.5.2"/>
    <x v="3"/>
    <s v="Drill Procedure Review"/>
    <s v="Drill Procedure Review"/>
    <x v="5"/>
    <x v="0"/>
    <s v="Labor - Task"/>
    <s v="EN"/>
    <s v="D - Expert Opinion"/>
    <n v="115"/>
    <n v="115"/>
    <n v="0"/>
    <n v="0"/>
    <s v="Off Ice"/>
    <s v="C2"/>
    <n v="0.125"/>
    <n v="4111.5375000000004"/>
    <n v="0"/>
    <s v="1 hr session/wk * 35 wks each year_x000a_8 people = 280 hr/yr"/>
    <m/>
    <m/>
    <m/>
    <m/>
    <m/>
    <m/>
    <n v="46"/>
    <n v="47"/>
    <n v="47"/>
    <n v="47"/>
    <n v="47"/>
    <n v="46"/>
    <n v="280"/>
    <n v="1.8666666666666667"/>
    <n v="0"/>
    <n v="0"/>
    <n v="0"/>
    <n v="0"/>
    <n v="0"/>
    <n v="0"/>
    <n v="5403.7350000000006"/>
    <n v="5521.2075000000004"/>
    <n v="5521.2075000000004"/>
    <n v="5521.2075000000004"/>
    <n v="5521.2075000000004"/>
    <n v="5403.7350000000006"/>
    <n v="32892.300000000003"/>
    <n v="0"/>
    <n v="32892.300000000003"/>
    <n v="4111.5375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92.300000000003"/>
    <n v="1"/>
    <n v="1.0215000000000001"/>
    <n v="1.0434622500000001"/>
    <n v="1.0658966883750003"/>
    <n v="1.0888134671750629"/>
    <n v="32892.300000000003"/>
    <n v="0"/>
    <n v="0"/>
    <n v="0"/>
    <n v="0"/>
    <n v="0"/>
    <n v="0"/>
    <n v="0"/>
    <x v="5"/>
  </r>
  <r>
    <n v="1.2"/>
    <s v="1.2.1.2.5.3"/>
    <x v="3"/>
    <s v="Drill Hole Modeling"/>
    <s v="Drill Hole Modeling"/>
    <x v="5"/>
    <x v="0"/>
    <s v="Labor - Task"/>
    <s v="EN-ME"/>
    <s v="D - Expert Opinion"/>
    <n v="115"/>
    <n v="115"/>
    <n v="0"/>
    <n v="0"/>
    <s v="Off Ice"/>
    <s v="C2"/>
    <n v="0.125"/>
    <n v="1174.7250000000001"/>
    <n v="0"/>
    <s v="Hole modeling = 120 hr/yr"/>
    <m/>
    <m/>
    <m/>
    <m/>
    <m/>
    <m/>
    <m/>
    <m/>
    <n v="40"/>
    <n v="40"/>
    <m/>
    <m/>
    <n v="80"/>
    <n v="0.53333333333333333"/>
    <n v="0"/>
    <n v="0"/>
    <n v="0"/>
    <n v="0"/>
    <n v="0"/>
    <n v="0"/>
    <n v="0"/>
    <n v="0"/>
    <n v="4698.9000000000005"/>
    <n v="4698.9000000000005"/>
    <n v="0"/>
    <n v="0"/>
    <n v="9397.8000000000011"/>
    <n v="0"/>
    <n v="9397.8000000000011"/>
    <n v="1174.725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5"/>
  </r>
  <r>
    <n v="1.2"/>
    <s v="1.2.1.2.6.1"/>
    <x v="3"/>
    <s v="2023-24 Management &amp; Systems Engineering"/>
    <s v="2023-24 Management &amp; Systems Engineering"/>
    <x v="15"/>
    <x v="0"/>
    <s v="Labor - Task"/>
    <s v="EN-ME"/>
    <s v="D - Expert Opinion"/>
    <n v="115"/>
    <n v="115"/>
    <n v="0"/>
    <n v="0"/>
    <s v="Off Ice"/>
    <s v="C1"/>
    <n v="0.09"/>
    <n v="6473.4206719274998"/>
    <n v="0"/>
    <s v="Engineering oversight and systems develop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.599999999999994"/>
    <m/>
    <m/>
    <m/>
    <n v="66.599999999999994"/>
    <n v="66.599999999999994"/>
    <n v="66.599999999999994"/>
    <n v="66.599999999999994"/>
    <n v="66.599999999999994"/>
    <n v="66.599999999999994"/>
    <n v="66.599999999999994"/>
    <n v="66.599999999999994"/>
    <n v="599.40000000000009"/>
    <n v="3.9960000000000009"/>
    <n v="7991.8773727500002"/>
    <n v="0"/>
    <n v="0"/>
    <n v="0"/>
    <n v="7991.8773727500002"/>
    <n v="7991.8773727500002"/>
    <n v="7991.8773727500002"/>
    <n v="7991.8773727500002"/>
    <n v="7991.8773727500002"/>
    <n v="7991.8773727500002"/>
    <n v="7991.8773727500002"/>
    <n v="7991.8773727500002"/>
    <n v="71926.896354750003"/>
    <n v="0"/>
    <n v="71926.896354750003"/>
    <n v="6473.420671927499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926.896354750003"/>
    <n v="1"/>
    <n v="1.0215000000000001"/>
    <n v="1.0434622500000001"/>
    <n v="1.0658966883750003"/>
    <n v="1.0888134671750629"/>
    <n v="0"/>
    <n v="71926.896354750032"/>
    <n v="0"/>
    <n v="0"/>
    <n v="0"/>
    <n v="0"/>
    <n v="0"/>
    <n v="0"/>
    <x v="5"/>
  </r>
  <r>
    <n v="1.2"/>
    <s v="1.2.1.2.6.1"/>
    <x v="3"/>
    <s v="2023-24 Management &amp; Systems Engineering"/>
    <s v="2023-24 Management"/>
    <x v="16"/>
    <x v="0"/>
    <s v="Labor - Task"/>
    <s v="EN"/>
    <s v="D - Expert Opinion"/>
    <n v="115"/>
    <n v="115"/>
    <n v="0"/>
    <n v="0"/>
    <s v="Off Ice"/>
    <s v="C1"/>
    <n v="0.09"/>
    <n v="10361.361015427501"/>
    <n v="0"/>
    <s v="Drill Manager LOE: 0.8 FTE = 1440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.6"/>
    <m/>
    <m/>
    <m/>
    <n v="106.6"/>
    <n v="106.6"/>
    <n v="106.6"/>
    <n v="106.6"/>
    <n v="106.6"/>
    <n v="106.6"/>
    <n v="106.6"/>
    <n v="106.6"/>
    <n v="959.40000000000009"/>
    <n v="6.3960000000000008"/>
    <n v="12791.803722750003"/>
    <n v="0"/>
    <n v="0"/>
    <n v="0"/>
    <n v="12791.803722750003"/>
    <n v="12791.803722750003"/>
    <n v="12791.803722750003"/>
    <n v="12791.803722750003"/>
    <n v="12791.803722750003"/>
    <n v="12791.803722750003"/>
    <n v="12791.803722750003"/>
    <n v="12791.803722750003"/>
    <n v="115126.23350475002"/>
    <n v="0"/>
    <n v="115126.23350475002"/>
    <n v="10361.3610154275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126.23350475002"/>
    <n v="1"/>
    <n v="1.0215000000000001"/>
    <n v="1.0434622500000001"/>
    <n v="1.0658966883750003"/>
    <n v="1.0888134671750629"/>
    <n v="0"/>
    <n v="115126.23350475004"/>
    <n v="0"/>
    <n v="0"/>
    <n v="0"/>
    <n v="0"/>
    <n v="0"/>
    <n v="0"/>
    <x v="5"/>
  </r>
  <r>
    <n v="1.2"/>
    <s v="1.2.1.2.6.1"/>
    <x v="3"/>
    <s v="2023-24 Management &amp; Systems Engineering"/>
    <s v="2023-24 Systems Engineering Support"/>
    <x v="5"/>
    <x v="0"/>
    <s v="Labor - Task"/>
    <s v="EN"/>
    <s v="D - Expert Opinion"/>
    <n v="115"/>
    <n v="115"/>
    <n v="0"/>
    <n v="0"/>
    <s v="Off Ice"/>
    <s v="C1"/>
    <n v="0.09"/>
    <n v="3974.3390178000009"/>
    <n v="0"/>
    <s v="Team meetings - weekly status, reviews, collaboration mtgs, ASC weekly and annual_x000a_Weekly status mtgs: 35 wks * 1 hr * 12 people = 420 hr_x000a_ASC coord: 18 wks * 1 hr * 3 people = 54 hr_x000a_Total = 1914 h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m/>
    <m/>
    <m/>
    <n v="41"/>
    <n v="41"/>
    <n v="41"/>
    <n v="41"/>
    <n v="41"/>
    <n v="41"/>
    <n v="41"/>
    <n v="41"/>
    <n v="368"/>
    <n v="2.4533333333333336"/>
    <n v="4799.9263500000006"/>
    <n v="0"/>
    <n v="0"/>
    <n v="0"/>
    <n v="4919.9245087500003"/>
    <n v="4919.9245087500003"/>
    <n v="4919.9245087500003"/>
    <n v="4919.9245087500003"/>
    <n v="4919.9245087500003"/>
    <n v="4919.9245087500003"/>
    <n v="4919.9245087500003"/>
    <n v="4919.9245087500003"/>
    <n v="44159.322420000011"/>
    <n v="0"/>
    <n v="44159.322420000011"/>
    <n v="3974.339017800000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59.322420000011"/>
    <n v="1"/>
    <n v="1.0215000000000001"/>
    <n v="1.0434622500000001"/>
    <n v="1.0658966883750003"/>
    <n v="1.0888134671750629"/>
    <n v="0"/>
    <n v="44159.322420000004"/>
    <n v="0"/>
    <n v="0"/>
    <n v="0"/>
    <n v="0"/>
    <n v="0"/>
    <n v="0"/>
    <x v="5"/>
  </r>
  <r>
    <n v="1.2"/>
    <s v="1.2.1.2.6.2"/>
    <x v="3"/>
    <s v="PY6 Season Debrief"/>
    <s v="PY6 Season Debrief"/>
    <x v="5"/>
    <x v="0"/>
    <s v="Labor - Task"/>
    <s v="EN"/>
    <s v="D - Expert Opinion"/>
    <n v="115"/>
    <n v="115"/>
    <n v="0"/>
    <n v="0"/>
    <s v="Off Ice"/>
    <s v="C2"/>
    <n v="0.125"/>
    <n v="1799.9723812500004"/>
    <n v="0"/>
    <s v="Season Debrief - 30 people, hybrid, 4 hr = 120 h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120"/>
    <m/>
    <m/>
    <m/>
    <m/>
    <m/>
    <m/>
    <n v="120"/>
    <n v="0.8"/>
    <n v="0"/>
    <n v="0"/>
    <n v="0"/>
    <n v="0"/>
    <n v="0"/>
    <n v="14399.779050000003"/>
    <n v="0"/>
    <n v="0"/>
    <n v="0"/>
    <n v="0"/>
    <n v="0"/>
    <n v="0"/>
    <n v="14399.779050000003"/>
    <n v="0"/>
    <n v="14399.779050000003"/>
    <n v="1799.97238125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9.779050000003"/>
    <n v="1"/>
    <n v="1.0215000000000001"/>
    <n v="1.0434622500000001"/>
    <n v="1.0658966883750003"/>
    <n v="1.0888134671750629"/>
    <n v="0"/>
    <n v="14399.779050000003"/>
    <n v="0"/>
    <n v="0"/>
    <n v="0"/>
    <n v="0"/>
    <n v="0"/>
    <n v="0"/>
    <x v="5"/>
  </r>
  <r>
    <n v="1.2"/>
    <s v="1.2.1.2.6.3"/>
    <x v="3"/>
    <s v="Drill Procedure Review"/>
    <s v="Drill Procedure Review"/>
    <x v="5"/>
    <x v="0"/>
    <s v="Labor - Task"/>
    <s v="EN"/>
    <s v="D - Expert Opinion"/>
    <n v="115"/>
    <n v="115"/>
    <n v="0"/>
    <n v="0"/>
    <s v="Off Ice"/>
    <s v="C2"/>
    <n v="0.125"/>
    <n v="3359.948445"/>
    <n v="0"/>
    <s v="1 hr session/wk * 35 wks each year_x000a_8 people = 280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37"/>
    <n v="37"/>
    <n v="38"/>
    <n v="38"/>
    <n v="37"/>
    <n v="37"/>
    <n v="224"/>
    <n v="1.4933333333333332"/>
    <n v="0"/>
    <n v="0"/>
    <n v="0"/>
    <n v="0"/>
    <n v="0"/>
    <n v="0"/>
    <n v="4439.9318737500007"/>
    <n v="4439.9318737500007"/>
    <n v="4559.9300325000004"/>
    <n v="4559.9300325000004"/>
    <n v="4439.9318737500007"/>
    <n v="4439.9318737500007"/>
    <n v="26879.58756"/>
    <n v="0"/>
    <n v="26879.58756"/>
    <n v="3359.94844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79.58756"/>
    <n v="1"/>
    <n v="1.0215000000000001"/>
    <n v="1.0434622500000001"/>
    <n v="1.0658966883750003"/>
    <n v="1.0888134671750629"/>
    <n v="0"/>
    <n v="26879.587560000004"/>
    <n v="0"/>
    <n v="0"/>
    <n v="0"/>
    <n v="0"/>
    <n v="0"/>
    <n v="0"/>
    <x v="5"/>
  </r>
  <r>
    <n v="1.2"/>
    <s v="1.2.1.2.6.5"/>
    <x v="3"/>
    <s v="Drill Hole Modeling"/>
    <s v="Drill Hole Modeling"/>
    <x v="5"/>
    <x v="0"/>
    <s v="Labor - Task"/>
    <s v="EN-ME"/>
    <s v="D - Expert Opinion"/>
    <n v="115"/>
    <n v="115"/>
    <n v="0"/>
    <n v="0"/>
    <s v="Off Ice"/>
    <s v="C2"/>
    <n v="0.125"/>
    <n v="1199.9815875000002"/>
    <n v="0"/>
    <s v="Hole modeling = 120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40"/>
    <n v="40"/>
    <m/>
    <m/>
    <n v="80"/>
    <n v="0.53333333333333333"/>
    <n v="0"/>
    <n v="0"/>
    <n v="0"/>
    <n v="0"/>
    <n v="0"/>
    <n v="0"/>
    <n v="0"/>
    <n v="0"/>
    <n v="4799.9263500000006"/>
    <n v="4799.9263500000006"/>
    <n v="0"/>
    <n v="0"/>
    <n v="9599.8527000000013"/>
    <n v="0"/>
    <n v="9599.8527000000013"/>
    <n v="1199.9815875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.8527000000013"/>
    <n v="1"/>
    <n v="1.0215000000000001"/>
    <n v="1.0434622500000001"/>
    <n v="1.0658966883750003"/>
    <n v="1.0888134671750629"/>
    <n v="0"/>
    <n v="9599.8527000000013"/>
    <n v="0"/>
    <n v="0"/>
    <n v="0"/>
    <n v="0"/>
    <n v="0"/>
    <n v="0"/>
    <x v="5"/>
  </r>
  <r>
    <n v="1.2"/>
    <s v="1.2.1.2.7.1"/>
    <x v="3"/>
    <s v="2024-25 Management &amp; Systems Engineering"/>
    <s v="2024-25 Management &amp; Systems Engineering"/>
    <x v="15"/>
    <x v="0"/>
    <s v="Labor - Task"/>
    <s v="EN-ME"/>
    <s v="D - Expert Opinion"/>
    <n v="115"/>
    <n v="115"/>
    <n v="0"/>
    <n v="0"/>
    <s v="Off Ice"/>
    <s v="C1"/>
    <n v="0.09"/>
    <n v="6612.5992163739411"/>
    <n v="0"/>
    <s v="System engineering oversight and systems develop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.599999999999994"/>
    <m/>
    <m/>
    <m/>
    <n v="66.599999999999994"/>
    <n v="66.599999999999994"/>
    <n v="66.599999999999994"/>
    <n v="66.599999999999994"/>
    <n v="66.599999999999994"/>
    <n v="66.599999999999994"/>
    <n v="66.599999999999994"/>
    <n v="66.599999999999994"/>
    <n v="599.40000000000009"/>
    <n v="3.9960000000000009"/>
    <n v="8163.7027362641265"/>
    <n v="0"/>
    <n v="0"/>
    <n v="0"/>
    <n v="8163.7027362641265"/>
    <n v="8163.7027362641265"/>
    <n v="8163.7027362641265"/>
    <n v="8163.7027362641265"/>
    <n v="8163.7027362641265"/>
    <n v="8163.7027362641265"/>
    <n v="8163.7027362641265"/>
    <n v="8163.7027362641265"/>
    <n v="73473.324626377129"/>
    <n v="0"/>
    <n v="73473.324626377129"/>
    <n v="6612.599216373941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73.324626377129"/>
    <n v="1"/>
    <n v="1.0215000000000001"/>
    <n v="1.0434622500000001"/>
    <n v="1.0658966883750003"/>
    <n v="1.0888134671750629"/>
    <n v="0"/>
    <n v="0"/>
    <n v="73473.324626377158"/>
    <n v="0"/>
    <n v="0"/>
    <n v="0"/>
    <n v="0"/>
    <n v="0"/>
    <x v="5"/>
  </r>
  <r>
    <n v="1.2"/>
    <s v="1.2.1.2.7.1"/>
    <x v="3"/>
    <s v="2024-25 Management &amp; Systems Engineering"/>
    <s v="2024-25 Management"/>
    <x v="16"/>
    <x v="0"/>
    <s v="Labor - Task"/>
    <s v="EN"/>
    <s v="D - Expert Opinion"/>
    <n v="115"/>
    <n v="115"/>
    <n v="0"/>
    <n v="0"/>
    <s v="Off Ice"/>
    <s v="C1"/>
    <n v="0.09"/>
    <n v="10584.130277259193"/>
    <n v="0"/>
    <s v="Drill Manager LOE: 0.8 FTE = 1440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.6"/>
    <m/>
    <m/>
    <m/>
    <n v="106.6"/>
    <n v="106.6"/>
    <n v="106.6"/>
    <n v="106.6"/>
    <n v="106.6"/>
    <n v="106.6"/>
    <n v="106.6"/>
    <n v="106.6"/>
    <n v="959.40000000000009"/>
    <n v="6.3960000000000008"/>
    <n v="13066.827502789129"/>
    <n v="0"/>
    <n v="0"/>
    <n v="0"/>
    <n v="13066.827502789129"/>
    <n v="13066.827502789129"/>
    <n v="13066.827502789129"/>
    <n v="13066.827502789129"/>
    <n v="13066.827502789129"/>
    <n v="13066.827502789129"/>
    <n v="13066.827502789129"/>
    <n v="13066.827502789129"/>
    <n v="117601.44752510215"/>
    <n v="0"/>
    <n v="117601.44752510215"/>
    <n v="10584.13027725919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601.44752510215"/>
    <n v="1"/>
    <n v="1.0215000000000001"/>
    <n v="1.0434622500000001"/>
    <n v="1.0658966883750003"/>
    <n v="1.0888134671750629"/>
    <n v="0"/>
    <n v="0"/>
    <n v="117601.44752510218"/>
    <n v="0"/>
    <n v="0"/>
    <n v="0"/>
    <n v="0"/>
    <n v="0"/>
    <x v="5"/>
  </r>
  <r>
    <n v="1.2"/>
    <s v="1.2.1.2.7.1"/>
    <x v="3"/>
    <s v="2024-25 Management &amp; Systems Engineering"/>
    <s v="2024-25 Systems Engineering Support"/>
    <x v="5"/>
    <x v="0"/>
    <s v="Labor - Task"/>
    <s v="EN"/>
    <s v="D - Expert Opinion"/>
    <n v="115"/>
    <n v="115"/>
    <n v="0"/>
    <n v="0"/>
    <s v="Off Ice"/>
    <s v="C1"/>
    <n v="0.09"/>
    <n v="4059.7873066827005"/>
    <n v="0"/>
    <s v="Team meetings - weekly status, reviews, collaboration mtgs, ASC weekly and annual Weekly status mtgs: 35 wks * 1 hr * 12 people = 420 hr_x000a_ASC coord: 18 wks * 1 hr * 3 people = 54 hr_x000a_Total = 1914 h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m/>
    <m/>
    <m/>
    <n v="41"/>
    <n v="41"/>
    <n v="41"/>
    <n v="41"/>
    <n v="41"/>
    <n v="41"/>
    <n v="41"/>
    <n v="41"/>
    <n v="368"/>
    <n v="2.4533333333333336"/>
    <n v="4903.1247665250012"/>
    <n v="0"/>
    <n v="0"/>
    <n v="0"/>
    <n v="5025.7028856881261"/>
    <n v="5025.7028856881261"/>
    <n v="5025.7028856881261"/>
    <n v="5025.7028856881261"/>
    <n v="5025.7028856881261"/>
    <n v="5025.7028856881261"/>
    <n v="5025.7028856881261"/>
    <n v="5025.7028856881261"/>
    <n v="45108.747852030006"/>
    <n v="0"/>
    <n v="45108.747852030006"/>
    <n v="4059.7873066827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08.747852030006"/>
    <n v="1"/>
    <n v="1.0215000000000001"/>
    <n v="1.0434622500000001"/>
    <n v="1.0658966883750003"/>
    <n v="1.0888134671750629"/>
    <n v="0"/>
    <n v="0"/>
    <n v="45108.747852030014"/>
    <n v="0"/>
    <n v="0"/>
    <n v="0"/>
    <n v="0"/>
    <n v="0"/>
    <x v="5"/>
  </r>
  <r>
    <n v="1.2"/>
    <s v="1.2.1.2.7.2"/>
    <x v="3"/>
    <s v="PY7 Season Debrief"/>
    <s v="PY7 Season Debrief"/>
    <x v="5"/>
    <x v="0"/>
    <s v="Labor - Task"/>
    <s v="EN"/>
    <s v="D - Expert Opinion"/>
    <n v="115"/>
    <n v="115"/>
    <n v="0"/>
    <n v="0"/>
    <s v="Off Ice"/>
    <s v="C2"/>
    <n v="0.125"/>
    <n v="1838.6717874468754"/>
    <n v="0"/>
    <s v="Season Debrief - 30 people, hybrid, 4 hr = 120 h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120"/>
    <m/>
    <m/>
    <m/>
    <m/>
    <m/>
    <m/>
    <n v="120"/>
    <n v="0.8"/>
    <n v="0"/>
    <n v="0"/>
    <n v="0"/>
    <n v="0"/>
    <n v="0"/>
    <n v="14709.374299575004"/>
    <n v="0"/>
    <n v="0"/>
    <n v="0"/>
    <n v="0"/>
    <n v="0"/>
    <n v="0"/>
    <n v="14709.374299575004"/>
    <n v="0"/>
    <n v="14709.374299575004"/>
    <n v="1838.671787446875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9.374299575004"/>
    <n v="1"/>
    <n v="1.0215000000000001"/>
    <n v="1.0434622500000001"/>
    <n v="1.0658966883750003"/>
    <n v="1.0888134671750629"/>
    <n v="0"/>
    <n v="0"/>
    <n v="14709.374299575004"/>
    <n v="0"/>
    <n v="0"/>
    <n v="0"/>
    <n v="0"/>
    <n v="0"/>
    <x v="5"/>
  </r>
  <r>
    <n v="1.2"/>
    <s v="1.2.1.2.7.3"/>
    <x v="3"/>
    <s v="Drill Procedure Review"/>
    <s v="Drill Procedure Review"/>
    <x v="5"/>
    <x v="0"/>
    <s v="Labor - Task"/>
    <s v="EN"/>
    <s v="D - Expert Opinion"/>
    <n v="115"/>
    <n v="115"/>
    <n v="0"/>
    <n v="0"/>
    <s v="Off Ice"/>
    <s v="C2"/>
    <n v="0.125"/>
    <n v="3432.187336567501"/>
    <n v="0"/>
    <s v="1 hr session/wk * 35 wks each year_x000a_8 people = 280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37"/>
    <n v="37"/>
    <n v="38"/>
    <n v="38"/>
    <n v="37"/>
    <n v="37"/>
    <n v="224"/>
    <n v="1.4933333333333332"/>
    <n v="0"/>
    <n v="0"/>
    <n v="0"/>
    <n v="0"/>
    <n v="0"/>
    <n v="0"/>
    <n v="4535.3904090356264"/>
    <n v="4535.3904090356264"/>
    <n v="4657.9685281987513"/>
    <n v="4657.9685281987513"/>
    <n v="4535.3904090356264"/>
    <n v="4535.3904090356264"/>
    <n v="27457.498692540008"/>
    <n v="0"/>
    <n v="27457.498692540008"/>
    <n v="3432.1873365675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57.498692540008"/>
    <n v="1"/>
    <n v="1.0215000000000001"/>
    <n v="1.0434622500000001"/>
    <n v="1.0658966883750003"/>
    <n v="1.0888134671750629"/>
    <n v="0"/>
    <n v="0"/>
    <n v="27457.498692540008"/>
    <n v="0"/>
    <n v="0"/>
    <n v="0"/>
    <n v="0"/>
    <n v="0"/>
    <x v="5"/>
  </r>
  <r>
    <n v="1.2"/>
    <s v="1.2.1.2.7.5"/>
    <x v="3"/>
    <s v="Drill Hole Modeling"/>
    <s v="Drill Hole Modeling"/>
    <x v="5"/>
    <x v="0"/>
    <s v="Labor - Task"/>
    <s v="EN"/>
    <s v="D - Expert Opinion"/>
    <n v="115"/>
    <n v="115"/>
    <n v="0"/>
    <n v="0"/>
    <s v="Off Ice"/>
    <s v="C2"/>
    <n v="0.125"/>
    <n v="1225.7811916312503"/>
    <n v="0"/>
    <s v="Hole modeling = 120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40"/>
    <n v="40"/>
    <m/>
    <m/>
    <n v="80"/>
    <n v="0.53333333333333333"/>
    <n v="0"/>
    <n v="0"/>
    <n v="0"/>
    <n v="0"/>
    <n v="0"/>
    <n v="0"/>
    <n v="0"/>
    <n v="0"/>
    <n v="4903.1247665250012"/>
    <n v="4903.1247665250012"/>
    <n v="0"/>
    <n v="0"/>
    <n v="9806.2495330500024"/>
    <n v="0"/>
    <n v="9806.2495330500024"/>
    <n v="1225.78119163125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6.2495330500024"/>
    <n v="1"/>
    <n v="1.0215000000000001"/>
    <n v="1.0434622500000001"/>
    <n v="1.0658966883750003"/>
    <n v="1.0888134671750629"/>
    <n v="0"/>
    <n v="0"/>
    <n v="9806.2495330500024"/>
    <n v="0"/>
    <n v="0"/>
    <n v="0"/>
    <n v="0"/>
    <n v="0"/>
    <x v="5"/>
  </r>
  <r>
    <n v="1.2"/>
    <s v="1.2.1.2.7.6"/>
    <x v="3"/>
    <s v="Drill Readiness Review  (PSL)"/>
    <s v="Drill Readiness Review  (PSL)"/>
    <x v="5"/>
    <x v="0"/>
    <s v="Labor - Task"/>
    <s v="EN"/>
    <s v="D - Expert Opinion"/>
    <n v="115"/>
    <n v="115"/>
    <n v="0"/>
    <n v="0"/>
    <s v="Off Ice"/>
    <s v="C2"/>
    <n v="0.125"/>
    <n v="2941.8748599150008"/>
    <n v="0"/>
    <s v="12 Engineers 2 days @ 8 hrs = 192 h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92"/>
    <m/>
    <m/>
    <n v="192"/>
    <n v="1.28"/>
    <n v="0"/>
    <n v="0"/>
    <n v="0"/>
    <n v="0"/>
    <n v="0"/>
    <n v="0"/>
    <n v="0"/>
    <n v="0"/>
    <n v="0"/>
    <n v="23534.998879320006"/>
    <n v="0"/>
    <n v="0"/>
    <n v="23534.998879320006"/>
    <n v="0"/>
    <n v="23534.998879320006"/>
    <n v="2941.874859915000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34.998879320006"/>
    <n v="1"/>
    <n v="1.0215000000000001"/>
    <n v="1.0434622500000001"/>
    <n v="1.0658966883750003"/>
    <n v="1.0888134671750629"/>
    <n v="0"/>
    <n v="0"/>
    <n v="23534.998879320006"/>
    <n v="0"/>
    <n v="0"/>
    <n v="0"/>
    <n v="0"/>
    <n v="0"/>
    <x v="5"/>
  </r>
  <r>
    <n v="1.2"/>
    <s v="1.2.1.2.8.1"/>
    <x v="3"/>
    <s v="2025-26 Management &amp; Systems Engineering"/>
    <s v="2025-26 Systems Engineering"/>
    <x v="15"/>
    <x v="0"/>
    <s v="Labor - Task"/>
    <s v="EN-ME"/>
    <s v="D - Expert Opinion"/>
    <n v="115"/>
    <n v="115"/>
    <n v="0"/>
    <n v="0"/>
    <s v="Off Ice"/>
    <s v="C1"/>
    <n v="0.09"/>
    <n v="3042.6892340207132"/>
    <n v="0"/>
    <s v="System Engineer - Oct (pre-deployment) &amp; March/April for closeout. On-ice hours captured in Field Seasons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.5"/>
    <m/>
    <m/>
    <m/>
    <n v="67.5"/>
    <n v="67.5"/>
    <n v="67.5"/>
    <m/>
    <m/>
    <m/>
    <m/>
    <m/>
    <n v="270"/>
    <n v="1.7999999999999998"/>
    <n v="8451.9145389464265"/>
    <n v="0"/>
    <n v="0"/>
    <n v="0"/>
    <n v="8451.9145389464265"/>
    <n v="8451.9145389464265"/>
    <n v="8451.9145389464265"/>
    <n v="0"/>
    <n v="0"/>
    <n v="0"/>
    <n v="0"/>
    <n v="0"/>
    <n v="33807.658155785706"/>
    <n v="0"/>
    <n v="33807.658155785706"/>
    <n v="3042.6892340207132"/>
    <n v="0"/>
    <n v="33807.658155785706"/>
    <n v="1"/>
    <n v="1.0215000000000001"/>
    <n v="1.0434622500000001"/>
    <n v="1.0658966883750003"/>
    <n v="1.0888134671750629"/>
    <n v="0"/>
    <n v="0"/>
    <n v="0"/>
    <n v="33807.658155785706"/>
    <n v="0"/>
    <n v="0"/>
    <n v="0"/>
    <n v="0"/>
    <x v="5"/>
  </r>
  <r>
    <n v="1.2"/>
    <s v="1.2.1.2.8.1"/>
    <x v="3"/>
    <s v="2025-26 Management &amp; Systems Engineering"/>
    <s v="2025-26 Management"/>
    <x v="16"/>
    <x v="0"/>
    <s v="Labor - Task"/>
    <s v="EN"/>
    <s v="D - Expert Opinion"/>
    <n v="115"/>
    <n v="115"/>
    <n v="0"/>
    <n v="0"/>
    <s v="Off Ice"/>
    <s v="C1"/>
    <n v="0.09"/>
    <n v="4056.9189786942848"/>
    <n v="0"/>
    <s v="Drill Manager LOE: Oct (pre-deployment) &amp; March/April for closeout. On-ice hours captured in Field Seasons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m/>
    <m/>
    <m/>
    <m/>
    <n v="120"/>
    <n v="120"/>
    <m/>
    <m/>
    <m/>
    <m/>
    <m/>
    <n v="360"/>
    <n v="2.4000000000000004"/>
    <n v="15025.625847015868"/>
    <n v="0"/>
    <n v="0"/>
    <n v="0"/>
    <n v="0"/>
    <n v="15025.625847015868"/>
    <n v="15025.625847015868"/>
    <n v="0"/>
    <n v="0"/>
    <n v="0"/>
    <n v="0"/>
    <n v="0"/>
    <n v="45076.877541047608"/>
    <n v="0"/>
    <n v="45076.877541047608"/>
    <n v="4056.9189786942848"/>
    <n v="0"/>
    <n v="45076.877541047608"/>
    <n v="1"/>
    <n v="1.0215000000000001"/>
    <n v="1.0434622500000001"/>
    <n v="1.0658966883750003"/>
    <n v="1.0888134671750629"/>
    <n v="0"/>
    <n v="0"/>
    <n v="0"/>
    <n v="45076.877541047601"/>
    <n v="0"/>
    <n v="0"/>
    <n v="0"/>
    <n v="0"/>
    <x v="5"/>
  </r>
  <r>
    <n v="1.2"/>
    <s v="1.2.1.2.8.1"/>
    <x v="3"/>
    <s v="2025-26 Management &amp; Systems Engineering"/>
    <s v="2025-26 Systems Engineering Support"/>
    <x v="5"/>
    <x v="0"/>
    <s v="Labor - Task"/>
    <s v="EN"/>
    <s v="D - Expert Opinion"/>
    <n v="115"/>
    <n v="115"/>
    <n v="0"/>
    <n v="0"/>
    <s v="Off Ice"/>
    <s v="C1"/>
    <n v="0.09"/>
    <n v="2704.6126524628562"/>
    <n v="0"/>
    <s v="Engineering support hours for weekly status meeting &amp; off-ice engineering suppor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m/>
    <m/>
    <m/>
    <m/>
    <n v="100"/>
    <n v="100"/>
    <m/>
    <m/>
    <m/>
    <m/>
    <m/>
    <n v="240"/>
    <n v="1.6"/>
    <n v="5008.5419490052891"/>
    <n v="0"/>
    <n v="0"/>
    <n v="0"/>
    <n v="0"/>
    <n v="12521.354872513224"/>
    <n v="12521.354872513224"/>
    <n v="0"/>
    <n v="0"/>
    <n v="0"/>
    <n v="0"/>
    <n v="0"/>
    <n v="30051.251694031736"/>
    <n v="0"/>
    <n v="30051.251694031736"/>
    <n v="2704.6126524628562"/>
    <n v="0"/>
    <n v="30051.251694031736"/>
    <n v="1"/>
    <n v="1.0215000000000001"/>
    <n v="1.0434622500000001"/>
    <n v="1.0658966883750003"/>
    <n v="1.0888134671750629"/>
    <n v="0"/>
    <n v="0"/>
    <n v="0"/>
    <n v="30051.251694031736"/>
    <n v="0"/>
    <n v="0"/>
    <n v="0"/>
    <n v="0"/>
    <x v="5"/>
  </r>
  <r>
    <n v="1.2"/>
    <s v="1.2.1.2.8.2"/>
    <x v="3"/>
    <s v="PY8 Season Debrief"/>
    <s v="PY8 Season Debrief"/>
    <x v="5"/>
    <x v="0"/>
    <s v="Labor - Task"/>
    <s v="EN"/>
    <s v="D - Expert Opinion"/>
    <n v="115"/>
    <n v="115"/>
    <n v="0"/>
    <n v="0"/>
    <s v="Off Ice"/>
    <s v="C2"/>
    <n v="0.125"/>
    <n v="1878.2032308769835"/>
    <n v="0"/>
    <s v="Season Debrief - 30 people, hybrid, 4 hr = 120 h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120"/>
    <m/>
    <m/>
    <m/>
    <m/>
    <m/>
    <m/>
    <n v="120"/>
    <n v="0.8"/>
    <n v="0"/>
    <n v="0"/>
    <n v="0"/>
    <n v="0"/>
    <n v="0"/>
    <n v="15025.625847015868"/>
    <n v="0"/>
    <n v="0"/>
    <n v="0"/>
    <n v="0"/>
    <n v="0"/>
    <n v="0"/>
    <n v="15025.625847015868"/>
    <n v="0"/>
    <n v="15025.625847015868"/>
    <n v="1878.2032308769835"/>
    <n v="0"/>
    <n v="15025.625847015868"/>
    <n v="1"/>
    <n v="1.0215000000000001"/>
    <n v="1.0434622500000001"/>
    <n v="1.0658966883750003"/>
    <n v="1.0888134671750629"/>
    <n v="0"/>
    <n v="0"/>
    <n v="0"/>
    <n v="15025.625847015868"/>
    <n v="0"/>
    <n v="0"/>
    <n v="0"/>
    <n v="0"/>
    <x v="5"/>
  </r>
  <r>
    <n v="1.2"/>
    <s v="1.2.1.3.2.1"/>
    <x v="0"/>
    <s v="String Management and Controls (2022-2023)"/>
    <s v="String Management and Controls (2022-2023)"/>
    <x v="11"/>
    <x v="0"/>
    <s v="Labor - LoE"/>
    <s v="SC"/>
    <s v="D - Expert Opinion"/>
    <n v="52"/>
    <n v="52"/>
    <n v="0.35"/>
    <n v="0.53"/>
    <s v="Off Ice"/>
    <s v="C1"/>
    <n v="0.09"/>
    <n v="2666.0800647000005"/>
    <n v="1413.0224342910003"/>
    <s v="Tosi - 15%"/>
    <n v="22"/>
    <n v="22"/>
    <n v="22"/>
    <n v="22"/>
    <n v="23"/>
    <n v="23"/>
    <n v="23"/>
    <n v="23"/>
    <n v="22"/>
    <n v="22"/>
    <n v="23"/>
    <n v="23"/>
    <n v="270"/>
    <n v="1.7999999999999998"/>
    <n v="1577.6046000000001"/>
    <n v="1577.6046000000001"/>
    <n v="1577.6046000000001"/>
    <n v="1577.6046000000001"/>
    <n v="1649.3139000000003"/>
    <n v="1649.3139000000003"/>
    <n v="1649.3139000000003"/>
    <n v="1649.3139000000003"/>
    <n v="1577.6046000000001"/>
    <n v="1577.6046000000001"/>
    <n v="1649.3139000000003"/>
    <n v="1649.3139000000003"/>
    <n v="19361.511000000006"/>
    <n v="10261.600830000003"/>
    <n v="29623.111830000009"/>
    <n v="1742.5359900000005"/>
    <n v="923.5440747000002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23.111830000009"/>
    <n v="1"/>
    <n v="1.0215000000000001"/>
    <n v="1.0434622500000001"/>
    <n v="1.0658966883750003"/>
    <n v="1.0888134671750629"/>
    <n v="14341.86"/>
    <n v="0"/>
    <n v="0"/>
    <n v="0"/>
    <n v="5019.6509999999998"/>
    <n v="0"/>
    <n v="0"/>
    <n v="0"/>
    <x v="5"/>
  </r>
  <r>
    <n v="1.2"/>
    <s v="1.2.1.3.2.2"/>
    <x v="0"/>
    <s v="Installation Engineering (2022-2023)"/>
    <s v="Installation Engineering (2022-2023)"/>
    <x v="11"/>
    <x v="0"/>
    <s v="Labor - LoE"/>
    <s v="SC"/>
    <s v="D - Expert Opinion"/>
    <n v="52"/>
    <n v="52"/>
    <n v="0.35"/>
    <n v="0.53"/>
    <s v="Off Ice"/>
    <s v="C1"/>
    <n v="0.09"/>
    <n v="4443.4667745000015"/>
    <n v="2355.0373904850007"/>
    <s v="Tosi - 25%"/>
    <n v="38"/>
    <n v="38"/>
    <n v="38"/>
    <n v="38"/>
    <n v="38"/>
    <n v="36"/>
    <n v="36"/>
    <n v="36"/>
    <n v="38"/>
    <n v="38"/>
    <n v="38"/>
    <n v="38"/>
    <n v="450"/>
    <n v="3"/>
    <n v="2724.9534000000008"/>
    <n v="2724.9534000000008"/>
    <n v="2724.9534000000008"/>
    <n v="2724.9534000000008"/>
    <n v="2724.9534000000008"/>
    <n v="2581.5348000000004"/>
    <n v="2581.5348000000004"/>
    <n v="2581.5348000000004"/>
    <n v="2724.9534000000008"/>
    <n v="2724.9534000000008"/>
    <n v="2724.9534000000008"/>
    <n v="2724.9534000000008"/>
    <n v="32269.185000000016"/>
    <n v="17102.668050000007"/>
    <n v="49371.85305000002"/>
    <n v="2904.2266500000014"/>
    <n v="1539.240124500000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71.85305000002"/>
    <n v="1"/>
    <n v="1.0215000000000001"/>
    <n v="1.0434622500000001"/>
    <n v="1.0658966883750003"/>
    <n v="1.0888134671750629"/>
    <n v="23903.100000000002"/>
    <n v="0"/>
    <n v="0"/>
    <n v="0"/>
    <n v="8366.0850000000009"/>
    <n v="0"/>
    <n v="0"/>
    <n v="0"/>
    <x v="5"/>
  </r>
  <r>
    <n v="1.2"/>
    <s v="1.2.1.3.2.3"/>
    <x v="3"/>
    <s v="Installation Engineering Support (2022-2023)"/>
    <s v="Installation Engineering Support (2022-2023)"/>
    <x v="5"/>
    <x v="0"/>
    <s v="Labor - LoE"/>
    <s v="EN"/>
    <s v="D - Expert Opinion"/>
    <n v="115"/>
    <n v="115"/>
    <n v="0"/>
    <n v="0"/>
    <s v="Off Ice"/>
    <s v="C2"/>
    <n v="0.125"/>
    <n v="704.83500000000015"/>
    <n v="0"/>
    <m/>
    <n v="4"/>
    <n v="4"/>
    <n v="4"/>
    <n v="4"/>
    <n v="4"/>
    <n v="4"/>
    <n v="4"/>
    <n v="4"/>
    <n v="4"/>
    <n v="4"/>
    <n v="4"/>
    <n v="4"/>
    <n v="48"/>
    <n v="0.32"/>
    <n v="469.89000000000004"/>
    <n v="469.89000000000004"/>
    <n v="469.89000000000004"/>
    <n v="469.89000000000004"/>
    <n v="469.89000000000004"/>
    <n v="469.89000000000004"/>
    <n v="469.89000000000004"/>
    <n v="469.89000000000004"/>
    <n v="469.89000000000004"/>
    <n v="469.89000000000004"/>
    <n v="469.89000000000004"/>
    <n v="469.89000000000004"/>
    <n v="5638.6800000000012"/>
    <n v="0"/>
    <n v="5638.6800000000012"/>
    <n v="704.8350000000001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38.6800000000012"/>
    <n v="1"/>
    <n v="1.0215000000000001"/>
    <n v="1.0434622500000001"/>
    <n v="1.0658966883750003"/>
    <n v="1.0888134671750629"/>
    <n v="5638.68"/>
    <n v="0"/>
    <n v="0"/>
    <n v="0"/>
    <n v="0"/>
    <n v="0"/>
    <n v="0"/>
    <n v="0"/>
    <x v="5"/>
  </r>
  <r>
    <n v="1.2"/>
    <s v="1.2.1.3.3.1"/>
    <x v="0"/>
    <s v="String Management and Controls (2023-2024)"/>
    <s v="String Management and Controls (2023-2024)"/>
    <x v="11"/>
    <x v="0"/>
    <s v="Labor - LoE"/>
    <s v="SC"/>
    <s v="D - Expert Opinion"/>
    <n v="52"/>
    <n v="52"/>
    <n v="0.35"/>
    <n v="0.53"/>
    <s v="Off Ice"/>
    <s v="C1"/>
    <n v="0.09"/>
    <n v="1815.6005240607005"/>
    <n v="962.26827775217134"/>
    <s v="Tosi - 10%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5"/>
    <n v="15"/>
    <n v="15"/>
    <n v="15"/>
    <n v="15"/>
    <n v="15"/>
    <n v="15"/>
    <n v="15"/>
    <n v="15"/>
    <n v="15"/>
    <n v="15"/>
    <n v="180"/>
    <n v="1.2000000000000002"/>
    <n v="1098.7657492500002"/>
    <n v="1098.7657492500002"/>
    <n v="1098.7657492500002"/>
    <n v="1098.7657492500002"/>
    <n v="1098.7657492500002"/>
    <n v="1098.7657492500002"/>
    <n v="1098.7657492500002"/>
    <n v="1098.7657492500002"/>
    <n v="1098.7657492500002"/>
    <n v="1098.7657492500002"/>
    <n v="1098.7657492500002"/>
    <n v="1098.7657492500002"/>
    <n v="13185.188991000003"/>
    <n v="6988.1501652300021"/>
    <n v="20173.339156230006"/>
    <n v="1186.6670091900003"/>
    <n v="628.9335148707001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73.339156230006"/>
    <n v="1"/>
    <n v="1.0215000000000001"/>
    <n v="1.0434622500000001"/>
    <n v="1.0658966883750003"/>
    <n v="1.0888134671750629"/>
    <n v="0"/>
    <n v="9766.806660000002"/>
    <n v="0"/>
    <n v="0"/>
    <n v="0"/>
    <n v="3418.3823310000007"/>
    <n v="0"/>
    <n v="0"/>
    <x v="5"/>
  </r>
  <r>
    <n v="1.2"/>
    <s v="1.2.1.3.3.2"/>
    <x v="0"/>
    <s v="Installation Engineering (2023-2024)"/>
    <s v="Installation Engineering (2023-2024)"/>
    <x v="11"/>
    <x v="0"/>
    <s v="Labor - LoE"/>
    <s v="SC"/>
    <s v="D - Expert Opinion"/>
    <n v="52"/>
    <n v="52"/>
    <n v="0.35"/>
    <n v="0.53"/>
    <s v="Off Ice"/>
    <s v="C1"/>
    <n v="0.09"/>
    <n v="5446.8015721821012"/>
    <n v="2886.8048332565136"/>
    <s v="Tosi - 30%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5"/>
    <n v="45"/>
    <n v="45"/>
    <n v="45"/>
    <n v="45"/>
    <n v="45"/>
    <n v="45"/>
    <n v="45"/>
    <n v="45"/>
    <n v="45"/>
    <n v="45"/>
    <n v="540"/>
    <n v="3.5999999999999996"/>
    <n v="3296.2972477500007"/>
    <n v="3296.2972477500007"/>
    <n v="3296.2972477500007"/>
    <n v="3296.2972477500007"/>
    <n v="3296.2972477500007"/>
    <n v="3296.2972477500007"/>
    <n v="3296.2972477500007"/>
    <n v="3296.2972477500007"/>
    <n v="3296.2972477500007"/>
    <n v="3296.2972477500007"/>
    <n v="3296.2972477500007"/>
    <n v="3296.2972477500007"/>
    <n v="39555.566973000008"/>
    <n v="20964.450495690005"/>
    <n v="60520.017468690014"/>
    <n v="3560.0010275700006"/>
    <n v="1886.8005446121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520.017468690014"/>
    <n v="1"/>
    <n v="1.0215000000000001"/>
    <n v="1.0434622500000001"/>
    <n v="1.0658966883750003"/>
    <n v="1.0888134671750629"/>
    <n v="0"/>
    <n v="29300.419980000002"/>
    <n v="0"/>
    <n v="0"/>
    <n v="0"/>
    <n v="10255.146993"/>
    <n v="0"/>
    <n v="0"/>
    <x v="5"/>
  </r>
  <r>
    <n v="1.2"/>
    <s v="1.2.1.3.3.3"/>
    <x v="3"/>
    <s v="Installation Engineering Support  (2023-2024)"/>
    <s v="Installation Engineering Support  (2023-2024)"/>
    <x v="5"/>
    <x v="0"/>
    <s v="Labor - LoE"/>
    <s v="EN"/>
    <s v="D - Expert Opinion"/>
    <n v="115"/>
    <n v="115"/>
    <n v="0"/>
    <n v="0"/>
    <s v="Off Ice"/>
    <s v="C2"/>
    <n v="0.125"/>
    <n v="719.9889525000003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4"/>
    <n v="4"/>
    <n v="4"/>
    <n v="4"/>
    <n v="4"/>
    <n v="4"/>
    <n v="4"/>
    <n v="4"/>
    <n v="4"/>
    <n v="4"/>
    <n v="48"/>
    <n v="0.32"/>
    <n v="479.99263500000006"/>
    <n v="479.99263500000006"/>
    <n v="479.99263500000006"/>
    <n v="479.99263500000006"/>
    <n v="479.99263500000006"/>
    <n v="479.99263500000006"/>
    <n v="479.99263500000006"/>
    <n v="479.99263500000006"/>
    <n v="479.99263500000006"/>
    <n v="479.99263500000006"/>
    <n v="479.99263500000006"/>
    <n v="479.99263500000006"/>
    <n v="5759.9116200000026"/>
    <n v="0"/>
    <n v="5759.9116200000026"/>
    <n v="719.9889525000003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59.9116200000026"/>
    <n v="1"/>
    <n v="1.0215000000000001"/>
    <n v="1.0434622500000001"/>
    <n v="1.0658966883750003"/>
    <n v="1.0888134671750629"/>
    <n v="0"/>
    <n v="5759.9116200000008"/>
    <n v="0"/>
    <n v="0"/>
    <n v="0"/>
    <n v="0"/>
    <n v="0"/>
    <n v="0"/>
    <x v="5"/>
  </r>
  <r>
    <n v="1.2"/>
    <s v="1.2.1.3.4.1"/>
    <x v="0"/>
    <s v="String Management and Controls (2024-2025)"/>
    <s v="String Management and Controls (2024-2025)"/>
    <x v="11"/>
    <x v="0"/>
    <s v="Labor - LoE"/>
    <s v="SC"/>
    <s v="D - Expert Opinion"/>
    <n v="52"/>
    <n v="52"/>
    <n v="0.35"/>
    <n v="0.53"/>
    <s v="Off Ice"/>
    <s v="C1"/>
    <n v="0.09"/>
    <n v="927.31796766400282"/>
    <n v="491.47852286192153"/>
    <s v="Tosi - 5%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0"/>
    <n v="0"/>
    <n v="8"/>
    <n v="9"/>
    <n v="9"/>
    <n v="9"/>
    <n v="9"/>
    <n v="10"/>
    <n v="10"/>
    <n v="10"/>
    <n v="90"/>
    <n v="0.60000000000000009"/>
    <n v="598.60758019140019"/>
    <n v="598.60758019140019"/>
    <n v="0"/>
    <n v="0"/>
    <n v="598.60758019140019"/>
    <n v="673.43352771532523"/>
    <n v="673.43352771532523"/>
    <n v="673.43352771532523"/>
    <n v="673.43352771532523"/>
    <n v="748.25947523925015"/>
    <n v="748.25947523925015"/>
    <n v="748.25947523925015"/>
    <n v="6734.3352771532518"/>
    <n v="3569.1976968912236"/>
    <n v="10303.532974044476"/>
    <n v="606.09017494379259"/>
    <n v="321.2277927202101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03.532974044476"/>
    <n v="1"/>
    <n v="1.0215000000000001"/>
    <n v="1.0434622500000001"/>
    <n v="1.0658966883750003"/>
    <n v="1.0888134671750629"/>
    <n v="0"/>
    <n v="0"/>
    <n v="4988.3965015950016"/>
    <n v="0"/>
    <n v="0"/>
    <n v="0"/>
    <n v="1745.9387755582504"/>
    <n v="0"/>
    <x v="5"/>
  </r>
  <r>
    <n v="1.2"/>
    <s v="1.2.1.3.4.2"/>
    <x v="0"/>
    <s v="Installation Engineering (2024-2025)"/>
    <s v="Installation Engineering (2024-2025)"/>
    <x v="11"/>
    <x v="0"/>
    <s v="Labor - LoE"/>
    <s v="SC"/>
    <s v="D - Expert Opinion"/>
    <n v="52"/>
    <n v="52"/>
    <n v="0.35"/>
    <n v="0.53"/>
    <s v="Off Ice"/>
    <s v="C1"/>
    <n v="0.09"/>
    <n v="4636.5898383200138"/>
    <n v="2457.3926143096073"/>
    <s v="Tosi - 25%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5"/>
    <n v="0"/>
    <n v="0"/>
    <n v="45"/>
    <n v="45"/>
    <n v="45"/>
    <n v="45"/>
    <n v="45"/>
    <n v="45"/>
    <n v="45"/>
    <n v="45"/>
    <n v="450"/>
    <n v="3"/>
    <n v="3367.1676385766259"/>
    <n v="3367.1676385766259"/>
    <n v="0"/>
    <n v="0"/>
    <n v="3367.1676385766259"/>
    <n v="3367.1676385766259"/>
    <n v="3367.1676385766259"/>
    <n v="3367.1676385766259"/>
    <n v="3367.1676385766259"/>
    <n v="3367.1676385766259"/>
    <n v="3367.1676385766259"/>
    <n v="3367.1676385766259"/>
    <n v="33671.676385766259"/>
    <n v="17845.988484456117"/>
    <n v="51517.664870222376"/>
    <n v="3030.4508747189634"/>
    <n v="1606.13896360105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17.664870222376"/>
    <n v="1"/>
    <n v="1.0215000000000001"/>
    <n v="1.0434622500000001"/>
    <n v="1.0658966883750003"/>
    <n v="1.0888134671750629"/>
    <n v="0"/>
    <n v="0"/>
    <n v="24941.982507975008"/>
    <n v="0"/>
    <n v="0"/>
    <n v="0"/>
    <n v="8729.6938777912528"/>
    <n v="0"/>
    <x v="5"/>
  </r>
  <r>
    <n v="1.2"/>
    <s v="1.2.1.3.4.3"/>
    <x v="3"/>
    <s v="Installation Engineering Support (2024-2025)"/>
    <s v="Installation Engineering Support (2024-2025)"/>
    <x v="5"/>
    <x v="0"/>
    <s v="Labor - LoE"/>
    <s v="EN"/>
    <s v="D - Expert Opinion"/>
    <n v="115"/>
    <n v="115"/>
    <n v="0"/>
    <n v="0"/>
    <s v="Off Ice"/>
    <s v="C2"/>
    <n v="0.125"/>
    <n v="674.1796553971876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4"/>
    <n v="0"/>
    <n v="4"/>
    <n v="4"/>
    <n v="4"/>
    <n v="4"/>
    <n v="4"/>
    <n v="4"/>
    <n v="4"/>
    <n v="4"/>
    <n v="44"/>
    <n v="0.29333333333333333"/>
    <n v="490.31247665250015"/>
    <n v="490.31247665250015"/>
    <n v="490.31247665250015"/>
    <n v="0"/>
    <n v="490.31247665250015"/>
    <n v="490.31247665250015"/>
    <n v="490.31247665250015"/>
    <n v="490.31247665250015"/>
    <n v="490.31247665250015"/>
    <n v="490.31247665250015"/>
    <n v="490.31247665250015"/>
    <n v="490.31247665250015"/>
    <n v="5393.4372431775009"/>
    <n v="0"/>
    <n v="5393.4372431775009"/>
    <n v="674.1796553971876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93.4372431775009"/>
    <n v="1"/>
    <n v="1.0215000000000001"/>
    <n v="1.0434622500000001"/>
    <n v="1.0658966883750003"/>
    <n v="1.0888134671750629"/>
    <n v="0"/>
    <n v="0"/>
    <n v="5393.4372431775018"/>
    <n v="0"/>
    <n v="0"/>
    <n v="0"/>
    <n v="0"/>
    <n v="0"/>
    <x v="5"/>
  </r>
  <r>
    <n v="1.2"/>
    <s v="1.2.1.3.5.1"/>
    <x v="0"/>
    <s v="String Management and Controls (2025-2026)"/>
    <s v="String Management and Controls (2025-2026)"/>
    <x v="11"/>
    <x v="0"/>
    <s v="Labor - LoE"/>
    <s v="SC"/>
    <s v="D - Expert Opinion"/>
    <n v="52"/>
    <n v="52"/>
    <n v="0.35"/>
    <n v="0.53"/>
    <s v="Off Ice"/>
    <s v="C1"/>
    <n v="0.09"/>
    <n v="189.45106079375577"/>
    <n v="100.40906222069056"/>
    <s v="Tosi - 5%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m/>
    <m/>
    <m/>
    <n v="12"/>
    <m/>
    <m/>
    <m/>
    <m/>
    <m/>
    <m/>
    <m/>
    <n v="18"/>
    <n v="0.12"/>
    <n v="458.60823237413655"/>
    <n v="0"/>
    <n v="0"/>
    <n v="0"/>
    <n v="917.2164647482731"/>
    <n v="0"/>
    <n v="0"/>
    <n v="0"/>
    <n v="0"/>
    <n v="0"/>
    <n v="0"/>
    <n v="0"/>
    <n v="1375.8246971224096"/>
    <n v="729.1870894748771"/>
    <n v="2105.0117865972866"/>
    <n v="123.82422274101685"/>
    <n v="65.626838052738933"/>
    <n v="2105.0117865972866"/>
    <n v="1"/>
    <n v="1.0215000000000001"/>
    <n v="1.0434622500000001"/>
    <n v="1.0658966883750003"/>
    <n v="1.0888134671750629"/>
    <n v="0"/>
    <n v="0"/>
    <n v="0"/>
    <n v="1019.1294052758589"/>
    <n v="0"/>
    <n v="0"/>
    <n v="0"/>
    <n v="356.69529184655056"/>
    <x v="5"/>
  </r>
  <r>
    <n v="1.2"/>
    <s v="1.2.1.3.5.2"/>
    <x v="0"/>
    <s v="Installation Engineering (2025-2026)"/>
    <s v="Installation Engineering (2025-2026)"/>
    <x v="11"/>
    <x v="0"/>
    <s v="Labor - LoE"/>
    <s v="SC"/>
    <s v="D - Expert Opinion"/>
    <n v="52"/>
    <n v="52"/>
    <n v="0.35"/>
    <n v="0.53"/>
    <s v="Off Ice"/>
    <s v="C1"/>
    <n v="0.09"/>
    <n v="810.4295378399554"/>
    <n v="429.52765505517641"/>
    <s v="Tosi - 20%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m/>
    <m/>
    <m/>
    <n v="30"/>
    <n v="16"/>
    <n v="16"/>
    <m/>
    <m/>
    <m/>
    <m/>
    <m/>
    <n v="77"/>
    <n v="0.51333333333333331"/>
    <n v="1146.5205809353413"/>
    <n v="0"/>
    <n v="0"/>
    <n v="0"/>
    <n v="2293.0411618706826"/>
    <n v="1222.9552863310307"/>
    <n v="1222.9552863310307"/>
    <n v="0"/>
    <n v="0"/>
    <n v="0"/>
    <n v="0"/>
    <n v="0"/>
    <n v="5885.472315468086"/>
    <n v="3119.3003271980856"/>
    <n v="9004.772642666172"/>
    <n v="529.69250839212771"/>
    <n v="280.73702944782769"/>
    <n v="9004.772642666172"/>
    <n v="1"/>
    <n v="1.0215000000000001"/>
    <n v="1.0434622500000001"/>
    <n v="1.0658966883750003"/>
    <n v="1.0888134671750629"/>
    <n v="0"/>
    <n v="0"/>
    <n v="0"/>
    <n v="4359.6091225689515"/>
    <n v="0"/>
    <n v="0"/>
    <n v="0"/>
    <n v="1525.8631928991329"/>
    <x v="5"/>
  </r>
  <r>
    <n v="1.2"/>
    <s v="1.2.1.4.5"/>
    <x v="3"/>
    <s v="2022-23 Quality &amp; Safety"/>
    <s v="2022-23 Quality &amp; Safety HA Review"/>
    <x v="5"/>
    <x v="0"/>
    <s v="Labor - Task"/>
    <s v="EN"/>
    <s v="D - Expert Opinion"/>
    <n v="115"/>
    <n v="115"/>
    <n v="0"/>
    <n v="0"/>
    <s v="Off Ice"/>
    <s v="C2"/>
    <n v="0.125"/>
    <n v="2114.5050000000001"/>
    <n v="0"/>
    <s v="12 sessions * 2 hr/session each year_x000a_6 people = 144 hr/yr"/>
    <n v="12"/>
    <n v="12"/>
    <n v="12"/>
    <n v="12"/>
    <n v="12"/>
    <n v="12"/>
    <n v="12"/>
    <n v="12"/>
    <n v="12"/>
    <n v="12"/>
    <n v="12"/>
    <n v="12"/>
    <n v="144"/>
    <n v="0.96"/>
    <n v="1409.67"/>
    <n v="1409.67"/>
    <n v="1409.67"/>
    <n v="1409.67"/>
    <n v="1409.67"/>
    <n v="1409.67"/>
    <n v="1409.67"/>
    <n v="1409.67"/>
    <n v="1409.67"/>
    <n v="1409.67"/>
    <n v="1409.67"/>
    <n v="1409.67"/>
    <n v="16916.04"/>
    <n v="0"/>
    <n v="16916.04"/>
    <n v="2114.505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16.04"/>
    <n v="1"/>
    <n v="1.0215000000000001"/>
    <n v="1.0434622500000001"/>
    <n v="1.0658966883750003"/>
    <n v="1.0888134671750629"/>
    <n v="16916.04"/>
    <n v="0"/>
    <n v="0"/>
    <n v="0"/>
    <n v="0"/>
    <n v="0"/>
    <n v="0"/>
    <n v="0"/>
    <x v="5"/>
  </r>
  <r>
    <n v="1.2"/>
    <s v="1.2.1.4.6"/>
    <x v="3"/>
    <s v="2023-24 Quality &amp; Safety"/>
    <s v="2023-24 Quality &amp; Safety HA Review"/>
    <x v="5"/>
    <x v="0"/>
    <s v="Labor - Task"/>
    <s v="EN"/>
    <s v="D - Expert Opinion"/>
    <n v="115"/>
    <n v="115"/>
    <n v="0"/>
    <n v="0"/>
    <s v="Off Ice"/>
    <s v="C2"/>
    <n v="0.125"/>
    <n v="2159.9668575000001"/>
    <n v="0"/>
    <s v="12 sessions * 2 hr/session each year_x000a_6 people = 144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n v="12"/>
    <n v="12"/>
    <n v="12"/>
    <n v="12"/>
    <n v="12"/>
    <n v="12"/>
    <n v="12"/>
    <n v="12"/>
    <n v="12"/>
    <n v="12"/>
    <n v="144"/>
    <n v="0.96"/>
    <n v="1439.9779050000002"/>
    <n v="1439.9779050000002"/>
    <n v="1439.9779050000002"/>
    <n v="1439.9779050000002"/>
    <n v="1439.9779050000002"/>
    <n v="1439.9779050000002"/>
    <n v="1439.9779050000002"/>
    <n v="1439.9779050000002"/>
    <n v="1439.9779050000002"/>
    <n v="1439.9779050000002"/>
    <n v="1439.9779050000002"/>
    <n v="1439.9779050000002"/>
    <n v="17279.73486"/>
    <n v="0"/>
    <n v="17279.73486"/>
    <n v="2159.9668575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79.73486"/>
    <n v="1"/>
    <n v="1.0215000000000001"/>
    <n v="1.0434622500000001"/>
    <n v="1.0658966883750003"/>
    <n v="1.0888134671750629"/>
    <n v="0"/>
    <n v="17279.734860000004"/>
    <n v="0"/>
    <n v="0"/>
    <n v="0"/>
    <n v="0"/>
    <n v="0"/>
    <n v="0"/>
    <x v="5"/>
  </r>
  <r>
    <n v="1.2"/>
    <s v="1.2.1.4.7"/>
    <x v="3"/>
    <s v="2024-25 Quality &amp; Safety"/>
    <s v="2025-25 Quality &amp; Safety HA Review"/>
    <x v="5"/>
    <x v="0"/>
    <s v="Labor - Task"/>
    <s v="EN"/>
    <s v="D - Expert Opinion"/>
    <n v="115"/>
    <n v="115"/>
    <n v="0"/>
    <n v="0"/>
    <s v="Off Ice"/>
    <s v="C2"/>
    <n v="0.125"/>
    <n v="2206.4061449362512"/>
    <n v="0"/>
    <s v="12 sessions * 2 hr/session each year_x000a_6 people = 144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n v="12"/>
    <n v="12"/>
    <n v="12"/>
    <n v="12"/>
    <n v="12"/>
    <n v="12"/>
    <n v="12"/>
    <n v="12"/>
    <n v="12"/>
    <n v="12"/>
    <n v="144"/>
    <n v="0.96"/>
    <n v="1470.9374299575004"/>
    <n v="1470.9374299575004"/>
    <n v="1470.9374299575004"/>
    <n v="1470.9374299575004"/>
    <n v="1470.9374299575004"/>
    <n v="1470.9374299575004"/>
    <n v="1470.9374299575004"/>
    <n v="1470.9374299575004"/>
    <n v="1470.9374299575004"/>
    <n v="1470.9374299575004"/>
    <n v="1470.9374299575004"/>
    <n v="1470.9374299575004"/>
    <n v="17651.249159490009"/>
    <n v="0"/>
    <n v="17651.249159490009"/>
    <n v="2206.406144936251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51.249159490009"/>
    <n v="1"/>
    <n v="1.0215000000000001"/>
    <n v="1.0434622500000001"/>
    <n v="1.0658966883750003"/>
    <n v="1.0888134671750629"/>
    <n v="0"/>
    <n v="0"/>
    <n v="17651.249159490006"/>
    <n v="0"/>
    <n v="0"/>
    <n v="0"/>
    <n v="0"/>
    <n v="0"/>
    <x v="5"/>
  </r>
  <r>
    <n v="1.2"/>
    <s v="1.2.1.4.8"/>
    <x v="3"/>
    <s v="2025-26 Quality &amp; Safety"/>
    <s v="2025-26 Quality &amp; Safety HA Review"/>
    <x v="5"/>
    <x v="0"/>
    <s v="Labor - Task"/>
    <s v="EN"/>
    <s v="D - Expert Opinion"/>
    <n v="115"/>
    <n v="115"/>
    <n v="0"/>
    <n v="0"/>
    <s v="Off Ice"/>
    <s v="C2"/>
    <n v="0.125"/>
    <n v="375.64064617539668"/>
    <n v="0"/>
    <s v="2 sessions * 2 hr/session each year_x000a_6 people = 24 hr/yr October &amp; Novembe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m/>
    <m/>
    <m/>
    <m/>
    <m/>
    <m/>
    <m/>
    <m/>
    <m/>
    <m/>
    <n v="24"/>
    <n v="0.16"/>
    <n v="1502.5625847015867"/>
    <n v="1502.5625847015867"/>
    <n v="0"/>
    <n v="0"/>
    <n v="0"/>
    <n v="0"/>
    <n v="0"/>
    <n v="0"/>
    <n v="0"/>
    <n v="0"/>
    <n v="0"/>
    <n v="0"/>
    <n v="3005.1251694031735"/>
    <n v="0"/>
    <n v="3005.1251694031735"/>
    <n v="375.64064617539668"/>
    <n v="0"/>
    <n v="3005.1251694031735"/>
    <n v="1"/>
    <n v="1.0215000000000001"/>
    <n v="1.0434622500000001"/>
    <n v="1.0658966883750003"/>
    <n v="1.0888134671750629"/>
    <n v="0"/>
    <n v="0"/>
    <n v="0"/>
    <n v="3005.1251694031735"/>
    <n v="0"/>
    <n v="0"/>
    <n v="0"/>
    <n v="0"/>
    <x v="5"/>
  </r>
  <r>
    <n v="1.2"/>
    <s v="1.2.1.5.5"/>
    <x v="3"/>
    <s v="2022-23 Travel (non-deployment)"/>
    <s v="2022-23 Travel (non-deployment)"/>
    <x v="6"/>
    <x v="2"/>
    <s v="Travel"/>
    <m/>
    <s v="E - Extrapolation from Actuals"/>
    <m/>
    <n v="1"/>
    <n v="0"/>
    <n v="0.53"/>
    <s v="Off Ice"/>
    <s v="C1"/>
    <n v="0.09"/>
    <n v="1735.02"/>
    <n v="919.56060000000002"/>
    <s v="Collab Mtg (international): 1x $3600_x000a_ASC/Denver (domestic): 5x $1800 = $9k_x000a_Total = 3.6k+9k = 12.6k"/>
    <m/>
    <m/>
    <m/>
    <m/>
    <m/>
    <n v="9000"/>
    <n v="3600"/>
    <m/>
    <m/>
    <m/>
    <m/>
    <m/>
    <n v="0"/>
    <n v="0"/>
    <n v="0"/>
    <n v="0"/>
    <n v="0"/>
    <n v="0"/>
    <n v="0"/>
    <n v="9000"/>
    <n v="3600"/>
    <n v="0"/>
    <n v="0"/>
    <n v="0"/>
    <n v="0"/>
    <n v="0"/>
    <n v="12600"/>
    <n v="6678"/>
    <n v="19278"/>
    <n v="1134"/>
    <n v="601.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78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5.6"/>
    <x v="3"/>
    <s v="2023-24 Travel (non-deployment)"/>
    <s v="2023-24 Travel (non-deployment)"/>
    <x v="6"/>
    <x v="2"/>
    <s v="Travel"/>
    <m/>
    <s v="E - Extrapolation from Actuals"/>
    <m/>
    <n v="1"/>
    <n v="0"/>
    <n v="0.53"/>
    <s v="Off Ice"/>
    <s v="C1"/>
    <n v="0.09"/>
    <n v="1735.02"/>
    <n v="919.56060000000002"/>
    <s v="Collab Mtg (international): 1x $3600_x000a_ASC/Denver (domestic): 5x $1800 = $9k_x000a_Total = 3.6k+9k = 12.6k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9000"/>
    <n v="3600"/>
    <m/>
    <m/>
    <m/>
    <m/>
    <m/>
    <n v="0"/>
    <n v="0"/>
    <n v="0"/>
    <n v="0"/>
    <n v="0"/>
    <n v="0"/>
    <n v="0"/>
    <n v="9000"/>
    <n v="3600"/>
    <n v="0"/>
    <n v="0"/>
    <n v="0"/>
    <n v="0"/>
    <n v="0"/>
    <n v="12600"/>
    <n v="6678"/>
    <n v="19278"/>
    <n v="1134"/>
    <n v="601.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78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5.7"/>
    <x v="3"/>
    <s v="2024-25 Travel (non-deployment)"/>
    <s v="2024-25 Travel (non-deployment)"/>
    <x v="6"/>
    <x v="2"/>
    <s v="Travel"/>
    <m/>
    <s v="E - Extrapolation from Actuals"/>
    <m/>
    <n v="1"/>
    <n v="0"/>
    <n v="0.53"/>
    <s v="Off Ice"/>
    <s v="C1"/>
    <n v="0.09"/>
    <n v="1735.02"/>
    <n v="919.56060000000002"/>
    <s v="Collab Mtg (international): 1x $3600_x000a_ASC/Denver (domestic): 5x $1800 = $9k_x000a_Total = 3.6k+9k = 12.6k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9000"/>
    <n v="3600"/>
    <m/>
    <m/>
    <m/>
    <m/>
    <m/>
    <n v="0"/>
    <n v="0"/>
    <n v="0"/>
    <n v="0"/>
    <n v="0"/>
    <n v="0"/>
    <n v="0"/>
    <n v="9000"/>
    <n v="3600"/>
    <n v="0"/>
    <n v="0"/>
    <n v="0"/>
    <n v="0"/>
    <n v="0"/>
    <n v="12600"/>
    <n v="6678"/>
    <n v="19278"/>
    <n v="1134"/>
    <n v="601.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78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2.11"/>
    <x v="3"/>
    <s v="Crate Control Systems Components Shipment 1 - DNF (Vessel)"/>
    <s v="Crate Control Systems Components Shipment 1 - DNF (Vessel)"/>
    <x v="5"/>
    <x v="0"/>
    <s v="Labor - Task"/>
    <s v="EN"/>
    <s v="D - Expert Opinion"/>
    <n v="115"/>
    <n v="115"/>
    <n v="0"/>
    <n v="0"/>
    <s v="Off Ice"/>
    <s v="C2"/>
    <n v="0.125"/>
    <n v="234.94500000000002"/>
    <n v="0"/>
    <m/>
    <n v="16"/>
    <m/>
    <m/>
    <m/>
    <m/>
    <m/>
    <m/>
    <m/>
    <m/>
    <m/>
    <m/>
    <m/>
    <n v="16"/>
    <n v="0.10666666666666666"/>
    <n v="1879.5600000000002"/>
    <n v="0"/>
    <n v="0"/>
    <n v="0"/>
    <n v="0"/>
    <n v="0"/>
    <n v="0"/>
    <n v="0"/>
    <n v="0"/>
    <n v="0"/>
    <n v="0"/>
    <n v="0"/>
    <n v="1879.5600000000002"/>
    <n v="0"/>
    <n v="1879.5600000000002"/>
    <n v="234.945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5"/>
  </r>
  <r>
    <n v="1.2"/>
    <s v="1.2.1.6.2.11"/>
    <x v="3"/>
    <s v="Crate Control Systems Components Shipment 1 - DNF (Vessel)"/>
    <s v="Crate Control Systems Components Shipment 1 - DNF (Vessel)"/>
    <x v="5"/>
    <x v="1"/>
    <s v="M &amp; S"/>
    <m/>
    <s v="D - Expert Opinion"/>
    <m/>
    <n v="1"/>
    <n v="0"/>
    <n v="0.53"/>
    <s v="Off Ice"/>
    <s v="C2"/>
    <n v="0.125"/>
    <n v="160.26750000000001"/>
    <n v="84.941775000000007"/>
    <s v="Collapsible Bulk Container, Black, 48 inH x 45 inL x 41 inW, 1EA w/ lid $838 W.W. Grainger Item #36XE25 &amp; #1XGG9"/>
    <n v="838"/>
    <m/>
    <m/>
    <m/>
    <m/>
    <m/>
    <m/>
    <m/>
    <m/>
    <m/>
    <m/>
    <m/>
    <n v="0"/>
    <n v="0"/>
    <n v="838"/>
    <n v="0"/>
    <n v="0"/>
    <n v="0"/>
    <n v="0"/>
    <n v="0"/>
    <n v="0"/>
    <n v="0"/>
    <n v="0"/>
    <n v="0"/>
    <n v="0"/>
    <n v="0"/>
    <n v="838"/>
    <n v="444.14000000000004"/>
    <n v="1282.1400000000001"/>
    <n v="104.75"/>
    <n v="55.51750000000000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2.1400000000001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2.20"/>
    <x v="3"/>
    <s v="Load  Container C (Main/Combo Cables, Bull Wheel, Hose Heating Components, ARA Drill Components - Crate 2) (Vessel)"/>
    <s v="Load  Container C (Main/Combo Cables, Bull Wheel, Hose Heating Components, ARA Drill Components - Crate 2) (Vessel)"/>
    <x v="5"/>
    <x v="0"/>
    <s v="Labor - Task"/>
    <s v="TE"/>
    <s v="D - Expert Opinion"/>
    <n v="77"/>
    <n v="77"/>
    <n v="0"/>
    <n v="0"/>
    <s v="Off Ice"/>
    <s v="C2"/>
    <n v="0.125"/>
    <n v="294.958125"/>
    <n v="0"/>
    <m/>
    <n v="30"/>
    <m/>
    <m/>
    <m/>
    <m/>
    <m/>
    <m/>
    <m/>
    <m/>
    <m/>
    <m/>
    <m/>
    <n v="30"/>
    <n v="0.2"/>
    <n v="2359.665"/>
    <n v="0"/>
    <n v="0"/>
    <n v="0"/>
    <n v="0"/>
    <n v="0"/>
    <n v="0"/>
    <n v="0"/>
    <n v="0"/>
    <n v="0"/>
    <n v="0"/>
    <n v="0"/>
    <n v="2359.665"/>
    <n v="0"/>
    <n v="2359.665"/>
    <n v="294.9581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9.665"/>
    <n v="1"/>
    <n v="1.0215000000000001"/>
    <n v="1.0434622500000001"/>
    <n v="1.0658966883750003"/>
    <n v="1.0888134671750629"/>
    <n v="2359.665"/>
    <n v="0"/>
    <n v="0"/>
    <n v="0"/>
    <n v="0"/>
    <n v="0"/>
    <n v="0"/>
    <n v="0"/>
    <x v="5"/>
  </r>
  <r>
    <n v="1.2"/>
    <s v="1.2.1.6.2.20"/>
    <x v="3"/>
    <s v="Load  Container C (Main/Combo Cables, Bull Wheel, Hose Heating Components, ARA Drill Components - Crate 2) (Vessel)"/>
    <s v="Load  Container C (Main/Combo Cables, Bull Wheel, Hose Heating Components, ARA Drill Components - Crate 2) (Vessel)"/>
    <x v="5"/>
    <x v="1"/>
    <s v="M &amp; S"/>
    <m/>
    <s v="D - Expert Opinion"/>
    <m/>
    <n v="1"/>
    <n v="0"/>
    <n v="0.53"/>
    <s v="Off Ice"/>
    <s v="C2"/>
    <n v="0.125"/>
    <n v="1147.5"/>
    <n v="608.17500000000007"/>
    <s v="$6000 estimated for 20' container purchase with delivery. PY3 container procurement was 6k."/>
    <n v="6000"/>
    <m/>
    <m/>
    <m/>
    <m/>
    <m/>
    <m/>
    <m/>
    <m/>
    <m/>
    <m/>
    <m/>
    <n v="0"/>
    <n v="0"/>
    <n v="6000"/>
    <n v="0"/>
    <n v="0"/>
    <n v="0"/>
    <n v="0"/>
    <n v="0"/>
    <n v="0"/>
    <n v="0"/>
    <n v="0"/>
    <n v="0"/>
    <n v="0"/>
    <n v="0"/>
    <n v="6000"/>
    <n v="3180"/>
    <n v="9180"/>
    <n v="750"/>
    <n v="397.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8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2.21"/>
    <x v="3"/>
    <s v="Crate Drill Heads, Spare Parts to PTH (Vessel) Store in ICL - DNF"/>
    <s v="Crate Drill Heads, Spare Parts to PTH (Vessel) Store in ICL - DNF"/>
    <x v="5"/>
    <x v="0"/>
    <s v="Labor - Task"/>
    <s v="TE"/>
    <s v="D - Expert Opinion"/>
    <n v="77"/>
    <n v="77"/>
    <n v="0"/>
    <n v="0"/>
    <s v="Off Ice"/>
    <s v="C2"/>
    <n v="0.125"/>
    <n v="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2.22"/>
    <x v="3"/>
    <s v="Crate Control Systems Components Shipment 2 - DNF (Comsur)"/>
    <s v="Crate Control Systems Components Shipment 2 - DNF (Comsur)"/>
    <x v="5"/>
    <x v="0"/>
    <s v="Labor - Task"/>
    <s v="TE"/>
    <s v="D - Expert Opinion"/>
    <n v="77"/>
    <n v="77"/>
    <n v="0"/>
    <n v="0"/>
    <s v="Off Ice"/>
    <s v="C2"/>
    <n v="0.125"/>
    <n v="235.96650000000002"/>
    <n v="0"/>
    <m/>
    <m/>
    <m/>
    <m/>
    <m/>
    <m/>
    <m/>
    <m/>
    <m/>
    <n v="24"/>
    <m/>
    <m/>
    <m/>
    <n v="24"/>
    <n v="0.16"/>
    <n v="0"/>
    <n v="0"/>
    <n v="0"/>
    <n v="0"/>
    <n v="0"/>
    <n v="0"/>
    <n v="0"/>
    <n v="0"/>
    <n v="1887.7320000000002"/>
    <n v="0"/>
    <n v="0"/>
    <n v="0"/>
    <n v="1887.7320000000002"/>
    <n v="0"/>
    <n v="1887.7320000000002"/>
    <n v="235.9665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7.7320000000002"/>
    <n v="1"/>
    <n v="1.0215000000000001"/>
    <n v="1.0434622500000001"/>
    <n v="1.0658966883750003"/>
    <n v="1.0888134671750629"/>
    <n v="1887.7320000000002"/>
    <n v="0"/>
    <n v="0"/>
    <n v="0"/>
    <n v="0"/>
    <n v="0"/>
    <n v="0"/>
    <n v="0"/>
    <x v="5"/>
  </r>
  <r>
    <n v="1.2"/>
    <s v="1.2.1.6.2.22"/>
    <x v="3"/>
    <s v="Crate Control Systems Components Shipment 2 - DNF (Comsur)"/>
    <s v="Crate Control Systems Components Shipment 2 - DNF (Comsur)"/>
    <x v="5"/>
    <x v="1"/>
    <s v="M &amp; S"/>
    <m/>
    <s v="C - Engineering Buildup"/>
    <m/>
    <n v="1"/>
    <n v="0"/>
    <n v="0.53"/>
    <s v="Off Ice"/>
    <s v="C2"/>
    <n v="0.125"/>
    <n v="320.53500000000003"/>
    <n v="169.88355000000001"/>
    <s v="Collapsible Bulk Container, Black, 48 inH x 45 inL x 41 inW, 1EA w/ lid $838 W.W. Grainger Item #36XE25 &amp; #1XGG9"/>
    <m/>
    <m/>
    <m/>
    <m/>
    <m/>
    <m/>
    <m/>
    <m/>
    <n v="1676"/>
    <m/>
    <m/>
    <m/>
    <n v="0"/>
    <n v="0"/>
    <n v="0"/>
    <n v="0"/>
    <n v="0"/>
    <n v="0"/>
    <n v="0"/>
    <n v="0"/>
    <n v="0"/>
    <n v="0"/>
    <n v="1676"/>
    <n v="0"/>
    <n v="0"/>
    <n v="0"/>
    <n v="1676"/>
    <n v="888.28000000000009"/>
    <n v="2564.2800000000002"/>
    <n v="209.5"/>
    <n v="111.0350000000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4.2800000000002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2.23"/>
    <x v="3"/>
    <s v="Crate Elect. Distribution System Components (ComSur)"/>
    <s v="Crate Elect. Distribution System Components (ComSur)"/>
    <x v="5"/>
    <x v="0"/>
    <s v="Labor - Task"/>
    <s v="EN"/>
    <s v="D - Expert Opinion"/>
    <n v="115"/>
    <n v="115"/>
    <n v="0"/>
    <n v="0"/>
    <s v="Off Ice"/>
    <s v="C2"/>
    <n v="0.125"/>
    <n v="117.47250000000001"/>
    <n v="0"/>
    <m/>
    <m/>
    <m/>
    <m/>
    <m/>
    <m/>
    <m/>
    <m/>
    <m/>
    <m/>
    <n v="4"/>
    <n v="4"/>
    <m/>
    <n v="8"/>
    <n v="5.333333333333333E-2"/>
    <n v="0"/>
    <n v="0"/>
    <n v="0"/>
    <n v="0"/>
    <n v="0"/>
    <n v="0"/>
    <n v="0"/>
    <n v="0"/>
    <n v="0"/>
    <n v="469.89000000000004"/>
    <n v="469.89000000000004"/>
    <n v="0"/>
    <n v="939.78000000000009"/>
    <n v="0"/>
    <n v="939.78000000000009"/>
    <n v="117.4725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5"/>
  </r>
  <r>
    <n v="1.2"/>
    <s v="1.2.1.6.2.24"/>
    <x v="3"/>
    <s v="Crate MDS Internal Hoses &amp; Spares Resupply (FS2 Resupply Container - Comsur)"/>
    <s v="Crate MDS Internal Hoses &amp; Spares Resupply (FS2 Resupply Container - Comsur)"/>
    <x v="5"/>
    <x v="0"/>
    <s v="Labor - Task"/>
    <s v="TE"/>
    <s v="D - Expert Opinion"/>
    <n v="77"/>
    <n v="77"/>
    <n v="0"/>
    <n v="0"/>
    <s v="Off Ice"/>
    <s v="C2"/>
    <n v="0.125"/>
    <n v="80.34659325000001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8"/>
    <m/>
    <m/>
    <m/>
    <n v="8"/>
    <n v="5.333333333333333E-2"/>
    <n v="0"/>
    <n v="0"/>
    <n v="0"/>
    <n v="0"/>
    <n v="0"/>
    <n v="0"/>
    <n v="0"/>
    <n v="0"/>
    <n v="642.7727460000001"/>
    <n v="0"/>
    <n v="0"/>
    <n v="0"/>
    <n v="642.7727460000001"/>
    <n v="0"/>
    <n v="642.7727460000001"/>
    <n v="80.34659325000001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.7727460000001"/>
    <n v="1"/>
    <n v="1.0215000000000001"/>
    <n v="1.0434622500000001"/>
    <n v="1.0658966883750003"/>
    <n v="1.0888134671750629"/>
    <n v="0"/>
    <n v="642.7727460000001"/>
    <n v="0"/>
    <n v="0"/>
    <n v="0"/>
    <n v="0"/>
    <n v="0"/>
    <n v="0"/>
    <x v="5"/>
  </r>
  <r>
    <n v="1.2"/>
    <s v="1.2.1.6.2.25"/>
    <x v="3"/>
    <s v="Crate Drill Filtration Resupply (FS2 Resupply Container - Comsur)"/>
    <s v="Crate Drill Filtration Resupply (FS2 Resupply Container - Comsur)"/>
    <x v="5"/>
    <x v="0"/>
    <s v="Labor - Task"/>
    <s v="TE"/>
    <s v="D - Expert Opinion"/>
    <n v="77"/>
    <n v="77"/>
    <n v="0"/>
    <n v="0"/>
    <s v="Off Ice"/>
    <s v="C2"/>
    <n v="0.125"/>
    <n v="80.34659325000001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8"/>
    <m/>
    <m/>
    <m/>
    <n v="8"/>
    <n v="5.333333333333333E-2"/>
    <n v="0"/>
    <n v="0"/>
    <n v="0"/>
    <n v="0"/>
    <n v="0"/>
    <n v="0"/>
    <n v="0"/>
    <n v="0"/>
    <n v="642.7727460000001"/>
    <n v="0"/>
    <n v="0"/>
    <n v="0"/>
    <n v="642.7727460000001"/>
    <n v="0"/>
    <n v="642.7727460000001"/>
    <n v="80.34659325000001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.7727460000001"/>
    <n v="1"/>
    <n v="1.0215000000000001"/>
    <n v="1.0434622500000001"/>
    <n v="1.0658966883750003"/>
    <n v="1.0888134671750629"/>
    <n v="0"/>
    <n v="642.7727460000001"/>
    <n v="0"/>
    <n v="0"/>
    <n v="0"/>
    <n v="0"/>
    <n v="0"/>
    <n v="0"/>
    <x v="5"/>
  </r>
  <r>
    <n v="1.2"/>
    <s v="1.2.1.6.2.26"/>
    <x v="3"/>
    <s v="Crate FS2 SES Interconnect Resupply (FS2 Resupply Container - Comsur)"/>
    <s v="Crate FS2 SES Interconnect Resupply (FS2 Resupply Container - Comsur)"/>
    <x v="5"/>
    <x v="0"/>
    <s v="Labor - Task"/>
    <s v="TE"/>
    <s v="D - Expert Opinion"/>
    <n v="77"/>
    <n v="77"/>
    <n v="0"/>
    <n v="0"/>
    <s v="Off Ice"/>
    <s v="C2"/>
    <n v="0.125"/>
    <n v="80.34659325000001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8"/>
    <m/>
    <m/>
    <m/>
    <n v="8"/>
    <n v="5.333333333333333E-2"/>
    <n v="0"/>
    <n v="0"/>
    <n v="0"/>
    <n v="0"/>
    <n v="0"/>
    <n v="0"/>
    <n v="0"/>
    <n v="0"/>
    <n v="642.7727460000001"/>
    <n v="0"/>
    <n v="0"/>
    <n v="0"/>
    <n v="642.7727460000001"/>
    <n v="0"/>
    <n v="642.7727460000001"/>
    <n v="80.34659325000001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.7727460000001"/>
    <n v="1"/>
    <n v="1.0215000000000001"/>
    <n v="1.0434622500000001"/>
    <n v="1.0658966883750003"/>
    <n v="1.0888134671750629"/>
    <n v="0"/>
    <n v="642.7727460000001"/>
    <n v="0"/>
    <n v="0"/>
    <n v="0"/>
    <n v="0"/>
    <n v="0"/>
    <n v="0"/>
    <x v="5"/>
  </r>
  <r>
    <n v="1.2"/>
    <s v="1.2.1.6.2.28"/>
    <x v="3"/>
    <s v="Load FS2 Resupply Container (FS2 Comsur)"/>
    <s v="Load FS2 Resupply Container (Comsur)"/>
    <x v="5"/>
    <x v="0"/>
    <s v="Labor - Task"/>
    <s v="TE"/>
    <s v="D - Expert Opinion"/>
    <n v="77"/>
    <n v="77"/>
    <n v="0"/>
    <n v="0"/>
    <s v="Off Ice"/>
    <s v="C2"/>
    <n v="0.125"/>
    <n v="160.6931865000000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6"/>
    <m/>
    <m/>
    <n v="16"/>
    <n v="0.10666666666666666"/>
    <n v="0"/>
    <n v="0"/>
    <n v="0"/>
    <n v="0"/>
    <n v="0"/>
    <n v="0"/>
    <n v="0"/>
    <n v="0"/>
    <n v="0"/>
    <n v="1285.5454920000002"/>
    <n v="0"/>
    <n v="0"/>
    <n v="1285.5454920000002"/>
    <n v="0"/>
    <n v="1285.5454920000002"/>
    <n v="160.6931865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5.5454920000002"/>
    <n v="1"/>
    <n v="1.0215000000000001"/>
    <n v="1.0434622500000001"/>
    <n v="1.0658966883750003"/>
    <n v="1.0888134671750629"/>
    <n v="0"/>
    <n v="1285.5454920000002"/>
    <n v="0"/>
    <n v="0"/>
    <n v="0"/>
    <n v="0"/>
    <n v="0"/>
    <n v="0"/>
    <x v="5"/>
  </r>
  <r>
    <n v="1.2"/>
    <s v="1.2.1.6.2.29"/>
    <x v="3"/>
    <s v="Crate Repair/Replacement Components Resupply (FS2 Resupply Container - Comsur)"/>
    <s v="Crate Repair/Replacement Components Resupply (FS2 Resupply Container - Comsur)"/>
    <x v="5"/>
    <x v="0"/>
    <s v="Labor - Task"/>
    <s v="TE"/>
    <s v="D - Expert Opinion"/>
    <n v="77"/>
    <n v="77"/>
    <n v="0"/>
    <n v="0"/>
    <s v="Off Ice"/>
    <s v="C2"/>
    <n v="0.125"/>
    <n v="80.34659325000001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8"/>
    <m/>
    <m/>
    <n v="8"/>
    <n v="5.333333333333333E-2"/>
    <n v="0"/>
    <n v="0"/>
    <n v="0"/>
    <n v="0"/>
    <n v="0"/>
    <n v="0"/>
    <n v="0"/>
    <n v="0"/>
    <n v="0"/>
    <n v="642.7727460000001"/>
    <n v="0"/>
    <n v="0"/>
    <n v="642.7727460000001"/>
    <n v="0"/>
    <n v="642.7727460000001"/>
    <n v="80.34659325000001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.7727460000001"/>
    <n v="1"/>
    <n v="1.0215000000000001"/>
    <n v="1.0434622500000001"/>
    <n v="1.0658966883750003"/>
    <n v="1.0888134671750629"/>
    <n v="0"/>
    <n v="642.7727460000001"/>
    <n v="0"/>
    <n v="0"/>
    <n v="0"/>
    <n v="0"/>
    <n v="0"/>
    <n v="0"/>
    <x v="5"/>
  </r>
  <r>
    <n v="1.2"/>
    <s v="1.2.1.6.2.30"/>
    <x v="3"/>
    <s v="Crate Control Systems Components Shipment 3 - DNF (Comsur)"/>
    <s v="Crate Control Systems Components Shipment 3 - DNF (Vessel)"/>
    <x v="5"/>
    <x v="0"/>
    <s v="Labor - Task"/>
    <s v="TE"/>
    <s v="D - Expert Opinion"/>
    <n v="77"/>
    <n v="77"/>
    <n v="0"/>
    <n v="0"/>
    <s v="Off Ice"/>
    <s v="C2"/>
    <n v="0.125"/>
    <n v="164.1480900097500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6"/>
    <m/>
    <m/>
    <n v="16"/>
    <n v="0.10666666666666666"/>
    <n v="0"/>
    <n v="0"/>
    <n v="0"/>
    <n v="0"/>
    <n v="0"/>
    <n v="0"/>
    <n v="0"/>
    <n v="0"/>
    <n v="0"/>
    <n v="1313.1847200780003"/>
    <n v="0"/>
    <n v="0"/>
    <n v="1313.1847200780003"/>
    <n v="0"/>
    <n v="1313.1847200780003"/>
    <n v="164.14809000975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3.1847200780003"/>
    <n v="1"/>
    <n v="1.0215000000000001"/>
    <n v="1.0434622500000001"/>
    <n v="1.0658966883750003"/>
    <n v="1.0888134671750629"/>
    <n v="0"/>
    <n v="0"/>
    <n v="1313.1847200780003"/>
    <n v="0"/>
    <n v="0"/>
    <n v="0"/>
    <n v="0"/>
    <n v="0"/>
    <x v="5"/>
  </r>
  <r>
    <n v="1.2"/>
    <s v="1.2.1.6.3.1"/>
    <x v="3"/>
    <s v="FS0 - Ship Control Systems Components Shipment 1, ARA System DNF, Drill Heads, &amp; Container C (Vessel)"/>
    <s v="FS0 - Ship Control Systems Components Shipment 1, ARA System Parts, Drill Heads, &amp; Container C (Vessel)"/>
    <x v="5"/>
    <x v="1"/>
    <s v="M &amp; S"/>
    <m/>
    <s v="E - Extrapolation from Actuals"/>
    <m/>
    <n v="1"/>
    <n v="0"/>
    <n v="0.53"/>
    <s v="Off Ice"/>
    <s v="C2"/>
    <n v="0.125"/>
    <n v="765"/>
    <n v="405.45000000000005"/>
    <s v="Estimated based on November 2021 trucking invoice (SEKO) - October '22 is a full 53' trailer load"/>
    <n v="4000"/>
    <m/>
    <m/>
    <m/>
    <m/>
    <m/>
    <m/>
    <m/>
    <m/>
    <m/>
    <m/>
    <m/>
    <n v="0"/>
    <n v="0"/>
    <n v="4000"/>
    <n v="0"/>
    <n v="0"/>
    <n v="0"/>
    <n v="0"/>
    <n v="0"/>
    <n v="0"/>
    <n v="0"/>
    <n v="0"/>
    <n v="0"/>
    <n v="0"/>
    <n v="0"/>
    <n v="4000"/>
    <n v="2120"/>
    <n v="6120"/>
    <n v="500"/>
    <n v="26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3.1"/>
    <x v="3"/>
    <s v="FS0 - Ship Control Systems Components Shipment 1, ARA System DNF, Drill Heads, &amp; Container C (Vessel)"/>
    <s v="FS0 - Ship Control Systems Components Shipment 1, ARA System Parts, Drill Heads, &amp; Container C (Vessel)"/>
    <x v="5"/>
    <x v="1"/>
    <s v="M &amp; S"/>
    <m/>
    <s v="E - Extrapolation from Actuals"/>
    <m/>
    <n v="1"/>
    <n v="0"/>
    <n v="0.53"/>
    <s v="Off Ice"/>
    <s v="C2"/>
    <n v="0.125"/>
    <n v="191.25"/>
    <n v="101.36250000000001"/>
    <s v="Estimated based on 2021 Reynolds &amp; Reynolds loading support invoice"/>
    <n v="1000"/>
    <m/>
    <m/>
    <m/>
    <m/>
    <m/>
    <m/>
    <m/>
    <m/>
    <m/>
    <m/>
    <m/>
    <n v="0"/>
    <n v="0"/>
    <n v="1000"/>
    <n v="0"/>
    <n v="0"/>
    <n v="0"/>
    <n v="0"/>
    <n v="0"/>
    <n v="0"/>
    <n v="0"/>
    <n v="0"/>
    <n v="0"/>
    <n v="0"/>
    <n v="0"/>
    <n v="1000"/>
    <n v="530"/>
    <n v="1530"/>
    <n v="125"/>
    <n v="66.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3.2"/>
    <x v="3"/>
    <s v="FS1 - Ship Control Systems Components Shipment 2 - DNF (Comsur)"/>
    <s v="FS1 - Ship Control Systems Components Shipment 2 - DNF (Comsur)"/>
    <x v="5"/>
    <x v="1"/>
    <s v="M &amp; S"/>
    <m/>
    <s v="E - Extrapolation from Actuals"/>
    <m/>
    <n v="1"/>
    <n v="0"/>
    <n v="0.53"/>
    <s v="Off Ice"/>
    <s v="C2"/>
    <n v="0.125"/>
    <n v="669.375"/>
    <n v="354.76875000000001"/>
    <s v="Estimated based on November 2021 trucking invoice (SEKO) - August '23 is a partial truck load"/>
    <m/>
    <m/>
    <m/>
    <m/>
    <m/>
    <m/>
    <m/>
    <m/>
    <m/>
    <m/>
    <n v="3500"/>
    <m/>
    <n v="0"/>
    <n v="0"/>
    <n v="0"/>
    <n v="0"/>
    <n v="0"/>
    <n v="0"/>
    <n v="0"/>
    <n v="0"/>
    <n v="0"/>
    <n v="0"/>
    <n v="0"/>
    <n v="0"/>
    <n v="3500"/>
    <n v="0"/>
    <n v="3500"/>
    <n v="1855"/>
    <n v="5355"/>
    <n v="437.5"/>
    <n v="231.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5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3.3"/>
    <x v="3"/>
    <s v="FS2 - Ship Control Systems Components Shipment 3, Refit Resupply Container (Comsur)"/>
    <s v="FS2 - Ship Control Systems Components Shipment 3, Resupply Container (Comsur)"/>
    <x v="5"/>
    <x v="1"/>
    <s v="M &amp; S"/>
    <m/>
    <s v="E - Extrapolation from Actuals"/>
    <m/>
    <n v="1"/>
    <n v="0"/>
    <n v="0.53"/>
    <s v="Off Ice"/>
    <s v="C2"/>
    <n v="0.125"/>
    <n v="478.125"/>
    <n v="253.40625"/>
    <s v="Estimated based on November 2021 trucking invoice (SEKO) - August '24 is a quarter truck load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2500"/>
    <m/>
    <n v="0"/>
    <n v="0"/>
    <n v="0"/>
    <n v="0"/>
    <n v="0"/>
    <n v="0"/>
    <n v="0"/>
    <n v="0"/>
    <n v="0"/>
    <n v="0"/>
    <n v="0"/>
    <n v="0"/>
    <n v="2500"/>
    <n v="0"/>
    <n v="2500"/>
    <n v="1325"/>
    <n v="3825"/>
    <n v="312.5"/>
    <n v="165.6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5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3.4"/>
    <x v="3"/>
    <s v="FS3 - Ship Resupply Container (Comsur)"/>
    <s v="FS3 - Ship Resupply Container (Comsur)"/>
    <x v="5"/>
    <x v="1"/>
    <s v="M &amp; S"/>
    <m/>
    <s v="E - Extrapolation from Actuals"/>
    <m/>
    <n v="1"/>
    <n v="0"/>
    <n v="0.53"/>
    <s v="Off Ice"/>
    <s v="C2"/>
    <n v="0.125"/>
    <n v="478.125"/>
    <n v="253.40625"/>
    <s v="Estimated based on November 2021 trucking invoice (SEKO) - August '25 is a quarter truck load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2500"/>
    <m/>
    <n v="0"/>
    <n v="0"/>
    <n v="0"/>
    <n v="0"/>
    <n v="0"/>
    <n v="0"/>
    <n v="0"/>
    <n v="0"/>
    <n v="0"/>
    <n v="0"/>
    <n v="0"/>
    <n v="0"/>
    <n v="2500"/>
    <n v="0"/>
    <n v="2500"/>
    <n v="1325"/>
    <n v="3825"/>
    <n v="312.5"/>
    <n v="165.6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5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4.1"/>
    <x v="3"/>
    <s v="Crate Sensor Handling Structure"/>
    <s v="Crate (Installation): Sensor Handling Structure (Vessel)"/>
    <x v="5"/>
    <x v="1"/>
    <s v="M &amp; S"/>
    <m/>
    <s v="D - Expert Opinion"/>
    <m/>
    <n v="1"/>
    <n v="0"/>
    <n v="0.53"/>
    <s v="Off Ice"/>
    <s v="C2"/>
    <n v="0.125"/>
    <n v="573.75"/>
    <n v="304.08750000000003"/>
    <m/>
    <n v="3000"/>
    <m/>
    <m/>
    <m/>
    <m/>
    <m/>
    <m/>
    <m/>
    <m/>
    <m/>
    <m/>
    <m/>
    <n v="0"/>
    <n v="0"/>
    <n v="3000"/>
    <n v="0"/>
    <n v="0"/>
    <n v="0"/>
    <n v="0"/>
    <n v="0"/>
    <n v="0"/>
    <n v="0"/>
    <n v="0"/>
    <n v="0"/>
    <n v="0"/>
    <n v="0"/>
    <n v="3000"/>
    <n v="1590"/>
    <n v="4590"/>
    <n v="375"/>
    <n v="198.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4.2"/>
    <x v="3"/>
    <s v="Crate Installation Kits"/>
    <s v="Crate (Installation): Installation Kits (Vessel)"/>
    <x v="5"/>
    <x v="0"/>
    <s v="Labor - Task"/>
    <s v="TE"/>
    <s v="D - Expert Opinion"/>
    <n v="77"/>
    <n v="77"/>
    <n v="0"/>
    <n v="0"/>
    <s v="Off Ice"/>
    <s v="C2"/>
    <n v="0.125"/>
    <n v="314.62200000000001"/>
    <n v="0"/>
    <m/>
    <m/>
    <m/>
    <m/>
    <m/>
    <m/>
    <m/>
    <m/>
    <m/>
    <n v="16"/>
    <n v="16"/>
    <m/>
    <m/>
    <n v="32"/>
    <n v="0.21333333333333332"/>
    <n v="0"/>
    <n v="0"/>
    <n v="0"/>
    <n v="0"/>
    <n v="0"/>
    <n v="0"/>
    <n v="0"/>
    <n v="0"/>
    <n v="1258.4880000000001"/>
    <n v="1258.4880000000001"/>
    <n v="0"/>
    <n v="0"/>
    <n v="2516.9760000000001"/>
    <n v="0"/>
    <n v="2516.9760000000001"/>
    <n v="314.622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6.9760000000001"/>
    <n v="1"/>
    <n v="1.0215000000000001"/>
    <n v="1.0434622500000001"/>
    <n v="1.0658966883750003"/>
    <n v="1.0888134671750629"/>
    <n v="2516.9760000000001"/>
    <n v="0"/>
    <n v="0"/>
    <n v="0"/>
    <n v="0"/>
    <n v="0"/>
    <n v="0"/>
    <n v="0"/>
    <x v="5"/>
  </r>
  <r>
    <n v="1.2"/>
    <s v="1.2.1.6.4.2"/>
    <x v="3"/>
    <s v="Crate Installation Kits"/>
    <s v="Crate (Installation): Installation Kits (Vessel)"/>
    <x v="5"/>
    <x v="1"/>
    <s v="M &amp; S"/>
    <m/>
    <s v="D - Expert Opinion"/>
    <m/>
    <n v="1"/>
    <n v="0"/>
    <n v="0.53"/>
    <s v="Off Ice"/>
    <s v="C2"/>
    <n v="0.125"/>
    <n v="935.97749999999996"/>
    <n v="496.06807500000002"/>
    <s v="7x 34&quot;H x 48&quot;L x 40&quot;Wx 7crates at $699/each Grainger 1XGG6"/>
    <m/>
    <m/>
    <m/>
    <m/>
    <m/>
    <m/>
    <m/>
    <m/>
    <n v="2447"/>
    <n v="2447"/>
    <m/>
    <m/>
    <n v="0"/>
    <n v="0"/>
    <n v="0"/>
    <n v="0"/>
    <n v="0"/>
    <n v="0"/>
    <n v="0"/>
    <n v="0"/>
    <n v="0"/>
    <n v="0"/>
    <n v="2447"/>
    <n v="2447"/>
    <n v="0"/>
    <n v="0"/>
    <n v="4894"/>
    <n v="2593.8200000000002"/>
    <n v="7487.82"/>
    <n v="611.75"/>
    <n v="324.22750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87.82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4.3"/>
    <x v="3"/>
    <s v="Crate String Weights"/>
    <s v="Crate (Installation): String Weights (Vessel)"/>
    <x v="5"/>
    <x v="0"/>
    <s v="Labor - Task"/>
    <s v="TE"/>
    <s v="D - Expert Opinion"/>
    <n v="77"/>
    <n v="77"/>
    <n v="0"/>
    <n v="0"/>
    <s v="Off Ice"/>
    <s v="C2"/>
    <n v="0.125"/>
    <n v="78.655500000000004"/>
    <n v="0"/>
    <s v="2x $517/each Collapsible Bulk Container, Black, 34 inH x 48 inL x 45 inW, 1EA_x000a_Item # 39H823"/>
    <m/>
    <m/>
    <m/>
    <n v="8"/>
    <m/>
    <m/>
    <m/>
    <m/>
    <m/>
    <m/>
    <m/>
    <m/>
    <n v="8"/>
    <n v="5.333333333333333E-2"/>
    <n v="0"/>
    <n v="0"/>
    <n v="0"/>
    <n v="629.24400000000003"/>
    <n v="0"/>
    <n v="0"/>
    <n v="0"/>
    <n v="0"/>
    <n v="0"/>
    <n v="0"/>
    <n v="0"/>
    <n v="0"/>
    <n v="629.24400000000003"/>
    <n v="0"/>
    <n v="629.24400000000003"/>
    <n v="78.6555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.24400000000003"/>
    <n v="1"/>
    <n v="1.0215000000000001"/>
    <n v="1.0434622500000001"/>
    <n v="1.0658966883750003"/>
    <n v="1.0888134671750629"/>
    <n v="629.24400000000003"/>
    <n v="0"/>
    <n v="0"/>
    <n v="0"/>
    <n v="0"/>
    <n v="0"/>
    <n v="0"/>
    <n v="0"/>
    <x v="5"/>
  </r>
  <r>
    <n v="1.2"/>
    <s v="1.2.1.6.4.3"/>
    <x v="3"/>
    <s v="Crate String Weights"/>
    <s v="Crate (Installation): String Weights  (Vessel)"/>
    <x v="5"/>
    <x v="1"/>
    <s v="M &amp; S"/>
    <m/>
    <s v="D - Expert Opinion"/>
    <m/>
    <n v="1"/>
    <n v="0"/>
    <n v="0.53"/>
    <s v="Off Ice"/>
    <s v="C2"/>
    <n v="0.125"/>
    <n v="197.7525"/>
    <n v="104.808825"/>
    <s v="$1317 estimated for three 40&quot; x 48&quot; x 25&quot; bulk containers with lids to package hardware for shipping"/>
    <m/>
    <m/>
    <m/>
    <n v="1034"/>
    <m/>
    <m/>
    <m/>
    <m/>
    <m/>
    <m/>
    <m/>
    <m/>
    <n v="0"/>
    <n v="0"/>
    <n v="0"/>
    <n v="0"/>
    <n v="0"/>
    <n v="1034"/>
    <n v="0"/>
    <n v="0"/>
    <n v="0"/>
    <n v="0"/>
    <n v="0"/>
    <n v="0"/>
    <n v="0"/>
    <n v="0"/>
    <n v="1034"/>
    <n v="548.02"/>
    <n v="1582.02"/>
    <n v="129.25"/>
    <n v="68.50249999999999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2.02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4.4"/>
    <x v="3"/>
    <s v="Crate Science Equipment FS2 (SPAT, IME, Pressure Sensors, Laser Rangers)"/>
    <s v="Crate (Installation): Science Equipment FS2 (SPAT, IME, Laser Rangers, Pressure Sensors)(Comsur)"/>
    <x v="5"/>
    <x v="1"/>
    <s v="M &amp; S"/>
    <m/>
    <s v="D - Expert Opinion"/>
    <m/>
    <n v="1"/>
    <n v="0"/>
    <n v="0.53"/>
    <s v="Off Ice"/>
    <s v="C2"/>
    <n v="0.125"/>
    <n v="141.9075"/>
    <n v="75.210975000000005"/>
    <s v="$371/each estimated for two 45&quot; x 48&quot; x 44&quot; bulk containers with lids to package hardware for shipping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742"/>
    <m/>
    <m/>
    <m/>
    <n v="0"/>
    <n v="0"/>
    <n v="0"/>
    <n v="0"/>
    <n v="0"/>
    <n v="0"/>
    <n v="0"/>
    <n v="0"/>
    <n v="0"/>
    <n v="0"/>
    <n v="742"/>
    <n v="0"/>
    <n v="0"/>
    <n v="0"/>
    <n v="742"/>
    <n v="393.26000000000005"/>
    <n v="1135.26"/>
    <n v="92.75"/>
    <n v="49.1575000000000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5.26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4.5"/>
    <x v="3"/>
    <s v="Crate Science Equipment FS3"/>
    <s v="Crate (Installation): Science Equipment FS3 (Comsur)"/>
    <x v="5"/>
    <x v="1"/>
    <s v="M &amp; S"/>
    <m/>
    <s v="D - Expert Opinion"/>
    <m/>
    <n v="1"/>
    <n v="0"/>
    <n v="0.53"/>
    <s v="Off Ice"/>
    <s v="C2"/>
    <n v="0.125"/>
    <n v="141.9075"/>
    <n v="75.210975000000005"/>
    <s v="$371/each estimated for two 45&quot; x 48&quot; x 44&quot; bulk containers with lids to package hardware for shipping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742"/>
    <m/>
    <m/>
    <n v="0"/>
    <n v="0"/>
    <n v="0"/>
    <n v="0"/>
    <n v="0"/>
    <n v="0"/>
    <n v="0"/>
    <n v="0"/>
    <n v="0"/>
    <n v="0"/>
    <n v="0"/>
    <n v="742"/>
    <n v="0"/>
    <n v="0"/>
    <n v="742"/>
    <n v="393.26000000000005"/>
    <n v="1135.26"/>
    <n v="92.75"/>
    <n v="49.1575000000000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5.26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5.1"/>
    <x v="3"/>
    <s v="Ship Sensor Handling Structure"/>
    <s v="Ship (Installation): Sensor Handling Structure (Vessel)"/>
    <x v="5"/>
    <x v="1"/>
    <s v="M &amp; S"/>
    <m/>
    <s v="E - Extrapolation from Actuals"/>
    <m/>
    <n v="1"/>
    <n v="0"/>
    <n v="0.53"/>
    <s v="Off Ice"/>
    <s v="C2"/>
    <n v="0.125"/>
    <n v="573.75"/>
    <n v="304.08750000000003"/>
    <s v="DHF ships on truck with Container C"/>
    <n v="3000"/>
    <m/>
    <m/>
    <m/>
    <m/>
    <m/>
    <m/>
    <m/>
    <m/>
    <m/>
    <m/>
    <m/>
    <n v="0"/>
    <n v="0"/>
    <n v="3000"/>
    <n v="0"/>
    <n v="0"/>
    <n v="0"/>
    <n v="0"/>
    <n v="0"/>
    <n v="0"/>
    <n v="0"/>
    <n v="0"/>
    <n v="0"/>
    <n v="0"/>
    <n v="0"/>
    <n v="3000"/>
    <n v="1590"/>
    <n v="4590"/>
    <n v="375"/>
    <n v="198.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5.2"/>
    <x v="3"/>
    <s v="Ship Installation Kits"/>
    <s v="Ship (Installation): Installation Kits  (Vessel)"/>
    <x v="5"/>
    <x v="1"/>
    <s v="M &amp; S"/>
    <m/>
    <s v="E - Extrapolation from Actuals"/>
    <m/>
    <n v="1"/>
    <n v="0"/>
    <n v="0.53"/>
    <s v="Off Ice"/>
    <s v="C2"/>
    <n v="0.125"/>
    <n v="392.44499999999999"/>
    <n v="207.9958500000000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2"/>
    <m/>
    <m/>
    <m/>
    <m/>
    <m/>
    <m/>
    <m/>
    <m/>
    <m/>
    <m/>
    <m/>
    <n v="0"/>
    <n v="0"/>
    <n v="2052"/>
    <n v="0"/>
    <n v="0"/>
    <n v="0"/>
    <n v="0"/>
    <n v="0"/>
    <n v="0"/>
    <n v="0"/>
    <n v="0"/>
    <n v="0"/>
    <n v="0"/>
    <n v="0"/>
    <n v="2052"/>
    <n v="1087.56"/>
    <n v="3139.56"/>
    <n v="256.5"/>
    <n v="135.9449999999999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9.56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5.3"/>
    <x v="3"/>
    <s v="Ship String Weights"/>
    <s v="Ship (Installation): String Weights (Vessel)"/>
    <x v="5"/>
    <x v="1"/>
    <s v="M &amp; S"/>
    <m/>
    <s v="E - Extrapolation from Actuals"/>
    <m/>
    <n v="1"/>
    <n v="0"/>
    <n v="0.53"/>
    <s v="Off Ice"/>
    <s v="C2"/>
    <n v="0.125"/>
    <n v="99.45"/>
    <n v="52.70850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"/>
    <m/>
    <m/>
    <m/>
    <m/>
    <m/>
    <m/>
    <m/>
    <m/>
    <m/>
    <m/>
    <m/>
    <n v="0"/>
    <n v="0"/>
    <n v="520"/>
    <n v="0"/>
    <n v="0"/>
    <n v="0"/>
    <n v="0"/>
    <n v="0"/>
    <n v="0"/>
    <n v="0"/>
    <n v="0"/>
    <n v="0"/>
    <n v="0"/>
    <n v="0"/>
    <n v="520"/>
    <n v="275.60000000000002"/>
    <n v="795.6"/>
    <n v="65"/>
    <n v="34.45000000000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5.6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5.4"/>
    <x v="3"/>
    <s v="Ship Science Crate FS2 (SPAT, IME, Pressure Sensors, Laser Rangers)"/>
    <s v="Ship (Installation): Science Equipment FS2 (SPAT, IME, Laser Rangers, Pressure Sensors) (Comsur)"/>
    <x v="5"/>
    <x v="1"/>
    <s v="M &amp; S"/>
    <m/>
    <s v="E - Extrapolation from Actuals"/>
    <m/>
    <n v="1"/>
    <n v="0"/>
    <n v="0.53"/>
    <s v="Off Ice"/>
    <s v="C2"/>
    <n v="0.125"/>
    <n v="191.25"/>
    <n v="101.3625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000"/>
    <m/>
    <n v="0"/>
    <n v="0"/>
    <n v="0"/>
    <n v="0"/>
    <n v="0"/>
    <n v="0"/>
    <n v="0"/>
    <n v="0"/>
    <n v="0"/>
    <n v="0"/>
    <n v="0"/>
    <n v="0"/>
    <n v="1000"/>
    <n v="0"/>
    <n v="1000"/>
    <n v="530"/>
    <n v="1530"/>
    <n v="125"/>
    <n v="66.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5.5"/>
    <x v="3"/>
    <s v="Ship Science Crate FS3"/>
    <s v="Ship (Installation): Science Equipment FS3 (Comsur)"/>
    <x v="5"/>
    <x v="1"/>
    <s v="M &amp; S"/>
    <m/>
    <s v="E - Extrapolation from Actuals"/>
    <m/>
    <n v="1"/>
    <n v="0"/>
    <n v="0.53"/>
    <s v="Off Ice"/>
    <s v="C2"/>
    <n v="0.125"/>
    <n v="191.25"/>
    <n v="101.3625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000"/>
    <m/>
    <n v="0"/>
    <n v="0"/>
    <n v="0"/>
    <n v="0"/>
    <n v="0"/>
    <n v="0"/>
    <n v="0"/>
    <n v="0"/>
    <n v="0"/>
    <n v="0"/>
    <n v="0"/>
    <n v="0"/>
    <n v="1000"/>
    <n v="0"/>
    <n v="1000"/>
    <n v="530"/>
    <n v="1530"/>
    <n v="125"/>
    <n v="66.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2.1.6"/>
    <x v="3"/>
    <s v="Procure MHP Upgrade, Sub-Components, Spares (PY5)"/>
    <s v="MHP: Procure MHP Upgrade, Sub-Components, Spares (PY5)"/>
    <x v="16"/>
    <x v="0"/>
    <s v="Labor - Task"/>
    <s v="EN-ME"/>
    <s v="D - Expert Opinion"/>
    <n v="115"/>
    <n v="115"/>
    <n v="0"/>
    <n v="0"/>
    <s v="Off Ice"/>
    <s v="C3"/>
    <n v="0.2"/>
    <n v="563.86800000000005"/>
    <n v="0"/>
    <m/>
    <m/>
    <m/>
    <m/>
    <m/>
    <m/>
    <m/>
    <n v="12"/>
    <n v="12"/>
    <m/>
    <m/>
    <m/>
    <m/>
    <n v="24"/>
    <n v="0.16"/>
    <n v="0"/>
    <n v="0"/>
    <n v="0"/>
    <n v="0"/>
    <n v="0"/>
    <n v="0"/>
    <n v="1409.67"/>
    <n v="1409.67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6"/>
  </r>
  <r>
    <n v="1.2"/>
    <s v="1.2.2.1.6"/>
    <x v="3"/>
    <s v="Procure MHP Upgrade, Sub-Components, Spares (PY5)"/>
    <s v="MHP: Procure MHP Upgrade, Sub-Components, Spares (PY5)"/>
    <x v="5"/>
    <x v="3"/>
    <s v="CapEx"/>
    <m/>
    <s v="D - Expert Opinion"/>
    <m/>
    <n v="1"/>
    <n v="0"/>
    <n v="0.53"/>
    <s v="Off Ice"/>
    <s v="C3"/>
    <n v="0.2"/>
    <n v="1000"/>
    <n v="0"/>
    <m/>
    <m/>
    <m/>
    <m/>
    <m/>
    <m/>
    <m/>
    <n v="2500"/>
    <n v="2500"/>
    <m/>
    <m/>
    <m/>
    <m/>
    <n v="0"/>
    <n v="0"/>
    <n v="0"/>
    <n v="0"/>
    <n v="0"/>
    <n v="0"/>
    <n v="0"/>
    <n v="0"/>
    <n v="2500"/>
    <n v="2500"/>
    <n v="0"/>
    <n v="0"/>
    <n v="0"/>
    <n v="0"/>
    <n v="5000"/>
    <n v="0"/>
    <n v="5000"/>
    <n v="10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1.7"/>
    <x v="3"/>
    <s v="Develop HPU2 Integrate Plan"/>
    <s v="MHP: Develop HPU2 Integrate Plan"/>
    <x v="5"/>
    <x v="0"/>
    <s v="Labor - Task"/>
    <s v="EN"/>
    <s v="D - Expert Opinion"/>
    <n v="115"/>
    <n v="115"/>
    <n v="0"/>
    <n v="0"/>
    <s v="Off Ice"/>
    <s v="C4"/>
    <n v="0.35"/>
    <n v="2099.967778125000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5"/>
    <n v="25"/>
    <m/>
    <m/>
    <m/>
    <n v="50"/>
    <n v="0.33333333333333331"/>
    <n v="0"/>
    <n v="0"/>
    <n v="0"/>
    <n v="0"/>
    <n v="0"/>
    <n v="0"/>
    <n v="0"/>
    <n v="2999.9539687500005"/>
    <n v="2999.9539687500005"/>
    <n v="0"/>
    <n v="0"/>
    <n v="0"/>
    <n v="5999.907937500001"/>
    <n v="0"/>
    <n v="5999.907937500001"/>
    <n v="2099.967778125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99.907937500001"/>
    <n v="1"/>
    <n v="1.0215000000000001"/>
    <n v="1.0434622500000001"/>
    <n v="1.0658966883750003"/>
    <n v="1.0888134671750629"/>
    <n v="0"/>
    <n v="5999.907937500001"/>
    <n v="0"/>
    <n v="0"/>
    <n v="0"/>
    <n v="0"/>
    <n v="0"/>
    <n v="0"/>
    <x v="6"/>
  </r>
  <r>
    <n v="1.2"/>
    <s v="1.2.2.1.8"/>
    <x v="3"/>
    <s v="Procure and Assemble HPU2 Integration Components"/>
    <s v="MHP: Procure and Assemble HPU2 Integration Components"/>
    <x v="5"/>
    <x v="0"/>
    <s v="Labor - Task"/>
    <s v="EN-ME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20"/>
    <n v="20"/>
    <m/>
    <m/>
    <n v="40"/>
    <n v="0.26666666666666666"/>
    <n v="0"/>
    <n v="0"/>
    <n v="0"/>
    <n v="0"/>
    <n v="0"/>
    <n v="0"/>
    <n v="0"/>
    <n v="0"/>
    <n v="2399.9631750000003"/>
    <n v="2399.9631750000003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6"/>
  </r>
  <r>
    <n v="1.2"/>
    <s v="1.2.2.1.8"/>
    <x v="3"/>
    <s v="Procure and Assemble HPU2 Integration Components"/>
    <s v="MHP: Procure and Assemble HPU2 Integration Components"/>
    <x v="5"/>
    <x v="0"/>
    <s v="Labor - Task"/>
    <s v="TE"/>
    <s v="D - Expert Opinion"/>
    <n v="77"/>
    <n v="77"/>
    <n v="0"/>
    <n v="0"/>
    <s v="Off Ice"/>
    <s v="C3"/>
    <n v="0.2"/>
    <n v="642.772746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20"/>
    <n v="20"/>
    <m/>
    <m/>
    <n v="40"/>
    <n v="0.26666666666666666"/>
    <n v="0"/>
    <n v="0"/>
    <n v="0"/>
    <n v="0"/>
    <n v="0"/>
    <n v="0"/>
    <n v="0"/>
    <n v="0"/>
    <n v="1606.9318650000002"/>
    <n v="1606.9318650000002"/>
    <n v="0"/>
    <n v="0"/>
    <n v="3213.8637300000005"/>
    <n v="0"/>
    <n v="3213.8637300000005"/>
    <n v="642.772746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3.8637300000005"/>
    <n v="1"/>
    <n v="1.0215000000000001"/>
    <n v="1.0434622500000001"/>
    <n v="1.0658966883750003"/>
    <n v="1.0888134671750629"/>
    <n v="0"/>
    <n v="3213.8637300000005"/>
    <n v="0"/>
    <n v="0"/>
    <n v="0"/>
    <n v="0"/>
    <n v="0"/>
    <n v="0"/>
    <x v="6"/>
  </r>
  <r>
    <n v="1.2"/>
    <s v="1.2.2.1.8"/>
    <x v="3"/>
    <s v="Procure and Assemble HPU2 Integration Components"/>
    <s v="MHP: Procure and Assemble HPU2 Integration Components"/>
    <x v="5"/>
    <x v="3"/>
    <s v="CapEx"/>
    <m/>
    <s v="D - Expert Opinion"/>
    <m/>
    <n v="1"/>
    <n v="0"/>
    <n v="0.53"/>
    <s v="Off Ice"/>
    <s v="C3"/>
    <n v="0.2"/>
    <n v="20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5000"/>
    <n v="5000"/>
    <m/>
    <m/>
    <n v="0"/>
    <n v="0"/>
    <n v="0"/>
    <n v="0"/>
    <n v="0"/>
    <n v="0"/>
    <n v="0"/>
    <n v="0"/>
    <n v="0"/>
    <n v="0"/>
    <n v="5000"/>
    <n v="5000"/>
    <n v="0"/>
    <n v="0"/>
    <n v="10000"/>
    <n v="0"/>
    <n v="10000"/>
    <n v="20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1.10"/>
    <x v="3"/>
    <s v="Procure MHP Upgrade, Sub-Components, Spares (PY6)"/>
    <s v="MHP: Procure Upgrade, Sub-Components, Spares (PY6)"/>
    <x v="5"/>
    <x v="0"/>
    <s v="Labor - Task"/>
    <s v="EN-ME"/>
    <s v="D - Expert Opinion"/>
    <n v="115"/>
    <n v="115"/>
    <n v="0"/>
    <n v="0"/>
    <s v="Off Ice"/>
    <s v="C3"/>
    <n v="0.2"/>
    <n v="575.9911620000001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2"/>
    <n v="12"/>
    <m/>
    <m/>
    <m/>
    <m/>
    <n v="24"/>
    <n v="0.16"/>
    <n v="0"/>
    <n v="0"/>
    <n v="0"/>
    <n v="0"/>
    <n v="0"/>
    <n v="0"/>
    <n v="1439.9779050000002"/>
    <n v="1439.9779050000002"/>
    <n v="0"/>
    <n v="0"/>
    <n v="0"/>
    <n v="0"/>
    <n v="2879.9558100000004"/>
    <n v="0"/>
    <n v="2879.9558100000004"/>
    <n v="575.991162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6"/>
  </r>
  <r>
    <n v="1.2"/>
    <s v="1.2.2.1.10"/>
    <x v="3"/>
    <s v="Procure MHP Upgrade, Sub-Components, Spares (PY6)"/>
    <s v="MHP: Procure Upgrade, Sub-Components, Spares (PY6)"/>
    <x v="5"/>
    <x v="3"/>
    <s v="CapEx"/>
    <m/>
    <s v="D - Expert Opinion"/>
    <m/>
    <n v="1"/>
    <n v="0"/>
    <n v="0.53"/>
    <s v="Off Ice"/>
    <s v="C3"/>
    <n v="0.2"/>
    <n v="10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500"/>
    <n v="2500"/>
    <m/>
    <m/>
    <m/>
    <m/>
    <n v="0"/>
    <n v="0"/>
    <n v="0"/>
    <n v="0"/>
    <n v="0"/>
    <n v="0"/>
    <n v="0"/>
    <n v="0"/>
    <n v="2500"/>
    <n v="2500"/>
    <n v="0"/>
    <n v="0"/>
    <n v="0"/>
    <n v="0"/>
    <n v="5000"/>
    <n v="0"/>
    <n v="5000"/>
    <n v="10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2.4"/>
    <x v="3"/>
    <s v="Procure and Upgrade Control Boxes (PY6)"/>
    <s v="PHS: Procure and Upgrade Control Boxes (PY6)"/>
    <x v="5"/>
    <x v="0"/>
    <s v="Labor - Task"/>
    <s v="EN-EE"/>
    <s v="D - Expert Opinion"/>
    <n v="115"/>
    <n v="115"/>
    <n v="0"/>
    <n v="0"/>
    <s v="Off Ice"/>
    <s v="C3"/>
    <n v="0.2"/>
    <n v="1919.970540000000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40"/>
    <n v="40"/>
    <m/>
    <m/>
    <m/>
    <m/>
    <m/>
    <n v="80"/>
    <n v="0.53333333333333333"/>
    <n v="0"/>
    <n v="0"/>
    <n v="0"/>
    <n v="0"/>
    <n v="0"/>
    <n v="4799.9263500000006"/>
    <n v="4799.9263500000006"/>
    <n v="0"/>
    <n v="0"/>
    <n v="0"/>
    <n v="0"/>
    <n v="0"/>
    <n v="9599.8527000000013"/>
    <n v="0"/>
    <n v="9599.8527000000013"/>
    <n v="1919.97054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.8527000000013"/>
    <n v="1"/>
    <n v="1.0215000000000001"/>
    <n v="1.0434622500000001"/>
    <n v="1.0658966883750003"/>
    <n v="1.0888134671750629"/>
    <n v="0"/>
    <n v="9599.8527000000013"/>
    <n v="0"/>
    <n v="0"/>
    <n v="0"/>
    <n v="0"/>
    <n v="0"/>
    <n v="0"/>
    <x v="6"/>
  </r>
  <r>
    <n v="1.2"/>
    <s v="1.2.2.2.4"/>
    <x v="3"/>
    <s v="Procure and Upgrade Control Boxes (PY6)"/>
    <s v="PHS: Procure and Upgrade Control Boxes (PY6)"/>
    <x v="5"/>
    <x v="0"/>
    <s v="Labor - Task"/>
    <s v="TE"/>
    <s v="D - Expert Opinion"/>
    <n v="77"/>
    <n v="77"/>
    <n v="0"/>
    <n v="0"/>
    <s v="Off Ice"/>
    <s v="C3"/>
    <n v="0.2"/>
    <n v="1285.545492000000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40"/>
    <n v="40"/>
    <m/>
    <m/>
    <m/>
    <m/>
    <m/>
    <n v="80"/>
    <n v="0.53333333333333333"/>
    <n v="0"/>
    <n v="0"/>
    <n v="0"/>
    <n v="0"/>
    <n v="0"/>
    <n v="3213.8637300000005"/>
    <n v="3213.8637300000005"/>
    <n v="0"/>
    <n v="0"/>
    <n v="0"/>
    <n v="0"/>
    <n v="0"/>
    <n v="6427.727460000001"/>
    <n v="0"/>
    <n v="6427.727460000001"/>
    <n v="1285.545492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7.727460000001"/>
    <n v="1"/>
    <n v="1.0215000000000001"/>
    <n v="1.0434622500000001"/>
    <n v="1.0658966883750003"/>
    <n v="1.0888134671750629"/>
    <n v="0"/>
    <n v="6427.727460000001"/>
    <n v="0"/>
    <n v="0"/>
    <n v="0"/>
    <n v="0"/>
    <n v="0"/>
    <n v="0"/>
    <x v="6"/>
  </r>
  <r>
    <n v="1.2"/>
    <s v="1.2.2.2.4"/>
    <x v="3"/>
    <s v="Procure and Upgrade Control Boxes (PY6)"/>
    <s v="PHS: Procure and Upgrade Control Boxes (PY6)"/>
    <x v="5"/>
    <x v="3"/>
    <s v="CapEx"/>
    <m/>
    <s v="D - Expert Opinion"/>
    <m/>
    <n v="1"/>
    <n v="0"/>
    <n v="0.53"/>
    <s v="Off Ice"/>
    <s v="C3"/>
    <n v="0.2"/>
    <n v="8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000"/>
    <n v="2000"/>
    <m/>
    <m/>
    <m/>
    <m/>
    <m/>
    <n v="0"/>
    <n v="0"/>
    <n v="0"/>
    <n v="0"/>
    <n v="0"/>
    <n v="0"/>
    <n v="0"/>
    <n v="2000"/>
    <n v="2000"/>
    <n v="0"/>
    <n v="0"/>
    <n v="0"/>
    <n v="0"/>
    <n v="0"/>
    <n v="4000"/>
    <n v="0"/>
    <n v="4000"/>
    <n v="8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2.5"/>
    <x v="3"/>
    <s v="Procure Upgrade, Sub-Components, Spares (PY6)"/>
    <s v="PHS: Procure Upgrade, Sub-Components, Spares (PY6)"/>
    <x v="5"/>
    <x v="0"/>
    <s v="Labor Hours"/>
    <s v="EN-ME"/>
    <s v="D - Expert Opinion"/>
    <n v="115"/>
    <n v="115"/>
    <n v="0"/>
    <n v="0"/>
    <s v="Off Ice"/>
    <s v="C3"/>
    <n v="0.2"/>
    <n v="575.9911620000001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2"/>
    <n v="12"/>
    <m/>
    <m/>
    <m/>
    <m/>
    <n v="24"/>
    <n v="0.16"/>
    <n v="0"/>
    <n v="0"/>
    <n v="0"/>
    <n v="0"/>
    <n v="0"/>
    <n v="0"/>
    <n v="1439.9779050000002"/>
    <n v="1439.9779050000002"/>
    <n v="0"/>
    <n v="0"/>
    <n v="0"/>
    <n v="0"/>
    <n v="2879.9558100000004"/>
    <n v="0"/>
    <n v="2879.9558100000004"/>
    <n v="575.991162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6"/>
  </r>
  <r>
    <n v="1.2"/>
    <s v="1.2.2.2.5"/>
    <x v="3"/>
    <s v="Procure Upgrade, Sub-Components, Spares (PY6)"/>
    <s v="PHS: Procure Upgrade, Sub-Components, Spares (PY6)"/>
    <x v="5"/>
    <x v="3"/>
    <s v="CapEx"/>
    <m/>
    <s v="D - Expert Opinion"/>
    <m/>
    <n v="1"/>
    <n v="0"/>
    <n v="0.53"/>
    <s v="Off Ice"/>
    <s v="C3"/>
    <n v="0.2"/>
    <n v="10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500"/>
    <n v="2500"/>
    <m/>
    <m/>
    <m/>
    <m/>
    <n v="0"/>
    <n v="0"/>
    <n v="0"/>
    <n v="0"/>
    <n v="0"/>
    <n v="0"/>
    <n v="0"/>
    <n v="0"/>
    <n v="2500"/>
    <n v="2500"/>
    <n v="0"/>
    <n v="0"/>
    <n v="0"/>
    <n v="0"/>
    <n v="5000"/>
    <n v="0"/>
    <n v="5000"/>
    <n v="10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3.8"/>
    <x v="3"/>
    <s v="Procure ARA Fueling Hose &amp; Nozzle (PY5)"/>
    <s v="Fuel Tower: Procure ARA Fueling Hose &amp; Nozzle (PY5)"/>
    <x v="5"/>
    <x v="0"/>
    <s v="Labor - Task"/>
    <s v="EN-ME"/>
    <s v="D - Expert Opinion"/>
    <n v="115"/>
    <n v="115"/>
    <n v="0"/>
    <n v="0"/>
    <s v="Off Ice"/>
    <s v="C3"/>
    <n v="0.2"/>
    <n v="187.95600000000002"/>
    <n v="0"/>
    <m/>
    <m/>
    <m/>
    <m/>
    <m/>
    <m/>
    <n v="8"/>
    <m/>
    <m/>
    <m/>
    <m/>
    <m/>
    <m/>
    <n v="8"/>
    <n v="5.333333333333333E-2"/>
    <n v="0"/>
    <n v="0"/>
    <n v="0"/>
    <n v="0"/>
    <n v="0"/>
    <n v="939.78000000000009"/>
    <n v="0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6"/>
  </r>
  <r>
    <n v="1.2"/>
    <s v="1.2.2.3.8"/>
    <x v="3"/>
    <s v="Procure ARA Fueling Hose &amp; Nozzle (PY5)"/>
    <s v="Fuel Tower: Procure ARA Fueling Hose &amp; Nozzle (PY5)"/>
    <x v="5"/>
    <x v="3"/>
    <s v="CapEx"/>
    <m/>
    <s v="C - Engineering Buildup"/>
    <m/>
    <n v="1"/>
    <n v="0"/>
    <n v="0.53"/>
    <s v="Off Ice"/>
    <s v="C3"/>
    <n v="0.2"/>
    <n v="888.40000000000009"/>
    <n v="0"/>
    <m/>
    <m/>
    <m/>
    <m/>
    <m/>
    <m/>
    <n v="4442"/>
    <m/>
    <m/>
    <m/>
    <m/>
    <m/>
    <m/>
    <n v="0"/>
    <n v="0"/>
    <n v="0"/>
    <n v="0"/>
    <n v="0"/>
    <n v="0"/>
    <n v="0"/>
    <n v="4442"/>
    <n v="0"/>
    <n v="0"/>
    <n v="0"/>
    <n v="0"/>
    <n v="0"/>
    <n v="0"/>
    <n v="4442"/>
    <n v="0"/>
    <n v="4442"/>
    <n v="888.4000000000000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2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3.9"/>
    <x v="3"/>
    <s v="Procure Racor Fuel Filter Elements and Gauges Replacements  (PY5)"/>
    <s v="Fuel Tower: Procure Racor Fuel Filter Elements and Gauges Replacements  (PY5)"/>
    <x v="5"/>
    <x v="0"/>
    <s v="Labor - Task"/>
    <s v="EN-ME"/>
    <s v="D - Expert Opinion"/>
    <n v="115"/>
    <n v="115"/>
    <n v="0"/>
    <n v="0"/>
    <s v="Off Ice"/>
    <s v="C3"/>
    <n v="0.2"/>
    <n v="375.91200000000003"/>
    <n v="0"/>
    <m/>
    <m/>
    <m/>
    <m/>
    <m/>
    <m/>
    <n v="16"/>
    <m/>
    <m/>
    <m/>
    <m/>
    <m/>
    <m/>
    <n v="16"/>
    <n v="0.10666666666666666"/>
    <n v="0"/>
    <n v="0"/>
    <n v="0"/>
    <n v="0"/>
    <n v="0"/>
    <n v="1879.5600000000002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6"/>
  </r>
  <r>
    <n v="1.2"/>
    <s v="1.2.2.3.9"/>
    <x v="3"/>
    <s v="Procure Racor Fuel Filter Elements and Gauges Replacements  (PY5)"/>
    <s v="Fuel Tower: Procure Racor Fuel Filter Elements and Gauges Replacements  (PY5)"/>
    <x v="5"/>
    <x v="0"/>
    <s v="Labor - Task"/>
    <s v="TE"/>
    <s v="D - Expert Opinion"/>
    <n v="77"/>
    <n v="77"/>
    <n v="0"/>
    <n v="0"/>
    <s v="Off Ice"/>
    <s v="C3"/>
    <n v="0.2"/>
    <n v="251.69760000000002"/>
    <n v="0"/>
    <m/>
    <m/>
    <m/>
    <m/>
    <m/>
    <m/>
    <n v="16"/>
    <m/>
    <m/>
    <m/>
    <m/>
    <m/>
    <m/>
    <n v="16"/>
    <n v="0.10666666666666666"/>
    <n v="0"/>
    <n v="0"/>
    <n v="0"/>
    <n v="0"/>
    <n v="0"/>
    <n v="1258.4880000000001"/>
    <n v="0"/>
    <n v="0"/>
    <n v="0"/>
    <n v="0"/>
    <n v="0"/>
    <n v="0"/>
    <n v="1258.4880000000001"/>
    <n v="0"/>
    <n v="1258.4880000000001"/>
    <n v="251.6976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.4880000000001"/>
    <n v="1"/>
    <n v="1.0215000000000001"/>
    <n v="1.0434622500000001"/>
    <n v="1.0658966883750003"/>
    <n v="1.0888134671750629"/>
    <n v="1258.4880000000001"/>
    <n v="0"/>
    <n v="0"/>
    <n v="0"/>
    <n v="0"/>
    <n v="0"/>
    <n v="0"/>
    <n v="0"/>
    <x v="6"/>
  </r>
  <r>
    <n v="1.2"/>
    <s v="1.2.2.3.9"/>
    <x v="3"/>
    <s v="Procure Racor Fuel Filter Elements and Gauges Replacements  (PY5)"/>
    <s v="Fuel Tower: Procure Racor Fuel Filter Elements and Gauges Replacements  (PY5)"/>
    <x v="5"/>
    <x v="3"/>
    <s v="CapEx"/>
    <m/>
    <s v="D - Expert Opinion"/>
    <m/>
    <n v="1"/>
    <n v="0"/>
    <n v="0.53"/>
    <s v="Off Ice"/>
    <s v="C3"/>
    <n v="0.2"/>
    <n v="300"/>
    <n v="0"/>
    <m/>
    <m/>
    <m/>
    <m/>
    <m/>
    <m/>
    <n v="1500"/>
    <m/>
    <m/>
    <m/>
    <m/>
    <m/>
    <m/>
    <n v="0"/>
    <n v="0"/>
    <n v="0"/>
    <n v="0"/>
    <n v="0"/>
    <n v="0"/>
    <n v="0"/>
    <n v="1500"/>
    <n v="0"/>
    <n v="0"/>
    <n v="0"/>
    <n v="0"/>
    <n v="0"/>
    <n v="0"/>
    <n v="1500"/>
    <n v="0"/>
    <n v="1500"/>
    <n v="3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3.10"/>
    <x v="3"/>
    <s v="Procure Fuel system Upgrade/Maintenance Subcomponents (PY6)"/>
    <s v="Fuel Tower: Procure Fuel system Upgrade/Maintenance Subcomponents (PY6)"/>
    <x v="5"/>
    <x v="0"/>
    <s v="Labor - Task"/>
    <s v="EN-ME"/>
    <s v="D - Expert Opinion"/>
    <n v="115"/>
    <n v="115"/>
    <n v="0"/>
    <n v="0"/>
    <s v="Off Ice"/>
    <s v="C3"/>
    <n v="0.2"/>
    <n v="575.9911620000001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12"/>
    <n v="12"/>
    <m/>
    <m/>
    <m/>
    <m/>
    <m/>
    <n v="24"/>
    <n v="0.16"/>
    <n v="0"/>
    <n v="0"/>
    <n v="0"/>
    <n v="0"/>
    <n v="0"/>
    <n v="1439.9779050000002"/>
    <n v="1439.9779050000002"/>
    <n v="0"/>
    <n v="0"/>
    <n v="0"/>
    <n v="0"/>
    <n v="0"/>
    <n v="2879.9558100000004"/>
    <n v="0"/>
    <n v="2879.9558100000004"/>
    <n v="575.991162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6"/>
  </r>
  <r>
    <n v="1.2"/>
    <s v="1.2.2.3.10"/>
    <x v="3"/>
    <s v="Procure Fuel system Upgrade/Maintenance Subcomponents (PY6)"/>
    <s v="Fuel Tower: Procure Fuel system Upgrade/Maintenance Subcomponents (PY6)"/>
    <x v="5"/>
    <x v="3"/>
    <s v="CapEx"/>
    <m/>
    <s v="D - Expert Opinion"/>
    <m/>
    <n v="1"/>
    <n v="0"/>
    <n v="0.53"/>
    <s v="Off Ice"/>
    <s v="C3"/>
    <n v="0.2"/>
    <n v="48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1200"/>
    <n v="1200"/>
    <m/>
    <m/>
    <m/>
    <m/>
    <m/>
    <n v="0"/>
    <n v="0"/>
    <n v="0"/>
    <n v="0"/>
    <n v="0"/>
    <n v="0"/>
    <n v="0"/>
    <n v="1200"/>
    <n v="1200"/>
    <n v="0"/>
    <n v="0"/>
    <n v="0"/>
    <n v="0"/>
    <n v="0"/>
    <n v="2400"/>
    <n v="0"/>
    <n v="2400"/>
    <n v="48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3.11"/>
    <x v="3"/>
    <s v="Procure MHP Fuel Heat Exchangers Replacements  (PY6)"/>
    <s v="Fuel Tower: Procure MHP Fuel Heat Exchangers Replacements  (PY6)"/>
    <x v="5"/>
    <x v="0"/>
    <s v="Labor - Task"/>
    <s v="EN-ME"/>
    <s v="D - Expert Opinion"/>
    <n v="115"/>
    <n v="115"/>
    <n v="0"/>
    <n v="0"/>
    <s v="Off Ice"/>
    <s v="C3"/>
    <n v="0.2"/>
    <n v="383.994108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6"/>
    <m/>
    <m/>
    <m/>
    <m/>
    <m/>
    <n v="16"/>
    <n v="0.10666666666666666"/>
    <n v="0"/>
    <n v="0"/>
    <n v="0"/>
    <n v="0"/>
    <n v="0"/>
    <n v="0"/>
    <n v="1919.9705400000003"/>
    <n v="0"/>
    <n v="0"/>
    <n v="0"/>
    <n v="0"/>
    <n v="0"/>
    <n v="1919.9705400000003"/>
    <n v="0"/>
    <n v="1919.9705400000003"/>
    <n v="383.994108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9.9705400000003"/>
    <n v="1"/>
    <n v="1.0215000000000001"/>
    <n v="1.0434622500000001"/>
    <n v="1.0658966883750003"/>
    <n v="1.0888134671750629"/>
    <n v="0"/>
    <n v="1919.9705400000003"/>
    <n v="0"/>
    <n v="0"/>
    <n v="0"/>
    <n v="0"/>
    <n v="0"/>
    <n v="0"/>
    <x v="6"/>
  </r>
  <r>
    <n v="1.2"/>
    <s v="1.2.2.3.11"/>
    <x v="3"/>
    <s v="Procure MHP Fuel Heat Exchangers Replacements  (PY6)"/>
    <s v="Fuel Tower: Procure MHP Fuel Heat Exchangers Replacements  (PY6)"/>
    <x v="5"/>
    <x v="3"/>
    <s v="CapEx"/>
    <m/>
    <s v="C - Engineering Buildup"/>
    <m/>
    <n v="1"/>
    <n v="0"/>
    <n v="0.53"/>
    <s v="Off Ice"/>
    <s v="C3"/>
    <n v="0.2"/>
    <n v="2056.6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0283"/>
    <m/>
    <m/>
    <m/>
    <m/>
    <m/>
    <n v="0"/>
    <n v="0"/>
    <n v="0"/>
    <n v="0"/>
    <n v="0"/>
    <n v="0"/>
    <n v="0"/>
    <n v="0"/>
    <n v="10283"/>
    <n v="0"/>
    <n v="0"/>
    <n v="0"/>
    <n v="0"/>
    <n v="0"/>
    <n v="10283"/>
    <n v="0"/>
    <n v="10283"/>
    <n v="2056.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83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3.1.5"/>
    <x v="3"/>
    <s v="Crescent Emergency Repair Kit Assembly (PY6)"/>
    <s v="Tower Ops: Crescent Emergency Repair Kit Assembly"/>
    <x v="17"/>
    <x v="0"/>
    <s v="Labor - Task"/>
    <s v="EN-ME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40"/>
    <m/>
    <m/>
    <m/>
    <m/>
    <m/>
    <m/>
    <m/>
    <n v="40"/>
    <n v="0.26666666666666666"/>
    <n v="0"/>
    <n v="0"/>
    <n v="0"/>
    <n v="0"/>
    <n v="4799.9263500000006"/>
    <n v="0"/>
    <n v="0"/>
    <n v="0"/>
    <n v="0"/>
    <n v="0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7"/>
  </r>
  <r>
    <n v="1.2"/>
    <s v="1.2.3.1.5"/>
    <x v="3"/>
    <s v="Crescent Emergency Repair Kit Assembly (PY6)"/>
    <s v="Tower Ops: Crescent Emergency Repair Kit Assembly"/>
    <x v="18"/>
    <x v="3"/>
    <s v="CapEx"/>
    <m/>
    <s v="D - Expert Opinion"/>
    <m/>
    <n v="1"/>
    <n v="0"/>
    <n v="0.53"/>
    <s v="Off Ice"/>
    <s v="C3"/>
    <n v="0.2"/>
    <n v="5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500"/>
    <m/>
    <m/>
    <m/>
    <m/>
    <m/>
    <m/>
    <m/>
    <n v="0"/>
    <n v="0"/>
    <n v="0"/>
    <n v="0"/>
    <n v="0"/>
    <n v="0"/>
    <n v="2500"/>
    <n v="0"/>
    <n v="0"/>
    <n v="0"/>
    <n v="0"/>
    <n v="0"/>
    <n v="0"/>
    <n v="0"/>
    <n v="2500"/>
    <n v="0"/>
    <n v="2500"/>
    <n v="5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1.6"/>
    <x v="3"/>
    <s v="Examine Interface between Dust Logger and Tower &amp; Address as Needed"/>
    <s v="Tower Ops: Examine Interface between Dust Logger and Tower &amp; Address as Needed"/>
    <x v="5"/>
    <x v="0"/>
    <s v="Labor - Task"/>
    <s v="EN-ME"/>
    <s v="D - Expert Opinion"/>
    <n v="115"/>
    <n v="115"/>
    <n v="0"/>
    <n v="0"/>
    <s v="Off Ice"/>
    <s v="C4"/>
    <n v="0.35"/>
    <n v="1644.615"/>
    <n v="0"/>
    <m/>
    <m/>
    <m/>
    <m/>
    <m/>
    <m/>
    <m/>
    <m/>
    <m/>
    <m/>
    <n v="20"/>
    <n v="20"/>
    <m/>
    <n v="40"/>
    <n v="0.26666666666666666"/>
    <n v="0"/>
    <n v="0"/>
    <n v="0"/>
    <n v="0"/>
    <n v="0"/>
    <n v="0"/>
    <n v="0"/>
    <n v="0"/>
    <n v="0"/>
    <n v="2349.4500000000003"/>
    <n v="2349.4500000000003"/>
    <n v="0"/>
    <n v="4698.9000000000005"/>
    <n v="0"/>
    <n v="4698.9000000000005"/>
    <n v="1644.61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7"/>
  </r>
  <r>
    <n v="1.2"/>
    <s v="1.2.3.1.6"/>
    <x v="3"/>
    <s v="Examine Interface between Dust Logger and Tower &amp; Address as Needed"/>
    <s v="Tower Ops: Examine Interface between Dust Logger and Tower &amp; Address as Needed"/>
    <x v="5"/>
    <x v="3"/>
    <s v="CapEx"/>
    <m/>
    <s v="D - Expert Opinion"/>
    <m/>
    <n v="1"/>
    <n v="0"/>
    <n v="0.53"/>
    <s v="Off Ice"/>
    <s v="C4"/>
    <n v="0.35"/>
    <n v="840"/>
    <n v="0"/>
    <m/>
    <m/>
    <m/>
    <m/>
    <m/>
    <m/>
    <m/>
    <m/>
    <m/>
    <m/>
    <n v="1200"/>
    <n v="1200"/>
    <m/>
    <n v="0"/>
    <n v="0"/>
    <n v="0"/>
    <n v="0"/>
    <n v="0"/>
    <n v="0"/>
    <n v="0"/>
    <n v="0"/>
    <n v="0"/>
    <n v="0"/>
    <n v="0"/>
    <n v="1200"/>
    <n v="1200"/>
    <n v="0"/>
    <n v="2400"/>
    <n v="0"/>
    <n v="2400"/>
    <n v="84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1.7.2"/>
    <x v="3"/>
    <s v="Calibration Load Cell"/>
    <s v="Tower Ops: Load Cell Calibration"/>
    <x v="5"/>
    <x v="0"/>
    <s v="Labor - Task"/>
    <s v="EN-ME"/>
    <s v="D - Expert Opinion"/>
    <n v="115"/>
    <n v="115"/>
    <n v="0"/>
    <n v="0"/>
    <s v="Off Ice"/>
    <s v="C2"/>
    <n v="0.125"/>
    <n v="117.47250000000001"/>
    <n v="0"/>
    <m/>
    <m/>
    <m/>
    <m/>
    <m/>
    <n v="8"/>
    <m/>
    <m/>
    <m/>
    <m/>
    <m/>
    <m/>
    <m/>
    <n v="8"/>
    <n v="5.333333333333333E-2"/>
    <n v="0"/>
    <n v="0"/>
    <n v="0"/>
    <n v="0"/>
    <n v="939.78000000000009"/>
    <n v="0"/>
    <n v="0"/>
    <n v="0"/>
    <n v="0"/>
    <n v="0"/>
    <n v="0"/>
    <n v="0"/>
    <n v="939.78000000000009"/>
    <n v="0"/>
    <n v="939.78000000000009"/>
    <n v="117.4725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7"/>
  </r>
  <r>
    <n v="1.2"/>
    <s v="1.2.3.1.7.2"/>
    <x v="3"/>
    <s v="Calibration Load Cell"/>
    <s v="Tower Ops: Load Cell Calibration"/>
    <x v="5"/>
    <x v="3"/>
    <s v="CapEx"/>
    <m/>
    <s v="C - Engineering Buildup"/>
    <m/>
    <n v="1"/>
    <n v="0"/>
    <n v="0.53"/>
    <s v="Off Ice"/>
    <s v="C2"/>
    <n v="0.125"/>
    <n v="223.625"/>
    <n v="0"/>
    <m/>
    <m/>
    <m/>
    <m/>
    <m/>
    <n v="1789"/>
    <m/>
    <m/>
    <m/>
    <m/>
    <m/>
    <m/>
    <m/>
    <n v="0"/>
    <n v="0"/>
    <n v="0"/>
    <n v="0"/>
    <n v="0"/>
    <n v="0"/>
    <n v="1789"/>
    <n v="0"/>
    <n v="0"/>
    <n v="0"/>
    <n v="0"/>
    <n v="0"/>
    <n v="0"/>
    <n v="0"/>
    <n v="1789"/>
    <n v="0"/>
    <n v="1789"/>
    <n v="223.6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9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1.7.3"/>
    <x v="3"/>
    <s v="Calibration Load Cell Rigging"/>
    <s v="Tower Ops: Identify/Procure: Load Cell Rigging Calibration"/>
    <x v="5"/>
    <x v="0"/>
    <s v="Labor - Task"/>
    <s v="EN-ME"/>
    <s v="D - Expert Opinion"/>
    <n v="115"/>
    <n v="115"/>
    <n v="0"/>
    <n v="0"/>
    <s v="Off Ice"/>
    <s v="C2"/>
    <n v="0.125"/>
    <n v="117.47250000000001"/>
    <n v="0"/>
    <m/>
    <m/>
    <m/>
    <m/>
    <m/>
    <m/>
    <n v="8"/>
    <m/>
    <m/>
    <m/>
    <m/>
    <m/>
    <m/>
    <n v="8"/>
    <n v="5.333333333333333E-2"/>
    <n v="0"/>
    <n v="0"/>
    <n v="0"/>
    <n v="0"/>
    <n v="0"/>
    <n v="939.78000000000009"/>
    <n v="0"/>
    <n v="0"/>
    <n v="0"/>
    <n v="0"/>
    <n v="0"/>
    <n v="0"/>
    <n v="939.78000000000009"/>
    <n v="0"/>
    <n v="939.78000000000009"/>
    <n v="117.4725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7"/>
  </r>
  <r>
    <n v="1.2"/>
    <s v="1.2.3.1.7.3"/>
    <x v="3"/>
    <s v="Calibration Load Cell Rigging"/>
    <s v="Tower Ops: Identify/Procure: Load Cell Rigging Calibration"/>
    <x v="5"/>
    <x v="3"/>
    <s v="CapEx"/>
    <m/>
    <s v="C - Engineering Buildup"/>
    <m/>
    <n v="1"/>
    <n v="0"/>
    <n v="0.53"/>
    <s v="Off Ice"/>
    <s v="C2"/>
    <n v="0.125"/>
    <n v="152.5"/>
    <n v="0"/>
    <m/>
    <m/>
    <m/>
    <m/>
    <m/>
    <m/>
    <n v="1220"/>
    <m/>
    <m/>
    <m/>
    <m/>
    <m/>
    <m/>
    <n v="0"/>
    <n v="0"/>
    <n v="0"/>
    <n v="0"/>
    <n v="0"/>
    <n v="0"/>
    <n v="0"/>
    <n v="1220"/>
    <n v="0"/>
    <n v="0"/>
    <n v="0"/>
    <n v="0"/>
    <n v="0"/>
    <n v="0"/>
    <n v="1220"/>
    <n v="0"/>
    <n v="1220"/>
    <n v="152.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0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1.8"/>
    <x v="3"/>
    <s v="Identify/Procure: TOS &amp; Tower Hardware, Repair Parts (PY5)"/>
    <s v="Tower Ops: Identify/Procure: TOS &amp; Tower Hardware, Repair Parts (PY5)"/>
    <x v="5"/>
    <x v="0"/>
    <s v="Labor - Task"/>
    <s v="EN-ME"/>
    <s v="D - Expert Opinion"/>
    <n v="115"/>
    <n v="115"/>
    <n v="0"/>
    <n v="0"/>
    <s v="Off Ice"/>
    <s v="C3"/>
    <n v="0.2"/>
    <n v="375.91200000000003"/>
    <n v="0"/>
    <m/>
    <m/>
    <m/>
    <m/>
    <m/>
    <m/>
    <m/>
    <m/>
    <m/>
    <n v="16"/>
    <m/>
    <m/>
    <m/>
    <n v="16"/>
    <n v="0.10666666666666666"/>
    <n v="0"/>
    <n v="0"/>
    <n v="0"/>
    <n v="0"/>
    <n v="0"/>
    <n v="0"/>
    <n v="0"/>
    <n v="0"/>
    <n v="1879.5600000000002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7"/>
  </r>
  <r>
    <n v="1.2"/>
    <s v="1.2.3.1.8"/>
    <x v="3"/>
    <s v="Identify/Procure: TOS &amp; Tower Hardware, Repair Parts (PY5)"/>
    <s v="Tower Ops: Identify/Procure: TOS &amp; Tower Hardware, Repair Parts (PY5)"/>
    <x v="5"/>
    <x v="0"/>
    <s v="Labor - Task"/>
    <s v="EN-ME"/>
    <s v="D - Expert Opinion"/>
    <n v="115"/>
    <n v="115"/>
    <n v="0"/>
    <n v="0"/>
    <s v="Off Ice"/>
    <s v="C3"/>
    <n v="0.2"/>
    <n v="375.91200000000003"/>
    <n v="0"/>
    <m/>
    <m/>
    <m/>
    <m/>
    <m/>
    <m/>
    <m/>
    <m/>
    <m/>
    <n v="8"/>
    <m/>
    <n v="8"/>
    <m/>
    <n v="16"/>
    <n v="0.10666666666666666"/>
    <n v="0"/>
    <n v="0"/>
    <n v="0"/>
    <n v="0"/>
    <n v="0"/>
    <n v="0"/>
    <n v="0"/>
    <n v="0"/>
    <n v="939.78000000000009"/>
    <n v="0"/>
    <n v="939.78000000000009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7"/>
  </r>
  <r>
    <n v="1.2"/>
    <s v="1.2.3.1.8"/>
    <x v="3"/>
    <s v="Identify/Procure: TOS &amp; Tower Hardware, Repair Parts (PY5)"/>
    <s v="Tower Ops: Identify/Procure: TOS &amp; Tower Hardware, Repair Parts (PY5)"/>
    <x v="5"/>
    <x v="3"/>
    <s v="CapEx"/>
    <m/>
    <s v="C - Engineering Buildup"/>
    <m/>
    <n v="1"/>
    <n v="0"/>
    <n v="0.53"/>
    <s v="Off Ice"/>
    <s v="C3"/>
    <n v="0.2"/>
    <n v="2046.4"/>
    <n v="0"/>
    <s v="Driller tape: 4 cases @ 30 rolls/case = 120 rolls_x000a_$50/roll -&gt; $6k"/>
    <m/>
    <m/>
    <m/>
    <m/>
    <m/>
    <m/>
    <m/>
    <m/>
    <n v="5232"/>
    <m/>
    <n v="5000"/>
    <m/>
    <n v="0"/>
    <n v="0"/>
    <n v="0"/>
    <n v="0"/>
    <n v="0"/>
    <n v="0"/>
    <n v="0"/>
    <n v="0"/>
    <n v="0"/>
    <n v="0"/>
    <n v="5232"/>
    <n v="0"/>
    <n v="5000"/>
    <n v="0"/>
    <n v="10232"/>
    <n v="0"/>
    <n v="10232"/>
    <n v="2046.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32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1.9"/>
    <x v="3"/>
    <s v="Identify/Procure: TOS &amp; Tower Hardware, Repair Parts (PY6)"/>
    <s v="Tower Ops: Identify/Procure: TOS &amp; Tower Hardware, Repair Parts (PY6)"/>
    <x v="5"/>
    <x v="0"/>
    <s v="Labor - Task"/>
    <s v="EN-ME"/>
    <s v="D - Expert Opinion"/>
    <n v="115"/>
    <n v="115"/>
    <n v="0"/>
    <n v="0"/>
    <s v="Off Ice"/>
    <s v="C3"/>
    <n v="0.2"/>
    <n v="383.994108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16"/>
    <m/>
    <m/>
    <m/>
    <n v="16"/>
    <n v="0.10666666666666666"/>
    <n v="0"/>
    <n v="0"/>
    <n v="0"/>
    <n v="0"/>
    <n v="0"/>
    <n v="0"/>
    <n v="0"/>
    <n v="0"/>
    <n v="1919.9705400000003"/>
    <n v="0"/>
    <n v="0"/>
    <n v="0"/>
    <n v="1919.9705400000003"/>
    <n v="0"/>
    <n v="1919.9705400000003"/>
    <n v="383.994108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9.9705400000003"/>
    <n v="1"/>
    <n v="1.0215000000000001"/>
    <n v="1.0434622500000001"/>
    <n v="1.0658966883750003"/>
    <n v="1.0888134671750629"/>
    <n v="0"/>
    <n v="1919.9705400000003"/>
    <n v="0"/>
    <n v="0"/>
    <n v="0"/>
    <n v="0"/>
    <n v="0"/>
    <n v="0"/>
    <x v="7"/>
  </r>
  <r>
    <n v="1.2"/>
    <s v="1.2.3.1.9"/>
    <x v="3"/>
    <s v="Identify/Procure: TOS &amp; Tower Hardware, Repair Parts (PY6)"/>
    <s v="Tower Ops: Identify/Procure: TOS &amp; Tower Hardware, Repair Parts (PY6)"/>
    <x v="5"/>
    <x v="0"/>
    <s v="Labor Hours"/>
    <s v="EN-ME"/>
    <s v="D - Expert Opinion"/>
    <n v="115"/>
    <n v="115"/>
    <n v="0"/>
    <n v="0"/>
    <s v="Off Ice"/>
    <s v="C3"/>
    <n v="0.2"/>
    <n v="383.994108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6"/>
    <m/>
    <m/>
    <n v="16"/>
    <n v="0.10666666666666666"/>
    <n v="0"/>
    <n v="0"/>
    <n v="0"/>
    <n v="0"/>
    <n v="0"/>
    <n v="0"/>
    <n v="0"/>
    <n v="0"/>
    <n v="0"/>
    <n v="1919.9705400000003"/>
    <n v="0"/>
    <n v="0"/>
    <n v="1919.9705400000003"/>
    <n v="0"/>
    <n v="1919.9705400000003"/>
    <n v="383.994108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9.9705400000003"/>
    <n v="1"/>
    <n v="1.0215000000000001"/>
    <n v="1.0434622500000001"/>
    <n v="1.0658966883750003"/>
    <n v="1.0888134671750629"/>
    <n v="0"/>
    <n v="1919.9705400000003"/>
    <n v="0"/>
    <n v="0"/>
    <n v="0"/>
    <n v="0"/>
    <n v="0"/>
    <n v="0"/>
    <x v="7"/>
  </r>
  <r>
    <n v="1.2"/>
    <s v="1.2.3.1.9"/>
    <x v="3"/>
    <s v="Identify/Procure: TOS &amp; Tower Hardware, Repair Parts (PY6)"/>
    <s v="Tower Ops: Identify/Procure: TOS &amp; Tower Hardware, Repair Parts (PY6)"/>
    <x v="5"/>
    <x v="3"/>
    <s v="CapEx"/>
    <m/>
    <s v="C - Engineering Buildup"/>
    <m/>
    <n v="1"/>
    <n v="0"/>
    <n v="0.53"/>
    <s v="Off Ice"/>
    <s v="C3"/>
    <n v="0.2"/>
    <n v="1846.4"/>
    <n v="0"/>
    <s v="Driller tape: 4 cases @ 30 rolls/case = 120 rolls_x000a_$50/roll -&gt; $6k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5232"/>
    <n v="4000"/>
    <m/>
    <m/>
    <n v="0"/>
    <n v="0"/>
    <n v="0"/>
    <n v="0"/>
    <n v="0"/>
    <n v="0"/>
    <n v="0"/>
    <n v="0"/>
    <n v="0"/>
    <n v="0"/>
    <n v="5232"/>
    <n v="4000"/>
    <n v="0"/>
    <n v="0"/>
    <n v="9232"/>
    <n v="0"/>
    <n v="9232"/>
    <n v="1846.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2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1.10"/>
    <x v="3"/>
    <s v="Identify/Procure: TOS &amp; Tower Hardware, Repair Parts (PY7)"/>
    <s v="Tower Ops: Identify/Procure: TOS &amp; Tower Hardware, Repair Parts (PY7)"/>
    <x v="5"/>
    <x v="0"/>
    <s v="Labor - Task"/>
    <s v="EN-ME"/>
    <s v="D - Expert Opinion"/>
    <n v="115"/>
    <n v="115"/>
    <n v="0"/>
    <n v="0"/>
    <s v="Off Ice"/>
    <s v="C3"/>
    <n v="0.2"/>
    <n v="392.24998132200017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16"/>
    <m/>
    <m/>
    <m/>
    <m/>
    <n v="16"/>
    <n v="0.10666666666666666"/>
    <n v="0"/>
    <n v="0"/>
    <n v="0"/>
    <n v="0"/>
    <n v="0"/>
    <n v="0"/>
    <n v="0"/>
    <n v="1961.2499066100006"/>
    <n v="0"/>
    <n v="0"/>
    <n v="0"/>
    <n v="0"/>
    <n v="1961.2499066100006"/>
    <n v="0"/>
    <n v="1961.2499066100006"/>
    <n v="392.2499813220001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1.2499066100006"/>
    <n v="1"/>
    <n v="1.0215000000000001"/>
    <n v="1.0434622500000001"/>
    <n v="1.0658966883750003"/>
    <n v="1.0888134671750629"/>
    <n v="0"/>
    <n v="0"/>
    <n v="1961.2499066100006"/>
    <n v="0"/>
    <n v="0"/>
    <n v="0"/>
    <n v="0"/>
    <n v="0"/>
    <x v="7"/>
  </r>
  <r>
    <n v="1.2"/>
    <s v="1.2.3.1.10"/>
    <x v="3"/>
    <s v="Identify/Procure: TOS &amp; Tower Hardware, Repair Parts (PY7)"/>
    <s v="Tower Ops: Identify/Procure: TOS &amp; Tower Hardware, Repair Parts (PY7)"/>
    <x v="5"/>
    <x v="0"/>
    <s v="Labor - Task"/>
    <s v="EN-ME"/>
    <s v="D - Expert Opinion"/>
    <n v="115"/>
    <n v="115"/>
    <n v="0"/>
    <n v="0"/>
    <s v="Off Ice"/>
    <s v="C3"/>
    <n v="0.2"/>
    <n v="392.24998132200017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16"/>
    <m/>
    <m/>
    <m/>
    <n v="16"/>
    <n v="0.10666666666666666"/>
    <n v="0"/>
    <n v="0"/>
    <n v="0"/>
    <n v="0"/>
    <n v="0"/>
    <n v="0"/>
    <n v="0"/>
    <n v="0"/>
    <n v="1961.2499066100006"/>
    <n v="0"/>
    <n v="0"/>
    <n v="0"/>
    <n v="1961.2499066100006"/>
    <n v="0"/>
    <n v="1961.2499066100006"/>
    <n v="392.2499813220001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1.2499066100006"/>
    <n v="1"/>
    <n v="1.0215000000000001"/>
    <n v="1.0434622500000001"/>
    <n v="1.0658966883750003"/>
    <n v="1.0888134671750629"/>
    <n v="0"/>
    <n v="0"/>
    <n v="1961.2499066100006"/>
    <n v="0"/>
    <n v="0"/>
    <n v="0"/>
    <n v="0"/>
    <n v="0"/>
    <x v="7"/>
  </r>
  <r>
    <n v="1.2"/>
    <s v="1.2.3.1.10"/>
    <x v="3"/>
    <s v="Identify/Procure: TOS &amp; Tower Hardware, Repair Parts (PY7)"/>
    <s v="Tower Ops: Identify/Procure: TOS &amp; Tower Hardware, Repair Parts (PY7)"/>
    <x v="5"/>
    <x v="3"/>
    <s v="CapEx"/>
    <m/>
    <s v="C - Engineering Buildup"/>
    <m/>
    <n v="1"/>
    <n v="0"/>
    <n v="0.53"/>
    <s v="Off Ice"/>
    <s v="C3"/>
    <n v="0.2"/>
    <n v="4598.4000000000005"/>
    <n v="0"/>
    <s v="Driller tape: 50 rolls/hole x 7 holes = 350 rolls_x000a_Plus 3 cases @ 30 rolls/case = 440 rolls_x000a_$50/roll -&gt; $22k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0492"/>
    <n v="2500"/>
    <m/>
    <m/>
    <m/>
    <n v="0"/>
    <n v="0"/>
    <n v="0"/>
    <n v="0"/>
    <n v="0"/>
    <n v="0"/>
    <n v="0"/>
    <n v="0"/>
    <n v="0"/>
    <n v="20492"/>
    <n v="2500"/>
    <n v="0"/>
    <n v="0"/>
    <n v="0"/>
    <n v="22992"/>
    <n v="0"/>
    <n v="22992"/>
    <n v="4598.40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92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2.10"/>
    <x v="3"/>
    <s v="Drillheads: Prepare Crates, Spares, Tools, &amp; Docs x3"/>
    <s v="Drillheads: Prepare Crates, Spares, Tools, &amp; Docs x3"/>
    <x v="5"/>
    <x v="0"/>
    <s v="Labor - Task"/>
    <s v="EN-ME"/>
    <s v="D - Expert Opinion"/>
    <n v="115"/>
    <n v="115"/>
    <n v="0"/>
    <n v="0"/>
    <s v="Off Ice"/>
    <s v="C3"/>
    <n v="0.2"/>
    <n v="563.86800000000005"/>
    <n v="0"/>
    <m/>
    <n v="24"/>
    <m/>
    <m/>
    <m/>
    <m/>
    <m/>
    <m/>
    <m/>
    <m/>
    <m/>
    <m/>
    <m/>
    <n v="24"/>
    <n v="0.16"/>
    <n v="2819.34"/>
    <n v="0"/>
    <n v="0"/>
    <n v="0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7"/>
  </r>
  <r>
    <n v="1.2"/>
    <s v="1.2.3.2.10"/>
    <x v="3"/>
    <s v="Drillheads: Prepare Crates, Spares, Tools, &amp; Docs x3"/>
    <s v="Drillheads: Prepare Crates, Spares, Tools, &amp; Docs x3"/>
    <x v="5"/>
    <x v="0"/>
    <s v="Labor - Task"/>
    <s v="TE"/>
    <s v="D - Expert Opinion"/>
    <n v="77"/>
    <n v="77"/>
    <n v="0"/>
    <n v="0"/>
    <s v="Off Ice"/>
    <s v="C3"/>
    <n v="0.2"/>
    <n v="377.54640000000006"/>
    <n v="0"/>
    <m/>
    <n v="24"/>
    <m/>
    <m/>
    <m/>
    <m/>
    <m/>
    <m/>
    <m/>
    <m/>
    <m/>
    <m/>
    <m/>
    <n v="24"/>
    <n v="0.16"/>
    <n v="1887.7320000000002"/>
    <n v="0"/>
    <n v="0"/>
    <n v="0"/>
    <n v="0"/>
    <n v="0"/>
    <n v="0"/>
    <n v="0"/>
    <n v="0"/>
    <n v="0"/>
    <n v="0"/>
    <n v="0"/>
    <n v="1887.7320000000002"/>
    <n v="0"/>
    <n v="1887.7320000000002"/>
    <n v="377.54640000000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7.7320000000002"/>
    <n v="1"/>
    <n v="1.0215000000000001"/>
    <n v="1.0434622500000001"/>
    <n v="1.0658966883750003"/>
    <n v="1.0888134671750629"/>
    <n v="1887.7320000000002"/>
    <n v="0"/>
    <n v="0"/>
    <n v="0"/>
    <n v="0"/>
    <n v="0"/>
    <n v="0"/>
    <n v="0"/>
    <x v="7"/>
  </r>
  <r>
    <n v="1.2"/>
    <s v="1.2.3.3.9"/>
    <x v="3"/>
    <s v="Reels &amp; Winches: Drill Reels Sliprings - Final Testing &amp; Prep"/>
    <s v="Reels &amp; Winches: Drill Reels Sliprings - final testing and prep"/>
    <x v="5"/>
    <x v="0"/>
    <s v="Labor - Task"/>
    <s v="EN-EE"/>
    <s v="D - Expert Opinion"/>
    <n v="115"/>
    <n v="115"/>
    <n v="0"/>
    <n v="0"/>
    <s v="Off Ice"/>
    <s v="C3"/>
    <n v="0.2"/>
    <n v="375.91200000000003"/>
    <n v="0"/>
    <m/>
    <m/>
    <m/>
    <m/>
    <m/>
    <m/>
    <m/>
    <m/>
    <m/>
    <n v="16"/>
    <m/>
    <m/>
    <m/>
    <n v="16"/>
    <n v="0.10666666666666666"/>
    <n v="0"/>
    <n v="0"/>
    <n v="0"/>
    <n v="0"/>
    <n v="0"/>
    <n v="0"/>
    <n v="0"/>
    <n v="0"/>
    <n v="1879.5600000000002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7"/>
  </r>
  <r>
    <n v="1.2"/>
    <s v="1.2.3.3.10"/>
    <x v="3"/>
    <s v="Reels &amp; Winches: TU20 Sliprings - Spec, Procure, Test"/>
    <s v="Reels &amp; Winches: TU20 Sliprings - spec, procure, test"/>
    <x v="5"/>
    <x v="0"/>
    <s v="Labor - Task"/>
    <s v="EN-EE"/>
    <s v="D - Expert Opinion"/>
    <n v="115"/>
    <n v="115"/>
    <n v="0"/>
    <n v="0"/>
    <s v="Off Ice"/>
    <s v="C3"/>
    <n v="0.2"/>
    <n v="3759.1200000000008"/>
    <n v="0"/>
    <m/>
    <m/>
    <m/>
    <m/>
    <m/>
    <m/>
    <n v="80"/>
    <n v="80"/>
    <m/>
    <m/>
    <m/>
    <m/>
    <m/>
    <n v="160"/>
    <n v="1.0666666666666667"/>
    <n v="0"/>
    <n v="0"/>
    <n v="0"/>
    <n v="0"/>
    <n v="0"/>
    <n v="9397.8000000000011"/>
    <n v="9397.8000000000011"/>
    <n v="0"/>
    <n v="0"/>
    <n v="0"/>
    <n v="0"/>
    <n v="0"/>
    <n v="18795.600000000002"/>
    <n v="0"/>
    <n v="18795.600000000002"/>
    <n v="3759.120000000000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5.600000000002"/>
    <n v="1"/>
    <n v="1.0215000000000001"/>
    <n v="1.0434622500000001"/>
    <n v="1.0658966883750003"/>
    <n v="1.0888134671750629"/>
    <n v="18795.600000000002"/>
    <n v="0"/>
    <n v="0"/>
    <n v="0"/>
    <n v="0"/>
    <n v="0"/>
    <n v="0"/>
    <n v="0"/>
    <x v="7"/>
  </r>
  <r>
    <n v="1.2"/>
    <s v="1.2.3.3.10"/>
    <x v="3"/>
    <s v="Reels &amp; Winches: TU20 Sliprings - Spec, Procure, Test"/>
    <s v="Reels &amp; Winches: TU20 Sliprings - spec, procure, test"/>
    <x v="5"/>
    <x v="3"/>
    <s v="CapEx"/>
    <m/>
    <s v="D - Expert Opinion"/>
    <m/>
    <n v="1"/>
    <n v="0"/>
    <n v="0.53"/>
    <s v="Off Ice"/>
    <s v="C3"/>
    <n v="0.2"/>
    <n v="1682.6000000000001"/>
    <n v="0"/>
    <m/>
    <m/>
    <m/>
    <m/>
    <m/>
    <m/>
    <n v="8413"/>
    <m/>
    <m/>
    <m/>
    <m/>
    <m/>
    <m/>
    <n v="0"/>
    <n v="0"/>
    <n v="0"/>
    <n v="0"/>
    <n v="0"/>
    <n v="0"/>
    <n v="0"/>
    <n v="8413"/>
    <n v="0"/>
    <n v="0"/>
    <n v="0"/>
    <n v="0"/>
    <n v="0"/>
    <n v="0"/>
    <n v="8413"/>
    <n v="0"/>
    <n v="8413"/>
    <n v="1682.60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13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3.11"/>
    <x v="3"/>
    <s v="Reels &amp; Winches: Reel Components &amp; Spares (PY6). TU20 brakes"/>
    <s v="Reels &amp; Winches: Reel Components &amp; Spares (PY6). TU20 brakes)"/>
    <x v="5"/>
    <x v="0"/>
    <s v="Labor - Task"/>
    <s v="EN-ME"/>
    <s v="D - Expert Opinion"/>
    <n v="115"/>
    <n v="115"/>
    <n v="0"/>
    <n v="0"/>
    <s v="Off Ice"/>
    <s v="C3"/>
    <n v="0.2"/>
    <n v="1919.970540000000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80"/>
    <m/>
    <m/>
    <m/>
    <m/>
    <m/>
    <m/>
    <n v="80"/>
    <n v="0.53333333333333333"/>
    <n v="0"/>
    <n v="0"/>
    <n v="0"/>
    <n v="0"/>
    <n v="0"/>
    <n v="9599.8527000000013"/>
    <n v="0"/>
    <n v="0"/>
    <n v="0"/>
    <n v="0"/>
    <n v="0"/>
    <n v="0"/>
    <n v="9599.8527000000013"/>
    <n v="0"/>
    <n v="9599.8527000000013"/>
    <n v="1919.97054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.8527000000013"/>
    <n v="1"/>
    <n v="1.0215000000000001"/>
    <n v="1.0434622500000001"/>
    <n v="1.0658966883750003"/>
    <n v="1.0888134671750629"/>
    <n v="0"/>
    <n v="9599.8527000000013"/>
    <n v="0"/>
    <n v="0"/>
    <n v="0"/>
    <n v="0"/>
    <n v="0"/>
    <n v="0"/>
    <x v="7"/>
  </r>
  <r>
    <n v="1.2"/>
    <s v="1.2.3.3.11"/>
    <x v="3"/>
    <s v="Reels &amp; Winches: Reel Components &amp; Spares (PY6). TU20 brakes"/>
    <s v="Reels &amp; Winches: Reel Components &amp; Spares (PY6). TU20 brakes)"/>
    <x v="5"/>
    <x v="0"/>
    <s v="Labor - Task"/>
    <s v="TE"/>
    <s v="D - Expert Opinion"/>
    <n v="77"/>
    <n v="77"/>
    <n v="0"/>
    <n v="0"/>
    <s v="Off Ice"/>
    <s v="C3"/>
    <n v="0.2"/>
    <n v="642.772746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40"/>
    <m/>
    <m/>
    <m/>
    <m/>
    <m/>
    <m/>
    <n v="40"/>
    <n v="0.26666666666666666"/>
    <n v="0"/>
    <n v="0"/>
    <n v="0"/>
    <n v="0"/>
    <n v="0"/>
    <n v="3213.8637300000005"/>
    <n v="0"/>
    <n v="0"/>
    <n v="0"/>
    <n v="0"/>
    <n v="0"/>
    <n v="0"/>
    <n v="3213.8637300000005"/>
    <n v="0"/>
    <n v="3213.8637300000005"/>
    <n v="642.772746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3.8637300000005"/>
    <n v="1"/>
    <n v="1.0215000000000001"/>
    <n v="1.0434622500000001"/>
    <n v="1.0658966883750003"/>
    <n v="1.0888134671750629"/>
    <n v="0"/>
    <n v="3213.8637300000005"/>
    <n v="0"/>
    <n v="0"/>
    <n v="0"/>
    <n v="0"/>
    <n v="0"/>
    <n v="0"/>
    <x v="7"/>
  </r>
  <r>
    <n v="1.2"/>
    <s v="1.2.3.3.11"/>
    <x v="3"/>
    <s v="Reels &amp; Winches: Reel Components &amp; Spares (PY6). TU20 brakes"/>
    <s v="Reels &amp; Winches: Reel Components &amp; Spares (PY6). TU20 brakes)"/>
    <x v="5"/>
    <x v="3"/>
    <s v="CapEx"/>
    <m/>
    <s v="D - Expert Opinion"/>
    <m/>
    <n v="1"/>
    <n v="0"/>
    <n v="0.53"/>
    <s v="Off Ice"/>
    <s v="C3"/>
    <n v="0.2"/>
    <n v="175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8770"/>
    <m/>
    <m/>
    <m/>
    <m/>
    <m/>
    <m/>
    <n v="0"/>
    <n v="0"/>
    <n v="0"/>
    <n v="0"/>
    <n v="0"/>
    <n v="0"/>
    <n v="0"/>
    <n v="8770"/>
    <n v="0"/>
    <n v="0"/>
    <n v="0"/>
    <n v="0"/>
    <n v="0"/>
    <n v="0"/>
    <n v="8770"/>
    <n v="0"/>
    <n v="8770"/>
    <n v="175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70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4.1.8"/>
    <x v="3"/>
    <s v="Coordination with USAP IT (PY5)"/>
    <s v="Architecture: Coordination with USAP IT (PY5) (station connectivity, internet, phone)"/>
    <x v="5"/>
    <x v="0"/>
    <s v="Labor - Task"/>
    <s v="EN-EE"/>
    <s v="D - Expert Opinion"/>
    <n v="115"/>
    <n v="115"/>
    <n v="0"/>
    <n v="0"/>
    <s v="Off Ice"/>
    <s v="C3"/>
    <n v="0.2"/>
    <n v="469.8900000000001"/>
    <n v="0"/>
    <m/>
    <m/>
    <m/>
    <m/>
    <m/>
    <m/>
    <m/>
    <m/>
    <m/>
    <n v="20"/>
    <m/>
    <m/>
    <m/>
    <n v="20"/>
    <n v="0.13333333333333333"/>
    <n v="0"/>
    <n v="0"/>
    <n v="0"/>
    <n v="0"/>
    <n v="0"/>
    <n v="0"/>
    <n v="0"/>
    <n v="0"/>
    <n v="2349.4500000000003"/>
    <n v="0"/>
    <n v="0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1.9"/>
    <x v="3"/>
    <s v="CS Drawings &amp; Documentation (PY5)"/>
    <s v="Architecture: CS Drawings &amp; Documentation (PY5)"/>
    <x v="5"/>
    <x v="0"/>
    <s v="Labor - Task"/>
    <s v="EN-EE"/>
    <s v="D - Expert Opinion"/>
    <n v="115"/>
    <n v="115"/>
    <n v="0"/>
    <n v="0"/>
    <s v="Off Ice"/>
    <s v="C3"/>
    <n v="0.2"/>
    <n v="751.82400000000007"/>
    <n v="0"/>
    <m/>
    <m/>
    <m/>
    <m/>
    <m/>
    <m/>
    <m/>
    <m/>
    <m/>
    <m/>
    <n v="8"/>
    <n v="16"/>
    <n v="8"/>
    <n v="32"/>
    <n v="0.21333333333333332"/>
    <n v="0"/>
    <n v="0"/>
    <n v="0"/>
    <n v="0"/>
    <n v="0"/>
    <n v="0"/>
    <n v="0"/>
    <n v="0"/>
    <n v="0"/>
    <n v="939.78000000000009"/>
    <n v="1879.5600000000002"/>
    <n v="939.78000000000009"/>
    <n v="3759.1200000000003"/>
    <n v="0"/>
    <n v="3759.1200000000003"/>
    <n v="751.824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8"/>
  </r>
  <r>
    <n v="1.2"/>
    <s v="1.2.4.1.10"/>
    <x v="3"/>
    <s v="CS Drawings &amp; Documentation (PY6)"/>
    <s v="Architecture: CS Drawings &amp; Documentation (PY6)"/>
    <x v="5"/>
    <x v="0"/>
    <s v="Labor - Task"/>
    <s v="EN-EE"/>
    <s v="D - Expert Opinion"/>
    <n v="115"/>
    <n v="115"/>
    <n v="0"/>
    <n v="0"/>
    <s v="Off Ice"/>
    <s v="C3"/>
    <n v="0.2"/>
    <n v="767.98821600000019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6"/>
    <n v="16"/>
    <n v="32"/>
    <n v="0.21333333333333332"/>
    <n v="0"/>
    <n v="0"/>
    <n v="0"/>
    <n v="0"/>
    <n v="0"/>
    <n v="0"/>
    <n v="0"/>
    <n v="0"/>
    <n v="0"/>
    <n v="0"/>
    <n v="1919.9705400000003"/>
    <n v="1919.9705400000003"/>
    <n v="3839.9410800000005"/>
    <n v="0"/>
    <n v="3839.9410800000005"/>
    <n v="767.9882160000001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39.9410800000005"/>
    <n v="1"/>
    <n v="1.0215000000000001"/>
    <n v="1.0434622500000001"/>
    <n v="1.0658966883750003"/>
    <n v="1.0888134671750629"/>
    <n v="0"/>
    <n v="3839.9410800000005"/>
    <n v="0"/>
    <n v="0"/>
    <n v="0"/>
    <n v="0"/>
    <n v="0"/>
    <n v="0"/>
    <x v="8"/>
  </r>
  <r>
    <n v="1.2"/>
    <s v="1.2.4.1.11"/>
    <x v="3"/>
    <s v="CS Drawings &amp; Documentation (PY7)"/>
    <s v="Architecture: CS Drawings &amp; Documentation (PY7)"/>
    <x v="5"/>
    <x v="0"/>
    <s v="Labor - Task"/>
    <s v="EN-EE"/>
    <s v="D - Expert Opinion"/>
    <n v="115"/>
    <n v="115"/>
    <n v="0"/>
    <n v="0"/>
    <s v="Off Ice"/>
    <s v="C3"/>
    <n v="0.2"/>
    <n v="784.4999626440003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6"/>
    <n v="16"/>
    <n v="32"/>
    <n v="0.21333333333333332"/>
    <n v="0"/>
    <n v="0"/>
    <n v="0"/>
    <n v="0"/>
    <n v="0"/>
    <n v="0"/>
    <n v="0"/>
    <n v="0"/>
    <n v="0"/>
    <n v="0"/>
    <n v="1961.2499066100006"/>
    <n v="1961.2499066100006"/>
    <n v="3922.4998132200012"/>
    <n v="0"/>
    <n v="3922.4998132200012"/>
    <n v="784.4999626440003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2.4998132200012"/>
    <n v="1"/>
    <n v="1.0215000000000001"/>
    <n v="1.0434622500000001"/>
    <n v="1.0658966883750003"/>
    <n v="1.0888134671750629"/>
    <n v="0"/>
    <n v="0"/>
    <n v="3922.4998132200012"/>
    <n v="0"/>
    <n v="0"/>
    <n v="0"/>
    <n v="0"/>
    <n v="0"/>
    <x v="8"/>
  </r>
  <r>
    <n v="1.2"/>
    <s v="1.2.4.1.12"/>
    <x v="3"/>
    <s v="CS Drawings &amp; Documentation (PY8)"/>
    <s v="Architecture: CS Drawings &amp; Documentation (PY8)"/>
    <x v="5"/>
    <x v="0"/>
    <s v="Labor - Task"/>
    <s v="EN-EE"/>
    <s v="D - Expert Opinion"/>
    <n v="115"/>
    <n v="115"/>
    <n v="0"/>
    <n v="0"/>
    <s v="Off Ice"/>
    <s v="C3"/>
    <n v="0.2"/>
    <n v="801.36671184084628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32"/>
    <m/>
    <m/>
    <m/>
    <m/>
    <m/>
    <m/>
    <n v="32"/>
    <n v="0.21333333333333332"/>
    <n v="0"/>
    <n v="0"/>
    <n v="0"/>
    <n v="0"/>
    <n v="0"/>
    <n v="4006.8335592042313"/>
    <n v="0"/>
    <n v="0"/>
    <n v="0"/>
    <n v="0"/>
    <n v="0"/>
    <n v="0"/>
    <n v="4006.8335592042313"/>
    <n v="0"/>
    <n v="4006.8335592042313"/>
    <n v="801.36671184084628"/>
    <n v="0"/>
    <n v="4006.8335592042313"/>
    <n v="1"/>
    <n v="1.0215000000000001"/>
    <n v="1.0434622500000001"/>
    <n v="1.0658966883750003"/>
    <n v="1.0888134671750629"/>
    <n v="0"/>
    <n v="0"/>
    <n v="0"/>
    <n v="4006.8335592042313"/>
    <n v="0"/>
    <n v="0"/>
    <n v="0"/>
    <n v="0"/>
    <x v="8"/>
  </r>
  <r>
    <n v="1.2"/>
    <s v="1.2.4.2.2.5"/>
    <x v="3"/>
    <s v="Procure System Sensors (PY5)"/>
    <s v="Controls Hardware: Procure System Sensors (PY5)"/>
    <x v="5"/>
    <x v="0"/>
    <s v="Labor Hours"/>
    <s v="EN-EE"/>
    <s v="D - Expert Opinion"/>
    <n v="115"/>
    <n v="115"/>
    <n v="0"/>
    <n v="0"/>
    <s v="Off Ice"/>
    <s v="C3"/>
    <n v="0.2"/>
    <n v="751.82400000000007"/>
    <n v="0"/>
    <m/>
    <n v="32"/>
    <m/>
    <m/>
    <m/>
    <m/>
    <m/>
    <m/>
    <m/>
    <m/>
    <m/>
    <m/>
    <m/>
    <n v="32"/>
    <n v="0.21333333333333332"/>
    <n v="3759.1200000000003"/>
    <n v="0"/>
    <n v="0"/>
    <n v="0"/>
    <n v="0"/>
    <n v="0"/>
    <n v="0"/>
    <n v="0"/>
    <n v="0"/>
    <n v="0"/>
    <n v="0"/>
    <n v="0"/>
    <n v="3759.1200000000003"/>
    <n v="0"/>
    <n v="3759.1200000000003"/>
    <n v="751.824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8"/>
  </r>
  <r>
    <n v="1.2"/>
    <s v="1.2.4.2.2.5"/>
    <x v="3"/>
    <s v="Procure System Sensors (PY5)"/>
    <s v="Controls Hardware: Procure System Sensors (PY5)"/>
    <x v="5"/>
    <x v="3"/>
    <s v="CapEx"/>
    <m/>
    <s v="C - Engineering Buildup"/>
    <m/>
    <n v="1"/>
    <n v="0"/>
    <n v="0.53"/>
    <s v="Off Ice"/>
    <s v="C2"/>
    <n v="0.125"/>
    <n v="3472"/>
    <n v="0"/>
    <m/>
    <n v="27776"/>
    <m/>
    <m/>
    <m/>
    <m/>
    <m/>
    <m/>
    <m/>
    <m/>
    <m/>
    <m/>
    <m/>
    <n v="0"/>
    <n v="0"/>
    <n v="27776"/>
    <n v="0"/>
    <n v="0"/>
    <n v="0"/>
    <n v="0"/>
    <n v="0"/>
    <n v="0"/>
    <n v="0"/>
    <n v="0"/>
    <n v="0"/>
    <n v="0"/>
    <n v="0"/>
    <n v="27776"/>
    <n v="0"/>
    <n v="27776"/>
    <n v="347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76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2.11.1"/>
    <x v="3"/>
    <s v="CS HW Production Ignition Servers (3x: DCC, TOS1, TOS2)"/>
    <s v="Network Controllers: CS HW Production Ignition Servers (3x: DCC, TOS1, TOS2)"/>
    <x v="5"/>
    <x v="0"/>
    <s v="Labor - Task"/>
    <s v="EN-EE"/>
    <s v="D - Expert Opinion"/>
    <n v="115"/>
    <n v="115"/>
    <n v="0"/>
    <n v="0"/>
    <s v="Off Ice"/>
    <s v="C3"/>
    <n v="0.2"/>
    <n v="234.94500000000005"/>
    <n v="0"/>
    <m/>
    <m/>
    <m/>
    <m/>
    <m/>
    <n v="2"/>
    <n v="4"/>
    <n v="4"/>
    <m/>
    <m/>
    <m/>
    <m/>
    <m/>
    <n v="10"/>
    <n v="6.6666666666666666E-2"/>
    <n v="0"/>
    <n v="0"/>
    <n v="0"/>
    <n v="0"/>
    <n v="234.94500000000002"/>
    <n v="469.89000000000004"/>
    <n v="469.89000000000004"/>
    <n v="0"/>
    <n v="0"/>
    <n v="0"/>
    <n v="0"/>
    <n v="0"/>
    <n v="1174.7250000000001"/>
    <n v="0"/>
    <n v="1174.7250000000001"/>
    <n v="234.945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4.7250000000001"/>
    <n v="1"/>
    <n v="1.0215000000000001"/>
    <n v="1.0434622500000001"/>
    <n v="1.0658966883750003"/>
    <n v="1.0888134671750629"/>
    <n v="1174.7250000000001"/>
    <n v="0"/>
    <n v="0"/>
    <n v="0"/>
    <n v="0"/>
    <n v="0"/>
    <n v="0"/>
    <n v="0"/>
    <x v="8"/>
  </r>
  <r>
    <n v="1.2"/>
    <s v="1.2.4.2.11.1"/>
    <x v="3"/>
    <s v="CS HW Production Ignition Servers (3x: DCC, TOS1, TOS2)"/>
    <s v="Network Controllers: CS HW Production Ignition Servers (3x: DCC, TOS1, TOS2)"/>
    <x v="5"/>
    <x v="3"/>
    <s v="CapEx"/>
    <m/>
    <s v="C - Engineering Buildup"/>
    <m/>
    <n v="1"/>
    <n v="0"/>
    <n v="0.53"/>
    <s v="Off Ice"/>
    <s v="C2"/>
    <n v="0.125"/>
    <n v="583.875"/>
    <n v="0"/>
    <m/>
    <m/>
    <m/>
    <m/>
    <m/>
    <n v="4671"/>
    <m/>
    <m/>
    <m/>
    <m/>
    <m/>
    <m/>
    <m/>
    <n v="0"/>
    <n v="0"/>
    <n v="0"/>
    <n v="0"/>
    <n v="0"/>
    <n v="0"/>
    <n v="4671"/>
    <n v="0"/>
    <n v="0"/>
    <n v="0"/>
    <n v="0"/>
    <n v="0"/>
    <n v="0"/>
    <n v="0"/>
    <n v="4671"/>
    <n v="0"/>
    <n v="4671"/>
    <n v="583.8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1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2.11.2"/>
    <x v="3"/>
    <s v="CS HW Production Database Server (1x: DCC)"/>
    <s v="Network Controllers: CS HW Production Database Server (1x: DCC)"/>
    <x v="5"/>
    <x v="0"/>
    <s v="Labor - Task"/>
    <s v="EN-EE"/>
    <s v="D - Expert Opinion"/>
    <n v="115"/>
    <n v="115"/>
    <n v="0"/>
    <n v="0"/>
    <s v="Off Ice"/>
    <s v="C3"/>
    <n v="0.2"/>
    <n v="234.94500000000005"/>
    <n v="0"/>
    <m/>
    <m/>
    <m/>
    <m/>
    <m/>
    <n v="2"/>
    <n v="4"/>
    <n v="4"/>
    <m/>
    <m/>
    <m/>
    <m/>
    <m/>
    <n v="10"/>
    <n v="6.6666666666666666E-2"/>
    <n v="0"/>
    <n v="0"/>
    <n v="0"/>
    <n v="0"/>
    <n v="234.94500000000002"/>
    <n v="469.89000000000004"/>
    <n v="469.89000000000004"/>
    <n v="0"/>
    <n v="0"/>
    <n v="0"/>
    <n v="0"/>
    <n v="0"/>
    <n v="1174.7250000000001"/>
    <n v="0"/>
    <n v="1174.7250000000001"/>
    <n v="234.945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4.7250000000001"/>
    <n v="1"/>
    <n v="1.0215000000000001"/>
    <n v="1.0434622500000001"/>
    <n v="1.0658966883750003"/>
    <n v="1.0888134671750629"/>
    <n v="1174.7250000000001"/>
    <n v="0"/>
    <n v="0"/>
    <n v="0"/>
    <n v="0"/>
    <n v="0"/>
    <n v="0"/>
    <n v="0"/>
    <x v="8"/>
  </r>
  <r>
    <n v="1.2"/>
    <s v="1.2.4.2.11.2"/>
    <x v="3"/>
    <s v="CS HW Production Database Server (1x: DCC)"/>
    <s v="Network Controllers: CS HW Production Database Server (1x: DCC)"/>
    <x v="5"/>
    <x v="3"/>
    <s v="CapEx"/>
    <m/>
    <s v="C - Engineering Buildup"/>
    <m/>
    <n v="1"/>
    <n v="0"/>
    <n v="0.53"/>
    <s v="Off Ice"/>
    <s v="C2"/>
    <n v="0.125"/>
    <n v="363.25"/>
    <n v="0"/>
    <m/>
    <m/>
    <m/>
    <m/>
    <m/>
    <n v="2906"/>
    <m/>
    <m/>
    <m/>
    <m/>
    <m/>
    <m/>
    <m/>
    <n v="0"/>
    <n v="0"/>
    <n v="0"/>
    <n v="0"/>
    <n v="0"/>
    <n v="0"/>
    <n v="2906"/>
    <n v="0"/>
    <n v="0"/>
    <n v="0"/>
    <n v="0"/>
    <n v="0"/>
    <n v="0"/>
    <n v="0"/>
    <n v="2906"/>
    <n v="0"/>
    <n v="2906"/>
    <n v="363.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6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2.11.3"/>
    <x v="3"/>
    <s v="CS HW Production Peripherals (3x sets: DCC, TOS1, TOS2)"/>
    <s v="Network Controllers: CS HW Production Peripherals (3x sets: DCC, TOS1, TOS2)"/>
    <x v="5"/>
    <x v="0"/>
    <s v="Labor - Task"/>
    <s v="EN-EE"/>
    <s v="D - Expert Opinion"/>
    <n v="115"/>
    <n v="115"/>
    <n v="0"/>
    <n v="0"/>
    <s v="Off Ice"/>
    <s v="C3"/>
    <n v="0.2"/>
    <n v="375.91200000000003"/>
    <n v="0"/>
    <m/>
    <m/>
    <m/>
    <m/>
    <m/>
    <m/>
    <n v="16"/>
    <m/>
    <m/>
    <m/>
    <m/>
    <m/>
    <m/>
    <n v="16"/>
    <n v="0.10666666666666666"/>
    <n v="0"/>
    <n v="0"/>
    <n v="0"/>
    <n v="0"/>
    <n v="0"/>
    <n v="1879.5600000000002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2.11.3"/>
    <x v="3"/>
    <s v="CS HW Production Peripherals (3x sets: DCC, TOS1, TOS2)"/>
    <s v="Network Controllers: CS HW Production Peripherals (3x sets: DCC, TOS1, TOS2)"/>
    <x v="5"/>
    <x v="3"/>
    <s v="CapEx"/>
    <m/>
    <s v="C - Engineering Buildup"/>
    <m/>
    <n v="1"/>
    <n v="0"/>
    <n v="0.53"/>
    <s v="Off Ice"/>
    <s v="C2"/>
    <n v="0.125"/>
    <n v="2190"/>
    <n v="0"/>
    <m/>
    <m/>
    <m/>
    <m/>
    <m/>
    <m/>
    <n v="17520"/>
    <m/>
    <m/>
    <m/>
    <m/>
    <m/>
    <m/>
    <n v="0"/>
    <n v="0"/>
    <n v="0"/>
    <n v="0"/>
    <n v="0"/>
    <n v="0"/>
    <n v="0"/>
    <n v="17520"/>
    <n v="0"/>
    <n v="0"/>
    <n v="0"/>
    <n v="0"/>
    <n v="0"/>
    <n v="0"/>
    <n v="17520"/>
    <n v="0"/>
    <n v="17520"/>
    <n v="219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2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2.11.4"/>
    <x v="3"/>
    <s v="CS HW DCC Core Switch &amp; Security Appliance"/>
    <s v="Network Controllers: CS HW DCC Core Switch &amp; Security Appliance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n v="8"/>
    <m/>
    <m/>
    <m/>
    <m/>
    <m/>
    <m/>
    <n v="8"/>
    <n v="5.333333333333333E-2"/>
    <n v="0"/>
    <n v="0"/>
    <n v="0"/>
    <n v="0"/>
    <n v="0"/>
    <n v="939.78000000000009"/>
    <n v="0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2.11.4"/>
    <x v="3"/>
    <s v="CS HW DCC Core Switch &amp; Security Appliance"/>
    <s v="Network Controllers: CS HW DCC Core Switch &amp; Security Appliance"/>
    <x v="5"/>
    <x v="3"/>
    <s v="CapEx"/>
    <m/>
    <s v="C - Engineering Buildup"/>
    <m/>
    <n v="1"/>
    <n v="0"/>
    <n v="0.53"/>
    <s v="Off Ice"/>
    <s v="C2"/>
    <n v="0.125"/>
    <n v="2475.375"/>
    <n v="0"/>
    <m/>
    <m/>
    <m/>
    <m/>
    <m/>
    <m/>
    <n v="19803"/>
    <m/>
    <m/>
    <m/>
    <m/>
    <m/>
    <m/>
    <n v="0"/>
    <n v="0"/>
    <n v="0"/>
    <n v="0"/>
    <n v="0"/>
    <n v="0"/>
    <n v="0"/>
    <n v="19803"/>
    <n v="0"/>
    <n v="0"/>
    <n v="0"/>
    <n v="0"/>
    <n v="0"/>
    <n v="0"/>
    <n v="19803"/>
    <n v="0"/>
    <n v="19803"/>
    <n v="2475.3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03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2.11.5"/>
    <x v="3"/>
    <s v="CS HW Production Main PLC - PLC (redundant), I/O, network, UPS, in a box (3x: DCC, TOS1, TOS2)"/>
    <s v="Network Controllers: CS HW Production Main PLC - PLC (redundant), I/O, network, UPS, in a box (3x: DCC, TOS1, TOS2)"/>
    <x v="5"/>
    <x v="0"/>
    <s v="Labor - Task"/>
    <s v="EN-EE"/>
    <s v="D - Expert Opinion"/>
    <n v="115"/>
    <n v="115"/>
    <n v="0"/>
    <n v="0"/>
    <s v="Off Ice"/>
    <s v="C3"/>
    <n v="0.2"/>
    <n v="845.80200000000013"/>
    <n v="0"/>
    <m/>
    <m/>
    <m/>
    <m/>
    <m/>
    <m/>
    <m/>
    <n v="16"/>
    <n v="10"/>
    <n v="10"/>
    <m/>
    <m/>
    <m/>
    <n v="36"/>
    <n v="0.24"/>
    <n v="0"/>
    <n v="0"/>
    <n v="0"/>
    <n v="0"/>
    <n v="0"/>
    <n v="0"/>
    <n v="1879.5600000000002"/>
    <n v="1174.7250000000001"/>
    <n v="1174.7250000000001"/>
    <n v="0"/>
    <n v="0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2.11.5"/>
    <x v="3"/>
    <s v="CS HW Production Main PLC - PLC (redundant), I/O, network, UPS, in a box (3x: DCC, TOS1, TOS2)"/>
    <s v="Network Controllers: CS HW Production Main PLC - PLC (redundant), I/O, network, UPS, in a box (3x: DCC, TOS1, TOS2)"/>
    <x v="5"/>
    <x v="3"/>
    <s v="CapEx"/>
    <m/>
    <s v="C - Engineering Buildup"/>
    <m/>
    <n v="1"/>
    <n v="0"/>
    <n v="0.53"/>
    <s v="Off Ice"/>
    <s v="C2"/>
    <n v="0.125"/>
    <n v="3733.375"/>
    <n v="0"/>
    <m/>
    <m/>
    <m/>
    <m/>
    <m/>
    <m/>
    <m/>
    <n v="29867"/>
    <m/>
    <m/>
    <m/>
    <m/>
    <m/>
    <n v="0"/>
    <n v="0"/>
    <n v="0"/>
    <n v="0"/>
    <n v="0"/>
    <n v="0"/>
    <n v="0"/>
    <n v="0"/>
    <n v="29867"/>
    <n v="0"/>
    <n v="0"/>
    <n v="0"/>
    <n v="0"/>
    <n v="0"/>
    <n v="29867"/>
    <n v="0"/>
    <n v="29867"/>
    <n v="3733.3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67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2.13"/>
    <x v="3"/>
    <s v="CS HW PY6 Resupply"/>
    <s v="Network Controllers: CS HW PY6 Resupply"/>
    <x v="5"/>
    <x v="0"/>
    <s v="Labor - Task"/>
    <s v="EN-EE"/>
    <s v="D - Expert Opinion"/>
    <n v="115"/>
    <n v="115"/>
    <n v="0"/>
    <n v="0"/>
    <s v="Off Ice"/>
    <s v="C4"/>
    <n v="0.35"/>
    <n v="3359.948445000000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40"/>
    <n v="40"/>
    <m/>
    <m/>
    <m/>
    <m/>
    <m/>
    <n v="80"/>
    <n v="0.53333333333333333"/>
    <n v="0"/>
    <n v="0"/>
    <n v="0"/>
    <n v="0"/>
    <n v="0"/>
    <n v="4799.9263500000006"/>
    <n v="4799.9263500000006"/>
    <n v="0"/>
    <n v="0"/>
    <n v="0"/>
    <n v="0"/>
    <n v="0"/>
    <n v="9599.8527000000013"/>
    <n v="0"/>
    <n v="9599.8527000000013"/>
    <n v="3359.948445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.8527000000013"/>
    <n v="1"/>
    <n v="1.0215000000000001"/>
    <n v="1.0434622500000001"/>
    <n v="1.0658966883750003"/>
    <n v="1.0888134671750629"/>
    <n v="0"/>
    <n v="9599.8527000000013"/>
    <n v="0"/>
    <n v="0"/>
    <n v="0"/>
    <n v="0"/>
    <n v="0"/>
    <n v="0"/>
    <x v="8"/>
  </r>
  <r>
    <n v="1.2"/>
    <s v="1.2.4.2.13"/>
    <x v="3"/>
    <s v="CS HW PY6 Resupply"/>
    <s v="Network Controllers: CS HW PY6 Resupply"/>
    <x v="5"/>
    <x v="3"/>
    <s v="CapEx"/>
    <m/>
    <s v="D - Expert Opinion"/>
    <m/>
    <n v="1"/>
    <n v="0"/>
    <n v="0.53"/>
    <s v="Off Ice"/>
    <s v="C4"/>
    <n v="0.35"/>
    <n v="14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000"/>
    <n v="2000"/>
    <m/>
    <m/>
    <m/>
    <m/>
    <m/>
    <n v="0"/>
    <n v="0"/>
    <n v="0"/>
    <n v="0"/>
    <n v="0"/>
    <n v="0"/>
    <n v="0"/>
    <n v="2000"/>
    <n v="2000"/>
    <n v="0"/>
    <n v="0"/>
    <n v="0"/>
    <n v="0"/>
    <n v="0"/>
    <n v="4000"/>
    <n v="0"/>
    <n v="4000"/>
    <n v="14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2.14"/>
    <x v="3"/>
    <s v="CS HW PY7 Resupply"/>
    <s v="Network Controllers: CS HW PY7 Resupply"/>
    <x v="5"/>
    <x v="0"/>
    <s v="Labor - Task"/>
    <s v="EN-EE"/>
    <s v="D - Expert Opinion"/>
    <n v="115"/>
    <n v="115"/>
    <n v="0"/>
    <n v="0"/>
    <s v="Off Ice"/>
    <s v="C4"/>
    <n v="0.35"/>
    <n v="3432.1873365675006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40"/>
    <n v="40"/>
    <m/>
    <m/>
    <m/>
    <m/>
    <m/>
    <n v="80"/>
    <n v="0.53333333333333333"/>
    <n v="0"/>
    <n v="0"/>
    <n v="0"/>
    <n v="0"/>
    <n v="0"/>
    <n v="4903.1247665250012"/>
    <n v="4903.1247665250012"/>
    <n v="0"/>
    <n v="0"/>
    <n v="0"/>
    <n v="0"/>
    <n v="0"/>
    <n v="9806.2495330500024"/>
    <n v="0"/>
    <n v="9806.2495330500024"/>
    <n v="3432.1873365675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6.2495330500024"/>
    <n v="1"/>
    <n v="1.0215000000000001"/>
    <n v="1.0434622500000001"/>
    <n v="1.0658966883750003"/>
    <n v="1.0888134671750629"/>
    <n v="0"/>
    <n v="0"/>
    <n v="9806.2495330500024"/>
    <n v="0"/>
    <n v="0"/>
    <n v="0"/>
    <n v="0"/>
    <n v="0"/>
    <x v="8"/>
  </r>
  <r>
    <n v="1.2"/>
    <s v="1.2.4.2.14"/>
    <x v="3"/>
    <s v="CS HW PY7 Resupply"/>
    <s v="Network Controllers: CS HW PY7 Resupply"/>
    <x v="5"/>
    <x v="3"/>
    <s v="CapEx"/>
    <m/>
    <s v="D - Expert Opinion"/>
    <m/>
    <n v="1"/>
    <n v="0"/>
    <n v="0.53"/>
    <s v="Off Ice"/>
    <s v="C4"/>
    <n v="0.35"/>
    <n v="14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000"/>
    <n v="2000"/>
    <m/>
    <m/>
    <m/>
    <m/>
    <m/>
    <n v="0"/>
    <n v="0"/>
    <n v="0"/>
    <n v="0"/>
    <n v="0"/>
    <n v="0"/>
    <n v="0"/>
    <n v="2000"/>
    <n v="2000"/>
    <n v="0"/>
    <n v="0"/>
    <n v="0"/>
    <n v="0"/>
    <n v="0"/>
    <n v="4000"/>
    <n v="0"/>
    <n v="4000"/>
    <n v="14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3.4"/>
    <x v="3"/>
    <s v="PLC &amp; Software Development (w/sub-tasks)"/>
    <s v="Controls Software:  PLC &amp; Software Development (w/sub-tasks)"/>
    <x v="5"/>
    <x v="0"/>
    <s v="Labor - Task"/>
    <s v="EN-EE"/>
    <s v="D - Expert Opinion"/>
    <n v="115"/>
    <n v="115"/>
    <n v="0"/>
    <n v="0"/>
    <s v="Off Ice"/>
    <s v="C3"/>
    <n v="0.2"/>
    <n v="2849.6479050000007"/>
    <n v="0"/>
    <m/>
    <n v="10"/>
    <m/>
    <n v="10"/>
    <m/>
    <n v="10"/>
    <m/>
    <n v="10"/>
    <m/>
    <n v="10"/>
    <m/>
    <n v="10"/>
    <m/>
    <n v="60"/>
    <n v="0.4"/>
    <n v="1174.7250000000001"/>
    <n v="0"/>
    <n v="1174.7250000000001"/>
    <n v="0"/>
    <n v="1174.7250000000001"/>
    <n v="0"/>
    <n v="1174.7250000000001"/>
    <n v="0"/>
    <n v="1174.7250000000001"/>
    <n v="0"/>
    <n v="1174.7250000000001"/>
    <n v="0"/>
    <n v="7048.3500000000013"/>
    <n v="0"/>
    <n v="7048.3500000000013"/>
    <n v="1409.6700000000003"/>
    <n v="0"/>
    <n v="10"/>
    <m/>
    <n v="10"/>
    <m/>
    <n v="10"/>
    <m/>
    <n v="10"/>
    <m/>
    <n v="10"/>
    <m/>
    <n v="10"/>
    <m/>
    <n v="60"/>
    <n v="0.4"/>
    <n v="1199.9815875000002"/>
    <n v="0"/>
    <n v="1199.9815875000002"/>
    <n v="0"/>
    <n v="1199.9815875000002"/>
    <n v="0"/>
    <n v="1199.9815875000002"/>
    <n v="0"/>
    <n v="1199.9815875000002"/>
    <n v="0"/>
    <n v="1199.9815875000002"/>
    <n v="0"/>
    <n v="7199.8895250000014"/>
    <n v="0"/>
    <n v="7199.8895250000014"/>
    <n v="1439.977905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48.239525000003"/>
    <n v="1"/>
    <n v="1.0215000000000001"/>
    <n v="1.0434622500000001"/>
    <n v="1.0658966883750003"/>
    <n v="1.0888134671750629"/>
    <n v="7048.35"/>
    <n v="7199.8895250000014"/>
    <n v="0"/>
    <n v="0"/>
    <n v="0"/>
    <n v="0"/>
    <n v="0"/>
    <n v="0"/>
    <x v="8"/>
  </r>
  <r>
    <n v="1.2"/>
    <s v="1.2.4.3.5"/>
    <x v="3"/>
    <s v="SCADA Monitoring Software and Server Procurement"/>
    <s v="Controls Software: SCADA Monitoring Software Procurement - Server"/>
    <x v="5"/>
    <x v="0"/>
    <s v="Labor - Task"/>
    <s v="EN-EE"/>
    <s v="D - Expert Opinion"/>
    <n v="115"/>
    <n v="115"/>
    <n v="0"/>
    <n v="0"/>
    <s v="Off Ice"/>
    <s v="C2"/>
    <n v="0.125"/>
    <n v="293.68125000000003"/>
    <n v="0"/>
    <m/>
    <n v="20"/>
    <m/>
    <m/>
    <m/>
    <m/>
    <m/>
    <m/>
    <m/>
    <m/>
    <m/>
    <m/>
    <m/>
    <n v="20"/>
    <n v="0.13333333333333333"/>
    <n v="2349.4500000000003"/>
    <n v="0"/>
    <n v="0"/>
    <n v="0"/>
    <n v="0"/>
    <n v="0"/>
    <n v="0"/>
    <n v="0"/>
    <n v="0"/>
    <n v="0"/>
    <n v="0"/>
    <n v="0"/>
    <n v="2349.4500000000003"/>
    <n v="0"/>
    <n v="2349.4500000000003"/>
    <n v="293.68125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3.5"/>
    <x v="3"/>
    <s v="SCADA Monitoring Software and Server Procurement"/>
    <s v="Controls Software: SCADA Monitoring Software - Server"/>
    <x v="5"/>
    <x v="3"/>
    <s v="CapEx"/>
    <m/>
    <s v="C - Engineering Buildup"/>
    <m/>
    <n v="1"/>
    <n v="0"/>
    <n v="0.53"/>
    <s v="Off Ice"/>
    <s v="C2"/>
    <n v="0.125"/>
    <n v="287.125"/>
    <n v="0"/>
    <m/>
    <n v="2297"/>
    <m/>
    <m/>
    <m/>
    <m/>
    <m/>
    <m/>
    <m/>
    <m/>
    <m/>
    <m/>
    <m/>
    <n v="0"/>
    <n v="0"/>
    <n v="2297"/>
    <n v="0"/>
    <n v="0"/>
    <n v="0"/>
    <n v="0"/>
    <n v="0"/>
    <n v="0"/>
    <n v="0"/>
    <n v="0"/>
    <n v="0"/>
    <n v="0"/>
    <n v="0"/>
    <n v="2297"/>
    <n v="0"/>
    <n v="2297"/>
    <n v="287.1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7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3.9.1.1"/>
    <x v="3"/>
    <s v="Local-Panel MDS-specific HMI (PY5)"/>
    <s v="Operator Screen MHP: Local-Panel MDS-specific HMI (PY5)"/>
    <x v="5"/>
    <x v="0"/>
    <s v="Labor - Task"/>
    <s v="EN-EE"/>
    <s v="D - Expert Opinion"/>
    <n v="115"/>
    <n v="115"/>
    <n v="0"/>
    <n v="0"/>
    <s v="Off Ice"/>
    <s v="C3"/>
    <n v="0.2"/>
    <n v="469.8900000000001"/>
    <n v="0"/>
    <m/>
    <m/>
    <m/>
    <m/>
    <m/>
    <m/>
    <m/>
    <n v="20"/>
    <m/>
    <m/>
    <m/>
    <m/>
    <m/>
    <n v="20"/>
    <n v="0.13333333333333333"/>
    <n v="0"/>
    <n v="0"/>
    <n v="0"/>
    <n v="0"/>
    <n v="0"/>
    <n v="0"/>
    <n v="2349.4500000000003"/>
    <n v="0"/>
    <n v="0"/>
    <n v="0"/>
    <n v="0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3.9.1.2"/>
    <x v="3"/>
    <s v="Local-Panel MDS-specific HMI (PY6)"/>
    <s v="Operator Screen MHP:  Local-Panel MDS-specific HMI (PY6)"/>
    <x v="5"/>
    <x v="0"/>
    <s v="Labor - Task"/>
    <s v="EN-EE"/>
    <s v="D - Expert Opinion"/>
    <n v="115"/>
    <n v="115"/>
    <n v="0"/>
    <n v="0"/>
    <s v="Off Ice"/>
    <s v="C3"/>
    <n v="0.2"/>
    <n v="479.99263500000006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0"/>
    <m/>
    <m/>
    <m/>
    <m/>
    <m/>
    <n v="20"/>
    <n v="0.13333333333333333"/>
    <n v="0"/>
    <n v="0"/>
    <n v="0"/>
    <n v="0"/>
    <n v="0"/>
    <n v="0"/>
    <n v="2399.9631750000003"/>
    <n v="0"/>
    <n v="0"/>
    <n v="0"/>
    <n v="0"/>
    <n v="0"/>
    <n v="2399.9631750000003"/>
    <n v="0"/>
    <n v="2399.9631750000003"/>
    <n v="479.99263500000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9.9631750000003"/>
    <n v="1"/>
    <n v="1.0215000000000001"/>
    <n v="1.0434622500000001"/>
    <n v="1.0658966883750003"/>
    <n v="1.0888134671750629"/>
    <n v="0"/>
    <n v="2399.9631750000003"/>
    <n v="0"/>
    <n v="0"/>
    <n v="0"/>
    <n v="0"/>
    <n v="0"/>
    <n v="0"/>
    <x v="8"/>
  </r>
  <r>
    <n v="1.2"/>
    <s v="1.2.4.3.9.1.3"/>
    <x v="3"/>
    <s v="DCC-based SCADA UI (PY5)"/>
    <s v="Operator Screen MHP:  DCC-based SCADA UI (PY5)"/>
    <x v="5"/>
    <x v="0"/>
    <s v="Labor - Task"/>
    <s v="EN-EE"/>
    <s v="D - Expert Opinion"/>
    <n v="115"/>
    <n v="115"/>
    <n v="0"/>
    <n v="0"/>
    <s v="Off Ice"/>
    <s v="C3"/>
    <n v="0.2"/>
    <n v="1879.5600000000004"/>
    <n v="0"/>
    <m/>
    <m/>
    <m/>
    <m/>
    <m/>
    <m/>
    <m/>
    <n v="80"/>
    <m/>
    <m/>
    <m/>
    <m/>
    <m/>
    <n v="80"/>
    <n v="0.53333333333333333"/>
    <n v="0"/>
    <n v="0"/>
    <n v="0"/>
    <n v="0"/>
    <n v="0"/>
    <n v="0"/>
    <n v="9397.8000000000011"/>
    <n v="0"/>
    <n v="0"/>
    <n v="0"/>
    <n v="0"/>
    <n v="0"/>
    <n v="9397.8000000000011"/>
    <n v="0"/>
    <n v="9397.8000000000011"/>
    <n v="1879.56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8"/>
  </r>
  <r>
    <n v="1.2"/>
    <s v="1.2.4.3.9.1.4"/>
    <x v="3"/>
    <s v="DCC-based SCADA UI (PY6)"/>
    <s v="Operator Screen MHP:  DCC-based SCADA UI (PY6)"/>
    <x v="5"/>
    <x v="0"/>
    <s v="Labor - Task"/>
    <s v="EN-EE"/>
    <s v="D - Expert Opinion"/>
    <n v="115"/>
    <n v="115"/>
    <n v="0"/>
    <n v="0"/>
    <s v="Off Ice"/>
    <s v="C3"/>
    <n v="0.2"/>
    <n v="1919.970540000000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80"/>
    <m/>
    <m/>
    <m/>
    <m/>
    <m/>
    <n v="80"/>
    <n v="0.53333333333333333"/>
    <n v="0"/>
    <n v="0"/>
    <n v="0"/>
    <n v="0"/>
    <n v="0"/>
    <n v="0"/>
    <n v="9599.8527000000013"/>
    <n v="0"/>
    <n v="0"/>
    <n v="0"/>
    <n v="0"/>
    <n v="0"/>
    <n v="9599.8527000000013"/>
    <n v="0"/>
    <n v="9599.8527000000013"/>
    <n v="1919.97054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.8527000000013"/>
    <n v="1"/>
    <n v="1.0215000000000001"/>
    <n v="1.0434622500000001"/>
    <n v="1.0658966883750003"/>
    <n v="1.0888134671750629"/>
    <n v="0"/>
    <n v="9599.8527000000013"/>
    <n v="0"/>
    <n v="0"/>
    <n v="0"/>
    <n v="0"/>
    <n v="0"/>
    <n v="0"/>
    <x v="8"/>
  </r>
  <r>
    <n v="1.2"/>
    <s v="1.2.4.3.9.2.1"/>
    <x v="3"/>
    <s v="Local-Panel MDS-specific HMI (PY5)"/>
    <s v="Operator Screen Fuel System: Local-Panel MDS-specific HMI (PY5)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39.78000000000009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3.9.2.2"/>
    <x v="3"/>
    <s v="Local-Panel MDS-specific HMI (PY6)"/>
    <s v="Operator Screen Fuel System:  Local-Panel MDS-specific HMI (PY6)"/>
    <x v="5"/>
    <x v="0"/>
    <s v="Labor - Task"/>
    <s v="EN-EE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59.98527000000013"/>
    <n v="0"/>
    <n v="0"/>
    <n v="0"/>
    <n v="0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3.9.2.3"/>
    <x v="3"/>
    <s v="DCC-based SCADA  (PY5)"/>
    <s v="Operator Screen Fuel System:  DCC-based SCADA  (PY5)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39.78000000000009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3.9.2.4"/>
    <x v="3"/>
    <s v="DCC-based SCADA (PY6)"/>
    <s v="Operator Screen Fuel System:  DCC-based SCADA (PY6)"/>
    <x v="5"/>
    <x v="0"/>
    <s v="Labor - Task"/>
    <s v="EN-EE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59.98527000000013"/>
    <n v="0"/>
    <n v="0"/>
    <n v="0"/>
    <n v="0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3.9.3.1"/>
    <x v="3"/>
    <s v="Local-Panel MDS-specific HMI (PY5)"/>
    <s v="Operator Screen Gensets:  Local-Panel MDS-specific HMI (PY5)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m/>
    <m/>
    <m/>
    <n v="8"/>
    <m/>
    <m/>
    <m/>
    <n v="8"/>
    <n v="5.333333333333333E-2"/>
    <n v="0"/>
    <n v="0"/>
    <n v="0"/>
    <n v="0"/>
    <n v="0"/>
    <n v="0"/>
    <n v="0"/>
    <n v="0"/>
    <n v="939.78000000000009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3.9.3.2"/>
    <x v="3"/>
    <s v="Local-Panel MDS-specific HMI (PY6)"/>
    <s v="Operator Screen Gensets:   Local-Panel MDS-specific HMI (PY6)"/>
    <x v="5"/>
    <x v="0"/>
    <s v="Labor - Task"/>
    <s v="EN-EE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8"/>
    <m/>
    <m/>
    <m/>
    <n v="8"/>
    <n v="5.333333333333333E-2"/>
    <n v="0"/>
    <n v="0"/>
    <n v="0"/>
    <n v="0"/>
    <n v="0"/>
    <n v="0"/>
    <n v="0"/>
    <n v="0"/>
    <n v="959.98527000000013"/>
    <n v="0"/>
    <n v="0"/>
    <n v="0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3.9.3.3"/>
    <x v="3"/>
    <s v="DCC-based SCADA (PY5)"/>
    <s v="Operator Screen Gensets:   DCC-based SCADA (PY5)"/>
    <x v="5"/>
    <x v="0"/>
    <s v="Labor - Task"/>
    <s v="EN-EE"/>
    <s v="D - Expert Opinion"/>
    <n v="115"/>
    <n v="115"/>
    <n v="0"/>
    <n v="0"/>
    <s v="Off Ice"/>
    <s v="C3"/>
    <n v="0.2"/>
    <n v="281.93400000000003"/>
    <n v="0"/>
    <m/>
    <m/>
    <m/>
    <m/>
    <m/>
    <m/>
    <m/>
    <m/>
    <m/>
    <n v="12"/>
    <m/>
    <m/>
    <m/>
    <n v="12"/>
    <n v="0.08"/>
    <n v="0"/>
    <n v="0"/>
    <n v="0"/>
    <n v="0"/>
    <n v="0"/>
    <n v="0"/>
    <n v="0"/>
    <n v="0"/>
    <n v="1409.67"/>
    <n v="0"/>
    <n v="0"/>
    <n v="0"/>
    <n v="1409.67"/>
    <n v="0"/>
    <n v="1409.67"/>
    <n v="281.934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.67"/>
    <n v="1"/>
    <n v="1.0215000000000001"/>
    <n v="1.0434622500000001"/>
    <n v="1.0658966883750003"/>
    <n v="1.0888134671750629"/>
    <n v="1409.67"/>
    <n v="0"/>
    <n v="0"/>
    <n v="0"/>
    <n v="0"/>
    <n v="0"/>
    <n v="0"/>
    <n v="0"/>
    <x v="8"/>
  </r>
  <r>
    <n v="1.2"/>
    <s v="1.2.4.3.9.3.4"/>
    <x v="3"/>
    <s v="DCC-based SCADA (PY6)"/>
    <s v="Operator Screen Gensets:   DCC-based SCADA (PY6)"/>
    <x v="5"/>
    <x v="0"/>
    <s v="Labor - Task"/>
    <s v="EN-EE"/>
    <s v="D - Expert Opinion"/>
    <n v="115"/>
    <n v="115"/>
    <n v="0"/>
    <n v="0"/>
    <s v="Off Ice"/>
    <s v="C3"/>
    <n v="0.2"/>
    <n v="287.99558100000007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12"/>
    <m/>
    <m/>
    <m/>
    <n v="12"/>
    <n v="0.08"/>
    <n v="0"/>
    <n v="0"/>
    <n v="0"/>
    <n v="0"/>
    <n v="0"/>
    <n v="0"/>
    <n v="0"/>
    <n v="0"/>
    <n v="1439.9779050000002"/>
    <n v="0"/>
    <n v="0"/>
    <n v="0"/>
    <n v="1439.9779050000002"/>
    <n v="0"/>
    <n v="1439.9779050000002"/>
    <n v="287.995581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.9779050000002"/>
    <n v="1"/>
    <n v="1.0215000000000001"/>
    <n v="1.0434622500000001"/>
    <n v="1.0658966883750003"/>
    <n v="1.0888134671750629"/>
    <n v="0"/>
    <n v="1439.9779050000002"/>
    <n v="0"/>
    <n v="0"/>
    <n v="0"/>
    <n v="0"/>
    <n v="0"/>
    <n v="0"/>
    <x v="8"/>
  </r>
  <r>
    <n v="1.2"/>
    <s v="1.2.4.3.9.4.3"/>
    <x v="3"/>
    <s v="DCC-based SCADA (PY5)"/>
    <s v="Operator Screen Rodwell: DCC-based SCADA (PY5)"/>
    <x v="5"/>
    <x v="0"/>
    <s v="Labor - Task"/>
    <s v="EN-EE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m/>
    <n v="40"/>
    <m/>
    <m/>
    <n v="40"/>
    <n v="0.26666666666666666"/>
    <n v="0"/>
    <n v="0"/>
    <n v="0"/>
    <n v="0"/>
    <n v="0"/>
    <n v="0"/>
    <n v="0"/>
    <n v="0"/>
    <n v="0"/>
    <n v="4698.9000000000005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3.9.4.4"/>
    <x v="3"/>
    <s v="DCC-based SCADA (PY6)"/>
    <s v="Operator Screen Rodwell: DCC-based SCADA (PY6)"/>
    <x v="5"/>
    <x v="0"/>
    <s v="Labor - Task"/>
    <s v="EN-EE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40"/>
    <m/>
    <m/>
    <n v="40"/>
    <n v="0.26666666666666666"/>
    <n v="0"/>
    <n v="0"/>
    <n v="0"/>
    <n v="0"/>
    <n v="0"/>
    <n v="0"/>
    <n v="0"/>
    <n v="0"/>
    <n v="0"/>
    <n v="4799.9263500000006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3.9.5.1"/>
    <x v="3"/>
    <s v="Local-Panel MDS-specific HMI (PY5)"/>
    <s v="Operator Screen HPP: Local-Panel MDS-specific HMI (PY5)"/>
    <x v="5"/>
    <x v="0"/>
    <s v="Labor - Task"/>
    <s v="EN-EE"/>
    <s v="D - Expert Opinion"/>
    <n v="115"/>
    <n v="115"/>
    <n v="0"/>
    <n v="0"/>
    <s v="Off Ice"/>
    <s v="C3"/>
    <n v="0.2"/>
    <n v="422.90100000000007"/>
    <n v="0"/>
    <m/>
    <m/>
    <m/>
    <m/>
    <m/>
    <m/>
    <m/>
    <m/>
    <m/>
    <m/>
    <m/>
    <n v="18"/>
    <m/>
    <n v="18"/>
    <n v="0.12"/>
    <n v="0"/>
    <n v="0"/>
    <n v="0"/>
    <n v="0"/>
    <n v="0"/>
    <n v="0"/>
    <n v="0"/>
    <n v="0"/>
    <n v="0"/>
    <n v="0"/>
    <n v="2114.5050000000001"/>
    <n v="0"/>
    <n v="2114.5050000000001"/>
    <n v="0"/>
    <n v="2114.5050000000001"/>
    <n v="422.901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4.5050000000001"/>
    <n v="1"/>
    <n v="1.0215000000000001"/>
    <n v="1.0434622500000001"/>
    <n v="1.0658966883750003"/>
    <n v="1.0888134671750629"/>
    <n v="2114.5050000000001"/>
    <n v="0"/>
    <n v="0"/>
    <n v="0"/>
    <n v="0"/>
    <n v="0"/>
    <n v="0"/>
    <n v="0"/>
    <x v="8"/>
  </r>
  <r>
    <n v="1.2"/>
    <s v="1.2.4.3.9.5.2"/>
    <x v="3"/>
    <s v="Local-Panel MDS-specific HMI (PY6)"/>
    <s v="Operator Screen HPP: Local-Panel MDS-specific HMI (PY6)"/>
    <x v="5"/>
    <x v="0"/>
    <s v="Labor - Task"/>
    <s v="EN-EE"/>
    <s v="D - Expert Opinion"/>
    <n v="115"/>
    <n v="115"/>
    <n v="0"/>
    <n v="0"/>
    <s v="Off Ice"/>
    <s v="C3"/>
    <n v="0.2"/>
    <n v="431.9933715000001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8"/>
    <m/>
    <n v="18"/>
    <n v="0.12"/>
    <n v="0"/>
    <n v="0"/>
    <n v="0"/>
    <n v="0"/>
    <n v="0"/>
    <n v="0"/>
    <n v="0"/>
    <n v="0"/>
    <n v="0"/>
    <n v="0"/>
    <n v="2159.9668575000005"/>
    <n v="0"/>
    <n v="2159.9668575000005"/>
    <n v="0"/>
    <n v="2159.9668575000005"/>
    <n v="431.9933715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9.9668575000005"/>
    <n v="1"/>
    <n v="1.0215000000000001"/>
    <n v="1.0434622500000001"/>
    <n v="1.0658966883750003"/>
    <n v="1.0888134671750629"/>
    <n v="0"/>
    <n v="2159.9668575000005"/>
    <n v="0"/>
    <n v="0"/>
    <n v="0"/>
    <n v="0"/>
    <n v="0"/>
    <n v="0"/>
    <x v="8"/>
  </r>
  <r>
    <n v="1.2"/>
    <s v="1.2.4.3.9.5.3"/>
    <x v="3"/>
    <s v="DCC-based SCADA (PY5)"/>
    <s v="Operator Screen HPP:  DCC-based SCADA (PY5)"/>
    <x v="5"/>
    <x v="0"/>
    <s v="Labor - Task"/>
    <s v="EN-EE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m/>
    <m/>
    <n v="40"/>
    <m/>
    <n v="40"/>
    <n v="0.26666666666666666"/>
    <n v="0"/>
    <n v="0"/>
    <n v="0"/>
    <n v="0"/>
    <n v="0"/>
    <n v="0"/>
    <n v="0"/>
    <n v="0"/>
    <n v="0"/>
    <n v="0"/>
    <n v="4698.9000000000005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3.9.5.4"/>
    <x v="3"/>
    <s v="DCC-based SCADA (PY6)"/>
    <s v="Operator Screen HPP:  DCC-based SCADA (PY6)"/>
    <x v="5"/>
    <x v="0"/>
    <s v="Labor - Task"/>
    <s v="EN-EE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40"/>
    <m/>
    <n v="40"/>
    <n v="0.26666666666666666"/>
    <n v="0"/>
    <n v="0"/>
    <n v="0"/>
    <n v="0"/>
    <n v="0"/>
    <n v="0"/>
    <n v="0"/>
    <n v="0"/>
    <n v="0"/>
    <n v="0"/>
    <n v="4799.9263500000006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3.9.6.1"/>
    <x v="3"/>
    <s v="Local-Panel MDS-specific HMI (PY5)"/>
    <s v="Operator Screen PHS: Local-Panel MDS-specific HMI (PY5)"/>
    <x v="5"/>
    <x v="0"/>
    <s v="Labor - Task"/>
    <s v="EN-EE"/>
    <s v="D - Expert Opinion"/>
    <n v="115"/>
    <n v="115"/>
    <n v="0"/>
    <n v="0"/>
    <s v="Off Ice"/>
    <s v="C3"/>
    <n v="0.2"/>
    <n v="375.91200000000003"/>
    <n v="0"/>
    <m/>
    <m/>
    <m/>
    <m/>
    <m/>
    <m/>
    <m/>
    <m/>
    <m/>
    <m/>
    <m/>
    <m/>
    <n v="16"/>
    <n v="16"/>
    <n v="0.10666666666666666"/>
    <n v="0"/>
    <n v="0"/>
    <n v="0"/>
    <n v="0"/>
    <n v="0"/>
    <n v="0"/>
    <n v="0"/>
    <n v="0"/>
    <n v="0"/>
    <n v="0"/>
    <n v="0"/>
    <n v="1879.5600000000002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3.9.6.2"/>
    <x v="3"/>
    <s v="Local-Panel MDS-specific HMI (PY6)"/>
    <s v="Operator Screen PHS: Local-Panel MDS-specific HMI (PY6)"/>
    <x v="5"/>
    <x v="0"/>
    <s v="Labor - Task"/>
    <s v="EN-EE"/>
    <s v="D - Expert Opinion"/>
    <n v="115"/>
    <n v="115"/>
    <n v="0"/>
    <n v="0"/>
    <s v="Off Ice"/>
    <s v="C3"/>
    <n v="0.2"/>
    <n v="383.994108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n v="16"/>
    <n v="16"/>
    <n v="0.10666666666666666"/>
    <n v="0"/>
    <n v="0"/>
    <n v="0"/>
    <n v="0"/>
    <n v="0"/>
    <n v="0"/>
    <n v="0"/>
    <n v="0"/>
    <n v="0"/>
    <n v="0"/>
    <n v="0"/>
    <n v="1919.9705400000003"/>
    <n v="1919.9705400000003"/>
    <n v="0"/>
    <n v="1919.9705400000003"/>
    <n v="383.994108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9.9705400000003"/>
    <n v="1"/>
    <n v="1.0215000000000001"/>
    <n v="1.0434622500000001"/>
    <n v="1.0658966883750003"/>
    <n v="1.0888134671750629"/>
    <n v="0"/>
    <n v="1919.9705400000003"/>
    <n v="0"/>
    <n v="0"/>
    <n v="0"/>
    <n v="0"/>
    <n v="0"/>
    <n v="0"/>
    <x v="8"/>
  </r>
  <r>
    <n v="1.2"/>
    <s v="1.2.4.3.9.6.3"/>
    <x v="3"/>
    <s v="DCC-based SCADA (PY5)"/>
    <s v="Operator Screen PHS: DCC-based SCADA (PY5)"/>
    <x v="5"/>
    <x v="0"/>
    <s v="Labor - Task"/>
    <s v="EN-EE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m/>
    <m/>
    <m/>
    <n v="40"/>
    <n v="40"/>
    <n v="0.26666666666666666"/>
    <n v="0"/>
    <n v="0"/>
    <n v="0"/>
    <n v="0"/>
    <n v="0"/>
    <n v="0"/>
    <n v="0"/>
    <n v="0"/>
    <n v="0"/>
    <n v="0"/>
    <n v="0"/>
    <n v="4698.9000000000005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3.9.6.4"/>
    <x v="3"/>
    <s v="DCC-based SCADA (PY6)"/>
    <s v="Operator Screen PHS: DCC-based SCADA (PY6)"/>
    <x v="5"/>
    <x v="0"/>
    <s v="Labor - Task"/>
    <s v="EN-EE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n v="40"/>
    <n v="40"/>
    <n v="0.26666666666666666"/>
    <n v="0"/>
    <n v="0"/>
    <n v="0"/>
    <n v="0"/>
    <n v="0"/>
    <n v="0"/>
    <n v="0"/>
    <n v="0"/>
    <n v="0"/>
    <n v="0"/>
    <n v="0"/>
    <n v="4799.9263500000006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3.10.1"/>
    <x v="3"/>
    <s v="SCADA - DrillHead (PY5)"/>
    <s v="TOS Operator Screen: SCADA - DrillHead (PY5)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39.78000000000009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3.10.2"/>
    <x v="3"/>
    <s v="SCADA - DrillHead (PY6)"/>
    <s v="TOS Operator Screen:  SCADA - DrillHead (PY6)"/>
    <x v="5"/>
    <x v="0"/>
    <s v="Labor - Task"/>
    <s v="EN-EE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59.98527000000013"/>
    <n v="0"/>
    <n v="0"/>
    <n v="0"/>
    <n v="0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3.10.3"/>
    <x v="3"/>
    <s v="SCADA - Drill_Settings (PY5)"/>
    <s v="TOS Operator Screen:  SCADA - Drill_Settings (PY5)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39.78000000000009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3.10.4"/>
    <x v="3"/>
    <s v="SCADA - Drill_Settings (PY6)"/>
    <s v="TOS Operator Screen:  SCADA - Drill_Settings (PY6)"/>
    <x v="5"/>
    <x v="0"/>
    <s v="Labor - Task"/>
    <s v="EN-EE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59.98527000000013"/>
    <n v="0"/>
    <n v="0"/>
    <n v="0"/>
    <n v="0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3.10.5"/>
    <x v="3"/>
    <s v="SCADA - Drilling_Drill Control (PY5)"/>
    <s v="TOS Operator Screen:  SCADA - SCADA - Drilling_Drill Control (PY5)"/>
    <x v="5"/>
    <x v="0"/>
    <s v="Labor - Task"/>
    <s v="EN-EE"/>
    <s v="D - Expert Opinion"/>
    <n v="115"/>
    <n v="115"/>
    <n v="0"/>
    <n v="0"/>
    <s v="Off Ice"/>
    <s v="C3"/>
    <n v="0.2"/>
    <n v="281.93400000000003"/>
    <n v="0"/>
    <m/>
    <m/>
    <m/>
    <m/>
    <m/>
    <m/>
    <m/>
    <m/>
    <m/>
    <n v="12"/>
    <m/>
    <m/>
    <m/>
    <n v="12"/>
    <n v="0.08"/>
    <n v="0"/>
    <n v="0"/>
    <n v="0"/>
    <n v="0"/>
    <n v="0"/>
    <n v="0"/>
    <n v="0"/>
    <n v="0"/>
    <n v="1409.67"/>
    <n v="0"/>
    <n v="0"/>
    <n v="0"/>
    <n v="1409.67"/>
    <n v="0"/>
    <n v="1409.67"/>
    <n v="281.934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.67"/>
    <n v="1"/>
    <n v="1.0215000000000001"/>
    <n v="1.0434622500000001"/>
    <n v="1.0658966883750003"/>
    <n v="1.0888134671750629"/>
    <n v="1409.67"/>
    <n v="0"/>
    <n v="0"/>
    <n v="0"/>
    <n v="0"/>
    <n v="0"/>
    <n v="0"/>
    <n v="0"/>
    <x v="8"/>
  </r>
  <r>
    <n v="1.2"/>
    <s v="1.2.4.3.10.6"/>
    <x v="3"/>
    <s v="SCADA - Drilling_Drill Control (PY6)"/>
    <s v="TOS Operator Screen:  SCADA - Drilling_Drill Control (PY6)"/>
    <x v="5"/>
    <x v="0"/>
    <s v="Labor - Task"/>
    <s v="EN-EE"/>
    <s v="D - Expert Opinion"/>
    <n v="115"/>
    <n v="115"/>
    <n v="0"/>
    <n v="0"/>
    <s v="Off Ice"/>
    <s v="C3"/>
    <n v="0.2"/>
    <n v="287.99558100000007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12"/>
    <m/>
    <m/>
    <m/>
    <n v="12"/>
    <n v="0.08"/>
    <n v="0"/>
    <n v="0"/>
    <n v="0"/>
    <n v="0"/>
    <n v="0"/>
    <n v="0"/>
    <n v="0"/>
    <n v="0"/>
    <n v="1439.9779050000002"/>
    <n v="0"/>
    <n v="0"/>
    <n v="0"/>
    <n v="1439.9779050000002"/>
    <n v="0"/>
    <n v="1439.9779050000002"/>
    <n v="287.995581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.9779050000002"/>
    <n v="1"/>
    <n v="1.0215000000000001"/>
    <n v="1.0434622500000001"/>
    <n v="1.0658966883750003"/>
    <n v="1.0888134671750629"/>
    <n v="0"/>
    <n v="1439.9779050000002"/>
    <n v="0"/>
    <n v="0"/>
    <n v="0"/>
    <n v="0"/>
    <n v="0"/>
    <n v="0"/>
    <x v="8"/>
  </r>
  <r>
    <n v="1.2"/>
    <s v="1.2.4.3.10.7"/>
    <x v="3"/>
    <s v="SCADA - Drilling_Cable Level Wind (PY5)"/>
    <s v="TOS Operator Screen:  SCADA - SCADA - Drilling_Cable Level Wind (PY5)"/>
    <x v="5"/>
    <x v="0"/>
    <s v="Labor - Task"/>
    <s v="EN-EE"/>
    <s v="D - Expert Opinion"/>
    <n v="115"/>
    <n v="115"/>
    <n v="0"/>
    <n v="0"/>
    <s v="Off Ice"/>
    <s v="C3"/>
    <n v="0.2"/>
    <n v="281.93400000000003"/>
    <n v="0"/>
    <m/>
    <m/>
    <m/>
    <m/>
    <m/>
    <m/>
    <m/>
    <m/>
    <m/>
    <m/>
    <n v="12"/>
    <m/>
    <m/>
    <n v="12"/>
    <n v="0.08"/>
    <n v="0"/>
    <n v="0"/>
    <n v="0"/>
    <n v="0"/>
    <n v="0"/>
    <n v="0"/>
    <n v="0"/>
    <n v="0"/>
    <n v="0"/>
    <n v="1409.67"/>
    <n v="0"/>
    <n v="0"/>
    <n v="1409.67"/>
    <n v="0"/>
    <n v="1409.67"/>
    <n v="281.934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.67"/>
    <n v="1"/>
    <n v="1.0215000000000001"/>
    <n v="1.0434622500000001"/>
    <n v="1.0658966883750003"/>
    <n v="1.0888134671750629"/>
    <n v="1409.67"/>
    <n v="0"/>
    <n v="0"/>
    <n v="0"/>
    <n v="0"/>
    <n v="0"/>
    <n v="0"/>
    <n v="0"/>
    <x v="8"/>
  </r>
  <r>
    <n v="1.2"/>
    <s v="1.2.4.3.10.8"/>
    <x v="3"/>
    <s v="SCADA - Drilling_Cable Level Wind (PY6)"/>
    <s v="TOS Operator Screen:  SCADA - Drilling_Cable Level Wind (PY6)"/>
    <x v="5"/>
    <x v="0"/>
    <s v="Labor - Task"/>
    <s v="EN-EE"/>
    <s v="D - Expert Opinion"/>
    <n v="115"/>
    <n v="115"/>
    <n v="0"/>
    <n v="0"/>
    <s v="Off Ice"/>
    <s v="C3"/>
    <n v="0.2"/>
    <n v="287.99558100000007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2"/>
    <m/>
    <m/>
    <n v="12"/>
    <n v="0.08"/>
    <n v="0"/>
    <n v="0"/>
    <n v="0"/>
    <n v="0"/>
    <n v="0"/>
    <n v="0"/>
    <n v="0"/>
    <n v="0"/>
    <n v="0"/>
    <n v="1439.9779050000002"/>
    <n v="0"/>
    <n v="0"/>
    <n v="1439.9779050000002"/>
    <n v="0"/>
    <n v="1439.9779050000002"/>
    <n v="287.995581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.9779050000002"/>
    <n v="1"/>
    <n v="1.0215000000000001"/>
    <n v="1.0434622500000001"/>
    <n v="1.0658966883750003"/>
    <n v="1.0888134671750629"/>
    <n v="0"/>
    <n v="1439.9779050000002"/>
    <n v="0"/>
    <n v="0"/>
    <n v="0"/>
    <n v="0"/>
    <n v="0"/>
    <n v="0"/>
    <x v="8"/>
  </r>
  <r>
    <n v="1.2"/>
    <s v="1.2.4.3.10.9"/>
    <x v="3"/>
    <s v="SCADA - Drilling_Hose Level Wind (PY5)"/>
    <s v="TOS Operator Screen:  SCADA - Drilling_Hose Level Wind (PY5)"/>
    <x v="5"/>
    <x v="0"/>
    <s v="Labor - Task"/>
    <s v="EN-EE"/>
    <s v="D - Expert Opinion"/>
    <n v="115"/>
    <n v="115"/>
    <n v="0"/>
    <n v="0"/>
    <s v="Off Ice"/>
    <s v="C3"/>
    <n v="0.2"/>
    <n v="281.93400000000003"/>
    <n v="0"/>
    <m/>
    <m/>
    <m/>
    <m/>
    <m/>
    <m/>
    <m/>
    <m/>
    <m/>
    <m/>
    <n v="12"/>
    <m/>
    <m/>
    <n v="12"/>
    <n v="0.08"/>
    <n v="0"/>
    <n v="0"/>
    <n v="0"/>
    <n v="0"/>
    <n v="0"/>
    <n v="0"/>
    <n v="0"/>
    <n v="0"/>
    <n v="0"/>
    <n v="1409.67"/>
    <n v="0"/>
    <n v="0"/>
    <n v="1409.67"/>
    <n v="0"/>
    <n v="1409.67"/>
    <n v="281.934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.67"/>
    <n v="1"/>
    <n v="1.0215000000000001"/>
    <n v="1.0434622500000001"/>
    <n v="1.0658966883750003"/>
    <n v="1.0888134671750629"/>
    <n v="1409.67"/>
    <n v="0"/>
    <n v="0"/>
    <n v="0"/>
    <n v="0"/>
    <n v="0"/>
    <n v="0"/>
    <n v="0"/>
    <x v="8"/>
  </r>
  <r>
    <n v="1.2"/>
    <s v="1.2.4.3.10.10"/>
    <x v="3"/>
    <s v="SCADA - Drilling_Hose Level Wind (PY6)"/>
    <s v="TOS Operator Screen:  SCADA - Drilling_Hose Level Wind (PY6)"/>
    <x v="5"/>
    <x v="0"/>
    <s v="Labor - Task"/>
    <s v="EN-EE"/>
    <s v="D - Expert Opinion"/>
    <n v="115"/>
    <n v="115"/>
    <n v="0"/>
    <n v="0"/>
    <s v="Off Ice"/>
    <s v="C3"/>
    <n v="0.2"/>
    <n v="287.99558100000007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2"/>
    <m/>
    <m/>
    <n v="12"/>
    <n v="0.08"/>
    <n v="0"/>
    <n v="0"/>
    <n v="0"/>
    <n v="0"/>
    <n v="0"/>
    <n v="0"/>
    <n v="0"/>
    <n v="0"/>
    <n v="0"/>
    <n v="1439.9779050000002"/>
    <n v="0"/>
    <n v="0"/>
    <n v="1439.9779050000002"/>
    <n v="0"/>
    <n v="1439.9779050000002"/>
    <n v="287.995581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.9779050000002"/>
    <n v="1"/>
    <n v="1.0215000000000001"/>
    <n v="1.0434622500000001"/>
    <n v="1.0658966883750003"/>
    <n v="1.0888134671750629"/>
    <n v="0"/>
    <n v="1439.9779050000002"/>
    <n v="0"/>
    <n v="0"/>
    <n v="0"/>
    <n v="0"/>
    <n v="0"/>
    <n v="0"/>
    <x v="8"/>
  </r>
  <r>
    <n v="1.2"/>
    <s v="1.2.4.3.10.11"/>
    <x v="3"/>
    <s v="SCADA - Return Water Pump (PY5)"/>
    <s v="TOS Operator Screen:  SCADA - Return Water Pump (PY5)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m/>
    <m/>
    <m/>
    <m/>
    <m/>
    <n v="8"/>
    <m/>
    <n v="8"/>
    <n v="5.333333333333333E-2"/>
    <n v="0"/>
    <n v="0"/>
    <n v="0"/>
    <n v="0"/>
    <n v="0"/>
    <n v="0"/>
    <n v="0"/>
    <n v="0"/>
    <n v="0"/>
    <n v="0"/>
    <n v="939.78000000000009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3.10.12"/>
    <x v="3"/>
    <s v="SCADA - Return Water Pump (PY6)"/>
    <s v="TOS Operator Screen:  SCADA - Return Water Pump (PY6)"/>
    <x v="5"/>
    <x v="0"/>
    <s v="Labor - Task"/>
    <s v="EN-EE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8"/>
    <m/>
    <n v="8"/>
    <n v="5.333333333333333E-2"/>
    <n v="0"/>
    <n v="0"/>
    <n v="0"/>
    <n v="0"/>
    <n v="0"/>
    <n v="0"/>
    <n v="0"/>
    <n v="0"/>
    <n v="0"/>
    <n v="0"/>
    <n v="959.98527000000013"/>
    <n v="0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3.10.13"/>
    <x v="3"/>
    <s v="SCADA - Deployment - Cable (PY5)"/>
    <s v="TOS Operator Screen:  SCADA - Deployment - Cable (PY5)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m/>
    <m/>
    <m/>
    <m/>
    <m/>
    <m/>
    <n v="8"/>
    <n v="8"/>
    <n v="5.333333333333333E-2"/>
    <n v="0"/>
    <n v="0"/>
    <n v="0"/>
    <n v="0"/>
    <n v="0"/>
    <n v="0"/>
    <n v="0"/>
    <n v="0"/>
    <n v="0"/>
    <n v="0"/>
    <n v="0"/>
    <n v="939.78000000000009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3.10.14"/>
    <x v="3"/>
    <s v="SCADA - Deployment - Cable (PY6)"/>
    <s v="TOS Operator Screen:  SCADA - Deployment - Cable (PY6)"/>
    <x v="5"/>
    <x v="0"/>
    <s v="Labor - Task"/>
    <s v="EN-EE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n v="8"/>
    <n v="8"/>
    <n v="5.333333333333333E-2"/>
    <n v="0"/>
    <n v="0"/>
    <n v="0"/>
    <n v="0"/>
    <n v="0"/>
    <n v="0"/>
    <n v="0"/>
    <n v="0"/>
    <n v="0"/>
    <n v="0"/>
    <n v="0"/>
    <n v="959.98527000000013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3.10.15"/>
    <x v="3"/>
    <s v="SCADA - Deployment Settings (PY5)"/>
    <s v="TOS Operator Screen:  SCADA - Deployment Settings (PY5)"/>
    <x v="5"/>
    <x v="0"/>
    <s v="Labor - Task"/>
    <s v="EN-EE"/>
    <s v="D - Expert Opinion"/>
    <n v="115"/>
    <n v="115"/>
    <n v="0"/>
    <n v="0"/>
    <s v="Off Ice"/>
    <s v="C3"/>
    <n v="0.2"/>
    <n v="234.94500000000005"/>
    <n v="0"/>
    <m/>
    <m/>
    <m/>
    <m/>
    <m/>
    <m/>
    <m/>
    <m/>
    <m/>
    <m/>
    <m/>
    <m/>
    <n v="10"/>
    <n v="10"/>
    <n v="6.6666666666666666E-2"/>
    <n v="0"/>
    <n v="0"/>
    <n v="0"/>
    <n v="0"/>
    <n v="0"/>
    <n v="0"/>
    <n v="0"/>
    <n v="0"/>
    <n v="0"/>
    <n v="0"/>
    <n v="0"/>
    <n v="1174.7250000000001"/>
    <n v="1174.7250000000001"/>
    <n v="0"/>
    <n v="1174.7250000000001"/>
    <n v="234.945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4.7250000000001"/>
    <n v="1"/>
    <n v="1.0215000000000001"/>
    <n v="1.0434622500000001"/>
    <n v="1.0658966883750003"/>
    <n v="1.0888134671750629"/>
    <n v="1174.7250000000001"/>
    <n v="0"/>
    <n v="0"/>
    <n v="0"/>
    <n v="0"/>
    <n v="0"/>
    <n v="0"/>
    <n v="0"/>
    <x v="8"/>
  </r>
  <r>
    <n v="1.2"/>
    <s v="1.2.4.3.10.16"/>
    <x v="3"/>
    <s v="SCADA - Deployment Settings (PY6)"/>
    <s v="TOS Operator Screen:  SCADA - Deployment Settings (PY6)"/>
    <x v="5"/>
    <x v="0"/>
    <s v="Labor - Task"/>
    <s v="EN-EE"/>
    <s v="D - Expert Opinion"/>
    <n v="115"/>
    <n v="115"/>
    <n v="0"/>
    <n v="0"/>
    <s v="Off Ice"/>
    <s v="C3"/>
    <n v="0.2"/>
    <n v="239.9963175000000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n v="10"/>
    <n v="10"/>
    <n v="6.6666666666666666E-2"/>
    <n v="0"/>
    <n v="0"/>
    <n v="0"/>
    <n v="0"/>
    <n v="0"/>
    <n v="0"/>
    <n v="0"/>
    <n v="0"/>
    <n v="0"/>
    <n v="0"/>
    <n v="0"/>
    <n v="1199.9815875000002"/>
    <n v="1199.9815875000002"/>
    <n v="0"/>
    <n v="1199.9815875000002"/>
    <n v="239.9963175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9.9815875000002"/>
    <n v="1"/>
    <n v="1.0215000000000001"/>
    <n v="1.0434622500000001"/>
    <n v="1.0658966883750003"/>
    <n v="1.0888134671750629"/>
    <n v="0"/>
    <n v="1199.9815875000002"/>
    <n v="0"/>
    <n v="0"/>
    <n v="0"/>
    <n v="0"/>
    <n v="0"/>
    <n v="0"/>
    <x v="8"/>
  </r>
  <r>
    <n v="1.2"/>
    <s v="1.2.4.3.11.1"/>
    <x v="3"/>
    <s v="Build DCC dB schema (PY5)"/>
    <s v="TOS Operator Screen:  Build DCC dB schema (PY5)"/>
    <x v="5"/>
    <x v="0"/>
    <s v="Labor - Task"/>
    <s v="EN-EE"/>
    <s v="D - Expert Opinion"/>
    <n v="115"/>
    <n v="115"/>
    <n v="0"/>
    <n v="0"/>
    <s v="Off Ice"/>
    <s v="C3"/>
    <n v="0.2"/>
    <n v="1879.5600000000004"/>
    <n v="0"/>
    <m/>
    <m/>
    <m/>
    <m/>
    <m/>
    <m/>
    <m/>
    <n v="40"/>
    <n v="40"/>
    <m/>
    <m/>
    <m/>
    <m/>
    <n v="80"/>
    <n v="0.53333333333333333"/>
    <n v="0"/>
    <n v="0"/>
    <n v="0"/>
    <n v="0"/>
    <n v="0"/>
    <n v="0"/>
    <n v="4698.9000000000005"/>
    <n v="4698.9000000000005"/>
    <n v="0"/>
    <n v="0"/>
    <n v="0"/>
    <n v="0"/>
    <n v="9397.8000000000011"/>
    <n v="0"/>
    <n v="9397.8000000000011"/>
    <n v="1879.56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8"/>
  </r>
  <r>
    <n v="1.2"/>
    <s v="1.2.4.3.11.2"/>
    <x v="3"/>
    <s v="Build DCC dB schema (PY6)"/>
    <s v="TOS Operator Screen:  Build DCC dB schema (PY6)"/>
    <x v="5"/>
    <x v="0"/>
    <s v="Labor - Task"/>
    <s v="EN-EE"/>
    <s v="D - Expert Opinion"/>
    <n v="115"/>
    <n v="115"/>
    <n v="0"/>
    <n v="0"/>
    <s v="Off Ice"/>
    <s v="C3"/>
    <n v="0.2"/>
    <n v="1919.970540000000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80"/>
    <m/>
    <m/>
    <m/>
    <m/>
    <m/>
    <n v="80"/>
    <n v="0.53333333333333333"/>
    <n v="0"/>
    <n v="0"/>
    <n v="0"/>
    <n v="0"/>
    <n v="0"/>
    <n v="0"/>
    <n v="9599.8527000000013"/>
    <n v="0"/>
    <n v="0"/>
    <n v="0"/>
    <n v="0"/>
    <n v="0"/>
    <n v="9599.8527000000013"/>
    <n v="0"/>
    <n v="9599.8527000000013"/>
    <n v="1919.97054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.8527000000013"/>
    <n v="1"/>
    <n v="1.0215000000000001"/>
    <n v="1.0434622500000001"/>
    <n v="1.0658966883750003"/>
    <n v="1.0888134671750629"/>
    <n v="0"/>
    <n v="9599.8527000000013"/>
    <n v="0"/>
    <n v="0"/>
    <n v="0"/>
    <n v="0"/>
    <n v="0"/>
    <n v="0"/>
    <x v="8"/>
  </r>
  <r>
    <n v="1.2"/>
    <s v="1.2.4.3.11.3"/>
    <x v="3"/>
    <s v="Build Drill dB schema (PY5)"/>
    <s v="TOS Operator Screen:  Build Drill dB schema (PY5)"/>
    <x v="5"/>
    <x v="0"/>
    <s v="Labor - Task"/>
    <s v="EN-EE"/>
    <s v="D - Expert Opinion"/>
    <n v="115"/>
    <n v="115"/>
    <n v="0"/>
    <n v="0"/>
    <s v="Off Ice"/>
    <s v="C3"/>
    <n v="0.2"/>
    <n v="939.7800000000002"/>
    <n v="0"/>
    <m/>
    <m/>
    <m/>
    <m/>
    <m/>
    <m/>
    <m/>
    <m/>
    <n v="40"/>
    <m/>
    <m/>
    <m/>
    <m/>
    <n v="40"/>
    <n v="0.26666666666666666"/>
    <n v="0"/>
    <n v="0"/>
    <n v="0"/>
    <n v="0"/>
    <n v="0"/>
    <n v="0"/>
    <n v="0"/>
    <n v="4698.9000000000005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3.11.4"/>
    <x v="3"/>
    <s v="Build Drill dB schema (PY6)"/>
    <s v="TOS Operator Screen:  Build Drill dB schema (PY6)"/>
    <x v="5"/>
    <x v="0"/>
    <s v="Labor - Task"/>
    <s v="EN-EE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40"/>
    <m/>
    <m/>
    <m/>
    <m/>
    <n v="40"/>
    <n v="0.26666666666666666"/>
    <n v="0"/>
    <n v="0"/>
    <n v="0"/>
    <n v="0"/>
    <n v="0"/>
    <n v="0"/>
    <n v="0"/>
    <n v="4799.9263500000006"/>
    <n v="0"/>
    <n v="0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3.11.5"/>
    <x v="3"/>
    <s v="Build Deploy dB schema (PY5)"/>
    <s v="TOS Operator Screen:  Build Deploy dB schema (PY5)"/>
    <x v="5"/>
    <x v="0"/>
    <s v="Labor - Task"/>
    <s v="EN-EE"/>
    <s v="D - Expert Opinion"/>
    <n v="115"/>
    <n v="115"/>
    <n v="0"/>
    <n v="0"/>
    <s v="Off Ice"/>
    <s v="C3"/>
    <n v="0.2"/>
    <n v="704.83500000000004"/>
    <n v="0"/>
    <m/>
    <m/>
    <m/>
    <m/>
    <m/>
    <m/>
    <m/>
    <m/>
    <m/>
    <n v="30"/>
    <m/>
    <m/>
    <m/>
    <n v="30"/>
    <n v="0.2"/>
    <n v="0"/>
    <n v="0"/>
    <n v="0"/>
    <n v="0"/>
    <n v="0"/>
    <n v="0"/>
    <n v="0"/>
    <n v="0"/>
    <n v="3524.1750000000002"/>
    <n v="0"/>
    <n v="0"/>
    <n v="0"/>
    <n v="3524.1750000000002"/>
    <n v="0"/>
    <n v="3524.1750000000002"/>
    <n v="704.835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4.1750000000002"/>
    <n v="1"/>
    <n v="1.0215000000000001"/>
    <n v="1.0434622500000001"/>
    <n v="1.0658966883750003"/>
    <n v="1.0888134671750629"/>
    <n v="3524.1750000000002"/>
    <n v="0"/>
    <n v="0"/>
    <n v="0"/>
    <n v="0"/>
    <n v="0"/>
    <n v="0"/>
    <n v="0"/>
    <x v="8"/>
  </r>
  <r>
    <n v="1.2"/>
    <s v="1.2.4.3.11.6"/>
    <x v="3"/>
    <s v="Build Deploy dB schema (PY6)"/>
    <s v="TOS Operator Screen:  Build Deploy dB schema (PY6)"/>
    <x v="5"/>
    <x v="0"/>
    <s v="Labor - Task"/>
    <s v="EN-EE"/>
    <s v="D - Expert Opinion"/>
    <n v="115"/>
    <n v="115"/>
    <n v="0"/>
    <n v="0"/>
    <s v="Off Ice"/>
    <s v="C3"/>
    <n v="0.2"/>
    <n v="719.9889525000002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30"/>
    <m/>
    <m/>
    <m/>
    <n v="30"/>
    <n v="0.2"/>
    <n v="0"/>
    <n v="0"/>
    <n v="0"/>
    <n v="0"/>
    <n v="0"/>
    <n v="0"/>
    <n v="0"/>
    <n v="0"/>
    <n v="3599.9447625000007"/>
    <n v="0"/>
    <n v="0"/>
    <n v="0"/>
    <n v="3599.9447625000007"/>
    <n v="0"/>
    <n v="3599.9447625000007"/>
    <n v="719.9889525000002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9.9447625000007"/>
    <n v="1"/>
    <n v="1.0215000000000001"/>
    <n v="1.0434622500000001"/>
    <n v="1.0658966883750003"/>
    <n v="1.0888134671750629"/>
    <n v="0"/>
    <n v="3599.9447625000007"/>
    <n v="0"/>
    <n v="0"/>
    <n v="0"/>
    <n v="0"/>
    <n v="0"/>
    <n v="0"/>
    <x v="8"/>
  </r>
  <r>
    <n v="1.2"/>
    <s v="1.2.4.3.12"/>
    <x v="3"/>
    <s v="CS SW Standup Production Computing Hardware, Configure, Verify before Shipment (3x systems) (PY6)"/>
    <s v="Controls Software: CS SW Standup Production Computing Hardware, Configure, Verify before Shipment (3x systems) (PY6)"/>
    <x v="5"/>
    <x v="0"/>
    <s v="Labor - Task"/>
    <s v="EN-EE"/>
    <s v="D - Expert Opinion"/>
    <n v="115"/>
    <n v="115"/>
    <n v="0"/>
    <n v="0"/>
    <s v="Off Ice"/>
    <s v="C4"/>
    <n v="0.35"/>
    <n v="5879.909778750000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0"/>
    <n v="30"/>
    <n v="30"/>
    <n v="30"/>
    <n v="30"/>
    <m/>
    <m/>
    <n v="140"/>
    <n v="0.93333333333333335"/>
    <n v="0"/>
    <n v="0"/>
    <n v="0"/>
    <n v="0"/>
    <n v="0"/>
    <n v="2399.9631750000003"/>
    <n v="3599.9447625000007"/>
    <n v="3599.9447625000007"/>
    <n v="3599.9447625000007"/>
    <n v="3599.9447625000007"/>
    <n v="0"/>
    <n v="0"/>
    <n v="16799.742225000002"/>
    <n v="0"/>
    <n v="16799.742225000002"/>
    <n v="5879.90977875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99.742225000002"/>
    <n v="1"/>
    <n v="1.0215000000000001"/>
    <n v="1.0434622500000001"/>
    <n v="1.0658966883750003"/>
    <n v="1.0888134671750629"/>
    <n v="0"/>
    <n v="16799.742225000002"/>
    <n v="0"/>
    <n v="0"/>
    <n v="0"/>
    <n v="0"/>
    <n v="0"/>
    <n v="0"/>
    <x v="8"/>
  </r>
  <r>
    <n v="1.2"/>
    <s v="1.2.4.3.13"/>
    <x v="3"/>
    <s v="CS SW MDS-specific HMI Refinement (PY7)"/>
    <s v="Controls Software: CS SW MDS-specific HMI Refinement (PY7)"/>
    <x v="5"/>
    <x v="0"/>
    <s v="Labor - Task"/>
    <s v="EN-EE"/>
    <s v="D - Expert Opinion"/>
    <n v="115"/>
    <n v="115"/>
    <n v="0"/>
    <n v="0"/>
    <s v="Off Ice"/>
    <s v="C4"/>
    <n v="0.35"/>
    <n v="3432.1873365675006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0"/>
    <n v="20"/>
    <n v="20"/>
    <n v="20"/>
    <m/>
    <m/>
    <n v="80"/>
    <n v="0.53333333333333333"/>
    <n v="0"/>
    <n v="0"/>
    <n v="0"/>
    <n v="0"/>
    <n v="0"/>
    <n v="0"/>
    <n v="2451.5623832625006"/>
    <n v="2451.5623832625006"/>
    <n v="2451.5623832625006"/>
    <n v="2451.5623832625006"/>
    <n v="0"/>
    <n v="0"/>
    <n v="9806.2495330500024"/>
    <n v="0"/>
    <n v="9806.2495330500024"/>
    <n v="3432.1873365675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6.2495330500024"/>
    <n v="1"/>
    <n v="1.0215000000000001"/>
    <n v="1.0434622500000001"/>
    <n v="1.0658966883750003"/>
    <n v="1.0888134671750629"/>
    <n v="0"/>
    <n v="0"/>
    <n v="9806.2495330500024"/>
    <n v="0"/>
    <n v="0"/>
    <n v="0"/>
    <n v="0"/>
    <n v="0"/>
    <x v="8"/>
  </r>
  <r>
    <n v="1.2"/>
    <s v="1.2.4.3.14"/>
    <x v="3"/>
    <s v="CS SW DCC-based SCADA Refinement (PY7)"/>
    <s v="Controls Software: CS SW DCC-based SCADA Refinement (PY7)"/>
    <x v="5"/>
    <x v="0"/>
    <s v="Labor - Task"/>
    <s v="EN-EE"/>
    <s v="D - Expert Opinion"/>
    <n v="115"/>
    <n v="115"/>
    <n v="0"/>
    <n v="0"/>
    <s v="Off Ice"/>
    <s v="C4"/>
    <n v="0.35"/>
    <n v="5148.281004851251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30"/>
    <n v="30"/>
    <n v="30"/>
    <n v="30"/>
    <m/>
    <m/>
    <n v="120"/>
    <n v="0.8"/>
    <n v="0"/>
    <n v="0"/>
    <n v="0"/>
    <n v="0"/>
    <n v="0"/>
    <n v="0"/>
    <n v="3677.3435748937509"/>
    <n v="3677.3435748937509"/>
    <n v="3677.3435748937509"/>
    <n v="3677.3435748937509"/>
    <n v="0"/>
    <n v="0"/>
    <n v="14709.374299575004"/>
    <n v="0"/>
    <n v="14709.374299575004"/>
    <n v="5148.281004851251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9.374299575004"/>
    <n v="1"/>
    <n v="1.0215000000000001"/>
    <n v="1.0434622500000001"/>
    <n v="1.0658966883750003"/>
    <n v="1.0888134671750629"/>
    <n v="0"/>
    <n v="0"/>
    <n v="14709.374299575004"/>
    <n v="0"/>
    <n v="0"/>
    <n v="0"/>
    <n v="0"/>
    <n v="0"/>
    <x v="8"/>
  </r>
  <r>
    <n v="1.2"/>
    <s v="1.2.4.3.15"/>
    <x v="3"/>
    <s v="CS SW TOS-based SCADA Refinement (PY7)"/>
    <s v="Controls Software: CS SW TOS-based SCADA Refinement (PY7)"/>
    <x v="5"/>
    <x v="0"/>
    <s v="Labor - Task"/>
    <s v="EN-EE"/>
    <s v="D - Expert Opinion"/>
    <n v="115"/>
    <n v="115"/>
    <n v="0"/>
    <n v="0"/>
    <s v="Off Ice"/>
    <s v="C4"/>
    <n v="0.35"/>
    <n v="5148.281004851251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30"/>
    <n v="30"/>
    <n v="30"/>
    <n v="30"/>
    <m/>
    <m/>
    <n v="120"/>
    <n v="0.8"/>
    <n v="0"/>
    <n v="0"/>
    <n v="0"/>
    <n v="0"/>
    <n v="0"/>
    <n v="0"/>
    <n v="3677.3435748937509"/>
    <n v="3677.3435748937509"/>
    <n v="3677.3435748937509"/>
    <n v="3677.3435748937509"/>
    <n v="0"/>
    <n v="0"/>
    <n v="14709.374299575004"/>
    <n v="0"/>
    <n v="14709.374299575004"/>
    <n v="5148.281004851251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9.374299575004"/>
    <n v="1"/>
    <n v="1.0215000000000001"/>
    <n v="1.0434622500000001"/>
    <n v="1.0658966883750003"/>
    <n v="1.0888134671750629"/>
    <n v="0"/>
    <n v="0"/>
    <n v="14709.374299575004"/>
    <n v="0"/>
    <n v="0"/>
    <n v="0"/>
    <n v="0"/>
    <n v="0"/>
    <x v="8"/>
  </r>
  <r>
    <n v="1.2"/>
    <s v="1.2.4.3.16"/>
    <x v="3"/>
    <s v="CS SW dB Refinement (PY7)"/>
    <s v="Controls Software: CS SW dB Refinement (PY7)"/>
    <x v="5"/>
    <x v="0"/>
    <s v="Labor - Task"/>
    <s v="EN-EE"/>
    <s v="D - Expert Opinion"/>
    <n v="115"/>
    <n v="115"/>
    <n v="0"/>
    <n v="0"/>
    <s v="Off Ice"/>
    <s v="C4"/>
    <n v="0.35"/>
    <n v="5148.281004851251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30"/>
    <n v="30"/>
    <n v="30"/>
    <n v="30"/>
    <m/>
    <m/>
    <n v="120"/>
    <n v="0.8"/>
    <n v="0"/>
    <n v="0"/>
    <n v="0"/>
    <n v="0"/>
    <n v="0"/>
    <n v="0"/>
    <n v="3677.3435748937509"/>
    <n v="3677.3435748937509"/>
    <n v="3677.3435748937509"/>
    <n v="3677.3435748937509"/>
    <n v="0"/>
    <n v="0"/>
    <n v="14709.374299575004"/>
    <n v="0"/>
    <n v="14709.374299575004"/>
    <n v="5148.281004851251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9.374299575004"/>
    <n v="1"/>
    <n v="1.0215000000000001"/>
    <n v="1.0434622500000001"/>
    <n v="1.0658966883750003"/>
    <n v="1.0888134671750629"/>
    <n v="0"/>
    <n v="0"/>
    <n v="14709.374299575004"/>
    <n v="0"/>
    <n v="0"/>
    <n v="0"/>
    <n v="0"/>
    <n v="0"/>
    <x v="8"/>
  </r>
  <r>
    <n v="1.2"/>
    <s v="1.2.4.4.4"/>
    <x v="3"/>
    <s v="Programming and Testing at PSL"/>
    <s v="Motor Drives: Programming and Testing at PSL (PSL_Engineer)"/>
    <x v="5"/>
    <x v="0"/>
    <s v="Labor - Task"/>
    <s v="EN-EE"/>
    <s v="D - Expert Opinion"/>
    <n v="115"/>
    <n v="115"/>
    <n v="0"/>
    <n v="0"/>
    <s v="Off Ice"/>
    <s v="C3"/>
    <n v="0.2"/>
    <n v="3171.7575000000006"/>
    <n v="0"/>
    <m/>
    <m/>
    <m/>
    <m/>
    <m/>
    <m/>
    <n v="35"/>
    <n v="35"/>
    <m/>
    <n v="35"/>
    <m/>
    <n v="30"/>
    <m/>
    <n v="135"/>
    <n v="0.89999999999999991"/>
    <n v="0"/>
    <n v="0"/>
    <n v="0"/>
    <n v="0"/>
    <n v="0"/>
    <n v="4111.5375000000004"/>
    <n v="4111.5375000000004"/>
    <n v="0"/>
    <n v="4111.5375000000004"/>
    <n v="0"/>
    <n v="3524.1750000000002"/>
    <n v="0"/>
    <n v="15858.787500000002"/>
    <n v="0"/>
    <n v="15858.787500000002"/>
    <n v="3171.7575000000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58.787500000002"/>
    <n v="1"/>
    <n v="1.0215000000000001"/>
    <n v="1.0434622500000001"/>
    <n v="1.0658966883750003"/>
    <n v="1.0888134671750629"/>
    <n v="15858.7875"/>
    <n v="0"/>
    <n v="0"/>
    <n v="0"/>
    <n v="0"/>
    <n v="0"/>
    <n v="0"/>
    <n v="0"/>
    <x v="8"/>
  </r>
  <r>
    <n v="1.2"/>
    <s v="1.2.4.5.6"/>
    <x v="3"/>
    <s v="E-Stop Resupply (PY6)"/>
    <s v="E-stop: Estop PY6 Resupply"/>
    <x v="5"/>
    <x v="0"/>
    <s v="Labor - Task"/>
    <s v="EN-EE"/>
    <s v="D - Expert Opinion"/>
    <n v="115"/>
    <n v="115"/>
    <n v="0"/>
    <n v="0"/>
    <s v="Off Ice"/>
    <s v="C4"/>
    <n v="0.35"/>
    <n v="1007.9845335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4"/>
    <m/>
    <m/>
    <m/>
    <m/>
    <n v="24"/>
    <n v="0.16"/>
    <n v="0"/>
    <n v="0"/>
    <n v="0"/>
    <n v="0"/>
    <n v="0"/>
    <n v="0"/>
    <n v="0"/>
    <n v="2879.9558100000004"/>
    <n v="0"/>
    <n v="0"/>
    <n v="0"/>
    <n v="0"/>
    <n v="2879.9558100000004"/>
    <n v="0"/>
    <n v="2879.9558100000004"/>
    <n v="1007.9845335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8"/>
  </r>
  <r>
    <n v="1.2"/>
    <s v="1.2.4.5.6"/>
    <x v="3"/>
    <s v="E-Stop Resupply (PY6)"/>
    <s v="E-stop: Estop PY6 Resupply"/>
    <x v="5"/>
    <x v="0"/>
    <s v="Labor - Task"/>
    <s v="TE"/>
    <s v="D - Expert Opinion"/>
    <n v="77"/>
    <n v="77"/>
    <n v="0"/>
    <n v="0"/>
    <s v="Off Ice"/>
    <s v="C4"/>
    <n v="0.35"/>
    <n v="674.9113833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4"/>
    <m/>
    <m/>
    <m/>
    <m/>
    <n v="24"/>
    <n v="0.16"/>
    <n v="0"/>
    <n v="0"/>
    <n v="0"/>
    <n v="0"/>
    <n v="0"/>
    <n v="0"/>
    <n v="0"/>
    <n v="1928.3182380000003"/>
    <n v="0"/>
    <n v="0"/>
    <n v="0"/>
    <n v="0"/>
    <n v="1928.3182380000003"/>
    <n v="0"/>
    <n v="1928.3182380000003"/>
    <n v="674.9113833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8.3182380000003"/>
    <n v="1"/>
    <n v="1.0215000000000001"/>
    <n v="1.0434622500000001"/>
    <n v="1.0658966883750003"/>
    <n v="1.0888134671750629"/>
    <n v="0"/>
    <n v="1928.3182380000003"/>
    <n v="0"/>
    <n v="0"/>
    <n v="0"/>
    <n v="0"/>
    <n v="0"/>
    <n v="0"/>
    <x v="8"/>
  </r>
  <r>
    <n v="1.2"/>
    <s v="1.2.4.5.6"/>
    <x v="3"/>
    <s v="E-Stop Resupply (PY6)"/>
    <s v="E-stop: Estop PY6 Resupply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5000"/>
    <m/>
    <m/>
    <m/>
    <m/>
    <n v="0"/>
    <n v="0"/>
    <n v="0"/>
    <n v="0"/>
    <n v="0"/>
    <n v="0"/>
    <n v="0"/>
    <n v="0"/>
    <n v="0"/>
    <n v="500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5.7"/>
    <x v="3"/>
    <s v="E-Stop Resupply (PY7)"/>
    <s v="E-stop: Estop PY7 Resupply"/>
    <x v="5"/>
    <x v="0"/>
    <s v="Labor - Task"/>
    <s v="EN-EE"/>
    <s v="D - Expert Opinion"/>
    <n v="115"/>
    <n v="115"/>
    <n v="0"/>
    <n v="0"/>
    <s v="Off Ice"/>
    <s v="C4"/>
    <n v="0.35"/>
    <n v="1029.656200970250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4"/>
    <m/>
    <m/>
    <m/>
    <m/>
    <n v="24"/>
    <n v="0.16"/>
    <n v="0"/>
    <n v="0"/>
    <n v="0"/>
    <n v="0"/>
    <n v="0"/>
    <n v="0"/>
    <n v="0"/>
    <n v="2941.8748599150008"/>
    <n v="0"/>
    <n v="0"/>
    <n v="0"/>
    <n v="0"/>
    <n v="2941.8748599150008"/>
    <n v="0"/>
    <n v="2941.8748599150008"/>
    <n v="1029.65620097025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1.8748599150008"/>
    <n v="1"/>
    <n v="1.0215000000000001"/>
    <n v="1.0434622500000001"/>
    <n v="1.0658966883750003"/>
    <n v="1.0888134671750629"/>
    <n v="0"/>
    <n v="0"/>
    <n v="2941.8748599150008"/>
    <n v="0"/>
    <n v="0"/>
    <n v="0"/>
    <n v="0"/>
    <n v="0"/>
    <x v="8"/>
  </r>
  <r>
    <n v="1.2"/>
    <s v="1.2.4.5.7"/>
    <x v="3"/>
    <s v="E-Stop Resupply (PY7)"/>
    <s v="E-stop: Estop PY7 Resupply"/>
    <x v="5"/>
    <x v="0"/>
    <s v="Labor - Task"/>
    <s v="TE"/>
    <s v="D - Expert Opinion"/>
    <n v="77"/>
    <n v="77"/>
    <n v="0"/>
    <n v="0"/>
    <s v="Off Ice"/>
    <s v="C4"/>
    <n v="0.35"/>
    <n v="689.42197804095008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4"/>
    <m/>
    <m/>
    <m/>
    <m/>
    <n v="24"/>
    <n v="0.16"/>
    <n v="0"/>
    <n v="0"/>
    <n v="0"/>
    <n v="0"/>
    <n v="0"/>
    <n v="0"/>
    <n v="0"/>
    <n v="1969.7770801170004"/>
    <n v="0"/>
    <n v="0"/>
    <n v="0"/>
    <n v="0"/>
    <n v="1969.7770801170004"/>
    <n v="0"/>
    <n v="1969.7770801170004"/>
    <n v="689.4219780409500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9.7770801170004"/>
    <n v="1"/>
    <n v="1.0215000000000001"/>
    <n v="1.0434622500000001"/>
    <n v="1.0658966883750003"/>
    <n v="1.0888134671750629"/>
    <n v="0"/>
    <n v="0"/>
    <n v="1969.7770801170004"/>
    <n v="0"/>
    <n v="0"/>
    <n v="0"/>
    <n v="0"/>
    <n v="0"/>
    <x v="8"/>
  </r>
  <r>
    <n v="1.2"/>
    <s v="1.2.4.5.7"/>
    <x v="3"/>
    <s v="E-Stop Resupply (PY7)"/>
    <s v="E-stop: Estop PY7 Resupply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5000"/>
    <m/>
    <m/>
    <m/>
    <m/>
    <n v="0"/>
    <n v="0"/>
    <n v="0"/>
    <n v="0"/>
    <n v="0"/>
    <n v="0"/>
    <n v="0"/>
    <n v="0"/>
    <n v="0"/>
    <n v="500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6.3"/>
    <x v="3"/>
    <s v="Update Workspace (desk, chairs), Procure Printer &amp; Accessories"/>
    <s v="DCC: Update Workspace (desk, chairs), Procure Printer &amp; Accessories"/>
    <x v="5"/>
    <x v="0"/>
    <s v="Labor Hours"/>
    <s v="EN-EE"/>
    <s v="C - Engineering Buildup"/>
    <n v="115"/>
    <n v="115"/>
    <n v="0"/>
    <n v="0"/>
    <s v="Off Ice"/>
    <s v="C3"/>
    <n v="0.2"/>
    <n v="751.82400000000007"/>
    <n v="0"/>
    <m/>
    <m/>
    <m/>
    <m/>
    <m/>
    <n v="8"/>
    <n v="24"/>
    <m/>
    <m/>
    <m/>
    <m/>
    <m/>
    <m/>
    <n v="32"/>
    <n v="0.21333333333333332"/>
    <n v="0"/>
    <n v="0"/>
    <n v="0"/>
    <n v="0"/>
    <n v="939.78000000000009"/>
    <n v="2819.34"/>
    <n v="0"/>
    <n v="0"/>
    <n v="0"/>
    <n v="0"/>
    <n v="0"/>
    <n v="0"/>
    <n v="3759.1200000000003"/>
    <n v="0"/>
    <n v="3759.1200000000003"/>
    <n v="751.824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8"/>
  </r>
  <r>
    <n v="1.2"/>
    <s v="1.2.4.6.3"/>
    <x v="3"/>
    <s v="Update Workspace (desk, chairs), Procure Printer &amp; Accessories"/>
    <s v="DCC: Update Workspace (desk, chairs), Procure Printer &amp; Accessories"/>
    <x v="5"/>
    <x v="3"/>
    <s v="CapEx"/>
    <m/>
    <s v="C - Engineering Buildup"/>
    <m/>
    <n v="1"/>
    <n v="0"/>
    <n v="0.53"/>
    <s v="Off Ice"/>
    <s v="C2"/>
    <n v="0.125"/>
    <n v="1346.25"/>
    <n v="0"/>
    <m/>
    <m/>
    <m/>
    <m/>
    <m/>
    <n v="10770"/>
    <m/>
    <m/>
    <m/>
    <m/>
    <m/>
    <m/>
    <m/>
    <n v="0"/>
    <n v="0"/>
    <n v="0"/>
    <n v="0"/>
    <n v="0"/>
    <n v="0"/>
    <n v="10770"/>
    <n v="0"/>
    <n v="0"/>
    <n v="0"/>
    <n v="0"/>
    <n v="0"/>
    <n v="0"/>
    <n v="0"/>
    <n v="10770"/>
    <n v="0"/>
    <n v="10770"/>
    <n v="1346.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7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7.3"/>
    <x v="3"/>
    <s v="Fabricate and Test SES &amp; SES to TOS Cables - Signal"/>
    <s v="Outdoor Cables: Fabricate and Test SES &amp; SES to TOS Cables - Signal"/>
    <x v="5"/>
    <x v="0"/>
    <s v="Labor - Task"/>
    <s v="EN-EE"/>
    <s v="D - Expert Opinion"/>
    <n v="115"/>
    <n v="115"/>
    <n v="0"/>
    <n v="0"/>
    <s v="Off Ice"/>
    <s v="C3"/>
    <n v="0.2"/>
    <n v="939.7800000000002"/>
    <n v="0"/>
    <m/>
    <m/>
    <m/>
    <m/>
    <m/>
    <m/>
    <m/>
    <n v="10"/>
    <n v="10"/>
    <n v="10"/>
    <n v="10"/>
    <m/>
    <m/>
    <n v="40"/>
    <n v="0.26666666666666666"/>
    <n v="0"/>
    <n v="0"/>
    <n v="0"/>
    <n v="0"/>
    <n v="0"/>
    <n v="0"/>
    <n v="1174.7250000000001"/>
    <n v="1174.7250000000001"/>
    <n v="1174.7250000000001"/>
    <n v="1174.7250000000001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7.4"/>
    <x v="3"/>
    <s v="CS Cabling Resupply (PY6)"/>
    <s v="Outdoor Cables: CS Cabling Resupply (PY6)"/>
    <x v="5"/>
    <x v="0"/>
    <s v="Labor - Task"/>
    <s v="EN-EE"/>
    <s v="D - Expert Opinion"/>
    <n v="115"/>
    <n v="115"/>
    <n v="0"/>
    <n v="0"/>
    <s v="Off Ice"/>
    <s v="C4"/>
    <n v="0.35"/>
    <n v="1007.9845335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12"/>
    <n v="12"/>
    <m/>
    <m/>
    <m/>
    <m/>
    <m/>
    <n v="24"/>
    <n v="0.16"/>
    <n v="0"/>
    <n v="0"/>
    <n v="0"/>
    <n v="0"/>
    <n v="0"/>
    <n v="1439.9779050000002"/>
    <n v="1439.9779050000002"/>
    <n v="0"/>
    <n v="0"/>
    <n v="0"/>
    <n v="0"/>
    <n v="0"/>
    <n v="2879.9558100000004"/>
    <n v="0"/>
    <n v="2879.9558100000004"/>
    <n v="1007.9845335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8"/>
  </r>
  <r>
    <n v="1.2"/>
    <s v="1.2.4.7.4"/>
    <x v="3"/>
    <s v="CS Cabling Resupply (PY6)"/>
    <s v="Outdoor Cables: CS Cabling Resupply (PY6)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500"/>
    <n v="2500"/>
    <m/>
    <m/>
    <m/>
    <m/>
    <m/>
    <n v="0"/>
    <n v="0"/>
    <n v="0"/>
    <n v="0"/>
    <n v="0"/>
    <n v="0"/>
    <n v="0"/>
    <n v="2500"/>
    <n v="2500"/>
    <n v="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7.5"/>
    <x v="3"/>
    <s v="CS Cabling Resupply (PY7)"/>
    <s v="Outdoor Cables: CS Cabling Resupply (PY7)"/>
    <x v="5"/>
    <x v="0"/>
    <s v="Labor - Task"/>
    <s v="EN-EE"/>
    <s v="D - Expert Opinion"/>
    <n v="115"/>
    <n v="115"/>
    <n v="0"/>
    <n v="0"/>
    <s v="Off Ice"/>
    <s v="C4"/>
    <n v="0.35"/>
    <n v="1029.656200970250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12"/>
    <n v="12"/>
    <m/>
    <m/>
    <m/>
    <m/>
    <m/>
    <n v="24"/>
    <n v="0.16"/>
    <n v="0"/>
    <n v="0"/>
    <n v="0"/>
    <n v="0"/>
    <n v="0"/>
    <n v="1470.9374299575004"/>
    <n v="1470.9374299575004"/>
    <n v="0"/>
    <n v="0"/>
    <n v="0"/>
    <n v="0"/>
    <n v="0"/>
    <n v="2941.8748599150008"/>
    <n v="0"/>
    <n v="2941.8748599150008"/>
    <n v="1029.65620097025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1.8748599150008"/>
    <n v="1"/>
    <n v="1.0215000000000001"/>
    <n v="1.0434622500000001"/>
    <n v="1.0658966883750003"/>
    <n v="1.0888134671750629"/>
    <n v="0"/>
    <n v="0"/>
    <n v="2941.8748599150008"/>
    <n v="0"/>
    <n v="0"/>
    <n v="0"/>
    <n v="0"/>
    <n v="0"/>
    <x v="8"/>
  </r>
  <r>
    <n v="1.2"/>
    <s v="1.2.4.7.5"/>
    <x v="3"/>
    <s v="CS Cabling Resupply (PY7)"/>
    <s v="Outdoor Cables: CS Cabling Resupply (PY7)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500"/>
    <n v="2500"/>
    <m/>
    <m/>
    <m/>
    <m/>
    <m/>
    <n v="0"/>
    <n v="0"/>
    <n v="0"/>
    <n v="0"/>
    <n v="0"/>
    <n v="0"/>
    <n v="0"/>
    <n v="2500"/>
    <n v="2500"/>
    <n v="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1.2.1"/>
    <x v="3"/>
    <s v="Procure sample temperature display and digital thermostat, install in test bed heater, test"/>
    <s v="CS: Procure sample temperature display and digital thermostat, install in test bed heater, test"/>
    <x v="5"/>
    <x v="0"/>
    <s v="Labor - Task"/>
    <s v="EN"/>
    <s v="D - Expert Opinion"/>
    <n v="115"/>
    <n v="115"/>
    <n v="0"/>
    <n v="0"/>
    <s v="Off Ice"/>
    <s v="C3"/>
    <n v="0.2"/>
    <n v="187.95600000000002"/>
    <n v="0"/>
    <m/>
    <n v="8"/>
    <m/>
    <m/>
    <m/>
    <m/>
    <m/>
    <m/>
    <m/>
    <m/>
    <m/>
    <m/>
    <m/>
    <n v="8"/>
    <n v="5.333333333333333E-2"/>
    <n v="939.78000000000009"/>
    <n v="0"/>
    <n v="0"/>
    <n v="0"/>
    <n v="0"/>
    <n v="0"/>
    <n v="0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8.1.2.1"/>
    <x v="3"/>
    <s v="Procure sample temperature display and digital thermostat, install in test bed heater, test"/>
    <s v="CS: Procure sample temperature display and digital thermostat, install in test bed heater, test"/>
    <x v="5"/>
    <x v="3"/>
    <s v="CapEx"/>
    <m/>
    <s v="D - Expert Opinion"/>
    <m/>
    <n v="1"/>
    <n v="0"/>
    <n v="0.53"/>
    <s v="Off Ice"/>
    <s v="C2"/>
    <n v="0.125"/>
    <n v="37.5"/>
    <n v="0"/>
    <m/>
    <n v="300"/>
    <m/>
    <m/>
    <m/>
    <m/>
    <m/>
    <m/>
    <m/>
    <m/>
    <m/>
    <m/>
    <m/>
    <n v="0"/>
    <n v="0"/>
    <n v="300"/>
    <n v="0"/>
    <n v="0"/>
    <n v="0"/>
    <n v="0"/>
    <n v="0"/>
    <n v="0"/>
    <n v="0"/>
    <n v="0"/>
    <n v="0"/>
    <n v="0"/>
    <n v="0"/>
    <n v="300"/>
    <n v="0"/>
    <n v="300"/>
    <n v="37.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1.2.2"/>
    <x v="3"/>
    <s v="Select and procure temperature display units for heater controls, conversion hardware"/>
    <s v="CS: Select and procure temperature display units for heater controls, conversion hardware"/>
    <x v="5"/>
    <x v="0"/>
    <s v="Labor - Task"/>
    <s v="EN"/>
    <s v="D - Expert Opinion"/>
    <n v="115"/>
    <n v="115"/>
    <n v="0"/>
    <n v="0"/>
    <s v="Off Ice"/>
    <s v="C3"/>
    <n v="0.2"/>
    <n v="187.95600000000002"/>
    <n v="0"/>
    <m/>
    <m/>
    <n v="8"/>
    <m/>
    <m/>
    <m/>
    <m/>
    <m/>
    <m/>
    <m/>
    <m/>
    <m/>
    <m/>
    <n v="8"/>
    <n v="5.333333333333333E-2"/>
    <n v="0"/>
    <n v="939.78000000000009"/>
    <n v="0"/>
    <n v="0"/>
    <n v="0"/>
    <n v="0"/>
    <n v="0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8.1.2.2"/>
    <x v="3"/>
    <s v="Select and procure temperature display units for heater controls, conversion hardware"/>
    <s v="CS: Select and procure temperature display units for heater controls, conversion hardware"/>
    <x v="5"/>
    <x v="3"/>
    <s v="CapEx"/>
    <m/>
    <s v="C - Engineering Buildup"/>
    <m/>
    <n v="1"/>
    <n v="0"/>
    <n v="0.53"/>
    <s v="Off Ice"/>
    <s v="C2"/>
    <n v="0.125"/>
    <n v="562.5"/>
    <n v="0"/>
    <m/>
    <m/>
    <n v="4500"/>
    <m/>
    <m/>
    <m/>
    <m/>
    <m/>
    <m/>
    <m/>
    <m/>
    <m/>
    <m/>
    <n v="0"/>
    <n v="0"/>
    <n v="0"/>
    <n v="4500"/>
    <n v="0"/>
    <n v="0"/>
    <n v="0"/>
    <n v="0"/>
    <n v="0"/>
    <n v="0"/>
    <n v="0"/>
    <n v="0"/>
    <n v="0"/>
    <n v="0"/>
    <n v="4500"/>
    <n v="0"/>
    <n v="4500"/>
    <n v="562.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1.2.3"/>
    <x v="3"/>
    <s v="Replace temperature display units, remove RTD DGHs, transfer net connections, test"/>
    <s v="CS: Replace temperature display units, remove RTD DGHs, transfer net connections, test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n v="24"/>
    <m/>
    <m/>
    <m/>
    <m/>
    <m/>
    <m/>
    <m/>
    <m/>
    <m/>
    <n v="24"/>
    <n v="0.16"/>
    <n v="0"/>
    <n v="0"/>
    <n v="2819.34"/>
    <n v="0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1.2.3"/>
    <x v="3"/>
    <s v="Replace temperature display units, remove RTD DGHs, transfer net connections, test"/>
    <s v="CS: Replace temperature display units, remove RTD DGHs, transfer net connections, test"/>
    <x v="5"/>
    <x v="0"/>
    <s v="Labor - Task"/>
    <s v="TE"/>
    <s v="D - Expert Opinion"/>
    <n v="77"/>
    <n v="77"/>
    <n v="0"/>
    <n v="0"/>
    <s v="Off Ice"/>
    <s v="C3"/>
    <n v="0.2"/>
    <n v="1573.1100000000001"/>
    <n v="0"/>
    <m/>
    <m/>
    <m/>
    <n v="100"/>
    <m/>
    <m/>
    <m/>
    <m/>
    <m/>
    <m/>
    <m/>
    <m/>
    <m/>
    <n v="100"/>
    <n v="0.66666666666666663"/>
    <n v="0"/>
    <n v="0"/>
    <n v="7865.55"/>
    <n v="0"/>
    <n v="0"/>
    <n v="0"/>
    <n v="0"/>
    <n v="0"/>
    <n v="0"/>
    <n v="0"/>
    <n v="0"/>
    <n v="0"/>
    <n v="7865.55"/>
    <n v="0"/>
    <n v="7865.55"/>
    <n v="1573.11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65.55"/>
    <n v="1"/>
    <n v="1.0215000000000001"/>
    <n v="1.0434622500000001"/>
    <n v="1.0658966883750003"/>
    <n v="1.0888134671750629"/>
    <n v="7865.55"/>
    <n v="0"/>
    <n v="0"/>
    <n v="0"/>
    <n v="0"/>
    <n v="0"/>
    <n v="0"/>
    <n v="0"/>
    <x v="8"/>
  </r>
  <r>
    <n v="1.2"/>
    <s v="1.2.4.8.1.2.4"/>
    <x v="3"/>
    <s v="Select and procure digital thermostats for heater controls, conversion hardware"/>
    <s v="CS: Select and procure digital thermostats for heater controls, conversion hardware"/>
    <x v="5"/>
    <x v="0"/>
    <s v="Labor - Task"/>
    <s v="EN"/>
    <s v="D - Expert Opinion"/>
    <n v="115"/>
    <n v="115"/>
    <n v="0"/>
    <n v="0"/>
    <s v="Off Ice"/>
    <s v="C3"/>
    <n v="0.2"/>
    <n v="187.95600000000002"/>
    <n v="0"/>
    <m/>
    <m/>
    <m/>
    <m/>
    <m/>
    <n v="8"/>
    <m/>
    <m/>
    <m/>
    <m/>
    <m/>
    <m/>
    <m/>
    <n v="8"/>
    <n v="5.333333333333333E-2"/>
    <n v="0"/>
    <n v="0"/>
    <n v="0"/>
    <n v="0"/>
    <n v="939.78000000000009"/>
    <n v="0"/>
    <n v="0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8.1.2.4"/>
    <x v="3"/>
    <s v="Select and procure digital thermostats for heater controls, conversion hardware"/>
    <s v="CS: Select and procure digital thermostats for heater controls, conversion hardware"/>
    <x v="5"/>
    <x v="3"/>
    <s v="CapEx"/>
    <m/>
    <s v="C - Engineering Buildup"/>
    <m/>
    <n v="1"/>
    <n v="0"/>
    <n v="0.53"/>
    <s v="Off Ice"/>
    <s v="C2"/>
    <n v="0.125"/>
    <n v="620.25"/>
    <n v="0"/>
    <m/>
    <m/>
    <m/>
    <m/>
    <m/>
    <n v="4962"/>
    <m/>
    <m/>
    <m/>
    <m/>
    <m/>
    <m/>
    <m/>
    <n v="0"/>
    <n v="0"/>
    <n v="0"/>
    <n v="0"/>
    <n v="0"/>
    <n v="0"/>
    <n v="4962"/>
    <n v="0"/>
    <n v="0"/>
    <n v="0"/>
    <n v="0"/>
    <n v="0"/>
    <n v="0"/>
    <n v="0"/>
    <n v="4962"/>
    <n v="0"/>
    <n v="4962"/>
    <n v="620.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62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1.2.5"/>
    <x v="3"/>
    <s v="Write thermostat field replacement procedure"/>
    <s v="CS: Write thermostat field replacement procedure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m/>
    <m/>
    <m/>
    <n v="24"/>
    <m/>
    <m/>
    <m/>
    <m/>
    <m/>
    <n v="24"/>
    <n v="0.16"/>
    <n v="0"/>
    <n v="0"/>
    <n v="0"/>
    <n v="0"/>
    <n v="0"/>
    <n v="0"/>
    <n v="2819.34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1.3.1"/>
    <x v="3"/>
    <s v="Write rewiring and test instructions for MHP E-stop boxes (fixes switch contact selections made in Gen 1)"/>
    <s v="CS: Write rewiring and test instructions for MHP E-stop boxes (fixes switch contact selections made in Gen 1)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n v="24"/>
    <m/>
    <m/>
    <m/>
    <m/>
    <m/>
    <m/>
    <m/>
    <m/>
    <m/>
    <m/>
    <n v="24"/>
    <n v="0.16"/>
    <n v="0"/>
    <n v="2819.34"/>
    <n v="0"/>
    <n v="0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1.3.2"/>
    <x v="3"/>
    <s v="Write test procedures for dry heater tests"/>
    <s v="CS: Write test procedures for dry heater tests"/>
    <x v="5"/>
    <x v="0"/>
    <s v="Labor - Task"/>
    <s v="EN"/>
    <s v="D - Expert Opinion"/>
    <n v="115"/>
    <n v="115"/>
    <n v="0"/>
    <n v="0"/>
    <s v="Off Ice"/>
    <s v="C3"/>
    <n v="0.2"/>
    <n v="751.82400000000007"/>
    <n v="0"/>
    <m/>
    <m/>
    <n v="16"/>
    <n v="16"/>
    <m/>
    <m/>
    <m/>
    <m/>
    <m/>
    <m/>
    <m/>
    <m/>
    <m/>
    <n v="32"/>
    <n v="0.21333333333333332"/>
    <n v="0"/>
    <n v="1879.5600000000002"/>
    <n v="1879.5600000000002"/>
    <n v="0"/>
    <n v="0"/>
    <n v="0"/>
    <n v="0"/>
    <n v="0"/>
    <n v="0"/>
    <n v="0"/>
    <n v="0"/>
    <n v="0"/>
    <n v="3759.1200000000003"/>
    <n v="0"/>
    <n v="3759.1200000000003"/>
    <n v="751.824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8"/>
  </r>
  <r>
    <n v="1.2"/>
    <s v="1.2.4.8.1.3.3"/>
    <x v="3"/>
    <s v="Assemble equipment to test flow meters (excitation coil and portable pulse generator)"/>
    <s v="CS: Assemble equipment to test flow meters (excitation coil and portable pulse generator)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n v="12"/>
    <n v="12"/>
    <m/>
    <m/>
    <m/>
    <m/>
    <m/>
    <m/>
    <m/>
    <m/>
    <n v="24"/>
    <n v="0.16"/>
    <n v="0"/>
    <n v="0"/>
    <n v="1409.67"/>
    <n v="1409.67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1.3.3"/>
    <x v="3"/>
    <s v="Assemble equipment to test flow meters (excitation coil and portable pulse generator)"/>
    <s v="CS: Assemble equipment to test flow meters (excitation coil and portable pulse generator)"/>
    <x v="5"/>
    <x v="3"/>
    <s v="CapEx"/>
    <m/>
    <s v="C - Engineering Buildup"/>
    <m/>
    <n v="1"/>
    <n v="0"/>
    <n v="0.53"/>
    <s v="Off Ice"/>
    <s v="C3"/>
    <n v="0.2"/>
    <n v="151.80000000000001"/>
    <n v="0"/>
    <m/>
    <m/>
    <m/>
    <n v="759"/>
    <m/>
    <m/>
    <m/>
    <m/>
    <m/>
    <m/>
    <m/>
    <m/>
    <m/>
    <n v="0"/>
    <n v="0"/>
    <n v="0"/>
    <n v="0"/>
    <n v="759"/>
    <n v="0"/>
    <n v="0"/>
    <n v="0"/>
    <n v="0"/>
    <n v="0"/>
    <n v="0"/>
    <n v="0"/>
    <n v="0"/>
    <n v="0"/>
    <n v="759"/>
    <n v="0"/>
    <n v="759"/>
    <n v="151.800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9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1.3.4"/>
    <x v="3"/>
    <s v="Write flow meter test procedure and assemble test kit"/>
    <s v="CS: Write flow meter test procedure and assemble test kit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n v="12"/>
    <n v="12"/>
    <m/>
    <m/>
    <m/>
    <m/>
    <m/>
    <m/>
    <m/>
    <n v="24"/>
    <n v="0.16"/>
    <n v="0"/>
    <n v="0"/>
    <n v="0"/>
    <n v="1409.67"/>
    <n v="1409.67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1.5.1"/>
    <x v="3"/>
    <s v="Develop heater-based sensor readout; (heater temp/flow manifold pressures"/>
    <s v="CS: Develop heater-based sensor readout; (heater temp/flow manifold pressures"/>
    <x v="5"/>
    <x v="0"/>
    <s v="Labor - Task"/>
    <s v="EN"/>
    <s v="D - Expert Opinion"/>
    <n v="115"/>
    <n v="115"/>
    <n v="0"/>
    <n v="0"/>
    <s v="Off Ice"/>
    <s v="C3"/>
    <n v="0.2"/>
    <n v="2819.34"/>
    <n v="0"/>
    <m/>
    <m/>
    <m/>
    <m/>
    <n v="120"/>
    <m/>
    <m/>
    <m/>
    <m/>
    <m/>
    <m/>
    <m/>
    <m/>
    <n v="120"/>
    <n v="0.8"/>
    <n v="0"/>
    <n v="0"/>
    <n v="0"/>
    <n v="14096.7"/>
    <n v="0"/>
    <n v="0"/>
    <n v="0"/>
    <n v="0"/>
    <n v="0"/>
    <n v="0"/>
    <n v="0"/>
    <n v="0"/>
    <n v="14096.7"/>
    <n v="0"/>
    <n v="14096.7"/>
    <n v="2819.3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6.7"/>
    <n v="1"/>
    <n v="1.0215000000000001"/>
    <n v="1.0434622500000001"/>
    <n v="1.0658966883750003"/>
    <n v="1.0888134671750629"/>
    <n v="14096.7"/>
    <n v="0"/>
    <n v="0"/>
    <n v="0"/>
    <n v="0"/>
    <n v="0"/>
    <n v="0"/>
    <n v="0"/>
    <x v="8"/>
  </r>
  <r>
    <n v="1.2"/>
    <s v="1.2.4.8.1.5.2"/>
    <x v="3"/>
    <s v="Develop environmental sensor readout; (bldg temps, smoke, e-stop)"/>
    <s v="CS: Develop environmental sensor readout; (bldg temps, smoke, e-stop)"/>
    <x v="5"/>
    <x v="0"/>
    <s v="Labor - Task"/>
    <s v="EN"/>
    <s v="D - Expert Opinion"/>
    <n v="115"/>
    <n v="115"/>
    <n v="0"/>
    <n v="0"/>
    <s v="Off Ice"/>
    <s v="C3"/>
    <n v="0.2"/>
    <n v="845.80200000000013"/>
    <n v="0"/>
    <m/>
    <m/>
    <m/>
    <m/>
    <n v="36"/>
    <m/>
    <m/>
    <m/>
    <m/>
    <m/>
    <m/>
    <m/>
    <m/>
    <n v="36"/>
    <n v="0.24"/>
    <n v="0"/>
    <n v="0"/>
    <n v="0"/>
    <n v="4229.01"/>
    <n v="0"/>
    <n v="0"/>
    <n v="0"/>
    <n v="0"/>
    <n v="0"/>
    <n v="0"/>
    <n v="0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8.1.5.3"/>
    <x v="3"/>
    <s v="Develop heater control; (ON/OFF, Thermostat setpoint)"/>
    <s v="CS: Develop heater control; (ON/OFF, Thermostat setpoint)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n v="20"/>
    <n v="20"/>
    <m/>
    <m/>
    <m/>
    <m/>
    <m/>
    <m/>
    <n v="40"/>
    <n v="0.26666666666666666"/>
    <n v="0"/>
    <n v="0"/>
    <n v="0"/>
    <n v="0"/>
    <n v="2349.4500000000003"/>
    <n v="2349.4500000000003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1.5.7"/>
    <x v="3"/>
    <s v="Implement interlocks"/>
    <s v="CS: Implement interlocks"/>
    <x v="5"/>
    <x v="0"/>
    <s v="Labor - Task"/>
    <s v="EN"/>
    <s v="D - Expert Opinion"/>
    <n v="115"/>
    <n v="115"/>
    <n v="0"/>
    <n v="0"/>
    <s v="Off Ice"/>
    <s v="C3"/>
    <n v="0.2"/>
    <n v="469.8900000000001"/>
    <n v="0"/>
    <m/>
    <m/>
    <m/>
    <m/>
    <m/>
    <m/>
    <n v="20"/>
    <m/>
    <m/>
    <m/>
    <m/>
    <m/>
    <m/>
    <n v="20"/>
    <n v="0.13333333333333333"/>
    <n v="0"/>
    <n v="0"/>
    <n v="0"/>
    <n v="0"/>
    <n v="0"/>
    <n v="2349.4500000000003"/>
    <n v="0"/>
    <n v="0"/>
    <n v="0"/>
    <n v="0"/>
    <n v="0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8.1.5.8"/>
    <x v="3"/>
    <s v="Document Subsystem"/>
    <s v="CS: Document Subsystem"/>
    <x v="5"/>
    <x v="0"/>
    <s v="Labor - Task"/>
    <s v="EN"/>
    <s v="D - Expert Opinion"/>
    <n v="115"/>
    <n v="115"/>
    <n v="0"/>
    <n v="0"/>
    <s v="Off Ice"/>
    <s v="C1"/>
    <n v="0.09"/>
    <n v="211.45050000000001"/>
    <n v="0"/>
    <m/>
    <m/>
    <m/>
    <m/>
    <m/>
    <m/>
    <m/>
    <n v="20"/>
    <m/>
    <m/>
    <m/>
    <m/>
    <m/>
    <n v="20"/>
    <n v="0.13333333333333333"/>
    <n v="0"/>
    <n v="0"/>
    <n v="0"/>
    <n v="0"/>
    <n v="0"/>
    <n v="0"/>
    <n v="2349.4500000000003"/>
    <n v="0"/>
    <n v="0"/>
    <n v="0"/>
    <n v="0"/>
    <n v="0"/>
    <n v="2349.4500000000003"/>
    <n v="0"/>
    <n v="2349.4500000000003"/>
    <n v="211.4505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8.2.1.3"/>
    <x v="3"/>
    <s v="Develop VFD installation strategy &amp; document, procure materials"/>
    <s v="CS: Develop VFD installation strategy &amp; document, procure materials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n v="40"/>
    <m/>
    <m/>
    <m/>
    <m/>
    <m/>
    <m/>
    <m/>
    <m/>
    <m/>
    <m/>
    <m/>
    <n v="40"/>
    <n v="0.26666666666666666"/>
    <n v="4698.9000000000005"/>
    <n v="0"/>
    <n v="0"/>
    <n v="0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2.1.3"/>
    <x v="3"/>
    <s v="Develop VFD installation strategy &amp; document, procure materials"/>
    <s v="CS: Develop VFD installation strategy &amp; document, procure materials"/>
    <x v="5"/>
    <x v="0"/>
    <s v="Labor - Task"/>
    <s v="TE"/>
    <s v="D - Expert Opinion"/>
    <n v="77"/>
    <n v="77"/>
    <n v="0"/>
    <n v="0"/>
    <s v="Off Ice"/>
    <s v="C3"/>
    <n v="0.2"/>
    <n v="251.69760000000002"/>
    <n v="0"/>
    <m/>
    <n v="16"/>
    <m/>
    <m/>
    <m/>
    <m/>
    <m/>
    <m/>
    <m/>
    <m/>
    <m/>
    <m/>
    <m/>
    <n v="16"/>
    <n v="0.10666666666666666"/>
    <n v="1258.4880000000001"/>
    <n v="0"/>
    <n v="0"/>
    <n v="0"/>
    <n v="0"/>
    <n v="0"/>
    <n v="0"/>
    <n v="0"/>
    <n v="0"/>
    <n v="0"/>
    <n v="0"/>
    <n v="0"/>
    <n v="1258.4880000000001"/>
    <n v="0"/>
    <n v="1258.4880000000001"/>
    <n v="251.6976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.4880000000001"/>
    <n v="1"/>
    <n v="1.0215000000000001"/>
    <n v="1.0434622500000001"/>
    <n v="1.0658966883750003"/>
    <n v="1.0888134671750629"/>
    <n v="1258.4880000000001"/>
    <n v="0"/>
    <n v="0"/>
    <n v="0"/>
    <n v="0"/>
    <n v="0"/>
    <n v="0"/>
    <n v="0"/>
    <x v="8"/>
  </r>
  <r>
    <n v="1.2"/>
    <s v="1.2.4.8.2.3.2"/>
    <x v="3"/>
    <s v="Select and procure new power supplies for the network box, procure one RS-485 gateway"/>
    <s v="CS: Select and procure new power supplies for the network box, procure one RS-485 gateway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n v="16"/>
    <m/>
    <m/>
    <m/>
    <m/>
    <m/>
    <m/>
    <m/>
    <m/>
    <m/>
    <m/>
    <m/>
    <n v="16"/>
    <n v="0.10666666666666666"/>
    <n v="1879.5600000000002"/>
    <n v="0"/>
    <n v="0"/>
    <n v="0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2.3.2"/>
    <x v="3"/>
    <s v="Select and procure new power supplies for the network box, procure one RS-485 gateway"/>
    <s v="CS: Select and procure new power supplies for the network box, procure one RS-485 gateway"/>
    <x v="5"/>
    <x v="3"/>
    <s v="CapEx"/>
    <m/>
    <s v="C - Engineering Buildup"/>
    <m/>
    <n v="1"/>
    <n v="0"/>
    <n v="0.53"/>
    <s v="Off Ice"/>
    <s v="C2"/>
    <n v="0.125"/>
    <n v="115.625"/>
    <n v="0"/>
    <m/>
    <n v="925"/>
    <m/>
    <m/>
    <m/>
    <m/>
    <m/>
    <m/>
    <m/>
    <m/>
    <m/>
    <m/>
    <m/>
    <n v="0"/>
    <n v="0"/>
    <n v="925"/>
    <n v="0"/>
    <n v="0"/>
    <n v="0"/>
    <n v="0"/>
    <n v="0"/>
    <n v="0"/>
    <n v="0"/>
    <n v="0"/>
    <n v="0"/>
    <n v="0"/>
    <n v="0"/>
    <n v="925"/>
    <n v="0"/>
    <n v="925"/>
    <n v="115.6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5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2.3.3"/>
    <x v="3"/>
    <s v="Redesign and rebuild PHS network box with new I/O, document as-built configuration"/>
    <s v="CS: Redesign and rebuild PHS network box with new I/O, document as-built configuration"/>
    <x v="5"/>
    <x v="0"/>
    <s v="Labor - Task"/>
    <s v="EN"/>
    <s v="D - Expert Opinion"/>
    <n v="115"/>
    <n v="115"/>
    <n v="0"/>
    <n v="0"/>
    <s v="Off Ice"/>
    <s v="C3"/>
    <n v="0.2"/>
    <n v="3383.2080000000005"/>
    <n v="0"/>
    <m/>
    <n v="44"/>
    <n v="100"/>
    <m/>
    <m/>
    <m/>
    <m/>
    <m/>
    <m/>
    <m/>
    <m/>
    <m/>
    <m/>
    <n v="144"/>
    <n v="0.96"/>
    <n v="5168.79"/>
    <n v="11747.25"/>
    <n v="0"/>
    <n v="0"/>
    <n v="0"/>
    <n v="0"/>
    <n v="0"/>
    <n v="0"/>
    <n v="0"/>
    <n v="0"/>
    <n v="0"/>
    <n v="0"/>
    <n v="16916.04"/>
    <n v="0"/>
    <n v="16916.04"/>
    <n v="3383.208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16.04"/>
    <n v="1"/>
    <n v="1.0215000000000001"/>
    <n v="1.0434622500000001"/>
    <n v="1.0658966883750003"/>
    <n v="1.0888134671750629"/>
    <n v="16916.04"/>
    <n v="0"/>
    <n v="0"/>
    <n v="0"/>
    <n v="0"/>
    <n v="0"/>
    <n v="0"/>
    <n v="0"/>
    <x v="8"/>
  </r>
  <r>
    <n v="1.2"/>
    <s v="1.2.4.8.2.3.3"/>
    <x v="3"/>
    <s v="Redesign and rebuild PHS network box with new I/O, document as-built configuration"/>
    <s v="CS: Redesign and rebuild PHS network box with new I/O, document as-built configuration"/>
    <x v="5"/>
    <x v="0"/>
    <s v="Labor - Task"/>
    <s v="TE"/>
    <s v="D - Expert Opinion"/>
    <n v="77"/>
    <n v="77"/>
    <n v="0"/>
    <n v="0"/>
    <s v="Off Ice"/>
    <s v="C3"/>
    <n v="0.2"/>
    <n v="629.24400000000014"/>
    <n v="0"/>
    <m/>
    <n v="20"/>
    <n v="20"/>
    <m/>
    <m/>
    <m/>
    <m/>
    <m/>
    <m/>
    <m/>
    <m/>
    <m/>
    <m/>
    <n v="40"/>
    <n v="0.26666666666666666"/>
    <n v="1573.1100000000001"/>
    <n v="1573.1100000000001"/>
    <n v="0"/>
    <n v="0"/>
    <n v="0"/>
    <n v="0"/>
    <n v="0"/>
    <n v="0"/>
    <n v="0"/>
    <n v="0"/>
    <n v="0"/>
    <n v="0"/>
    <n v="3146.2200000000003"/>
    <n v="0"/>
    <n v="3146.2200000000003"/>
    <n v="629.244000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6.2200000000003"/>
    <n v="1"/>
    <n v="1.0215000000000001"/>
    <n v="1.0434622500000001"/>
    <n v="1.0658966883750003"/>
    <n v="1.0888134671750629"/>
    <n v="3146.2200000000003"/>
    <n v="0"/>
    <n v="0"/>
    <n v="0"/>
    <n v="0"/>
    <n v="0"/>
    <n v="0"/>
    <n v="0"/>
    <x v="8"/>
  </r>
  <r>
    <n v="1.2"/>
    <s v="1.2.4.8.2.3.3"/>
    <x v="3"/>
    <s v="Redesign and rebuild PHS network box with new I/O, document as-built configuration"/>
    <s v="CS: Redesign and rebuild PHS network box with new I/O, document as-built configuration"/>
    <x v="5"/>
    <x v="3"/>
    <s v="CapEx"/>
    <m/>
    <s v="C - Engineering Buildup"/>
    <m/>
    <n v="1"/>
    <n v="0"/>
    <n v="0.53"/>
    <s v="Off Ice"/>
    <s v="C3"/>
    <n v="0.2"/>
    <n v="770"/>
    <n v="0"/>
    <m/>
    <n v="3850"/>
    <m/>
    <m/>
    <m/>
    <m/>
    <m/>
    <m/>
    <m/>
    <m/>
    <m/>
    <m/>
    <m/>
    <n v="0"/>
    <n v="0"/>
    <n v="3850"/>
    <n v="0"/>
    <n v="0"/>
    <n v="0"/>
    <n v="0"/>
    <n v="0"/>
    <n v="0"/>
    <n v="0"/>
    <n v="0"/>
    <n v="0"/>
    <n v="0"/>
    <n v="0"/>
    <n v="3850"/>
    <n v="0"/>
    <n v="3850"/>
    <n v="77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2.3.4"/>
    <x v="3"/>
    <s v="Indicate where approximately 20 sensor and network cables terminate in PHS and document config. plans"/>
    <s v="CS: Indicate where approximately 20 sensor and network cables terminate in PHS and document config. plans"/>
    <x v="5"/>
    <x v="0"/>
    <s v="Labor - Task"/>
    <s v="EN"/>
    <s v="D - Expert Opinion"/>
    <n v="115"/>
    <n v="115"/>
    <n v="0"/>
    <n v="0"/>
    <s v="Off Ice"/>
    <s v="C3"/>
    <n v="0.2"/>
    <n v="2537.4060000000004"/>
    <n v="0"/>
    <m/>
    <m/>
    <n v="50"/>
    <n v="58"/>
    <m/>
    <m/>
    <m/>
    <m/>
    <m/>
    <m/>
    <m/>
    <m/>
    <m/>
    <n v="108"/>
    <n v="0.72"/>
    <n v="0"/>
    <n v="5873.625"/>
    <n v="6813.4050000000007"/>
    <n v="0"/>
    <n v="0"/>
    <n v="0"/>
    <n v="0"/>
    <n v="0"/>
    <n v="0"/>
    <n v="0"/>
    <n v="0"/>
    <n v="0"/>
    <n v="12687.03"/>
    <n v="0"/>
    <n v="12687.03"/>
    <n v="2537.406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87.03"/>
    <n v="1"/>
    <n v="1.0215000000000001"/>
    <n v="1.0434622500000001"/>
    <n v="1.0658966883750003"/>
    <n v="1.0888134671750629"/>
    <n v="12687.03"/>
    <n v="0"/>
    <n v="0"/>
    <n v="0"/>
    <n v="0"/>
    <n v="0"/>
    <n v="0"/>
    <n v="0"/>
    <x v="8"/>
  </r>
  <r>
    <n v="1.2"/>
    <s v="1.2.4.8.2.3.5"/>
    <x v="3"/>
    <s v="Configure heater-mounted DGH modules, develop and document DGH installation and test plans"/>
    <s v="CS: Configure heater-mounted DGH modules, develop and document DGH installation and test plans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n v="12"/>
    <n v="12"/>
    <m/>
    <m/>
    <m/>
    <m/>
    <m/>
    <m/>
    <m/>
    <m/>
    <n v="24"/>
    <n v="0.16"/>
    <n v="0"/>
    <n v="0"/>
    <n v="1409.67"/>
    <n v="1409.67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2.3.5"/>
    <x v="3"/>
    <s v="Configure heater-mounted DGH modules, develop and document DGH installation and test plans"/>
    <s v="CS: Configure heater-mounted DGH modules, develop and document DGH installation and test plans"/>
    <x v="5"/>
    <x v="0"/>
    <s v="Labor - Task"/>
    <s v="TE"/>
    <s v="D - Expert Opinion"/>
    <n v="77"/>
    <n v="77"/>
    <n v="0"/>
    <n v="0"/>
    <s v="Off Ice"/>
    <s v="C3"/>
    <n v="0.2"/>
    <n v="251.69760000000002"/>
    <n v="0"/>
    <m/>
    <m/>
    <m/>
    <m/>
    <n v="16"/>
    <m/>
    <m/>
    <m/>
    <m/>
    <m/>
    <m/>
    <m/>
    <m/>
    <n v="16"/>
    <n v="0.10666666666666666"/>
    <n v="0"/>
    <n v="0"/>
    <n v="0"/>
    <n v="1258.4880000000001"/>
    <n v="0"/>
    <n v="0"/>
    <n v="0"/>
    <n v="0"/>
    <n v="0"/>
    <n v="0"/>
    <n v="0"/>
    <n v="0"/>
    <n v="1258.4880000000001"/>
    <n v="0"/>
    <n v="1258.4880000000001"/>
    <n v="251.6976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.4880000000001"/>
    <n v="1"/>
    <n v="1.0215000000000001"/>
    <n v="1.0434622500000001"/>
    <n v="1.0658966883750003"/>
    <n v="1.0888134671750629"/>
    <n v="1258.4880000000001"/>
    <n v="0"/>
    <n v="0"/>
    <n v="0"/>
    <n v="0"/>
    <n v="0"/>
    <n v="0"/>
    <n v="0"/>
    <x v="8"/>
  </r>
  <r>
    <n v="1.2"/>
    <s v="1.2.4.8.2.4"/>
    <x v="3"/>
    <s v="CS PHS HW4: New E-stop Slap Switch &amp; Box for Outdoor Location"/>
    <s v="CS PHS HW4: New estop slap switch and box for outdoor location"/>
    <x v="5"/>
    <x v="0"/>
    <s v="Labor - Task"/>
    <s v="EN"/>
    <s v="D - Expert Opinion"/>
    <n v="115"/>
    <n v="115"/>
    <n v="0"/>
    <n v="0"/>
    <s v="Off Ice"/>
    <s v="C3"/>
    <n v="0.2"/>
    <n v="187.95600000000002"/>
    <n v="0"/>
    <m/>
    <m/>
    <m/>
    <m/>
    <n v="8"/>
    <m/>
    <m/>
    <m/>
    <m/>
    <m/>
    <m/>
    <m/>
    <m/>
    <n v="8"/>
    <n v="5.333333333333333E-2"/>
    <n v="0"/>
    <n v="0"/>
    <n v="0"/>
    <n v="939.78000000000009"/>
    <n v="0"/>
    <n v="0"/>
    <n v="0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8.2.4"/>
    <x v="3"/>
    <s v="CS PHS HW4: New E-stop Slap Switch &amp; Box for Outdoor Location"/>
    <s v="CS PHS HW4: New estop slap switch and box for outdoor location"/>
    <x v="5"/>
    <x v="3"/>
    <s v="CapEx"/>
    <m/>
    <s v="D - Expert Opinion"/>
    <m/>
    <n v="1"/>
    <n v="0"/>
    <n v="0.53"/>
    <s v="Off Ice"/>
    <s v="C3"/>
    <n v="0.2"/>
    <n v="40"/>
    <n v="0"/>
    <m/>
    <m/>
    <m/>
    <m/>
    <n v="200"/>
    <m/>
    <m/>
    <m/>
    <m/>
    <m/>
    <m/>
    <m/>
    <m/>
    <n v="0"/>
    <n v="0"/>
    <n v="0"/>
    <n v="0"/>
    <n v="0"/>
    <n v="200"/>
    <n v="0"/>
    <n v="0"/>
    <n v="0"/>
    <n v="0"/>
    <n v="0"/>
    <n v="0"/>
    <n v="0"/>
    <n v="0"/>
    <n v="200"/>
    <n v="0"/>
    <n v="200"/>
    <n v="4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2.5"/>
    <x v="3"/>
    <s v="CS PHS HW5: Develop heater test procedures, configure test tools, document test plans"/>
    <s v="CS PHS HW5: Develop heater test procedures, configure test tools, document test plans"/>
    <x v="5"/>
    <x v="0"/>
    <s v="Labor - Task"/>
    <s v="EN"/>
    <s v="D - Expert Opinion"/>
    <n v="115"/>
    <n v="115"/>
    <n v="0"/>
    <n v="0"/>
    <s v="Off Ice"/>
    <s v="C3"/>
    <n v="0.2"/>
    <n v="845.80200000000013"/>
    <n v="0"/>
    <m/>
    <m/>
    <m/>
    <m/>
    <m/>
    <n v="18"/>
    <n v="18"/>
    <m/>
    <m/>
    <m/>
    <m/>
    <m/>
    <m/>
    <n v="36"/>
    <n v="0.24"/>
    <n v="0"/>
    <n v="0"/>
    <n v="0"/>
    <n v="0"/>
    <n v="2114.5050000000001"/>
    <n v="2114.5050000000001"/>
    <n v="0"/>
    <n v="0"/>
    <n v="0"/>
    <n v="0"/>
    <n v="0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8.2.7.1"/>
    <x v="3"/>
    <s v="Develop and document test plans for all PHS system components"/>
    <s v="CS: Develop and document test plans for all PHS system components"/>
    <x v="5"/>
    <x v="0"/>
    <s v="Labor - Task"/>
    <s v="EN"/>
    <s v="D - Expert Opinion"/>
    <n v="115"/>
    <n v="115"/>
    <n v="0"/>
    <n v="0"/>
    <s v="Off Ice"/>
    <s v="C3"/>
    <n v="0.2"/>
    <n v="845.80200000000013"/>
    <n v="0"/>
    <m/>
    <m/>
    <m/>
    <m/>
    <m/>
    <m/>
    <m/>
    <n v="18"/>
    <n v="18"/>
    <m/>
    <m/>
    <m/>
    <m/>
    <n v="36"/>
    <n v="0.24"/>
    <n v="0"/>
    <n v="0"/>
    <n v="0"/>
    <n v="0"/>
    <n v="0"/>
    <n v="0"/>
    <n v="2114.5050000000001"/>
    <n v="2114.5050000000001"/>
    <n v="0"/>
    <n v="0"/>
    <n v="0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8.2.7.2"/>
    <x v="3"/>
    <s v="Review Gen-1 docs, identify where sensor connections terminated, plan for reconnection and test"/>
    <s v="CS: Develop and document test plans for all PHS system components"/>
    <x v="5"/>
    <x v="0"/>
    <s v="Labor - Task"/>
    <s v="EN"/>
    <s v="D - Expert Opinion"/>
    <n v="115"/>
    <n v="115"/>
    <n v="0"/>
    <n v="0"/>
    <s v="Off Ice"/>
    <s v="C3"/>
    <n v="0.2"/>
    <n v="845.80200000000013"/>
    <n v="0"/>
    <m/>
    <m/>
    <m/>
    <m/>
    <m/>
    <m/>
    <m/>
    <m/>
    <n v="18"/>
    <n v="18"/>
    <m/>
    <m/>
    <m/>
    <n v="36"/>
    <n v="0.24"/>
    <n v="0"/>
    <n v="0"/>
    <n v="0"/>
    <n v="0"/>
    <n v="0"/>
    <n v="0"/>
    <n v="0"/>
    <n v="2114.5050000000001"/>
    <n v="2114.5050000000001"/>
    <n v="0"/>
    <n v="0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8.2.8.1"/>
    <x v="3"/>
    <s v="Develop heater-based sensor readout; (heater temp/flow manifold pressures)"/>
    <s v="CS: Develop heater-based sensor readout; (heater temp/flow manifold pressures)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n v="24"/>
    <m/>
    <m/>
    <m/>
    <m/>
    <m/>
    <m/>
    <m/>
    <m/>
    <n v="24"/>
    <n v="0.16"/>
    <n v="0"/>
    <n v="0"/>
    <n v="0"/>
    <n v="2819.34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2.8.2"/>
    <x v="3"/>
    <s v="Develop environmental sensor readout; (bldg temps, smoke, e-stop)"/>
    <s v="CS: Develop environmental sensor readout; (bldg temps, smoke, e-stop)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n v="16"/>
    <m/>
    <m/>
    <m/>
    <m/>
    <m/>
    <m/>
    <m/>
    <m/>
    <n v="16"/>
    <n v="0.10666666666666666"/>
    <n v="0"/>
    <n v="0"/>
    <n v="0"/>
    <n v="1879.5600000000002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2.8.3"/>
    <x v="3"/>
    <s v="Develop water tank sensors readout"/>
    <s v="CS: Develop water tank sensors readout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m/>
    <n v="12"/>
    <n v="12"/>
    <m/>
    <m/>
    <m/>
    <m/>
    <m/>
    <m/>
    <n v="24"/>
    <n v="0.16"/>
    <n v="0"/>
    <n v="0"/>
    <n v="0"/>
    <n v="0"/>
    <n v="1409.67"/>
    <n v="1409.67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2.8.4"/>
    <x v="3"/>
    <s v="Develop heater control; (ON/OFF, Thermostat setpoint)"/>
    <s v="CS: Develop heater control; (ON/OFF, Thermostat setpoint)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m/>
    <m/>
    <n v="16"/>
    <m/>
    <m/>
    <m/>
    <m/>
    <m/>
    <m/>
    <n v="16"/>
    <n v="0.10666666666666666"/>
    <n v="0"/>
    <n v="0"/>
    <n v="0"/>
    <n v="0"/>
    <n v="0"/>
    <n v="1879.5600000000002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2.8.5"/>
    <x v="3"/>
    <s v="Develop AB drive/pump control; (variable speed velocity drives)"/>
    <s v="CS: Develop AB drive/pump control; (variable speed velocity drives)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n v="20"/>
    <n v="20"/>
    <m/>
    <m/>
    <m/>
    <m/>
    <m/>
    <n v="40"/>
    <n v="0.26666666666666666"/>
    <n v="0"/>
    <n v="0"/>
    <n v="0"/>
    <n v="0"/>
    <n v="0"/>
    <n v="2349.4500000000003"/>
    <n v="2349.4500000000003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2.8.10"/>
    <x v="3"/>
    <s v="Implement interlocks"/>
    <s v="CS: Implement interlocks"/>
    <x v="5"/>
    <x v="0"/>
    <s v="Labor - Task"/>
    <s v="EN"/>
    <s v="D - Expert Opinion"/>
    <n v="115"/>
    <n v="115"/>
    <n v="0"/>
    <n v="0"/>
    <s v="Off Ice"/>
    <s v="C3"/>
    <n v="0.2"/>
    <n v="469.8900000000001"/>
    <n v="0"/>
    <m/>
    <m/>
    <m/>
    <m/>
    <m/>
    <m/>
    <m/>
    <n v="20"/>
    <m/>
    <m/>
    <m/>
    <m/>
    <m/>
    <n v="20"/>
    <n v="0.13333333333333333"/>
    <n v="0"/>
    <n v="0"/>
    <n v="0"/>
    <n v="0"/>
    <n v="0"/>
    <n v="0"/>
    <n v="2349.4500000000003"/>
    <n v="0"/>
    <n v="0"/>
    <n v="0"/>
    <n v="0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8.2.8.11"/>
    <x v="3"/>
    <s v="Document Subsystem"/>
    <s v="CS: Implement interlocks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m/>
    <m/>
    <n v="40"/>
    <m/>
    <m/>
    <m/>
    <m/>
    <n v="40"/>
    <n v="0.26666666666666666"/>
    <n v="0"/>
    <n v="0"/>
    <n v="0"/>
    <n v="0"/>
    <n v="0"/>
    <n v="0"/>
    <n v="0"/>
    <n v="4698.9000000000005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3.1.3"/>
    <x v="3"/>
    <s v="Configure VFDs with accessories, connection pigtails, document"/>
    <s v="CS: Configure VFDs with accessories, connection pigtails, document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n v="24"/>
    <m/>
    <m/>
    <m/>
    <m/>
    <m/>
    <m/>
    <m/>
    <m/>
    <m/>
    <m/>
    <m/>
    <n v="24"/>
    <n v="0.16"/>
    <n v="2819.34"/>
    <n v="0"/>
    <n v="0"/>
    <n v="0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3.1.3"/>
    <x v="3"/>
    <s v="Configure VFDs with accessories, connection pigtails, document"/>
    <s v="CS: Configure VFDs with accessories, connection pigtails, document"/>
    <x v="5"/>
    <x v="0"/>
    <s v="Labor - Task"/>
    <s v="TE"/>
    <s v="D - Expert Opinion"/>
    <n v="77"/>
    <n v="77"/>
    <n v="0"/>
    <n v="0"/>
    <s v="Off Ice"/>
    <s v="C3"/>
    <n v="0.2"/>
    <n v="629.24400000000014"/>
    <n v="0"/>
    <m/>
    <n v="20"/>
    <n v="20"/>
    <m/>
    <m/>
    <m/>
    <m/>
    <m/>
    <m/>
    <m/>
    <m/>
    <m/>
    <m/>
    <n v="40"/>
    <n v="0.26666666666666666"/>
    <n v="1573.1100000000001"/>
    <n v="1573.1100000000001"/>
    <n v="0"/>
    <n v="0"/>
    <n v="0"/>
    <n v="0"/>
    <n v="0"/>
    <n v="0"/>
    <n v="0"/>
    <n v="0"/>
    <n v="0"/>
    <n v="0"/>
    <n v="3146.2200000000003"/>
    <n v="0"/>
    <n v="3146.2200000000003"/>
    <n v="629.244000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6.2200000000003"/>
    <n v="1"/>
    <n v="1.0215000000000001"/>
    <n v="1.0434622500000001"/>
    <n v="1.0658966883750003"/>
    <n v="1.0888134671750629"/>
    <n v="3146.2200000000003"/>
    <n v="0"/>
    <n v="0"/>
    <n v="0"/>
    <n v="0"/>
    <n v="0"/>
    <n v="0"/>
    <n v="0"/>
    <x v="8"/>
  </r>
  <r>
    <n v="1.2"/>
    <s v="1.2.4.8.3.1.3"/>
    <x v="3"/>
    <s v="Configure VFDs with accessories, connection pigtails, document"/>
    <s v="CS: Configure VFDs with accessories, connection pigtails, document"/>
    <x v="5"/>
    <x v="3"/>
    <s v="CapEx"/>
    <m/>
    <s v="D - Expert Opinion"/>
    <m/>
    <n v="1"/>
    <n v="0"/>
    <n v="0.53"/>
    <s v="Off Ice"/>
    <s v="C3"/>
    <n v="0.2"/>
    <n v="1000"/>
    <n v="0"/>
    <m/>
    <n v="5000"/>
    <m/>
    <m/>
    <m/>
    <m/>
    <m/>
    <m/>
    <m/>
    <m/>
    <m/>
    <m/>
    <m/>
    <n v="0"/>
    <n v="0"/>
    <n v="5000"/>
    <n v="0"/>
    <n v="0"/>
    <n v="0"/>
    <n v="0"/>
    <n v="0"/>
    <n v="0"/>
    <n v="0"/>
    <n v="0"/>
    <n v="0"/>
    <n v="0"/>
    <n v="0"/>
    <n v="5000"/>
    <n v="0"/>
    <n v="5000"/>
    <n v="10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1.4"/>
    <x v="3"/>
    <s v="Develop VFD mechanical and electrical installation strategies &amp; document, procure materials"/>
    <s v="CS: Develop VFD mechanical and electrical installation strategies &amp; document, procure materials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n v="40"/>
    <m/>
    <m/>
    <m/>
    <m/>
    <m/>
    <m/>
    <m/>
    <m/>
    <m/>
    <n v="40"/>
    <n v="0.26666666666666666"/>
    <n v="0"/>
    <n v="0"/>
    <n v="4698.9000000000005"/>
    <n v="0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3.1.4"/>
    <x v="3"/>
    <s v="Develop VFD mechanical and electrical installation strategies &amp; document, procure materials"/>
    <s v="CS: Develop VFD mechanical and electrical installation strategies &amp; document, procure materials"/>
    <x v="5"/>
    <x v="0"/>
    <s v="Labor - Task"/>
    <s v="TE"/>
    <s v="D - Expert Opinion"/>
    <n v="77"/>
    <n v="77"/>
    <n v="0"/>
    <n v="0"/>
    <s v="Off Ice"/>
    <s v="C3"/>
    <n v="0.2"/>
    <n v="1258.4880000000003"/>
    <n v="0"/>
    <m/>
    <m/>
    <m/>
    <n v="80"/>
    <m/>
    <m/>
    <m/>
    <m/>
    <m/>
    <m/>
    <m/>
    <m/>
    <m/>
    <n v="80"/>
    <n v="0.53333333333333333"/>
    <n v="0"/>
    <n v="0"/>
    <n v="6292.4400000000005"/>
    <n v="0"/>
    <n v="0"/>
    <n v="0"/>
    <n v="0"/>
    <n v="0"/>
    <n v="0"/>
    <n v="0"/>
    <n v="0"/>
    <n v="0"/>
    <n v="6292.4400000000005"/>
    <n v="0"/>
    <n v="6292.4400000000005"/>
    <n v="1258.488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2.4400000000005"/>
    <n v="1"/>
    <n v="1.0215000000000001"/>
    <n v="1.0434622500000001"/>
    <n v="1.0658966883750003"/>
    <n v="1.0888134671750629"/>
    <n v="6292.4400000000005"/>
    <n v="0"/>
    <n v="0"/>
    <n v="0"/>
    <n v="0"/>
    <n v="0"/>
    <n v="0"/>
    <n v="0"/>
    <x v="8"/>
  </r>
  <r>
    <n v="1.2"/>
    <s v="1.2.4.8.3.1.4"/>
    <x v="3"/>
    <s v="Develop VFD mechanical and electrical installation strategies &amp; document, procure materials"/>
    <s v="CS: Develop VFD mechanical and electrical installation strategies &amp; document, procure materials"/>
    <x v="5"/>
    <x v="3"/>
    <s v="CapEx"/>
    <m/>
    <s v="D - Expert Opinion"/>
    <m/>
    <n v="1"/>
    <n v="0"/>
    <n v="0.53"/>
    <s v="Off Ice"/>
    <s v="C3"/>
    <n v="0.2"/>
    <n v="400"/>
    <n v="0"/>
    <m/>
    <m/>
    <m/>
    <n v="2000"/>
    <m/>
    <m/>
    <m/>
    <m/>
    <m/>
    <m/>
    <m/>
    <m/>
    <m/>
    <n v="0"/>
    <n v="0"/>
    <n v="0"/>
    <n v="0"/>
    <n v="2000"/>
    <n v="0"/>
    <n v="0"/>
    <n v="0"/>
    <n v="0"/>
    <n v="0"/>
    <n v="0"/>
    <n v="0"/>
    <n v="0"/>
    <n v="0"/>
    <n v="2000"/>
    <n v="0"/>
    <n v="2000"/>
    <n v="4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1.5"/>
    <x v="3"/>
    <s v="SW configuration and autotuning, make plan - MDCR/LW, DSHR/LW, RWHR, RWCR, Tower Hoist"/>
    <s v="CS: SW configuration and autotuning, make plan - MDCR/LW, DSHR/LW, RWHR, RWCR, Tower Hoist"/>
    <x v="5"/>
    <x v="0"/>
    <s v="Labor - Task"/>
    <s v="EN"/>
    <s v="D - Expert Opinion"/>
    <n v="115"/>
    <n v="115"/>
    <n v="0"/>
    <n v="0"/>
    <s v="Off Ice"/>
    <s v="C3"/>
    <n v="0.2"/>
    <n v="1879.5600000000004"/>
    <n v="0"/>
    <m/>
    <m/>
    <m/>
    <m/>
    <n v="80"/>
    <m/>
    <m/>
    <m/>
    <m/>
    <m/>
    <m/>
    <m/>
    <m/>
    <n v="80"/>
    <n v="0.53333333333333333"/>
    <n v="0"/>
    <n v="0"/>
    <n v="0"/>
    <n v="9397.8000000000011"/>
    <n v="0"/>
    <n v="0"/>
    <n v="0"/>
    <n v="0"/>
    <n v="0"/>
    <n v="0"/>
    <n v="0"/>
    <n v="0"/>
    <n v="9397.8000000000011"/>
    <n v="0"/>
    <n v="9397.8000000000011"/>
    <n v="1879.56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8"/>
  </r>
  <r>
    <n v="1.2"/>
    <s v="1.2.4.8.3.2.2"/>
    <x v="3"/>
    <s v="Document changes to E-stop and Reel stop interfaces to motor drives, procure materials, implement"/>
    <s v="CS: Document changes to E-stop and Reel stop interfaces to motor drives, procure materials, implement"/>
    <x v="5"/>
    <x v="0"/>
    <s v="Labor - Task"/>
    <s v="EN"/>
    <s v="D - Expert Opinion"/>
    <n v="115"/>
    <n v="115"/>
    <n v="0"/>
    <n v="0"/>
    <s v="Off Ice"/>
    <s v="C3"/>
    <n v="0.2"/>
    <n v="2819.34"/>
    <n v="0"/>
    <m/>
    <n v="120"/>
    <m/>
    <m/>
    <m/>
    <m/>
    <m/>
    <m/>
    <m/>
    <m/>
    <m/>
    <m/>
    <m/>
    <n v="120"/>
    <n v="0.8"/>
    <n v="14096.7"/>
    <n v="0"/>
    <n v="0"/>
    <n v="0"/>
    <n v="0"/>
    <n v="0"/>
    <n v="0"/>
    <n v="0"/>
    <n v="0"/>
    <n v="0"/>
    <n v="0"/>
    <n v="0"/>
    <n v="14096.7"/>
    <n v="0"/>
    <n v="14096.7"/>
    <n v="2819.3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6.7"/>
    <n v="1"/>
    <n v="1.0215000000000001"/>
    <n v="1.0434622500000001"/>
    <n v="1.0658966883750003"/>
    <n v="1.0888134671750629"/>
    <n v="14096.7"/>
    <n v="0"/>
    <n v="0"/>
    <n v="0"/>
    <n v="0"/>
    <n v="0"/>
    <n v="0"/>
    <n v="0"/>
    <x v="8"/>
  </r>
  <r>
    <n v="1.2"/>
    <s v="1.2.4.8.3.2.2"/>
    <x v="3"/>
    <s v="Document changes to E-stop and Reel stop interfaces to motor drives, procure materials, implement"/>
    <s v="CS: Document changes to E-stop and Reel stop interfaces to motor drives, procure materials, implement"/>
    <x v="5"/>
    <x v="0"/>
    <s v="Labor - Task"/>
    <s v="TE"/>
    <s v="D - Expert Opinion"/>
    <n v="77"/>
    <n v="77"/>
    <n v="0"/>
    <n v="0"/>
    <s v="Off Ice"/>
    <s v="C3"/>
    <n v="0.2"/>
    <n v="629.24400000000014"/>
    <n v="0"/>
    <m/>
    <n v="40"/>
    <m/>
    <m/>
    <m/>
    <m/>
    <m/>
    <m/>
    <m/>
    <m/>
    <m/>
    <m/>
    <m/>
    <n v="40"/>
    <n v="0.26666666666666666"/>
    <n v="3146.2200000000003"/>
    <n v="0"/>
    <n v="0"/>
    <n v="0"/>
    <n v="0"/>
    <n v="0"/>
    <n v="0"/>
    <n v="0"/>
    <n v="0"/>
    <n v="0"/>
    <n v="0"/>
    <n v="0"/>
    <n v="3146.2200000000003"/>
    <n v="0"/>
    <n v="3146.2200000000003"/>
    <n v="629.244000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6.2200000000003"/>
    <n v="1"/>
    <n v="1.0215000000000001"/>
    <n v="1.0434622500000001"/>
    <n v="1.0658966883750003"/>
    <n v="1.0888134671750629"/>
    <n v="3146.2200000000003"/>
    <n v="0"/>
    <n v="0"/>
    <n v="0"/>
    <n v="0"/>
    <n v="0"/>
    <n v="0"/>
    <n v="0"/>
    <x v="8"/>
  </r>
  <r>
    <n v="1.2"/>
    <s v="1.2.4.8.3.2.2"/>
    <x v="3"/>
    <s v="Document changes to E-stop and Reel stop interfaces to motor drives, procure materials, implement"/>
    <s v="CS: Document changes to E-stop and Reel stop interfaces to motor drives, procure materials, implement"/>
    <x v="5"/>
    <x v="3"/>
    <s v="CapEx"/>
    <m/>
    <s v="D - Expert Opinion"/>
    <m/>
    <n v="1"/>
    <n v="0"/>
    <n v="0.53"/>
    <s v="Off Ice"/>
    <s v="C3"/>
    <n v="0.2"/>
    <n v="800"/>
    <n v="0"/>
    <m/>
    <n v="4000"/>
    <m/>
    <m/>
    <m/>
    <m/>
    <m/>
    <m/>
    <m/>
    <m/>
    <m/>
    <m/>
    <m/>
    <n v="0"/>
    <n v="0"/>
    <n v="4000"/>
    <n v="0"/>
    <n v="0"/>
    <n v="0"/>
    <n v="0"/>
    <n v="0"/>
    <n v="0"/>
    <n v="0"/>
    <n v="0"/>
    <n v="0"/>
    <n v="0"/>
    <n v="0"/>
    <n v="4000"/>
    <n v="0"/>
    <n v="4000"/>
    <n v="8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2.3"/>
    <x v="3"/>
    <s v="Test refurbished E-stop panels with reel safety junction boxes, I/O boxes, network boxes, drives"/>
    <s v="CS: Test refurbished E-stop panels with reel safety junction boxes, I/O boxes, network boxes, drives"/>
    <x v="5"/>
    <x v="0"/>
    <s v="Labor - Task"/>
    <s v="EN"/>
    <s v="D - Expert Opinion"/>
    <n v="115"/>
    <n v="115"/>
    <n v="0"/>
    <n v="0"/>
    <s v="Off Ice"/>
    <s v="C3"/>
    <n v="0.2"/>
    <n v="4698.9000000000005"/>
    <n v="0"/>
    <m/>
    <m/>
    <n v="200"/>
    <m/>
    <m/>
    <m/>
    <m/>
    <m/>
    <m/>
    <m/>
    <m/>
    <m/>
    <m/>
    <n v="200"/>
    <n v="1.3333333333333333"/>
    <n v="0"/>
    <n v="23494.5"/>
    <n v="0"/>
    <n v="0"/>
    <n v="0"/>
    <n v="0"/>
    <n v="0"/>
    <n v="0"/>
    <n v="0"/>
    <n v="0"/>
    <n v="0"/>
    <n v="0"/>
    <n v="23494.5"/>
    <n v="0"/>
    <n v="23494.5"/>
    <n v="4698.90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4.5"/>
    <n v="1"/>
    <n v="1.0215000000000001"/>
    <n v="1.0434622500000001"/>
    <n v="1.0658966883750003"/>
    <n v="1.0888134671750629"/>
    <n v="23494.5"/>
    <n v="0"/>
    <n v="0"/>
    <n v="0"/>
    <n v="0"/>
    <n v="0"/>
    <n v="0"/>
    <n v="0"/>
    <x v="8"/>
  </r>
  <r>
    <n v="1.2"/>
    <s v="1.2.4.8.3.2.3"/>
    <x v="3"/>
    <s v="Test refurbished E-stop panels with reel safety junction boxes, I/O boxes, network boxes, drives"/>
    <s v="CS: Test refurbished E-stop panels with reel safety junction boxes, I/O boxes, network boxes, drives"/>
    <x v="5"/>
    <x v="0"/>
    <s v="Labor - Task"/>
    <s v="TE"/>
    <s v="D - Expert Opinion"/>
    <n v="77"/>
    <n v="77"/>
    <n v="0"/>
    <n v="0"/>
    <s v="Off Ice"/>
    <s v="C3"/>
    <n v="0.2"/>
    <n v="1258.4880000000003"/>
    <n v="0"/>
    <m/>
    <m/>
    <n v="80"/>
    <m/>
    <m/>
    <m/>
    <m/>
    <m/>
    <m/>
    <m/>
    <m/>
    <m/>
    <m/>
    <n v="80"/>
    <n v="0.53333333333333333"/>
    <n v="0"/>
    <n v="6292.4400000000005"/>
    <n v="0"/>
    <n v="0"/>
    <n v="0"/>
    <n v="0"/>
    <n v="0"/>
    <n v="0"/>
    <n v="0"/>
    <n v="0"/>
    <n v="0"/>
    <n v="0"/>
    <n v="6292.4400000000005"/>
    <n v="0"/>
    <n v="6292.4400000000005"/>
    <n v="1258.488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2.4400000000005"/>
    <n v="1"/>
    <n v="1.0215000000000001"/>
    <n v="1.0434622500000001"/>
    <n v="1.0658966883750003"/>
    <n v="1.0888134671750629"/>
    <n v="6292.4400000000005"/>
    <n v="0"/>
    <n v="0"/>
    <n v="0"/>
    <n v="0"/>
    <n v="0"/>
    <n v="0"/>
    <n v="0"/>
    <x v="8"/>
  </r>
  <r>
    <n v="1.2"/>
    <s v="1.2.4.8.3.2.3"/>
    <x v="3"/>
    <s v="Test refurbished E-stop panels with reel safety junction boxes, I/O boxes, network boxes, drives"/>
    <s v="CS: Test refurbished E-stop panels with reel safety junction boxes, I/O boxes, network boxes, drives"/>
    <x v="5"/>
    <x v="3"/>
    <s v="CapEx"/>
    <m/>
    <s v="D - Expert Opinion"/>
    <m/>
    <n v="1"/>
    <n v="0"/>
    <n v="0.53"/>
    <s v="Off Ice"/>
    <s v="C3"/>
    <n v="0.2"/>
    <n v="50"/>
    <n v="0"/>
    <m/>
    <m/>
    <n v="250"/>
    <m/>
    <m/>
    <m/>
    <m/>
    <m/>
    <m/>
    <m/>
    <m/>
    <m/>
    <m/>
    <n v="0"/>
    <n v="0"/>
    <n v="0"/>
    <n v="250"/>
    <n v="0"/>
    <n v="0"/>
    <n v="0"/>
    <n v="0"/>
    <n v="0"/>
    <n v="0"/>
    <n v="0"/>
    <n v="0"/>
    <n v="0"/>
    <n v="0"/>
    <n v="250"/>
    <n v="0"/>
    <n v="250"/>
    <n v="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2.6"/>
    <x v="3"/>
    <s v="Design new E-stop controllers for TOS, build and test boxes"/>
    <s v="CS: Design new E-stop controllers for TOS, build and test boxes"/>
    <x v="5"/>
    <x v="0"/>
    <s v="Labor - Task"/>
    <s v="EN"/>
    <s v="D - Expert Opinion"/>
    <n v="115"/>
    <n v="115"/>
    <n v="0"/>
    <n v="0"/>
    <s v="Off Ice"/>
    <s v="C3"/>
    <n v="0.2"/>
    <n v="2819.34"/>
    <n v="0"/>
    <m/>
    <m/>
    <m/>
    <m/>
    <m/>
    <m/>
    <n v="30"/>
    <n v="30"/>
    <n v="30"/>
    <n v="30"/>
    <m/>
    <m/>
    <m/>
    <n v="120"/>
    <n v="0.8"/>
    <n v="0"/>
    <n v="0"/>
    <n v="0"/>
    <n v="0"/>
    <n v="0"/>
    <n v="3524.1750000000002"/>
    <n v="3524.1750000000002"/>
    <n v="3524.1750000000002"/>
    <n v="3524.1750000000002"/>
    <n v="0"/>
    <n v="0"/>
    <n v="0"/>
    <n v="14096.7"/>
    <n v="0"/>
    <n v="14096.7"/>
    <n v="2819.3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6.7"/>
    <n v="1"/>
    <n v="1.0215000000000001"/>
    <n v="1.0434622500000001"/>
    <n v="1.0658966883750003"/>
    <n v="1.0888134671750629"/>
    <n v="14096.7"/>
    <n v="0"/>
    <n v="0"/>
    <n v="0"/>
    <n v="0"/>
    <n v="0"/>
    <n v="0"/>
    <n v="0"/>
    <x v="8"/>
  </r>
  <r>
    <n v="1.2"/>
    <s v="1.2.4.8.3.2.6"/>
    <x v="3"/>
    <s v="Design new E-stop controllers for TOS, build and test boxes"/>
    <s v="CS: Design new E-stop controllers for TOS, build and test boxes"/>
    <x v="5"/>
    <x v="0"/>
    <s v="Labor - Task"/>
    <s v="TE"/>
    <s v="D - Expert Opinion"/>
    <n v="77"/>
    <n v="77"/>
    <n v="0"/>
    <n v="0"/>
    <s v="Off Ice"/>
    <s v="C3"/>
    <n v="0.2"/>
    <n v="1258.4880000000003"/>
    <n v="0"/>
    <m/>
    <m/>
    <m/>
    <m/>
    <m/>
    <m/>
    <n v="20"/>
    <n v="20"/>
    <n v="20"/>
    <n v="20"/>
    <m/>
    <m/>
    <m/>
    <n v="80"/>
    <n v="0.53333333333333333"/>
    <n v="0"/>
    <n v="0"/>
    <n v="0"/>
    <n v="0"/>
    <n v="0"/>
    <n v="1573.1100000000001"/>
    <n v="1573.1100000000001"/>
    <n v="1573.1100000000001"/>
    <n v="1573.1100000000001"/>
    <n v="0"/>
    <n v="0"/>
    <n v="0"/>
    <n v="6292.4400000000005"/>
    <n v="0"/>
    <n v="6292.4400000000005"/>
    <n v="1258.488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2.4400000000005"/>
    <n v="1"/>
    <n v="1.0215000000000001"/>
    <n v="1.0434622500000001"/>
    <n v="1.0658966883750003"/>
    <n v="1.0888134671750629"/>
    <n v="6292.4400000000005"/>
    <n v="0"/>
    <n v="0"/>
    <n v="0"/>
    <n v="0"/>
    <n v="0"/>
    <n v="0"/>
    <n v="0"/>
    <x v="8"/>
  </r>
  <r>
    <n v="1.2"/>
    <s v="1.2.4.8.3.2.6"/>
    <x v="3"/>
    <s v="Design new E-stop controllers for TOS, build and test boxes"/>
    <s v="CS: Design new E-stop controllers for TOS, build and test boxes"/>
    <x v="5"/>
    <x v="3"/>
    <s v="CapEx"/>
    <m/>
    <s v="D - Expert Opinion"/>
    <m/>
    <n v="1"/>
    <n v="0"/>
    <n v="0.53"/>
    <s v="Off Ice"/>
    <s v="C3"/>
    <n v="0.2"/>
    <n v="600"/>
    <n v="0"/>
    <m/>
    <m/>
    <m/>
    <m/>
    <m/>
    <m/>
    <m/>
    <n v="1500"/>
    <n v="1500"/>
    <m/>
    <m/>
    <m/>
    <m/>
    <n v="0"/>
    <n v="0"/>
    <n v="0"/>
    <n v="0"/>
    <n v="0"/>
    <n v="0"/>
    <n v="0"/>
    <n v="0"/>
    <n v="1500"/>
    <n v="1500"/>
    <n v="0"/>
    <n v="0"/>
    <n v="0"/>
    <n v="0"/>
    <n v="3000"/>
    <n v="0"/>
    <n v="3000"/>
    <n v="6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3.1"/>
    <x v="3"/>
    <s v="Spec and procure new power supplies for TOS network boxes, procure DGH gateway, document changes"/>
    <s v="CS: Spec and procure new power supplies for TOS network boxes, procure DGH gateway, document changes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n v="24"/>
    <m/>
    <m/>
    <m/>
    <m/>
    <m/>
    <m/>
    <m/>
    <m/>
    <m/>
    <n v="24"/>
    <n v="0.16"/>
    <n v="0"/>
    <n v="0"/>
    <n v="2819.34"/>
    <n v="0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3.3.1"/>
    <x v="3"/>
    <s v="Spec and procure new power supplies for TOS network boxes, procure DGH gateway, document changes"/>
    <s v="CS: Spec and procure new power supplies for TOS network boxes, procure DGH gateway, document changes"/>
    <x v="5"/>
    <x v="3"/>
    <s v="CapEx"/>
    <m/>
    <s v="C - Engineering Buildup"/>
    <m/>
    <n v="1"/>
    <n v="0"/>
    <n v="0.53"/>
    <s v="Off Ice"/>
    <s v="C2"/>
    <n v="0.125"/>
    <n v="206.25"/>
    <n v="0"/>
    <m/>
    <m/>
    <m/>
    <n v="1650"/>
    <m/>
    <m/>
    <m/>
    <m/>
    <m/>
    <m/>
    <m/>
    <m/>
    <m/>
    <n v="0"/>
    <n v="0"/>
    <n v="0"/>
    <n v="0"/>
    <n v="1650"/>
    <n v="0"/>
    <n v="0"/>
    <n v="0"/>
    <n v="0"/>
    <n v="0"/>
    <n v="0"/>
    <n v="0"/>
    <n v="0"/>
    <n v="0"/>
    <n v="1650"/>
    <n v="0"/>
    <n v="1650"/>
    <n v="206.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3.2"/>
    <x v="3"/>
    <s v="Document plans for TOS network box upgrades, specify and procure tools and materials"/>
    <s v="CS: Document plans for TOS network box upgrades, specify and procure tools and materials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n v="12"/>
    <n v="12"/>
    <m/>
    <m/>
    <m/>
    <m/>
    <m/>
    <m/>
    <m/>
    <n v="24"/>
    <n v="0.16"/>
    <n v="0"/>
    <n v="0"/>
    <n v="0"/>
    <n v="1409.67"/>
    <n v="1409.67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3.3.2"/>
    <x v="3"/>
    <s v="Document plans for TOS network box upgrades, specify and procure tools and materials"/>
    <s v="CS: Document plans for TOS network box upgrades, specify and procure tools and materials"/>
    <x v="5"/>
    <x v="0"/>
    <s v="Labor - Task"/>
    <s v="TE"/>
    <s v="D - Expert Opinion"/>
    <n v="77"/>
    <n v="77"/>
    <n v="0"/>
    <n v="0"/>
    <s v="Off Ice"/>
    <s v="C3"/>
    <n v="0.2"/>
    <n v="251.69760000000002"/>
    <n v="0"/>
    <m/>
    <m/>
    <m/>
    <m/>
    <m/>
    <n v="16"/>
    <m/>
    <m/>
    <m/>
    <m/>
    <m/>
    <m/>
    <m/>
    <n v="16"/>
    <n v="0.10666666666666666"/>
    <n v="0"/>
    <n v="0"/>
    <n v="0"/>
    <n v="0"/>
    <n v="1258.4880000000001"/>
    <n v="0"/>
    <n v="0"/>
    <n v="0"/>
    <n v="0"/>
    <n v="0"/>
    <n v="0"/>
    <n v="0"/>
    <n v="1258.4880000000001"/>
    <n v="0"/>
    <n v="1258.4880000000001"/>
    <n v="251.6976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.4880000000001"/>
    <n v="1"/>
    <n v="1.0215000000000001"/>
    <n v="1.0434622500000001"/>
    <n v="1.0658966883750003"/>
    <n v="1.0888134671750629"/>
    <n v="1258.4880000000001"/>
    <n v="0"/>
    <n v="0"/>
    <n v="0"/>
    <n v="0"/>
    <n v="0"/>
    <n v="0"/>
    <n v="0"/>
    <x v="8"/>
  </r>
  <r>
    <n v="1.2"/>
    <s v="1.2.4.8.3.3.2"/>
    <x v="3"/>
    <s v="Document plans for TOS network box upgrades, specify and procure tools and materials"/>
    <s v="CS: Document plans for TOS network box upgrades, specify and procure tools and materials"/>
    <x v="5"/>
    <x v="3"/>
    <s v="CapEx"/>
    <m/>
    <s v="D - Expert Opinion"/>
    <m/>
    <n v="1"/>
    <n v="0"/>
    <n v="0.53"/>
    <s v="Off Ice"/>
    <s v="C3"/>
    <n v="0.2"/>
    <n v="80"/>
    <n v="0"/>
    <m/>
    <m/>
    <m/>
    <m/>
    <m/>
    <n v="400"/>
    <m/>
    <m/>
    <m/>
    <m/>
    <m/>
    <m/>
    <m/>
    <n v="0"/>
    <n v="0"/>
    <n v="0"/>
    <n v="0"/>
    <n v="0"/>
    <n v="0"/>
    <n v="400"/>
    <n v="0"/>
    <n v="0"/>
    <n v="0"/>
    <n v="0"/>
    <n v="0"/>
    <n v="0"/>
    <n v="0"/>
    <n v="400"/>
    <n v="0"/>
    <n v="400"/>
    <n v="8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3.3"/>
    <x v="3"/>
    <s v="Spec TOS network switch location, spec cables to drives, I/O boxes, network box, DCC modem, PC, PLC, e-stop controller"/>
    <s v="CS: Spec TOS nework switch location, spec cables to drives, I/O boxes, network box, DCC modem, PC, PLC, e-stop controller"/>
    <x v="5"/>
    <x v="0"/>
    <s v="Labor - Task"/>
    <s v="EN"/>
    <s v="D - Expert Opinion"/>
    <n v="115"/>
    <n v="115"/>
    <n v="0"/>
    <n v="0"/>
    <s v="Off Ice"/>
    <s v="C3"/>
    <n v="0.2"/>
    <n v="1409.67"/>
    <n v="0"/>
    <m/>
    <m/>
    <m/>
    <m/>
    <m/>
    <n v="30"/>
    <n v="30"/>
    <m/>
    <m/>
    <m/>
    <m/>
    <m/>
    <m/>
    <n v="60"/>
    <n v="0.4"/>
    <n v="0"/>
    <n v="0"/>
    <n v="0"/>
    <n v="0"/>
    <n v="3524.1750000000002"/>
    <n v="3524.1750000000002"/>
    <n v="0"/>
    <n v="0"/>
    <n v="0"/>
    <n v="0"/>
    <n v="0"/>
    <n v="0"/>
    <n v="7048.35"/>
    <n v="0"/>
    <n v="7048.35"/>
    <n v="1409.6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48.35"/>
    <n v="1"/>
    <n v="1.0215000000000001"/>
    <n v="1.0434622500000001"/>
    <n v="1.0658966883750003"/>
    <n v="1.0888134671750629"/>
    <n v="7048.35"/>
    <n v="0"/>
    <n v="0"/>
    <n v="0"/>
    <n v="0"/>
    <n v="0"/>
    <n v="0"/>
    <n v="0"/>
    <x v="8"/>
  </r>
  <r>
    <n v="1.2"/>
    <s v="1.2.4.8.3.3.3"/>
    <x v="3"/>
    <s v="Spec TOS network switch location, spec cables to drives, I/O boxes, network box, DCC modem, PC, PLC, e-stop controller"/>
    <s v="CS: Spec TOS nework switch location, spec cables to drives, I/O boxes, network box, DCC modem, PC, PLC, e-stop controller"/>
    <x v="5"/>
    <x v="0"/>
    <s v="Labor - Task"/>
    <s v="TE"/>
    <s v="D - Expert Opinion"/>
    <n v="77"/>
    <n v="77"/>
    <n v="0"/>
    <n v="0"/>
    <s v="Off Ice"/>
    <s v="C3"/>
    <n v="0.2"/>
    <n v="503.39520000000005"/>
    <n v="0"/>
    <m/>
    <m/>
    <m/>
    <m/>
    <m/>
    <n v="16"/>
    <n v="16"/>
    <m/>
    <m/>
    <m/>
    <m/>
    <m/>
    <m/>
    <n v="32"/>
    <n v="0.21333333333333332"/>
    <n v="0"/>
    <n v="0"/>
    <n v="0"/>
    <n v="0"/>
    <n v="1258.4880000000001"/>
    <n v="1258.4880000000001"/>
    <n v="0"/>
    <n v="0"/>
    <n v="0"/>
    <n v="0"/>
    <n v="0"/>
    <n v="0"/>
    <n v="2516.9760000000001"/>
    <n v="0"/>
    <n v="2516.9760000000001"/>
    <n v="503.3952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6.9760000000001"/>
    <n v="1"/>
    <n v="1.0215000000000001"/>
    <n v="1.0434622500000001"/>
    <n v="1.0658966883750003"/>
    <n v="1.0888134671750629"/>
    <n v="2516.9760000000001"/>
    <n v="0"/>
    <n v="0"/>
    <n v="0"/>
    <n v="0"/>
    <n v="0"/>
    <n v="0"/>
    <n v="0"/>
    <x v="8"/>
  </r>
  <r>
    <n v="1.2"/>
    <s v="1.2.4.8.3.3.3"/>
    <x v="3"/>
    <s v="Spec TOS network switch location, spec cables to drives, I/O boxes, network box, DCC modem, PC, PLC, e-stop controller"/>
    <s v="CS: Spec TOS nework switch location, spec cables to drives, I/O boxes, network box, DCC modem, PC, PLC, e-stop controller"/>
    <x v="5"/>
    <x v="3"/>
    <s v="CapEx"/>
    <m/>
    <s v="D - Expert Opinion"/>
    <m/>
    <n v="1"/>
    <n v="0"/>
    <n v="0.53"/>
    <s v="Off Ice"/>
    <s v="C3"/>
    <n v="0.2"/>
    <n v="200"/>
    <n v="0"/>
    <m/>
    <m/>
    <m/>
    <m/>
    <m/>
    <m/>
    <n v="1000"/>
    <m/>
    <m/>
    <m/>
    <m/>
    <m/>
    <m/>
    <n v="0"/>
    <n v="0"/>
    <n v="0"/>
    <n v="0"/>
    <n v="0"/>
    <n v="0"/>
    <n v="0"/>
    <n v="1000"/>
    <n v="0"/>
    <n v="0"/>
    <n v="0"/>
    <n v="0"/>
    <n v="0"/>
    <n v="0"/>
    <n v="1000"/>
    <n v="0"/>
    <n v="1000"/>
    <n v="2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3.4"/>
    <x v="3"/>
    <s v="Design enclosures for TOS PLCs and attached I/O used for payout encoders, load cells; procure parts"/>
    <s v="CS: Design enclosures for TOS PLCs and attached I/O used for payout encoders, load cells; procure parts"/>
    <x v="5"/>
    <x v="0"/>
    <s v="Labor - Task"/>
    <s v="EN"/>
    <s v="D - Expert Opinion"/>
    <n v="115"/>
    <n v="115"/>
    <n v="0"/>
    <n v="0"/>
    <s v="Off Ice"/>
    <s v="C3"/>
    <n v="0.2"/>
    <n v="1879.56"/>
    <n v="0"/>
    <m/>
    <m/>
    <m/>
    <m/>
    <m/>
    <m/>
    <n v="20"/>
    <n v="30"/>
    <n v="30"/>
    <m/>
    <m/>
    <m/>
    <m/>
    <n v="80"/>
    <n v="0.53333333333333333"/>
    <n v="0"/>
    <n v="0"/>
    <n v="0"/>
    <n v="0"/>
    <n v="0"/>
    <n v="2349.4500000000003"/>
    <n v="3524.1750000000002"/>
    <n v="3524.1750000000002"/>
    <n v="0"/>
    <n v="0"/>
    <n v="0"/>
    <n v="0"/>
    <n v="9397.7999999999993"/>
    <n v="0"/>
    <n v="9397.7999999999993"/>
    <n v="1879.5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7999999999993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8"/>
  </r>
  <r>
    <n v="1.2"/>
    <s v="1.2.4.8.3.3.4"/>
    <x v="3"/>
    <s v="Design enclosures for TOS PLCs and attached I/O used for payout encoders, load cells; procure parts"/>
    <s v="CS: Design enclosures for TOS PLCs and attached I/O used for payout encoders, load cells; procure parts"/>
    <x v="5"/>
    <x v="3"/>
    <s v="CapEx"/>
    <m/>
    <s v="D - Expert Opinion"/>
    <m/>
    <n v="1"/>
    <n v="0"/>
    <n v="0.53"/>
    <s v="Off Ice"/>
    <s v="C3"/>
    <n v="0.2"/>
    <n v="400"/>
    <n v="0"/>
    <m/>
    <m/>
    <m/>
    <m/>
    <m/>
    <m/>
    <m/>
    <n v="2000"/>
    <m/>
    <m/>
    <m/>
    <m/>
    <m/>
    <n v="0"/>
    <n v="0"/>
    <n v="0"/>
    <n v="0"/>
    <n v="0"/>
    <n v="0"/>
    <n v="0"/>
    <n v="0"/>
    <n v="2000"/>
    <n v="0"/>
    <n v="0"/>
    <n v="0"/>
    <n v="0"/>
    <n v="0"/>
    <n v="2000"/>
    <n v="0"/>
    <n v="2000"/>
    <n v="4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3.5"/>
    <x v="3"/>
    <s v="Construct enclosures for TOS PLCs and attached I/O , test"/>
    <s v="CS: Construct enclosures for TOS PLCs and attached I/O , test"/>
    <x v="5"/>
    <x v="0"/>
    <s v="Labor - Task"/>
    <s v="EN"/>
    <s v="D - Expert Opinion"/>
    <n v="115"/>
    <n v="115"/>
    <n v="0"/>
    <n v="0"/>
    <s v="Off Ice"/>
    <s v="C3"/>
    <n v="0.2"/>
    <n v="1409.67"/>
    <n v="0"/>
    <m/>
    <m/>
    <m/>
    <m/>
    <m/>
    <m/>
    <m/>
    <m/>
    <n v="20"/>
    <n v="20"/>
    <n v="20"/>
    <m/>
    <m/>
    <n v="60"/>
    <n v="0.4"/>
    <n v="0"/>
    <n v="0"/>
    <n v="0"/>
    <n v="0"/>
    <n v="0"/>
    <n v="0"/>
    <n v="0"/>
    <n v="2349.4500000000003"/>
    <n v="2349.4500000000003"/>
    <n v="2349.4500000000003"/>
    <n v="0"/>
    <n v="0"/>
    <n v="7048.35"/>
    <n v="0"/>
    <n v="7048.35"/>
    <n v="1409.6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48.35"/>
    <n v="1"/>
    <n v="1.0215000000000001"/>
    <n v="1.0434622500000001"/>
    <n v="1.0658966883750003"/>
    <n v="1.0888134671750629"/>
    <n v="7048.35"/>
    <n v="0"/>
    <n v="0"/>
    <n v="0"/>
    <n v="0"/>
    <n v="0"/>
    <n v="0"/>
    <n v="0"/>
    <x v="8"/>
  </r>
  <r>
    <n v="1.2"/>
    <s v="1.2.4.8.3.3.5"/>
    <x v="3"/>
    <s v="Construct enclosures for TOS PLCs and attached I/O , test"/>
    <s v="CS: Construct enclosures for TOS PLCs and attached I/O , test"/>
    <x v="5"/>
    <x v="0"/>
    <s v="Labor - Task"/>
    <s v="TE"/>
    <s v="D - Expert Opinion"/>
    <n v="77"/>
    <n v="77"/>
    <n v="0"/>
    <n v="0"/>
    <s v="Off Ice"/>
    <s v="C3"/>
    <n v="0.2"/>
    <n v="1132.6392000000001"/>
    <n v="0"/>
    <m/>
    <m/>
    <m/>
    <m/>
    <m/>
    <m/>
    <m/>
    <m/>
    <n v="20"/>
    <n v="32"/>
    <n v="20"/>
    <m/>
    <m/>
    <n v="72"/>
    <n v="0.48"/>
    <n v="0"/>
    <n v="0"/>
    <n v="0"/>
    <n v="0"/>
    <n v="0"/>
    <n v="0"/>
    <n v="0"/>
    <n v="1573.1100000000001"/>
    <n v="2516.9760000000001"/>
    <n v="1573.1100000000001"/>
    <n v="0"/>
    <n v="0"/>
    <n v="5663.1959999999999"/>
    <n v="0"/>
    <n v="5663.1959999999999"/>
    <n v="1132.6392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63.1959999999999"/>
    <n v="1"/>
    <n v="1.0215000000000001"/>
    <n v="1.0434622500000001"/>
    <n v="1.0658966883750003"/>
    <n v="1.0888134671750629"/>
    <n v="5663.1960000000008"/>
    <n v="0"/>
    <n v="0"/>
    <n v="0"/>
    <n v="0"/>
    <n v="0"/>
    <n v="0"/>
    <n v="0"/>
    <x v="8"/>
  </r>
  <r>
    <n v="1.2"/>
    <s v="1.2.4.8.3.3.5"/>
    <x v="3"/>
    <s v="Construct enclosures for TOS PLCs and attached I/O , test"/>
    <s v="CS: Construct enclosures for TOS PLCs and attached I/O , test"/>
    <x v="5"/>
    <x v="3"/>
    <s v="CapEx"/>
    <m/>
    <s v="D - Expert Opinion"/>
    <m/>
    <n v="1"/>
    <n v="0"/>
    <n v="0.53"/>
    <s v="Off Ice"/>
    <s v="C3"/>
    <n v="0.2"/>
    <n v="40"/>
    <n v="0"/>
    <m/>
    <m/>
    <m/>
    <m/>
    <m/>
    <m/>
    <m/>
    <m/>
    <n v="200"/>
    <m/>
    <m/>
    <m/>
    <m/>
    <n v="0"/>
    <n v="0"/>
    <n v="0"/>
    <n v="0"/>
    <n v="0"/>
    <n v="0"/>
    <n v="0"/>
    <n v="0"/>
    <n v="0"/>
    <n v="200"/>
    <n v="0"/>
    <n v="0"/>
    <n v="0"/>
    <n v="0"/>
    <n v="200"/>
    <n v="0"/>
    <n v="200"/>
    <n v="4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5.1"/>
    <x v="3"/>
    <s v="Develop and document on-ice test plans for E-stop, Reel-Stop, and Fault Detection hardware"/>
    <s v="CS: Develop and document on-ice test plans for E-stop, Reel-Stop, and Fault Detection hardware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n v="40"/>
    <m/>
    <m/>
    <m/>
    <m/>
    <m/>
    <m/>
    <m/>
    <m/>
    <n v="40"/>
    <n v="0.26666666666666666"/>
    <n v="0"/>
    <n v="0"/>
    <n v="0"/>
    <n v="4698.9000000000005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3.5.2"/>
    <x v="3"/>
    <s v="Develop and document on-ice test plans for integrated hardware"/>
    <s v="CS: Develop and document on-ice test plans for integrated hardware"/>
    <x v="5"/>
    <x v="0"/>
    <s v="Labor - Task"/>
    <s v="EN"/>
    <s v="D - Expert Opinion"/>
    <n v="115"/>
    <n v="115"/>
    <n v="0"/>
    <n v="0"/>
    <s v="Off Ice"/>
    <s v="C3"/>
    <n v="0.2"/>
    <n v="2819.34"/>
    <n v="0"/>
    <m/>
    <m/>
    <m/>
    <m/>
    <n v="60"/>
    <n v="60"/>
    <m/>
    <m/>
    <m/>
    <m/>
    <m/>
    <m/>
    <m/>
    <n v="120"/>
    <n v="0.8"/>
    <n v="0"/>
    <n v="0"/>
    <n v="0"/>
    <n v="7048.35"/>
    <n v="7048.35"/>
    <n v="0"/>
    <n v="0"/>
    <n v="0"/>
    <n v="0"/>
    <n v="0"/>
    <n v="0"/>
    <n v="0"/>
    <n v="14096.7"/>
    <n v="0"/>
    <n v="14096.7"/>
    <n v="2819.3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6.7"/>
    <n v="1"/>
    <n v="1.0215000000000001"/>
    <n v="1.0434622500000001"/>
    <n v="1.0658966883750003"/>
    <n v="1.0888134671750629"/>
    <n v="14096.7"/>
    <n v="0"/>
    <n v="0"/>
    <n v="0"/>
    <n v="0"/>
    <n v="0"/>
    <n v="0"/>
    <n v="0"/>
    <x v="8"/>
  </r>
  <r>
    <n v="1.2"/>
    <s v="1.2.4.8.3.6.2"/>
    <x v="3"/>
    <s v="Test load cells and payout encoders with PLC, verify functionality required for payout control, load sharing"/>
    <s v="CS: Test load cells and payout encoders with PLC, verify functionality required for payout control, load sharing"/>
    <x v="5"/>
    <x v="0"/>
    <s v="Labor - Task"/>
    <s v="EN"/>
    <s v="D - Expert Opinion"/>
    <n v="115"/>
    <n v="115"/>
    <n v="0"/>
    <n v="0"/>
    <s v="Off Ice"/>
    <s v="C3"/>
    <n v="0.2"/>
    <n v="4698.9000000000005"/>
    <n v="0"/>
    <m/>
    <m/>
    <n v="100"/>
    <n v="100"/>
    <m/>
    <m/>
    <m/>
    <m/>
    <m/>
    <m/>
    <m/>
    <m/>
    <m/>
    <n v="200"/>
    <n v="1.3333333333333333"/>
    <n v="0"/>
    <n v="11747.25"/>
    <n v="11747.25"/>
    <n v="0"/>
    <n v="0"/>
    <n v="0"/>
    <n v="0"/>
    <n v="0"/>
    <n v="0"/>
    <n v="0"/>
    <n v="0"/>
    <n v="0"/>
    <n v="23494.5"/>
    <n v="0"/>
    <n v="23494.5"/>
    <n v="4698.90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4.5"/>
    <n v="1"/>
    <n v="1.0215000000000001"/>
    <n v="1.0434622500000001"/>
    <n v="1.0658966883750003"/>
    <n v="1.0888134671750629"/>
    <n v="23494.5"/>
    <n v="0"/>
    <n v="0"/>
    <n v="0"/>
    <n v="0"/>
    <n v="0"/>
    <n v="0"/>
    <n v="0"/>
    <x v="8"/>
  </r>
  <r>
    <n v="1.2"/>
    <s v="1.2.4.8.3.8"/>
    <x v="3"/>
    <s v="CS TOS HW9: Tower Hoist Reconnect Materials TOS2, Identify and Procure"/>
    <s v="CS TOS HW9: Tower hoist reconnect materials TOS2, identify and procure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n v="20"/>
    <n v="20"/>
    <m/>
    <m/>
    <m/>
    <m/>
    <m/>
    <m/>
    <n v="40"/>
    <n v="0.26666666666666666"/>
    <n v="0"/>
    <n v="0"/>
    <n v="0"/>
    <n v="0"/>
    <n v="2349.4500000000003"/>
    <n v="2349.4500000000003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3.8"/>
    <x v="3"/>
    <s v="CS TOS HW9: Tower Hoist Reconnect Materials TOS2, Identify and Procure"/>
    <s v="CS TOS HW9: Tower hoist reconnect materials TOS2, identify and procure"/>
    <x v="5"/>
    <x v="3"/>
    <s v="CapEx"/>
    <m/>
    <s v="D - Expert Opinion"/>
    <m/>
    <n v="1"/>
    <n v="0"/>
    <n v="0.53"/>
    <s v="Off Ice"/>
    <s v="C3"/>
    <n v="0.2"/>
    <n v="200"/>
    <n v="0"/>
    <m/>
    <m/>
    <m/>
    <m/>
    <m/>
    <n v="1000"/>
    <m/>
    <m/>
    <m/>
    <m/>
    <m/>
    <m/>
    <m/>
    <n v="0"/>
    <n v="0"/>
    <n v="0"/>
    <n v="0"/>
    <n v="0"/>
    <n v="0"/>
    <n v="1000"/>
    <n v="0"/>
    <n v="0"/>
    <n v="0"/>
    <n v="0"/>
    <n v="0"/>
    <n v="0"/>
    <n v="0"/>
    <n v="1000"/>
    <n v="0"/>
    <n v="1000"/>
    <n v="2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9"/>
    <x v="3"/>
    <s v="CS TOS HW10: Review deployment plans and HW, integrate with drill"/>
    <s v="CS TOS HW10: Review deployment plans and HW, integrate with drill"/>
    <x v="5"/>
    <x v="0"/>
    <s v="Labor - Task"/>
    <s v="EN"/>
    <s v="D - Expert Opinion"/>
    <n v="115"/>
    <n v="115"/>
    <n v="0"/>
    <n v="0"/>
    <s v="Off Ice"/>
    <s v="C3"/>
    <n v="0.2"/>
    <n v="2819.34"/>
    <n v="0"/>
    <m/>
    <m/>
    <m/>
    <m/>
    <m/>
    <m/>
    <n v="30"/>
    <n v="30"/>
    <n v="30"/>
    <n v="30"/>
    <m/>
    <m/>
    <m/>
    <n v="120"/>
    <n v="0.8"/>
    <n v="0"/>
    <n v="0"/>
    <n v="0"/>
    <n v="0"/>
    <n v="0"/>
    <n v="3524.1750000000002"/>
    <n v="3524.1750000000002"/>
    <n v="3524.1750000000002"/>
    <n v="3524.1750000000002"/>
    <n v="0"/>
    <n v="0"/>
    <n v="0"/>
    <n v="14096.7"/>
    <n v="0"/>
    <n v="14096.7"/>
    <n v="2819.3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6.7"/>
    <n v="1"/>
    <n v="1.0215000000000001"/>
    <n v="1.0434622500000001"/>
    <n v="1.0658966883750003"/>
    <n v="1.0888134671750629"/>
    <n v="14096.7"/>
    <n v="0"/>
    <n v="0"/>
    <n v="0"/>
    <n v="0"/>
    <n v="0"/>
    <n v="0"/>
    <n v="0"/>
    <x v="8"/>
  </r>
  <r>
    <n v="1.2"/>
    <s v="1.2.4.8.3.10.1"/>
    <x v="3"/>
    <s v="Develop general control/monitoring software"/>
    <s v="CS: Develop general control/monitoring software"/>
    <x v="5"/>
    <x v="0"/>
    <s v="Labor - Task"/>
    <s v="EN"/>
    <s v="D - Expert Opinion"/>
    <n v="115"/>
    <n v="115"/>
    <n v="0"/>
    <n v="0"/>
    <s v="Off Ice"/>
    <s v="C3"/>
    <n v="0.2"/>
    <n v="2819.34"/>
    <n v="0"/>
    <m/>
    <m/>
    <m/>
    <m/>
    <n v="40"/>
    <n v="40"/>
    <n v="40"/>
    <m/>
    <m/>
    <m/>
    <m/>
    <m/>
    <m/>
    <n v="120"/>
    <n v="0.8"/>
    <n v="0"/>
    <n v="0"/>
    <n v="0"/>
    <n v="4698.9000000000005"/>
    <n v="4698.9000000000005"/>
    <n v="4698.9000000000005"/>
    <n v="0"/>
    <n v="0"/>
    <n v="0"/>
    <n v="0"/>
    <n v="0"/>
    <n v="0"/>
    <n v="14096.7"/>
    <n v="0"/>
    <n v="14096.7"/>
    <n v="2819.3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6.7"/>
    <n v="1"/>
    <n v="1.0215000000000001"/>
    <n v="1.0434622500000001"/>
    <n v="1.0658966883750003"/>
    <n v="1.0888134671750629"/>
    <n v="14096.7"/>
    <n v="0"/>
    <n v="0"/>
    <n v="0"/>
    <n v="0"/>
    <n v="0"/>
    <n v="0"/>
    <n v="0"/>
    <x v="8"/>
  </r>
  <r>
    <n v="1.2"/>
    <s v="1.2.4.8.3.10.2"/>
    <x v="3"/>
    <s v="Develop reel control software(MCR/LW, DSHR/LW, RWHR, RWCR, Tower Winch)"/>
    <s v="CS: Develop reel control software(MCR/LW, DSHR/LW, RWHR, RWCR, Tower Winch)"/>
    <x v="5"/>
    <x v="0"/>
    <s v="Labor - Task"/>
    <s v="EN"/>
    <s v="D - Expert Opinion"/>
    <n v="115"/>
    <n v="115"/>
    <n v="0"/>
    <n v="0"/>
    <s v="Off Ice"/>
    <s v="C3"/>
    <n v="0.2"/>
    <n v="1879.5600000000004"/>
    <n v="0"/>
    <m/>
    <m/>
    <m/>
    <m/>
    <m/>
    <m/>
    <n v="40"/>
    <n v="40"/>
    <m/>
    <m/>
    <m/>
    <m/>
    <m/>
    <n v="80"/>
    <n v="0.53333333333333333"/>
    <n v="0"/>
    <n v="0"/>
    <n v="0"/>
    <n v="0"/>
    <n v="0"/>
    <n v="4698.9000000000005"/>
    <n v="4698.9000000000005"/>
    <n v="0"/>
    <n v="0"/>
    <n v="0"/>
    <n v="0"/>
    <n v="0"/>
    <n v="9397.8000000000011"/>
    <n v="0"/>
    <n v="9397.8000000000011"/>
    <n v="1879.56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8"/>
  </r>
  <r>
    <n v="1.2"/>
    <s v="1.2.4.8.3.10.3"/>
    <x v="3"/>
    <s v="Develop tension-sharing algorithm software (MCR/LW, DSHR/LW)"/>
    <s v="CS: Develop tension-sharing algorithm software (MCR/LW, DSHR/LW)"/>
    <x v="5"/>
    <x v="0"/>
    <s v="Labor - Task"/>
    <s v="EN"/>
    <s v="D - Expert Opinion"/>
    <n v="115"/>
    <n v="115"/>
    <n v="0"/>
    <n v="0"/>
    <s v="Off Ice"/>
    <s v="C3"/>
    <n v="0.2"/>
    <n v="2819.34"/>
    <n v="0"/>
    <m/>
    <m/>
    <m/>
    <m/>
    <m/>
    <m/>
    <m/>
    <n v="30"/>
    <n v="30"/>
    <n v="30"/>
    <n v="30"/>
    <m/>
    <m/>
    <n v="120"/>
    <n v="0.8"/>
    <n v="0"/>
    <n v="0"/>
    <n v="0"/>
    <n v="0"/>
    <n v="0"/>
    <n v="0"/>
    <n v="3524.1750000000002"/>
    <n v="3524.1750000000002"/>
    <n v="3524.1750000000002"/>
    <n v="3524.1750000000002"/>
    <n v="0"/>
    <n v="0"/>
    <n v="14096.7"/>
    <n v="0"/>
    <n v="14096.7"/>
    <n v="2819.3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6.7"/>
    <n v="1"/>
    <n v="1.0215000000000001"/>
    <n v="1.0434622500000001"/>
    <n v="1.0658966883750003"/>
    <n v="1.0888134671750629"/>
    <n v="14096.7"/>
    <n v="0"/>
    <n v="0"/>
    <n v="0"/>
    <n v="0"/>
    <n v="0"/>
    <n v="0"/>
    <n v="0"/>
    <x v="8"/>
  </r>
  <r>
    <n v="1.2"/>
    <s v="1.2.4.8.3.10.4"/>
    <x v="3"/>
    <s v="Develop drillhead data monitoring interface)"/>
    <s v="CS: Develop drillhead data monitoring interface)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m/>
    <m/>
    <m/>
    <m/>
    <m/>
    <m/>
    <n v="24"/>
    <m/>
    <m/>
    <n v="24"/>
    <n v="0.16"/>
    <n v="0"/>
    <n v="0"/>
    <n v="0"/>
    <n v="0"/>
    <n v="0"/>
    <n v="0"/>
    <n v="0"/>
    <n v="0"/>
    <n v="0"/>
    <n v="2819.34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3.10.8"/>
    <x v="3"/>
    <s v="Implement interlocks"/>
    <s v="CS: Implement interlocks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m/>
    <m/>
    <n v="20"/>
    <n v="20"/>
    <n v="40"/>
    <n v="0.26666666666666666"/>
    <n v="0"/>
    <n v="0"/>
    <n v="0"/>
    <n v="0"/>
    <n v="0"/>
    <n v="0"/>
    <n v="0"/>
    <n v="0"/>
    <n v="0"/>
    <n v="0"/>
    <n v="2349.4500000000003"/>
    <n v="2349.4500000000003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3.10.9"/>
    <x v="3"/>
    <s v="Document Subsystem"/>
    <s v="CS: Document Subsystem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m/>
    <m/>
    <m/>
    <n v="40"/>
    <n v="40"/>
    <n v="0.26666666666666666"/>
    <n v="0"/>
    <n v="0"/>
    <n v="0"/>
    <n v="0"/>
    <n v="0"/>
    <n v="0"/>
    <n v="0"/>
    <n v="0"/>
    <n v="0"/>
    <n v="0"/>
    <n v="0"/>
    <n v="4698.9000000000005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4.1"/>
    <x v="3"/>
    <s v="CS HW Drillhead sofware/hardware production version"/>
    <s v="CS HW Drillhead sofware/hardware production version"/>
    <x v="5"/>
    <x v="0"/>
    <s v="Labor - Task"/>
    <s v="EN"/>
    <s v="D - Expert Opinion"/>
    <n v="115"/>
    <n v="115"/>
    <n v="0"/>
    <n v="0"/>
    <s v="Off Ice"/>
    <s v="C3"/>
    <n v="0.2"/>
    <n v="1409.67"/>
    <n v="0"/>
    <m/>
    <m/>
    <m/>
    <m/>
    <m/>
    <m/>
    <m/>
    <m/>
    <n v="30"/>
    <n v="30"/>
    <m/>
    <m/>
    <m/>
    <n v="60"/>
    <n v="0.4"/>
    <n v="0"/>
    <n v="0"/>
    <n v="0"/>
    <n v="0"/>
    <n v="0"/>
    <n v="0"/>
    <n v="0"/>
    <n v="3524.1750000000002"/>
    <n v="3524.1750000000002"/>
    <n v="0"/>
    <n v="0"/>
    <n v="0"/>
    <n v="7048.35"/>
    <n v="0"/>
    <n v="7048.35"/>
    <n v="1409.6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48.35"/>
    <n v="1"/>
    <n v="1.0215000000000001"/>
    <n v="1.0434622500000001"/>
    <n v="1.0658966883750003"/>
    <n v="1.0888134671750629"/>
    <n v="7048.35"/>
    <n v="0"/>
    <n v="0"/>
    <n v="0"/>
    <n v="0"/>
    <n v="0"/>
    <n v="0"/>
    <n v="0"/>
    <x v="8"/>
  </r>
  <r>
    <n v="1.2"/>
    <s v="1.2.4.8.4.1"/>
    <x v="3"/>
    <s v="CS HW Drillhead sofware/hardware production version"/>
    <s v="CS HW Drillhead sofware/hardware production version"/>
    <x v="5"/>
    <x v="3"/>
    <s v="CapEx"/>
    <m/>
    <s v="C - Engineering Buildup"/>
    <m/>
    <n v="1"/>
    <n v="0"/>
    <n v="0.53"/>
    <s v="Off Ice"/>
    <s v="C2"/>
    <n v="0.125"/>
    <n v="313.75"/>
    <n v="0"/>
    <m/>
    <m/>
    <m/>
    <m/>
    <m/>
    <m/>
    <m/>
    <m/>
    <n v="2510"/>
    <m/>
    <m/>
    <m/>
    <m/>
    <n v="0"/>
    <n v="0"/>
    <n v="0"/>
    <n v="0"/>
    <n v="0"/>
    <n v="0"/>
    <n v="0"/>
    <n v="0"/>
    <n v="0"/>
    <n v="2510"/>
    <n v="0"/>
    <n v="0"/>
    <n v="0"/>
    <n v="0"/>
    <n v="2510"/>
    <n v="0"/>
    <n v="2510"/>
    <n v="313.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4.2.1"/>
    <x v="3"/>
    <s v="Port C-Lang ingest process to rPI platform &amp; test"/>
    <s v="CS: Port C-Lang ingest process to rPI platform &amp; test"/>
    <x v="5"/>
    <x v="0"/>
    <s v="Labor - Task"/>
    <s v="EN"/>
    <s v="D - Expert Opinion"/>
    <n v="115"/>
    <n v="115"/>
    <n v="0"/>
    <n v="0"/>
    <s v="Off Ice"/>
    <s v="C3"/>
    <n v="0.2"/>
    <n v="751.82400000000007"/>
    <n v="0"/>
    <m/>
    <m/>
    <m/>
    <m/>
    <m/>
    <m/>
    <m/>
    <m/>
    <m/>
    <n v="16"/>
    <n v="16"/>
    <m/>
    <m/>
    <n v="32"/>
    <n v="0.21333333333333332"/>
    <n v="0"/>
    <n v="0"/>
    <n v="0"/>
    <n v="0"/>
    <n v="0"/>
    <n v="0"/>
    <n v="0"/>
    <n v="0"/>
    <n v="1879.5600000000002"/>
    <n v="1879.5600000000002"/>
    <n v="0"/>
    <n v="0"/>
    <n v="3759.1200000000003"/>
    <n v="0"/>
    <n v="3759.1200000000003"/>
    <n v="751.824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8"/>
  </r>
  <r>
    <n v="1.2"/>
    <s v="1.2.4.8.4.2.2"/>
    <x v="3"/>
    <s v="Integrate rPI platform into PLC infrastructure"/>
    <s v="CS: Integrate rPI platform into PLC infrastructure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m/>
    <m/>
    <n v="20"/>
    <n v="20"/>
    <n v="40"/>
    <n v="0.26666666666666666"/>
    <n v="0"/>
    <n v="0"/>
    <n v="0"/>
    <n v="0"/>
    <n v="0"/>
    <n v="0"/>
    <n v="0"/>
    <n v="0"/>
    <n v="0"/>
    <n v="0"/>
    <n v="2349.4500000000003"/>
    <n v="2349.4500000000003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4.2.3"/>
    <x v="3"/>
    <s v="Document Subsystem"/>
    <s v="CS: Document Subsystem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m/>
    <m/>
    <m/>
    <n v="40"/>
    <n v="40"/>
    <n v="0.26666666666666666"/>
    <n v="0"/>
    <n v="0"/>
    <n v="0"/>
    <n v="0"/>
    <n v="0"/>
    <n v="0"/>
    <n v="0"/>
    <n v="0"/>
    <n v="0"/>
    <n v="0"/>
    <n v="0"/>
    <n v="4698.9000000000005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5.1"/>
    <x v="3"/>
    <s v="Design, construct and test master E-stop controller, produce documentation and user instructions"/>
    <s v="CS: Design, construct and test master E-stop controller, produce documentation and user instructions"/>
    <x v="5"/>
    <x v="0"/>
    <s v="Labor - Task"/>
    <s v="EN"/>
    <s v="D - Expert Opinion"/>
    <n v="115"/>
    <n v="115"/>
    <n v="0"/>
    <n v="0"/>
    <s v="Off Ice"/>
    <s v="C3"/>
    <n v="0.2"/>
    <n v="3759.1200000000008"/>
    <n v="0"/>
    <m/>
    <m/>
    <m/>
    <m/>
    <n v="40"/>
    <n v="40"/>
    <n v="40"/>
    <n v="40"/>
    <m/>
    <m/>
    <m/>
    <m/>
    <m/>
    <n v="160"/>
    <n v="1.0666666666666667"/>
    <n v="0"/>
    <n v="0"/>
    <n v="0"/>
    <n v="4698.9000000000005"/>
    <n v="4698.9000000000005"/>
    <n v="4698.9000000000005"/>
    <n v="4698.9000000000005"/>
    <n v="0"/>
    <n v="0"/>
    <n v="0"/>
    <n v="0"/>
    <n v="0"/>
    <n v="18795.600000000002"/>
    <n v="0"/>
    <n v="18795.600000000002"/>
    <n v="3759.120000000000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5.600000000002"/>
    <n v="1"/>
    <n v="1.0215000000000001"/>
    <n v="1.0434622500000001"/>
    <n v="1.0658966883750003"/>
    <n v="1.0888134671750629"/>
    <n v="18795.600000000002"/>
    <n v="0"/>
    <n v="0"/>
    <n v="0"/>
    <n v="0"/>
    <n v="0"/>
    <n v="0"/>
    <n v="0"/>
    <x v="8"/>
  </r>
  <r>
    <n v="1.2"/>
    <s v="1.2.4.8.5.1"/>
    <x v="3"/>
    <s v="Design, construct and test master E-stop controller, produce documentation and user instructions"/>
    <s v="CS: Design, construct and test master E-stop controller, produce documentation and user instructions"/>
    <x v="5"/>
    <x v="0"/>
    <s v="Labor - Task"/>
    <s v="TE"/>
    <s v="D - Expert Opinion"/>
    <n v="77"/>
    <n v="77"/>
    <n v="0"/>
    <n v="0"/>
    <s v="Off Ice"/>
    <s v="C3"/>
    <n v="0.2"/>
    <n v="629.24400000000014"/>
    <n v="0"/>
    <m/>
    <m/>
    <m/>
    <m/>
    <n v="10"/>
    <n v="10"/>
    <n v="10"/>
    <n v="10"/>
    <m/>
    <m/>
    <m/>
    <m/>
    <m/>
    <n v="40"/>
    <n v="0.26666666666666666"/>
    <n v="0"/>
    <n v="0"/>
    <n v="0"/>
    <n v="786.55500000000006"/>
    <n v="786.55500000000006"/>
    <n v="786.55500000000006"/>
    <n v="786.55500000000006"/>
    <n v="0"/>
    <n v="0"/>
    <n v="0"/>
    <n v="0"/>
    <n v="0"/>
    <n v="3146.2200000000003"/>
    <n v="0"/>
    <n v="3146.2200000000003"/>
    <n v="629.244000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6.2200000000003"/>
    <n v="1"/>
    <n v="1.0215000000000001"/>
    <n v="1.0434622500000001"/>
    <n v="1.0658966883750003"/>
    <n v="1.0888134671750629"/>
    <n v="3146.2200000000003"/>
    <n v="0"/>
    <n v="0"/>
    <n v="0"/>
    <n v="0"/>
    <n v="0"/>
    <n v="0"/>
    <n v="0"/>
    <x v="8"/>
  </r>
  <r>
    <n v="1.2"/>
    <s v="1.2.4.8.5.1"/>
    <x v="3"/>
    <s v="Design, construct and test master E-stop controller, produce documentation and user instructions"/>
    <s v="CS: Design, construct and test master E-stop controller, produce documentation and user instructions"/>
    <x v="5"/>
    <x v="3"/>
    <s v="CapEx"/>
    <m/>
    <s v="D - Expert Opinion"/>
    <m/>
    <n v="1"/>
    <n v="0"/>
    <n v="0.53"/>
    <s v="Off Ice"/>
    <s v="C3"/>
    <n v="0.2"/>
    <n v="600"/>
    <n v="0"/>
    <m/>
    <m/>
    <m/>
    <m/>
    <m/>
    <n v="1500"/>
    <n v="1500"/>
    <m/>
    <m/>
    <m/>
    <m/>
    <m/>
    <m/>
    <n v="0"/>
    <n v="0"/>
    <n v="0"/>
    <n v="0"/>
    <n v="0"/>
    <n v="0"/>
    <n v="1500"/>
    <n v="1500"/>
    <n v="0"/>
    <n v="0"/>
    <n v="0"/>
    <n v="0"/>
    <n v="0"/>
    <n v="0"/>
    <n v="3000"/>
    <n v="0"/>
    <n v="3000"/>
    <n v="6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5.2"/>
    <x v="3"/>
    <s v="Design and construct general-purpose I/O box for fuel sled, gather required component stock to install"/>
    <s v="CS: Design and construct general-purpose I/O box for fuel sled, gather required component stock to install"/>
    <x v="5"/>
    <x v="0"/>
    <s v="Labor - Task"/>
    <s v="EN"/>
    <s v="D - Expert Opinion"/>
    <n v="115"/>
    <n v="115"/>
    <n v="0"/>
    <n v="0"/>
    <s v="Off Ice"/>
    <s v="C3"/>
    <n v="0.2"/>
    <n v="1879.5600000000004"/>
    <n v="0"/>
    <m/>
    <m/>
    <m/>
    <m/>
    <m/>
    <m/>
    <m/>
    <n v="20"/>
    <n v="40"/>
    <n v="20"/>
    <m/>
    <m/>
    <m/>
    <n v="80"/>
    <n v="0.53333333333333333"/>
    <n v="0"/>
    <n v="0"/>
    <n v="0"/>
    <n v="0"/>
    <n v="0"/>
    <n v="0"/>
    <n v="2349.4500000000003"/>
    <n v="4698.9000000000005"/>
    <n v="2349.4500000000003"/>
    <n v="0"/>
    <n v="0"/>
    <n v="0"/>
    <n v="9397.8000000000011"/>
    <n v="0"/>
    <n v="9397.8000000000011"/>
    <n v="1879.56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8"/>
  </r>
  <r>
    <n v="1.2"/>
    <s v="1.2.4.8.5.2"/>
    <x v="3"/>
    <s v="Design and construct general-purpose I/O box for fuel sled, gather required component stock to install"/>
    <s v="CS: Design and construct general-purpose I/O box for fuel sled, gather required component stock to install"/>
    <x v="5"/>
    <x v="3"/>
    <s v="CapEx"/>
    <m/>
    <s v="D - Expert Opinion"/>
    <m/>
    <n v="1"/>
    <n v="0"/>
    <n v="0.53"/>
    <s v="Off Ice"/>
    <s v="C3"/>
    <n v="0.2"/>
    <n v="770"/>
    <n v="0"/>
    <m/>
    <m/>
    <m/>
    <m/>
    <m/>
    <m/>
    <m/>
    <m/>
    <n v="3850"/>
    <m/>
    <m/>
    <m/>
    <m/>
    <n v="0"/>
    <n v="0"/>
    <n v="0"/>
    <n v="0"/>
    <n v="0"/>
    <n v="0"/>
    <n v="0"/>
    <n v="0"/>
    <n v="0"/>
    <n v="3850"/>
    <n v="0"/>
    <n v="0"/>
    <n v="0"/>
    <n v="0"/>
    <n v="3850"/>
    <n v="0"/>
    <n v="3850"/>
    <n v="77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5.3"/>
    <x v="3"/>
    <s v="Procure 20 kW three-phase heater for DCC and 208V breakers"/>
    <s v="CS: Procure 20 kW three-phase heater for DCC and 208V breakers"/>
    <x v="5"/>
    <x v="0"/>
    <s v="Labor - Task"/>
    <s v="TE"/>
    <s v="D - Expert Opinion"/>
    <n v="77"/>
    <n v="77"/>
    <n v="0"/>
    <n v="0"/>
    <s v="Off Ice"/>
    <s v="C3"/>
    <n v="0.2"/>
    <n v="251.69760000000002"/>
    <n v="0"/>
    <m/>
    <m/>
    <m/>
    <m/>
    <m/>
    <m/>
    <m/>
    <m/>
    <m/>
    <n v="16"/>
    <m/>
    <m/>
    <m/>
    <n v="16"/>
    <n v="0.10666666666666666"/>
    <n v="0"/>
    <n v="0"/>
    <n v="0"/>
    <n v="0"/>
    <n v="0"/>
    <n v="0"/>
    <n v="0"/>
    <n v="0"/>
    <n v="1258.4880000000001"/>
    <n v="0"/>
    <n v="0"/>
    <n v="0"/>
    <n v="1258.4880000000001"/>
    <n v="0"/>
    <n v="1258.4880000000001"/>
    <n v="251.6976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.4880000000001"/>
    <n v="1"/>
    <n v="1.0215000000000001"/>
    <n v="1.0434622500000001"/>
    <n v="1.0658966883750003"/>
    <n v="1.0888134671750629"/>
    <n v="1258.4880000000001"/>
    <n v="0"/>
    <n v="0"/>
    <n v="0"/>
    <n v="0"/>
    <n v="0"/>
    <n v="0"/>
    <n v="0"/>
    <x v="8"/>
  </r>
  <r>
    <n v="1.2"/>
    <s v="1.2.4.8.5.3"/>
    <x v="3"/>
    <s v="Procure 20 kW three-phase heater for DCC and 208V breakers"/>
    <s v="Procure 20 kW three-phase heater for DCC and 208V breakers"/>
    <x v="5"/>
    <x v="3"/>
    <s v="CapEx"/>
    <m/>
    <s v="C - Engineering Buildup"/>
    <m/>
    <n v="1"/>
    <n v="0"/>
    <n v="0.53"/>
    <s v="Off Ice"/>
    <s v="C2"/>
    <n v="0.125"/>
    <n v="394"/>
    <n v="0"/>
    <m/>
    <m/>
    <m/>
    <m/>
    <m/>
    <m/>
    <m/>
    <m/>
    <m/>
    <n v="3152"/>
    <m/>
    <m/>
    <m/>
    <n v="0"/>
    <n v="0"/>
    <n v="0"/>
    <n v="0"/>
    <n v="0"/>
    <n v="0"/>
    <n v="0"/>
    <n v="0"/>
    <n v="0"/>
    <n v="0"/>
    <n v="3152"/>
    <n v="0"/>
    <n v="0"/>
    <n v="0"/>
    <n v="3152"/>
    <n v="0"/>
    <n v="3152"/>
    <n v="39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2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5.4"/>
    <x v="3"/>
    <s v="WT1 VT pump drives: procure, configure, rewire plan"/>
    <s v="CS: WT1 VT pump drives: procure, configure, rewire plan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m/>
    <m/>
    <m/>
    <m/>
    <m/>
    <n v="16"/>
    <m/>
    <m/>
    <m/>
    <n v="16"/>
    <n v="0.10666666666666666"/>
    <n v="0"/>
    <n v="0"/>
    <n v="0"/>
    <n v="0"/>
    <n v="0"/>
    <n v="0"/>
    <n v="0"/>
    <n v="0"/>
    <n v="1879.5600000000002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5.4"/>
    <x v="3"/>
    <s v="WT1 VT pump drives: procure, configure, rewire plan"/>
    <s v="CS: WT1 VT pump drives: procure, configure, rewire plan"/>
    <x v="5"/>
    <x v="3"/>
    <s v="CapEx"/>
    <m/>
    <s v="C - Engineering Buildup"/>
    <m/>
    <n v="1"/>
    <n v="0"/>
    <n v="0.53"/>
    <s v="Off Ice"/>
    <s v="C2"/>
    <n v="0.125"/>
    <n v="635.375"/>
    <n v="0"/>
    <m/>
    <m/>
    <m/>
    <m/>
    <m/>
    <m/>
    <m/>
    <m/>
    <m/>
    <n v="5083"/>
    <m/>
    <m/>
    <m/>
    <n v="0"/>
    <n v="0"/>
    <n v="0"/>
    <n v="0"/>
    <n v="0"/>
    <n v="0"/>
    <n v="0"/>
    <n v="0"/>
    <n v="0"/>
    <n v="0"/>
    <n v="5083"/>
    <n v="0"/>
    <n v="0"/>
    <n v="0"/>
    <n v="5083"/>
    <n v="0"/>
    <n v="5083"/>
    <n v="635.3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3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5.5"/>
    <x v="3"/>
    <s v="WT1 VT pump drives: final configure"/>
    <s v="CS: WT1 VT pump drives: final configure"/>
    <x v="5"/>
    <x v="0"/>
    <s v="Labor - Task"/>
    <s v="EN"/>
    <s v="D - Expert Opinion"/>
    <n v="115"/>
    <n v="115"/>
    <n v="0"/>
    <n v="0"/>
    <s v="Off Ice"/>
    <s v="C3"/>
    <n v="0.2"/>
    <n v="1409.67"/>
    <n v="0"/>
    <m/>
    <m/>
    <m/>
    <m/>
    <m/>
    <m/>
    <m/>
    <m/>
    <m/>
    <m/>
    <m/>
    <n v="30"/>
    <n v="30"/>
    <n v="60"/>
    <n v="0.4"/>
    <n v="0"/>
    <n v="0"/>
    <n v="0"/>
    <n v="0"/>
    <n v="0"/>
    <n v="0"/>
    <n v="0"/>
    <n v="0"/>
    <n v="0"/>
    <n v="0"/>
    <n v="3524.1750000000002"/>
    <n v="3524.1750000000002"/>
    <n v="7048.35"/>
    <n v="0"/>
    <n v="7048.35"/>
    <n v="1409.6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48.35"/>
    <n v="1"/>
    <n v="1.0215000000000001"/>
    <n v="1.0434622500000001"/>
    <n v="1.0658966883750003"/>
    <n v="1.0888134671750629"/>
    <n v="7048.35"/>
    <n v="0"/>
    <n v="0"/>
    <n v="0"/>
    <n v="0"/>
    <n v="0"/>
    <n v="0"/>
    <n v="0"/>
    <x v="8"/>
  </r>
  <r>
    <n v="1.2"/>
    <s v="1.2.4.8.5.6"/>
    <x v="3"/>
    <s v="WT1 VT pump drives: install plan and kit"/>
    <s v="CS: WT1 VT pump drives: install plan and kit"/>
    <x v="5"/>
    <x v="0"/>
    <s v="Labor - Task"/>
    <s v="EN"/>
    <s v="D - Expert Opinion"/>
    <n v="115"/>
    <n v="115"/>
    <n v="0"/>
    <n v="0"/>
    <s v="Off Ice"/>
    <s v="C3"/>
    <n v="0.2"/>
    <n v="1409.67"/>
    <n v="0"/>
    <m/>
    <m/>
    <m/>
    <m/>
    <m/>
    <m/>
    <m/>
    <m/>
    <m/>
    <m/>
    <m/>
    <m/>
    <n v="60"/>
    <n v="60"/>
    <n v="0.4"/>
    <n v="0"/>
    <n v="0"/>
    <n v="0"/>
    <n v="0"/>
    <n v="0"/>
    <n v="0"/>
    <n v="0"/>
    <n v="0"/>
    <n v="0"/>
    <n v="0"/>
    <n v="0"/>
    <n v="7048.35"/>
    <n v="7048.35"/>
    <n v="0"/>
    <n v="7048.35"/>
    <n v="1409.6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48.35"/>
    <n v="1"/>
    <n v="1.0215000000000001"/>
    <n v="1.0434622500000001"/>
    <n v="1.0658966883750003"/>
    <n v="1.0888134671750629"/>
    <n v="7048.35"/>
    <n v="0"/>
    <n v="0"/>
    <n v="0"/>
    <n v="0"/>
    <n v="0"/>
    <n v="0"/>
    <n v="0"/>
    <x v="8"/>
  </r>
  <r>
    <n v="1.2"/>
    <s v="1.2.4.8.5.6"/>
    <x v="3"/>
    <s v="WT1 VT pump drives: install plan and kit"/>
    <s v="CS: WT1 VT pump drives: install plan and kit"/>
    <x v="5"/>
    <x v="3"/>
    <s v="CapEx"/>
    <m/>
    <s v="D - Expert Opinion"/>
    <m/>
    <n v="1"/>
    <n v="0"/>
    <n v="0.53"/>
    <s v="Off Ice"/>
    <s v="C3"/>
    <n v="0.2"/>
    <n v="300"/>
    <n v="0"/>
    <m/>
    <m/>
    <m/>
    <m/>
    <m/>
    <m/>
    <m/>
    <m/>
    <m/>
    <m/>
    <m/>
    <m/>
    <n v="1500"/>
    <n v="0"/>
    <n v="0"/>
    <n v="0"/>
    <n v="0"/>
    <n v="0"/>
    <n v="0"/>
    <n v="0"/>
    <n v="0"/>
    <n v="0"/>
    <n v="0"/>
    <n v="0"/>
    <n v="0"/>
    <n v="0"/>
    <n v="1500"/>
    <n v="1500"/>
    <n v="0"/>
    <n v="1500"/>
    <n v="3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5.7.1"/>
    <x v="3"/>
    <s v="Develop fuel system sensor readout ;  (multi-level tank status, control relay status )"/>
    <s v="CS: Develop fuel system sensor readout ;  (multi-level tank status, control relay status )"/>
    <x v="5"/>
    <x v="0"/>
    <s v="Labor - Task"/>
    <s v="EN"/>
    <s v="D - Expert Opinion"/>
    <n v="115"/>
    <n v="115"/>
    <n v="0"/>
    <n v="0"/>
    <s v="Off Ice"/>
    <s v="C3"/>
    <n v="0.2"/>
    <n v="845.80200000000013"/>
    <n v="0"/>
    <m/>
    <m/>
    <m/>
    <m/>
    <m/>
    <m/>
    <m/>
    <m/>
    <m/>
    <n v="18"/>
    <n v="18"/>
    <m/>
    <m/>
    <n v="36"/>
    <n v="0.24"/>
    <n v="0"/>
    <n v="0"/>
    <n v="0"/>
    <n v="0"/>
    <n v="0"/>
    <n v="0"/>
    <n v="0"/>
    <n v="0"/>
    <n v="2114.5050000000001"/>
    <n v="2114.5050000000001"/>
    <n v="0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8.5.7.2"/>
    <x v="3"/>
    <s v="Configure/document Point I/O Block"/>
    <s v="CS: Configure/document Point I/O Block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m/>
    <m/>
    <m/>
    <m/>
    <m/>
    <m/>
    <n v="8"/>
    <n v="8"/>
    <m/>
    <n v="16"/>
    <n v="0.10666666666666666"/>
    <n v="0"/>
    <n v="0"/>
    <n v="0"/>
    <n v="0"/>
    <n v="0"/>
    <n v="0"/>
    <n v="0"/>
    <n v="0"/>
    <n v="0"/>
    <n v="939.78000000000009"/>
    <n v="939.78000000000009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5.7.3"/>
    <x v="3"/>
    <s v="Document Subsystem"/>
    <s v="CS: Document Subsystem"/>
    <x v="5"/>
    <x v="0"/>
    <s v="Labor - Task"/>
    <s v="EN"/>
    <s v="D - Expert Opinion"/>
    <n v="115"/>
    <n v="115"/>
    <n v="0"/>
    <n v="0"/>
    <s v="Off Ice"/>
    <s v="C3"/>
    <n v="0.2"/>
    <n v="845.80200000000013"/>
    <n v="0"/>
    <m/>
    <m/>
    <m/>
    <m/>
    <m/>
    <m/>
    <m/>
    <m/>
    <m/>
    <m/>
    <m/>
    <n v="36"/>
    <m/>
    <n v="36"/>
    <n v="0.24"/>
    <n v="0"/>
    <n v="0"/>
    <n v="0"/>
    <n v="0"/>
    <n v="0"/>
    <n v="0"/>
    <n v="0"/>
    <n v="0"/>
    <n v="0"/>
    <n v="0"/>
    <n v="4229.01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8.5.7.4"/>
    <x v="3"/>
    <s v="Implement interlocks"/>
    <s v="CS: Implement interlocks"/>
    <x v="5"/>
    <x v="0"/>
    <s v="Labor - Task"/>
    <s v="EN"/>
    <s v="D - Expert Opinion"/>
    <n v="115"/>
    <n v="115"/>
    <n v="0"/>
    <n v="0"/>
    <s v="Off Ice"/>
    <s v="C3"/>
    <n v="0.2"/>
    <n v="469.8900000000001"/>
    <n v="0"/>
    <m/>
    <m/>
    <m/>
    <m/>
    <m/>
    <m/>
    <m/>
    <m/>
    <m/>
    <m/>
    <m/>
    <n v="20"/>
    <m/>
    <n v="20"/>
    <n v="0.13333333333333333"/>
    <n v="0"/>
    <n v="0"/>
    <n v="0"/>
    <n v="0"/>
    <n v="0"/>
    <n v="0"/>
    <n v="0"/>
    <n v="0"/>
    <n v="0"/>
    <n v="0"/>
    <n v="2349.4500000000003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8.6.1"/>
    <x v="3"/>
    <s v="CS Gensets HW - identify, procure, assemble"/>
    <s v="CS: CS Gensets HW - identify, procure, assemble"/>
    <x v="5"/>
    <x v="0"/>
    <s v="Labor - Task"/>
    <s v="EN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0"/>
    <n v="20"/>
    <m/>
    <m/>
    <m/>
    <m/>
    <m/>
    <n v="40"/>
    <n v="0.26666666666666666"/>
    <n v="0"/>
    <n v="0"/>
    <n v="0"/>
    <n v="0"/>
    <n v="0"/>
    <n v="2399.9631750000003"/>
    <n v="2399.9631750000003"/>
    <n v="0"/>
    <n v="0"/>
    <n v="0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8.6.1"/>
    <x v="3"/>
    <s v="CS Gensets HW - identify, procure, assemble"/>
    <s v="CS: CS Gensets HW - identify, procure, assemble"/>
    <x v="5"/>
    <x v="0"/>
    <s v="Labor - Task"/>
    <s v="TE"/>
    <s v="D - Expert Opinion"/>
    <n v="77"/>
    <n v="77"/>
    <n v="0"/>
    <n v="0"/>
    <s v="Off Ice"/>
    <s v="C3"/>
    <n v="0.2"/>
    <n v="642.772746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0"/>
    <n v="20"/>
    <m/>
    <m/>
    <m/>
    <m/>
    <m/>
    <n v="40"/>
    <n v="0.26666666666666666"/>
    <n v="0"/>
    <n v="0"/>
    <n v="0"/>
    <n v="0"/>
    <n v="0"/>
    <n v="1606.9318650000002"/>
    <n v="1606.9318650000002"/>
    <n v="0"/>
    <n v="0"/>
    <n v="0"/>
    <n v="0"/>
    <n v="0"/>
    <n v="3213.8637300000005"/>
    <n v="0"/>
    <n v="3213.8637300000005"/>
    <n v="642.772746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3.8637300000005"/>
    <n v="1"/>
    <n v="1.0215000000000001"/>
    <n v="1.0434622500000001"/>
    <n v="1.0658966883750003"/>
    <n v="1.0888134671750629"/>
    <n v="0"/>
    <n v="3213.8637300000005"/>
    <n v="0"/>
    <n v="0"/>
    <n v="0"/>
    <n v="0"/>
    <n v="0"/>
    <n v="0"/>
    <x v="8"/>
  </r>
  <r>
    <n v="1.2"/>
    <s v="1.2.4.8.6.1"/>
    <x v="3"/>
    <s v="CS Gensets HW - identify, procure, assemble"/>
    <s v="CS: CS Gensets HW - identify, procure, assemble"/>
    <x v="5"/>
    <x v="3"/>
    <s v="CapEx"/>
    <m/>
    <s v="C - Engineering Buildup"/>
    <m/>
    <n v="1"/>
    <n v="0"/>
    <n v="0.53"/>
    <s v="Off Ice"/>
    <s v="C3"/>
    <n v="0.2"/>
    <n v="77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3850"/>
    <m/>
    <m/>
    <m/>
    <m/>
    <m/>
    <m/>
    <n v="0"/>
    <n v="0"/>
    <n v="0"/>
    <n v="0"/>
    <n v="0"/>
    <n v="0"/>
    <n v="0"/>
    <n v="3850"/>
    <n v="0"/>
    <n v="0"/>
    <n v="0"/>
    <n v="0"/>
    <n v="0"/>
    <n v="0"/>
    <n v="3850"/>
    <n v="0"/>
    <n v="3850"/>
    <n v="77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6.2.1"/>
    <x v="3"/>
    <s v="Develop sensor readout; (bldg temps, fuel temps, supply/return water temps)"/>
    <s v="CS: Develop sensor readout; (bldg temps, fuel temps, supply/return water temps)"/>
    <x v="5"/>
    <x v="0"/>
    <s v="Labor - Task"/>
    <s v="EN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0"/>
    <n v="20"/>
    <m/>
    <m/>
    <m/>
    <m/>
    <n v="40"/>
    <n v="0.26666666666666666"/>
    <n v="0"/>
    <n v="0"/>
    <n v="0"/>
    <n v="0"/>
    <n v="0"/>
    <n v="0"/>
    <n v="2399.9631750000003"/>
    <n v="2399.9631750000003"/>
    <n v="0"/>
    <n v="0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8.6.2.2"/>
    <x v="3"/>
    <s v="Develop sensor readout; (engine jacket temps, exhaust temps, drip pan status)"/>
    <s v="CS: Develop sensor readout; (engine jacket temps, exhaust temps, drip pan status)"/>
    <x v="5"/>
    <x v="0"/>
    <s v="Labor - Task"/>
    <s v="EN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0"/>
    <n v="20"/>
    <m/>
    <m/>
    <m/>
    <n v="40"/>
    <n v="0.26666666666666666"/>
    <n v="0"/>
    <n v="0"/>
    <n v="0"/>
    <n v="0"/>
    <n v="0"/>
    <n v="0"/>
    <n v="0"/>
    <n v="2399.9631750000003"/>
    <n v="2399.9631750000003"/>
    <n v="0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8.6.2.3"/>
    <x v="3"/>
    <s v="Configure/document  network switch"/>
    <s v="CS: Configure/document  network switch"/>
    <x v="5"/>
    <x v="0"/>
    <s v="Labor - Task"/>
    <s v="EN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8"/>
    <m/>
    <m/>
    <m/>
    <n v="8"/>
    <n v="5.333333333333333E-2"/>
    <n v="0"/>
    <n v="0"/>
    <n v="0"/>
    <n v="0"/>
    <n v="0"/>
    <n v="0"/>
    <n v="0"/>
    <n v="0"/>
    <n v="959.98527000000013"/>
    <n v="0"/>
    <n v="0"/>
    <n v="0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8.6.2.4"/>
    <x v="3"/>
    <s v="Configure/document RTA gateway to M-DGH interface"/>
    <s v="CS: Configure/document RTA gateway to M-DGH interface"/>
    <x v="5"/>
    <x v="0"/>
    <s v="Labor - Task"/>
    <s v="EN"/>
    <s v="D - Expert Opinion"/>
    <n v="115"/>
    <n v="115"/>
    <n v="0"/>
    <n v="0"/>
    <s v="Off Ice"/>
    <s v="C3"/>
    <n v="0.2"/>
    <n v="239.9963175000000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10"/>
    <m/>
    <m/>
    <m/>
    <n v="10"/>
    <n v="6.6666666666666666E-2"/>
    <n v="0"/>
    <n v="0"/>
    <n v="0"/>
    <n v="0"/>
    <n v="0"/>
    <n v="0"/>
    <n v="0"/>
    <n v="0"/>
    <n v="1199.9815875000002"/>
    <n v="0"/>
    <n v="0"/>
    <n v="0"/>
    <n v="1199.9815875000002"/>
    <n v="0"/>
    <n v="1199.9815875000002"/>
    <n v="239.9963175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9.9815875000002"/>
    <n v="1"/>
    <n v="1.0215000000000001"/>
    <n v="1.0434622500000001"/>
    <n v="1.0658966883750003"/>
    <n v="1.0888134671750629"/>
    <n v="0"/>
    <n v="1199.9815875000002"/>
    <n v="0"/>
    <n v="0"/>
    <n v="0"/>
    <n v="0"/>
    <n v="0"/>
    <n v="0"/>
    <x v="8"/>
  </r>
  <r>
    <n v="1.2"/>
    <s v="1.2.4.8.6.2.5"/>
    <x v="3"/>
    <s v="Configure/document  M-DGHs"/>
    <s v="CS: Configure/document  M-DGHs"/>
    <x v="5"/>
    <x v="0"/>
    <s v="Labor - Task"/>
    <s v="EN"/>
    <s v="D - Expert Opinion"/>
    <n v="115"/>
    <n v="115"/>
    <n v="0"/>
    <n v="0"/>
    <s v="Off Ice"/>
    <s v="C3"/>
    <n v="0.2"/>
    <n v="479.99263500000006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20"/>
    <m/>
    <m/>
    <n v="20"/>
    <n v="0.13333333333333333"/>
    <n v="0"/>
    <n v="0"/>
    <n v="0"/>
    <n v="0"/>
    <n v="0"/>
    <n v="0"/>
    <n v="0"/>
    <n v="0"/>
    <n v="0"/>
    <n v="2399.9631750000003"/>
    <n v="0"/>
    <n v="0"/>
    <n v="2399.9631750000003"/>
    <n v="0"/>
    <n v="2399.9631750000003"/>
    <n v="479.99263500000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9.9631750000003"/>
    <n v="1"/>
    <n v="1.0215000000000001"/>
    <n v="1.0434622500000001"/>
    <n v="1.0658966883750003"/>
    <n v="1.0888134671750629"/>
    <n v="0"/>
    <n v="2399.9631750000003"/>
    <n v="0"/>
    <n v="0"/>
    <n v="0"/>
    <n v="0"/>
    <n v="0"/>
    <n v="0"/>
    <x v="8"/>
  </r>
  <r>
    <n v="1.2"/>
    <s v="1.2.4.8.6.2.6"/>
    <x v="3"/>
    <s v="Document Subsystem"/>
    <s v="CS: Document Subsystem"/>
    <x v="5"/>
    <x v="0"/>
    <s v="Labor - Task"/>
    <s v="EN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20"/>
    <n v="20"/>
    <m/>
    <n v="40"/>
    <n v="0.26666666666666666"/>
    <n v="0"/>
    <n v="0"/>
    <n v="0"/>
    <n v="0"/>
    <n v="0"/>
    <n v="0"/>
    <n v="0"/>
    <n v="0"/>
    <n v="0"/>
    <n v="2399.9631750000003"/>
    <n v="2399.9631750000003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8.7.1.3"/>
    <x v="3"/>
    <s v="Develop VFD mechanical and electrical installation strategies &amp; document, procure materials"/>
    <s v="CS: Develop VFD mechanical and electrical installation strategies &amp; document, procure materials"/>
    <x v="5"/>
    <x v="0"/>
    <s v="Labor - Task"/>
    <s v="EN"/>
    <s v="D - Expert Opinion"/>
    <n v="115"/>
    <n v="115"/>
    <n v="0"/>
    <n v="0"/>
    <s v="Off Ice"/>
    <s v="C3"/>
    <n v="0.2"/>
    <n v="1691.6040000000003"/>
    <n v="0"/>
    <m/>
    <m/>
    <m/>
    <n v="36"/>
    <n v="36"/>
    <m/>
    <m/>
    <m/>
    <m/>
    <m/>
    <m/>
    <m/>
    <m/>
    <n v="72"/>
    <n v="0.48"/>
    <n v="0"/>
    <n v="0"/>
    <n v="4229.01"/>
    <n v="4229.01"/>
    <n v="0"/>
    <n v="0"/>
    <n v="0"/>
    <n v="0"/>
    <n v="0"/>
    <n v="0"/>
    <n v="0"/>
    <n v="0"/>
    <n v="8458.02"/>
    <n v="0"/>
    <n v="8458.02"/>
    <n v="1691.604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58.02"/>
    <n v="1"/>
    <n v="1.0215000000000001"/>
    <n v="1.0434622500000001"/>
    <n v="1.0658966883750003"/>
    <n v="1.0888134671750629"/>
    <n v="8458.02"/>
    <n v="0"/>
    <n v="0"/>
    <n v="0"/>
    <n v="0"/>
    <n v="0"/>
    <n v="0"/>
    <n v="0"/>
    <x v="8"/>
  </r>
  <r>
    <n v="1.2"/>
    <s v="1.2.4.8.7.1.3"/>
    <x v="3"/>
    <s v="Develop VFD mechanical and electrical installation strategies &amp; document, procure materials"/>
    <s v="CS: Develop VFD mechanical and electrical installation strategies &amp; document, procure materials"/>
    <x v="5"/>
    <x v="3"/>
    <s v="CapEx"/>
    <m/>
    <s v="D - Expert Opinion"/>
    <m/>
    <n v="1"/>
    <n v="0"/>
    <n v="0.53"/>
    <s v="Off Ice"/>
    <s v="C3"/>
    <n v="0.2"/>
    <n v="200"/>
    <n v="0"/>
    <m/>
    <m/>
    <m/>
    <n v="1000"/>
    <m/>
    <m/>
    <m/>
    <m/>
    <m/>
    <m/>
    <m/>
    <m/>
    <m/>
    <n v="0"/>
    <n v="0"/>
    <n v="0"/>
    <n v="0"/>
    <n v="1000"/>
    <n v="0"/>
    <n v="0"/>
    <n v="0"/>
    <n v="0"/>
    <n v="0"/>
    <n v="0"/>
    <n v="0"/>
    <n v="0"/>
    <n v="0"/>
    <n v="1000"/>
    <n v="0"/>
    <n v="1000"/>
    <n v="2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7.2.1"/>
    <x v="3"/>
    <s v="Define requirements and procedures for reading signals applied to HPP motor drives"/>
    <s v="CS: Define requirements and procedures for reading signals applied to HPP motor drives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n v="16"/>
    <m/>
    <m/>
    <m/>
    <m/>
    <m/>
    <m/>
    <m/>
    <m/>
    <m/>
    <m/>
    <m/>
    <n v="16"/>
    <n v="0.10666666666666666"/>
    <n v="1879.5600000000002"/>
    <n v="0"/>
    <n v="0"/>
    <n v="0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7.2.2"/>
    <x v="3"/>
    <s v="Define method of verifying sensor readout accuracy (reading vs stimulus)"/>
    <s v="CS: Define method of verifying sensor readout accuracy (reading vs stimulus)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n v="16"/>
    <m/>
    <m/>
    <m/>
    <m/>
    <m/>
    <m/>
    <m/>
    <m/>
    <m/>
    <m/>
    <n v="16"/>
    <n v="0.10666666666666666"/>
    <n v="0"/>
    <n v="1879.5600000000002"/>
    <n v="0"/>
    <n v="0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7.2.3"/>
    <x v="3"/>
    <s v="Develop and document test procedures for on-ice personnel"/>
    <s v="CS: Develop and document test procedures for on-ice personnel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n v="16"/>
    <m/>
    <m/>
    <m/>
    <m/>
    <m/>
    <m/>
    <m/>
    <m/>
    <m/>
    <n v="16"/>
    <n v="0.10666666666666666"/>
    <n v="0"/>
    <n v="0"/>
    <n v="1879.5600000000002"/>
    <n v="0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7.3.1"/>
    <x v="3"/>
    <s v="Define core HPP PLC functions and requirements, define needed I/O connections"/>
    <s v="CS: Define core HPP PLC functions and requirements, define needed I/O connections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n v="20"/>
    <n v="20"/>
    <m/>
    <m/>
    <m/>
    <m/>
    <m/>
    <m/>
    <m/>
    <m/>
    <m/>
    <n v="40"/>
    <n v="0.26666666666666666"/>
    <n v="0"/>
    <n v="2349.4500000000003"/>
    <n v="2349.4500000000003"/>
    <n v="0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7.3.2"/>
    <x v="3"/>
    <s v="Select PLC, Enclosure, Power supplies, I/O expansion cards, power distribution, connectors and cables"/>
    <s v="CS: Select PLC, Enclosure, Power supplies, I/O expansion cards, power distribution, connectors and cables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n v="20"/>
    <n v="20"/>
    <m/>
    <m/>
    <m/>
    <m/>
    <m/>
    <m/>
    <m/>
    <m/>
    <n v="40"/>
    <n v="0.26666666666666666"/>
    <n v="0"/>
    <n v="0"/>
    <n v="2349.4500000000003"/>
    <n v="2349.4500000000003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7.3.3"/>
    <x v="3"/>
    <s v="Design and Construct PLC enclosure"/>
    <s v="CS: Design and Construct PLC enclosure"/>
    <x v="5"/>
    <x v="0"/>
    <s v="Labor - Task"/>
    <s v="EN"/>
    <s v="D - Expert Opinion"/>
    <n v="115"/>
    <n v="115"/>
    <n v="0"/>
    <n v="0"/>
    <s v="Off Ice"/>
    <s v="C3"/>
    <n v="0.2"/>
    <n v="751.82400000000007"/>
    <n v="0"/>
    <m/>
    <m/>
    <m/>
    <m/>
    <n v="32"/>
    <m/>
    <m/>
    <m/>
    <m/>
    <m/>
    <m/>
    <m/>
    <m/>
    <n v="32"/>
    <n v="0.21333333333333332"/>
    <n v="0"/>
    <n v="0"/>
    <n v="0"/>
    <n v="3759.1200000000003"/>
    <n v="0"/>
    <n v="0"/>
    <n v="0"/>
    <n v="0"/>
    <n v="0"/>
    <n v="0"/>
    <n v="0"/>
    <n v="0"/>
    <n v="3759.1200000000003"/>
    <n v="0"/>
    <n v="3759.1200000000003"/>
    <n v="751.824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8"/>
  </r>
  <r>
    <n v="1.2"/>
    <s v="1.2.4.8.7.3.3"/>
    <x v="3"/>
    <s v="Design and Construct PLC enclosure"/>
    <s v="CS: Design and Construct PLC enclosure"/>
    <x v="5"/>
    <x v="0"/>
    <s v="Labor - Task"/>
    <s v="TE"/>
    <s v="D - Expert Opinion"/>
    <n v="77"/>
    <n v="77"/>
    <n v="0"/>
    <n v="0"/>
    <s v="Off Ice"/>
    <s v="C3"/>
    <n v="0.2"/>
    <n v="629.24400000000014"/>
    <n v="0"/>
    <m/>
    <m/>
    <m/>
    <m/>
    <n v="20"/>
    <n v="20"/>
    <m/>
    <m/>
    <m/>
    <m/>
    <m/>
    <m/>
    <m/>
    <n v="40"/>
    <n v="0.26666666666666666"/>
    <n v="0"/>
    <n v="0"/>
    <n v="0"/>
    <n v="1573.1100000000001"/>
    <n v="1573.1100000000001"/>
    <n v="0"/>
    <n v="0"/>
    <n v="0"/>
    <n v="0"/>
    <n v="0"/>
    <n v="0"/>
    <n v="0"/>
    <n v="3146.2200000000003"/>
    <n v="0"/>
    <n v="3146.2200000000003"/>
    <n v="629.244000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6.2200000000003"/>
    <n v="1"/>
    <n v="1.0215000000000001"/>
    <n v="1.0434622500000001"/>
    <n v="1.0658966883750003"/>
    <n v="1.0888134671750629"/>
    <n v="3146.2200000000003"/>
    <n v="0"/>
    <n v="0"/>
    <n v="0"/>
    <n v="0"/>
    <n v="0"/>
    <n v="0"/>
    <n v="0"/>
    <x v="8"/>
  </r>
  <r>
    <n v="1.2"/>
    <s v="1.2.4.8.7.3.3"/>
    <x v="3"/>
    <s v="Design and Construct PLC enclosure"/>
    <s v="CS: Design and Construct PLC enclosure"/>
    <x v="5"/>
    <x v="3"/>
    <s v="CapEx"/>
    <m/>
    <s v="C - Engineering Buildup"/>
    <m/>
    <n v="1"/>
    <n v="0"/>
    <n v="0.53"/>
    <s v="Off Ice"/>
    <s v="C3"/>
    <n v="0.2"/>
    <n v="1410"/>
    <n v="0"/>
    <m/>
    <m/>
    <m/>
    <m/>
    <m/>
    <n v="7050"/>
    <m/>
    <m/>
    <m/>
    <m/>
    <m/>
    <m/>
    <m/>
    <n v="0"/>
    <n v="0"/>
    <n v="0"/>
    <n v="0"/>
    <n v="0"/>
    <n v="0"/>
    <n v="7050"/>
    <n v="0"/>
    <n v="0"/>
    <n v="0"/>
    <n v="0"/>
    <n v="0"/>
    <n v="0"/>
    <n v="0"/>
    <n v="7050"/>
    <n v="0"/>
    <n v="7050"/>
    <n v="141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7.3.4"/>
    <x v="3"/>
    <s v="Test HPP PLC enclosure with HPP Network box"/>
    <s v="CS: Test HPP PLC enclosure with HPP Network box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m/>
    <m/>
    <n v="24"/>
    <m/>
    <m/>
    <m/>
    <m/>
    <m/>
    <m/>
    <n v="24"/>
    <n v="0.16"/>
    <n v="0"/>
    <n v="0"/>
    <n v="0"/>
    <n v="0"/>
    <n v="0"/>
    <n v="2819.34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7.4.2"/>
    <x v="3"/>
    <s v="Procure additional drives for charge pumps (4), AC and network pigtail materials"/>
    <s v="CS: Procure additional drives for charge pumps (4), AC and network pigtail materials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n v="16"/>
    <m/>
    <m/>
    <m/>
    <m/>
    <m/>
    <m/>
    <m/>
    <m/>
    <n v="16"/>
    <n v="0.10666666666666666"/>
    <n v="0"/>
    <n v="0"/>
    <n v="0"/>
    <n v="1879.5600000000002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7.4.2"/>
    <x v="3"/>
    <s v="Procure additional drives for charge pumps (4), AC and network pigtail materials"/>
    <s v="CS: Procure additional drives for charge pumps (4), AC and network pigtail materials"/>
    <x v="5"/>
    <x v="3"/>
    <s v="CapEx"/>
    <m/>
    <s v="C - Engineering Buildup"/>
    <m/>
    <n v="1"/>
    <n v="0"/>
    <n v="0.53"/>
    <s v="Off Ice"/>
    <s v="C2"/>
    <n v="0.125"/>
    <n v="1813.125"/>
    <n v="0"/>
    <m/>
    <m/>
    <m/>
    <m/>
    <n v="14505"/>
    <m/>
    <m/>
    <m/>
    <m/>
    <m/>
    <m/>
    <m/>
    <m/>
    <n v="0"/>
    <n v="0"/>
    <n v="0"/>
    <n v="0"/>
    <n v="0"/>
    <n v="14505"/>
    <n v="0"/>
    <n v="0"/>
    <n v="0"/>
    <n v="0"/>
    <n v="0"/>
    <n v="0"/>
    <n v="0"/>
    <n v="0"/>
    <n v="14505"/>
    <n v="0"/>
    <n v="14505"/>
    <n v="1813.1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05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7.4.3"/>
    <x v="3"/>
    <s v="Connectorize four drives with power and network pigtails, test each in test bed"/>
    <s v="CS: Connectorize four drives with power and network pigtails, test each in test bed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m/>
    <m/>
    <m/>
    <n v="24"/>
    <m/>
    <m/>
    <m/>
    <m/>
    <m/>
    <n v="24"/>
    <n v="0.16"/>
    <n v="0"/>
    <n v="0"/>
    <n v="0"/>
    <n v="0"/>
    <n v="0"/>
    <n v="0"/>
    <n v="2819.34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7.4.3"/>
    <x v="3"/>
    <s v="Connectorize four drives with power and network pigtails, test each in test bed"/>
    <s v="CS: Connectorize four drives with power and network pigtails, test each in test bed"/>
    <x v="5"/>
    <x v="0"/>
    <s v="Labor - Task"/>
    <s v="TE"/>
    <s v="D - Expert Opinion"/>
    <n v="77"/>
    <n v="77"/>
    <n v="0"/>
    <n v="0"/>
    <s v="Off Ice"/>
    <s v="C3"/>
    <n v="0.2"/>
    <n v="629.24400000000014"/>
    <n v="0"/>
    <m/>
    <m/>
    <m/>
    <m/>
    <m/>
    <m/>
    <m/>
    <n v="20"/>
    <n v="20"/>
    <m/>
    <m/>
    <m/>
    <m/>
    <n v="40"/>
    <n v="0.26666666666666666"/>
    <n v="0"/>
    <n v="0"/>
    <n v="0"/>
    <n v="0"/>
    <n v="0"/>
    <n v="0"/>
    <n v="1573.1100000000001"/>
    <n v="1573.1100000000001"/>
    <n v="0"/>
    <n v="0"/>
    <n v="0"/>
    <n v="0"/>
    <n v="3146.2200000000003"/>
    <n v="0"/>
    <n v="3146.2200000000003"/>
    <n v="629.244000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6.2200000000003"/>
    <n v="1"/>
    <n v="1.0215000000000001"/>
    <n v="1.0434622500000001"/>
    <n v="1.0658966883750003"/>
    <n v="1.0888134671750629"/>
    <n v="3146.2200000000003"/>
    <n v="0"/>
    <n v="0"/>
    <n v="0"/>
    <n v="0"/>
    <n v="0"/>
    <n v="0"/>
    <n v="0"/>
    <x v="8"/>
  </r>
  <r>
    <n v="1.2"/>
    <s v="1.2.4.8.7.4.3"/>
    <x v="3"/>
    <s v="Connectorize four drives with power and network pigtails, test each in test bed"/>
    <s v="CS: Connectorize four drives with power and network pigtails, test each in test bed"/>
    <x v="5"/>
    <x v="3"/>
    <s v="CapEx"/>
    <m/>
    <s v="D - Expert Opinion"/>
    <m/>
    <n v="1"/>
    <n v="0"/>
    <n v="0.53"/>
    <s v="Off Ice"/>
    <s v="C3"/>
    <n v="0.2"/>
    <n v="200"/>
    <n v="0"/>
    <m/>
    <m/>
    <m/>
    <m/>
    <m/>
    <m/>
    <m/>
    <n v="1000"/>
    <m/>
    <m/>
    <m/>
    <m/>
    <m/>
    <n v="0"/>
    <n v="0"/>
    <n v="0"/>
    <n v="0"/>
    <n v="0"/>
    <n v="0"/>
    <n v="0"/>
    <n v="0"/>
    <n v="1000"/>
    <n v="0"/>
    <n v="0"/>
    <n v="0"/>
    <n v="0"/>
    <n v="0"/>
    <n v="1000"/>
    <n v="0"/>
    <n v="1000"/>
    <n v="2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7.7.1"/>
    <x v="3"/>
    <s v="Select and procure E-stop relays for pump VFD Enable signals"/>
    <s v="CS: Select and procure E-stop relays for pump VFD Enable signals"/>
    <x v="5"/>
    <x v="0"/>
    <s v="Labor - Task"/>
    <s v="EN"/>
    <s v="D - Expert Opinion"/>
    <n v="115"/>
    <n v="115"/>
    <n v="0"/>
    <n v="0"/>
    <s v="Off Ice"/>
    <s v="C3"/>
    <n v="0.2"/>
    <n v="187.95600000000002"/>
    <n v="0"/>
    <m/>
    <m/>
    <m/>
    <m/>
    <m/>
    <m/>
    <m/>
    <n v="8"/>
    <m/>
    <m/>
    <m/>
    <m/>
    <m/>
    <n v="8"/>
    <n v="5.333333333333333E-2"/>
    <n v="0"/>
    <n v="0"/>
    <n v="0"/>
    <n v="0"/>
    <n v="0"/>
    <n v="0"/>
    <n v="939.78000000000009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8.7.7.1"/>
    <x v="3"/>
    <s v="Select and procure E-stop relays for pump VFD Enable signals"/>
    <s v="CS: Select and procure E-stop relays for pump VFD Enable signals"/>
    <x v="5"/>
    <x v="3"/>
    <s v="CapEx"/>
    <m/>
    <s v="D - Expert Opinion"/>
    <m/>
    <n v="1"/>
    <n v="0"/>
    <n v="0.53"/>
    <s v="Off Ice"/>
    <s v="C3"/>
    <n v="0.2"/>
    <n v="40"/>
    <n v="0"/>
    <m/>
    <m/>
    <m/>
    <m/>
    <m/>
    <m/>
    <m/>
    <n v="200"/>
    <m/>
    <m/>
    <m/>
    <m/>
    <m/>
    <n v="0"/>
    <n v="0"/>
    <n v="0"/>
    <n v="0"/>
    <n v="0"/>
    <n v="0"/>
    <n v="0"/>
    <n v="0"/>
    <n v="200"/>
    <n v="0"/>
    <n v="0"/>
    <n v="0"/>
    <n v="0"/>
    <n v="0"/>
    <n v="200"/>
    <n v="0"/>
    <n v="200"/>
    <n v="4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7.7.2"/>
    <x v="3"/>
    <s v="Develop and document rewiring instructions for HPP E-stop box"/>
    <s v="CS: Develop and document rewiring instructions for HPP E-stop box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m/>
    <m/>
    <m/>
    <m/>
    <n v="16"/>
    <m/>
    <m/>
    <m/>
    <m/>
    <n v="16"/>
    <n v="0.10666666666666666"/>
    <n v="0"/>
    <n v="0"/>
    <n v="0"/>
    <n v="0"/>
    <n v="0"/>
    <n v="0"/>
    <n v="0"/>
    <n v="1879.5600000000002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7.9.1"/>
    <x v="3"/>
    <s v="Develop and document test plans for all HPP system components"/>
    <s v="CS: Develop and document test plans for all HPP system components"/>
    <x v="5"/>
    <x v="0"/>
    <s v="Labor - Task"/>
    <s v="EN"/>
    <s v="D - Expert Opinion"/>
    <n v="115"/>
    <n v="115"/>
    <n v="0"/>
    <n v="0"/>
    <s v="Off Ice"/>
    <s v="C3"/>
    <n v="0.2"/>
    <n v="845.80200000000013"/>
    <n v="0"/>
    <m/>
    <m/>
    <m/>
    <m/>
    <m/>
    <m/>
    <m/>
    <m/>
    <m/>
    <n v="36"/>
    <m/>
    <m/>
    <m/>
    <n v="36"/>
    <n v="0.24"/>
    <n v="0"/>
    <n v="0"/>
    <n v="0"/>
    <n v="0"/>
    <n v="0"/>
    <n v="0"/>
    <n v="0"/>
    <n v="0"/>
    <n v="4229.01"/>
    <n v="0"/>
    <n v="0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8.7.9.2"/>
    <x v="3"/>
    <s v="Review Gen-1 docs, identify where sensor connections terminated, plan for field integration and test"/>
    <s v="CS: Review Gen-1 docs, identify where sensor connections terminated, plan for field integration and test"/>
    <x v="5"/>
    <x v="0"/>
    <s v="Labor - Task"/>
    <s v="EN"/>
    <s v="D - Expert Opinion"/>
    <n v="115"/>
    <n v="115"/>
    <n v="0"/>
    <n v="0"/>
    <s v="Off Ice"/>
    <s v="C3"/>
    <n v="0.2"/>
    <n v="751.82400000000007"/>
    <n v="0"/>
    <m/>
    <m/>
    <m/>
    <m/>
    <m/>
    <m/>
    <m/>
    <m/>
    <m/>
    <n v="32"/>
    <m/>
    <m/>
    <m/>
    <n v="32"/>
    <n v="0.21333333333333332"/>
    <n v="0"/>
    <n v="0"/>
    <n v="0"/>
    <n v="0"/>
    <n v="0"/>
    <n v="0"/>
    <n v="0"/>
    <n v="0"/>
    <n v="3759.1200000000003"/>
    <n v="0"/>
    <n v="0"/>
    <n v="0"/>
    <n v="3759.1200000000003"/>
    <n v="0"/>
    <n v="3759.1200000000003"/>
    <n v="751.824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8"/>
  </r>
  <r>
    <n v="1.2"/>
    <s v="1.2.4.8.7.10.1"/>
    <x v="3"/>
    <s v="Develop water path sensor readout; (pressure, temp, flow)"/>
    <s v="CS: Develop water path sensor readout; (pressure, temp, flow)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n v="40"/>
    <m/>
    <m/>
    <m/>
    <m/>
    <m/>
    <m/>
    <m/>
    <m/>
    <n v="40"/>
    <n v="0.26666666666666666"/>
    <n v="0"/>
    <n v="0"/>
    <n v="0"/>
    <n v="4698.9000000000005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7.10.2"/>
    <x v="3"/>
    <s v="Develop environmental sensor readout; (bldg temps, smoke, e-stop)"/>
    <s v="CS: Develop environmental sensor readout; (bldg temps, smoke, e-stop)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n v="40"/>
    <m/>
    <m/>
    <m/>
    <m/>
    <m/>
    <m/>
    <m/>
    <m/>
    <n v="40"/>
    <n v="0.26666666666666666"/>
    <n v="0"/>
    <n v="0"/>
    <n v="0"/>
    <n v="4698.9000000000005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7.10.9"/>
    <x v="3"/>
    <s v="Implement interlocks"/>
    <s v="CS: Implement interlocks"/>
    <x v="5"/>
    <x v="0"/>
    <s v="Labor - Task"/>
    <s v="EN"/>
    <s v="D - Expert Opinion"/>
    <n v="115"/>
    <n v="115"/>
    <n v="0"/>
    <n v="0"/>
    <s v="Off Ice"/>
    <s v="C3"/>
    <n v="0.2"/>
    <n v="469.8900000000001"/>
    <n v="0"/>
    <m/>
    <m/>
    <m/>
    <m/>
    <m/>
    <m/>
    <m/>
    <m/>
    <m/>
    <n v="20"/>
    <m/>
    <m/>
    <m/>
    <n v="20"/>
    <n v="0.13333333333333333"/>
    <n v="0"/>
    <n v="0"/>
    <n v="0"/>
    <n v="0"/>
    <n v="0"/>
    <n v="0"/>
    <n v="0"/>
    <n v="0"/>
    <n v="2349.4500000000003"/>
    <n v="0"/>
    <n v="0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8.7.10.10"/>
    <x v="3"/>
    <s v="Document Subsystem"/>
    <s v="CS: Document Subsystem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n v="40"/>
    <m/>
    <m/>
    <m/>
    <n v="40"/>
    <n v="0.26666666666666666"/>
    <n v="0"/>
    <n v="0"/>
    <n v="0"/>
    <n v="0"/>
    <n v="0"/>
    <n v="0"/>
    <n v="0"/>
    <n v="0"/>
    <n v="4698.9000000000005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8.2.1"/>
    <x v="3"/>
    <s v="Develop ARA-drill sensor readout; (heater flows, head press, tank level)"/>
    <s v="CS: Develop ARA-drill sensor readout; (heater flows, head press, tank level)"/>
    <x v="5"/>
    <x v="0"/>
    <s v="Labor - Task"/>
    <s v="EN"/>
    <s v="D - Expert Opinion"/>
    <n v="115"/>
    <n v="115"/>
    <n v="0"/>
    <n v="0"/>
    <s v="Off Ice"/>
    <s v="C3"/>
    <n v="0.2"/>
    <n v="1879.5600000000004"/>
    <n v="0"/>
    <m/>
    <m/>
    <n v="80"/>
    <m/>
    <m/>
    <m/>
    <m/>
    <m/>
    <m/>
    <m/>
    <m/>
    <m/>
    <m/>
    <n v="80"/>
    <n v="0.53333333333333333"/>
    <n v="0"/>
    <n v="9397.8000000000011"/>
    <n v="0"/>
    <n v="0"/>
    <n v="0"/>
    <n v="0"/>
    <n v="0"/>
    <n v="0"/>
    <n v="0"/>
    <n v="0"/>
    <n v="0"/>
    <n v="0"/>
    <n v="9397.8000000000011"/>
    <n v="0"/>
    <n v="9397.8000000000011"/>
    <n v="1879.56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8"/>
  </r>
  <r>
    <n v="1.2"/>
    <s v="1.2.4.8.8.2.2"/>
    <x v="3"/>
    <s v="Develop AB drive/pump control; (variable speed velocity drives)"/>
    <s v="CS: Develop AB drive/pump control; (variable speed velocity drives)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n v="20"/>
    <n v="20"/>
    <m/>
    <m/>
    <m/>
    <m/>
    <m/>
    <m/>
    <m/>
    <m/>
    <n v="40"/>
    <n v="0.26666666666666666"/>
    <n v="0"/>
    <n v="0"/>
    <n v="2349.4500000000003"/>
    <n v="2349.4500000000003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8.2.3"/>
    <x v="3"/>
    <s v="Configure/document Point I/O Block"/>
    <s v="CS: Configure/document Point I/O Block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n v="16"/>
    <m/>
    <m/>
    <m/>
    <m/>
    <m/>
    <m/>
    <m/>
    <m/>
    <n v="16"/>
    <n v="0.10666666666666666"/>
    <n v="0"/>
    <n v="0"/>
    <n v="0"/>
    <n v="1879.5600000000002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8.2.4"/>
    <x v="3"/>
    <s v="Configure/document network switch"/>
    <s v="CS: Configure/document network switch"/>
    <x v="5"/>
    <x v="0"/>
    <s v="Labor - Task"/>
    <s v="EN"/>
    <s v="D - Expert Opinion"/>
    <n v="115"/>
    <n v="115"/>
    <n v="0"/>
    <n v="0"/>
    <s v="Off Ice"/>
    <s v="C3"/>
    <n v="0.2"/>
    <n v="187.95600000000002"/>
    <n v="0"/>
    <m/>
    <m/>
    <m/>
    <m/>
    <m/>
    <n v="8"/>
    <m/>
    <m/>
    <m/>
    <m/>
    <m/>
    <m/>
    <m/>
    <n v="8"/>
    <n v="5.333333333333333E-2"/>
    <n v="0"/>
    <n v="0"/>
    <n v="0"/>
    <n v="0"/>
    <n v="939.78000000000009"/>
    <n v="0"/>
    <n v="0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8.8.2.5"/>
    <x v="3"/>
    <s v="Configure/document RTA gateway to M-DGH interface"/>
    <s v="CS: Configure/document RTA gateway to M-DGH interface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m/>
    <n v="16"/>
    <m/>
    <m/>
    <m/>
    <m/>
    <m/>
    <m/>
    <m/>
    <n v="16"/>
    <n v="0.10666666666666666"/>
    <n v="0"/>
    <n v="0"/>
    <n v="0"/>
    <n v="0"/>
    <n v="1879.5600000000002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8.2.6"/>
    <x v="3"/>
    <s v="Configure/document  M-DGHs"/>
    <s v="CS: Configure/document  M-DGHs"/>
    <x v="5"/>
    <x v="0"/>
    <s v="Labor - Task"/>
    <s v="EN"/>
    <s v="D - Expert Opinion"/>
    <n v="115"/>
    <n v="115"/>
    <n v="0"/>
    <n v="0"/>
    <s v="Off Ice"/>
    <s v="C3"/>
    <n v="0.2"/>
    <n v="469.8900000000001"/>
    <n v="0"/>
    <m/>
    <m/>
    <m/>
    <m/>
    <m/>
    <m/>
    <n v="20"/>
    <m/>
    <m/>
    <m/>
    <m/>
    <m/>
    <m/>
    <n v="20"/>
    <n v="0.13333333333333333"/>
    <n v="0"/>
    <n v="0"/>
    <n v="0"/>
    <n v="0"/>
    <n v="0"/>
    <n v="2349.4500000000003"/>
    <n v="0"/>
    <n v="0"/>
    <n v="0"/>
    <n v="0"/>
    <n v="0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8.8.2.7"/>
    <x v="3"/>
    <s v="Implement interlocks"/>
    <s v="CS: Implement interlocks"/>
    <x v="5"/>
    <x v="0"/>
    <s v="Labor - Task"/>
    <s v="EN"/>
    <s v="D - Expert Opinion"/>
    <n v="115"/>
    <n v="115"/>
    <n v="0"/>
    <n v="0"/>
    <s v="Off Ice"/>
    <s v="C3"/>
    <n v="0.2"/>
    <n v="469.8900000000001"/>
    <n v="0"/>
    <m/>
    <m/>
    <m/>
    <m/>
    <m/>
    <m/>
    <n v="20"/>
    <m/>
    <m/>
    <m/>
    <m/>
    <m/>
    <m/>
    <n v="20"/>
    <n v="0.13333333333333333"/>
    <n v="0"/>
    <n v="0"/>
    <n v="0"/>
    <n v="0"/>
    <n v="0"/>
    <n v="2349.4500000000003"/>
    <n v="0"/>
    <n v="0"/>
    <n v="0"/>
    <n v="0"/>
    <n v="0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8.8.2.8"/>
    <x v="3"/>
    <s v="Document Subsystem"/>
    <s v="CS: Document Subsystem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m/>
    <n v="40"/>
    <m/>
    <m/>
    <m/>
    <m/>
    <m/>
    <n v="40"/>
    <n v="0.26666666666666666"/>
    <n v="0"/>
    <n v="0"/>
    <n v="0"/>
    <n v="0"/>
    <n v="0"/>
    <n v="0"/>
    <n v="4698.9000000000005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5.2.6"/>
    <x v="3"/>
    <s v="GEN-1, 2, 3 - Procure Batteries"/>
    <s v="GEN-2, 3, PDM - Procure Batteries"/>
    <x v="5"/>
    <x v="0"/>
    <s v="Labor Hours"/>
    <s v="EN-ME"/>
    <s v="D - Expert Opinion"/>
    <n v="115"/>
    <n v="115"/>
    <n v="0"/>
    <n v="0"/>
    <s v="Off Ice"/>
    <s v="C2"/>
    <n v="0.125"/>
    <n v="117.47250000000001"/>
    <n v="0"/>
    <m/>
    <n v="8"/>
    <m/>
    <m/>
    <m/>
    <m/>
    <m/>
    <m/>
    <m/>
    <m/>
    <m/>
    <m/>
    <m/>
    <n v="8"/>
    <n v="5.333333333333333E-2"/>
    <n v="939.78000000000009"/>
    <n v="0"/>
    <n v="0"/>
    <n v="0"/>
    <n v="0"/>
    <n v="0"/>
    <n v="0"/>
    <n v="0"/>
    <n v="0"/>
    <n v="0"/>
    <n v="0"/>
    <n v="0"/>
    <n v="939.78000000000009"/>
    <n v="0"/>
    <n v="939.78000000000009"/>
    <n v="117.4725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9"/>
  </r>
  <r>
    <n v="1.2"/>
    <s v="1.2.5.2.6"/>
    <x v="3"/>
    <s v="GEN-1, 2, 3 - Procure Batteries"/>
    <s v="GEN-2, 3, PDM - Procure Batteries"/>
    <x v="5"/>
    <x v="3"/>
    <s v="CapEx"/>
    <m/>
    <s v="C - Engineering Buildup"/>
    <m/>
    <n v="1"/>
    <n v="0"/>
    <n v="0.53"/>
    <s v="Off Ice"/>
    <s v="C2"/>
    <n v="0.125"/>
    <n v="250"/>
    <n v="0"/>
    <m/>
    <n v="2000"/>
    <m/>
    <m/>
    <m/>
    <m/>
    <m/>
    <m/>
    <m/>
    <m/>
    <m/>
    <m/>
    <m/>
    <n v="0"/>
    <n v="0"/>
    <n v="2000"/>
    <n v="0"/>
    <n v="0"/>
    <n v="0"/>
    <n v="0"/>
    <n v="0"/>
    <n v="0"/>
    <n v="0"/>
    <n v="0"/>
    <n v="0"/>
    <n v="0"/>
    <n v="0"/>
    <n v="2000"/>
    <n v="0"/>
    <n v="2000"/>
    <n v="2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9"/>
  </r>
  <r>
    <n v="1.2"/>
    <s v="1.2.5.2.7"/>
    <x v="3"/>
    <s v="Generator 2 Subcontract Repairs in New Zealand"/>
    <s v="GEN-2, 3, PDM - Generator 2 Subcontract Repairs in New Zealand"/>
    <x v="5"/>
    <x v="3"/>
    <s v="CapEx"/>
    <m/>
    <s v="C - Engineering Buildup"/>
    <m/>
    <n v="1"/>
    <n v="0"/>
    <n v="0.53"/>
    <s v="Off Ice"/>
    <s v="C2"/>
    <n v="0.125"/>
    <n v="1850.5"/>
    <n v="0"/>
    <s v="Round trip trucking (Bascik Transport) from USAP site to Terra Cat $345 NZD plus GST- $275 USD estimated. Terra Cat quoted repair of injection pump governor shaft and electronic controller - $5229.03 USD. Estimated $6500.00 USD for diagnosis/repair/testing of alternator output issue and $2800 for structural repair of the 20' ISO shipping container that houses the power plant. Terra Cat was not willing to quote without diagnosis of alternator/structural issues. Total $14,804.03 USD"/>
    <m/>
    <n v="7402"/>
    <n v="7402"/>
    <m/>
    <m/>
    <m/>
    <m/>
    <m/>
    <m/>
    <m/>
    <m/>
    <m/>
    <n v="0"/>
    <n v="0"/>
    <n v="0"/>
    <n v="7402"/>
    <n v="7402"/>
    <n v="0"/>
    <n v="0"/>
    <n v="0"/>
    <n v="0"/>
    <n v="0"/>
    <n v="0"/>
    <n v="0"/>
    <n v="0"/>
    <n v="0"/>
    <n v="14804"/>
    <n v="0"/>
    <n v="14804"/>
    <n v="1850.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04"/>
    <n v="1"/>
    <n v="1.0215000000000001"/>
    <n v="1.0434622500000001"/>
    <n v="1.0658966883750003"/>
    <n v="1.0888134671750629"/>
    <n v="0"/>
    <n v="0"/>
    <n v="0"/>
    <n v="0"/>
    <n v="0"/>
    <n v="0"/>
    <n v="0"/>
    <n v="0"/>
    <x v="9"/>
  </r>
  <r>
    <n v="1.2"/>
    <s v="1.2.5.2.8"/>
    <x v="3"/>
    <s v="PDM - Procure Batteries"/>
    <s v="PDM - Procure Batteries"/>
    <x v="5"/>
    <x v="3"/>
    <s v="CapEx"/>
    <m/>
    <s v="C - Engineering Buildup"/>
    <m/>
    <n v="1"/>
    <n v="0"/>
    <n v="0.53"/>
    <s v="Off Ice"/>
    <s v="C2"/>
    <n v="0.125"/>
    <n v="75"/>
    <n v="0"/>
    <m/>
    <m/>
    <m/>
    <m/>
    <m/>
    <m/>
    <m/>
    <m/>
    <m/>
    <m/>
    <n v="600"/>
    <m/>
    <m/>
    <n v="0"/>
    <n v="0"/>
    <n v="0"/>
    <n v="0"/>
    <n v="0"/>
    <n v="0"/>
    <n v="0"/>
    <n v="0"/>
    <n v="0"/>
    <n v="0"/>
    <n v="0"/>
    <n v="600"/>
    <n v="0"/>
    <n v="0"/>
    <n v="600"/>
    <n v="0"/>
    <n v="600"/>
    <n v="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1"/>
    <n v="1.0215000000000001"/>
    <n v="1.0434622500000001"/>
    <n v="1.0658966883750003"/>
    <n v="1.0888134671750629"/>
    <n v="0"/>
    <n v="0"/>
    <n v="0"/>
    <n v="0"/>
    <n v="0"/>
    <n v="0"/>
    <n v="0"/>
    <n v="0"/>
    <x v="9"/>
  </r>
  <r>
    <n v="1.2"/>
    <s v="1.2.5.2.9"/>
    <x v="3"/>
    <s v="Develop SOW for South Pole Power Generation Technical Support Subcontract &amp; Communicate with Vendor (PY6)"/>
    <s v="GEN-2, 3, PDM - Develop SOW for South Pole Power Generation Technical Support Subcontract &amp; Communicate with Vendor"/>
    <x v="5"/>
    <x v="0"/>
    <s v="Labor Hours"/>
    <s v="EN-ME"/>
    <s v="D - Expert Opinion"/>
    <n v="115"/>
    <n v="115"/>
    <n v="0"/>
    <n v="0"/>
    <s v="Off Ice"/>
    <s v="C3"/>
    <n v="0.2"/>
    <n v="959.98527000000013"/>
    <n v="0"/>
    <s v="South Pole Contractor cost captured in FS2 (2023-24)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m/>
    <m/>
    <m/>
    <m/>
    <m/>
    <m/>
    <m/>
    <m/>
    <m/>
    <m/>
    <n v="40"/>
    <n v="0.26666666666666666"/>
    <n v="2399.9631750000003"/>
    <n v="2399.9631750000003"/>
    <n v="0"/>
    <n v="0"/>
    <n v="0"/>
    <n v="0"/>
    <n v="0"/>
    <n v="0"/>
    <n v="0"/>
    <n v="0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9"/>
  </r>
  <r>
    <n v="1.2"/>
    <s v="1.2.5.2.10"/>
    <x v="3"/>
    <s v="Predeployment Coordination with Power Generation Technical Support Subcontract Vendor (PY6)"/>
    <s v="GEN-2, 3, PDM - Predeployment Coordination with Power Generation Technical Support Subcontract Vendor (PY6)"/>
    <x v="5"/>
    <x v="0"/>
    <s v="Labor Hours"/>
    <s v="EN-ME"/>
    <s v="D - Expert Opinion"/>
    <n v="115"/>
    <n v="115"/>
    <n v="0"/>
    <n v="0"/>
    <s v="Off Ice"/>
    <s v="C4"/>
    <n v="0.35"/>
    <n v="3324.5892225000002"/>
    <n v="0"/>
    <m/>
    <m/>
    <m/>
    <m/>
    <m/>
    <m/>
    <m/>
    <m/>
    <m/>
    <m/>
    <m/>
    <n v="20"/>
    <n v="20"/>
    <n v="40"/>
    <n v="0.26666666666666666"/>
    <n v="0"/>
    <n v="0"/>
    <n v="0"/>
    <n v="0"/>
    <n v="0"/>
    <n v="0"/>
    <n v="0"/>
    <n v="0"/>
    <n v="0"/>
    <n v="0"/>
    <n v="2349.4500000000003"/>
    <n v="2349.4500000000003"/>
    <n v="4698.9000000000005"/>
    <n v="0"/>
    <n v="4698.9000000000005"/>
    <n v="1644.615"/>
    <n v="0"/>
    <n v="20"/>
    <n v="20"/>
    <m/>
    <m/>
    <m/>
    <m/>
    <m/>
    <m/>
    <m/>
    <m/>
    <m/>
    <m/>
    <n v="40"/>
    <n v="0.26666666666666666"/>
    <n v="2399.9631750000003"/>
    <n v="2399.9631750000003"/>
    <n v="0"/>
    <n v="0"/>
    <n v="0"/>
    <n v="0"/>
    <n v="0"/>
    <n v="0"/>
    <n v="0"/>
    <n v="0"/>
    <n v="0"/>
    <n v="0"/>
    <n v="4799.9263500000006"/>
    <n v="0"/>
    <n v="4799.9263500000006"/>
    <n v="1679.9742225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8.8263500000012"/>
    <n v="1"/>
    <n v="1.0215000000000001"/>
    <n v="1.0434622500000001"/>
    <n v="1.0658966883750003"/>
    <n v="1.0888134671750629"/>
    <n v="4698.9000000000005"/>
    <n v="4799.9263500000006"/>
    <n v="0"/>
    <n v="0"/>
    <n v="0"/>
    <n v="0"/>
    <n v="0"/>
    <n v="0"/>
    <x v="9"/>
  </r>
  <r>
    <n v="1.2"/>
    <s v="1.2.5.4.3"/>
    <x v="3"/>
    <s v="System Elec Dist: Design &amp; Procure"/>
    <s v="Elec Dist. System:  Design &amp; Procure"/>
    <x v="5"/>
    <x v="0"/>
    <s v="Labor - Task"/>
    <s v="EN-EE"/>
    <s v="D - Expert Opinion"/>
    <n v="115"/>
    <n v="115"/>
    <n v="0"/>
    <n v="0"/>
    <s v="Off Ice"/>
    <s v="C4"/>
    <n v="0.35"/>
    <n v="822.3075"/>
    <n v="0"/>
    <m/>
    <n v="20"/>
    <m/>
    <m/>
    <m/>
    <m/>
    <m/>
    <m/>
    <m/>
    <m/>
    <m/>
    <m/>
    <m/>
    <n v="20"/>
    <n v="0.13333333333333333"/>
    <n v="2349.4500000000003"/>
    <n v="0"/>
    <n v="0"/>
    <n v="0"/>
    <n v="0"/>
    <n v="0"/>
    <n v="0"/>
    <n v="0"/>
    <n v="0"/>
    <n v="0"/>
    <n v="0"/>
    <n v="0"/>
    <n v="2349.4500000000003"/>
    <n v="0"/>
    <n v="2349.4500000000003"/>
    <n v="822.30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9"/>
  </r>
  <r>
    <n v="1.2"/>
    <s v="1.2.5.4.3"/>
    <x v="3"/>
    <s v="System Elec Dist: Design &amp; Procure"/>
    <s v="Elec Dist. System:  Design &amp; Procure"/>
    <x v="5"/>
    <x v="3"/>
    <s v="CapEx"/>
    <m/>
    <s v="D - Expert Opinion"/>
    <m/>
    <n v="1"/>
    <n v="0"/>
    <n v="0.53"/>
    <s v="Off Ice"/>
    <s v="C4"/>
    <n v="0.35"/>
    <n v="1910.9999999999998"/>
    <n v="0"/>
    <m/>
    <n v="5460"/>
    <m/>
    <m/>
    <m/>
    <m/>
    <m/>
    <m/>
    <m/>
    <m/>
    <m/>
    <m/>
    <m/>
    <n v="0"/>
    <n v="0"/>
    <n v="5460"/>
    <n v="0"/>
    <n v="0"/>
    <n v="0"/>
    <n v="0"/>
    <n v="0"/>
    <n v="0"/>
    <n v="0"/>
    <n v="0"/>
    <n v="0"/>
    <n v="0"/>
    <n v="0"/>
    <n v="5460"/>
    <n v="0"/>
    <n v="5460"/>
    <n v="1910.999999999999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0"/>
    <n v="1"/>
    <n v="1.0215000000000001"/>
    <n v="1.0434622500000001"/>
    <n v="1.0658966883750003"/>
    <n v="1.0888134671750629"/>
    <n v="0"/>
    <n v="0"/>
    <n v="0"/>
    <n v="0"/>
    <n v="0"/>
    <n v="0"/>
    <n v="0"/>
    <n v="0"/>
    <x v="9"/>
  </r>
  <r>
    <n v="1.2"/>
    <s v="1.2.5.4.5"/>
    <x v="3"/>
    <s v="System Elec Dist: Build and Test Subcomponents"/>
    <s v="Elec Dist. System:  Build and Test Subcomponents"/>
    <x v="5"/>
    <x v="0"/>
    <s v="Labor - Task"/>
    <s v="EN-EE"/>
    <s v="D - Expert Opinion"/>
    <n v="115"/>
    <n v="115"/>
    <n v="0"/>
    <n v="0"/>
    <s v="Off Ice"/>
    <s v="C4"/>
    <n v="0.35"/>
    <n v="1480.1534999999999"/>
    <n v="0"/>
    <m/>
    <m/>
    <m/>
    <m/>
    <m/>
    <n v="18"/>
    <m/>
    <n v="18"/>
    <m/>
    <m/>
    <m/>
    <m/>
    <m/>
    <n v="36"/>
    <n v="0.24"/>
    <n v="0"/>
    <n v="0"/>
    <n v="0"/>
    <n v="0"/>
    <n v="2114.5050000000001"/>
    <n v="0"/>
    <n v="2114.5050000000001"/>
    <n v="0"/>
    <n v="0"/>
    <n v="0"/>
    <n v="0"/>
    <n v="0"/>
    <n v="4229.01"/>
    <n v="0"/>
    <n v="4229.01"/>
    <n v="1480.153499999999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9"/>
  </r>
  <r>
    <n v="1.2"/>
    <s v="1.2.5.4.8"/>
    <x v="3"/>
    <s v="System Electrical Resupply (PY6)"/>
    <s v="Elec Dist. System: System Electrical Resupply (PY6)"/>
    <x v="5"/>
    <x v="0"/>
    <s v="Labor - Task"/>
    <s v="EN-EE"/>
    <s v="D - Expert Opinion"/>
    <n v="115"/>
    <n v="115"/>
    <n v="0"/>
    <n v="0"/>
    <s v="Off Ice"/>
    <s v="C4"/>
    <n v="0.35"/>
    <n v="1007.9845335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4"/>
    <m/>
    <m/>
    <m/>
    <m/>
    <m/>
    <n v="24"/>
    <n v="0.16"/>
    <n v="0"/>
    <n v="0"/>
    <n v="0"/>
    <n v="0"/>
    <n v="0"/>
    <n v="0"/>
    <n v="2879.9558100000004"/>
    <n v="0"/>
    <n v="0"/>
    <n v="0"/>
    <n v="0"/>
    <n v="0"/>
    <n v="2879.9558100000004"/>
    <n v="0"/>
    <n v="2879.9558100000004"/>
    <n v="1007.9845335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9"/>
  </r>
  <r>
    <n v="1.2"/>
    <s v="1.2.5.4.8"/>
    <x v="3"/>
    <s v="System Electrical Resupply (PY6)"/>
    <s v="Elec Dist. System: System Electrical Resupply (PY6)"/>
    <x v="5"/>
    <x v="0"/>
    <s v="Labor - Task"/>
    <s v="TE"/>
    <s v="D - Expert Opinion"/>
    <n v="77"/>
    <n v="77"/>
    <n v="0"/>
    <n v="0"/>
    <s v="Off Ice"/>
    <s v="C4"/>
    <n v="0.35"/>
    <n v="674.9113833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4"/>
    <m/>
    <m/>
    <m/>
    <m/>
    <m/>
    <n v="24"/>
    <n v="0.16"/>
    <n v="0"/>
    <n v="0"/>
    <n v="0"/>
    <n v="0"/>
    <n v="0"/>
    <n v="0"/>
    <n v="1928.3182380000003"/>
    <n v="0"/>
    <n v="0"/>
    <n v="0"/>
    <n v="0"/>
    <n v="0"/>
    <n v="1928.3182380000003"/>
    <n v="0"/>
    <n v="1928.3182380000003"/>
    <n v="674.9113833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8.3182380000003"/>
    <n v="1"/>
    <n v="1.0215000000000001"/>
    <n v="1.0434622500000001"/>
    <n v="1.0658966883750003"/>
    <n v="1.0888134671750629"/>
    <n v="0"/>
    <n v="1928.3182380000003"/>
    <n v="0"/>
    <n v="0"/>
    <n v="0"/>
    <n v="0"/>
    <n v="0"/>
    <n v="0"/>
    <x v="9"/>
  </r>
  <r>
    <n v="1.2"/>
    <s v="1.2.5.4.8"/>
    <x v="3"/>
    <s v="System Electrical Resupply (PY6)"/>
    <s v="Elec Dist. System: System Electrical Resupply (PY6)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5000"/>
    <m/>
    <m/>
    <m/>
    <m/>
    <m/>
    <n v="0"/>
    <n v="0"/>
    <n v="0"/>
    <n v="0"/>
    <n v="0"/>
    <n v="0"/>
    <n v="0"/>
    <n v="0"/>
    <n v="5000"/>
    <n v="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9"/>
  </r>
  <r>
    <n v="1.2"/>
    <s v="1.2.5.4.10"/>
    <x v="3"/>
    <s v="System Electrical Resupply (PY7)"/>
    <s v="Elec Dist. System: System Electrical Resupply (PY7)"/>
    <x v="5"/>
    <x v="0"/>
    <s v="Labor - Task"/>
    <s v="EN"/>
    <s v="D - Expert Opinion"/>
    <n v="115"/>
    <n v="115"/>
    <n v="0"/>
    <n v="0"/>
    <s v="Off Ice"/>
    <s v="C4"/>
    <n v="0.35"/>
    <n v="1029.656200970250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4"/>
    <m/>
    <m/>
    <m/>
    <m/>
    <m/>
    <n v="24"/>
    <n v="0.16"/>
    <n v="0"/>
    <n v="0"/>
    <n v="0"/>
    <n v="0"/>
    <n v="0"/>
    <n v="0"/>
    <n v="2941.8748599150008"/>
    <n v="0"/>
    <n v="0"/>
    <n v="0"/>
    <n v="0"/>
    <n v="0"/>
    <n v="2941.8748599150008"/>
    <n v="0"/>
    <n v="2941.8748599150008"/>
    <n v="1029.65620097025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1.8748599150008"/>
    <n v="1"/>
    <n v="1.0215000000000001"/>
    <n v="1.0434622500000001"/>
    <n v="1.0658966883750003"/>
    <n v="1.0888134671750629"/>
    <n v="0"/>
    <n v="0"/>
    <n v="2941.8748599150008"/>
    <n v="0"/>
    <n v="0"/>
    <n v="0"/>
    <n v="0"/>
    <n v="0"/>
    <x v="9"/>
  </r>
  <r>
    <n v="1.2"/>
    <s v="1.2.5.4.10"/>
    <x v="3"/>
    <s v="System Electrical Resupply (PY7)"/>
    <s v="Elec Dist. System: System Electrical Resupply (PY7)"/>
    <x v="5"/>
    <x v="0"/>
    <s v="Labor - Task"/>
    <s v="TE"/>
    <s v="D - Expert Opinion"/>
    <n v="77"/>
    <n v="77"/>
    <n v="0"/>
    <n v="0"/>
    <s v="Off Ice"/>
    <s v="C4"/>
    <n v="0.35"/>
    <n v="689.42197804095008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4"/>
    <m/>
    <m/>
    <m/>
    <m/>
    <m/>
    <n v="24"/>
    <n v="0.16"/>
    <n v="0"/>
    <n v="0"/>
    <n v="0"/>
    <n v="0"/>
    <n v="0"/>
    <n v="0"/>
    <n v="1969.7770801170004"/>
    <n v="0"/>
    <n v="0"/>
    <n v="0"/>
    <n v="0"/>
    <n v="0"/>
    <n v="1969.7770801170004"/>
    <n v="0"/>
    <n v="1969.7770801170004"/>
    <n v="689.4219780409500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9.7770801170004"/>
    <n v="1"/>
    <n v="1.0215000000000001"/>
    <n v="1.0434622500000001"/>
    <n v="1.0658966883750003"/>
    <n v="1.0888134671750629"/>
    <n v="0"/>
    <n v="0"/>
    <n v="1969.7770801170004"/>
    <n v="0"/>
    <n v="0"/>
    <n v="0"/>
    <n v="0"/>
    <n v="0"/>
    <x v="9"/>
  </r>
  <r>
    <n v="1.2"/>
    <s v="1.2.5.4.10"/>
    <x v="3"/>
    <s v="System Electrical Resupply (PY7)"/>
    <s v="Elec Dist. System: System Electrical Resupply (PY7)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5000"/>
    <m/>
    <m/>
    <m/>
    <m/>
    <m/>
    <n v="0"/>
    <n v="0"/>
    <n v="0"/>
    <n v="0"/>
    <n v="0"/>
    <n v="0"/>
    <n v="0"/>
    <n v="0"/>
    <n v="5000"/>
    <n v="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9"/>
  </r>
  <r>
    <n v="1.2"/>
    <s v="1.2.6.1.3"/>
    <x v="3"/>
    <s v="Procure Repair Parts, Replacements (PY6)"/>
    <s v="Water Tanks: Procure Repair Parts, Replacements (PY6)"/>
    <x v="5"/>
    <x v="0"/>
    <s v="Labor - Task"/>
    <s v="EN-ME"/>
    <s v="D - Expert Opinion"/>
    <n v="115"/>
    <n v="115"/>
    <n v="0"/>
    <n v="0"/>
    <s v="Off Ice"/>
    <s v="C4"/>
    <n v="0.35"/>
    <n v="1007.9845335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4"/>
    <m/>
    <m/>
    <m/>
    <m/>
    <m/>
    <n v="24"/>
    <n v="0.16"/>
    <n v="0"/>
    <n v="0"/>
    <n v="0"/>
    <n v="0"/>
    <n v="0"/>
    <n v="0"/>
    <n v="2879.9558100000004"/>
    <n v="0"/>
    <n v="0"/>
    <n v="0"/>
    <n v="0"/>
    <n v="0"/>
    <n v="2879.9558100000004"/>
    <n v="0"/>
    <n v="2879.9558100000004"/>
    <n v="1007.9845335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10"/>
  </r>
  <r>
    <n v="1.2"/>
    <s v="1.2.6.1.3"/>
    <x v="3"/>
    <s v="Procure Repair Parts, Replacements (PY6)"/>
    <s v="Water Tanks: Procure Repair Parts, Replacements (PY6)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5000"/>
    <m/>
    <m/>
    <m/>
    <m/>
    <m/>
    <n v="0"/>
    <n v="0"/>
    <n v="0"/>
    <n v="0"/>
    <n v="0"/>
    <n v="0"/>
    <n v="0"/>
    <n v="0"/>
    <n v="5000"/>
    <n v="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0"/>
  </r>
  <r>
    <n v="1.2"/>
    <s v="1.2.6.2.5"/>
    <x v="3"/>
    <s v="Procure Repair/Replacement Components (PY5)"/>
    <s v="Pumps: Procure Repair/Replacement Components (PY5)"/>
    <x v="5"/>
    <x v="0"/>
    <s v="Labor - Task"/>
    <s v="EN-ME"/>
    <s v="D - Expert Opinion"/>
    <n v="115"/>
    <n v="115"/>
    <n v="0"/>
    <n v="0"/>
    <s v="Off Ice"/>
    <s v="C4"/>
    <n v="0.35"/>
    <n v="1644.615"/>
    <n v="0"/>
    <m/>
    <m/>
    <m/>
    <m/>
    <m/>
    <m/>
    <m/>
    <n v="40"/>
    <m/>
    <m/>
    <m/>
    <m/>
    <m/>
    <n v="40"/>
    <n v="0.26666666666666666"/>
    <n v="0"/>
    <n v="0"/>
    <n v="0"/>
    <n v="0"/>
    <n v="0"/>
    <n v="0"/>
    <n v="4698.9000000000005"/>
    <n v="0"/>
    <n v="0"/>
    <n v="0"/>
    <n v="0"/>
    <n v="0"/>
    <n v="4698.9000000000005"/>
    <n v="0"/>
    <n v="4698.9000000000005"/>
    <n v="1644.61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10"/>
  </r>
  <r>
    <n v="1.2"/>
    <s v="1.2.6.2.5"/>
    <x v="3"/>
    <s v="Procure Repair/Replacement Components (PY5)"/>
    <s v="Pumps: Procure Repair/Replacement Components (PY5))"/>
    <x v="5"/>
    <x v="3"/>
    <s v="CapEx"/>
    <m/>
    <s v="D - Expert Opinion"/>
    <m/>
    <n v="1"/>
    <n v="0"/>
    <n v="0.53"/>
    <s v="Off Ice"/>
    <s v="C4"/>
    <n v="0.35"/>
    <n v="2310"/>
    <n v="0"/>
    <m/>
    <m/>
    <m/>
    <m/>
    <m/>
    <m/>
    <m/>
    <n v="6600"/>
    <m/>
    <m/>
    <m/>
    <m/>
    <m/>
    <n v="0"/>
    <n v="0"/>
    <n v="0"/>
    <n v="0"/>
    <n v="0"/>
    <n v="0"/>
    <n v="0"/>
    <n v="0"/>
    <n v="6600"/>
    <n v="0"/>
    <n v="0"/>
    <n v="0"/>
    <n v="0"/>
    <n v="0"/>
    <n v="6600"/>
    <n v="0"/>
    <n v="6600"/>
    <n v="231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0"/>
  </r>
  <r>
    <n v="1.2"/>
    <s v="1.2.6.2.6"/>
    <x v="3"/>
    <s v="Procure Repair/Replacement Components (PY6)"/>
    <s v="Pumps: Procure Repair/Replacement Components (PY6)"/>
    <x v="5"/>
    <x v="0"/>
    <s v="Labor - Task"/>
    <s v="EN-ME"/>
    <s v="D - Expert Opinion"/>
    <n v="115"/>
    <n v="115"/>
    <n v="0"/>
    <n v="0"/>
    <s v="Off Ice"/>
    <s v="C4"/>
    <n v="0.35"/>
    <n v="1007.9845335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4"/>
    <m/>
    <m/>
    <m/>
    <m/>
    <m/>
    <n v="24"/>
    <n v="0.16"/>
    <n v="0"/>
    <n v="0"/>
    <n v="0"/>
    <n v="0"/>
    <n v="0"/>
    <n v="0"/>
    <n v="2879.9558100000004"/>
    <n v="0"/>
    <n v="0"/>
    <n v="0"/>
    <n v="0"/>
    <n v="0"/>
    <n v="2879.9558100000004"/>
    <n v="0"/>
    <n v="2879.9558100000004"/>
    <n v="1007.9845335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10"/>
  </r>
  <r>
    <n v="1.2"/>
    <s v="1.2.6.2.6"/>
    <x v="3"/>
    <s v="Procure Repair/Replacement Components (PY6)"/>
    <s v="Pumps: Procure Repair/Replacement Components (PY6)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5000"/>
    <m/>
    <m/>
    <m/>
    <m/>
    <m/>
    <n v="0"/>
    <n v="0"/>
    <n v="0"/>
    <n v="0"/>
    <n v="0"/>
    <n v="0"/>
    <n v="0"/>
    <n v="0"/>
    <n v="5000"/>
    <n v="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0"/>
  </r>
  <r>
    <n v="1.2"/>
    <s v="1.2.6.4.9"/>
    <x v="3"/>
    <s v="Procure External Interconnect Materials (PY6)"/>
    <s v="Interconnect: Procure External Interconnect materials (PY6)"/>
    <x v="5"/>
    <x v="0"/>
    <s v="Labor - Task"/>
    <s v="EN-ME"/>
    <s v="D - Expert Opinion"/>
    <n v="115"/>
    <n v="115"/>
    <n v="0"/>
    <n v="0"/>
    <s v="Off Ice"/>
    <s v="C4"/>
    <n v="0.35"/>
    <n v="1679.974222500000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40"/>
    <m/>
    <m/>
    <m/>
    <m/>
    <n v="40"/>
    <n v="0.26666666666666666"/>
    <n v="0"/>
    <n v="0"/>
    <n v="0"/>
    <n v="0"/>
    <n v="0"/>
    <n v="0"/>
    <n v="0"/>
    <n v="4799.9263500000006"/>
    <n v="0"/>
    <n v="0"/>
    <n v="0"/>
    <n v="0"/>
    <n v="4799.9263500000006"/>
    <n v="0"/>
    <n v="4799.9263500000006"/>
    <n v="1679.9742225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10"/>
  </r>
  <r>
    <n v="1.2"/>
    <s v="1.2.6.4.9"/>
    <x v="3"/>
    <s v="Procure External Interconnect Materials (PY6)"/>
    <s v="Interconnect: Procure External Interconnect materials (PY6)"/>
    <x v="5"/>
    <x v="3"/>
    <s v="CapEx"/>
    <m/>
    <s v="C - Engineering Buildup"/>
    <m/>
    <n v="1"/>
    <n v="0"/>
    <n v="0.53"/>
    <s v="Off Ice"/>
    <s v="C4"/>
    <n v="0.35"/>
    <n v="3692.8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10551"/>
    <m/>
    <m/>
    <m/>
    <m/>
    <n v="0"/>
    <n v="0"/>
    <n v="0"/>
    <n v="0"/>
    <n v="0"/>
    <n v="0"/>
    <n v="0"/>
    <n v="0"/>
    <n v="0"/>
    <n v="10551"/>
    <n v="0"/>
    <n v="0"/>
    <n v="0"/>
    <n v="0"/>
    <n v="10551"/>
    <n v="0"/>
    <n v="10551"/>
    <n v="3692.8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51"/>
    <n v="1"/>
    <n v="1.0215000000000001"/>
    <n v="1.0434622500000001"/>
    <n v="1.0658966883750003"/>
    <n v="1.0888134671750629"/>
    <n v="0"/>
    <n v="0"/>
    <n v="0"/>
    <n v="0"/>
    <n v="0"/>
    <n v="0"/>
    <n v="0"/>
    <n v="0"/>
    <x v="10"/>
  </r>
  <r>
    <n v="1.2"/>
    <s v="1.2.6.5.1"/>
    <x v="3"/>
    <s v="Identify Replacement Water Hoses (1-1/2&quot;, 3/4&quot;, and 1/2&quot; Hose)"/>
    <s v="MDS: Evaluate Water Hoses (1-1/2&quot;, 3/4&quot;, and 1/2&quot; Hose)"/>
    <x v="5"/>
    <x v="0"/>
    <s v="Labor - Task"/>
    <s v="EN-ME"/>
    <s v="D - Expert Opinion"/>
    <n v="115"/>
    <n v="115"/>
    <n v="0"/>
    <n v="0"/>
    <s v="Off Ice"/>
    <s v="C4"/>
    <n v="0.35"/>
    <n v="335.994844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8"/>
    <m/>
    <m/>
    <m/>
    <m/>
    <m/>
    <n v="8"/>
    <n v="5.333333333333333E-2"/>
    <n v="0"/>
    <n v="0"/>
    <n v="0"/>
    <n v="0"/>
    <n v="0"/>
    <n v="0"/>
    <n v="959.98527000000013"/>
    <n v="0"/>
    <n v="0"/>
    <n v="0"/>
    <n v="0"/>
    <n v="0"/>
    <n v="959.98527000000013"/>
    <n v="0"/>
    <n v="959.98527000000013"/>
    <n v="335.994844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10"/>
  </r>
  <r>
    <n v="1.2"/>
    <s v="1.2.6.5.2"/>
    <x v="3"/>
    <s v="Identify Replacement Fuel Hoses"/>
    <s v="MDS: Evaluate Fuel Hoses"/>
    <x v="5"/>
    <x v="0"/>
    <s v="Labor - Task"/>
    <s v="EN-ME"/>
    <s v="D - Expert Opinion"/>
    <n v="115"/>
    <n v="115"/>
    <n v="0"/>
    <n v="0"/>
    <s v="Off Ice"/>
    <s v="C4"/>
    <n v="0.35"/>
    <n v="335.994844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8"/>
    <m/>
    <m/>
    <m/>
    <m/>
    <m/>
    <n v="8"/>
    <n v="5.333333333333333E-2"/>
    <n v="0"/>
    <n v="0"/>
    <n v="0"/>
    <n v="0"/>
    <n v="0"/>
    <n v="0"/>
    <n v="959.98527000000013"/>
    <n v="0"/>
    <n v="0"/>
    <n v="0"/>
    <n v="0"/>
    <n v="0"/>
    <n v="959.98527000000013"/>
    <n v="0"/>
    <n v="959.98527000000013"/>
    <n v="335.994844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10"/>
  </r>
  <r>
    <n v="1.2"/>
    <s v="1.2.6.5.3"/>
    <x v="3"/>
    <s v="Procure Replacements and Spares"/>
    <s v="MDS: Procure Replacements Internal Hoses and Spares"/>
    <x v="5"/>
    <x v="0"/>
    <s v="Labor - Task"/>
    <s v="EN-ME"/>
    <s v="D - Expert Opinion"/>
    <n v="115"/>
    <n v="115"/>
    <n v="0"/>
    <n v="0"/>
    <s v="Off Ice"/>
    <s v="C4"/>
    <n v="0.35"/>
    <n v="671.989689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8"/>
    <n v="8"/>
    <m/>
    <m/>
    <m/>
    <m/>
    <n v="16"/>
    <n v="0.10666666666666666"/>
    <n v="0"/>
    <n v="0"/>
    <n v="0"/>
    <n v="0"/>
    <n v="0"/>
    <n v="0"/>
    <n v="959.98527000000013"/>
    <n v="959.98527000000013"/>
    <n v="0"/>
    <n v="0"/>
    <n v="0"/>
    <n v="0"/>
    <n v="1919.9705400000003"/>
    <n v="0"/>
    <n v="1919.9705400000003"/>
    <n v="671.98968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9.9705400000003"/>
    <n v="1"/>
    <n v="1.0215000000000001"/>
    <n v="1.0434622500000001"/>
    <n v="1.0658966883750003"/>
    <n v="1.0888134671750629"/>
    <n v="0"/>
    <n v="1919.9705400000003"/>
    <n v="0"/>
    <n v="0"/>
    <n v="0"/>
    <n v="0"/>
    <n v="0"/>
    <n v="0"/>
    <x v="10"/>
  </r>
  <r>
    <n v="1.2"/>
    <s v="1.2.6.5.3"/>
    <x v="3"/>
    <s v="Procure Replacements and Spares"/>
    <s v="MDS: Procure Replacements Internal Hoses and Spares"/>
    <x v="5"/>
    <x v="3"/>
    <s v="CapEx"/>
    <m/>
    <s v="D - Expert Opinion"/>
    <m/>
    <n v="1"/>
    <n v="0"/>
    <n v="0.53"/>
    <s v="Off Ice"/>
    <s v="C4"/>
    <n v="0.35"/>
    <n v="3977.749999999999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1365"/>
    <m/>
    <m/>
    <m/>
    <m/>
    <m/>
    <n v="0"/>
    <n v="0"/>
    <n v="0"/>
    <n v="0"/>
    <n v="0"/>
    <n v="0"/>
    <n v="0"/>
    <n v="0"/>
    <n v="11365"/>
    <n v="0"/>
    <n v="0"/>
    <n v="0"/>
    <n v="0"/>
    <n v="0"/>
    <n v="11365"/>
    <n v="0"/>
    <n v="11365"/>
    <n v="3977.749999999999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65"/>
    <n v="1"/>
    <n v="1.0215000000000001"/>
    <n v="1.0434622500000001"/>
    <n v="1.0658966883750003"/>
    <n v="1.0888134671750629"/>
    <n v="0"/>
    <n v="0"/>
    <n v="0"/>
    <n v="0"/>
    <n v="0"/>
    <n v="0"/>
    <n v="0"/>
    <n v="0"/>
    <x v="10"/>
  </r>
  <r>
    <n v="1.2"/>
    <s v="1.2.7.1.7"/>
    <x v="3"/>
    <s v="IFD Follow-up Tasks (PY5)"/>
    <s v="Support Equipment: IFD Follow-up Tasks (PY5)"/>
    <x v="5"/>
    <x v="0"/>
    <s v="Labor - Task"/>
    <s v="EN-ME"/>
    <s v="D - Expert Opinion"/>
    <n v="115"/>
    <n v="115"/>
    <n v="0"/>
    <n v="0"/>
    <s v="Off Ice"/>
    <s v="C3"/>
    <n v="0.2"/>
    <n v="939.7800000000002"/>
    <n v="0"/>
    <m/>
    <n v="40"/>
    <m/>
    <m/>
    <m/>
    <m/>
    <m/>
    <m/>
    <m/>
    <m/>
    <m/>
    <m/>
    <m/>
    <n v="40"/>
    <n v="0.26666666666666666"/>
    <n v="4698.9000000000005"/>
    <n v="0"/>
    <n v="0"/>
    <n v="0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11"/>
  </r>
  <r>
    <n v="1.2"/>
    <s v="1.2.7.1.7"/>
    <x v="3"/>
    <s v="IFD Follow-up Tasks (PY5)"/>
    <s v="Support Equipment: IFD Follow-up Tasks (PY5)"/>
    <x v="5"/>
    <x v="0"/>
    <s v="Labor - Task"/>
    <s v="TE"/>
    <s v="D - Expert Opinion"/>
    <n v="77"/>
    <n v="77"/>
    <n v="0"/>
    <n v="0"/>
    <s v="Off Ice"/>
    <s v="C3"/>
    <n v="0.2"/>
    <n v="377.54640000000006"/>
    <n v="0"/>
    <m/>
    <n v="24"/>
    <m/>
    <m/>
    <m/>
    <m/>
    <m/>
    <m/>
    <m/>
    <m/>
    <m/>
    <m/>
    <m/>
    <n v="24"/>
    <n v="0.16"/>
    <n v="1887.7320000000002"/>
    <n v="0"/>
    <n v="0"/>
    <n v="0"/>
    <n v="0"/>
    <n v="0"/>
    <n v="0"/>
    <n v="0"/>
    <n v="0"/>
    <n v="0"/>
    <n v="0"/>
    <n v="0"/>
    <n v="1887.7320000000002"/>
    <n v="0"/>
    <n v="1887.7320000000002"/>
    <n v="377.54640000000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7.7320000000002"/>
    <n v="1"/>
    <n v="1.0215000000000001"/>
    <n v="1.0434622500000001"/>
    <n v="1.0658966883750003"/>
    <n v="1.0888134671750629"/>
    <n v="1887.7320000000002"/>
    <n v="0"/>
    <n v="0"/>
    <n v="0"/>
    <n v="0"/>
    <n v="0"/>
    <n v="0"/>
    <n v="0"/>
    <x v="11"/>
  </r>
  <r>
    <n v="1.2"/>
    <s v="1.2.7.1.7"/>
    <x v="3"/>
    <s v="IFD Follow-up Tasks (PY5)"/>
    <s v="Support Equipment: IFD Follow-up Tasks (PY5)"/>
    <x v="5"/>
    <x v="3"/>
    <s v="CapEx"/>
    <m/>
    <s v="C - Engineering Buildup"/>
    <m/>
    <n v="1"/>
    <n v="0"/>
    <n v="0.53"/>
    <s v="Off Ice"/>
    <s v="C3"/>
    <n v="0.2"/>
    <n v="400"/>
    <n v="0"/>
    <m/>
    <n v="2000"/>
    <m/>
    <m/>
    <m/>
    <m/>
    <m/>
    <m/>
    <m/>
    <m/>
    <m/>
    <m/>
    <m/>
    <n v="0"/>
    <n v="0"/>
    <n v="2000"/>
    <n v="0"/>
    <n v="0"/>
    <n v="0"/>
    <n v="0"/>
    <n v="0"/>
    <n v="0"/>
    <n v="0"/>
    <n v="0"/>
    <n v="0"/>
    <n v="0"/>
    <n v="0"/>
    <n v="2000"/>
    <n v="0"/>
    <n v="2000"/>
    <n v="4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2.1"/>
    <x v="3"/>
    <s v="Identify Spares and Replacements"/>
    <s v="Support Equipment: Identify Spares and Replacements"/>
    <x v="5"/>
    <x v="0"/>
    <s v="Labor - Task"/>
    <s v="EN-ME"/>
    <s v="D - Expert Opinion"/>
    <n v="115"/>
    <n v="115"/>
    <n v="0"/>
    <n v="0"/>
    <s v="Off Ice"/>
    <s v="C4"/>
    <n v="0.35"/>
    <n v="986.76900000000001"/>
    <n v="0"/>
    <m/>
    <n v="8"/>
    <m/>
    <n v="8"/>
    <n v="8"/>
    <m/>
    <m/>
    <m/>
    <m/>
    <m/>
    <m/>
    <m/>
    <m/>
    <n v="24"/>
    <n v="0.16"/>
    <n v="939.78000000000009"/>
    <n v="0"/>
    <n v="939.78000000000009"/>
    <n v="939.78000000000009"/>
    <n v="0"/>
    <n v="0"/>
    <n v="0"/>
    <n v="0"/>
    <n v="0"/>
    <n v="0"/>
    <n v="0"/>
    <n v="0"/>
    <n v="2819.34"/>
    <n v="0"/>
    <n v="2819.34"/>
    <n v="986.76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11"/>
  </r>
  <r>
    <n v="1.2"/>
    <s v="1.2.7.2.2"/>
    <x v="3"/>
    <s v="Procure Spares and Replacements"/>
    <s v="Support Equipment: Procure Spares and Replacements"/>
    <x v="5"/>
    <x v="0"/>
    <s v="Labor - Task"/>
    <s v="EN-ME"/>
    <s v="D - Expert Opinion"/>
    <n v="115"/>
    <n v="115"/>
    <n v="0"/>
    <n v="0"/>
    <s v="Off Ice"/>
    <s v="C4"/>
    <n v="0.35"/>
    <n v="1662.2946112500001"/>
    <n v="0"/>
    <m/>
    <m/>
    <m/>
    <m/>
    <m/>
    <m/>
    <m/>
    <m/>
    <m/>
    <n v="8"/>
    <n v="12"/>
    <m/>
    <m/>
    <n v="20"/>
    <n v="0.13333333333333333"/>
    <n v="0"/>
    <n v="0"/>
    <n v="0"/>
    <n v="0"/>
    <n v="0"/>
    <n v="0"/>
    <n v="0"/>
    <n v="0"/>
    <n v="939.78000000000009"/>
    <n v="1409.67"/>
    <n v="0"/>
    <n v="0"/>
    <n v="2349.4500000000003"/>
    <n v="0"/>
    <n v="2349.4500000000003"/>
    <n v="822.3075"/>
    <n v="0"/>
    <n v="8"/>
    <m/>
    <m/>
    <m/>
    <m/>
    <m/>
    <m/>
    <n v="6"/>
    <n v="6"/>
    <m/>
    <m/>
    <m/>
    <n v="20"/>
    <n v="0.13333333333333333"/>
    <n v="959.98527000000013"/>
    <n v="0"/>
    <n v="0"/>
    <n v="0"/>
    <n v="0"/>
    <n v="0"/>
    <n v="0"/>
    <n v="719.9889525000001"/>
    <n v="719.9889525000001"/>
    <n v="0"/>
    <n v="0"/>
    <n v="0"/>
    <n v="2399.9631750000003"/>
    <n v="0"/>
    <n v="2399.9631750000003"/>
    <n v="839.9871112500001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49.4131750000006"/>
    <n v="1"/>
    <n v="1.0215000000000001"/>
    <n v="1.0434622500000001"/>
    <n v="1.0658966883750003"/>
    <n v="1.0888134671750629"/>
    <n v="2349.4500000000003"/>
    <n v="2399.9631750000003"/>
    <n v="0"/>
    <n v="0"/>
    <n v="0"/>
    <n v="0"/>
    <n v="0"/>
    <n v="0"/>
    <x v="11"/>
  </r>
  <r>
    <n v="1.2"/>
    <s v="1.2.7.2.2"/>
    <x v="3"/>
    <s v="Procure Spares and Replacements"/>
    <s v="Support Equipment: Procure Spares and Replacements"/>
    <x v="5"/>
    <x v="3"/>
    <s v="CapEx"/>
    <m/>
    <s v="D - Expert Opinion"/>
    <m/>
    <n v="1"/>
    <n v="0"/>
    <n v="0.53"/>
    <s v="Off Ice"/>
    <s v="C4"/>
    <n v="0.35"/>
    <n v="2800"/>
    <n v="0"/>
    <m/>
    <m/>
    <m/>
    <m/>
    <m/>
    <m/>
    <m/>
    <m/>
    <m/>
    <m/>
    <n v="4000"/>
    <m/>
    <m/>
    <n v="0"/>
    <n v="0"/>
    <n v="0"/>
    <n v="0"/>
    <n v="0"/>
    <n v="0"/>
    <n v="0"/>
    <n v="0"/>
    <n v="0"/>
    <n v="0"/>
    <n v="0"/>
    <n v="4000"/>
    <n v="0"/>
    <n v="0"/>
    <n v="4000"/>
    <n v="0"/>
    <n v="4000"/>
    <n v="1400"/>
    <n v="0"/>
    <n v="1000"/>
    <m/>
    <m/>
    <m/>
    <m/>
    <m/>
    <m/>
    <n v="1000"/>
    <n v="2000"/>
    <m/>
    <m/>
    <m/>
    <n v="0"/>
    <n v="0"/>
    <n v="1000"/>
    <n v="0"/>
    <n v="0"/>
    <n v="0"/>
    <n v="0"/>
    <n v="0"/>
    <n v="0"/>
    <n v="1000"/>
    <n v="2000"/>
    <n v="0"/>
    <n v="0"/>
    <n v="0"/>
    <n v="4000"/>
    <n v="0"/>
    <n v="4000"/>
    <n v="14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2.4"/>
    <x v="3"/>
    <s v="Procure Hose Stock and Fittings (FY5)"/>
    <s v="Support Equipment: Procure Hose Stock and Fittings"/>
    <x v="5"/>
    <x v="0"/>
    <s v="Labor - Task"/>
    <s v="EN-ME"/>
    <s v="D - Expert Opinion"/>
    <n v="115"/>
    <n v="115"/>
    <n v="0"/>
    <n v="0"/>
    <s v="Off Ice"/>
    <s v="C4"/>
    <n v="0.35"/>
    <n v="986.76900000000001"/>
    <n v="0"/>
    <m/>
    <m/>
    <m/>
    <m/>
    <m/>
    <m/>
    <m/>
    <m/>
    <n v="8"/>
    <n v="16"/>
    <m/>
    <m/>
    <m/>
    <n v="24"/>
    <n v="0.16"/>
    <n v="0"/>
    <n v="0"/>
    <n v="0"/>
    <n v="0"/>
    <n v="0"/>
    <n v="0"/>
    <n v="0"/>
    <n v="939.78000000000009"/>
    <n v="1879.5600000000002"/>
    <n v="0"/>
    <n v="0"/>
    <n v="0"/>
    <n v="2819.34"/>
    <n v="0"/>
    <n v="2819.34"/>
    <n v="986.76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11"/>
  </r>
  <r>
    <n v="1.2"/>
    <s v="1.2.7.2.4"/>
    <x v="3"/>
    <s v="Procure Hose Stock and Fittings (FY5)"/>
    <s v="Support Equipment: Procure Hose Stock and Fittings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n v="5000"/>
    <m/>
    <m/>
    <m/>
    <n v="0"/>
    <n v="0"/>
    <n v="0"/>
    <n v="0"/>
    <n v="0"/>
    <n v="0"/>
    <n v="0"/>
    <n v="0"/>
    <n v="0"/>
    <n v="0"/>
    <n v="500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2.5"/>
    <x v="3"/>
    <s v="Spare Parts Inventory and Catalog - Electrical/Controls"/>
    <s v="Support Equipment: Spare Parts Inventory and Catalog - Electrical/Controls"/>
    <x v="5"/>
    <x v="0"/>
    <s v="Labor - Task"/>
    <s v="EN-ME"/>
    <s v="D - Expert Opinion"/>
    <n v="115"/>
    <n v="115"/>
    <n v="0"/>
    <n v="0"/>
    <s v="Off Ice"/>
    <s v="C4"/>
    <n v="0.35"/>
    <n v="657.846"/>
    <n v="0"/>
    <m/>
    <m/>
    <m/>
    <m/>
    <m/>
    <m/>
    <m/>
    <m/>
    <m/>
    <n v="8"/>
    <n v="8"/>
    <m/>
    <m/>
    <n v="16"/>
    <n v="0.10666666666666666"/>
    <n v="0"/>
    <n v="0"/>
    <n v="0"/>
    <n v="0"/>
    <n v="0"/>
    <n v="0"/>
    <n v="0"/>
    <n v="0"/>
    <n v="939.78000000000009"/>
    <n v="939.78000000000009"/>
    <n v="0"/>
    <n v="0"/>
    <n v="1879.5600000000002"/>
    <n v="0"/>
    <n v="1879.5600000000002"/>
    <n v="657.84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11"/>
  </r>
  <r>
    <n v="1.2"/>
    <s v="1.2.7.3.1"/>
    <x v="3"/>
    <s v="Identify Upgrade-Replacements, Spares"/>
    <s v="Shops: Identify Upgrade-Replacements, Spares"/>
    <x v="5"/>
    <x v="0"/>
    <s v="Labor - Task"/>
    <s v="EN-ME"/>
    <s v="D - Expert Opinion"/>
    <n v="115"/>
    <n v="115"/>
    <n v="0"/>
    <n v="0"/>
    <s v="Off Ice"/>
    <s v="C4"/>
    <n v="0.35"/>
    <n v="657.846"/>
    <n v="0"/>
    <m/>
    <m/>
    <m/>
    <m/>
    <m/>
    <m/>
    <m/>
    <n v="8"/>
    <n v="8"/>
    <m/>
    <m/>
    <m/>
    <m/>
    <n v="16"/>
    <n v="0.10666666666666666"/>
    <n v="0"/>
    <n v="0"/>
    <n v="0"/>
    <n v="0"/>
    <n v="0"/>
    <n v="0"/>
    <n v="939.78000000000009"/>
    <n v="939.78000000000009"/>
    <n v="0"/>
    <n v="0"/>
    <n v="0"/>
    <n v="0"/>
    <n v="1879.5600000000002"/>
    <n v="0"/>
    <n v="1879.5600000000002"/>
    <n v="657.84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11"/>
  </r>
  <r>
    <n v="1.2"/>
    <s v="1.2.7.3.2"/>
    <x v="3"/>
    <s v="Procure Upgrade-Replacements, Spares"/>
    <s v="Shops: Procure Upgrade-Replacements, Spares"/>
    <x v="5"/>
    <x v="0"/>
    <s v="Labor - Task"/>
    <s v="EN-ME"/>
    <s v="D - Expert Opinion"/>
    <n v="115"/>
    <n v="115"/>
    <n v="0"/>
    <n v="0"/>
    <s v="Off Ice"/>
    <s v="C4"/>
    <n v="0.35"/>
    <n v="1315.692"/>
    <n v="0"/>
    <m/>
    <m/>
    <m/>
    <m/>
    <m/>
    <m/>
    <m/>
    <m/>
    <n v="16"/>
    <n v="8"/>
    <n v="8"/>
    <m/>
    <m/>
    <n v="32"/>
    <n v="0.21333333333333332"/>
    <n v="0"/>
    <n v="0"/>
    <n v="0"/>
    <n v="0"/>
    <n v="0"/>
    <n v="0"/>
    <n v="0"/>
    <n v="1879.5600000000002"/>
    <n v="939.78000000000009"/>
    <n v="939.78000000000009"/>
    <n v="0"/>
    <n v="0"/>
    <n v="3759.1200000000003"/>
    <n v="0"/>
    <n v="3759.1200000000003"/>
    <n v="1315.69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11"/>
  </r>
  <r>
    <n v="1.2"/>
    <s v="1.2.7.3.2"/>
    <x v="3"/>
    <s v="Procure Upgrade-Replacements, Spares"/>
    <s v="Shops: Procure Upgrade-Replacements, Spares"/>
    <x v="5"/>
    <x v="3"/>
    <s v="CapEx"/>
    <m/>
    <s v="D - Expert Opinion"/>
    <m/>
    <n v="1"/>
    <n v="0"/>
    <n v="0.53"/>
    <s v="Off Ice"/>
    <s v="C4"/>
    <n v="0.35"/>
    <n v="1225"/>
    <n v="0"/>
    <m/>
    <m/>
    <m/>
    <m/>
    <m/>
    <m/>
    <m/>
    <m/>
    <n v="1500"/>
    <n v="1000"/>
    <n v="1000"/>
    <m/>
    <m/>
    <n v="0"/>
    <n v="0"/>
    <n v="0"/>
    <n v="0"/>
    <n v="0"/>
    <n v="0"/>
    <n v="0"/>
    <n v="0"/>
    <n v="0"/>
    <n v="1500"/>
    <n v="1000"/>
    <n v="1000"/>
    <n v="0"/>
    <n v="0"/>
    <n v="3500"/>
    <n v="0"/>
    <n v="3500"/>
    <n v="12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4.7"/>
    <x v="3"/>
    <s v="Commission/Maintenance/Decommission (PY5)"/>
    <s v="Testbed: Commission/Maintenance/Decommission (PY5)"/>
    <x v="5"/>
    <x v="0"/>
    <s v="Labor - Task"/>
    <s v="TE"/>
    <s v="D - Expert Opinion"/>
    <n v="77"/>
    <n v="77"/>
    <n v="0"/>
    <n v="0"/>
    <s v="Off Ice"/>
    <s v="C4"/>
    <n v="0.35"/>
    <n v="2202.3539999999998"/>
    <n v="0"/>
    <m/>
    <m/>
    <m/>
    <m/>
    <m/>
    <n v="20"/>
    <n v="20"/>
    <n v="20"/>
    <n v="20"/>
    <m/>
    <m/>
    <m/>
    <m/>
    <n v="80"/>
    <n v="0.53333333333333333"/>
    <n v="0"/>
    <n v="0"/>
    <n v="0"/>
    <n v="0"/>
    <n v="1573.1100000000001"/>
    <n v="1573.1100000000001"/>
    <n v="1573.1100000000001"/>
    <n v="1573.1100000000001"/>
    <n v="0"/>
    <n v="0"/>
    <n v="0"/>
    <n v="0"/>
    <n v="6292.4400000000005"/>
    <n v="0"/>
    <n v="6292.4400000000005"/>
    <n v="2202.353999999999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2.4400000000005"/>
    <n v="1"/>
    <n v="1.0215000000000001"/>
    <n v="1.0434622500000001"/>
    <n v="1.0658966883750003"/>
    <n v="1.0888134671750629"/>
    <n v="6292.4400000000005"/>
    <n v="0"/>
    <n v="0"/>
    <n v="0"/>
    <n v="0"/>
    <n v="0"/>
    <n v="0"/>
    <n v="0"/>
    <x v="11"/>
  </r>
  <r>
    <n v="1.2"/>
    <s v="1.2.7.4.7"/>
    <x v="3"/>
    <s v="Commission/Maintenance/Decommission (PY5)"/>
    <s v="Testbed: Commission/Maintenance/Decommission (PY5)"/>
    <x v="5"/>
    <x v="0"/>
    <s v="Labor - Task"/>
    <s v="EN"/>
    <s v="D - Expert Opinion"/>
    <n v="115"/>
    <n v="115"/>
    <n v="0"/>
    <n v="0"/>
    <s v="Off Ice"/>
    <s v="C4"/>
    <n v="0.35"/>
    <n v="3289.23"/>
    <n v="0"/>
    <m/>
    <m/>
    <m/>
    <m/>
    <m/>
    <n v="20"/>
    <n v="20"/>
    <n v="20"/>
    <n v="20"/>
    <m/>
    <m/>
    <m/>
    <m/>
    <n v="80"/>
    <n v="0.53333333333333333"/>
    <n v="0"/>
    <n v="0"/>
    <n v="0"/>
    <n v="0"/>
    <n v="2349.4500000000003"/>
    <n v="2349.4500000000003"/>
    <n v="2349.4500000000003"/>
    <n v="2349.4500000000003"/>
    <n v="0"/>
    <n v="0"/>
    <n v="0"/>
    <n v="0"/>
    <n v="9397.8000000000011"/>
    <n v="0"/>
    <n v="9397.8000000000011"/>
    <n v="3289.2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11"/>
  </r>
  <r>
    <n v="1.2"/>
    <s v="1.2.7.4.7"/>
    <x v="3"/>
    <s v="Commission/Maintenance/Decommission (PY5)"/>
    <s v="Testbed: Commission/Maintenance/Decommission (PY5)"/>
    <x v="5"/>
    <x v="3"/>
    <s v="CapEx"/>
    <m/>
    <s v="D - Expert Opinion"/>
    <m/>
    <n v="1"/>
    <n v="0"/>
    <n v="0.53"/>
    <s v="Off Ice"/>
    <s v="C4"/>
    <n v="0.35"/>
    <n v="3500"/>
    <n v="0"/>
    <m/>
    <m/>
    <m/>
    <m/>
    <m/>
    <n v="2500"/>
    <n v="2500"/>
    <n v="2500"/>
    <n v="2500"/>
    <m/>
    <m/>
    <m/>
    <m/>
    <n v="0"/>
    <n v="0"/>
    <n v="0"/>
    <n v="0"/>
    <n v="0"/>
    <n v="0"/>
    <n v="2500"/>
    <n v="2500"/>
    <n v="2500"/>
    <n v="2500"/>
    <n v="0"/>
    <n v="0"/>
    <n v="0"/>
    <n v="0"/>
    <n v="10000"/>
    <n v="0"/>
    <n v="10000"/>
    <n v="35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4.8"/>
    <x v="3"/>
    <s v="Commission/Maintenance/Decommission (PY6)"/>
    <s v="Testbed: Commission/Maintenance/Decommission (PY6)"/>
    <x v="5"/>
    <x v="0"/>
    <s v="Labor - Task"/>
    <s v="TE"/>
    <s v="D - Expert Opinion"/>
    <n v="77"/>
    <n v="77"/>
    <n v="0"/>
    <n v="0"/>
    <s v="Off Ice"/>
    <s v="C4"/>
    <n v="0.35"/>
    <n v="2249.704611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0"/>
    <n v="20"/>
    <n v="20"/>
    <n v="20"/>
    <m/>
    <m/>
    <m/>
    <m/>
    <n v="80"/>
    <n v="0.53333333333333333"/>
    <n v="0"/>
    <n v="0"/>
    <n v="0"/>
    <n v="0"/>
    <n v="1606.9318650000002"/>
    <n v="1606.9318650000002"/>
    <n v="1606.9318650000002"/>
    <n v="1606.9318650000002"/>
    <n v="0"/>
    <n v="0"/>
    <n v="0"/>
    <n v="0"/>
    <n v="6427.727460000001"/>
    <n v="0"/>
    <n v="6427.727460000001"/>
    <n v="2249.704611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7.727460000001"/>
    <n v="1"/>
    <n v="1.0215000000000001"/>
    <n v="1.0434622500000001"/>
    <n v="1.0658966883750003"/>
    <n v="1.0888134671750629"/>
    <n v="0"/>
    <n v="6427.727460000001"/>
    <n v="0"/>
    <n v="0"/>
    <n v="0"/>
    <n v="0"/>
    <n v="0"/>
    <n v="0"/>
    <x v="11"/>
  </r>
  <r>
    <n v="1.2"/>
    <s v="1.2.7.4.8"/>
    <x v="3"/>
    <s v="Commission/Maintenance/Decommission (PY6)"/>
    <s v="Testbed: Commission/Maintenance/Decommission (PY6)"/>
    <x v="5"/>
    <x v="0"/>
    <s v="Labor - Task"/>
    <s v="EN"/>
    <s v="D - Expert Opinion"/>
    <n v="115"/>
    <n v="115"/>
    <n v="0"/>
    <n v="0"/>
    <s v="Off Ice"/>
    <s v="C4"/>
    <n v="0.35"/>
    <n v="3359.948445000000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0"/>
    <n v="20"/>
    <n v="20"/>
    <n v="20"/>
    <m/>
    <m/>
    <m/>
    <m/>
    <n v="80"/>
    <n v="0.53333333333333333"/>
    <n v="0"/>
    <n v="0"/>
    <n v="0"/>
    <n v="0"/>
    <n v="2399.9631750000003"/>
    <n v="2399.9631750000003"/>
    <n v="2399.9631750000003"/>
    <n v="2399.9631750000003"/>
    <n v="0"/>
    <n v="0"/>
    <n v="0"/>
    <n v="0"/>
    <n v="9599.8527000000013"/>
    <n v="0"/>
    <n v="9599.8527000000013"/>
    <n v="3359.948445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.8527000000013"/>
    <n v="1"/>
    <n v="1.0215000000000001"/>
    <n v="1.0434622500000001"/>
    <n v="1.0658966883750003"/>
    <n v="1.0888134671750629"/>
    <n v="0"/>
    <n v="9599.8527000000013"/>
    <n v="0"/>
    <n v="0"/>
    <n v="0"/>
    <n v="0"/>
    <n v="0"/>
    <n v="0"/>
    <x v="11"/>
  </r>
  <r>
    <n v="1.2"/>
    <s v="1.2.7.4.8"/>
    <x v="3"/>
    <s v="Commission/Maintenance/Decommission (PY6)"/>
    <s v="Testbed: Commission/Maintenance/Decommission (PY6)"/>
    <x v="5"/>
    <x v="3"/>
    <s v="CapEx"/>
    <m/>
    <s v="D - Expert Opinion"/>
    <m/>
    <n v="1"/>
    <n v="0"/>
    <n v="0.53"/>
    <s v="Off Ice"/>
    <s v="C4"/>
    <n v="0.35"/>
    <n v="35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500"/>
    <n v="2500"/>
    <n v="2500"/>
    <n v="2500"/>
    <m/>
    <m/>
    <m/>
    <m/>
    <n v="0"/>
    <n v="0"/>
    <n v="0"/>
    <n v="0"/>
    <n v="0"/>
    <n v="0"/>
    <n v="2500"/>
    <n v="2500"/>
    <n v="2500"/>
    <n v="2500"/>
    <n v="0"/>
    <n v="0"/>
    <n v="0"/>
    <n v="0"/>
    <n v="10000"/>
    <n v="0"/>
    <n v="10000"/>
    <n v="35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4.9"/>
    <x v="3"/>
    <s v="Commission/Maintenance/Decommission (PY7)"/>
    <s v="Testbed: Commission/Maintenance/Decommission (PY7)"/>
    <x v="5"/>
    <x v="0"/>
    <s v="Labor - Task"/>
    <s v="TE"/>
    <s v="D - Expert Opinion"/>
    <n v="77"/>
    <n v="77"/>
    <n v="0"/>
    <n v="0"/>
    <s v="Off Ice"/>
    <s v="C4"/>
    <n v="0.35"/>
    <n v="2298.073260136500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0"/>
    <n v="20"/>
    <n v="20"/>
    <n v="20"/>
    <m/>
    <m/>
    <m/>
    <m/>
    <n v="80"/>
    <n v="0.53333333333333333"/>
    <n v="0"/>
    <n v="0"/>
    <n v="0"/>
    <n v="0"/>
    <n v="1641.4809000975004"/>
    <n v="1641.4809000975004"/>
    <n v="1641.4809000975004"/>
    <n v="1641.4809000975004"/>
    <n v="0"/>
    <n v="0"/>
    <n v="0"/>
    <n v="0"/>
    <n v="6565.9236003900014"/>
    <n v="0"/>
    <n v="6565.9236003900014"/>
    <n v="2298.0732601365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5.9236003900014"/>
    <n v="1"/>
    <n v="1.0215000000000001"/>
    <n v="1.0434622500000001"/>
    <n v="1.0658966883750003"/>
    <n v="1.0888134671750629"/>
    <n v="0"/>
    <n v="0"/>
    <n v="6565.9236003900014"/>
    <n v="0"/>
    <n v="0"/>
    <n v="0"/>
    <n v="0"/>
    <n v="0"/>
    <x v="11"/>
  </r>
  <r>
    <n v="1.2"/>
    <s v="1.2.7.4.9"/>
    <x v="3"/>
    <s v="Commission/Maintenance/Decommission (PY7)"/>
    <s v="Testbed: Commission/Maintenance/Decommission (PY7)"/>
    <x v="5"/>
    <x v="0"/>
    <s v="Labor - Task"/>
    <s v="EN"/>
    <s v="D - Expert Opinion"/>
    <n v="115"/>
    <n v="115"/>
    <n v="0"/>
    <n v="0"/>
    <s v="Off Ice"/>
    <s v="C4"/>
    <n v="0.35"/>
    <n v="3432.1873365675006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0"/>
    <n v="20"/>
    <n v="20"/>
    <n v="20"/>
    <m/>
    <m/>
    <m/>
    <m/>
    <n v="80"/>
    <n v="0.53333333333333333"/>
    <n v="0"/>
    <n v="0"/>
    <n v="0"/>
    <n v="0"/>
    <n v="2451.5623832625006"/>
    <n v="2451.5623832625006"/>
    <n v="2451.5623832625006"/>
    <n v="2451.5623832625006"/>
    <n v="0"/>
    <n v="0"/>
    <n v="0"/>
    <n v="0"/>
    <n v="9806.2495330500024"/>
    <n v="0"/>
    <n v="9806.2495330500024"/>
    <n v="3432.1873365675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6.2495330500024"/>
    <n v="1"/>
    <n v="1.0215000000000001"/>
    <n v="1.0434622500000001"/>
    <n v="1.0658966883750003"/>
    <n v="1.0888134671750629"/>
    <n v="0"/>
    <n v="0"/>
    <n v="9806.2495330500024"/>
    <n v="0"/>
    <n v="0"/>
    <n v="0"/>
    <n v="0"/>
    <n v="0"/>
    <x v="11"/>
  </r>
  <r>
    <n v="1.2"/>
    <s v="1.2.7.4.9"/>
    <x v="3"/>
    <s v="Commission/Maintenance/Decommission (PY7)"/>
    <s v="Testbed: Commission/Maintenance/Decommission (PY7)"/>
    <x v="5"/>
    <x v="3"/>
    <s v="CapEx"/>
    <m/>
    <s v="D - Expert Opinion"/>
    <m/>
    <n v="1"/>
    <n v="0"/>
    <n v="0.53"/>
    <s v="Off Ice"/>
    <s v="C4"/>
    <n v="0.35"/>
    <n v="35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500"/>
    <n v="2500"/>
    <n v="2500"/>
    <n v="2500"/>
    <m/>
    <m/>
    <m/>
    <m/>
    <n v="0"/>
    <n v="0"/>
    <n v="0"/>
    <n v="0"/>
    <n v="0"/>
    <n v="0"/>
    <n v="2500"/>
    <n v="2500"/>
    <n v="2500"/>
    <n v="2500"/>
    <n v="0"/>
    <n v="0"/>
    <n v="0"/>
    <n v="0"/>
    <n v="10000"/>
    <n v="0"/>
    <n v="10000"/>
    <n v="35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4.10"/>
    <x v="3"/>
    <s v="Commission/Maintenance/Decommission (PY8)"/>
    <s v="Testbed: Commission/Maintenance/Decommission (PY8)"/>
    <x v="5"/>
    <x v="0"/>
    <s v="Labor - Task"/>
    <s v="TE"/>
    <s v="D - Expert Opinion"/>
    <n v="77"/>
    <n v="77"/>
    <n v="0"/>
    <n v="0"/>
    <s v="Off Ice"/>
    <s v="C4"/>
    <n v="0.35"/>
    <n v="1173.7409176147178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m/>
    <m/>
    <m/>
    <m/>
    <m/>
    <m/>
    <m/>
    <m/>
    <m/>
    <m/>
    <n v="40"/>
    <n v="0.26666666666666666"/>
    <n v="1676.7727394495969"/>
    <n v="1676.7727394495969"/>
    <n v="0"/>
    <n v="0"/>
    <n v="0"/>
    <n v="0"/>
    <n v="0"/>
    <n v="0"/>
    <n v="0"/>
    <n v="0"/>
    <n v="0"/>
    <n v="0"/>
    <n v="3353.5454788991938"/>
    <n v="0"/>
    <n v="3353.5454788991938"/>
    <n v="1173.7409176147178"/>
    <n v="0"/>
    <n v="3353.5454788991938"/>
    <n v="1"/>
    <n v="1.0215000000000001"/>
    <n v="1.0434622500000001"/>
    <n v="1.0658966883750003"/>
    <n v="1.0888134671750629"/>
    <n v="0"/>
    <n v="0"/>
    <n v="0"/>
    <n v="3353.5454788991938"/>
    <n v="0"/>
    <n v="0"/>
    <n v="0"/>
    <n v="0"/>
    <x v="11"/>
  </r>
  <r>
    <n v="1.2"/>
    <s v="1.2.7.4.10"/>
    <x v="3"/>
    <s v="Commission/Maintenance/Decommission (PY8)"/>
    <s v="Testbed: Commission/Maintenance/Decommission (PY8)"/>
    <x v="5"/>
    <x v="0"/>
    <s v="Labor - Task"/>
    <s v="EN"/>
    <s v="D - Expert Opinion"/>
    <n v="115"/>
    <n v="115"/>
    <n v="0"/>
    <n v="0"/>
    <s v="Off Ice"/>
    <s v="C4"/>
    <n v="0.35"/>
    <n v="1752.989682151851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m/>
    <m/>
    <m/>
    <m/>
    <m/>
    <m/>
    <m/>
    <m/>
    <m/>
    <m/>
    <n v="40"/>
    <n v="0.26666666666666666"/>
    <n v="2504.2709745026445"/>
    <n v="2504.2709745026445"/>
    <n v="0"/>
    <n v="0"/>
    <n v="0"/>
    <n v="0"/>
    <n v="0"/>
    <n v="0"/>
    <n v="0"/>
    <n v="0"/>
    <n v="0"/>
    <n v="0"/>
    <n v="5008.5419490052891"/>
    <n v="0"/>
    <n v="5008.5419490052891"/>
    <n v="1752.9896821518512"/>
    <n v="0"/>
    <n v="5008.5419490052891"/>
    <n v="1"/>
    <n v="1.0215000000000001"/>
    <n v="1.0434622500000001"/>
    <n v="1.0658966883750003"/>
    <n v="1.0888134671750629"/>
    <n v="0"/>
    <n v="0"/>
    <n v="0"/>
    <n v="5008.5419490052891"/>
    <n v="0"/>
    <n v="0"/>
    <n v="0"/>
    <n v="0"/>
    <x v="11"/>
  </r>
  <r>
    <n v="1.2"/>
    <s v="1.2.7.4.10"/>
    <x v="3"/>
    <s v="Commission/Maintenance/Decommission (PY8)"/>
    <s v="Testbed: Commission/Maintenance/Decommission (PY8)"/>
    <x v="5"/>
    <x v="3"/>
    <s v="CapEx"/>
    <m/>
    <s v="D - Expert Opinion"/>
    <m/>
    <n v="1"/>
    <n v="0"/>
    <n v="0.53"/>
    <s v="Off Ice"/>
    <s v="C4"/>
    <n v="0.35"/>
    <n v="7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1000"/>
    <m/>
    <m/>
    <m/>
    <m/>
    <m/>
    <m/>
    <m/>
    <m/>
    <m/>
    <m/>
    <n v="0"/>
    <n v="0"/>
    <n v="1000"/>
    <n v="1000"/>
    <n v="0"/>
    <n v="0"/>
    <n v="0"/>
    <n v="0"/>
    <n v="0"/>
    <n v="0"/>
    <n v="0"/>
    <n v="0"/>
    <n v="0"/>
    <n v="0"/>
    <n v="2000"/>
    <n v="0"/>
    <n v="2000"/>
    <n v="700"/>
    <n v="0"/>
    <n v="2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5.5"/>
    <x v="3"/>
    <s v="Procure Tools &amp; Equipment, &amp; Consumables"/>
    <s v="Tools &amp; Equipment: Procure Tools &amp; Consumables"/>
    <x v="5"/>
    <x v="0"/>
    <s v="Labor - Task"/>
    <s v="EN"/>
    <s v="D - Expert Opinion"/>
    <n v="115"/>
    <n v="115"/>
    <n v="0"/>
    <n v="0"/>
    <s v="Off Ice"/>
    <s v="C4"/>
    <n v="0.35"/>
    <n v="3024.4097344702504"/>
    <n v="0"/>
    <m/>
    <m/>
    <m/>
    <m/>
    <m/>
    <m/>
    <m/>
    <m/>
    <m/>
    <n v="8"/>
    <n v="8"/>
    <n v="8"/>
    <m/>
    <n v="24"/>
    <n v="0.16"/>
    <n v="0"/>
    <n v="0"/>
    <n v="0"/>
    <n v="0"/>
    <n v="0"/>
    <n v="0"/>
    <n v="0"/>
    <n v="0"/>
    <n v="939.78000000000009"/>
    <n v="939.78000000000009"/>
    <n v="939.78000000000009"/>
    <n v="0"/>
    <n v="2819.34"/>
    <n v="0"/>
    <n v="2819.34"/>
    <n v="986.76900000000001"/>
    <n v="0"/>
    <m/>
    <m/>
    <m/>
    <m/>
    <m/>
    <m/>
    <m/>
    <m/>
    <n v="8"/>
    <n v="8"/>
    <n v="8"/>
    <m/>
    <n v="24"/>
    <n v="0.16"/>
    <n v="0"/>
    <n v="0"/>
    <n v="0"/>
    <n v="0"/>
    <n v="0"/>
    <n v="0"/>
    <n v="0"/>
    <n v="0"/>
    <n v="959.98527000000013"/>
    <n v="959.98527000000013"/>
    <n v="959.98527000000013"/>
    <n v="0"/>
    <n v="2879.9558100000004"/>
    <n v="0"/>
    <n v="2879.9558100000004"/>
    <n v="1007.9845335000001"/>
    <n v="0"/>
    <m/>
    <m/>
    <m/>
    <m/>
    <m/>
    <m/>
    <m/>
    <n v="8"/>
    <n v="8"/>
    <n v="8"/>
    <m/>
    <m/>
    <n v="24"/>
    <n v="0.16"/>
    <n v="0"/>
    <n v="0"/>
    <n v="0"/>
    <n v="0"/>
    <n v="0"/>
    <n v="0"/>
    <n v="0"/>
    <n v="980.6249533050003"/>
    <n v="980.6249533050003"/>
    <n v="980.6249533050003"/>
    <n v="0"/>
    <n v="0"/>
    <n v="2941.8748599150008"/>
    <n v="0"/>
    <n v="2941.8748599150008"/>
    <n v="1029.65620097025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1.1706699150018"/>
    <n v="1"/>
    <n v="1.0215000000000001"/>
    <n v="1.0434622500000001"/>
    <n v="1.0658966883750003"/>
    <n v="1.0888134671750629"/>
    <n v="2819.34"/>
    <n v="2879.9558100000004"/>
    <n v="2941.8748599150008"/>
    <n v="0"/>
    <n v="0"/>
    <n v="0"/>
    <n v="0"/>
    <n v="0"/>
    <x v="11"/>
  </r>
  <r>
    <n v="1.2"/>
    <s v="1.2.7.5.5"/>
    <x v="3"/>
    <s v="Procure Tools &amp; Equipment, &amp; Consumables"/>
    <s v="Tools &amp; Equipment: Procure Tools &amp; Consumables"/>
    <x v="5"/>
    <x v="1"/>
    <s v="M &amp; S"/>
    <m/>
    <s v="D - Expert Opinion"/>
    <m/>
    <n v="1"/>
    <n v="0"/>
    <n v="0.53"/>
    <s v="Off Ice"/>
    <s v="C4"/>
    <n v="0.35"/>
    <n v="8032.4999999999991"/>
    <n v="4257.2249999999995"/>
    <m/>
    <m/>
    <m/>
    <m/>
    <m/>
    <m/>
    <m/>
    <m/>
    <m/>
    <m/>
    <n v="2500"/>
    <n v="2500"/>
    <m/>
    <n v="0"/>
    <n v="0"/>
    <n v="0"/>
    <n v="0"/>
    <n v="0"/>
    <n v="0"/>
    <n v="0"/>
    <n v="0"/>
    <n v="0"/>
    <n v="0"/>
    <n v="0"/>
    <n v="2500"/>
    <n v="2500"/>
    <n v="0"/>
    <n v="5000"/>
    <n v="2650"/>
    <n v="7650"/>
    <n v="1750"/>
    <n v="927.49999999999989"/>
    <m/>
    <m/>
    <m/>
    <m/>
    <m/>
    <m/>
    <m/>
    <m/>
    <m/>
    <n v="2500"/>
    <n v="2500"/>
    <m/>
    <n v="0"/>
    <n v="0"/>
    <n v="0"/>
    <n v="0"/>
    <n v="0"/>
    <n v="0"/>
    <n v="0"/>
    <n v="0"/>
    <n v="0"/>
    <n v="0"/>
    <n v="0"/>
    <n v="2500"/>
    <n v="2500"/>
    <n v="0"/>
    <n v="5000"/>
    <n v="2650"/>
    <n v="7650"/>
    <n v="1750"/>
    <n v="927.49999999999989"/>
    <m/>
    <m/>
    <m/>
    <m/>
    <m/>
    <m/>
    <m/>
    <m/>
    <n v="2500"/>
    <n v="2500"/>
    <m/>
    <m/>
    <n v="0"/>
    <n v="0"/>
    <n v="0"/>
    <n v="0"/>
    <n v="0"/>
    <n v="0"/>
    <n v="0"/>
    <n v="0"/>
    <n v="0"/>
    <n v="0"/>
    <n v="2500"/>
    <n v="2500"/>
    <n v="0"/>
    <n v="0"/>
    <n v="5000"/>
    <n v="2650"/>
    <n v="7650"/>
    <n v="1750"/>
    <n v="927.4999999999998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8.1.2"/>
    <x v="3"/>
    <s v="FS1 Off-Ice Safety Training &amp; PPE Procurement - 10 FTE Drillers (10-primary 2-alternates) &amp; 1 Safety Officer"/>
    <s v="FS1 - Off-Ice EHWD &amp; Safety Training - 5 Drillers (w/ 2 alternates) (Driller_PSL_DirectHire)"/>
    <x v="5"/>
    <x v="0"/>
    <s v="Labor - Task"/>
    <s v="TE"/>
    <s v="D - Expert Opinion"/>
    <n v="77"/>
    <n v="77"/>
    <n v="0"/>
    <n v="0"/>
    <s v="Off Ice"/>
    <s v="C1"/>
    <n v="0.09"/>
    <n v="1982.1186"/>
    <n v="0"/>
    <s v="Contract staff training/travel labor - 3 Direct Hire + 2 alternates - assuming 7 days @ 8 hours per"/>
    <m/>
    <m/>
    <m/>
    <m/>
    <m/>
    <m/>
    <m/>
    <m/>
    <m/>
    <m/>
    <n v="280"/>
    <m/>
    <n v="280"/>
    <n v="1.8666666666666667"/>
    <n v="0"/>
    <n v="0"/>
    <n v="0"/>
    <n v="0"/>
    <n v="0"/>
    <n v="0"/>
    <n v="0"/>
    <n v="0"/>
    <n v="0"/>
    <n v="0"/>
    <n v="22023.54"/>
    <n v="0"/>
    <n v="22023.54"/>
    <n v="0"/>
    <n v="22023.54"/>
    <n v="1982.118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23.54"/>
    <n v="1"/>
    <n v="1.0215000000000001"/>
    <n v="1.0434622500000001"/>
    <n v="1.0658966883750003"/>
    <n v="1.0888134671750629"/>
    <n v="22023.54"/>
    <n v="0"/>
    <n v="0"/>
    <n v="0"/>
    <n v="0"/>
    <n v="0"/>
    <n v="0"/>
    <n v="0"/>
    <x v="12"/>
  </r>
  <r>
    <n v="1.2"/>
    <s v="1.2.8.1.2"/>
    <x v="3"/>
    <s v="FS1 Off-Ice Safety Training &amp; PPE Procurement - 10 FTE Drillers (10-primary 2-alternates) &amp; 1 Safety Officer"/>
    <s v="FS1 - Off-Ice EHWD &amp; Safety Training - 10 PSL (Driller Lead/Engineers)"/>
    <x v="5"/>
    <x v="0"/>
    <s v="Labor - Task"/>
    <s v="EN"/>
    <s v="D - Expert Opinion"/>
    <n v="115"/>
    <n v="115"/>
    <n v="0"/>
    <n v="0"/>
    <s v="Off Ice"/>
    <s v="C1"/>
    <n v="0.09"/>
    <n v="3171.7574999999997"/>
    <n v="0"/>
    <s v="PSL staff training labor - Assuming 30 hours per PSL team member for training x 10 PSL Engineers"/>
    <m/>
    <m/>
    <m/>
    <m/>
    <m/>
    <m/>
    <m/>
    <m/>
    <m/>
    <m/>
    <n v="300"/>
    <m/>
    <n v="300"/>
    <n v="2"/>
    <n v="0"/>
    <n v="0"/>
    <n v="0"/>
    <n v="0"/>
    <n v="0"/>
    <n v="0"/>
    <n v="0"/>
    <n v="0"/>
    <n v="0"/>
    <n v="0"/>
    <n v="35241.75"/>
    <n v="0"/>
    <n v="35241.75"/>
    <n v="0"/>
    <n v="35241.75"/>
    <n v="3171.757499999999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41.75"/>
    <n v="1"/>
    <n v="1.0215000000000001"/>
    <n v="1.0434622500000001"/>
    <n v="1.0658966883750003"/>
    <n v="1.0888134671750629"/>
    <n v="35241.75"/>
    <n v="0"/>
    <n v="0"/>
    <n v="0"/>
    <n v="0"/>
    <n v="0"/>
    <n v="0"/>
    <n v="0"/>
    <x v="12"/>
  </r>
  <r>
    <n v="1.2"/>
    <s v="1.2.8.1.2"/>
    <x v="3"/>
    <s v="FS1 Off-Ice Safety Training &amp; PPE Procurement - 10 FTE Drillers (10-primary 2-alternates) &amp; 1 Safety Officer"/>
    <s v="FS1 - Off-Ice EHWD &amp; Safety Training -  Safety Training Materials/Vendors"/>
    <x v="5"/>
    <x v="1"/>
    <s v="M &amp; S"/>
    <m/>
    <s v="D - Expert Opinion"/>
    <m/>
    <n v="1"/>
    <n v="0"/>
    <n v="0.53"/>
    <s v="Off Ice"/>
    <s v="C1"/>
    <n v="0.09"/>
    <n v="688.5"/>
    <n v="364.90500000000003"/>
    <s v="SafeStart, rigging, and Red Cross training - additional training materials added in coordination with USAP contractor"/>
    <m/>
    <m/>
    <m/>
    <m/>
    <m/>
    <m/>
    <m/>
    <m/>
    <m/>
    <m/>
    <n v="5000"/>
    <m/>
    <n v="0"/>
    <n v="0"/>
    <n v="0"/>
    <n v="0"/>
    <n v="0"/>
    <n v="0"/>
    <n v="0"/>
    <n v="0"/>
    <n v="0"/>
    <n v="0"/>
    <n v="0"/>
    <n v="0"/>
    <n v="5000"/>
    <n v="0"/>
    <n v="5000"/>
    <n v="2650"/>
    <n v="7650"/>
    <n v="450"/>
    <n v="238.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2"/>
    <x v="3"/>
    <s v="FS1 Off-Ice Safety Training &amp; PPE Procurement - 10 FTE Drillers (10-primary 2-alternates) &amp; 1 Safety Officer"/>
    <s v="FS1 - Off-Ice EHWD &amp; Safety Training -  Safety Equipment/Consumables"/>
    <x v="5"/>
    <x v="1"/>
    <s v="M &amp; S"/>
    <m/>
    <s v="D - Expert Opinion"/>
    <m/>
    <n v="1"/>
    <n v="0"/>
    <n v="0.53"/>
    <s v="Off Ice"/>
    <s v="C1"/>
    <n v="0.09"/>
    <n v="302.94"/>
    <n v="160.5582"/>
    <s v="Procurement of replacement smoke detector batteries, smoke detectors, toe warmers, hand warmers, oxygen, CO, H2S, monitors, first aid kit, work gloves, knee pads, goggles, and N95 masks"/>
    <m/>
    <m/>
    <m/>
    <m/>
    <m/>
    <m/>
    <m/>
    <n v="1000"/>
    <n v="1000"/>
    <n v="200"/>
    <m/>
    <m/>
    <n v="0"/>
    <n v="0"/>
    <n v="0"/>
    <n v="0"/>
    <n v="0"/>
    <n v="0"/>
    <n v="0"/>
    <n v="0"/>
    <n v="0"/>
    <n v="1000"/>
    <n v="1000"/>
    <n v="200"/>
    <n v="0"/>
    <n v="0"/>
    <n v="2200"/>
    <n v="1166"/>
    <n v="3366"/>
    <n v="198"/>
    <n v="104.9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6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2"/>
    <x v="3"/>
    <s v="FS1 Off-Ice Safety Training &amp; PPE Procurement - 10 FTE Drillers (10-primary 2-alternates) &amp; 1 Safety Officer"/>
    <s v="FS1 - Off-Ice EHWD &amp; Safety Training -  5 DH Drillers (w/ 2 alternates) - (Direct Hire Travel -1 Domestic, 2 International, 2 Local)"/>
    <x v="7"/>
    <x v="2"/>
    <s v="Travel"/>
    <m/>
    <s v="D - Expert Opinion"/>
    <m/>
    <n v="1"/>
    <n v="0"/>
    <n v="0.53"/>
    <s v="Off Ice"/>
    <s v="C1"/>
    <n v="0.09"/>
    <n v="881.28"/>
    <n v="467.07839999999999"/>
    <s v="Contract staff training Foreign Travel - 3  Direct Hire w/ 2 alternates - 5 Total (estimating 2 local, 1 domestic, 2 intl).  Duration 7 days. $8200 total travel cost_x000a_2 Local - No travel costs_x000a_1 Domestic - $1800_x000a_2 International - $6400"/>
    <m/>
    <m/>
    <m/>
    <m/>
    <m/>
    <m/>
    <m/>
    <m/>
    <m/>
    <m/>
    <n v="6400"/>
    <m/>
    <n v="0"/>
    <n v="0"/>
    <n v="0"/>
    <n v="0"/>
    <n v="0"/>
    <n v="0"/>
    <n v="0"/>
    <n v="0"/>
    <n v="0"/>
    <n v="0"/>
    <n v="0"/>
    <n v="0"/>
    <n v="6400"/>
    <n v="0"/>
    <n v="6400"/>
    <n v="3392"/>
    <n v="9792"/>
    <n v="576"/>
    <n v="305.2799999999999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2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2"/>
    <x v="3"/>
    <s v="FS1 Off-Ice Safety Training &amp; PPE Procurement - 10 FTE Drillers (10-primary 2-alternates) &amp; 1 Safety Officer"/>
    <s v="FS1 - Off-Ice EHWD &amp; Safety Training -  5 DH Drillers (w/ 2 alternates) - (Direct Hire Travel -1 Domestic, 2 International, 2 Local)"/>
    <x v="6"/>
    <x v="2"/>
    <s v="Travel"/>
    <m/>
    <s v="D - Expert Opinion"/>
    <m/>
    <n v="1"/>
    <n v="0"/>
    <n v="0.53"/>
    <s v="Off Ice"/>
    <s v="C1"/>
    <n v="0.09"/>
    <n v="247.85999999999999"/>
    <n v="131.36580000000001"/>
    <s v="Contract staff training Domestic Travel  - 3 Direct Hire w/ 2 alternates - 5 Total (estimating 2 local, 1 domestic, 2 intl).  Duration 7 days. $8200 total travel cost_x000a_2 Local - No travel costs_x000a_1 Domestic - $1800_x000a_2 International - $6400"/>
    <m/>
    <m/>
    <m/>
    <m/>
    <m/>
    <m/>
    <m/>
    <m/>
    <m/>
    <m/>
    <n v="1800"/>
    <m/>
    <n v="0"/>
    <n v="0"/>
    <n v="0"/>
    <n v="0"/>
    <n v="0"/>
    <n v="0"/>
    <n v="0"/>
    <n v="0"/>
    <n v="0"/>
    <n v="0"/>
    <n v="0"/>
    <n v="0"/>
    <n v="180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3"/>
    <x v="3"/>
    <s v="FS2 Off-Ice Safety Training &amp; PPE Procurement  - 16 Drillers (14 - Primary 2 - alternates) &amp; 1 Safety Officer"/>
    <s v="FS2 - Off-Ice EHWD &amp; Safety Training - 8 Drillers (2 alternates) (Driller_PSL_DirectHire)"/>
    <x v="5"/>
    <x v="0"/>
    <s v="Labor - Task"/>
    <s v="TE"/>
    <s v="D - Expert Opinion"/>
    <n v="77"/>
    <n v="77"/>
    <n v="0"/>
    <n v="0"/>
    <s v="Off Ice"/>
    <s v="C1"/>
    <n v="0.09"/>
    <n v="3239.5746398400001"/>
    <n v="0"/>
    <s v="Contract staff training/travel labor - 8 Direct Hire (w/ 2 alternates) - assuming 7 days @ 8 hours per (448 hours total)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224"/>
    <n v="224"/>
    <m/>
    <n v="448"/>
    <n v="2.9866666666666664"/>
    <n v="0"/>
    <n v="0"/>
    <n v="0"/>
    <n v="0"/>
    <n v="0"/>
    <n v="0"/>
    <n v="0"/>
    <n v="0"/>
    <n v="0"/>
    <n v="17997.636888000001"/>
    <n v="17997.636888000001"/>
    <n v="0"/>
    <n v="35995.273776000002"/>
    <n v="0"/>
    <n v="35995.273776000002"/>
    <n v="3239.57463984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95.273776000002"/>
    <n v="1"/>
    <n v="1.0215000000000001"/>
    <n v="1.0434622500000001"/>
    <n v="1.0658966883750003"/>
    <n v="1.0888134671750629"/>
    <n v="0"/>
    <n v="35995.273776000002"/>
    <n v="0"/>
    <n v="0"/>
    <n v="0"/>
    <n v="0"/>
    <n v="0"/>
    <n v="0"/>
    <x v="12"/>
  </r>
  <r>
    <n v="1.2"/>
    <s v="1.2.8.1.3"/>
    <x v="3"/>
    <s v="FS2 Off-Ice Safety Training &amp; PPE Procurement  - 16 Drillers (14 - Primary 2 - alternates) &amp; 1 Safety Officer"/>
    <s v="FS2 - 10 PSL (Driller_Lead/Engineer)"/>
    <x v="5"/>
    <x v="0"/>
    <s v="Labor - Task"/>
    <s v="EN"/>
    <s v="D - Expert Opinion"/>
    <n v="115"/>
    <n v="115"/>
    <n v="0"/>
    <n v="0"/>
    <s v="Off Ice"/>
    <s v="C1"/>
    <n v="0.09"/>
    <n v="3239.9502862500008"/>
    <n v="0"/>
    <s v="PSL staff training labor - Assuming 30 hours per PSL team member for training x 10 PSL Engineer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50"/>
    <n v="150"/>
    <m/>
    <n v="300"/>
    <n v="2"/>
    <n v="0"/>
    <n v="0"/>
    <n v="0"/>
    <n v="0"/>
    <n v="0"/>
    <n v="0"/>
    <n v="0"/>
    <n v="0"/>
    <n v="0"/>
    <n v="17999.723812500004"/>
    <n v="17999.723812500004"/>
    <n v="0"/>
    <n v="35999.447625000008"/>
    <n v="0"/>
    <n v="35999.447625000008"/>
    <n v="3239.950286250000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99.447625000008"/>
    <n v="1"/>
    <n v="1.0215000000000001"/>
    <n v="1.0434622500000001"/>
    <n v="1.0658966883750003"/>
    <n v="1.0888134671750629"/>
    <n v="0"/>
    <n v="35999.447625000008"/>
    <n v="0"/>
    <n v="0"/>
    <n v="0"/>
    <n v="0"/>
    <n v="0"/>
    <n v="0"/>
    <x v="12"/>
  </r>
  <r>
    <n v="1.2"/>
    <s v="1.2.8.1.3"/>
    <x v="3"/>
    <s v="FS2 Off-Ice Safety Training &amp; PPE Procurement  - 16 Drillers (14 - Primary 2 - alternates) &amp; 1 Safety Officer"/>
    <s v="FS2 - Off-Ice EHWD &amp; Safety Training -  Safety Training Materials/Vendors"/>
    <x v="5"/>
    <x v="1"/>
    <s v="M &amp; S"/>
    <m/>
    <s v="D - Expert Opinion"/>
    <m/>
    <n v="1"/>
    <n v="0"/>
    <n v="0.53"/>
    <s v="Off Ice"/>
    <s v="C1"/>
    <n v="0.09"/>
    <n v="344.25"/>
    <n v="182.45250000000001"/>
    <s v="Red Cross and job specific training TBD - additional training materials added in coordination with USAP contracto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500"/>
    <m/>
    <m/>
    <m/>
    <m/>
    <n v="0"/>
    <n v="0"/>
    <n v="0"/>
    <n v="0"/>
    <n v="0"/>
    <n v="0"/>
    <n v="0"/>
    <n v="0"/>
    <n v="0"/>
    <n v="2500"/>
    <n v="0"/>
    <n v="0"/>
    <n v="0"/>
    <n v="0"/>
    <n v="2500"/>
    <n v="1325"/>
    <n v="3825"/>
    <n v="225"/>
    <n v="119.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5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3"/>
    <x v="3"/>
    <s v="FS2 Off-Ice Safety Training &amp; PPE Procurement  - 16 Drillers (14 - Primary 2 - alternates) &amp; 1 Safety Officer"/>
    <s v="FS2 - Off-Ice EHWD &amp; Safety Training -  Safety Equipment/Consumables"/>
    <x v="5"/>
    <x v="1"/>
    <s v="M &amp; S"/>
    <m/>
    <s v="D - Expert Opinion"/>
    <m/>
    <n v="1"/>
    <n v="0"/>
    <n v="0.53"/>
    <s v="Off Ice"/>
    <s v="C1"/>
    <n v="0.09"/>
    <n v="344.25"/>
    <n v="182.45250000000001"/>
    <s v="Procurement of replacement smoke detector batteries, smoke detectors, toe warmers, hand warmers, absorbent pads, N95 masks, smoke and CO monitor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1000"/>
    <n v="1000"/>
    <n v="500"/>
    <m/>
    <m/>
    <n v="0"/>
    <n v="0"/>
    <n v="0"/>
    <n v="0"/>
    <n v="0"/>
    <n v="0"/>
    <n v="0"/>
    <n v="0"/>
    <n v="0"/>
    <n v="1000"/>
    <n v="1000"/>
    <n v="500"/>
    <n v="0"/>
    <n v="0"/>
    <n v="2500"/>
    <n v="1325"/>
    <n v="3825"/>
    <n v="225"/>
    <n v="119.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5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3"/>
    <x v="3"/>
    <s v="FS2 Off-Ice Safety Training &amp; PPE Procurement  - 16 Drillers (14 - Primary 2 - alternates) &amp; 1 Safety Officer"/>
    <s v="FS2 - Off-Ice EHWD &amp; Safety Training - 8 DH Drillers w/ 2 alternates - (Direct Hire Travel -1 Domestic 2 International)"/>
    <x v="7"/>
    <x v="2"/>
    <s v="Travel"/>
    <m/>
    <s v="D - Expert Opinion"/>
    <m/>
    <n v="1"/>
    <n v="0"/>
    <n v="0.53"/>
    <s v="Off Ice"/>
    <s v="C1"/>
    <n v="0.09"/>
    <n v="1321.9199999999998"/>
    <n v="700.61759999999992"/>
    <s v="Contract staff training International Travel - 8 Direct Hire w/ 2 alternates   Duration 7 days._x000a_2 Local - No travel costs_x000a_3 Domestic - $5400_x000a_3 International - $960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4800"/>
    <n v="4800"/>
    <m/>
    <n v="0"/>
    <n v="0"/>
    <n v="0"/>
    <n v="0"/>
    <n v="0"/>
    <n v="0"/>
    <n v="0"/>
    <n v="0"/>
    <n v="0"/>
    <n v="0"/>
    <n v="0"/>
    <n v="4800"/>
    <n v="4800"/>
    <n v="0"/>
    <n v="9600"/>
    <n v="5088"/>
    <n v="14688"/>
    <n v="864"/>
    <n v="457.9199999999999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88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3"/>
    <x v="3"/>
    <s v="FS2 Off-Ice Safety Training &amp; PPE Procurement  - 16 Drillers (14 - Primary 2 - alternates) &amp; 1 Safety Officer"/>
    <s v="FS2 - Off-Ice EHWD &amp; Safety Training - 6 DH Drillers w/ 2 alternates - (Direct Hire Travel -1 Domestic 2 International)"/>
    <x v="6"/>
    <x v="2"/>
    <s v="Travel"/>
    <m/>
    <s v="D - Expert Opinion"/>
    <m/>
    <n v="1"/>
    <n v="0"/>
    <n v="0.53"/>
    <s v="Off Ice"/>
    <s v="C1"/>
    <n v="0.09"/>
    <n v="743.57999999999993"/>
    <n v="394.09739999999999"/>
    <s v="Contract staff training Domestic Travel - 8 Direct Hire w/ 2 alternates   Duration 7 days._x000a_2 Local - No travel costs_x000a_3 Domestic - $5400_x000a_3 International - $960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2700"/>
    <n v="2700"/>
    <m/>
    <n v="0"/>
    <n v="0"/>
    <n v="0"/>
    <n v="0"/>
    <n v="0"/>
    <n v="0"/>
    <n v="0"/>
    <n v="0"/>
    <n v="0"/>
    <n v="0"/>
    <n v="0"/>
    <n v="2700"/>
    <n v="2700"/>
    <n v="0"/>
    <n v="5400"/>
    <n v="2862"/>
    <n v="8262"/>
    <n v="486"/>
    <n v="257.5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62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4"/>
    <x v="3"/>
    <s v="FS3 Off-Ice Safety Training &amp; PPE Procurement  - 32 Drillers (28 - primary 4 - alternates) &amp; 1 Safety Officer"/>
    <s v="FS3 - Off-Ice EHWD &amp; Safety Training - 22 Drillers (w/ 4 alternates) (Driller_PSL_DirectHire)"/>
    <x v="5"/>
    <x v="0"/>
    <s v="Labor - Task"/>
    <s v="TE"/>
    <s v="D - Expert Opinion"/>
    <n v="77"/>
    <n v="77"/>
    <n v="0"/>
    <n v="0"/>
    <s v="Off Ice"/>
    <s v="C1"/>
    <n v="0.09"/>
    <n v="19855.352967579365"/>
    <n v="0"/>
    <s v="Contract staff training/travel labor - 24 Direct Hire - 20 deploy w/ 4 alternates.   Duration 14 - 8 hour days with travel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344"/>
    <n v="1344"/>
    <m/>
    <n v="2688"/>
    <n v="17.920000000000002"/>
    <n v="0"/>
    <n v="0"/>
    <n v="0"/>
    <n v="0"/>
    <n v="0"/>
    <n v="0"/>
    <n v="0"/>
    <n v="0"/>
    <n v="0"/>
    <n v="110307.51648655203"/>
    <n v="110307.51648655203"/>
    <n v="0"/>
    <n v="220615.03297310407"/>
    <n v="0"/>
    <n v="220615.03297310407"/>
    <n v="19855.35296757936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615.03297310407"/>
    <n v="1"/>
    <n v="1.0215000000000001"/>
    <n v="1.0434622500000001"/>
    <n v="1.0658966883750003"/>
    <n v="1.0888134671750629"/>
    <n v="0"/>
    <n v="0"/>
    <n v="220615.03297310407"/>
    <n v="0"/>
    <n v="0"/>
    <n v="0"/>
    <n v="0"/>
    <n v="0"/>
    <x v="12"/>
  </r>
  <r>
    <n v="1.2"/>
    <s v="1.2.8.1.4"/>
    <x v="3"/>
    <s v="FS3 Off-Ice Safety Training &amp; PPE Procurement  - 32 Drillers (28 - primary 4 - alternates) &amp; 1 Safety Officer"/>
    <s v="FS3 - Off-Ice EHWD &amp; Safety Training - 10 PSL Staff - 2 Rotators (Engineer/Driller PSL_Lead)"/>
    <x v="5"/>
    <x v="0"/>
    <s v="Labor - Task"/>
    <s v="EN"/>
    <s v="D - Expert Opinion"/>
    <n v="115"/>
    <n v="115"/>
    <n v="0"/>
    <n v="0"/>
    <s v="Off Ice"/>
    <s v="C1"/>
    <n v="0.09"/>
    <n v="6619.2184348087512"/>
    <n v="0"/>
    <s v="PSL staff training labor - Assuming 60 hours per PSL team member for training x 10 PSL Engineer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300"/>
    <n v="300"/>
    <m/>
    <n v="600"/>
    <n v="4"/>
    <n v="0"/>
    <n v="0"/>
    <n v="0"/>
    <n v="0"/>
    <n v="0"/>
    <n v="0"/>
    <n v="0"/>
    <n v="0"/>
    <n v="0"/>
    <n v="36773.435748937511"/>
    <n v="36773.435748937511"/>
    <n v="0"/>
    <n v="73546.871497875021"/>
    <n v="0"/>
    <n v="73546.871497875021"/>
    <n v="6619.218434808751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46.871497875021"/>
    <n v="1"/>
    <n v="1.0215000000000001"/>
    <n v="1.0434622500000001"/>
    <n v="1.0658966883750003"/>
    <n v="1.0888134671750629"/>
    <n v="0"/>
    <n v="0"/>
    <n v="73546.871497875021"/>
    <n v="0"/>
    <n v="0"/>
    <n v="0"/>
    <n v="0"/>
    <n v="0"/>
    <x v="12"/>
  </r>
  <r>
    <n v="1.2"/>
    <s v="1.2.8.1.4"/>
    <x v="3"/>
    <s v="FS3 Off-Ice Safety Training &amp; PPE Procurement  - 32 Drillers (28 - primary 4 - alternates) &amp; 1 Safety Officer"/>
    <s v="FS3 - Off-Ice EHWD &amp; Safety Training -  Safety Training Materials/Vendors"/>
    <x v="5"/>
    <x v="1"/>
    <s v="M &amp; S"/>
    <m/>
    <s v="D - Expert Opinion"/>
    <m/>
    <n v="1"/>
    <n v="0"/>
    <n v="0.53"/>
    <s v="Off Ice"/>
    <s v="C1"/>
    <n v="0.09"/>
    <n v="688.5"/>
    <n v="364.90500000000003"/>
    <s v="SafeStart, rigging, job specific training (TBD) and Red Cross training - additional training materials added in coordination with USAP contracto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000"/>
    <n v="3000"/>
    <m/>
    <m/>
    <m/>
    <n v="0"/>
    <n v="0"/>
    <n v="0"/>
    <n v="0"/>
    <n v="0"/>
    <n v="0"/>
    <n v="0"/>
    <n v="0"/>
    <n v="0"/>
    <n v="2000"/>
    <n v="3000"/>
    <n v="0"/>
    <n v="0"/>
    <n v="0"/>
    <n v="5000"/>
    <n v="2650"/>
    <n v="7650"/>
    <n v="450"/>
    <n v="238.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4"/>
    <x v="3"/>
    <s v="FS3 Off-Ice Safety Training &amp; PPE Procurement  - 32 Drillers (28 - primary 4 - alternates) &amp; 1 Safety Officer"/>
    <s v="FS3 - Off-Ice EHWD &amp; Safety Training -  Safety Equipment/Consumables"/>
    <x v="5"/>
    <x v="1"/>
    <s v="M &amp; S"/>
    <m/>
    <s v="D - Expert Opinion"/>
    <m/>
    <n v="1"/>
    <n v="0"/>
    <n v="0.53"/>
    <s v="Off Ice"/>
    <s v="C1"/>
    <n v="0.09"/>
    <n v="619.65"/>
    <n v="328.41450000000003"/>
    <s v="Procurement of replacement smoke detector batteries, smoke detectors, toe warmers, hand warmers, absorbent pads, N95 masks, smoke and CO monitor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000"/>
    <n v="2000"/>
    <n v="500"/>
    <m/>
    <m/>
    <n v="0"/>
    <n v="0"/>
    <n v="0"/>
    <n v="0"/>
    <n v="0"/>
    <n v="0"/>
    <n v="0"/>
    <n v="0"/>
    <n v="0"/>
    <n v="2000"/>
    <n v="2000"/>
    <n v="500"/>
    <n v="0"/>
    <n v="0"/>
    <n v="4500"/>
    <n v="2385"/>
    <n v="6885"/>
    <n v="405"/>
    <n v="214.6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85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4"/>
    <x v="3"/>
    <s v="FS3 Off-Ice Safety Training &amp; PPE Procurement  - 32 Drillers (28 - primary 4 - alternates) &amp; 1 Safety Officer"/>
    <s v="FS3 - Off-Ice EHWD &amp; Safety Training - 24 Drillers (Direct Hire Travel)"/>
    <x v="7"/>
    <x v="2"/>
    <s v="Travel"/>
    <m/>
    <s v="D - Expert Opinion"/>
    <m/>
    <n v="1"/>
    <n v="0"/>
    <n v="0.53"/>
    <s v="Off Ice"/>
    <s v="C1"/>
    <n v="0.09"/>
    <n v="2643.8399999999997"/>
    <n v="1401.2351999999998"/>
    <s v="Contract staff - Training Foreign Travel  - 24 Direct Hire - 20 deploy w/ 4 alternates   Duration 14 days with travel._x000a_6 Local - No travel costs_x000a_12 Domestic - $21600_x000a_6 International - $1920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9600"/>
    <n v="9600"/>
    <m/>
    <n v="0"/>
    <n v="0"/>
    <n v="0"/>
    <n v="0"/>
    <n v="0"/>
    <n v="0"/>
    <n v="0"/>
    <n v="0"/>
    <n v="0"/>
    <n v="0"/>
    <n v="0"/>
    <n v="9600"/>
    <n v="9600"/>
    <n v="0"/>
    <n v="19200"/>
    <n v="10176"/>
    <n v="29376"/>
    <n v="1728"/>
    <n v="915.8399999999999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76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4"/>
    <x v="3"/>
    <s v="FS3 Off-Ice Safety Training &amp; PPE Procurement  - 32 Drillers (28 - primary 4 - alternates) &amp; 1 Safety Officer"/>
    <s v="FS3 - Off-Ice EHWD &amp; Safety Training - 24 Drillers (Direct Hire Travel)"/>
    <x v="6"/>
    <x v="2"/>
    <s v="Travel"/>
    <m/>
    <s v="D - Expert Opinion"/>
    <m/>
    <n v="1"/>
    <n v="0"/>
    <n v="0.53"/>
    <s v="Off Ice"/>
    <s v="C1"/>
    <n v="0.09"/>
    <n v="2974.3199999999997"/>
    <n v="1576.3896"/>
    <s v="Contract staff -Training Domestic Travel - 24 Direct Hire - 20 deploy w/ 4 alternates   Duration 14 days with travel._x000a_6 Local - No travel costs_x000a_12 Domestic - $21600_x000a_6 International - $1920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0800"/>
    <n v="10800"/>
    <m/>
    <n v="0"/>
    <n v="0"/>
    <n v="0"/>
    <n v="0"/>
    <n v="0"/>
    <n v="0"/>
    <n v="0"/>
    <n v="0"/>
    <n v="0"/>
    <n v="0"/>
    <n v="0"/>
    <n v="10800"/>
    <n v="10800"/>
    <n v="0"/>
    <n v="21600"/>
    <n v="11448"/>
    <n v="33048"/>
    <n v="1944"/>
    <n v="1030.3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48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5"/>
    <x v="3"/>
    <s v="FS3 Off-Ice Logging Winch Training with IDP (3 Drillers 1 day)"/>
    <s v="FS3 - Off-Ice Logging Winch Training - 3 Drillers 1 day"/>
    <x v="5"/>
    <x v="0"/>
    <s v="Labor - Task"/>
    <s v="EN"/>
    <s v="D - Expert Opinion"/>
    <n v="115"/>
    <n v="115"/>
    <n v="0"/>
    <n v="0"/>
    <s v="Off Ice"/>
    <s v="C1"/>
    <n v="0.09"/>
    <n v="264.76873739235009"/>
    <n v="0"/>
    <s v="Logging Winch Training - 3 Drillers 1 day training with IDP support (IDP cost in Calibration WBS)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24"/>
    <m/>
    <m/>
    <n v="24"/>
    <n v="0.16"/>
    <n v="0"/>
    <n v="0"/>
    <n v="0"/>
    <n v="0"/>
    <n v="0"/>
    <n v="0"/>
    <n v="0"/>
    <n v="0"/>
    <n v="0"/>
    <n v="2941.8748599150008"/>
    <n v="0"/>
    <n v="0"/>
    <n v="2941.8748599150008"/>
    <n v="0"/>
    <n v="2941.8748599150008"/>
    <n v="264.7687373923500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1.8748599150008"/>
    <n v="1"/>
    <n v="1.0215000000000001"/>
    <n v="1.0434622500000001"/>
    <n v="1.0658966883750003"/>
    <n v="1.0888134671750629"/>
    <n v="0"/>
    <n v="0"/>
    <n v="2941.8748599150008"/>
    <n v="0"/>
    <n v="0"/>
    <n v="0"/>
    <n v="0"/>
    <n v="0"/>
    <x v="12"/>
  </r>
  <r>
    <n v="1.2"/>
    <s v="1.2.8.5.2"/>
    <x v="3"/>
    <s v="PQ, ECW &amp; Deployment Travel Costs (FS1)"/>
    <s v="Deployment Travel &amp; PQ Costs (FS1) (Driller_PSL_Manager)"/>
    <x v="5"/>
    <x v="0"/>
    <s v="Labor - Task"/>
    <s v="EN"/>
    <s v="E - Extrapolation from Actuals"/>
    <n v="115"/>
    <n v="115"/>
    <n v="0"/>
    <n v="0"/>
    <s v="Off Ice"/>
    <s v="C1"/>
    <n v="0.09"/>
    <n v="1397.2393607796002"/>
    <n v="0"/>
    <s v="1 Drill Manager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m/>
    <m/>
    <n v="24"/>
    <m/>
    <m/>
    <m/>
    <m/>
    <m/>
    <m/>
    <m/>
    <n v="64"/>
    <n v="0.42666666666666664"/>
    <n v="0"/>
    <n v="4799.9263500000006"/>
    <n v="0"/>
    <n v="0"/>
    <n v="2879.9558100000004"/>
    <n v="0"/>
    <n v="0"/>
    <n v="0"/>
    <n v="0"/>
    <n v="0"/>
    <n v="0"/>
    <n v="0"/>
    <n v="7679.882160000001"/>
    <n v="0"/>
    <n v="7679.882160000001"/>
    <n v="691.18939440000008"/>
    <n v="0"/>
    <m/>
    <n v="40"/>
    <m/>
    <m/>
    <n v="24"/>
    <m/>
    <m/>
    <m/>
    <m/>
    <m/>
    <m/>
    <m/>
    <n v="64"/>
    <n v="0.42666666666666664"/>
    <n v="0"/>
    <n v="4903.1247665250012"/>
    <n v="0"/>
    <n v="0"/>
    <n v="2941.8748599150008"/>
    <n v="0"/>
    <n v="0"/>
    <n v="0"/>
    <n v="0"/>
    <n v="0"/>
    <n v="0"/>
    <n v="0"/>
    <n v="7844.9996264400015"/>
    <n v="0"/>
    <n v="7844.9996264400015"/>
    <n v="706.0499663796001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24.881786440003"/>
    <n v="1"/>
    <n v="1.0215000000000001"/>
    <n v="1.0434622500000001"/>
    <n v="1.0658966883750003"/>
    <n v="1.0888134671750629"/>
    <n v="0"/>
    <n v="7679.882160000001"/>
    <n v="7844.9996264400024"/>
    <n v="0"/>
    <n v="0"/>
    <n v="0"/>
    <n v="0"/>
    <n v="0"/>
    <x v="12"/>
  </r>
  <r>
    <n v="1.2"/>
    <s v="1.2.8.5.2"/>
    <x v="0"/>
    <s v="PQ, ECW &amp; Deployment Travel Costs (FS1)"/>
    <s v="Deployment Travel &amp; PQ Costs (FS1) (Safety Engineer)"/>
    <x v="10"/>
    <x v="0"/>
    <s v="Labor - Task"/>
    <s v="EN-S"/>
    <s v="E - Extrapolation from Actuals"/>
    <n v="53"/>
    <n v="46"/>
    <n v="0.35"/>
    <n v="0.53"/>
    <s v="Off Ice"/>
    <s v="C1"/>
    <n v="0.09"/>
    <n v="657.96121555704019"/>
    <n v="348.71944424523133"/>
    <s v="1 Safety Engineer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m/>
    <m/>
    <n v="24"/>
    <m/>
    <m/>
    <m/>
    <m/>
    <m/>
    <m/>
    <m/>
    <n v="64"/>
    <n v="0.42666666666666664"/>
    <n v="0"/>
    <n v="2986.3889595000005"/>
    <n v="0"/>
    <n v="0"/>
    <n v="1791.8333757000003"/>
    <n v="0"/>
    <n v="0"/>
    <n v="0"/>
    <n v="0"/>
    <n v="0"/>
    <n v="0"/>
    <n v="0"/>
    <n v="4778.222335200001"/>
    <n v="2532.4578376560007"/>
    <n v="7310.6801728560022"/>
    <n v="430.04001016800009"/>
    <n v="227.9212053890400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10.6801728560022"/>
    <n v="1"/>
    <n v="1.0215000000000001"/>
    <n v="1.0434622500000001"/>
    <n v="1.0658966883750003"/>
    <n v="1.0888134671750629"/>
    <n v="0"/>
    <n v="3539.4239520000006"/>
    <n v="0"/>
    <n v="0"/>
    <n v="0"/>
    <n v="1238.7983832000002"/>
    <n v="0"/>
    <n v="0"/>
    <x v="12"/>
  </r>
  <r>
    <n v="1.2"/>
    <s v="1.2.8.5.2"/>
    <x v="3"/>
    <s v="PQ, ECW &amp; Deployment Travel Costs (FS1)"/>
    <s v="Deployment Travel &amp; PQ Costs (FS1) (Driller_PSL_DirectHire) x 3"/>
    <x v="5"/>
    <x v="0"/>
    <s v="Labor - Task"/>
    <s v="TE"/>
    <s v="E - Extrapolation from Actuals"/>
    <n v="77"/>
    <n v="77"/>
    <n v="0"/>
    <n v="0"/>
    <s v="Off Ice"/>
    <s v="C1"/>
    <n v="0.09"/>
    <n v="1388.3891313600002"/>
    <n v="0"/>
    <s v="3 Seasonal drillers, 5 days deployment travel 3 days redeployment  _x000a_(No Contributed drillers)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"/>
    <m/>
    <m/>
    <n v="72"/>
    <m/>
    <m/>
    <m/>
    <m/>
    <m/>
    <m/>
    <m/>
    <n v="192"/>
    <n v="1.28"/>
    <n v="0"/>
    <n v="9641.591190000001"/>
    <n v="0"/>
    <n v="0"/>
    <n v="5784.9547140000004"/>
    <n v="0"/>
    <n v="0"/>
    <n v="0"/>
    <n v="0"/>
    <n v="0"/>
    <n v="0"/>
    <n v="0"/>
    <n v="15426.545904000002"/>
    <n v="0"/>
    <n v="15426.545904000002"/>
    <n v="1388.38913136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26.545904000002"/>
    <n v="1"/>
    <n v="1.0215000000000001"/>
    <n v="1.0434622500000001"/>
    <n v="1.0658966883750003"/>
    <n v="1.0888134671750629"/>
    <n v="0"/>
    <n v="15426.545904000002"/>
    <n v="0"/>
    <n v="0"/>
    <n v="0"/>
    <n v="0"/>
    <n v="0"/>
    <n v="0"/>
    <x v="12"/>
  </r>
  <r>
    <n v="1.2"/>
    <s v="1.2.8.5.2"/>
    <x v="3"/>
    <s v="PQ, ECW &amp; Deployment Travel Costs (FS1)"/>
    <s v="Deployment Travel &amp; PQ Costs (FS1) (PSL_Engineer) x 9"/>
    <x v="5"/>
    <x v="0"/>
    <s v="Labor - Task"/>
    <s v="EN"/>
    <s v="E - Extrapolation from Actuals"/>
    <n v="115"/>
    <n v="115"/>
    <n v="0"/>
    <n v="0"/>
    <s v="Off Ice"/>
    <s v="C1"/>
    <n v="0.09"/>
    <n v="6220.704549600001"/>
    <n v="0"/>
    <s v="9 PSL Engineers (2 Rotators)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0"/>
    <n v="128"/>
    <m/>
    <n v="168"/>
    <m/>
    <m/>
    <m/>
    <m/>
    <m/>
    <m/>
    <m/>
    <n v="576"/>
    <n v="3.84"/>
    <n v="0"/>
    <n v="33599.484450000004"/>
    <n v="15359.764320000002"/>
    <n v="0"/>
    <n v="20159.690670000004"/>
    <n v="0"/>
    <n v="0"/>
    <n v="0"/>
    <n v="0"/>
    <n v="0"/>
    <n v="0"/>
    <n v="0"/>
    <n v="69118.939440000016"/>
    <n v="0"/>
    <n v="69118.939440000016"/>
    <n v="6220.7045496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118.939440000016"/>
    <n v="1"/>
    <n v="1.0215000000000001"/>
    <n v="1.0434622500000001"/>
    <n v="1.0658966883750003"/>
    <n v="1.0888134671750629"/>
    <n v="0"/>
    <n v="69118.939440000016"/>
    <n v="0"/>
    <n v="0"/>
    <n v="0"/>
    <n v="0"/>
    <n v="0"/>
    <n v="0"/>
    <x v="12"/>
  </r>
  <r>
    <n v="1.2"/>
    <s v="1.2.8.5.2"/>
    <x v="3"/>
    <s v="PQ, ECW &amp; Deployment Travel Costs (FS1)"/>
    <s v="Deployment Travel &amp; PQ Costs (FS1) (Drill Team)"/>
    <x v="5"/>
    <x v="1"/>
    <s v="M &amp; S"/>
    <m/>
    <s v="E - Extrapolation from Actuals"/>
    <m/>
    <n v="1"/>
    <n v="0"/>
    <n v="0.53"/>
    <s v="Off Ice"/>
    <s v="C1"/>
    <n v="0.09"/>
    <n v="2093.04"/>
    <n v="1109.3112000000001"/>
    <s v="16 - PQ's 1 Drill Lead, 1 Safety Engineer, 5 Direct Hire (2 alternate) &amp; 9 PSL Engineers @ $950/each (anticipated cost)"/>
    <m/>
    <m/>
    <m/>
    <m/>
    <m/>
    <m/>
    <m/>
    <m/>
    <n v="7600"/>
    <m/>
    <n v="7600"/>
    <m/>
    <n v="0"/>
    <n v="0"/>
    <n v="0"/>
    <n v="0"/>
    <n v="0"/>
    <n v="0"/>
    <n v="0"/>
    <n v="0"/>
    <n v="0"/>
    <n v="0"/>
    <n v="7600"/>
    <n v="0"/>
    <n v="7600"/>
    <n v="0"/>
    <n v="15200"/>
    <n v="8056"/>
    <n v="23256"/>
    <n v="1368"/>
    <n v="725.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56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5.2"/>
    <x v="3"/>
    <s v="PQ, ECW &amp; Deployment Travel Costs (FS1)"/>
    <s v="Deployment Travel &amp; PQ Costs (FS1) (Drill Team)"/>
    <x v="7"/>
    <x v="2"/>
    <s v="Travel"/>
    <m/>
    <s v="E - Extrapolation from Actuals"/>
    <m/>
    <n v="1"/>
    <n v="0"/>
    <n v="0.53"/>
    <s v="Off Ice"/>
    <s v="C1"/>
    <n v="0.09"/>
    <n v="3470.04"/>
    <n v="1839.1212"/>
    <s v="14 - Deployment Travel @ $1800 each"/>
    <m/>
    <m/>
    <m/>
    <m/>
    <m/>
    <m/>
    <m/>
    <m/>
    <m/>
    <n v="12600"/>
    <n v="12600"/>
    <m/>
    <n v="0"/>
    <n v="0"/>
    <n v="0"/>
    <n v="0"/>
    <n v="0"/>
    <n v="0"/>
    <n v="0"/>
    <n v="0"/>
    <n v="0"/>
    <n v="0"/>
    <n v="0"/>
    <n v="12600"/>
    <n v="12600"/>
    <n v="0"/>
    <n v="25200"/>
    <n v="13356"/>
    <n v="38556"/>
    <n v="2268"/>
    <n v="1202.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56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5.11"/>
    <x v="3"/>
    <s v="On-Ice Labor  (FS1)"/>
    <s v="On-Ice Labor  (FS1) (PSL Engineers)"/>
    <x v="5"/>
    <x v="0"/>
    <s v="Labor - Task"/>
    <s v="EN"/>
    <s v="D - Expert Opinion"/>
    <n v="85.185185185185205"/>
    <n v="115"/>
    <n v="0"/>
    <n v="0"/>
    <s v="On Ice"/>
    <s v="C2"/>
    <n v="0.125"/>
    <n v="50999.217468750023"/>
    <n v="0"/>
    <s v="EE/ME Engineer Labor Totals from Population file. Assumes 2 days in McMurdo southbound and 0 days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4"/>
    <n v="1818"/>
    <n v="1728"/>
    <m/>
    <m/>
    <m/>
    <m/>
    <m/>
    <m/>
    <m/>
    <m/>
    <n v="4590"/>
    <n v="30.599999999999998"/>
    <n v="0"/>
    <n v="92798.576100000035"/>
    <n v="161597.52045000007"/>
    <n v="153597.64320000005"/>
    <n v="0"/>
    <n v="0"/>
    <n v="0"/>
    <n v="0"/>
    <n v="0"/>
    <n v="0"/>
    <n v="0"/>
    <n v="0"/>
    <n v="407993.73975000018"/>
    <n v="0"/>
    <n v="407993.73975000018"/>
    <n v="50999.21746875002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993.73975000018"/>
    <n v="1"/>
    <n v="1.0215000000000001"/>
    <n v="1.0434622500000001"/>
    <n v="1.0658966883750003"/>
    <n v="1.0888134671750629"/>
    <n v="0"/>
    <n v="407993.73975000018"/>
    <n v="0"/>
    <n v="0"/>
    <n v="0"/>
    <n v="0"/>
    <n v="0"/>
    <n v="0"/>
    <x v="12"/>
  </r>
  <r>
    <n v="1.2"/>
    <s v="1.2.8.5.11"/>
    <x v="3"/>
    <s v="On-Ice Labor  (FS1)"/>
    <s v="On-Ice Labor  (FS1) (PSL Contract Drillers)"/>
    <x v="5"/>
    <x v="0"/>
    <s v="Labor - Task"/>
    <s v="TE"/>
    <s v="D - Expert Opinion"/>
    <n v="57.037037037037003"/>
    <n v="77"/>
    <n v="0"/>
    <n v="0"/>
    <s v="On Ice"/>
    <s v="C2"/>
    <n v="0.125"/>
    <n v="10980.701077499994"/>
    <n v="0"/>
    <s v="Technician Labor Totals from Population file. Assumes 2 days in McMurdo southbound and 0 days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9"/>
    <n v="549"/>
    <n v="648"/>
    <m/>
    <m/>
    <m/>
    <m/>
    <m/>
    <m/>
    <m/>
    <m/>
    <n v="1476"/>
    <n v="9.84"/>
    <n v="0"/>
    <n v="16604.962604999993"/>
    <n v="32674.281254999984"/>
    <n v="38566.364759999982"/>
    <n v="0"/>
    <n v="0"/>
    <n v="0"/>
    <n v="0"/>
    <n v="0"/>
    <n v="0"/>
    <n v="0"/>
    <n v="0"/>
    <n v="87845.608619999955"/>
    <n v="0"/>
    <n v="87845.608619999955"/>
    <n v="10980.70107749999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845.608619999955"/>
    <n v="1"/>
    <n v="1.0215000000000001"/>
    <n v="1.0434622500000001"/>
    <n v="1.0658966883750003"/>
    <n v="1.0888134671750629"/>
    <n v="0"/>
    <n v="87845.608619999955"/>
    <n v="0"/>
    <n v="0"/>
    <n v="0"/>
    <n v="0"/>
    <n v="0"/>
    <n v="0"/>
    <x v="12"/>
  </r>
  <r>
    <n v="1.2"/>
    <s v="1.2.8.5.11"/>
    <x v="0"/>
    <s v="On-Ice Labor  (FS1)"/>
    <s v="On-Ice Labor  (FS1) (Safety Engineer)"/>
    <x v="10"/>
    <x v="0"/>
    <s v="Labor - Task"/>
    <s v="EN-S"/>
    <s v="D - Expert Opinion"/>
    <n v="34.074074074074097"/>
    <n v="46"/>
    <n v="0.35"/>
    <n v="0.53"/>
    <s v="On Ice"/>
    <s v="C1"/>
    <n v="0.09"/>
    <n v="1963.0210794331513"/>
    <n v="1040.4011720995702"/>
    <s v="Safety Engineer Labor Totals from Population file. Assumes 2 days in McMurdo southbound and 0 days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2"/>
    <n v="135"/>
    <m/>
    <m/>
    <m/>
    <m/>
    <m/>
    <m/>
    <m/>
    <m/>
    <m/>
    <n v="297"/>
    <n v="1.98"/>
    <n v="0"/>
    <n v="7775.8806870000071"/>
    <n v="6479.9005725000043"/>
    <n v="0"/>
    <n v="0"/>
    <n v="0"/>
    <n v="0"/>
    <n v="0"/>
    <n v="0"/>
    <n v="0"/>
    <n v="0"/>
    <n v="0"/>
    <n v="14255.78125950001"/>
    <n v="7555.564067535006"/>
    <n v="21811.345327035015"/>
    <n v="1283.020313355001"/>
    <n v="680.0007660781504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11.345327035015"/>
    <n v="1"/>
    <n v="1.0215000000000001"/>
    <n v="1.0434622500000001"/>
    <n v="1.0658966883750003"/>
    <n v="1.0888134671750629"/>
    <n v="0"/>
    <n v="10559.83797000001"/>
    <n v="0"/>
    <n v="0"/>
    <n v="0"/>
    <n v="3695.9432895000032"/>
    <n v="0"/>
    <n v="0"/>
    <x v="12"/>
  </r>
  <r>
    <n v="1.2"/>
    <s v="1.2.8.6.2"/>
    <x v="3"/>
    <s v="PQ, ECW &amp; Deployment Travel Costs (FS2)  Team"/>
    <s v="Deployment Travel &amp; PQ Costs (FS2) (Driller_PSL_Manager)"/>
    <x v="5"/>
    <x v="0"/>
    <s v="Labor - Task"/>
    <s v="EN"/>
    <s v="E - Extrapolation from Actuals"/>
    <n v="115"/>
    <n v="115"/>
    <n v="0"/>
    <n v="0"/>
    <s v="Off Ice"/>
    <s v="C1"/>
    <n v="0.09"/>
    <n v="706.04996637960016"/>
    <n v="0"/>
    <s v="1 Drill Manager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m/>
    <m/>
    <n v="24"/>
    <m/>
    <m/>
    <m/>
    <m/>
    <m/>
    <m/>
    <m/>
    <n v="64"/>
    <n v="0.42666666666666664"/>
    <n v="0"/>
    <n v="4903.1247665250012"/>
    <n v="0"/>
    <n v="0"/>
    <n v="2941.8748599150008"/>
    <n v="0"/>
    <n v="0"/>
    <n v="0"/>
    <n v="0"/>
    <n v="0"/>
    <n v="0"/>
    <n v="0"/>
    <n v="7844.9996264400015"/>
    <n v="0"/>
    <n v="7844.9996264400015"/>
    <n v="706.0499663796001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44.9996264400015"/>
    <n v="1"/>
    <n v="1.0215000000000001"/>
    <n v="1.0434622500000001"/>
    <n v="1.0658966883750003"/>
    <n v="1.0888134671750629"/>
    <n v="0"/>
    <n v="0"/>
    <n v="7844.9996264400024"/>
    <n v="0"/>
    <n v="0"/>
    <n v="0"/>
    <n v="0"/>
    <n v="0"/>
    <x v="12"/>
  </r>
  <r>
    <n v="1.2"/>
    <s v="1.2.8.6.2"/>
    <x v="0"/>
    <s v="PQ, ECW &amp; Deployment Travel Costs (FS2)  Team"/>
    <s v="Deployment Travel &amp; PQ Costs (FS2) (Safety_Engineer)"/>
    <x v="10"/>
    <x v="0"/>
    <s v="Labor - Task"/>
    <s v="EN-S"/>
    <s v="E - Extrapolation from Actuals"/>
    <n v="53"/>
    <n v="46"/>
    <n v="0.35"/>
    <n v="0.53"/>
    <s v="Off Ice"/>
    <s v="C1"/>
    <n v="0.09"/>
    <n v="672.10738169151648"/>
    <n v="356.21691229650378"/>
    <s v="1 Safety Engineer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m/>
    <m/>
    <n v="24"/>
    <m/>
    <m/>
    <m/>
    <m/>
    <m/>
    <m/>
    <m/>
    <n v="64"/>
    <n v="0.42666666666666664"/>
    <n v="0"/>
    <n v="3050.5963221292509"/>
    <n v="0"/>
    <n v="0"/>
    <n v="1830.3577932775506"/>
    <n v="0"/>
    <n v="0"/>
    <n v="0"/>
    <n v="0"/>
    <n v="0"/>
    <n v="0"/>
    <n v="0"/>
    <n v="4880.9541154068011"/>
    <n v="2586.9056811656046"/>
    <n v="7467.8597965724057"/>
    <n v="439.28587038661209"/>
    <n v="232.8215113049044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67.8597965724057"/>
    <n v="1"/>
    <n v="1.0215000000000001"/>
    <n v="1.0434622500000001"/>
    <n v="1.0658966883750003"/>
    <n v="1.0888134671750629"/>
    <n v="0"/>
    <n v="0"/>
    <n v="3615.521566968001"/>
    <n v="0"/>
    <n v="0"/>
    <n v="0"/>
    <n v="1265.4325484388003"/>
    <n v="0"/>
    <x v="12"/>
  </r>
  <r>
    <n v="1.2"/>
    <s v="1.2.8.6.2"/>
    <x v="3"/>
    <s v="PQ, ECW &amp; Deployment Travel Costs (FS2)  Team"/>
    <s v="Deployment Travel &amp; PQ Costs (FS2) (PSL_Direct_Hire)"/>
    <x v="5"/>
    <x v="0"/>
    <s v="Labor - Task"/>
    <s v="TE"/>
    <s v="E - Extrapolation from Actuals"/>
    <n v="77"/>
    <n v="77"/>
    <n v="0"/>
    <n v="0"/>
    <s v="Off Ice"/>
    <s v="C1"/>
    <n v="0.09"/>
    <n v="2836.4789953684804"/>
    <n v="0"/>
    <s v="6 PSL Direct Hire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0"/>
    <m/>
    <m/>
    <n v="144"/>
    <m/>
    <m/>
    <m/>
    <m/>
    <m/>
    <m/>
    <m/>
    <n v="384"/>
    <n v="2.56"/>
    <n v="0"/>
    <n v="19697.770801170005"/>
    <n v="0"/>
    <n v="0"/>
    <n v="11818.662480702003"/>
    <n v="0"/>
    <n v="0"/>
    <n v="0"/>
    <n v="0"/>
    <n v="0"/>
    <n v="0"/>
    <n v="0"/>
    <n v="31516.433281872007"/>
    <n v="0"/>
    <n v="31516.433281872007"/>
    <n v="2836.47899536848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16.433281872007"/>
    <n v="1"/>
    <n v="1.0215000000000001"/>
    <n v="1.0434622500000001"/>
    <n v="1.0658966883750003"/>
    <n v="1.0888134671750629"/>
    <n v="0"/>
    <n v="0"/>
    <n v="31516.433281872007"/>
    <n v="0"/>
    <n v="0"/>
    <n v="0"/>
    <n v="0"/>
    <n v="0"/>
    <x v="12"/>
  </r>
  <r>
    <n v="1.2"/>
    <s v="1.2.8.6.2"/>
    <x v="3"/>
    <s v="PQ, ECW &amp; Deployment Travel Costs (FS2)  Team"/>
    <s v="Deployment Travel &amp; PQ Costs (FS2) (PSL_Engineer)"/>
    <x v="5"/>
    <x v="0"/>
    <s v="Labor - Task"/>
    <s v="EN"/>
    <s v="E - Extrapolation from Actuals"/>
    <n v="115"/>
    <n v="115"/>
    <n v="0"/>
    <n v="0"/>
    <s v="Off Ice"/>
    <s v="C1"/>
    <n v="0.09"/>
    <n v="6354.4496974164022"/>
    <n v="0"/>
    <s v="9 PSL Engineers w/ 2 Rotators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0"/>
    <n v="128"/>
    <m/>
    <n v="168"/>
    <m/>
    <m/>
    <m/>
    <m/>
    <m/>
    <m/>
    <m/>
    <n v="576"/>
    <n v="3.84"/>
    <n v="0"/>
    <n v="34321.873365675012"/>
    <n v="15689.999252880005"/>
    <n v="0"/>
    <n v="20593.124019405004"/>
    <n v="0"/>
    <n v="0"/>
    <n v="0"/>
    <n v="0"/>
    <n v="0"/>
    <n v="0"/>
    <n v="0"/>
    <n v="70604.996637960023"/>
    <n v="0"/>
    <n v="70604.996637960023"/>
    <n v="6354.449697416402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604.996637960023"/>
    <n v="1"/>
    <n v="1.0215000000000001"/>
    <n v="1.0434622500000001"/>
    <n v="1.0658966883750003"/>
    <n v="1.0888134671750629"/>
    <n v="0"/>
    <n v="0"/>
    <n v="70604.996637960023"/>
    <n v="0"/>
    <n v="0"/>
    <n v="0"/>
    <n v="0"/>
    <n v="0"/>
    <x v="12"/>
  </r>
  <r>
    <n v="1.2"/>
    <s v="1.2.8.6.2"/>
    <x v="3"/>
    <s v="PQ, ECW &amp; Deployment Travel Costs (FS2)  Team"/>
    <s v="Deployment Travel &amp; PQ Costs (FS2) (Drill Team)"/>
    <x v="5"/>
    <x v="1"/>
    <s v="M &amp; S"/>
    <m/>
    <s v="E - Extrapolation from Actuals"/>
    <m/>
    <n v="1"/>
    <n v="0"/>
    <n v="0.53"/>
    <s v="Off Ice"/>
    <s v="C1"/>
    <n v="0.09"/>
    <n v="2485.4850000000001"/>
    <n v="1317.3070500000001"/>
    <s v="19 - PQ's @ $950/each (anticipated cost) - 2 Alternates and 17 Primarie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9025"/>
    <n v="9025"/>
    <m/>
    <n v="0"/>
    <n v="0"/>
    <n v="0"/>
    <n v="0"/>
    <n v="0"/>
    <n v="0"/>
    <n v="0"/>
    <n v="0"/>
    <n v="0"/>
    <n v="0"/>
    <n v="0"/>
    <n v="9025"/>
    <n v="9025"/>
    <n v="0"/>
    <n v="18050"/>
    <n v="9566.5"/>
    <n v="27616.5"/>
    <n v="1624.5"/>
    <n v="860.9850000000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16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6.2"/>
    <x v="3"/>
    <s v="PQ, ECW &amp; Deployment Travel Costs (FS2)  Team"/>
    <s v="Deployment Travel &amp; PQ Costs (FS2) (Drill Team)"/>
    <x v="7"/>
    <x v="2"/>
    <s v="Travel"/>
    <m/>
    <s v="E - Extrapolation from Actuals"/>
    <m/>
    <n v="1"/>
    <n v="0"/>
    <n v="0.53"/>
    <s v="Off Ice"/>
    <s v="C1"/>
    <n v="0.09"/>
    <n v="4213.62"/>
    <n v="2233.2186000000002"/>
    <s v="17 - Deploy travel costs w/ 2 PSL rotator @ $1800 each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5300"/>
    <n v="15300"/>
    <n v="0"/>
    <n v="0"/>
    <n v="0"/>
    <n v="0"/>
    <n v="0"/>
    <n v="0"/>
    <n v="0"/>
    <n v="0"/>
    <n v="0"/>
    <n v="0"/>
    <n v="0"/>
    <n v="0"/>
    <n v="15300"/>
    <n v="15300"/>
    <n v="30600"/>
    <n v="16218"/>
    <n v="46818"/>
    <n v="2754"/>
    <n v="1459.6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18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6.6.9"/>
    <x v="3"/>
    <s v="Parallel Gens through PDM Bays (Driller &amp; Contract Gen Tech)"/>
    <s v="Generators/PDM: Parallel Gens through PDM Bays (Contract Gen Tech)"/>
    <x v="5"/>
    <x v="3"/>
    <s v="CapEx"/>
    <m/>
    <s v="D - Expert Opinion"/>
    <m/>
    <n v="1"/>
    <n v="0"/>
    <n v="0.53"/>
    <s v="On Ice"/>
    <s v="C3"/>
    <n v="0.2"/>
    <n v="2780"/>
    <n v="0"/>
    <s v="Estimated 18 days of contractor cost @ $250 per hour 9 hour days plus travel &amp; PQ allowance of $1200 for a total of $41,700 or $5957 for each of the 7 days of work at the Pole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00"/>
    <m/>
    <m/>
    <m/>
    <m/>
    <m/>
    <m/>
    <m/>
    <m/>
    <m/>
    <m/>
    <n v="0"/>
    <n v="0"/>
    <n v="0"/>
    <n v="13900"/>
    <n v="0"/>
    <n v="0"/>
    <n v="0"/>
    <n v="0"/>
    <n v="0"/>
    <n v="0"/>
    <n v="0"/>
    <n v="0"/>
    <n v="0"/>
    <n v="0"/>
    <n v="13900"/>
    <n v="0"/>
    <n v="13900"/>
    <n v="278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6.6.10"/>
    <x v="3"/>
    <s v="Load Test using Resistance Heaters (Driller &amp; Contract Gen Tech)"/>
    <s v="Generators/PDM: Load Test using Resistance Heaters (Contract Gen Tech)"/>
    <x v="5"/>
    <x v="3"/>
    <s v="CapEx"/>
    <m/>
    <s v="D - Expert Opinion"/>
    <m/>
    <n v="1"/>
    <n v="0"/>
    <n v="0.53"/>
    <s v="On Ice"/>
    <s v="C3"/>
    <n v="0.2"/>
    <n v="2780"/>
    <n v="0"/>
    <s v="Estimated 18 days of contractor cost @ $250 per hour 9 hour days plus travel &amp; PQ allowance of $1200 for a total of $41,700 or $5957 for each of the 7 days of work at the Pole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00"/>
    <m/>
    <m/>
    <m/>
    <m/>
    <m/>
    <m/>
    <m/>
    <m/>
    <m/>
    <m/>
    <n v="0"/>
    <n v="0"/>
    <n v="0"/>
    <n v="13900"/>
    <n v="0"/>
    <n v="0"/>
    <n v="0"/>
    <n v="0"/>
    <n v="0"/>
    <n v="0"/>
    <n v="0"/>
    <n v="0"/>
    <n v="0"/>
    <n v="0"/>
    <n v="13900"/>
    <n v="0"/>
    <n v="13900"/>
    <n v="278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6.6.11"/>
    <x v="3"/>
    <s v="Test Safety Shut-downs (Driller &amp; Contract Gen Tech)"/>
    <s v="Generators/PDM: Test Safety Shut-downs (Contract Gen Tech)"/>
    <x v="5"/>
    <x v="3"/>
    <s v="CapEx"/>
    <m/>
    <s v="D - Expert Opinion"/>
    <m/>
    <n v="1"/>
    <n v="0"/>
    <n v="0.53"/>
    <s v="On Ice"/>
    <s v="C3"/>
    <n v="0.2"/>
    <n v="2780"/>
    <n v="0"/>
    <s v="Estimated 18 days of contractor cost @ $250 per hour 9 hour days plus travel &amp; PQ allowance of $1200 for a total of $41,700 or $5957 for each of the 7 days of work at the Pole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13900"/>
    <m/>
    <m/>
    <m/>
    <m/>
    <m/>
    <m/>
    <m/>
    <m/>
    <m/>
    <n v="0"/>
    <n v="0"/>
    <n v="0"/>
    <n v="0"/>
    <n v="13900"/>
    <n v="0"/>
    <n v="0"/>
    <n v="0"/>
    <n v="0"/>
    <n v="0"/>
    <n v="0"/>
    <n v="0"/>
    <n v="0"/>
    <n v="0"/>
    <n v="13900"/>
    <n v="0"/>
    <n v="13900"/>
    <n v="278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6.15"/>
    <x v="3"/>
    <s v="On-ice Labor FS2"/>
    <s v="On-Ice Labor  (FS2) (PSL Engineers)"/>
    <x v="5"/>
    <x v="0"/>
    <s v="Labor - Task"/>
    <s v="EN"/>
    <s v="D - Expert Opinion"/>
    <n v="85.185185185185205"/>
    <n v="115"/>
    <n v="0"/>
    <n v="0"/>
    <s v="On Ice"/>
    <s v="C2"/>
    <n v="0.125"/>
    <n v="50563.474154789088"/>
    <n v="0"/>
    <s v="EE/ME Engineer Labor Totals from Population file. Assumes 2 days in McMurdo southbound and 1 day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0"/>
    <n v="1818"/>
    <n v="1647"/>
    <m/>
    <m/>
    <m/>
    <m/>
    <m/>
    <m/>
    <m/>
    <m/>
    <n v="4455"/>
    <n v="29.700000000000003"/>
    <n v="0"/>
    <n v="89890.620719625047"/>
    <n v="165071.8671396751"/>
    <n v="149545.30537901257"/>
    <n v="0"/>
    <n v="0"/>
    <n v="0"/>
    <n v="0"/>
    <n v="0"/>
    <n v="0"/>
    <n v="0"/>
    <n v="0"/>
    <n v="404507.7932383127"/>
    <n v="0"/>
    <n v="404507.7932383127"/>
    <n v="50563.47415478908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507.7932383127"/>
    <n v="1"/>
    <n v="1.0215000000000001"/>
    <n v="1.0434622500000001"/>
    <n v="1.0658966883750003"/>
    <n v="1.0888134671750629"/>
    <n v="0"/>
    <n v="0"/>
    <n v="404507.79323831265"/>
    <n v="0"/>
    <n v="0"/>
    <n v="0"/>
    <n v="0"/>
    <n v="0"/>
    <x v="12"/>
  </r>
  <r>
    <n v="1.2"/>
    <s v="1.2.8.6.15"/>
    <x v="3"/>
    <s v="On-ice Labor FS2"/>
    <s v="On-Ice Labor  (FS2) (PSL Drillers)"/>
    <x v="5"/>
    <x v="0"/>
    <s v="Labor - Task"/>
    <s v="TE"/>
    <s v="D - Expert Opinion"/>
    <n v="57.037037037037003"/>
    <n v="77"/>
    <n v="0"/>
    <n v="0"/>
    <s v="On Ice"/>
    <s v="C2"/>
    <n v="0.125"/>
    <n v="25648.139064023431"/>
    <n v="0"/>
    <s v="Technician Labor Totals from Population file. Assumes 2 days in McMurdo southbound and 1 day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9"/>
    <n v="1197"/>
    <n v="1359"/>
    <m/>
    <m/>
    <m/>
    <m/>
    <m/>
    <m/>
    <m/>
    <m/>
    <n v="3375"/>
    <n v="22.5"/>
    <n v="0"/>
    <n v="49791.587302957487"/>
    <n v="72772.319904322474"/>
    <n v="82621.205304907475"/>
    <n v="0"/>
    <n v="0"/>
    <n v="0"/>
    <n v="0"/>
    <n v="0"/>
    <n v="0"/>
    <n v="0"/>
    <n v="0"/>
    <n v="205185.11251218745"/>
    <n v="0"/>
    <n v="205185.11251218745"/>
    <n v="25648.13906402343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185.11251218745"/>
    <n v="1"/>
    <n v="1.0215000000000001"/>
    <n v="1.0434622500000001"/>
    <n v="1.0658966883750003"/>
    <n v="1.0888134671750629"/>
    <n v="0"/>
    <n v="0"/>
    <n v="205185.11251218742"/>
    <n v="0"/>
    <n v="0"/>
    <n v="0"/>
    <n v="0"/>
    <n v="0"/>
    <x v="12"/>
  </r>
  <r>
    <n v="1.2"/>
    <s v="1.2.8.6.15"/>
    <x v="0"/>
    <s v="On-ice Labor FS2"/>
    <s v="On-Ice Labor  (FS2) (Safety Engineer)"/>
    <x v="10"/>
    <x v="0"/>
    <s v="Labor - Task"/>
    <s v="EN-S"/>
    <s v="D - Expert Opinion"/>
    <n v="34.074074074074097"/>
    <n v="46"/>
    <n v="0.35"/>
    <n v="0.53"/>
    <s v="On Ice"/>
    <s v="C2"/>
    <n v="0.125"/>
    <n v="3572.723150188026"/>
    <n v="1893.543269599654"/>
    <s v="Safety Engineer Labor Totals from Population file. Assumes 2 days in McMurdo southbound and 1 day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"/>
    <n v="225"/>
    <n v="108"/>
    <m/>
    <m/>
    <m/>
    <m/>
    <m/>
    <m/>
    <m/>
    <m/>
    <n v="381"/>
    <n v="2.54"/>
    <n v="0"/>
    <n v="2353.4998879320019"/>
    <n v="11032.030724681261"/>
    <n v="5295.374747847005"/>
    <n v="0"/>
    <n v="0"/>
    <n v="0"/>
    <n v="0"/>
    <n v="0"/>
    <n v="0"/>
    <n v="0"/>
    <n v="0"/>
    <n v="18680.905360460267"/>
    <n v="9900.8798410439413"/>
    <n v="28581.785201504208"/>
    <n v="2335.1131700575334"/>
    <n v="1237.609980130492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81.785201504208"/>
    <n v="1"/>
    <n v="1.0215000000000001"/>
    <n v="1.0434622500000001"/>
    <n v="1.0658966883750003"/>
    <n v="1.0888134671750629"/>
    <n v="0"/>
    <n v="0"/>
    <n v="13837.707674415014"/>
    <n v="0"/>
    <n v="0"/>
    <n v="0"/>
    <n v="4843.1976860452551"/>
    <n v="0"/>
    <x v="12"/>
  </r>
  <r>
    <n v="1.2"/>
    <s v="1.2.8.7.2"/>
    <x v="3"/>
    <s v="PQ, ECW &amp; Deployment Travel Costs (FS3)"/>
    <s v="Deployment Travel &amp; PQ Costs (FS3) (Driller_Manager)"/>
    <x v="5"/>
    <x v="0"/>
    <s v="Labor - Task"/>
    <s v="EN"/>
    <s v="E - Extrapolation from Actuals"/>
    <n v="115"/>
    <n v="115"/>
    <n v="0"/>
    <n v="0"/>
    <s v="Off Ice"/>
    <s v="C1"/>
    <n v="0.09"/>
    <n v="721.23004065676162"/>
    <n v="0"/>
    <s v="1 (Drill Manager)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m/>
    <m/>
    <n v="24"/>
    <m/>
    <m/>
    <m/>
    <m/>
    <m/>
    <m/>
    <m/>
    <n v="64"/>
    <n v="0.42666666666666664"/>
    <n v="0"/>
    <n v="5008.5419490052891"/>
    <n v="0"/>
    <n v="0"/>
    <n v="3005.1251694031735"/>
    <n v="0"/>
    <n v="0"/>
    <n v="0"/>
    <n v="0"/>
    <n v="0"/>
    <n v="0"/>
    <n v="0"/>
    <n v="8013.6671184084626"/>
    <n v="0"/>
    <n v="8013.6671184084626"/>
    <n v="721.23004065676162"/>
    <n v="0"/>
    <n v="8013.6671184084626"/>
    <n v="1"/>
    <n v="1.0215000000000001"/>
    <n v="1.0434622500000001"/>
    <n v="1.0658966883750003"/>
    <n v="1.0888134671750629"/>
    <n v="0"/>
    <n v="0"/>
    <n v="0"/>
    <n v="8013.6671184084626"/>
    <n v="0"/>
    <n v="0"/>
    <n v="0"/>
    <n v="0"/>
    <x v="12"/>
  </r>
  <r>
    <n v="1.2"/>
    <s v="1.2.8.7.2"/>
    <x v="0"/>
    <s v="PQ, ECW &amp; Deployment Travel Costs (FS3)"/>
    <s v="Deployment Travel &amp; PQ Costs (FS3) (Safety_Engineer)"/>
    <x v="10"/>
    <x v="0"/>
    <s v="Labor - Task"/>
    <s v="EN-S"/>
    <s v="E - Extrapolation from Actuals"/>
    <n v="53"/>
    <n v="46"/>
    <n v="0.35"/>
    <n v="0.53"/>
    <s v="Off Ice"/>
    <s v="C1"/>
    <n v="0.09"/>
    <n v="686.55769039788413"/>
    <n v="363.87557591087858"/>
    <s v="1 (Safety Engineer)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m/>
    <n v="24"/>
    <m/>
    <m/>
    <m/>
    <m/>
    <m/>
    <m/>
    <m/>
    <m/>
    <n v="64"/>
    <n v="0.42666666666666664"/>
    <n v="0"/>
    <n v="3116.1841430550298"/>
    <n v="0"/>
    <n v="1869.7104858330181"/>
    <n v="0"/>
    <n v="0"/>
    <n v="0"/>
    <n v="0"/>
    <n v="0"/>
    <n v="0"/>
    <n v="0"/>
    <n v="0"/>
    <n v="4985.8946288880479"/>
    <n v="2642.5241533106655"/>
    <n v="7628.4187821987134"/>
    <n v="448.73051659992427"/>
    <n v="237.82717379795989"/>
    <n v="7628.4187821987134"/>
    <n v="1"/>
    <n v="1.0215000000000001"/>
    <n v="1.0434622500000001"/>
    <n v="1.0658966883750003"/>
    <n v="1.0888134671750629"/>
    <n v="0"/>
    <n v="0"/>
    <n v="0"/>
    <n v="3693.2552806578133"/>
    <n v="0"/>
    <n v="0"/>
    <n v="0"/>
    <n v="1292.6393482302346"/>
    <x v="12"/>
  </r>
  <r>
    <n v="1.2"/>
    <s v="1.2.8.7.2"/>
    <x v="3"/>
    <s v="PQ, ECW &amp; Deployment Travel Costs (FS3)"/>
    <s v="Deployment Travel &amp; PQ Costs (FS3) (Driller_PSL_Direct_Hire)"/>
    <x v="5"/>
    <x v="0"/>
    <s v="Labor - Task"/>
    <s v="EN"/>
    <s v="E - Extrapolation from Actuals"/>
    <n v="115"/>
    <n v="115"/>
    <n v="0"/>
    <n v="0"/>
    <s v="Off Ice"/>
    <s v="C1"/>
    <n v="0.09"/>
    <n v="14424.600813135236"/>
    <n v="0"/>
    <s v="20 (PSL Direct Hire)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0"/>
    <m/>
    <n v="480"/>
    <m/>
    <m/>
    <m/>
    <m/>
    <m/>
    <m/>
    <m/>
    <m/>
    <n v="1280"/>
    <n v="8.5333333333333332"/>
    <n v="0"/>
    <n v="100170.83898010579"/>
    <n v="0"/>
    <n v="60102.503388063473"/>
    <n v="0"/>
    <n v="0"/>
    <n v="0"/>
    <n v="0"/>
    <n v="0"/>
    <n v="0"/>
    <n v="0"/>
    <n v="0"/>
    <n v="160273.34236816928"/>
    <n v="0"/>
    <n v="160273.34236816928"/>
    <n v="14424.600813135236"/>
    <n v="0"/>
    <n v="160273.34236816928"/>
    <n v="1"/>
    <n v="1.0215000000000001"/>
    <n v="1.0434622500000001"/>
    <n v="1.0658966883750003"/>
    <n v="1.0888134671750629"/>
    <n v="0"/>
    <n v="0"/>
    <n v="0"/>
    <n v="160273.34236816925"/>
    <n v="0"/>
    <n v="0"/>
    <n v="0"/>
    <n v="0"/>
    <x v="12"/>
  </r>
  <r>
    <n v="1.2"/>
    <s v="1.2.8.7.2"/>
    <x v="3"/>
    <s v="PQ, ECW &amp; Deployment Travel Costs (FS3)"/>
    <s v="Deployment Travel &amp; PQ Costs (FS3) (Engineer_PSL)"/>
    <x v="5"/>
    <x v="0"/>
    <s v="Labor - Task"/>
    <s v="EN"/>
    <s v="E - Extrapolation from Actuals"/>
    <n v="115"/>
    <n v="115"/>
    <n v="0"/>
    <n v="0"/>
    <s v="Off Ice"/>
    <s v="C1"/>
    <n v="0.09"/>
    <n v="5769.8403252540929"/>
    <n v="0"/>
    <s v="8 (PSL Engineers)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0"/>
    <m/>
    <n v="192"/>
    <m/>
    <m/>
    <m/>
    <m/>
    <m/>
    <m/>
    <m/>
    <m/>
    <n v="512"/>
    <n v="3.4133333333333331"/>
    <n v="0"/>
    <n v="40068.335592042313"/>
    <n v="0"/>
    <n v="24041.001355225388"/>
    <n v="0"/>
    <n v="0"/>
    <n v="0"/>
    <n v="0"/>
    <n v="0"/>
    <n v="0"/>
    <n v="0"/>
    <n v="0"/>
    <n v="64109.3369472677"/>
    <n v="0"/>
    <n v="64109.3369472677"/>
    <n v="5769.8403252540929"/>
    <n v="0"/>
    <n v="64109.3369472677"/>
    <n v="1"/>
    <n v="1.0215000000000001"/>
    <n v="1.0434622500000001"/>
    <n v="1.0658966883750003"/>
    <n v="1.0888134671750629"/>
    <n v="0"/>
    <n v="0"/>
    <n v="0"/>
    <n v="64109.3369472677"/>
    <n v="0"/>
    <n v="0"/>
    <n v="0"/>
    <n v="0"/>
    <x v="12"/>
  </r>
  <r>
    <n v="1.2"/>
    <s v="1.2.8.7.2"/>
    <x v="3"/>
    <s v="PQ, ECW &amp; Deployment Travel Costs (FS3)"/>
    <s v="PQ Costs (FS3) (Drill Team)"/>
    <x v="5"/>
    <x v="1"/>
    <s v="M &amp; S"/>
    <m/>
    <s v="E - Extrapolation from Actuals"/>
    <m/>
    <n v="1"/>
    <n v="0"/>
    <n v="0.53"/>
    <s v="Off Ice"/>
    <s v="C1"/>
    <n v="0.09"/>
    <n v="4316.8949999999995"/>
    <n v="2287.95435"/>
    <s v="33 - PQ's @ $950/each (anticipated cost) 28 Drillers, Safety Engineer &amp; 4 Alternate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15675"/>
    <n v="15675"/>
    <m/>
    <m/>
    <n v="0"/>
    <n v="0"/>
    <n v="0"/>
    <n v="0"/>
    <n v="0"/>
    <n v="0"/>
    <n v="0"/>
    <n v="0"/>
    <n v="0"/>
    <n v="0"/>
    <n v="15675"/>
    <n v="15675"/>
    <n v="0"/>
    <n v="0"/>
    <n v="31350"/>
    <n v="16615.5"/>
    <n v="47965.5"/>
    <n v="2821.5"/>
    <n v="1495.39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65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7.2"/>
    <x v="3"/>
    <s v="PQ, ECW &amp; Deployment Travel Costs (FS3)"/>
    <s v="Travel  (FS3) (Drill Team)"/>
    <x v="7"/>
    <x v="2"/>
    <s v="Travel"/>
    <m/>
    <s v="E - Extrapolation from Actuals"/>
    <m/>
    <n v="1"/>
    <n v="0"/>
    <n v="0.53"/>
    <s v="Off Ice"/>
    <s v="C1"/>
    <n v="0.09"/>
    <n v="7187.94"/>
    <n v="3809.6082000000001"/>
    <s v="29 - Deploy travel costs 29 (28 Drillers &amp; 1 Safety Engineer) @ $1800 each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26100"/>
    <n v="26100"/>
    <n v="0"/>
    <n v="0"/>
    <n v="0"/>
    <n v="0"/>
    <n v="0"/>
    <n v="0"/>
    <n v="0"/>
    <n v="0"/>
    <n v="0"/>
    <n v="0"/>
    <n v="0"/>
    <n v="0"/>
    <n v="26100"/>
    <n v="26100"/>
    <n v="52200"/>
    <n v="27666"/>
    <n v="79866"/>
    <n v="4698"/>
    <n v="2489.9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866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7.13"/>
    <x v="3"/>
    <s v="On-Ice Labor  (FS3)"/>
    <s v="On-Ice Labor  (FS3) (PSL Engineers)"/>
    <x v="5"/>
    <x v="0"/>
    <s v="Labor - Task"/>
    <s v="EN"/>
    <s v="D - Expert Opinion"/>
    <n v="85.185185185185205"/>
    <n v="115"/>
    <n v="0"/>
    <n v="0"/>
    <s v="On Ice"/>
    <s v="C2"/>
    <n v="0.125"/>
    <n v="46850.736147986987"/>
    <n v="0"/>
    <s v="EE/ME Engineer Labor Totals from Population file. Assumes 2 days in McMurdo southbound and 1 day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2"/>
    <n v="1872"/>
    <n v="1467"/>
    <m/>
    <m/>
    <m/>
    <m/>
    <m/>
    <m/>
    <m/>
    <m/>
    <n v="4041"/>
    <n v="26.94"/>
    <n v="0"/>
    <n v="65111.045337068776"/>
    <n v="173629.4542321834"/>
    <n v="136065.38961464373"/>
    <n v="0"/>
    <n v="0"/>
    <n v="0"/>
    <n v="0"/>
    <n v="0"/>
    <n v="0"/>
    <n v="0"/>
    <n v="0"/>
    <n v="374805.8891838959"/>
    <n v="0"/>
    <n v="374805.8891838959"/>
    <n v="46850.736147986987"/>
    <n v="0"/>
    <n v="374805.8891838959"/>
    <n v="1"/>
    <n v="1.0215000000000001"/>
    <n v="1.0434622500000001"/>
    <n v="1.0658966883750003"/>
    <n v="1.0888134671750629"/>
    <n v="0"/>
    <n v="0"/>
    <n v="0"/>
    <n v="374805.8891838959"/>
    <n v="0"/>
    <n v="0"/>
    <n v="0"/>
    <n v="0"/>
    <x v="12"/>
  </r>
  <r>
    <n v="1.2"/>
    <s v="1.2.8.7.13"/>
    <x v="3"/>
    <s v="On-Ice Labor  (FS3)"/>
    <s v="On-Ice Labor  (FS3) (PSL Contract Drillers)"/>
    <x v="5"/>
    <x v="0"/>
    <s v="Labor - Task"/>
    <s v="TE"/>
    <s v="D - Expert Opinion"/>
    <n v="57.037037037037003"/>
    <n v="77"/>
    <n v="0"/>
    <n v="0"/>
    <s v="On Ice"/>
    <s v="C2"/>
    <n v="0.125"/>
    <n v="80694.688086011796"/>
    <n v="0"/>
    <s v="Technician Labor Totals from Population file. Assumes 2 days in McMurdo southbound and 1 day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90"/>
    <n v="4680"/>
    <n v="3825"/>
    <m/>
    <m/>
    <m/>
    <m/>
    <m/>
    <m/>
    <m/>
    <m/>
    <n v="10395"/>
    <n v="69.300000000000011"/>
    <n v="0"/>
    <n v="117374.09176147172"/>
    <n v="290640.6081712633"/>
    <n v="237542.80475535942"/>
    <n v="0"/>
    <n v="0"/>
    <n v="0"/>
    <n v="0"/>
    <n v="0"/>
    <n v="0"/>
    <n v="0"/>
    <n v="0"/>
    <n v="645557.50468809437"/>
    <n v="0"/>
    <n v="645557.50468809437"/>
    <n v="80694.688086011796"/>
    <n v="0"/>
    <n v="645557.50468809437"/>
    <n v="1"/>
    <n v="1.0215000000000001"/>
    <n v="1.0434622500000001"/>
    <n v="1.0658966883750003"/>
    <n v="1.0888134671750629"/>
    <n v="0"/>
    <n v="0"/>
    <n v="0"/>
    <n v="645557.50468809437"/>
    <n v="0"/>
    <n v="0"/>
    <n v="0"/>
    <n v="0"/>
    <x v="12"/>
  </r>
  <r>
    <n v="1.2"/>
    <s v="1.2.8.7.13"/>
    <x v="0"/>
    <s v="On-Ice Labor  (FS3)"/>
    <s v="On-Ice Labor  (FS3) (Safety Engineer)"/>
    <x v="10"/>
    <x v="0"/>
    <s v="Labor - Task"/>
    <s v="EN-S"/>
    <s v="D - Expert Opinion"/>
    <n v="34.074074074074097"/>
    <n v="46"/>
    <n v="0.35"/>
    <n v="0.53"/>
    <s v="On Ice"/>
    <s v="C2"/>
    <n v="0.125"/>
    <n v="5862.2479242132458"/>
    <n v="3106.9913998330203"/>
    <s v="Safety Engineer Labor Totals from Population file. Assumes 2 days in McMurdo southbound and 1 day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"/>
    <n v="234"/>
    <n v="234"/>
    <m/>
    <m/>
    <m/>
    <m/>
    <m/>
    <m/>
    <m/>
    <m/>
    <n v="612"/>
    <n v="4.08"/>
    <n v="0"/>
    <n v="7212.3004065676214"/>
    <n v="11719.988160672385"/>
    <n v="11719.988160672385"/>
    <n v="0"/>
    <n v="0"/>
    <n v="0"/>
    <n v="0"/>
    <n v="0"/>
    <n v="0"/>
    <n v="0"/>
    <n v="0"/>
    <n v="30652.276727912395"/>
    <n v="16245.70666579357"/>
    <n v="46897.983393705967"/>
    <n v="3831.5345909890493"/>
    <n v="2030.7133332241963"/>
    <n v="46897.983393705967"/>
    <n v="1"/>
    <n v="1.0215000000000001"/>
    <n v="1.0434622500000001"/>
    <n v="1.0658966883750003"/>
    <n v="1.0888134671750629"/>
    <n v="0"/>
    <n v="0"/>
    <n v="0"/>
    <n v="22705.390168823993"/>
    <n v="0"/>
    <n v="0"/>
    <n v="0"/>
    <n v="7946.886559088397"/>
    <x v="12"/>
  </r>
  <r>
    <n v="1.2"/>
    <s v="1.2.9.1.3.2"/>
    <x v="0"/>
    <s v="Procure Sensor Handling Equipment"/>
    <s v="Off-Ice Install: Procure Sensor Handling Equipment"/>
    <x v="5"/>
    <x v="3"/>
    <s v="CapEx"/>
    <m/>
    <s v="C - Engineering Buildup"/>
    <m/>
    <n v="1"/>
    <n v="0"/>
    <n v="0.53"/>
    <s v="Off Ice"/>
    <s v="C3"/>
    <n v="0.2"/>
    <n v="1690.6000000000001"/>
    <n v="0"/>
    <m/>
    <n v="8453"/>
    <m/>
    <m/>
    <m/>
    <m/>
    <m/>
    <m/>
    <m/>
    <m/>
    <m/>
    <m/>
    <m/>
    <n v="0"/>
    <n v="0"/>
    <n v="8453"/>
    <n v="0"/>
    <n v="0"/>
    <n v="0"/>
    <n v="0"/>
    <n v="0"/>
    <n v="0"/>
    <n v="0"/>
    <n v="0"/>
    <n v="0"/>
    <n v="0"/>
    <n v="0"/>
    <n v="8453"/>
    <n v="0"/>
    <n v="8453"/>
    <n v="1690.60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53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1.3.3"/>
    <x v="0"/>
    <s v="Procure ESD Mitigation Equipment"/>
    <s v="Off-Ice Install: Procure ESD Sensor Handling Equipment"/>
    <x v="5"/>
    <x v="3"/>
    <s v="CapEx"/>
    <m/>
    <s v="D - Expert Opinion"/>
    <m/>
    <n v="1"/>
    <n v="0"/>
    <n v="0.53"/>
    <s v="Off Ice"/>
    <s v="C4"/>
    <n v="0.35"/>
    <n v="1942.1499999999999"/>
    <n v="0"/>
    <s v="Lab coats, ESDgloves, ESD runners"/>
    <n v="5549"/>
    <m/>
    <m/>
    <m/>
    <m/>
    <m/>
    <m/>
    <m/>
    <m/>
    <m/>
    <m/>
    <m/>
    <n v="0"/>
    <n v="0"/>
    <n v="5549"/>
    <n v="0"/>
    <n v="0"/>
    <n v="0"/>
    <n v="0"/>
    <n v="0"/>
    <n v="0"/>
    <n v="0"/>
    <n v="0"/>
    <n v="0"/>
    <n v="0"/>
    <n v="0"/>
    <n v="5549"/>
    <n v="0"/>
    <n v="5549"/>
    <n v="1942.149999999999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9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2.8"/>
    <x v="0"/>
    <s v="Procure Installation Hardware"/>
    <s v="Off-Ice Install: Procure Installation Hardware"/>
    <x v="5"/>
    <x v="3"/>
    <s v="CapEx"/>
    <m/>
    <s v="C - Engineering Buildup"/>
    <m/>
    <n v="1"/>
    <n v="0"/>
    <n v="0.53"/>
    <s v="Off Ice"/>
    <s v="C3"/>
    <n v="0.2"/>
    <n v="21600"/>
    <n v="0"/>
    <m/>
    <m/>
    <n v="36000"/>
    <n v="36000"/>
    <n v="36000"/>
    <m/>
    <m/>
    <m/>
    <m/>
    <m/>
    <m/>
    <m/>
    <m/>
    <n v="0"/>
    <n v="0"/>
    <n v="0"/>
    <n v="36000"/>
    <n v="36000"/>
    <n v="36000"/>
    <n v="0"/>
    <n v="0"/>
    <n v="0"/>
    <n v="0"/>
    <n v="0"/>
    <n v="0"/>
    <n v="0"/>
    <n v="0"/>
    <n v="108000"/>
    <n v="0"/>
    <n v="108000"/>
    <n v="216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2.9"/>
    <x v="0"/>
    <s v="Procure Installation Weights"/>
    <s v="Off-Ice Install: Procure Installation Weights"/>
    <x v="5"/>
    <x v="3"/>
    <s v="CapEx"/>
    <m/>
    <s v="D - Expert Opinion"/>
    <m/>
    <n v="1"/>
    <n v="0"/>
    <n v="0.53"/>
    <s v="Off Ice"/>
    <s v="C4"/>
    <n v="0.35"/>
    <n v="3465"/>
    <n v="0"/>
    <m/>
    <m/>
    <n v="3300"/>
    <n v="3300"/>
    <n v="3300"/>
    <m/>
    <m/>
    <m/>
    <m/>
    <m/>
    <m/>
    <m/>
    <m/>
    <n v="0"/>
    <n v="0"/>
    <n v="0"/>
    <n v="3300"/>
    <n v="3300"/>
    <n v="3300"/>
    <n v="0"/>
    <n v="0"/>
    <n v="0"/>
    <n v="0"/>
    <n v="0"/>
    <n v="0"/>
    <n v="0"/>
    <n v="0"/>
    <n v="9900"/>
    <n v="0"/>
    <n v="9900"/>
    <n v="346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3.2.1"/>
    <x v="0"/>
    <s v="IME ICL Quad Connectivity Tester Design, Prototype, Production (2023-24)"/>
    <s v="Off-ice Install: IME ICL Quad Connectivity Tester Design, Prototype &amp; Production (2023-24)"/>
    <x v="5"/>
    <x v="3"/>
    <s v="CapEx"/>
    <m/>
    <s v="D - Expert Opinion"/>
    <m/>
    <n v="1"/>
    <n v="0"/>
    <n v="0.53"/>
    <s v="Off Ice"/>
    <s v="C4"/>
    <n v="0.35"/>
    <n v="1680"/>
    <n v="0"/>
    <s v="IME ICL QC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600"/>
    <n v="600"/>
    <n v="600"/>
    <m/>
    <n v="2000"/>
    <n v="1000"/>
    <m/>
    <m/>
    <m/>
    <m/>
    <n v="0"/>
    <n v="0"/>
    <n v="0"/>
    <n v="0"/>
    <n v="600"/>
    <n v="600"/>
    <n v="600"/>
    <n v="0"/>
    <n v="2000"/>
    <n v="1000"/>
    <n v="0"/>
    <n v="0"/>
    <n v="0"/>
    <n v="0"/>
    <n v="4800"/>
    <n v="0"/>
    <n v="4800"/>
    <n v="168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3.2.1"/>
    <x v="0"/>
    <s v="IME ICL Quad Connectivity Tester Design, Prototype, Production (2023-24)"/>
    <s v="Off-ice Install: IME ICL Quad Connectivity Tester Design, Prototype &amp; Production (2023-24)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s v="IME ICL QCT 1 domestic travel to NTS at MSU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900"/>
    <n v="900"/>
    <m/>
    <m/>
    <m/>
    <n v="0"/>
    <n v="0"/>
    <n v="0"/>
    <n v="0"/>
    <n v="0"/>
    <n v="0"/>
    <n v="0"/>
    <n v="0"/>
    <n v="0"/>
    <n v="900"/>
    <n v="90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3.3.2"/>
    <x v="3"/>
    <s v="IME Depth Readout Development and System Integration (2022-23)"/>
    <s v="Off-ice Install: IME Depth Readout Development and System Integration (2022-23)"/>
    <x v="19"/>
    <x v="0"/>
    <s v="Labor - Task"/>
    <s v="EN-EE"/>
    <s v="D - Expert Opinion"/>
    <n v="115"/>
    <n v="115"/>
    <n v="0"/>
    <n v="0"/>
    <s v="Off Ice"/>
    <s v="C3"/>
    <n v="0.2"/>
    <n v="1409.67"/>
    <n v="0"/>
    <s v="Duplicate system (1/TOS plus spares)"/>
    <m/>
    <m/>
    <m/>
    <m/>
    <m/>
    <m/>
    <m/>
    <n v="10"/>
    <n v="20"/>
    <n v="20"/>
    <n v="10"/>
    <m/>
    <n v="60"/>
    <n v="0.4"/>
    <n v="0"/>
    <n v="0"/>
    <n v="0"/>
    <n v="0"/>
    <n v="0"/>
    <n v="0"/>
    <n v="0"/>
    <n v="1174.7250000000001"/>
    <n v="2349.4500000000003"/>
    <n v="2349.4500000000003"/>
    <n v="1174.7250000000001"/>
    <n v="0"/>
    <n v="7048.35"/>
    <n v="0"/>
    <n v="7048.35"/>
    <n v="1409.6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48.35"/>
    <n v="1"/>
    <n v="1.0215000000000001"/>
    <n v="1.0434622500000001"/>
    <n v="1.0658966883750003"/>
    <n v="1.0888134671750629"/>
    <n v="7048.35"/>
    <n v="0"/>
    <n v="0"/>
    <n v="0"/>
    <n v="0"/>
    <n v="0"/>
    <n v="0"/>
    <n v="0"/>
    <x v="13"/>
  </r>
  <r>
    <n v="1.2"/>
    <s v="1.2.9.3.3.2"/>
    <x v="3"/>
    <s v="IME Depth Readout Development and System Integration (2022-23)"/>
    <s v="Off-ice Install: IME Depth Readout Development and System Integration (2022-23)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s v="1 domestic trip ($1800/person) to MSU for testing with full length quad"/>
    <m/>
    <m/>
    <m/>
    <m/>
    <m/>
    <m/>
    <m/>
    <n v="450"/>
    <n v="450"/>
    <n v="450"/>
    <n v="450"/>
    <m/>
    <n v="0"/>
    <n v="0"/>
    <n v="0"/>
    <n v="0"/>
    <n v="0"/>
    <n v="0"/>
    <n v="0"/>
    <n v="0"/>
    <n v="0"/>
    <n v="450"/>
    <n v="450"/>
    <n v="450"/>
    <n v="45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3.3.2"/>
    <x v="0"/>
    <s v="IME Depth Readout Development and System Integration (2022-23)"/>
    <s v="Off-ice Install: IME Depth Readout Development and System Integration (2022-23)"/>
    <x v="5"/>
    <x v="3"/>
    <s v="CapEx"/>
    <m/>
    <s v="D - Expert Opinion"/>
    <m/>
    <n v="1"/>
    <n v="0"/>
    <n v="0.53"/>
    <s v="Off Ice"/>
    <s v="C4"/>
    <n v="0.35"/>
    <n v="1190"/>
    <n v="0"/>
    <s v="Purchasing 2x materials for spares"/>
    <m/>
    <m/>
    <m/>
    <m/>
    <m/>
    <m/>
    <m/>
    <n v="1700"/>
    <m/>
    <n v="1700"/>
    <m/>
    <m/>
    <n v="0"/>
    <n v="0"/>
    <n v="0"/>
    <n v="0"/>
    <n v="0"/>
    <n v="0"/>
    <n v="0"/>
    <n v="0"/>
    <n v="0"/>
    <n v="1700"/>
    <n v="0"/>
    <n v="1700"/>
    <n v="0"/>
    <n v="0"/>
    <n v="3400"/>
    <n v="0"/>
    <n v="3400"/>
    <n v="119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3.3.3"/>
    <x v="3"/>
    <s v="IME Depth Readout System Final Integration (2023-24)"/>
    <s v="Off-Ice Install: IME Depth Readout System Final Integration (2023-24)"/>
    <x v="19"/>
    <x v="0"/>
    <s v="Labor - Task"/>
    <s v="EN-EE"/>
    <s v="D - Expert Opinion"/>
    <n v="115"/>
    <n v="115"/>
    <n v="0"/>
    <n v="0"/>
    <s v="Off Ice"/>
    <s v="C3"/>
    <n v="0.2"/>
    <n v="959.98527000000013"/>
    <n v="0"/>
    <s v="Test of all Paro Sensor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0"/>
    <n v="20"/>
    <m/>
    <m/>
    <m/>
    <n v="40"/>
    <n v="0.26666666666666666"/>
    <n v="0"/>
    <n v="0"/>
    <n v="0"/>
    <n v="0"/>
    <n v="0"/>
    <n v="0"/>
    <n v="0"/>
    <n v="2399.9631750000003"/>
    <n v="2399.9631750000003"/>
    <n v="0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13"/>
  </r>
  <r>
    <n v="1.2"/>
    <s v="1.2.9.3.3.7"/>
    <x v="0"/>
    <s v="Procure Pressure Sensors"/>
    <s v="Off-Ice Install: Procure Pressure Sensors"/>
    <x v="5"/>
    <x v="3"/>
    <s v="CapEx"/>
    <m/>
    <s v="C - Engineering Buildup"/>
    <m/>
    <n v="1"/>
    <n v="0"/>
    <n v="0.53"/>
    <s v="Off Ice"/>
    <s v="C2"/>
    <n v="0.125"/>
    <n v="13099.5"/>
    <n v="0"/>
    <s v="May delay pressure sensor procurement if calibration shelf life duration in question. Vendor quote for 2022 is 11800/each, with increment of 3-5% / yea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34932"/>
    <n v="34932"/>
    <n v="34932"/>
    <m/>
    <m/>
    <m/>
    <m/>
    <m/>
    <n v="0"/>
    <n v="0"/>
    <n v="0"/>
    <n v="0"/>
    <n v="0"/>
    <n v="0"/>
    <n v="34932"/>
    <n v="34932"/>
    <n v="34932"/>
    <n v="0"/>
    <n v="0"/>
    <n v="0"/>
    <n v="0"/>
    <n v="0"/>
    <n v="104796"/>
    <n v="0"/>
    <n v="104796"/>
    <n v="13099.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796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4.2.3"/>
    <x v="0"/>
    <s v="Procure Logbook Tablets"/>
    <s v="Off-Ice Install: Procure Tablets for Logbook"/>
    <x v="5"/>
    <x v="3"/>
    <s v="CapEx"/>
    <m/>
    <s v="D - Expert Opinion"/>
    <m/>
    <n v="1"/>
    <n v="0"/>
    <n v="0.53"/>
    <s v="Off Ice"/>
    <s v="C4"/>
    <n v="0.35"/>
    <n v="2088.4499999999998"/>
    <n v="0"/>
    <s v="two rugged tablets for logbook keeping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989"/>
    <n v="1989"/>
    <n v="1989"/>
    <m/>
    <m/>
    <m/>
    <n v="0"/>
    <n v="0"/>
    <n v="0"/>
    <n v="0"/>
    <n v="0"/>
    <n v="0"/>
    <n v="0"/>
    <n v="0"/>
    <n v="1989"/>
    <n v="1989"/>
    <n v="1989"/>
    <n v="0"/>
    <n v="0"/>
    <n v="0"/>
    <n v="5967"/>
    <n v="0"/>
    <n v="5967"/>
    <n v="2088.449999999999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7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4.2.5"/>
    <x v="0"/>
    <s v="Procure Laser Rangers, Tape Measures, Shop Lights, Helmets for Installation"/>
    <s v="Off-Ice Install: Procure Laser Rangers &amp; various Installation Supplies"/>
    <x v="5"/>
    <x v="3"/>
    <s v="CapEx"/>
    <m/>
    <s v="E - Extrapolation from Actuals"/>
    <m/>
    <n v="1"/>
    <n v="0"/>
    <n v="0.53"/>
    <s v="Off Ice"/>
    <s v="C3"/>
    <n v="0.2"/>
    <n v="1071"/>
    <n v="0"/>
    <s v="Laser ranges to measure well depth and distance between DOMs (2)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339"/>
    <n v="1339"/>
    <n v="1339"/>
    <n v="669"/>
    <n v="669"/>
    <m/>
    <m/>
    <m/>
    <n v="0"/>
    <n v="0"/>
    <n v="0"/>
    <n v="0"/>
    <n v="0"/>
    <n v="0"/>
    <n v="1339"/>
    <n v="1339"/>
    <n v="1339"/>
    <n v="669"/>
    <n v="669"/>
    <n v="0"/>
    <n v="0"/>
    <n v="0"/>
    <n v="5355"/>
    <n v="0"/>
    <n v="5355"/>
    <n v="107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5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10.1.3"/>
    <x v="3"/>
    <s v="FS3 Off-Ice Installation Training (Drillers, Installers, Management, including alternates)"/>
    <s v="Install FS3: FS3 Off-Ice Installation Training: Drillers"/>
    <x v="20"/>
    <x v="0"/>
    <s v="Labor - Task"/>
    <s v="TE"/>
    <s v="D - Expert Opinion"/>
    <n v="77"/>
    <n v="77"/>
    <n v="0"/>
    <n v="0"/>
    <s v="Off Ice"/>
    <s v="C1"/>
    <n v="0.09"/>
    <n v="2127.3592465263605"/>
    <n v="0"/>
    <s v="3x8 hours installation training (sensor handling, practice at the tower). Need (3+1 spare)x3=12 driller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288"/>
    <m/>
    <n v="288"/>
    <n v="1.92"/>
    <n v="0"/>
    <n v="0"/>
    <n v="0"/>
    <n v="0"/>
    <n v="0"/>
    <n v="0"/>
    <n v="0"/>
    <n v="0"/>
    <n v="0"/>
    <n v="0"/>
    <n v="23637.324961404007"/>
    <n v="0"/>
    <n v="23637.324961404007"/>
    <n v="0"/>
    <n v="23637.324961404007"/>
    <n v="2127.35924652636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37.324961404007"/>
    <n v="1"/>
    <n v="1.0215000000000001"/>
    <n v="1.0434622500000001"/>
    <n v="1.0658966883750003"/>
    <n v="1.0888134671750629"/>
    <n v="0"/>
    <n v="0"/>
    <n v="23637.324961404007"/>
    <n v="0"/>
    <n v="0"/>
    <n v="0"/>
    <n v="0"/>
    <n v="0"/>
    <x v="14"/>
  </r>
  <r>
    <n v="1.2"/>
    <s v="1.2.10.4.2"/>
    <x v="0"/>
    <s v="PQ, ECW, Deployment Travel Costs Installation Team FS2 (Headcount 1)"/>
    <s v="Install FS2: Install Team FS2 PQ Costs (Headcount 1)"/>
    <x v="5"/>
    <x v="1"/>
    <s v="M &amp; S"/>
    <m/>
    <s v="E - Extrapolation from Actuals"/>
    <m/>
    <n v="1"/>
    <n v="0"/>
    <n v="0.53"/>
    <s v="On Ice"/>
    <s v="C1"/>
    <n v="0.09"/>
    <n v="96.39"/>
    <n v="51.0867"/>
    <s v="1 - PQ @ $700/each (anticipated cost)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350"/>
    <n v="350"/>
    <m/>
    <m/>
    <n v="0"/>
    <n v="0"/>
    <n v="0"/>
    <n v="0"/>
    <n v="0"/>
    <n v="0"/>
    <n v="0"/>
    <n v="0"/>
    <n v="0"/>
    <n v="0"/>
    <n v="350"/>
    <n v="350"/>
    <n v="0"/>
    <n v="0"/>
    <n v="700"/>
    <n v="371"/>
    <n v="1071"/>
    <n v="63"/>
    <n v="33.3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"/>
    <n v="1"/>
    <n v="1.0215000000000001"/>
    <n v="1.0434622500000001"/>
    <n v="1.0658966883750003"/>
    <n v="1.0888134671750629"/>
    <n v="0"/>
    <n v="0"/>
    <n v="0"/>
    <n v="0"/>
    <n v="0"/>
    <n v="0"/>
    <n v="0"/>
    <n v="0"/>
    <x v="14"/>
  </r>
  <r>
    <n v="1.2"/>
    <s v="1.2.10.4.2"/>
    <x v="0"/>
    <s v="PQ, ECW, Deployment Travel Costs Installation Team FS2 (Headcount 1)"/>
    <s v="Install FS2: Install Team FS2 ECW Costs (Headcount 1)"/>
    <x v="5"/>
    <x v="1"/>
    <s v="M &amp; S"/>
    <m/>
    <s v="E - Extrapolation from Actuals"/>
    <m/>
    <n v="1"/>
    <n v="0"/>
    <n v="0.53"/>
    <s v="On Ice"/>
    <s v="C1"/>
    <n v="0.09"/>
    <n v="34.424999999999997"/>
    <n v="18.245249999999999"/>
    <s v="1 - ECW allowance @ $250/each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25"/>
    <n v="125"/>
    <n v="0"/>
    <n v="0"/>
    <n v="0"/>
    <n v="0"/>
    <n v="0"/>
    <n v="0"/>
    <n v="0"/>
    <n v="0"/>
    <n v="0"/>
    <n v="0"/>
    <n v="0"/>
    <n v="0"/>
    <n v="125"/>
    <n v="125"/>
    <n v="250"/>
    <n v="132.5"/>
    <n v="382.5"/>
    <n v="22.5"/>
    <n v="11.92499999999999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4"/>
  </r>
  <r>
    <n v="1.2"/>
    <s v="1.2.10.4.2"/>
    <x v="0"/>
    <s v="PQ, ECW, Deployment Travel Costs Installation Team FS2 (Headcount 1)"/>
    <s v="Install FS2: Install Team FS2 Deployment Travel Costs (Headcount 1)"/>
    <x v="7"/>
    <x v="2"/>
    <s v="Travel"/>
    <m/>
    <s v="E - Extrapolation from Actuals"/>
    <m/>
    <n v="1"/>
    <n v="0"/>
    <n v="0.53"/>
    <s v="On Ice"/>
    <s v="C1"/>
    <n v="0.09"/>
    <n v="247.85999999999999"/>
    <n v="131.36580000000001"/>
    <s v="1 - International Travel (3 nights southbound, 2 nights northbound, plus per diem) @ $1800/each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0"/>
    <m/>
    <m/>
    <n v="720"/>
    <m/>
    <m/>
    <m/>
    <m/>
    <m/>
    <m/>
    <m/>
    <n v="0"/>
    <n v="0"/>
    <n v="0"/>
    <n v="1080"/>
    <n v="0"/>
    <n v="0"/>
    <n v="720"/>
    <n v="0"/>
    <n v="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4"/>
  </r>
  <r>
    <n v="1.2"/>
    <s v="1.2.10.4.10"/>
    <x v="0"/>
    <s v="Installation: On-Ice Labor  (FS2)"/>
    <s v="Installation: On-Ice Labor  (FS2) (Installation Lead)"/>
    <x v="11"/>
    <x v="0"/>
    <s v="Labor - LoE"/>
    <s v="SC"/>
    <s v="D - Expert Opinion"/>
    <n v="33.3333333333333"/>
    <n v="52"/>
    <n v="0.35"/>
    <n v="0.53"/>
    <s v="On Ice"/>
    <s v="C1"/>
    <n v="0.09"/>
    <n v="2615.51221648821"/>
    <n v="1386.221474738751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162"/>
    <n v="234"/>
    <m/>
    <m/>
    <m/>
    <m/>
    <m/>
    <m/>
    <m/>
    <m/>
    <n v="396"/>
    <n v="2.64"/>
    <n v="0"/>
    <n v="0"/>
    <n v="7770.3868582537443"/>
    <n v="11223.892128588741"/>
    <n v="0"/>
    <n v="0"/>
    <n v="0"/>
    <n v="0"/>
    <n v="0"/>
    <n v="0"/>
    <n v="0"/>
    <n v="0"/>
    <n v="18994.278986842484"/>
    <n v="10066.967863026517"/>
    <n v="29061.246849869"/>
    <n v="1709.4851088158234"/>
    <n v="906.0271076723864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61.246849869"/>
    <n v="1"/>
    <n v="1.0215000000000001"/>
    <n v="1.0434622500000001"/>
    <n v="1.0658966883750003"/>
    <n v="1.0888134671750629"/>
    <n v="0"/>
    <n v="0"/>
    <n v="14069.836286549989"/>
    <n v="0"/>
    <n v="0"/>
    <n v="0"/>
    <n v="4924.4427002924958"/>
    <n v="0"/>
    <x v="14"/>
  </r>
  <r>
    <n v="1.2"/>
    <s v="1.2.10.5.2"/>
    <x v="0"/>
    <s v="PQ, ECW, Deployment Travel Costs Install FS2 Installation Team"/>
    <s v="Install FS3: Install Team FS3 PQ Costs (Headcount 1)"/>
    <x v="5"/>
    <x v="1"/>
    <s v="M &amp; S"/>
    <m/>
    <s v="E - Extrapolation from Actuals"/>
    <m/>
    <n v="1"/>
    <n v="0"/>
    <n v="0.53"/>
    <s v="On Ice"/>
    <s v="C1"/>
    <n v="0.09"/>
    <n v="96.39"/>
    <n v="51.0867"/>
    <s v="1 - PQ @ $700/each (anticipated cost)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350"/>
    <n v="350"/>
    <m/>
    <m/>
    <n v="0"/>
    <n v="0"/>
    <n v="0"/>
    <n v="0"/>
    <n v="0"/>
    <n v="0"/>
    <n v="0"/>
    <n v="0"/>
    <n v="0"/>
    <n v="0"/>
    <n v="350"/>
    <n v="350"/>
    <n v="0"/>
    <n v="0"/>
    <n v="700"/>
    <n v="371"/>
    <n v="1071"/>
    <n v="63"/>
    <n v="33.3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"/>
    <n v="1"/>
    <n v="1.0215000000000001"/>
    <n v="1.0434622500000001"/>
    <n v="1.0658966883750003"/>
    <n v="1.0888134671750629"/>
    <n v="0"/>
    <n v="0"/>
    <n v="0"/>
    <n v="0"/>
    <n v="0"/>
    <n v="0"/>
    <n v="0"/>
    <n v="0"/>
    <x v="14"/>
  </r>
  <r>
    <n v="1.2"/>
    <s v="1.2.10.5.2"/>
    <x v="0"/>
    <s v="PQ, ECW, Deployment Travel Costs Install FS2 Installation Team"/>
    <s v="Install FS3: Install Team FS3 ECW Costs (Headcount 1)"/>
    <x v="5"/>
    <x v="1"/>
    <s v="M &amp; S"/>
    <m/>
    <s v="E - Extrapolation from Actuals"/>
    <m/>
    <n v="1"/>
    <n v="0"/>
    <n v="0.53"/>
    <s v="On Ice"/>
    <s v="C1"/>
    <n v="0.09"/>
    <n v="34.424999999999997"/>
    <n v="18.245249999999999"/>
    <s v="1 - ECW allowance @ $250/each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25"/>
    <n v="125"/>
    <n v="0"/>
    <n v="0"/>
    <n v="0"/>
    <n v="0"/>
    <n v="0"/>
    <n v="0"/>
    <n v="0"/>
    <n v="0"/>
    <n v="0"/>
    <n v="0"/>
    <n v="0"/>
    <n v="0"/>
    <n v="125"/>
    <n v="125"/>
    <n v="250"/>
    <n v="132.5"/>
    <n v="382.5"/>
    <n v="22.5"/>
    <n v="11.92499999999999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4"/>
  </r>
  <r>
    <n v="1.2"/>
    <s v="1.2.10.5.2"/>
    <x v="0"/>
    <s v="PQ, ECW, Deployment Travel Costs Install FS2 Installation Team"/>
    <s v="Install FS3: Install Team FS3 Deployment Costs (Headcount 1 + 9 in-kind)"/>
    <x v="7"/>
    <x v="2"/>
    <s v="Travel"/>
    <m/>
    <s v="E - Extrapolation from Actuals"/>
    <m/>
    <n v="1"/>
    <n v="0"/>
    <n v="0.53"/>
    <s v="On Ice"/>
    <s v="C1"/>
    <n v="0.09"/>
    <n v="247.85999999999999"/>
    <n v="131.36580000000001"/>
    <s v="1 - International Travel (3 nights southbound, 2 nights northbound, plus per diem) @ $1800/each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0"/>
    <m/>
    <m/>
    <n v="720"/>
    <m/>
    <m/>
    <m/>
    <m/>
    <m/>
    <m/>
    <m/>
    <n v="0"/>
    <n v="0"/>
    <n v="0"/>
    <n v="1080"/>
    <n v="0"/>
    <n v="0"/>
    <n v="720"/>
    <n v="0"/>
    <n v="0"/>
    <n v="0"/>
    <n v="0"/>
    <n v="0"/>
    <n v="0"/>
    <n v="0"/>
    <n v="1800"/>
    <n v="954"/>
    <n v="2754"/>
    <n v="162"/>
    <n v="85.86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4"/>
  </r>
  <r>
    <n v="1.2"/>
    <s v="1.2.10.5.8"/>
    <x v="0"/>
    <s v="Installation: On-Ice Labor  (FS3)"/>
    <s v="Installation: On-Ice Labor  (FS3) (Installation Lead)"/>
    <x v="11"/>
    <x v="0"/>
    <s v="Labor - Task"/>
    <s v="SC"/>
    <s v="D - Expert Opinion"/>
    <n v="30.128205128205099"/>
    <n v="52"/>
    <n v="0.35"/>
    <n v="0.53"/>
    <s v="On Ice"/>
    <s v="C1"/>
    <n v="0.09"/>
    <n v="3402.7390973434658"/>
    <n v="1803.451721592037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"/>
    <n v="234"/>
    <n v="216"/>
    <m/>
    <m/>
    <m/>
    <m/>
    <m/>
    <m/>
    <m/>
    <m/>
    <n v="558"/>
    <n v="3.7199999999999998"/>
    <n v="0"/>
    <n v="4782.8225417716858"/>
    <n v="10362.782173838654"/>
    <n v="9565.6450835433716"/>
    <n v="0"/>
    <n v="0"/>
    <n v="0"/>
    <n v="0"/>
    <n v="0"/>
    <n v="0"/>
    <n v="0"/>
    <n v="0"/>
    <n v="24711.249799153709"/>
    <n v="13096.962393551466"/>
    <n v="37808.212192705178"/>
    <n v="2224.0124819238335"/>
    <n v="1178.726615419632"/>
    <n v="37808.212192705178"/>
    <n v="1"/>
    <n v="1.0215000000000001"/>
    <n v="1.0434622500000001"/>
    <n v="1.0658966883750003"/>
    <n v="1.0888134671750629"/>
    <n v="0"/>
    <n v="0"/>
    <n v="0"/>
    <n v="18304.629480854597"/>
    <n v="0"/>
    <n v="0"/>
    <n v="0"/>
    <n v="6406.6203182991085"/>
    <x v="14"/>
  </r>
  <r>
    <n v="1.3"/>
    <s v="1.3.3.1.2.5"/>
    <x v="0"/>
    <s v="PDOM Rev3 Mainboard production (Qty. 27)"/>
    <s v="Domestic trip to PCA manufacturer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m/>
    <n v="1800"/>
    <m/>
    <m/>
    <m/>
    <m/>
    <m/>
    <m/>
    <m/>
    <m/>
    <m/>
    <m/>
    <m/>
    <n v="0"/>
    <n v="0"/>
    <n v="1800"/>
    <n v="0"/>
    <n v="0"/>
    <n v="0"/>
    <n v="0"/>
    <n v="0"/>
    <n v="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1.2.5"/>
    <x v="0"/>
    <s v="PDOM Rev3 Mainboard production (Qty. 27)"/>
    <s v="27 Rev3 PDOM Mainboards"/>
    <x v="5"/>
    <x v="3"/>
    <s v="CapEx"/>
    <m/>
    <s v="E - Extrapolation from Actuals"/>
    <m/>
    <n v="1"/>
    <n v="0"/>
    <n v="0.53"/>
    <s v="Off Ice"/>
    <s v="C2"/>
    <n v="0.125"/>
    <n v="5349.375"/>
    <n v="0"/>
    <m/>
    <n v="42795"/>
    <m/>
    <m/>
    <m/>
    <m/>
    <m/>
    <m/>
    <m/>
    <m/>
    <m/>
    <m/>
    <m/>
    <n v="0"/>
    <n v="0"/>
    <n v="42795"/>
    <n v="0"/>
    <n v="0"/>
    <n v="0"/>
    <n v="0"/>
    <n v="0"/>
    <n v="0"/>
    <n v="0"/>
    <n v="0"/>
    <n v="0"/>
    <n v="0"/>
    <n v="0"/>
    <n v="42795"/>
    <n v="0"/>
    <n v="42795"/>
    <n v="5349.3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95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1.2.5"/>
    <x v="0"/>
    <s v="PDOM Rev3 Mainboard production (Qty. 27)"/>
    <s v="27 PDOM Calibration Boards"/>
    <x v="5"/>
    <x v="3"/>
    <s v="CapEx"/>
    <m/>
    <s v="D - Expert Opinion"/>
    <m/>
    <n v="1"/>
    <n v="0"/>
    <n v="0.53"/>
    <s v="Off Ice"/>
    <s v="C3"/>
    <n v="0.2"/>
    <n v="3510"/>
    <n v="0"/>
    <m/>
    <n v="17550"/>
    <m/>
    <m/>
    <m/>
    <m/>
    <m/>
    <m/>
    <m/>
    <m/>
    <m/>
    <m/>
    <m/>
    <n v="0"/>
    <n v="0"/>
    <n v="17550"/>
    <n v="0"/>
    <n v="0"/>
    <n v="0"/>
    <n v="0"/>
    <n v="0"/>
    <n v="0"/>
    <n v="0"/>
    <n v="0"/>
    <n v="0"/>
    <n v="0"/>
    <n v="0"/>
    <n v="17550"/>
    <n v="0"/>
    <n v="17550"/>
    <n v="351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2.2.5"/>
    <x v="0"/>
    <s v="PDOM HV system production (Qty. 27)"/>
    <s v="27 PDOM HV subsystems  (HV supply PCA)"/>
    <x v="5"/>
    <x v="3"/>
    <s v="CapEx"/>
    <m/>
    <s v="D - Expert Opinion"/>
    <m/>
    <n v="1"/>
    <n v="0"/>
    <n v="0.53"/>
    <s v="Off Ice"/>
    <s v="C3"/>
    <n v="0.2"/>
    <n v="1890"/>
    <n v="0"/>
    <m/>
    <n v="9450"/>
    <m/>
    <m/>
    <m/>
    <m/>
    <m/>
    <m/>
    <m/>
    <m/>
    <m/>
    <m/>
    <m/>
    <n v="0"/>
    <n v="0"/>
    <n v="9450"/>
    <n v="0"/>
    <n v="0"/>
    <n v="0"/>
    <n v="0"/>
    <n v="0"/>
    <n v="0"/>
    <n v="0"/>
    <n v="0"/>
    <n v="0"/>
    <n v="0"/>
    <n v="0"/>
    <n v="9450"/>
    <n v="0"/>
    <n v="9450"/>
    <n v="189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4.1"/>
    <x v="0"/>
    <s v="Refurbish 10 IceCube DOMs"/>
    <s v="35 Penetrator Cable Assemblies and attachment hardware"/>
    <x v="5"/>
    <x v="3"/>
    <s v="CapEx"/>
    <m/>
    <s v="E - Extrapolation from Actuals"/>
    <m/>
    <n v="1"/>
    <n v="0"/>
    <n v="0.53"/>
    <s v="Off Ice"/>
    <s v="C1"/>
    <n v="0.09"/>
    <n v="1921.5"/>
    <n v="0"/>
    <m/>
    <m/>
    <m/>
    <n v="21350"/>
    <m/>
    <m/>
    <m/>
    <m/>
    <m/>
    <m/>
    <m/>
    <m/>
    <m/>
    <n v="0"/>
    <n v="0"/>
    <n v="0"/>
    <n v="0"/>
    <n v="21350"/>
    <n v="0"/>
    <n v="0"/>
    <n v="0"/>
    <n v="0"/>
    <n v="0"/>
    <n v="0"/>
    <n v="0"/>
    <n v="0"/>
    <n v="0"/>
    <n v="21350"/>
    <n v="0"/>
    <n v="21350"/>
    <n v="1921.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4.5.1"/>
    <x v="3"/>
    <s v="Refurbishment Batch #1 (Qty. 20)"/>
    <s v="Refurbishment Batch #1 (Qty. 20)"/>
    <x v="21"/>
    <x v="0"/>
    <s v="Labor - Task"/>
    <s v="TE"/>
    <s v="A - Analogy"/>
    <n v="89"/>
    <n v="77"/>
    <n v="0"/>
    <n v="0"/>
    <s v="Off Ice"/>
    <s v="C3"/>
    <n v="0.2"/>
    <n v="4363.8480000000009"/>
    <n v="0"/>
    <m/>
    <n v="120"/>
    <n v="120"/>
    <m/>
    <m/>
    <m/>
    <m/>
    <m/>
    <m/>
    <m/>
    <m/>
    <m/>
    <m/>
    <n v="240"/>
    <n v="1.6"/>
    <n v="10909.62"/>
    <n v="10909.62"/>
    <n v="0"/>
    <n v="0"/>
    <n v="0"/>
    <n v="0"/>
    <n v="0"/>
    <n v="0"/>
    <n v="0"/>
    <n v="0"/>
    <n v="0"/>
    <n v="0"/>
    <n v="21819.24"/>
    <n v="0"/>
    <n v="21819.24"/>
    <n v="4363.848000000000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19.24"/>
    <n v="1"/>
    <n v="1.0215000000000001"/>
    <n v="1.0434622500000001"/>
    <n v="1.0658966883750003"/>
    <n v="1.0888134671750629"/>
    <n v="21819.24"/>
    <n v="0"/>
    <n v="0"/>
    <n v="0"/>
    <n v="0"/>
    <n v="0"/>
    <n v="0"/>
    <n v="0"/>
    <x v="15"/>
  </r>
  <r>
    <n v="1.3"/>
    <s v="1.3.3.4.5.1"/>
    <x v="0"/>
    <s v="Refurbishment Batch #1 (Qty. 20)"/>
    <s v="Refurbishment Batch #1 (Qty. 20)"/>
    <x v="5"/>
    <x v="1"/>
    <s v="M &amp; S"/>
    <m/>
    <s v="D - Expert Opinion"/>
    <m/>
    <n v="1"/>
    <n v="0"/>
    <n v="0.53"/>
    <s v="Off Ice"/>
    <s v="C3"/>
    <n v="0.2"/>
    <n v="1836"/>
    <n v="973.08"/>
    <m/>
    <n v="3000"/>
    <n v="3000"/>
    <m/>
    <m/>
    <m/>
    <m/>
    <m/>
    <m/>
    <m/>
    <m/>
    <m/>
    <m/>
    <n v="0"/>
    <n v="0"/>
    <n v="3000"/>
    <n v="3000"/>
    <n v="0"/>
    <n v="0"/>
    <n v="0"/>
    <n v="0"/>
    <n v="0"/>
    <n v="0"/>
    <n v="0"/>
    <n v="0"/>
    <n v="0"/>
    <n v="0"/>
    <n v="6000"/>
    <n v="3180"/>
    <n v="9180"/>
    <n v="1200"/>
    <n v="63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80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4.5.2"/>
    <x v="0"/>
    <s v="FAT Batch #1"/>
    <s v="FAT Batch #1"/>
    <x v="22"/>
    <x v="0"/>
    <s v="Labor - Task"/>
    <s v="SC"/>
    <s v="A - Analogy"/>
    <n v="46"/>
    <n v="52"/>
    <n v="0.35"/>
    <n v="0.53"/>
    <s v="Off Ice"/>
    <s v="C3"/>
    <n v="0.2"/>
    <n v="2523.4502670000002"/>
    <n v="1337.4286415100003"/>
    <m/>
    <m/>
    <n v="10"/>
    <n v="100"/>
    <n v="20"/>
    <m/>
    <m/>
    <m/>
    <m/>
    <m/>
    <m/>
    <m/>
    <m/>
    <n v="130"/>
    <n v="0.86666666666666659"/>
    <n v="0"/>
    <n v="634.3515000000001"/>
    <n v="6343.5150000000003"/>
    <n v="1268.7030000000002"/>
    <n v="0"/>
    <n v="0"/>
    <n v="0"/>
    <n v="0"/>
    <n v="0"/>
    <n v="0"/>
    <n v="0"/>
    <n v="0"/>
    <n v="8246.5694999999996"/>
    <n v="4370.6818350000003"/>
    <n v="12617.251335000001"/>
    <n v="1649.3139000000001"/>
    <n v="874.136367000000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17.251335000001"/>
    <n v="1"/>
    <n v="1.0215000000000001"/>
    <n v="1.0434622500000001"/>
    <n v="1.0658966883750003"/>
    <n v="1.0888134671750629"/>
    <n v="6108.5700000000006"/>
    <n v="0"/>
    <n v="0"/>
    <n v="0"/>
    <n v="2137.9994999999999"/>
    <n v="0"/>
    <n v="0"/>
    <n v="0"/>
    <x v="15"/>
  </r>
  <r>
    <n v="1.3"/>
    <s v="1.3.3.4.5.2"/>
    <x v="0"/>
    <s v="FAT Batch #1"/>
    <s v="FAT Batch #1"/>
    <x v="5"/>
    <x v="1"/>
    <s v="M &amp; S"/>
    <m/>
    <s v="D - Expert Opinion"/>
    <m/>
    <n v="1"/>
    <n v="0"/>
    <n v="0.53"/>
    <s v="Off Ice"/>
    <s v="C3"/>
    <n v="0.2"/>
    <n v="1530"/>
    <n v="810.90000000000009"/>
    <m/>
    <m/>
    <n v="5000"/>
    <m/>
    <m/>
    <m/>
    <m/>
    <m/>
    <m/>
    <m/>
    <m/>
    <m/>
    <m/>
    <n v="0"/>
    <n v="0"/>
    <n v="0"/>
    <n v="5000"/>
    <n v="0"/>
    <n v="0"/>
    <n v="0"/>
    <n v="0"/>
    <n v="0"/>
    <n v="0"/>
    <n v="0"/>
    <n v="0"/>
    <n v="0"/>
    <n v="0"/>
    <n v="5000"/>
    <n v="2650"/>
    <n v="7650"/>
    <n v="1000"/>
    <n v="53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4.5.3"/>
    <x v="3"/>
    <s v="Packing Batch #1"/>
    <s v="Packing Batch #1"/>
    <x v="21"/>
    <x v="0"/>
    <s v="Labor - Task"/>
    <s v="TE"/>
    <s v="A - Analogy"/>
    <n v="46"/>
    <n v="77"/>
    <n v="0"/>
    <n v="0"/>
    <s v="Off Ice"/>
    <s v="C3"/>
    <n v="0.2"/>
    <n v="375.91200000000003"/>
    <n v="0"/>
    <m/>
    <m/>
    <m/>
    <m/>
    <n v="40"/>
    <m/>
    <m/>
    <m/>
    <m/>
    <m/>
    <m/>
    <m/>
    <m/>
    <n v="40"/>
    <n v="0.26666666666666666"/>
    <n v="0"/>
    <n v="0"/>
    <n v="0"/>
    <n v="1879.5600000000002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15"/>
  </r>
  <r>
    <n v="1.3"/>
    <s v="1.3.3.4.5.3"/>
    <x v="0"/>
    <s v="Packing Batch #1"/>
    <s v="Packing Batch #1"/>
    <x v="5"/>
    <x v="1"/>
    <s v="M &amp; S"/>
    <m/>
    <s v="D - Expert Opinion"/>
    <m/>
    <n v="1"/>
    <n v="0"/>
    <n v="0.53"/>
    <s v="Off Ice"/>
    <s v="C3"/>
    <n v="0.2"/>
    <n v="306"/>
    <n v="162.18"/>
    <m/>
    <m/>
    <m/>
    <m/>
    <n v="1000"/>
    <m/>
    <m/>
    <m/>
    <m/>
    <m/>
    <m/>
    <m/>
    <m/>
    <n v="0"/>
    <n v="0"/>
    <n v="0"/>
    <n v="0"/>
    <n v="0"/>
    <n v="1000"/>
    <n v="0"/>
    <n v="0"/>
    <n v="0"/>
    <n v="0"/>
    <n v="0"/>
    <n v="0"/>
    <n v="0"/>
    <n v="0"/>
    <n v="1000"/>
    <n v="530"/>
    <n v="1530"/>
    <n v="200"/>
    <n v="1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4.6"/>
    <x v="0"/>
    <s v="Ship 2 + 1 spare PDOMs for Strings 87-88 to Pt. Hueneme"/>
    <s v="Ship to Pt. Hueneme"/>
    <x v="5"/>
    <x v="1"/>
    <s v="M &amp; S"/>
    <m/>
    <s v="D - Expert Opinion"/>
    <m/>
    <n v="1"/>
    <n v="0"/>
    <n v="0.53"/>
    <s v="Off Ice"/>
    <s v="C3"/>
    <n v="0.2"/>
    <n v="153"/>
    <n v="81.09"/>
    <m/>
    <m/>
    <m/>
    <m/>
    <m/>
    <m/>
    <m/>
    <m/>
    <m/>
    <m/>
    <m/>
    <n v="500"/>
    <m/>
    <n v="0"/>
    <n v="0"/>
    <n v="0"/>
    <n v="0"/>
    <n v="0"/>
    <n v="0"/>
    <n v="0"/>
    <n v="0"/>
    <n v="0"/>
    <n v="0"/>
    <n v="0"/>
    <n v="0"/>
    <n v="500"/>
    <n v="0"/>
    <n v="500"/>
    <n v="265"/>
    <n v="765"/>
    <n v="100"/>
    <n v="5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4.7"/>
    <x v="0"/>
    <s v="Ship 12 + 1 spare PDOMs for Strings 89-93 to Pt. Hueneme"/>
    <s v="Ship to Pt. Hueneme"/>
    <x v="5"/>
    <x v="1"/>
    <s v="M &amp; S"/>
    <m/>
    <s v="D - Expert Opinion"/>
    <m/>
    <n v="1"/>
    <n v="0"/>
    <n v="0.53"/>
    <s v="Off Ice"/>
    <s v="C3"/>
    <n v="0.2"/>
    <n v="306"/>
    <n v="162.1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000"/>
    <m/>
    <n v="0"/>
    <n v="0"/>
    <n v="0"/>
    <n v="0"/>
    <n v="0"/>
    <n v="0"/>
    <n v="0"/>
    <n v="0"/>
    <n v="0"/>
    <n v="0"/>
    <n v="0"/>
    <n v="0"/>
    <n v="1000"/>
    <n v="0"/>
    <n v="1000"/>
    <n v="530"/>
    <n v="1530"/>
    <n v="200"/>
    <n v="1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4.2.3.3"/>
    <x v="0"/>
    <s v="Firmware support during D-Egg FAT"/>
    <s v="Firmware support during D-Egg FAT"/>
    <x v="23"/>
    <x v="0"/>
    <s v="Labor - LoE"/>
    <s v="EN"/>
    <s v="D - Expert Opinion"/>
    <n v="47"/>
    <n v="49"/>
    <n v="0.35"/>
    <n v="0.53"/>
    <s v="Off Ice"/>
    <s v="C1"/>
    <n v="0.09"/>
    <n v="1570.78449396"/>
    <n v="832.51578179880005"/>
    <m/>
    <n v="22"/>
    <n v="22"/>
    <n v="22"/>
    <n v="22"/>
    <n v="22"/>
    <n v="22"/>
    <n v="22"/>
    <n v="22"/>
    <m/>
    <m/>
    <m/>
    <m/>
    <n v="176"/>
    <n v="1.1733333333333333"/>
    <n v="1425.9118500000002"/>
    <n v="1425.9118500000002"/>
    <n v="1425.9118500000002"/>
    <n v="1425.9118500000002"/>
    <n v="1425.9118500000002"/>
    <n v="1425.9118500000002"/>
    <n v="1425.9118500000002"/>
    <n v="1425.9118500000002"/>
    <n v="0"/>
    <n v="0"/>
    <n v="0"/>
    <n v="0"/>
    <n v="11407.294800000001"/>
    <n v="6045.8662440000007"/>
    <n v="17453.161044"/>
    <n v="1026.6565320000002"/>
    <n v="544.1279619599999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53.161044"/>
    <n v="1"/>
    <n v="1.0215000000000001"/>
    <n v="1.0434622500000001"/>
    <n v="1.0658966883750003"/>
    <n v="1.0888134671750629"/>
    <n v="8449.848"/>
    <n v="0"/>
    <n v="0"/>
    <n v="0"/>
    <n v="2957.4467999999997"/>
    <n v="0"/>
    <n v="0"/>
    <n v="0"/>
    <x v="16"/>
  </r>
  <r>
    <n v="1.3"/>
    <s v="1.3.4.2.3.5"/>
    <x v="0"/>
    <s v="Firmware support during mDOM FAT"/>
    <s v="Firmware support during mDOM FAT"/>
    <x v="23"/>
    <x v="0"/>
    <s v="Labor - LoE"/>
    <s v="EN"/>
    <s v="D - Expert Opinion"/>
    <n v="47"/>
    <n v="49"/>
    <n v="0.35"/>
    <n v="0.53"/>
    <s v="Off Ice"/>
    <s v="C1"/>
    <n v="0.09"/>
    <n v="1767.132555705"/>
    <n v="936.58025452365007"/>
    <m/>
    <m/>
    <m/>
    <m/>
    <n v="22"/>
    <n v="22"/>
    <n v="22"/>
    <n v="22"/>
    <n v="22"/>
    <n v="22"/>
    <n v="22"/>
    <n v="22"/>
    <n v="22"/>
    <n v="198"/>
    <n v="1.32"/>
    <n v="0"/>
    <n v="0"/>
    <n v="0"/>
    <n v="1425.9118500000002"/>
    <n v="1425.9118500000002"/>
    <n v="1425.9118500000002"/>
    <n v="1425.9118500000002"/>
    <n v="1425.9118500000002"/>
    <n v="1425.9118500000002"/>
    <n v="1425.9118500000002"/>
    <n v="1425.9118500000002"/>
    <n v="1425.9118500000002"/>
    <n v="12833.206650000002"/>
    <n v="6801.5995245000013"/>
    <n v="19634.806174500001"/>
    <n v="1154.9885985000001"/>
    <n v="612.1439572050001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34.806174500001"/>
    <n v="1"/>
    <n v="1.0215000000000001"/>
    <n v="1.0434622500000001"/>
    <n v="1.0658966883750003"/>
    <n v="1.0888134671750629"/>
    <n v="9506.0790000000015"/>
    <n v="0"/>
    <n v="0"/>
    <n v="0"/>
    <n v="3327.1276500000004"/>
    <n v="0"/>
    <n v="0"/>
    <n v="0"/>
    <x v="16"/>
  </r>
  <r>
    <n v="1.3"/>
    <s v="1.3.4.2.3.6"/>
    <x v="0"/>
    <s v="Firmware support during development of Calibration Devices, Special Devices, system integration, and commissioning"/>
    <s v="Firmware support during development of Calibration Devices, Special Devices, system integration, and commissioning"/>
    <x v="23"/>
    <x v="0"/>
    <s v="Labor - LoE"/>
    <s v="EN"/>
    <s v="D - Expert Opinion"/>
    <n v="47"/>
    <n v="49"/>
    <n v="0.35"/>
    <n v="0.53"/>
    <s v="Off Ice"/>
    <s v="C1"/>
    <n v="0.09"/>
    <n v="2763.9181839783346"/>
    <n v="1464.8766375085174"/>
    <m/>
    <n v="7"/>
    <n v="7"/>
    <n v="7"/>
    <n v="7"/>
    <n v="7"/>
    <n v="7"/>
    <n v="7"/>
    <n v="7"/>
    <n v="7"/>
    <n v="7"/>
    <n v="7"/>
    <n v="7"/>
    <n v="84"/>
    <n v="0.56000000000000005"/>
    <n v="453.69922500000007"/>
    <n v="453.69922500000007"/>
    <n v="453.69922500000007"/>
    <n v="453.69922500000007"/>
    <n v="453.69922500000007"/>
    <n v="453.69922500000007"/>
    <n v="453.69922500000007"/>
    <n v="453.69922500000007"/>
    <n v="453.69922500000007"/>
    <n v="453.69922500000007"/>
    <n v="453.69922500000007"/>
    <n v="453.69922500000007"/>
    <n v="5444.3907000000027"/>
    <n v="2885.5270710000013"/>
    <n v="8329.917771000004"/>
    <n v="489.99516300000022"/>
    <n v="259.69743639000012"/>
    <n v="7"/>
    <n v="7"/>
    <n v="7"/>
    <n v="7"/>
    <n v="7"/>
    <n v="7"/>
    <n v="7"/>
    <n v="7"/>
    <n v="7"/>
    <n v="7"/>
    <n v="7"/>
    <n v="7"/>
    <n v="84"/>
    <n v="0.56000000000000005"/>
    <n v="463.45375833750012"/>
    <n v="463.45375833750012"/>
    <n v="463.45375833750012"/>
    <n v="463.45375833750012"/>
    <n v="463.45375833750012"/>
    <n v="463.45375833750012"/>
    <n v="463.45375833750012"/>
    <n v="463.45375833750012"/>
    <n v="463.45375833750012"/>
    <n v="463.45375833750012"/>
    <n v="463.45375833750012"/>
    <n v="463.45375833750012"/>
    <n v="5561.4451000500021"/>
    <n v="2947.5659030265015"/>
    <n v="8509.0110030765027"/>
    <n v="500.53005900450017"/>
    <n v="265.28093127238515"/>
    <n v="7"/>
    <n v="7"/>
    <n v="7"/>
    <n v="7"/>
    <n v="7"/>
    <n v="7"/>
    <n v="7"/>
    <n v="7"/>
    <n v="7"/>
    <n v="7"/>
    <n v="7"/>
    <n v="7"/>
    <n v="84"/>
    <n v="0.56000000000000005"/>
    <n v="473.41801414175643"/>
    <n v="473.41801414175643"/>
    <n v="473.41801414175643"/>
    <n v="473.41801414175643"/>
    <n v="473.41801414175643"/>
    <n v="473.41801414175643"/>
    <n v="473.41801414175643"/>
    <n v="473.41801414175643"/>
    <n v="473.41801414175643"/>
    <n v="473.41801414175643"/>
    <n v="473.41801414175643"/>
    <n v="473.41801414175643"/>
    <n v="5681.0161697010772"/>
    <n v="3010.9385699415711"/>
    <n v="8691.9547396426478"/>
    <n v="511.29145527309691"/>
    <n v="270.98447129474141"/>
    <n v="7"/>
    <n v="7"/>
    <n v="7"/>
    <n v="7"/>
    <n v="7"/>
    <n v="7"/>
    <n v="7"/>
    <m/>
    <m/>
    <m/>
    <m/>
    <m/>
    <n v="49"/>
    <n v="0.32666666666666666"/>
    <n v="483.59650144580422"/>
    <n v="483.59650144580422"/>
    <n v="483.59650144580422"/>
    <n v="483.59650144580422"/>
    <n v="483.59650144580422"/>
    <n v="483.59650144580422"/>
    <n v="483.59650144580422"/>
    <n v="0"/>
    <n v="0"/>
    <n v="0"/>
    <n v="0"/>
    <n v="0"/>
    <n v="3385.1755101206295"/>
    <n v="1794.1430203639338"/>
    <n v="5179.3185304845629"/>
    <n v="304.66579591085662"/>
    <n v="161.47287183275404"/>
    <n v="30710.202044203717"/>
    <n v="1"/>
    <n v="1.0215000000000001"/>
    <n v="1.0434622500000001"/>
    <n v="1.0658966883750003"/>
    <n v="1.0888134671750629"/>
    <n v="4032.8820000000005"/>
    <n v="4119.5889630000001"/>
    <n v="4208.1601257045013"/>
    <n v="2507.53741490417"/>
    <n v="1411.5087000000001"/>
    <n v="1441.8561370499999"/>
    <n v="1472.8560439965754"/>
    <n v="877.63809521645942"/>
    <x v="16"/>
  </r>
  <r>
    <n v="1.4"/>
    <s v="1.4.1.1.1.3.2.1"/>
    <x v="4"/>
    <s v="Fabrication"/>
    <s v="First article cable fabrication"/>
    <x v="24"/>
    <x v="0"/>
    <s v="Labor - LoE"/>
    <s v="EN-ME"/>
    <s v="A - Analogy"/>
    <n v="62"/>
    <n v="62"/>
    <n v="0"/>
    <n v="0.55000000000000004"/>
    <s v="Off Ice"/>
    <s v="C1"/>
    <n v="0.09"/>
    <n v="424.07776800000005"/>
    <n v="233.24277240000004"/>
    <m/>
    <n v="16"/>
    <n v="16"/>
    <n v="16"/>
    <m/>
    <m/>
    <m/>
    <m/>
    <m/>
    <m/>
    <m/>
    <m/>
    <m/>
    <n v="48"/>
    <n v="0.32"/>
    <n v="1013.3280000000001"/>
    <n v="1013.3280000000001"/>
    <n v="1013.3280000000001"/>
    <n v="0"/>
    <n v="0"/>
    <n v="0"/>
    <n v="0"/>
    <n v="0"/>
    <n v="0"/>
    <n v="0"/>
    <n v="0"/>
    <n v="0"/>
    <n v="3039.9840000000004"/>
    <n v="1671.9912000000004"/>
    <n v="4711.9752000000008"/>
    <n v="273.59856000000002"/>
    <n v="150.4792080000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1.9752000000008"/>
    <n v="1"/>
    <n v="1.0215000000000001"/>
    <n v="1.0434622500000001"/>
    <n v="1.0658966883750003"/>
    <n v="1.0888134671750629"/>
    <n v="3039.9840000000004"/>
    <n v="0"/>
    <n v="0"/>
    <n v="0"/>
    <n v="0"/>
    <n v="0"/>
    <n v="0"/>
    <n v="0"/>
    <x v="17"/>
  </r>
  <r>
    <n v="1.4"/>
    <s v="1.4.1.1.1.3.2.2"/>
    <x v="4"/>
    <s v="Acceptance testing"/>
    <s v="First article acceptance testing"/>
    <x v="24"/>
    <x v="0"/>
    <s v="Labor - Task"/>
    <s v="EN-ME"/>
    <s v="D - Expert Opinion"/>
    <n v="62"/>
    <n v="62"/>
    <n v="0"/>
    <n v="0.55000000000000004"/>
    <s v="Off Ice"/>
    <s v="C4"/>
    <n v="0.35"/>
    <n v="1099.4608800000001"/>
    <n v="604.70348400000012"/>
    <m/>
    <m/>
    <m/>
    <m/>
    <n v="32"/>
    <m/>
    <m/>
    <m/>
    <m/>
    <m/>
    <m/>
    <m/>
    <m/>
    <n v="32"/>
    <n v="0.21333333333333332"/>
    <n v="0"/>
    <n v="0"/>
    <n v="0"/>
    <n v="2026.6560000000002"/>
    <n v="0"/>
    <n v="0"/>
    <n v="0"/>
    <n v="0"/>
    <n v="0"/>
    <n v="0"/>
    <n v="0"/>
    <n v="0"/>
    <n v="2026.6560000000002"/>
    <n v="1114.6608000000001"/>
    <n v="3141.3168000000005"/>
    <n v="709.32960000000003"/>
    <n v="390.1312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1.3168000000005"/>
    <n v="1"/>
    <n v="1.0215000000000001"/>
    <n v="1.0434622500000001"/>
    <n v="1.0658966883750003"/>
    <n v="1.0888134671750629"/>
    <n v="2026.6560000000002"/>
    <n v="0"/>
    <n v="0"/>
    <n v="0"/>
    <n v="0"/>
    <n v="0"/>
    <n v="0"/>
    <n v="0"/>
    <x v="17"/>
  </r>
  <r>
    <n v="1.4"/>
    <s v="1.4.1.1.1.3.2.2"/>
    <x v="4"/>
    <s v="Acceptance testing"/>
    <s v="First article acceptance testing"/>
    <x v="25"/>
    <x v="0"/>
    <s v="Labor - Task"/>
    <s v="TE"/>
    <s v="D - Expert Opinion"/>
    <n v="47"/>
    <n v="46.67"/>
    <n v="0"/>
    <n v="0.55000000000000004"/>
    <s v="Off Ice"/>
    <s v="C4"/>
    <n v="0.35"/>
    <n v="833.46227999999996"/>
    <n v="458.40425400000004"/>
    <m/>
    <m/>
    <m/>
    <m/>
    <n v="32"/>
    <m/>
    <m/>
    <m/>
    <m/>
    <m/>
    <m/>
    <m/>
    <m/>
    <n v="32"/>
    <n v="0.21333333333333332"/>
    <n v="0"/>
    <n v="0"/>
    <n v="0"/>
    <n v="1536.336"/>
    <n v="0"/>
    <n v="0"/>
    <n v="0"/>
    <n v="0"/>
    <n v="0"/>
    <n v="0"/>
    <n v="0"/>
    <n v="0"/>
    <n v="1536.336"/>
    <n v="844.98480000000006"/>
    <n v="2381.3208"/>
    <n v="537.71759999999995"/>
    <n v="295.74468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1.3208"/>
    <n v="1"/>
    <n v="1.0215000000000001"/>
    <n v="1.0434622500000001"/>
    <n v="1.0658966883750003"/>
    <n v="1.0888134671750629"/>
    <n v="1536.336"/>
    <n v="0"/>
    <n v="0"/>
    <n v="0"/>
    <n v="0"/>
    <n v="0"/>
    <n v="0"/>
    <n v="0"/>
    <x v="17"/>
  </r>
  <r>
    <n v="1.4"/>
    <s v="1.4.1.1.1.3.2.4"/>
    <x v="4"/>
    <s v="First article shipping to breakout installation facility"/>
    <s v="First article shipping to breakout installation facility"/>
    <x v="24"/>
    <x v="0"/>
    <s v="Labor - Task"/>
    <s v="EN-ME"/>
    <s v="A - Analogy"/>
    <n v="62"/>
    <n v="62"/>
    <n v="0"/>
    <n v="0.55000000000000004"/>
    <s v="Off Ice"/>
    <s v="C3"/>
    <n v="0.2"/>
    <n v="628.26336000000015"/>
    <n v="345.54484800000012"/>
    <m/>
    <m/>
    <m/>
    <m/>
    <n v="16"/>
    <n v="16"/>
    <m/>
    <m/>
    <m/>
    <m/>
    <m/>
    <m/>
    <m/>
    <n v="32"/>
    <n v="0.21333333333333332"/>
    <n v="0"/>
    <n v="0"/>
    <n v="0"/>
    <n v="1013.3280000000001"/>
    <n v="1013.3280000000001"/>
    <n v="0"/>
    <n v="0"/>
    <n v="0"/>
    <n v="0"/>
    <n v="0"/>
    <n v="0"/>
    <n v="0"/>
    <n v="2026.6560000000002"/>
    <n v="1114.6608000000001"/>
    <n v="3141.3168000000005"/>
    <n v="405.33120000000008"/>
    <n v="222.932160000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1.3168000000005"/>
    <n v="1"/>
    <n v="1.0215000000000001"/>
    <n v="1.0434622500000001"/>
    <n v="1.0658966883750003"/>
    <n v="1.0888134671750629"/>
    <n v="2026.6560000000002"/>
    <n v="0"/>
    <n v="0"/>
    <n v="0"/>
    <n v="0"/>
    <n v="0"/>
    <n v="0"/>
    <n v="0"/>
    <x v="17"/>
  </r>
  <r>
    <n v="1.4"/>
    <s v="1.4.1.1.1.3.3"/>
    <x v="4"/>
    <s v="Production readiness review"/>
    <s v="Production readiness review"/>
    <x v="24"/>
    <x v="0"/>
    <s v="Labor - Task"/>
    <s v="EN-ME"/>
    <s v="A - Analogy"/>
    <n v="62"/>
    <n v="62"/>
    <n v="0"/>
    <n v="0.55000000000000004"/>
    <s v="Off Ice"/>
    <s v="C2"/>
    <n v="0.125"/>
    <n v="687.16305000000011"/>
    <n v="377.93967750000007"/>
    <m/>
    <m/>
    <m/>
    <m/>
    <m/>
    <n v="56"/>
    <m/>
    <m/>
    <m/>
    <m/>
    <m/>
    <m/>
    <m/>
    <n v="56"/>
    <n v="0.37333333333333329"/>
    <n v="0"/>
    <n v="0"/>
    <n v="0"/>
    <n v="0"/>
    <n v="3546.6480000000001"/>
    <n v="0"/>
    <n v="0"/>
    <n v="0"/>
    <n v="0"/>
    <n v="0"/>
    <n v="0"/>
    <n v="0"/>
    <n v="3546.6480000000001"/>
    <n v="1950.6564000000003"/>
    <n v="5497.3044000000009"/>
    <n v="443.33100000000002"/>
    <n v="243.832050000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7.3044000000009"/>
    <n v="1"/>
    <n v="1.0215000000000001"/>
    <n v="1.0434622500000001"/>
    <n v="1.0658966883750003"/>
    <n v="1.0888134671750629"/>
    <n v="3546.6480000000001"/>
    <n v="0"/>
    <n v="0"/>
    <n v="0"/>
    <n v="0"/>
    <n v="0"/>
    <n v="0"/>
    <n v="0"/>
    <x v="17"/>
  </r>
  <r>
    <n v="1.4"/>
    <s v="1.4.1.1.1.3.3"/>
    <x v="4"/>
    <s v="Production readiness review"/>
    <s v="Production readiness review"/>
    <x v="25"/>
    <x v="0"/>
    <s v="Labor - Task"/>
    <s v="TE"/>
    <s v="A - Analogy"/>
    <n v="47"/>
    <n v="46.67"/>
    <n v="0"/>
    <n v="0.55000000000000004"/>
    <s v="Off Ice"/>
    <s v="C2"/>
    <n v="0.125"/>
    <n v="520.91392500000006"/>
    <n v="286.50265875000008"/>
    <m/>
    <m/>
    <m/>
    <m/>
    <m/>
    <n v="56"/>
    <m/>
    <m/>
    <m/>
    <m/>
    <m/>
    <m/>
    <m/>
    <n v="56"/>
    <n v="0.37333333333333329"/>
    <n v="0"/>
    <n v="0"/>
    <n v="0"/>
    <n v="0"/>
    <n v="2688.5880000000002"/>
    <n v="0"/>
    <n v="0"/>
    <n v="0"/>
    <n v="0"/>
    <n v="0"/>
    <n v="0"/>
    <n v="0"/>
    <n v="2688.5880000000002"/>
    <n v="1478.7234000000003"/>
    <n v="4167.3114000000005"/>
    <n v="336.07350000000002"/>
    <n v="184.840425000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7.3114000000005"/>
    <n v="1"/>
    <n v="1.0215000000000001"/>
    <n v="1.0434622500000001"/>
    <n v="1.0658966883750003"/>
    <n v="1.0888134671750629"/>
    <n v="2688.5880000000002"/>
    <n v="0"/>
    <n v="0"/>
    <n v="0"/>
    <n v="0"/>
    <n v="0"/>
    <n v="0"/>
    <n v="0"/>
    <x v="17"/>
  </r>
  <r>
    <n v="1.4"/>
    <s v="1.4.1.1.1.3.4"/>
    <x v="4"/>
    <s v="Production of final six main cables"/>
    <s v="Production of final six main cables"/>
    <x v="24"/>
    <x v="0"/>
    <s v="Labor - LoE"/>
    <s v="EN-ME"/>
    <s v="A - Analogy"/>
    <n v="62"/>
    <n v="62"/>
    <n v="0"/>
    <n v="0.55000000000000004"/>
    <s v="Off Ice"/>
    <s v="C1"/>
    <n v="0.09"/>
    <n v="424.07776800000005"/>
    <n v="233.24277240000004"/>
    <m/>
    <m/>
    <m/>
    <m/>
    <m/>
    <n v="16"/>
    <n v="16"/>
    <n v="16"/>
    <m/>
    <m/>
    <m/>
    <m/>
    <m/>
    <n v="48"/>
    <n v="0.32"/>
    <n v="0"/>
    <n v="0"/>
    <n v="0"/>
    <n v="0"/>
    <n v="1013.3280000000001"/>
    <n v="1013.3280000000001"/>
    <n v="1013.3280000000001"/>
    <n v="0"/>
    <n v="0"/>
    <n v="0"/>
    <n v="0"/>
    <n v="0"/>
    <n v="3039.9840000000004"/>
    <n v="1671.9912000000004"/>
    <n v="4711.9752000000008"/>
    <n v="273.59856000000002"/>
    <n v="150.4792080000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1.9752000000008"/>
    <n v="1"/>
    <n v="1.0215000000000001"/>
    <n v="1.0434622500000001"/>
    <n v="1.0658966883750003"/>
    <n v="1.0888134671750629"/>
    <n v="3039.9840000000004"/>
    <n v="0"/>
    <n v="0"/>
    <n v="0"/>
    <n v="0"/>
    <n v="0"/>
    <n v="0"/>
    <n v="0"/>
    <x v="17"/>
  </r>
  <r>
    <n v="1.4"/>
    <s v="1.4.1.1.1.3.6"/>
    <x v="4"/>
    <s v="Production main cable shipping to breakout installation facility"/>
    <s v="Production cable shipping to breakout installation facility"/>
    <x v="24"/>
    <x v="0"/>
    <s v="Labor - Task"/>
    <s v="EN-ME"/>
    <s v="A - Analogy"/>
    <n v="62"/>
    <n v="62"/>
    <n v="0"/>
    <n v="0.55000000000000004"/>
    <s v="Off Ice"/>
    <s v="C3"/>
    <n v="0.2"/>
    <n v="628.26336000000015"/>
    <n v="345.54484800000012"/>
    <m/>
    <m/>
    <m/>
    <m/>
    <m/>
    <m/>
    <m/>
    <n v="8"/>
    <n v="8"/>
    <n v="16"/>
    <m/>
    <m/>
    <m/>
    <n v="32"/>
    <n v="0.21333333333333332"/>
    <n v="0"/>
    <n v="0"/>
    <n v="0"/>
    <n v="0"/>
    <n v="0"/>
    <n v="0"/>
    <n v="506.66400000000004"/>
    <n v="506.66400000000004"/>
    <n v="1013.3280000000001"/>
    <n v="0"/>
    <n v="0"/>
    <n v="0"/>
    <n v="2026.6560000000002"/>
    <n v="1114.6608000000001"/>
    <n v="3141.3168000000005"/>
    <n v="405.33120000000008"/>
    <n v="222.932160000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1.3168000000005"/>
    <n v="1"/>
    <n v="1.0215000000000001"/>
    <n v="1.0434622500000001"/>
    <n v="1.0658966883750003"/>
    <n v="1.0888134671750629"/>
    <n v="2026.6560000000002"/>
    <n v="0"/>
    <n v="0"/>
    <n v="0"/>
    <n v="0"/>
    <n v="0"/>
    <n v="0"/>
    <n v="0"/>
    <x v="17"/>
  </r>
  <r>
    <n v="1.4"/>
    <s v="1.4.1.1.2.2.1"/>
    <x v="4"/>
    <s v="Breakout final design"/>
    <s v="Breakout final design"/>
    <x v="25"/>
    <x v="0"/>
    <s v="Labor - Task"/>
    <s v="TE"/>
    <s v="D - Expert Opinion"/>
    <n v="47"/>
    <n v="46.67"/>
    <n v="0"/>
    <n v="0.55000000000000004"/>
    <s v="Off Ice"/>
    <s v="C5"/>
    <n v="0.5"/>
    <n v="297.6651"/>
    <n v="163.71580500000002"/>
    <m/>
    <n v="8"/>
    <m/>
    <m/>
    <m/>
    <m/>
    <m/>
    <m/>
    <m/>
    <m/>
    <m/>
    <m/>
    <m/>
    <n v="8"/>
    <n v="5.333333333333333E-2"/>
    <n v="384.084"/>
    <n v="0"/>
    <n v="0"/>
    <n v="0"/>
    <n v="0"/>
    <n v="0"/>
    <n v="0"/>
    <n v="0"/>
    <n v="0"/>
    <n v="0"/>
    <n v="0"/>
    <n v="0"/>
    <n v="384.084"/>
    <n v="211.24620000000002"/>
    <n v="595.33019999999999"/>
    <n v="192.042"/>
    <n v="105.6231000000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.33019999999999"/>
    <n v="1"/>
    <n v="1.0215000000000001"/>
    <n v="1.0434622500000001"/>
    <n v="1.0658966883750003"/>
    <n v="1.0888134671750629"/>
    <n v="384.084"/>
    <n v="0"/>
    <n v="0"/>
    <n v="0"/>
    <n v="0"/>
    <n v="0"/>
    <n v="0"/>
    <n v="0"/>
    <x v="17"/>
  </r>
  <r>
    <n v="1.4"/>
    <s v="1.4.1.1.2.2.1"/>
    <x v="4"/>
    <s v="Breakout final design"/>
    <s v="Breakout final design"/>
    <x v="24"/>
    <x v="0"/>
    <s v="Labor - Task"/>
    <s v="EN-ME"/>
    <s v="D - Expert Opinion"/>
    <n v="62"/>
    <n v="62"/>
    <n v="0"/>
    <n v="0.55000000000000004"/>
    <s v="Off Ice"/>
    <s v="C5"/>
    <n v="0.5"/>
    <n v="1963.3230000000003"/>
    <n v="1079.8276500000002"/>
    <m/>
    <n v="40"/>
    <m/>
    <m/>
    <m/>
    <m/>
    <m/>
    <m/>
    <m/>
    <m/>
    <m/>
    <m/>
    <m/>
    <n v="40"/>
    <n v="0.26666666666666666"/>
    <n v="2533.3200000000002"/>
    <n v="0"/>
    <n v="0"/>
    <n v="0"/>
    <n v="0"/>
    <n v="0"/>
    <n v="0"/>
    <n v="0"/>
    <n v="0"/>
    <n v="0"/>
    <n v="0"/>
    <n v="0"/>
    <n v="2533.3200000000002"/>
    <n v="1393.3260000000002"/>
    <n v="3926.6460000000006"/>
    <n v="1266.6600000000001"/>
    <n v="696.6630000000001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6.6460000000006"/>
    <n v="1"/>
    <n v="1.0215000000000001"/>
    <n v="1.0434622500000001"/>
    <n v="1.0658966883750003"/>
    <n v="1.0888134671750629"/>
    <n v="2533.3200000000002"/>
    <n v="0"/>
    <n v="0"/>
    <n v="0"/>
    <n v="0"/>
    <n v="0"/>
    <n v="0"/>
    <n v="0"/>
    <x v="17"/>
  </r>
  <r>
    <n v="1.4"/>
    <s v="1.4.1.1.2.2.2"/>
    <x v="4"/>
    <s v="Breakout prototype production"/>
    <s v="Breakout prototype production"/>
    <x v="24"/>
    <x v="0"/>
    <s v="Labor - LoE"/>
    <s v="EN-ME"/>
    <s v="A - Analogy"/>
    <n v="62"/>
    <n v="62"/>
    <n v="0"/>
    <n v="0.55000000000000004"/>
    <s v="Off Ice"/>
    <s v="C1"/>
    <n v="0.09"/>
    <n v="282.71851200000003"/>
    <n v="155.49518160000002"/>
    <m/>
    <n v="16"/>
    <n v="16"/>
    <m/>
    <m/>
    <m/>
    <m/>
    <m/>
    <m/>
    <m/>
    <m/>
    <m/>
    <m/>
    <n v="32"/>
    <n v="0.21333333333333332"/>
    <n v="1013.3280000000001"/>
    <n v="1013.3280000000001"/>
    <n v="0"/>
    <n v="0"/>
    <n v="0"/>
    <n v="0"/>
    <n v="0"/>
    <n v="0"/>
    <n v="0"/>
    <n v="0"/>
    <n v="0"/>
    <n v="0"/>
    <n v="2026.6560000000002"/>
    <n v="1114.6608000000001"/>
    <n v="3141.3168000000005"/>
    <n v="182.39904000000001"/>
    <n v="100.31947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1.3168000000005"/>
    <n v="1"/>
    <n v="1.0215000000000001"/>
    <n v="1.0434622500000001"/>
    <n v="1.0658966883750003"/>
    <n v="1.0888134671750629"/>
    <n v="2026.6560000000002"/>
    <n v="0"/>
    <n v="0"/>
    <n v="0"/>
    <n v="0"/>
    <n v="0"/>
    <n v="0"/>
    <n v="0"/>
    <x v="17"/>
  </r>
  <r>
    <n v="1.4"/>
    <s v="1.4.1.1.2.2.3"/>
    <x v="4"/>
    <s v="Breakout prototype testing"/>
    <s v="Breakout prototype testing"/>
    <x v="24"/>
    <x v="0"/>
    <s v="Labor - Task"/>
    <s v="EN-ME"/>
    <s v="A - Analogy"/>
    <n v="62"/>
    <n v="62"/>
    <n v="0"/>
    <n v="0.55000000000000004"/>
    <s v="Off Ice"/>
    <s v="C2"/>
    <n v="0.125"/>
    <n v="490.83075000000008"/>
    <n v="269.95691250000004"/>
    <m/>
    <m/>
    <n v="40"/>
    <m/>
    <m/>
    <m/>
    <m/>
    <m/>
    <m/>
    <m/>
    <m/>
    <m/>
    <m/>
    <n v="40"/>
    <n v="0.26666666666666666"/>
    <n v="0"/>
    <n v="2533.3200000000002"/>
    <n v="0"/>
    <n v="0"/>
    <n v="0"/>
    <n v="0"/>
    <n v="0"/>
    <n v="0"/>
    <n v="0"/>
    <n v="0"/>
    <n v="0"/>
    <n v="0"/>
    <n v="2533.3200000000002"/>
    <n v="1393.3260000000002"/>
    <n v="3926.6460000000006"/>
    <n v="316.66500000000002"/>
    <n v="174.1657500000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6.6460000000006"/>
    <n v="1"/>
    <n v="1.0215000000000001"/>
    <n v="1.0434622500000001"/>
    <n v="1.0658966883750003"/>
    <n v="1.0888134671750629"/>
    <n v="2533.3200000000002"/>
    <n v="0"/>
    <n v="0"/>
    <n v="0"/>
    <n v="0"/>
    <n v="0"/>
    <n v="0"/>
    <n v="0"/>
    <x v="17"/>
  </r>
  <r>
    <n v="1.4"/>
    <s v="1.4.1.1.2.2.3"/>
    <x v="4"/>
    <s v="Breakout prototype testing"/>
    <s v="Breakout prototype testing"/>
    <x v="25"/>
    <x v="0"/>
    <s v="Labor - Task"/>
    <s v="TE"/>
    <s v="A - Analogy"/>
    <n v="47"/>
    <n v="46.67"/>
    <n v="0"/>
    <n v="0.55000000000000004"/>
    <s v="Off Ice"/>
    <s v="C2"/>
    <n v="0.125"/>
    <n v="372.08137500000004"/>
    <n v="204.64475625000003"/>
    <m/>
    <m/>
    <n v="40"/>
    <m/>
    <m/>
    <m/>
    <m/>
    <m/>
    <m/>
    <m/>
    <m/>
    <m/>
    <m/>
    <n v="40"/>
    <n v="0.26666666666666666"/>
    <n v="0"/>
    <n v="1920.42"/>
    <n v="0"/>
    <n v="0"/>
    <n v="0"/>
    <n v="0"/>
    <n v="0"/>
    <n v="0"/>
    <n v="0"/>
    <n v="0"/>
    <n v="0"/>
    <n v="0"/>
    <n v="1920.42"/>
    <n v="1056.2310000000002"/>
    <n v="2976.6510000000003"/>
    <n v="240.05250000000001"/>
    <n v="132.0288750000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6.6510000000003"/>
    <n v="1"/>
    <n v="1.0215000000000001"/>
    <n v="1.0434622500000001"/>
    <n v="1.0658966883750003"/>
    <n v="1.0888134671750629"/>
    <n v="1920.42"/>
    <n v="0"/>
    <n v="0"/>
    <n v="0"/>
    <n v="0"/>
    <n v="0"/>
    <n v="0"/>
    <n v="0"/>
    <x v="17"/>
  </r>
  <r>
    <n v="1.4"/>
    <s v="1.4.1.1.2.2.3"/>
    <x v="4"/>
    <s v="Breakout prototype testing"/>
    <s v="Breakout prototype testing"/>
    <x v="7"/>
    <x v="2"/>
    <s v="Travel"/>
    <m/>
    <s v="E - Extrapolation from Actuals"/>
    <m/>
    <n v="1"/>
    <n v="0"/>
    <n v="0.55000000000000004"/>
    <s v="Off Ice"/>
    <s v="C1"/>
    <n v="0.09"/>
    <n v="1339.2"/>
    <n v="736.56000000000006"/>
    <m/>
    <m/>
    <n v="9600"/>
    <m/>
    <m/>
    <m/>
    <m/>
    <m/>
    <m/>
    <m/>
    <m/>
    <m/>
    <m/>
    <n v="0"/>
    <n v="0"/>
    <n v="0"/>
    <n v="9600"/>
    <n v="0"/>
    <n v="0"/>
    <n v="0"/>
    <n v="0"/>
    <n v="0"/>
    <n v="0"/>
    <n v="0"/>
    <n v="0"/>
    <n v="0"/>
    <n v="0"/>
    <n v="9600"/>
    <n v="5280"/>
    <n v="14880"/>
    <n v="864"/>
    <n v="475.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8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1.2.2.4"/>
    <x v="4"/>
    <s v="Breakout final design review"/>
    <s v="Breakout final design review"/>
    <x v="25"/>
    <x v="0"/>
    <s v="Labor - Task"/>
    <s v="TE"/>
    <s v="A - Analogy"/>
    <n v="47"/>
    <n v="46.67"/>
    <n v="0"/>
    <n v="0.55000000000000004"/>
    <s v="Off Ice"/>
    <s v="C3"/>
    <n v="0.2"/>
    <n v="1428.7924800000003"/>
    <n v="785.83586400000024"/>
    <m/>
    <m/>
    <m/>
    <n v="96"/>
    <m/>
    <m/>
    <m/>
    <m/>
    <m/>
    <m/>
    <m/>
    <m/>
    <m/>
    <n v="96"/>
    <n v="0.64"/>
    <n v="0"/>
    <n v="0"/>
    <n v="4609.0080000000007"/>
    <n v="0"/>
    <n v="0"/>
    <n v="0"/>
    <n v="0"/>
    <n v="0"/>
    <n v="0"/>
    <n v="0"/>
    <n v="0"/>
    <n v="0"/>
    <n v="4609.0080000000007"/>
    <n v="2534.9544000000005"/>
    <n v="7143.9624000000013"/>
    <n v="921.80160000000024"/>
    <n v="506.9908800000001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3.9624000000013"/>
    <n v="1"/>
    <n v="1.0215000000000001"/>
    <n v="1.0434622500000001"/>
    <n v="1.0658966883750003"/>
    <n v="1.0888134671750629"/>
    <n v="4609.0080000000007"/>
    <n v="0"/>
    <n v="0"/>
    <n v="0"/>
    <n v="0"/>
    <n v="0"/>
    <n v="0"/>
    <n v="0"/>
    <x v="17"/>
  </r>
  <r>
    <n v="1.4"/>
    <s v="1.4.1.1.2.2.4"/>
    <x v="4"/>
    <s v="Breakout final design review"/>
    <s v="Breakout final design review"/>
    <x v="24"/>
    <x v="0"/>
    <s v="Labor - Task"/>
    <s v="EN-ME"/>
    <s v="A - Analogy"/>
    <n v="62"/>
    <n v="62"/>
    <n v="0"/>
    <n v="0.55000000000000004"/>
    <s v="Off Ice"/>
    <s v="C3"/>
    <n v="0.2"/>
    <n v="1884.7900800000004"/>
    <n v="1036.6345440000002"/>
    <m/>
    <m/>
    <m/>
    <n v="96"/>
    <m/>
    <m/>
    <m/>
    <m/>
    <m/>
    <m/>
    <m/>
    <m/>
    <m/>
    <n v="96"/>
    <n v="0.64"/>
    <n v="0"/>
    <n v="0"/>
    <n v="6079.9680000000008"/>
    <n v="0"/>
    <n v="0"/>
    <n v="0"/>
    <n v="0"/>
    <n v="0"/>
    <n v="0"/>
    <n v="0"/>
    <n v="0"/>
    <n v="0"/>
    <n v="6079.9680000000008"/>
    <n v="3343.9824000000008"/>
    <n v="9423.9504000000015"/>
    <n v="1215.9936000000002"/>
    <n v="668.79648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3.9504000000015"/>
    <n v="1"/>
    <n v="1.0215000000000001"/>
    <n v="1.0434622500000001"/>
    <n v="1.0658966883750003"/>
    <n v="1.0888134671750629"/>
    <n v="6079.9680000000008"/>
    <n v="0"/>
    <n v="0"/>
    <n v="0"/>
    <n v="0"/>
    <n v="0"/>
    <n v="0"/>
    <n v="0"/>
    <x v="17"/>
  </r>
  <r>
    <n v="1.4"/>
    <s v="1.4.1.1.2.2.4"/>
    <x v="4"/>
    <s v="Breakout final design review"/>
    <s v="Breakout final design review"/>
    <x v="6"/>
    <x v="2"/>
    <s v="Travel"/>
    <m/>
    <s v="E - Extrapolation from Actuals"/>
    <m/>
    <n v="1"/>
    <n v="0"/>
    <n v="0.55000000000000004"/>
    <s v="Off Ice"/>
    <s v="C1"/>
    <n v="0.09"/>
    <n v="753.3"/>
    <n v="414.315"/>
    <m/>
    <m/>
    <m/>
    <n v="5400"/>
    <m/>
    <m/>
    <m/>
    <m/>
    <m/>
    <m/>
    <m/>
    <m/>
    <m/>
    <n v="0"/>
    <n v="0"/>
    <n v="0"/>
    <n v="0"/>
    <n v="5400"/>
    <n v="0"/>
    <n v="0"/>
    <n v="0"/>
    <n v="0"/>
    <n v="0"/>
    <n v="0"/>
    <n v="0"/>
    <n v="0"/>
    <n v="0"/>
    <n v="5400"/>
    <n v="2970.0000000000005"/>
    <n v="8370"/>
    <n v="486"/>
    <n v="267.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1.3.2"/>
    <x v="4"/>
    <s v="MCA production"/>
    <s v="MCA production"/>
    <x v="7"/>
    <x v="2"/>
    <s v="Travel"/>
    <m/>
    <s v="E - Extrapolation from Actuals"/>
    <m/>
    <n v="1"/>
    <n v="0"/>
    <n v="0.55000000000000004"/>
    <s v="Off Ice"/>
    <s v="C1"/>
    <n v="0.09"/>
    <n v="892.8"/>
    <n v="491.04"/>
    <m/>
    <m/>
    <m/>
    <m/>
    <m/>
    <m/>
    <m/>
    <m/>
    <m/>
    <n v="6400"/>
    <m/>
    <m/>
    <m/>
    <n v="0"/>
    <n v="0"/>
    <n v="0"/>
    <n v="0"/>
    <n v="0"/>
    <n v="0"/>
    <n v="0"/>
    <n v="0"/>
    <n v="0"/>
    <n v="0"/>
    <n v="6400"/>
    <n v="0"/>
    <n v="0"/>
    <n v="0"/>
    <n v="6400"/>
    <n v="3520.0000000000005"/>
    <n v="9920"/>
    <n v="576"/>
    <n v="316.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1.3.2"/>
    <x v="4"/>
    <s v="MCA production"/>
    <s v="MCA production"/>
    <x v="24"/>
    <x v="0"/>
    <s v="Labor - LoE"/>
    <s v="EN-ME"/>
    <s v="A - Analogy"/>
    <n v="62"/>
    <n v="62"/>
    <n v="0"/>
    <n v="0.55000000000000004"/>
    <s v="Off Ice"/>
    <s v="C1"/>
    <n v="0.09"/>
    <n v="494.75739600000009"/>
    <n v="272.11656780000004"/>
    <m/>
    <m/>
    <m/>
    <m/>
    <m/>
    <m/>
    <m/>
    <m/>
    <m/>
    <n v="16"/>
    <n v="16"/>
    <n v="16"/>
    <n v="8"/>
    <n v="56"/>
    <n v="0.37333333333333329"/>
    <n v="0"/>
    <n v="0"/>
    <n v="0"/>
    <n v="0"/>
    <n v="0"/>
    <n v="0"/>
    <n v="0"/>
    <n v="0"/>
    <n v="1013.3280000000001"/>
    <n v="1013.3280000000001"/>
    <n v="1013.3280000000001"/>
    <n v="506.66400000000004"/>
    <n v="3546.6480000000006"/>
    <n v="1950.6564000000005"/>
    <n v="5497.3044000000009"/>
    <n v="319.19832000000002"/>
    <n v="175.5590760000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7.3044000000009"/>
    <n v="1"/>
    <n v="1.0215000000000001"/>
    <n v="1.0434622500000001"/>
    <n v="1.0658966883750003"/>
    <n v="1.0888134671750629"/>
    <n v="3546.6480000000001"/>
    <n v="0"/>
    <n v="0"/>
    <n v="0"/>
    <n v="0"/>
    <n v="0"/>
    <n v="0"/>
    <n v="0"/>
    <x v="17"/>
  </r>
  <r>
    <n v="1.4"/>
    <s v="1.4.1.1.3.3"/>
    <x v="4"/>
    <s v="Pre-ship review"/>
    <s v="Pre-ship review"/>
    <x v="25"/>
    <x v="0"/>
    <s v="Labor - Task"/>
    <s v="TE"/>
    <s v="A - Analogy"/>
    <n v="47"/>
    <n v="46.67"/>
    <n v="0"/>
    <n v="0.55000000000000004"/>
    <s v="Off Ice"/>
    <s v="C3"/>
    <n v="0.2"/>
    <n v="833.46228000000019"/>
    <n v="458.40425400000015"/>
    <m/>
    <m/>
    <m/>
    <m/>
    <m/>
    <m/>
    <m/>
    <m/>
    <m/>
    <m/>
    <m/>
    <m/>
    <n v="56"/>
    <n v="56"/>
    <n v="0.37333333333333329"/>
    <n v="0"/>
    <n v="0"/>
    <n v="0"/>
    <n v="0"/>
    <n v="0"/>
    <n v="0"/>
    <n v="0"/>
    <n v="0"/>
    <n v="0"/>
    <n v="0"/>
    <n v="0"/>
    <n v="2688.5880000000002"/>
    <n v="2688.5880000000002"/>
    <n v="1478.7234000000003"/>
    <n v="4167.3114000000005"/>
    <n v="537.71760000000006"/>
    <n v="295.7446800000000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7.3114000000005"/>
    <n v="1"/>
    <n v="1.0215000000000001"/>
    <n v="1.0434622500000001"/>
    <n v="1.0658966883750003"/>
    <n v="1.0888134671750629"/>
    <n v="2688.5880000000002"/>
    <n v="0"/>
    <n v="0"/>
    <n v="0"/>
    <n v="0"/>
    <n v="0"/>
    <n v="0"/>
    <n v="0"/>
    <x v="17"/>
  </r>
  <r>
    <n v="1.4"/>
    <s v="1.4.1.1.3.3"/>
    <x v="4"/>
    <s v="Pre-ship review"/>
    <s v="Pre-ship review"/>
    <x v="24"/>
    <x v="0"/>
    <s v="Labor - Task"/>
    <s v="EN-ME"/>
    <s v="A - Analogy"/>
    <n v="62"/>
    <n v="62"/>
    <n v="0"/>
    <n v="0.55000000000000004"/>
    <s v="Off Ice"/>
    <s v="C3"/>
    <n v="0.2"/>
    <n v="1099.4608800000003"/>
    <n v="604.70348400000023"/>
    <m/>
    <m/>
    <m/>
    <m/>
    <m/>
    <m/>
    <m/>
    <m/>
    <m/>
    <m/>
    <m/>
    <m/>
    <n v="56"/>
    <n v="56"/>
    <n v="0.37333333333333329"/>
    <n v="0"/>
    <n v="0"/>
    <n v="0"/>
    <n v="0"/>
    <n v="0"/>
    <n v="0"/>
    <n v="0"/>
    <n v="0"/>
    <n v="0"/>
    <n v="0"/>
    <n v="0"/>
    <n v="3546.6480000000001"/>
    <n v="3546.6480000000001"/>
    <n v="1950.6564000000003"/>
    <n v="5497.3044000000009"/>
    <n v="709.32960000000003"/>
    <n v="390.131280000000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7.3044000000009"/>
    <n v="1"/>
    <n v="1.0215000000000001"/>
    <n v="1.0434622500000001"/>
    <n v="1.0658966883750003"/>
    <n v="1.0888134671750629"/>
    <n v="3546.6480000000001"/>
    <n v="0"/>
    <n v="0"/>
    <n v="0"/>
    <n v="0"/>
    <n v="0"/>
    <n v="0"/>
    <n v="0"/>
    <x v="17"/>
  </r>
  <r>
    <n v="1.4"/>
    <s v="1.4.1.1.3.4"/>
    <x v="4"/>
    <s v="Main Cable Assembly shipping to PTH (RDD 12/1/23 for FY24 vessel.  ROS 12/1/2025)"/>
    <s v="Main Cable Assembly shipping to PTH"/>
    <x v="24"/>
    <x v="0"/>
    <s v="Labor - Task"/>
    <s v="EN-ME"/>
    <s v="A - Analogy"/>
    <n v="62"/>
    <n v="62"/>
    <n v="0"/>
    <n v="0.55000000000000004"/>
    <s v="Off Ice"/>
    <s v="C3"/>
    <n v="0.2"/>
    <n v="635.01719112000012"/>
    <n v="349.25945511600008"/>
    <m/>
    <m/>
    <m/>
    <m/>
    <m/>
    <m/>
    <m/>
    <m/>
    <m/>
    <m/>
    <m/>
    <m/>
    <n v="16"/>
    <n v="16"/>
    <n v="0.10666666666666666"/>
    <n v="0"/>
    <n v="0"/>
    <n v="0"/>
    <n v="0"/>
    <n v="0"/>
    <n v="0"/>
    <n v="0"/>
    <n v="0"/>
    <n v="0"/>
    <n v="0"/>
    <n v="0"/>
    <n v="1013.3280000000001"/>
    <n v="1013.3280000000001"/>
    <n v="557.33040000000005"/>
    <n v="1570.6584000000003"/>
    <n v="202.66560000000004"/>
    <n v="111.46608000000002"/>
    <n v="8"/>
    <n v="8"/>
    <m/>
    <m/>
    <m/>
    <m/>
    <m/>
    <m/>
    <m/>
    <m/>
    <m/>
    <m/>
    <n v="16"/>
    <n v="0.10666666666666666"/>
    <n v="517.55727600000012"/>
    <n v="517.55727600000012"/>
    <n v="0"/>
    <n v="0"/>
    <n v="0"/>
    <n v="0"/>
    <n v="0"/>
    <n v="0"/>
    <n v="0"/>
    <n v="0"/>
    <n v="0"/>
    <n v="0"/>
    <n v="1035.1145520000002"/>
    <n v="569.31300360000023"/>
    <n v="1604.4275556000005"/>
    <n v="207.02291040000006"/>
    <n v="113.8626007200000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5.0859556000005"/>
    <n v="1"/>
    <n v="1.0215000000000001"/>
    <n v="1.0434622500000001"/>
    <n v="1.0658966883750003"/>
    <n v="1.0888134671750629"/>
    <n v="1013.3280000000001"/>
    <n v="1035.1145520000002"/>
    <n v="0"/>
    <n v="0"/>
    <n v="0"/>
    <n v="0"/>
    <n v="0"/>
    <n v="0"/>
    <x v="17"/>
  </r>
  <r>
    <n v="1.4"/>
    <s v="1.4.1.2.1.5"/>
    <x v="4"/>
    <s v="BCA prototype testing"/>
    <s v="BCA prototype evaluation"/>
    <x v="24"/>
    <x v="0"/>
    <s v="Labor - Task"/>
    <s v="EN-ME"/>
    <s v="A - Analogy"/>
    <n v="62"/>
    <n v="62"/>
    <n v="0"/>
    <n v="0.55000000000000004"/>
    <s v="Off Ice"/>
    <s v="C4"/>
    <n v="0.35"/>
    <n v="1030.7445750000002"/>
    <n v="566.90951625000014"/>
    <m/>
    <n v="30"/>
    <m/>
    <m/>
    <m/>
    <m/>
    <m/>
    <m/>
    <m/>
    <m/>
    <m/>
    <m/>
    <m/>
    <n v="30"/>
    <n v="0.2"/>
    <n v="1899.9900000000002"/>
    <n v="0"/>
    <n v="0"/>
    <n v="0"/>
    <n v="0"/>
    <n v="0"/>
    <n v="0"/>
    <n v="0"/>
    <n v="0"/>
    <n v="0"/>
    <n v="0"/>
    <n v="0"/>
    <n v="1899.9900000000002"/>
    <n v="1044.9945000000002"/>
    <n v="2944.9845000000005"/>
    <n v="664.99650000000008"/>
    <n v="365.7480750000000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4.9845000000005"/>
    <n v="1"/>
    <n v="1.0215000000000001"/>
    <n v="1.0434622500000001"/>
    <n v="1.0658966883750003"/>
    <n v="1.0888134671750629"/>
    <n v="1899.9900000000002"/>
    <n v="0"/>
    <n v="0"/>
    <n v="0"/>
    <n v="0"/>
    <n v="0"/>
    <n v="0"/>
    <n v="0"/>
    <x v="17"/>
  </r>
  <r>
    <n v="1.4"/>
    <s v="1.4.1.2.1.5"/>
    <x v="4"/>
    <s v="BCA prototype testing"/>
    <s v="BCA prototype evaluation"/>
    <x v="25"/>
    <x v="0"/>
    <s v="Labor - Task"/>
    <s v="TE"/>
    <s v="A - Analogy"/>
    <n v="47"/>
    <n v="46.67"/>
    <n v="0"/>
    <n v="0.55000000000000004"/>
    <s v="Off Ice"/>
    <s v="C4"/>
    <n v="0.35"/>
    <n v="781.37088750000009"/>
    <n v="429.75398812500009"/>
    <m/>
    <n v="30"/>
    <m/>
    <m/>
    <m/>
    <m/>
    <m/>
    <m/>
    <m/>
    <m/>
    <m/>
    <m/>
    <m/>
    <n v="30"/>
    <n v="0.2"/>
    <n v="1440.3150000000001"/>
    <n v="0"/>
    <n v="0"/>
    <n v="0"/>
    <n v="0"/>
    <n v="0"/>
    <n v="0"/>
    <n v="0"/>
    <n v="0"/>
    <n v="0"/>
    <n v="0"/>
    <n v="0"/>
    <n v="1440.3150000000001"/>
    <n v="792.17325000000005"/>
    <n v="2232.4882500000003"/>
    <n v="504.11025000000001"/>
    <n v="277.2606374999999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2.4882500000003"/>
    <n v="1"/>
    <n v="1.0215000000000001"/>
    <n v="1.0434622500000001"/>
    <n v="1.0658966883750003"/>
    <n v="1.0888134671750629"/>
    <n v="1440.3150000000001"/>
    <n v="0"/>
    <n v="0"/>
    <n v="0"/>
    <n v="0"/>
    <n v="0"/>
    <n v="0"/>
    <n v="0"/>
    <x v="17"/>
  </r>
  <r>
    <n v="1.4"/>
    <s v="1.4.1.2.1.5"/>
    <x v="4"/>
    <s v="BCA prototype testing"/>
    <s v="BCA prototype evaluation"/>
    <x v="7"/>
    <x v="2"/>
    <s v="Travel"/>
    <m/>
    <s v="E - Extrapolation from Actuals"/>
    <m/>
    <n v="1"/>
    <n v="0"/>
    <n v="0.55000000000000004"/>
    <s v="Off Ice"/>
    <s v="C1"/>
    <n v="0.09"/>
    <n v="1339.2"/>
    <n v="736.56000000000006"/>
    <m/>
    <n v="9600"/>
    <m/>
    <m/>
    <m/>
    <m/>
    <m/>
    <m/>
    <m/>
    <m/>
    <m/>
    <m/>
    <m/>
    <n v="0"/>
    <n v="0"/>
    <n v="9600"/>
    <n v="0"/>
    <n v="0"/>
    <n v="0"/>
    <n v="0"/>
    <n v="0"/>
    <n v="0"/>
    <n v="0"/>
    <n v="0"/>
    <n v="0"/>
    <n v="0"/>
    <n v="0"/>
    <n v="9600"/>
    <n v="5280"/>
    <n v="14880"/>
    <n v="864"/>
    <n v="475.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8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2.1"/>
    <x v="4"/>
    <s v="BCA final design"/>
    <s v="BCA final design"/>
    <x v="24"/>
    <x v="0"/>
    <s v="Labor - Task"/>
    <s v="EN-ME"/>
    <s v="D - Expert Opinion"/>
    <n v="62"/>
    <n v="62"/>
    <n v="0"/>
    <n v="0.55000000000000004"/>
    <s v="Off Ice"/>
    <s v="C4"/>
    <n v="0.35"/>
    <n v="4810.1413500000008"/>
    <n v="2645.5777425000006"/>
    <m/>
    <n v="80"/>
    <n v="60"/>
    <m/>
    <m/>
    <m/>
    <m/>
    <m/>
    <m/>
    <m/>
    <m/>
    <m/>
    <m/>
    <n v="140"/>
    <n v="0.93333333333333335"/>
    <n v="5066.6400000000003"/>
    <n v="3799.9800000000005"/>
    <n v="0"/>
    <n v="0"/>
    <n v="0"/>
    <n v="0"/>
    <n v="0"/>
    <n v="0"/>
    <n v="0"/>
    <n v="0"/>
    <n v="0"/>
    <n v="0"/>
    <n v="8866.6200000000008"/>
    <n v="4876.6410000000005"/>
    <n v="13743.261000000002"/>
    <n v="3103.317"/>
    <n v="1706.824350000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43.261000000002"/>
    <n v="1"/>
    <n v="1.0215000000000001"/>
    <n v="1.0434622500000001"/>
    <n v="1.0658966883750003"/>
    <n v="1.0888134671750629"/>
    <n v="8866.6200000000008"/>
    <n v="0"/>
    <n v="0"/>
    <n v="0"/>
    <n v="0"/>
    <n v="0"/>
    <n v="0"/>
    <n v="0"/>
    <x v="17"/>
  </r>
  <r>
    <n v="1.4"/>
    <s v="1.4.1.2.2.1"/>
    <x v="4"/>
    <s v="BCA final design"/>
    <s v="BCA final design"/>
    <x v="25"/>
    <x v="0"/>
    <s v="Labor - Task"/>
    <s v="TE"/>
    <s v="D - Expert Opinion"/>
    <n v="47"/>
    <n v="46.67"/>
    <n v="0"/>
    <n v="0.55000000000000004"/>
    <s v="Off Ice"/>
    <s v="C4"/>
    <n v="0.35"/>
    <n v="2083.6557000000003"/>
    <n v="1146.0106350000003"/>
    <m/>
    <n v="40"/>
    <n v="40"/>
    <m/>
    <m/>
    <m/>
    <m/>
    <m/>
    <m/>
    <m/>
    <m/>
    <m/>
    <m/>
    <n v="80"/>
    <n v="0.53333333333333333"/>
    <n v="1920.42"/>
    <n v="1920.42"/>
    <n v="0"/>
    <n v="0"/>
    <n v="0"/>
    <n v="0"/>
    <n v="0"/>
    <n v="0"/>
    <n v="0"/>
    <n v="0"/>
    <n v="0"/>
    <n v="0"/>
    <n v="3840.84"/>
    <n v="2112.4620000000004"/>
    <n v="5953.3020000000006"/>
    <n v="1344.2939999999999"/>
    <n v="739.3617000000001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3.3020000000006"/>
    <n v="1"/>
    <n v="1.0215000000000001"/>
    <n v="1.0434622500000001"/>
    <n v="1.0658966883750003"/>
    <n v="1.0888134671750629"/>
    <n v="3840.84"/>
    <n v="0"/>
    <n v="0"/>
    <n v="0"/>
    <n v="0"/>
    <n v="0"/>
    <n v="0"/>
    <n v="0"/>
    <x v="17"/>
  </r>
  <r>
    <n v="1.4"/>
    <s v="1.4.1.2.2.2"/>
    <x v="4"/>
    <s v="BCA final design review"/>
    <s v="BCA final design review"/>
    <x v="24"/>
    <x v="0"/>
    <s v="Labor - Task"/>
    <s v="EN-ME"/>
    <s v="A - Analogy"/>
    <n v="62"/>
    <n v="62"/>
    <n v="0"/>
    <n v="0.55000000000000004"/>
    <s v="Off Ice"/>
    <s v="C2"/>
    <n v="0.125"/>
    <n v="1177.9938"/>
    <n v="647.89659000000006"/>
    <m/>
    <m/>
    <n v="20"/>
    <n v="76"/>
    <m/>
    <m/>
    <m/>
    <m/>
    <m/>
    <m/>
    <m/>
    <m/>
    <m/>
    <n v="96"/>
    <n v="0.64"/>
    <n v="0"/>
    <n v="1266.6600000000001"/>
    <n v="4813.308"/>
    <n v="0"/>
    <n v="0"/>
    <n v="0"/>
    <n v="0"/>
    <n v="0"/>
    <n v="0"/>
    <n v="0"/>
    <n v="0"/>
    <n v="0"/>
    <n v="6079.9679999999998"/>
    <n v="3343.9824000000003"/>
    <n v="9423.9503999999997"/>
    <n v="759.99599999999998"/>
    <n v="417.997800000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3.9503999999997"/>
    <n v="1"/>
    <n v="1.0215000000000001"/>
    <n v="1.0434622500000001"/>
    <n v="1.0658966883750003"/>
    <n v="1.0888134671750629"/>
    <n v="6079.9680000000008"/>
    <n v="0"/>
    <n v="0"/>
    <n v="0"/>
    <n v="0"/>
    <n v="0"/>
    <n v="0"/>
    <n v="0"/>
    <x v="17"/>
  </r>
  <r>
    <n v="1.4"/>
    <s v="1.4.1.2.2.2"/>
    <x v="4"/>
    <s v="BCA final design review"/>
    <s v="BCA final design review"/>
    <x v="25"/>
    <x v="0"/>
    <s v="Labor - Task"/>
    <s v="TE"/>
    <s v="A - Analogy"/>
    <n v="47"/>
    <n v="46.67"/>
    <n v="0"/>
    <n v="0.55000000000000004"/>
    <s v="Off Ice"/>
    <s v="C2"/>
    <n v="0.125"/>
    <n v="892.99530000000004"/>
    <n v="491.14741500000008"/>
    <m/>
    <m/>
    <n v="20"/>
    <n v="76"/>
    <m/>
    <m/>
    <m/>
    <m/>
    <m/>
    <m/>
    <m/>
    <m/>
    <m/>
    <n v="96"/>
    <n v="0.64"/>
    <n v="0"/>
    <n v="960.21"/>
    <n v="3648.7980000000002"/>
    <n v="0"/>
    <n v="0"/>
    <n v="0"/>
    <n v="0"/>
    <n v="0"/>
    <n v="0"/>
    <n v="0"/>
    <n v="0"/>
    <n v="0"/>
    <n v="4609.0079999999998"/>
    <n v="2534.9544000000001"/>
    <n v="7143.9624000000003"/>
    <n v="576.12599999999998"/>
    <n v="316.8693000000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3.9624000000003"/>
    <n v="1"/>
    <n v="1.0215000000000001"/>
    <n v="1.0434622500000001"/>
    <n v="1.0658966883750003"/>
    <n v="1.0888134671750629"/>
    <n v="4609.0080000000007"/>
    <n v="0"/>
    <n v="0"/>
    <n v="0"/>
    <n v="0"/>
    <n v="0"/>
    <n v="0"/>
    <n v="0"/>
    <x v="17"/>
  </r>
  <r>
    <n v="1.4"/>
    <s v="1.4.1.2.2.2"/>
    <x v="4"/>
    <s v="BCA final design review"/>
    <s v="BCA final design review"/>
    <x v="6"/>
    <x v="2"/>
    <s v="Travel"/>
    <m/>
    <s v="E - Extrapolation from Actuals"/>
    <m/>
    <n v="1"/>
    <n v="0"/>
    <n v="0.55000000000000004"/>
    <s v="Off Ice"/>
    <s v="C1"/>
    <n v="0.09"/>
    <n v="753.3"/>
    <n v="414.315"/>
    <m/>
    <m/>
    <m/>
    <n v="5400"/>
    <m/>
    <m/>
    <m/>
    <m/>
    <m/>
    <m/>
    <m/>
    <m/>
    <m/>
    <n v="0"/>
    <n v="0"/>
    <n v="0"/>
    <n v="0"/>
    <n v="5400"/>
    <n v="0"/>
    <n v="0"/>
    <n v="0"/>
    <n v="0"/>
    <n v="0"/>
    <n v="0"/>
    <n v="0"/>
    <n v="0"/>
    <n v="0"/>
    <n v="5400"/>
    <n v="2970.0000000000005"/>
    <n v="8370"/>
    <n v="486"/>
    <n v="267.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2.4"/>
    <x v="4"/>
    <s v="BCA procurement"/>
    <s v="BCA procurement"/>
    <x v="24"/>
    <x v="0"/>
    <s v="Labor - Task"/>
    <s v="EN-ME"/>
    <s v="D - Expert Opinion"/>
    <n v="62"/>
    <n v="62"/>
    <n v="0"/>
    <n v="0.55000000000000004"/>
    <s v="Off Ice"/>
    <s v="C4"/>
    <n v="0.35"/>
    <n v="2748.6522000000004"/>
    <n v="1511.7587100000003"/>
    <m/>
    <m/>
    <m/>
    <n v="40"/>
    <n v="32"/>
    <n v="8"/>
    <m/>
    <m/>
    <m/>
    <m/>
    <m/>
    <m/>
    <m/>
    <n v="80"/>
    <n v="0.53333333333333333"/>
    <n v="0"/>
    <n v="0"/>
    <n v="2533.3200000000002"/>
    <n v="2026.6560000000002"/>
    <n v="506.66400000000004"/>
    <n v="0"/>
    <n v="0"/>
    <n v="0"/>
    <n v="0"/>
    <n v="0"/>
    <n v="0"/>
    <n v="0"/>
    <n v="5066.6400000000003"/>
    <n v="2786.6520000000005"/>
    <n v="7853.2920000000013"/>
    <n v="1773.3240000000001"/>
    <n v="975.3282000000001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3.2920000000013"/>
    <n v="1"/>
    <n v="1.0215000000000001"/>
    <n v="1.0434622500000001"/>
    <n v="1.0658966883750003"/>
    <n v="1.0888134671750629"/>
    <n v="5066.6400000000003"/>
    <n v="0"/>
    <n v="0"/>
    <n v="0"/>
    <n v="0"/>
    <n v="0"/>
    <n v="0"/>
    <n v="0"/>
    <x v="17"/>
  </r>
  <r>
    <n v="1.4"/>
    <s v="1.4.1.2.3.1"/>
    <x v="4"/>
    <s v="BCA manufacturing"/>
    <s v="BCA manufacturing - first two strings"/>
    <x v="24"/>
    <x v="0"/>
    <s v="Labor - LoE"/>
    <s v="EN-ME"/>
    <s v="A - Analogy"/>
    <n v="62"/>
    <n v="62"/>
    <n v="0"/>
    <n v="0.55000000000000004"/>
    <s v="Off Ice"/>
    <s v="C1"/>
    <n v="0.09"/>
    <n v="706.79628000000014"/>
    <n v="388.73795400000012"/>
    <m/>
    <m/>
    <m/>
    <m/>
    <m/>
    <n v="16"/>
    <n v="16"/>
    <n v="16"/>
    <n v="16"/>
    <n v="16"/>
    <m/>
    <m/>
    <m/>
    <n v="80"/>
    <n v="0.53333333333333333"/>
    <n v="0"/>
    <n v="0"/>
    <n v="0"/>
    <n v="0"/>
    <n v="1013.3280000000001"/>
    <n v="1013.3280000000001"/>
    <n v="1013.3280000000001"/>
    <n v="1013.3280000000001"/>
    <n v="1013.3280000000001"/>
    <n v="0"/>
    <n v="0"/>
    <n v="0"/>
    <n v="5066.6400000000003"/>
    <n v="2786.6520000000005"/>
    <n v="7853.2920000000013"/>
    <n v="455.99760000000003"/>
    <n v="250.7986800000000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3.2920000000013"/>
    <n v="1"/>
    <n v="1.0215000000000001"/>
    <n v="1.0434622500000001"/>
    <n v="1.0658966883750003"/>
    <n v="1.0888134671750629"/>
    <n v="5066.6400000000003"/>
    <n v="0"/>
    <n v="0"/>
    <n v="0"/>
    <n v="0"/>
    <n v="0"/>
    <n v="0"/>
    <n v="0"/>
    <x v="17"/>
  </r>
  <r>
    <n v="1.4"/>
    <s v="1.4.1.2.3.1"/>
    <x v="4"/>
    <s v="BCA manufacturing"/>
    <s v="BCA manufacturing - first two strings"/>
    <x v="7"/>
    <x v="2"/>
    <s v="Travel"/>
    <m/>
    <s v="E - Extrapolation from Actuals"/>
    <m/>
    <n v="1"/>
    <n v="0"/>
    <n v="0.55000000000000004"/>
    <s v="Off Ice"/>
    <s v="C1"/>
    <n v="0.09"/>
    <n v="892.8"/>
    <n v="491.04"/>
    <m/>
    <m/>
    <m/>
    <m/>
    <m/>
    <m/>
    <n v="6400"/>
    <m/>
    <m/>
    <m/>
    <m/>
    <m/>
    <m/>
    <n v="0"/>
    <n v="0"/>
    <n v="0"/>
    <n v="0"/>
    <n v="0"/>
    <n v="0"/>
    <n v="0"/>
    <n v="6400"/>
    <n v="0"/>
    <n v="0"/>
    <n v="0"/>
    <n v="0"/>
    <n v="0"/>
    <n v="0"/>
    <n v="6400"/>
    <n v="3520.0000000000005"/>
    <n v="9920"/>
    <n v="576"/>
    <n v="316.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3.1"/>
    <x v="4"/>
    <s v="BCA manufacturing"/>
    <s v="BCA connectors - first two strings, MCA side (62 connectors)"/>
    <x v="5"/>
    <x v="3"/>
    <s v="CapEx"/>
    <m/>
    <s v="A - Analogy"/>
    <m/>
    <n v="1"/>
    <n v="0"/>
    <n v="0.55000000000000004"/>
    <s v="Off Ice"/>
    <s v="C3"/>
    <n v="0.2"/>
    <n v="4340"/>
    <n v="0"/>
    <s v="PCA side connectors already purchased"/>
    <m/>
    <m/>
    <m/>
    <m/>
    <n v="21700"/>
    <m/>
    <m/>
    <m/>
    <m/>
    <m/>
    <m/>
    <m/>
    <n v="0"/>
    <n v="0"/>
    <n v="0"/>
    <n v="0"/>
    <n v="0"/>
    <n v="0"/>
    <n v="21700"/>
    <n v="0"/>
    <n v="0"/>
    <n v="0"/>
    <n v="0"/>
    <n v="0"/>
    <n v="0"/>
    <n v="0"/>
    <n v="21700"/>
    <n v="0"/>
    <n v="21700"/>
    <n v="434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3.1"/>
    <x v="4"/>
    <s v="BCA manufacturing"/>
    <s v="BCA cable - first two strings (2,000 m)"/>
    <x v="5"/>
    <x v="3"/>
    <s v="CapEx"/>
    <m/>
    <s v="A - Analogy"/>
    <m/>
    <n v="1"/>
    <n v="0"/>
    <n v="0.55000000000000004"/>
    <s v="Off Ice"/>
    <s v="C4"/>
    <n v="0.35"/>
    <n v="10500"/>
    <n v="0"/>
    <s v="2,000 m of cable for first two strings and spares, $15/m based on SB 45027"/>
    <m/>
    <m/>
    <m/>
    <m/>
    <n v="30000"/>
    <m/>
    <m/>
    <m/>
    <m/>
    <m/>
    <m/>
    <m/>
    <n v="0"/>
    <n v="0"/>
    <n v="0"/>
    <n v="0"/>
    <n v="0"/>
    <n v="0"/>
    <n v="30000"/>
    <n v="0"/>
    <n v="0"/>
    <n v="0"/>
    <n v="0"/>
    <n v="0"/>
    <n v="0"/>
    <n v="0"/>
    <n v="30000"/>
    <n v="0"/>
    <n v="30000"/>
    <n v="105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3.1"/>
    <x v="4"/>
    <s v="BCA manufacturing"/>
    <s v="BCA fabrication costs - first two strings"/>
    <x v="5"/>
    <x v="3"/>
    <s v="CapEx"/>
    <m/>
    <s v="D - Expert Opinion"/>
    <m/>
    <n v="1"/>
    <n v="0"/>
    <n v="0.55000000000000004"/>
    <s v="Off Ice"/>
    <s v="C4"/>
    <n v="0.35"/>
    <n v="8750"/>
    <n v="0"/>
    <m/>
    <m/>
    <m/>
    <m/>
    <m/>
    <m/>
    <m/>
    <m/>
    <m/>
    <n v="25000"/>
    <m/>
    <m/>
    <m/>
    <n v="0"/>
    <n v="0"/>
    <n v="0"/>
    <n v="0"/>
    <n v="0"/>
    <n v="0"/>
    <n v="0"/>
    <n v="0"/>
    <n v="0"/>
    <n v="0"/>
    <n v="25000"/>
    <n v="0"/>
    <n v="0"/>
    <n v="0"/>
    <n v="25000"/>
    <n v="0"/>
    <n v="25000"/>
    <n v="8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3.2"/>
    <x v="4"/>
    <s v="BCA pre-ship review"/>
    <s v="BCA pre-ship review"/>
    <x v="24"/>
    <x v="0"/>
    <s v="Labor - Task"/>
    <s v="EN-ME"/>
    <s v="A - Analogy"/>
    <n v="62"/>
    <n v="62"/>
    <n v="0"/>
    <n v="0.55000000000000004"/>
    <s v="Off Ice"/>
    <s v="C3"/>
    <n v="0.2"/>
    <n v="1099.4608800000003"/>
    <n v="604.70348400000023"/>
    <m/>
    <m/>
    <m/>
    <m/>
    <m/>
    <m/>
    <m/>
    <m/>
    <m/>
    <n v="56"/>
    <m/>
    <m/>
    <m/>
    <n v="56"/>
    <n v="0.37333333333333329"/>
    <n v="0"/>
    <n v="0"/>
    <n v="0"/>
    <n v="0"/>
    <n v="0"/>
    <n v="0"/>
    <n v="0"/>
    <n v="0"/>
    <n v="3546.6480000000001"/>
    <n v="0"/>
    <n v="0"/>
    <n v="0"/>
    <n v="3546.6480000000001"/>
    <n v="1950.6564000000003"/>
    <n v="5497.3044000000009"/>
    <n v="709.32960000000003"/>
    <n v="390.131280000000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7.3044000000009"/>
    <n v="1"/>
    <n v="1.0215000000000001"/>
    <n v="1.0434622500000001"/>
    <n v="1.0658966883750003"/>
    <n v="1.0888134671750629"/>
    <n v="3546.6480000000001"/>
    <n v="0"/>
    <n v="0"/>
    <n v="0"/>
    <n v="0"/>
    <n v="0"/>
    <n v="0"/>
    <n v="0"/>
    <x v="17"/>
  </r>
  <r>
    <n v="1.4"/>
    <s v="1.4.1.2.3.3"/>
    <x v="4"/>
    <s v="Shipping to PTH (FY24 vessel, RDD 12/1/23 - ROS 2/1/25 to pre-position)"/>
    <s v="Shipping to PTH"/>
    <x v="24"/>
    <x v="0"/>
    <s v="Labor - Task"/>
    <s v="EN-ME"/>
    <s v="A - Analogy"/>
    <n v="62"/>
    <n v="62"/>
    <n v="0"/>
    <n v="0.55000000000000004"/>
    <s v="Off Ice"/>
    <s v="C3"/>
    <n v="0.2"/>
    <n v="628.26336000000015"/>
    <n v="345.54484800000012"/>
    <m/>
    <m/>
    <m/>
    <m/>
    <m/>
    <m/>
    <m/>
    <m/>
    <m/>
    <n v="16"/>
    <n v="16"/>
    <m/>
    <m/>
    <n v="32"/>
    <n v="0.21333333333333332"/>
    <n v="0"/>
    <n v="0"/>
    <n v="0"/>
    <n v="0"/>
    <n v="0"/>
    <n v="0"/>
    <n v="0"/>
    <n v="0"/>
    <n v="1013.3280000000001"/>
    <n v="1013.3280000000001"/>
    <n v="0"/>
    <n v="0"/>
    <n v="2026.6560000000002"/>
    <n v="1114.6608000000001"/>
    <n v="3141.3168000000005"/>
    <n v="405.33120000000008"/>
    <n v="222.932160000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1.3168000000005"/>
    <n v="1"/>
    <n v="1.0215000000000001"/>
    <n v="1.0434622500000001"/>
    <n v="1.0658966883750003"/>
    <n v="1.0888134671750629"/>
    <n v="2026.6560000000002"/>
    <n v="0"/>
    <n v="0"/>
    <n v="0"/>
    <n v="0"/>
    <n v="0"/>
    <n v="0"/>
    <n v="0"/>
    <x v="17"/>
  </r>
  <r>
    <n v="1.4"/>
    <s v="1.4.1.2.3.3"/>
    <x v="4"/>
    <s v="Shipping to PTH (FY24 vessel, RDD 12/1/23 - ROS 2/1/25 to pre-position)"/>
    <s v="BCA shipping costs to PTH (1st two strings)"/>
    <x v="5"/>
    <x v="1"/>
    <s v="M &amp; S"/>
    <m/>
    <s v="D - Expert Opinion"/>
    <m/>
    <n v="1"/>
    <n v="0"/>
    <n v="0.55000000000000004"/>
    <s v="Off Ice"/>
    <s v="C4"/>
    <n v="0.35"/>
    <n v="813.75"/>
    <n v="447.56250000000006"/>
    <m/>
    <m/>
    <m/>
    <m/>
    <m/>
    <m/>
    <m/>
    <m/>
    <m/>
    <n v="1500"/>
    <m/>
    <m/>
    <m/>
    <n v="0"/>
    <n v="0"/>
    <n v="0"/>
    <n v="0"/>
    <n v="0"/>
    <n v="0"/>
    <n v="0"/>
    <n v="0"/>
    <n v="0"/>
    <n v="0"/>
    <n v="1500"/>
    <n v="0"/>
    <n v="0"/>
    <n v="0"/>
    <n v="1500"/>
    <n v="825.00000000000011"/>
    <n v="2325"/>
    <n v="525"/>
    <n v="288.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5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4.1"/>
    <x v="4"/>
    <s v="BCA manufacturing - final five strings"/>
    <s v="BCA manufacturing"/>
    <x v="24"/>
    <x v="0"/>
    <s v="Labor - LoE"/>
    <s v="EN-ME"/>
    <s v="A - Analogy"/>
    <n v="62"/>
    <n v="62"/>
    <n v="0"/>
    <n v="0.55000000000000004"/>
    <s v="Off Ice"/>
    <s v="C1"/>
    <n v="0.09"/>
    <n v="568.47624800400001"/>
    <n v="312.66193640220001"/>
    <m/>
    <m/>
    <m/>
    <m/>
    <m/>
    <m/>
    <m/>
    <m/>
    <m/>
    <m/>
    <n v="16"/>
    <n v="16"/>
    <n v="16"/>
    <n v="48"/>
    <n v="0.32"/>
    <n v="0"/>
    <n v="0"/>
    <n v="0"/>
    <n v="0"/>
    <n v="0"/>
    <n v="0"/>
    <n v="0"/>
    <n v="0"/>
    <n v="0"/>
    <n v="1013.3280000000001"/>
    <n v="1013.3280000000001"/>
    <n v="1013.3280000000001"/>
    <n v="3039.9840000000004"/>
    <n v="1671.9912000000004"/>
    <n v="4711.9752000000008"/>
    <n v="273.59856000000002"/>
    <n v="150.47920800000003"/>
    <n v="16"/>
    <m/>
    <m/>
    <m/>
    <m/>
    <m/>
    <m/>
    <m/>
    <m/>
    <m/>
    <m/>
    <m/>
    <n v="16"/>
    <n v="0.10666666666666666"/>
    <n v="1035.1145520000002"/>
    <n v="0"/>
    <n v="0"/>
    <n v="0"/>
    <n v="0"/>
    <n v="0"/>
    <n v="0"/>
    <n v="0"/>
    <n v="0"/>
    <n v="0"/>
    <n v="0"/>
    <n v="0"/>
    <n v="1035.1145520000002"/>
    <n v="569.31300360000023"/>
    <n v="1604.4275556000005"/>
    <n v="93.160309680000012"/>
    <n v="51.23817032400001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6.402755600001"/>
    <n v="1"/>
    <n v="1.0215000000000001"/>
    <n v="1.0434622500000001"/>
    <n v="1.0658966883750003"/>
    <n v="1.0888134671750629"/>
    <n v="3039.9840000000004"/>
    <n v="1035.1145520000002"/>
    <n v="0"/>
    <n v="0"/>
    <n v="0"/>
    <n v="0"/>
    <n v="0"/>
    <n v="0"/>
    <x v="17"/>
  </r>
  <r>
    <n v="1.4"/>
    <s v="1.4.1.2.4.1"/>
    <x v="4"/>
    <s v="BCA manufacturing - final five strings"/>
    <s v="BCA manufacturing"/>
    <x v="7"/>
    <x v="2"/>
    <s v="Travel"/>
    <m/>
    <s v="E - Extrapolation from Actuals"/>
    <m/>
    <n v="1"/>
    <n v="0"/>
    <n v="0.55000000000000004"/>
    <s v="Off Ice"/>
    <s v="C1"/>
    <n v="0.09"/>
    <n v="892.8"/>
    <n v="491.04"/>
    <m/>
    <m/>
    <m/>
    <m/>
    <m/>
    <m/>
    <m/>
    <m/>
    <m/>
    <m/>
    <m/>
    <m/>
    <n v="6400"/>
    <n v="0"/>
    <n v="0"/>
    <n v="0"/>
    <n v="0"/>
    <n v="0"/>
    <n v="0"/>
    <n v="0"/>
    <n v="0"/>
    <n v="0"/>
    <n v="0"/>
    <n v="0"/>
    <n v="0"/>
    <n v="0"/>
    <n v="6400"/>
    <n v="6400"/>
    <n v="3520.0000000000005"/>
    <n v="9920"/>
    <n v="576"/>
    <n v="316.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4.1"/>
    <x v="4"/>
    <s v="BCA manufacturing - final five strings"/>
    <s v="BCA connectors - last five strings, MCA side (110 connectors)"/>
    <x v="5"/>
    <x v="3"/>
    <s v="CapEx"/>
    <m/>
    <s v="A - Analogy"/>
    <m/>
    <n v="1"/>
    <n v="0"/>
    <n v="0.55000000000000004"/>
    <s v="Off Ice"/>
    <s v="C3"/>
    <n v="0.2"/>
    <n v="7700"/>
    <n v="0"/>
    <m/>
    <m/>
    <m/>
    <m/>
    <m/>
    <n v="38500"/>
    <m/>
    <m/>
    <m/>
    <m/>
    <m/>
    <m/>
    <m/>
    <n v="0"/>
    <n v="0"/>
    <n v="0"/>
    <n v="0"/>
    <n v="0"/>
    <n v="0"/>
    <n v="38500"/>
    <n v="0"/>
    <n v="0"/>
    <n v="0"/>
    <n v="0"/>
    <n v="0"/>
    <n v="0"/>
    <n v="0"/>
    <n v="38500"/>
    <n v="0"/>
    <n v="38500"/>
    <n v="77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4.1"/>
    <x v="4"/>
    <s v="BCA manufacturing - final five strings"/>
    <s v="BCA cable - last five strings (4,556 m)"/>
    <x v="5"/>
    <x v="3"/>
    <s v="CapEx"/>
    <m/>
    <s v="A - Analogy"/>
    <m/>
    <n v="1"/>
    <n v="0"/>
    <n v="0.55000000000000004"/>
    <s v="Off Ice"/>
    <s v="C4"/>
    <n v="0.35"/>
    <n v="23919"/>
    <n v="0"/>
    <s v="4,556 m of cable for remaining five strings, $15/m based on SB 45027"/>
    <m/>
    <m/>
    <m/>
    <m/>
    <n v="68340"/>
    <m/>
    <m/>
    <m/>
    <m/>
    <m/>
    <m/>
    <m/>
    <n v="0"/>
    <n v="0"/>
    <n v="0"/>
    <n v="0"/>
    <n v="0"/>
    <n v="0"/>
    <n v="68340"/>
    <n v="0"/>
    <n v="0"/>
    <n v="0"/>
    <n v="0"/>
    <n v="0"/>
    <n v="0"/>
    <n v="0"/>
    <n v="68340"/>
    <n v="0"/>
    <n v="68340"/>
    <n v="2391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4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4.1"/>
    <x v="4"/>
    <s v="BCA manufacturing - final five strings"/>
    <s v="BCA fabrication costs - last five strings"/>
    <x v="5"/>
    <x v="3"/>
    <s v="CapEx"/>
    <m/>
    <s v="D - Expert Opinion"/>
    <m/>
    <n v="1"/>
    <n v="0"/>
    <n v="0.55000000000000004"/>
    <s v="Off Ice"/>
    <s v="C4"/>
    <n v="0.35"/>
    <n v="15749.999999999998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"/>
    <m/>
    <m/>
    <m/>
    <m/>
    <m/>
    <m/>
    <m/>
    <m/>
    <m/>
    <m/>
    <m/>
    <n v="0"/>
    <n v="0"/>
    <n v="45000"/>
    <n v="0"/>
    <n v="0"/>
    <n v="0"/>
    <n v="0"/>
    <n v="0"/>
    <n v="0"/>
    <n v="0"/>
    <n v="0"/>
    <n v="0"/>
    <n v="0"/>
    <n v="0"/>
    <n v="45000"/>
    <n v="0"/>
    <n v="45000"/>
    <n v="15749.99999999999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4.2"/>
    <x v="4"/>
    <s v="Shipping to PTH  (FY24 vessel, RDD 12/1/23 - ROS 12/1/25)"/>
    <s v="Shipping to PTH"/>
    <x v="24"/>
    <x v="0"/>
    <s v="Labor - Task"/>
    <s v="EN-ME"/>
    <s v="A - Analogy"/>
    <n v="62"/>
    <n v="62"/>
    <n v="0"/>
    <n v="0.55000000000000004"/>
    <s v="Off Ice"/>
    <s v="C2"/>
    <n v="0.125"/>
    <n v="401.10688890000011"/>
    <n v="220.60878889500009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m/>
    <m/>
    <m/>
    <m/>
    <m/>
    <m/>
    <m/>
    <m/>
    <m/>
    <m/>
    <m/>
    <n v="32"/>
    <n v="0.21333333333333332"/>
    <n v="2070.2291040000005"/>
    <n v="0"/>
    <n v="0"/>
    <n v="0"/>
    <n v="0"/>
    <n v="0"/>
    <n v="0"/>
    <n v="0"/>
    <n v="0"/>
    <n v="0"/>
    <n v="0"/>
    <n v="0"/>
    <n v="2070.2291040000005"/>
    <n v="1138.6260072000005"/>
    <n v="3208.8551112000009"/>
    <n v="258.77863800000006"/>
    <n v="142.328250900000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8.8551112000009"/>
    <n v="1"/>
    <n v="1.0215000000000001"/>
    <n v="1.0434622500000001"/>
    <n v="1.0658966883750003"/>
    <n v="1.0888134671750629"/>
    <n v="0"/>
    <n v="2070.2291040000005"/>
    <n v="0"/>
    <n v="0"/>
    <n v="0"/>
    <n v="0"/>
    <n v="0"/>
    <n v="0"/>
    <x v="17"/>
  </r>
  <r>
    <n v="1.4"/>
    <s v="1.4.1.2.4.2"/>
    <x v="4"/>
    <s v="Shipping to PTH  (FY24 vessel, RDD 12/1/23 - ROS 12/1/25)"/>
    <s v="BCA shipping costs to PTH (remaining strings)"/>
    <x v="5"/>
    <x v="1"/>
    <s v="M &amp; S"/>
    <m/>
    <s v="D - Expert Opinion"/>
    <m/>
    <n v="1"/>
    <n v="0"/>
    <n v="0.55000000000000004"/>
    <s v="Off Ice"/>
    <s v="C4"/>
    <n v="0.35"/>
    <n v="1085"/>
    <n v="596.7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m/>
    <m/>
    <m/>
    <m/>
    <m/>
    <m/>
    <m/>
    <m/>
    <m/>
    <m/>
    <m/>
    <n v="0"/>
    <n v="0"/>
    <n v="2000"/>
    <n v="0"/>
    <n v="0"/>
    <n v="0"/>
    <n v="0"/>
    <n v="0"/>
    <n v="0"/>
    <n v="0"/>
    <n v="0"/>
    <n v="0"/>
    <n v="0"/>
    <n v="0"/>
    <n v="2000"/>
    <n v="1100"/>
    <n v="3100"/>
    <n v="700"/>
    <n v="38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5"/>
    <x v="4"/>
    <s v="Breakout Cable Assemblies support"/>
    <s v="Breakout Cable Assembly miscellaneous supplies"/>
    <x v="5"/>
    <x v="1"/>
    <s v="M &amp; S"/>
    <m/>
    <s v="F - Parametric"/>
    <m/>
    <n v="1"/>
    <n v="0"/>
    <n v="0.55000000000000004"/>
    <s v="Off Ice"/>
    <s v="C1"/>
    <n v="0.09"/>
    <n v="87.1875"/>
    <n v="47.953125000000007"/>
    <m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75"/>
    <n v="775"/>
    <n v="45"/>
    <n v="24.75"/>
    <n v="125"/>
    <m/>
    <m/>
    <m/>
    <m/>
    <m/>
    <m/>
    <m/>
    <m/>
    <m/>
    <m/>
    <m/>
    <n v="0"/>
    <n v="0"/>
    <n v="125"/>
    <n v="0"/>
    <n v="0"/>
    <n v="0"/>
    <n v="0"/>
    <n v="0"/>
    <n v="0"/>
    <n v="0"/>
    <n v="0"/>
    <n v="0"/>
    <n v="0"/>
    <n v="0"/>
    <n v="125"/>
    <n v="68.75"/>
    <n v="193.75"/>
    <n v="11.25"/>
    <n v="6.1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8.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3.4.2"/>
    <x v="4"/>
    <s v="SPAT cable materials procurement"/>
    <s v="SPAT cable materials"/>
    <x v="5"/>
    <x v="1"/>
    <s v="M &amp; S"/>
    <m/>
    <s v="C - Engineering Buildup"/>
    <m/>
    <n v="1"/>
    <n v="0"/>
    <n v="0.55000000000000004"/>
    <s v="Off Ice"/>
    <s v="C2"/>
    <n v="0.125"/>
    <n v="186"/>
    <n v="102.30000000000001"/>
    <m/>
    <n v="960"/>
    <m/>
    <m/>
    <m/>
    <m/>
    <m/>
    <m/>
    <m/>
    <m/>
    <m/>
    <m/>
    <m/>
    <n v="0"/>
    <n v="0"/>
    <n v="960"/>
    <n v="0"/>
    <n v="0"/>
    <n v="0"/>
    <n v="0"/>
    <n v="0"/>
    <n v="0"/>
    <n v="0"/>
    <n v="0"/>
    <n v="0"/>
    <n v="0"/>
    <n v="0"/>
    <n v="960"/>
    <n v="528"/>
    <n v="1488"/>
    <n v="120"/>
    <n v="6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8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3.4.3"/>
    <x v="4"/>
    <s v="SPAT cable production"/>
    <s v="SPAT cable production"/>
    <x v="25"/>
    <x v="0"/>
    <s v="Labor - Task"/>
    <s v="TE"/>
    <s v="A - Analogy"/>
    <n v="47"/>
    <n v="46.67"/>
    <n v="0"/>
    <n v="0.55000000000000004"/>
    <s v="Off Ice"/>
    <s v="C3"/>
    <n v="0.2"/>
    <n v="595.3302000000001"/>
    <n v="327.43161000000009"/>
    <m/>
    <n v="40"/>
    <m/>
    <m/>
    <m/>
    <m/>
    <m/>
    <m/>
    <m/>
    <m/>
    <m/>
    <m/>
    <m/>
    <n v="40"/>
    <n v="0.26666666666666666"/>
    <n v="1920.42"/>
    <n v="0"/>
    <n v="0"/>
    <n v="0"/>
    <n v="0"/>
    <n v="0"/>
    <n v="0"/>
    <n v="0"/>
    <n v="0"/>
    <n v="0"/>
    <n v="0"/>
    <n v="0"/>
    <n v="1920.42"/>
    <n v="1056.2310000000002"/>
    <n v="2976.6510000000003"/>
    <n v="384.08400000000006"/>
    <n v="211.246200000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6.6510000000003"/>
    <n v="1"/>
    <n v="1.0215000000000001"/>
    <n v="1.0434622500000001"/>
    <n v="1.0658966883750003"/>
    <n v="1.0888134671750629"/>
    <n v="1920.42"/>
    <n v="0"/>
    <n v="0"/>
    <n v="0"/>
    <n v="0"/>
    <n v="0"/>
    <n v="0"/>
    <n v="0"/>
    <x v="17"/>
  </r>
  <r>
    <n v="1.4"/>
    <s v="1.4.1.3.4.4"/>
    <x v="4"/>
    <s v="SPAT cable shipping to WIPAC"/>
    <s v="SPAT cable shipping"/>
    <x v="25"/>
    <x v="0"/>
    <s v="Labor - Task"/>
    <s v="TE"/>
    <s v="A - Analogy"/>
    <n v="47"/>
    <n v="46.67"/>
    <n v="0"/>
    <n v="0.55000000000000004"/>
    <s v="Off Ice"/>
    <s v="C2"/>
    <n v="0.125"/>
    <n v="74.416274999999999"/>
    <n v="40.928951250000004"/>
    <m/>
    <m/>
    <n v="8"/>
    <m/>
    <m/>
    <m/>
    <m/>
    <m/>
    <m/>
    <m/>
    <m/>
    <m/>
    <m/>
    <n v="8"/>
    <n v="5.333333333333333E-2"/>
    <n v="0"/>
    <n v="384.084"/>
    <n v="0"/>
    <n v="0"/>
    <n v="0"/>
    <n v="0"/>
    <n v="0"/>
    <n v="0"/>
    <n v="0"/>
    <n v="0"/>
    <n v="0"/>
    <n v="0"/>
    <n v="384.084"/>
    <n v="211.24620000000002"/>
    <n v="595.33019999999999"/>
    <n v="48.0105"/>
    <n v="26.405775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.33019999999999"/>
    <n v="1"/>
    <n v="1.0215000000000001"/>
    <n v="1.0434622500000001"/>
    <n v="1.0658966883750003"/>
    <n v="1.0888134671750629"/>
    <n v="384.084"/>
    <n v="0"/>
    <n v="0"/>
    <n v="0"/>
    <n v="0"/>
    <n v="0"/>
    <n v="0"/>
    <n v="0"/>
    <x v="17"/>
  </r>
  <r>
    <n v="1.4"/>
    <s v="1.4.1.3.5"/>
    <x v="4"/>
    <s v="Penetrator Cable Assemblies support"/>
    <s v="Penetrator Cable Assembly Miscellaneous supplies"/>
    <x v="5"/>
    <x v="1"/>
    <s v="M &amp; S"/>
    <m/>
    <s v="F - Parametric"/>
    <m/>
    <n v="1"/>
    <n v="0"/>
    <n v="0.55000000000000004"/>
    <s v="Off Ice"/>
    <s v="C1"/>
    <n v="0.09"/>
    <n v="17.4375"/>
    <n v="9.5906250000000011"/>
    <m/>
    <n v="125"/>
    <m/>
    <m/>
    <m/>
    <m/>
    <m/>
    <m/>
    <m/>
    <m/>
    <m/>
    <m/>
    <m/>
    <n v="0"/>
    <n v="0"/>
    <n v="125"/>
    <n v="0"/>
    <n v="0"/>
    <n v="0"/>
    <n v="0"/>
    <n v="0"/>
    <n v="0"/>
    <n v="0"/>
    <n v="0"/>
    <n v="0"/>
    <n v="0"/>
    <n v="0"/>
    <n v="125"/>
    <n v="68.75"/>
    <n v="193.75"/>
    <n v="11.25"/>
    <n v="6.1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.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4.1.5"/>
    <x v="4"/>
    <s v="String hardware final design review"/>
    <s v="String hardware final design review"/>
    <x v="6"/>
    <x v="2"/>
    <s v="Travel"/>
    <m/>
    <s v="E - Extrapolation from Actuals"/>
    <m/>
    <n v="1"/>
    <n v="0"/>
    <n v="0.55000000000000004"/>
    <s v="Off Ice"/>
    <s v="C1"/>
    <n v="0.09"/>
    <n v="502.2"/>
    <n v="276.21000000000004"/>
    <m/>
    <n v="3600"/>
    <m/>
    <m/>
    <m/>
    <m/>
    <m/>
    <m/>
    <m/>
    <m/>
    <m/>
    <m/>
    <m/>
    <n v="0"/>
    <n v="0"/>
    <n v="3600"/>
    <n v="0"/>
    <n v="0"/>
    <n v="0"/>
    <n v="0"/>
    <n v="0"/>
    <n v="0"/>
    <n v="0"/>
    <n v="0"/>
    <n v="0"/>
    <n v="0"/>
    <n v="0"/>
    <n v="3600"/>
    <n v="1980.0000000000002"/>
    <n v="5580"/>
    <n v="324"/>
    <n v="178.20000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4.1.7"/>
    <x v="4"/>
    <s v="String hardware production"/>
    <s v="String hardware shipping to MCA production facility"/>
    <x v="24"/>
    <x v="0"/>
    <s v="Labor - Task"/>
    <s v="EN-ME"/>
    <s v="A - Analogy"/>
    <n v="62"/>
    <n v="62"/>
    <n v="0"/>
    <n v="0.55000000000000004"/>
    <s v="Off Ice"/>
    <s v="C3"/>
    <n v="0.2"/>
    <n v="314.13168000000007"/>
    <n v="172.77242400000006"/>
    <m/>
    <n v="8"/>
    <n v="8"/>
    <m/>
    <m/>
    <m/>
    <m/>
    <m/>
    <m/>
    <m/>
    <m/>
    <m/>
    <m/>
    <n v="16"/>
    <n v="0.10666666666666666"/>
    <n v="506.66400000000004"/>
    <n v="506.66400000000004"/>
    <n v="0"/>
    <n v="0"/>
    <n v="0"/>
    <n v="0"/>
    <n v="0"/>
    <n v="0"/>
    <n v="0"/>
    <n v="0"/>
    <n v="0"/>
    <n v="0"/>
    <n v="1013.3280000000001"/>
    <n v="557.33040000000005"/>
    <n v="1570.6584000000003"/>
    <n v="202.66560000000004"/>
    <n v="111.46608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0.6584000000003"/>
    <n v="1"/>
    <n v="1.0215000000000001"/>
    <n v="1.0434622500000001"/>
    <n v="1.0658966883750003"/>
    <n v="1.0888134671750629"/>
    <n v="1013.3280000000001"/>
    <n v="0"/>
    <n v="0"/>
    <n v="0"/>
    <n v="0"/>
    <n v="0"/>
    <n v="0"/>
    <n v="0"/>
    <x v="17"/>
  </r>
  <r>
    <n v="1.4"/>
    <s v="1.4.1.4.2"/>
    <x v="4"/>
    <s v="String hardware support"/>
    <s v="String hardware miscellaneous supplies"/>
    <x v="5"/>
    <x v="1"/>
    <s v="M &amp; S"/>
    <m/>
    <s v="F - Parametric"/>
    <m/>
    <n v="1"/>
    <n v="0"/>
    <n v="0.55000000000000004"/>
    <s v="Off Ice"/>
    <s v="C1"/>
    <n v="0.09"/>
    <n v="34.875"/>
    <n v="19.181250000000002"/>
    <m/>
    <n v="125"/>
    <m/>
    <m/>
    <n v="125"/>
    <m/>
    <m/>
    <m/>
    <m/>
    <m/>
    <m/>
    <m/>
    <m/>
    <n v="0"/>
    <n v="0"/>
    <n v="125"/>
    <n v="0"/>
    <n v="0"/>
    <n v="125"/>
    <n v="0"/>
    <n v="0"/>
    <n v="0"/>
    <n v="0"/>
    <n v="0"/>
    <n v="0"/>
    <n v="0"/>
    <n v="0"/>
    <n v="250"/>
    <n v="137.5"/>
    <n v="387.5"/>
    <n v="22.5"/>
    <n v="12.3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6.1"/>
    <x v="4"/>
    <s v="Off-ice training Cable SMEs (FS3)"/>
    <s v="Off-Ice Safety Training FS3 Cable SMEs (Headcount 2)"/>
    <x v="6"/>
    <x v="2"/>
    <s v="Travel"/>
    <m/>
    <s v="E - Extrapolation from Actuals"/>
    <m/>
    <n v="1"/>
    <n v="0"/>
    <n v="0.55000000000000004"/>
    <s v="On Ice"/>
    <s v="C1"/>
    <n v="0.09"/>
    <n v="502.2"/>
    <n v="276.21000000000004"/>
    <s v="standard domestic trip $1800 (x2)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3600"/>
    <m/>
    <n v="0"/>
    <n v="0"/>
    <n v="0"/>
    <n v="0"/>
    <n v="0"/>
    <n v="0"/>
    <n v="0"/>
    <n v="0"/>
    <n v="0"/>
    <n v="0"/>
    <n v="0"/>
    <n v="0"/>
    <n v="3600"/>
    <n v="0"/>
    <n v="3600"/>
    <n v="1980.0000000000002"/>
    <n v="5580"/>
    <n v="324"/>
    <n v="178.20000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6.3"/>
    <x v="4"/>
    <s v="PQ, ECW &amp; Deployment Travel Costs Cable SMEs (FS3)"/>
    <s v="Cable SME FS3 PQ costs (Headcount 2)"/>
    <x v="5"/>
    <x v="1"/>
    <s v="M &amp; S"/>
    <m/>
    <s v="C - Engineering Buildup"/>
    <m/>
    <n v="1"/>
    <n v="0"/>
    <n v="0.55000000000000004"/>
    <s v="On Ice"/>
    <s v="C2"/>
    <n v="0.125"/>
    <n v="271.25"/>
    <n v="149.187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700"/>
    <n v="700"/>
    <m/>
    <m/>
    <n v="0"/>
    <n v="0"/>
    <n v="0"/>
    <n v="0"/>
    <n v="0"/>
    <n v="0"/>
    <n v="0"/>
    <n v="0"/>
    <n v="0"/>
    <n v="0"/>
    <n v="700"/>
    <n v="700"/>
    <n v="0"/>
    <n v="0"/>
    <n v="1400"/>
    <n v="770.00000000000011"/>
    <n v="2170"/>
    <n v="175"/>
    <n v="96.25000000000001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6.3"/>
    <x v="4"/>
    <s v="PQ, ECW &amp; Deployment Travel Costs Cable SMEs (FS3)"/>
    <s v="Cable SME FS3 ECW costs (Headcount 2)"/>
    <x v="5"/>
    <x v="1"/>
    <s v="M &amp; S"/>
    <m/>
    <s v="C - Engineering Buildup"/>
    <m/>
    <n v="1"/>
    <n v="0"/>
    <n v="0.55000000000000004"/>
    <s v="On Ice"/>
    <s v="C2"/>
    <n v="0.125"/>
    <n v="96.875"/>
    <n v="53.28125000000000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250"/>
    <n v="250"/>
    <n v="0"/>
    <n v="0"/>
    <n v="0"/>
    <n v="0"/>
    <n v="0"/>
    <n v="0"/>
    <n v="0"/>
    <n v="0"/>
    <n v="0"/>
    <n v="0"/>
    <n v="0"/>
    <n v="0"/>
    <n v="250"/>
    <n v="250"/>
    <n v="500"/>
    <n v="275"/>
    <n v="775"/>
    <n v="62.5"/>
    <n v="34.3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6.3"/>
    <x v="4"/>
    <s v="PQ, ECW &amp; Deployment Travel Costs Cable SMEs (FS3)"/>
    <s v="Cable SME FS3 Deployment travel (Headcount 2)"/>
    <x v="7"/>
    <x v="2"/>
    <s v="Travel"/>
    <m/>
    <s v="E - Extrapolation from Actuals"/>
    <m/>
    <n v="1"/>
    <n v="0"/>
    <n v="0.55000000000000004"/>
    <s v="On Ice"/>
    <s v="C1"/>
    <n v="0.09"/>
    <n v="502.2"/>
    <n v="276.21000000000004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60"/>
    <m/>
    <m/>
    <n v="1440"/>
    <m/>
    <m/>
    <m/>
    <m/>
    <m/>
    <m/>
    <m/>
    <n v="0"/>
    <n v="0"/>
    <n v="0"/>
    <n v="2160"/>
    <n v="0"/>
    <n v="0"/>
    <n v="1440"/>
    <n v="0"/>
    <n v="0"/>
    <n v="0"/>
    <n v="0"/>
    <n v="0"/>
    <n v="0"/>
    <n v="0"/>
    <n v="3600"/>
    <n v="1980.0000000000002"/>
    <n v="5580"/>
    <n v="324"/>
    <n v="178.20000000000002"/>
    <n v="558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6.4"/>
    <x v="4"/>
    <s v="Cable SME support for FS3 activities (slot 1)"/>
    <s v="On-Ice Cable SME support for FS3 activities (slot 1)"/>
    <x v="24"/>
    <x v="0"/>
    <s v="Labor - LoE"/>
    <s v="EN-ME"/>
    <s v="C - Engineering Buildup"/>
    <n v="62"/>
    <n v="62"/>
    <n v="0"/>
    <n v="0.55000000000000004"/>
    <s v="On Ice"/>
    <s v="C1"/>
    <n v="0.09"/>
    <n v="2825.1443032791353"/>
    <n v="1553.8293668035246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"/>
    <n v="150"/>
    <n v="75"/>
    <m/>
    <m/>
    <m/>
    <m/>
    <m/>
    <m/>
    <m/>
    <m/>
    <n v="300"/>
    <n v="2"/>
    <n v="0"/>
    <n v="5062.9826223640421"/>
    <n v="10125.965244728084"/>
    <n v="5062.9826223640421"/>
    <n v="0"/>
    <n v="0"/>
    <n v="0"/>
    <n v="0"/>
    <n v="0"/>
    <n v="0"/>
    <n v="0"/>
    <n v="0"/>
    <n v="20251.930489456168"/>
    <n v="11138.561769200893"/>
    <n v="31390.492258657061"/>
    <n v="1822.6737440510551"/>
    <n v="1002.4705592280803"/>
    <n v="31390.492258657061"/>
    <n v="1"/>
    <n v="1.0215000000000001"/>
    <n v="1.0434622500000001"/>
    <n v="1.0658966883750003"/>
    <n v="1.0888134671750629"/>
    <n v="0"/>
    <n v="0"/>
    <n v="0"/>
    <n v="20251.930489456168"/>
    <n v="0"/>
    <n v="0"/>
    <n v="0"/>
    <n v="0"/>
    <x v="17"/>
  </r>
  <r>
    <n v="1.4"/>
    <s v="1.4.1.6.5"/>
    <x v="4"/>
    <s v="Cable SME support for FS3 activities (slot 2)"/>
    <s v="On-Ice Cable SME support for FS3 activities (slot 2)"/>
    <x v="26"/>
    <x v="0"/>
    <s v="Labor - LoE"/>
    <s v="EN-ME"/>
    <s v="C - Engineering Buildup"/>
    <n v="62"/>
    <n v="62"/>
    <n v="0"/>
    <n v="0.55000000000000004"/>
    <s v="On Ice"/>
    <s v="C1"/>
    <n v="0.09"/>
    <n v="1789.2580587434527"/>
    <n v="984.091932308899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40"/>
    <n v="150"/>
    <m/>
    <m/>
    <m/>
    <m/>
    <m/>
    <m/>
    <m/>
    <m/>
    <n v="190"/>
    <n v="1.2666666666666666"/>
    <n v="0"/>
    <n v="0"/>
    <n v="2700.2573985941558"/>
    <n v="10125.965244728084"/>
    <n v="0"/>
    <n v="0"/>
    <n v="0"/>
    <n v="0"/>
    <n v="0"/>
    <n v="0"/>
    <n v="0"/>
    <n v="0"/>
    <n v="12826.22264332224"/>
    <n v="7054.4224538272329"/>
    <n v="19880.645097149474"/>
    <n v="1154.3600378990016"/>
    <n v="634.89802084445091"/>
    <n v="19880.645097149474"/>
    <n v="1"/>
    <n v="1.0215000000000001"/>
    <n v="1.0434622500000001"/>
    <n v="1.0658966883750003"/>
    <n v="1.0888134671750629"/>
    <n v="0"/>
    <n v="0"/>
    <n v="0"/>
    <n v="12826.22264332224"/>
    <n v="0"/>
    <n v="0"/>
    <n v="0"/>
    <n v="0"/>
    <x v="17"/>
  </r>
  <r>
    <n v="1.4"/>
    <s v="1.4.2.2.4"/>
    <x v="4"/>
    <s v="Fabrication"/>
    <s v="Fabrication"/>
    <x v="24"/>
    <x v="0"/>
    <s v="Labor - Task"/>
    <s v="EN-ME"/>
    <s v="D - Expert Opinion"/>
    <n v="62"/>
    <n v="62"/>
    <n v="0"/>
    <n v="0.55000000000000004"/>
    <s v="Off Ice"/>
    <s v="C4"/>
    <n v="0.35"/>
    <n v="274.86522000000002"/>
    <n v="151.17587100000003"/>
    <m/>
    <n v="8"/>
    <m/>
    <m/>
    <m/>
    <m/>
    <m/>
    <m/>
    <m/>
    <m/>
    <m/>
    <m/>
    <m/>
    <n v="8"/>
    <n v="5.333333333333333E-2"/>
    <n v="506.66400000000004"/>
    <n v="0"/>
    <n v="0"/>
    <n v="0"/>
    <n v="0"/>
    <n v="0"/>
    <n v="0"/>
    <n v="0"/>
    <n v="0"/>
    <n v="0"/>
    <n v="0"/>
    <n v="0"/>
    <n v="506.66400000000004"/>
    <n v="278.66520000000003"/>
    <n v="785.32920000000013"/>
    <n v="177.33240000000001"/>
    <n v="97.53282000000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.32920000000013"/>
    <n v="1"/>
    <n v="1.0215000000000001"/>
    <n v="1.0434622500000001"/>
    <n v="1.0658966883750003"/>
    <n v="1.0888134671750629"/>
    <n v="506.66400000000004"/>
    <n v="0"/>
    <n v="0"/>
    <n v="0"/>
    <n v="0"/>
    <n v="0"/>
    <n v="0"/>
    <n v="0"/>
    <x v="18"/>
  </r>
  <r>
    <n v="1.4"/>
    <s v="1.4.2.2.4"/>
    <x v="4"/>
    <s v="Fabrication"/>
    <s v="SJBs"/>
    <x v="5"/>
    <x v="3"/>
    <s v="CapEx"/>
    <m/>
    <s v="D - Expert Opinion"/>
    <m/>
    <n v="1"/>
    <n v="0"/>
    <n v="0.55000000000000004"/>
    <s v="Off Ice"/>
    <s v="C4"/>
    <n v="0.35"/>
    <n v="4900"/>
    <n v="0"/>
    <m/>
    <n v="14000"/>
    <m/>
    <m/>
    <m/>
    <m/>
    <m/>
    <m/>
    <m/>
    <m/>
    <m/>
    <m/>
    <m/>
    <n v="0"/>
    <n v="0"/>
    <n v="14000"/>
    <n v="0"/>
    <n v="0"/>
    <n v="0"/>
    <n v="0"/>
    <n v="0"/>
    <n v="0"/>
    <n v="0"/>
    <n v="0"/>
    <n v="0"/>
    <n v="0"/>
    <n v="0"/>
    <n v="14000"/>
    <n v="0"/>
    <n v="14000"/>
    <n v="49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2.6"/>
    <x v="4"/>
    <s v="Pre-ship review"/>
    <s v="Pre-ship review"/>
    <x v="25"/>
    <x v="0"/>
    <s v="Labor - Task"/>
    <s v="TE"/>
    <s v="A - Analogy"/>
    <n v="47"/>
    <n v="46.67"/>
    <n v="0"/>
    <n v="0.55000000000000004"/>
    <s v="Off Ice"/>
    <s v="C2"/>
    <n v="0.125"/>
    <n v="223.24882500000004"/>
    <n v="122.78685375000003"/>
    <m/>
    <n v="24"/>
    <m/>
    <m/>
    <m/>
    <m/>
    <m/>
    <m/>
    <m/>
    <m/>
    <m/>
    <m/>
    <m/>
    <n v="24"/>
    <n v="0.16"/>
    <n v="1152.2520000000002"/>
    <n v="0"/>
    <n v="0"/>
    <n v="0"/>
    <n v="0"/>
    <n v="0"/>
    <n v="0"/>
    <n v="0"/>
    <n v="0"/>
    <n v="0"/>
    <n v="0"/>
    <n v="0"/>
    <n v="1152.2520000000002"/>
    <n v="633.73860000000013"/>
    <n v="1785.9906000000003"/>
    <n v="144.03150000000002"/>
    <n v="79.21732500000001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.9906000000003"/>
    <n v="1"/>
    <n v="1.0215000000000001"/>
    <n v="1.0434622500000001"/>
    <n v="1.0658966883750003"/>
    <n v="1.0888134671750629"/>
    <n v="1152.2520000000002"/>
    <n v="0"/>
    <n v="0"/>
    <n v="0"/>
    <n v="0"/>
    <n v="0"/>
    <n v="0"/>
    <n v="0"/>
    <x v="18"/>
  </r>
  <r>
    <n v="1.4"/>
    <s v="1.4.2.2.6"/>
    <x v="4"/>
    <s v="Pre-ship review"/>
    <s v="Pre-ship review"/>
    <x v="24"/>
    <x v="0"/>
    <s v="Labor - Task"/>
    <s v="EN-ME"/>
    <s v="A - Analogy"/>
    <n v="62"/>
    <n v="62"/>
    <n v="0"/>
    <n v="0.55000000000000004"/>
    <s v="Off Ice"/>
    <s v="C2"/>
    <n v="0.125"/>
    <n v="294.49845000000005"/>
    <n v="161.97414750000004"/>
    <m/>
    <n v="24"/>
    <m/>
    <m/>
    <m/>
    <m/>
    <m/>
    <m/>
    <m/>
    <m/>
    <m/>
    <m/>
    <m/>
    <n v="24"/>
    <n v="0.16"/>
    <n v="1519.9920000000002"/>
    <n v="0"/>
    <n v="0"/>
    <n v="0"/>
    <n v="0"/>
    <n v="0"/>
    <n v="0"/>
    <n v="0"/>
    <n v="0"/>
    <n v="0"/>
    <n v="0"/>
    <n v="0"/>
    <n v="1519.9920000000002"/>
    <n v="835.99560000000019"/>
    <n v="2355.9876000000004"/>
    <n v="189.99900000000002"/>
    <n v="104.49945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5.9876000000004"/>
    <n v="1"/>
    <n v="1.0215000000000001"/>
    <n v="1.0434622500000001"/>
    <n v="1.0658966883750003"/>
    <n v="1.0888134671750629"/>
    <n v="1519.9920000000002"/>
    <n v="0"/>
    <n v="0"/>
    <n v="0"/>
    <n v="0"/>
    <n v="0"/>
    <n v="0"/>
    <n v="0"/>
    <x v="18"/>
  </r>
  <r>
    <n v="1.4"/>
    <s v="1.4.2.2.6"/>
    <x v="0"/>
    <s v="Pre-ship review"/>
    <s v="Pre-ship review"/>
    <x v="27"/>
    <x v="0"/>
    <s v="Labor - Task"/>
    <s v="SS"/>
    <s v="A - Analogy"/>
    <n v="55.34"/>
    <n v="66"/>
    <n v="0.35"/>
    <n v="0.53"/>
    <s v="Off Ice"/>
    <s v="C2"/>
    <n v="0.125"/>
    <n v="350.28696766500008"/>
    <n v="185.65209286245005"/>
    <m/>
    <n v="24"/>
    <m/>
    <m/>
    <m/>
    <m/>
    <m/>
    <m/>
    <m/>
    <m/>
    <m/>
    <m/>
    <m/>
    <n v="24"/>
    <n v="0.16"/>
    <n v="1831.5658440000004"/>
    <n v="0"/>
    <n v="0"/>
    <n v="0"/>
    <n v="0"/>
    <n v="0"/>
    <n v="0"/>
    <n v="0"/>
    <n v="0"/>
    <n v="0"/>
    <n v="0"/>
    <n v="0"/>
    <n v="1831.5658440000004"/>
    <n v="970.7298973200003"/>
    <n v="2802.2957413200006"/>
    <n v="228.94573050000005"/>
    <n v="121.341237165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2.2957413200006"/>
    <n v="1"/>
    <n v="1.0215000000000001"/>
    <n v="1.0434622500000001"/>
    <n v="1.0658966883750003"/>
    <n v="1.0888134671750629"/>
    <n v="1356.7154400000002"/>
    <n v="0"/>
    <n v="0"/>
    <n v="0"/>
    <n v="474.85040400000003"/>
    <n v="0"/>
    <n v="0"/>
    <n v="0"/>
    <x v="18"/>
  </r>
  <r>
    <n v="1.4"/>
    <s v="1.4.2.2.6"/>
    <x v="4"/>
    <s v="Pre-ship review"/>
    <s v="Shipping to PTH"/>
    <x v="24"/>
    <x v="0"/>
    <s v="Labor - Task"/>
    <s v="EN-ME"/>
    <s v="D - Expert Opinion"/>
    <n v="62"/>
    <n v="62"/>
    <n v="0"/>
    <n v="0.55000000000000004"/>
    <s v="Off Ice"/>
    <s v="C3"/>
    <n v="0.2"/>
    <n v="471.19752000000011"/>
    <n v="259.15863600000006"/>
    <m/>
    <n v="24"/>
    <m/>
    <m/>
    <m/>
    <m/>
    <m/>
    <m/>
    <m/>
    <m/>
    <m/>
    <m/>
    <m/>
    <n v="24"/>
    <n v="0.16"/>
    <n v="1519.9920000000002"/>
    <n v="0"/>
    <n v="0"/>
    <n v="0"/>
    <n v="0"/>
    <n v="0"/>
    <n v="0"/>
    <n v="0"/>
    <n v="0"/>
    <n v="0"/>
    <n v="0"/>
    <n v="0"/>
    <n v="1519.9920000000002"/>
    <n v="835.99560000000019"/>
    <n v="2355.9876000000004"/>
    <n v="303.99840000000006"/>
    <n v="167.1991200000000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5.9876000000004"/>
    <n v="1"/>
    <n v="1.0215000000000001"/>
    <n v="1.0434622500000001"/>
    <n v="1.0658966883750003"/>
    <n v="1.0888134671750629"/>
    <n v="1519.9920000000002"/>
    <n v="0"/>
    <n v="0"/>
    <n v="0"/>
    <n v="0"/>
    <n v="0"/>
    <n v="0"/>
    <n v="0"/>
    <x v="18"/>
  </r>
  <r>
    <n v="1.4"/>
    <s v="1.4.2.2.6"/>
    <x v="4"/>
    <s v="Pre-ship review"/>
    <s v="Shipping costs to PTH"/>
    <x v="5"/>
    <x v="1"/>
    <s v="M &amp; S"/>
    <m/>
    <s v="D - Expert Opinion"/>
    <m/>
    <n v="1"/>
    <n v="0"/>
    <n v="0.55000000000000004"/>
    <s v="Off Ice"/>
    <s v="C4"/>
    <n v="0.35"/>
    <n v="813.75"/>
    <n v="447.56250000000006"/>
    <m/>
    <n v="1500"/>
    <m/>
    <m/>
    <m/>
    <m/>
    <m/>
    <m/>
    <m/>
    <m/>
    <m/>
    <m/>
    <m/>
    <n v="0"/>
    <n v="0"/>
    <n v="1500"/>
    <n v="0"/>
    <n v="0"/>
    <n v="0"/>
    <n v="0"/>
    <n v="0"/>
    <n v="0"/>
    <n v="0"/>
    <n v="0"/>
    <n v="0"/>
    <n v="0"/>
    <n v="0"/>
    <n v="1500"/>
    <n v="825.00000000000011"/>
    <n v="2325"/>
    <n v="525"/>
    <n v="288.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5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2.8"/>
    <x v="4"/>
    <s v="Surface Junction Box support"/>
    <s v="Surface Junction Box miscellaneous supplies"/>
    <x v="5"/>
    <x v="1"/>
    <s v="M &amp; S"/>
    <m/>
    <s v="F - Parametric"/>
    <m/>
    <n v="1"/>
    <n v="0"/>
    <n v="0.55000000000000004"/>
    <s v="Off Ice"/>
    <s v="C1"/>
    <n v="0.09"/>
    <n v="17.4375"/>
    <n v="9.5906250000000011"/>
    <m/>
    <m/>
    <n v="125"/>
    <m/>
    <m/>
    <m/>
    <m/>
    <m/>
    <m/>
    <m/>
    <m/>
    <m/>
    <m/>
    <n v="0"/>
    <n v="0"/>
    <n v="0"/>
    <n v="125"/>
    <n v="0"/>
    <n v="0"/>
    <n v="0"/>
    <n v="0"/>
    <n v="0"/>
    <n v="0"/>
    <n v="0"/>
    <n v="0"/>
    <n v="0"/>
    <n v="0"/>
    <n v="125"/>
    <n v="68.75"/>
    <n v="193.75"/>
    <n v="11.25"/>
    <n v="6.1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.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3.2.3"/>
    <x v="0"/>
    <s v="Fabrication"/>
    <s v="Fabrication"/>
    <x v="27"/>
    <x v="0"/>
    <s v="Labor - Task"/>
    <s v="SS"/>
    <s v="D - Expert Opinion"/>
    <n v="55.34"/>
    <n v="66"/>
    <n v="0.35"/>
    <n v="0.53"/>
    <s v="Off Ice"/>
    <s v="C4"/>
    <n v="0.35"/>
    <n v="817.33625788500024"/>
    <n v="433.18821667905013"/>
    <m/>
    <n v="20"/>
    <m/>
    <m/>
    <m/>
    <m/>
    <m/>
    <m/>
    <m/>
    <m/>
    <m/>
    <m/>
    <m/>
    <n v="20"/>
    <n v="0.13333333333333333"/>
    <n v="1526.3048700000004"/>
    <n v="0"/>
    <n v="0"/>
    <n v="0"/>
    <n v="0"/>
    <n v="0"/>
    <n v="0"/>
    <n v="0"/>
    <n v="0"/>
    <n v="0"/>
    <n v="0"/>
    <n v="0"/>
    <n v="1526.3048700000004"/>
    <n v="808.94158110000023"/>
    <n v="2335.2464511000007"/>
    <n v="534.20670450000011"/>
    <n v="283.1295533850000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5.2464511000007"/>
    <n v="1"/>
    <n v="1.0215000000000001"/>
    <n v="1.0434622500000001"/>
    <n v="1.0658966883750003"/>
    <n v="1.0888134671750629"/>
    <n v="1130.5962000000002"/>
    <n v="0"/>
    <n v="0"/>
    <n v="0"/>
    <n v="395.70867000000004"/>
    <n v="0"/>
    <n v="0"/>
    <n v="0"/>
    <x v="18"/>
  </r>
  <r>
    <n v="1.4"/>
    <s v="1.4.2.3.2.4"/>
    <x v="0"/>
    <s v="Pre-ship review"/>
    <s v="Pre-ship review"/>
    <x v="27"/>
    <x v="0"/>
    <s v="Labor - Task"/>
    <s v="SS"/>
    <s v="A - Analogy"/>
    <n v="55.34"/>
    <n v="66"/>
    <n v="0.35"/>
    <n v="0.53"/>
    <s v="Off Ice"/>
    <s v="C2"/>
    <n v="0.125"/>
    <n v="116.76232255500001"/>
    <n v="61.884030954150006"/>
    <m/>
    <m/>
    <n v="8"/>
    <m/>
    <m/>
    <m/>
    <m/>
    <m/>
    <m/>
    <m/>
    <m/>
    <m/>
    <m/>
    <n v="8"/>
    <n v="5.333333333333333E-2"/>
    <n v="0"/>
    <n v="610.52194800000007"/>
    <n v="0"/>
    <n v="0"/>
    <n v="0"/>
    <n v="0"/>
    <n v="0"/>
    <n v="0"/>
    <n v="0"/>
    <n v="0"/>
    <n v="0"/>
    <n v="0"/>
    <n v="610.52194800000007"/>
    <n v="323.57663244000003"/>
    <n v="934.09858044000009"/>
    <n v="76.315243500000008"/>
    <n v="40.44707905500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4.09858044000009"/>
    <n v="1"/>
    <n v="1.0215000000000001"/>
    <n v="1.0434622500000001"/>
    <n v="1.0658966883750003"/>
    <n v="1.0888134671750629"/>
    <n v="452.23848000000004"/>
    <n v="0"/>
    <n v="0"/>
    <n v="0"/>
    <n v="158.283468"/>
    <n v="0"/>
    <n v="0"/>
    <n v="0"/>
    <x v="18"/>
  </r>
  <r>
    <n v="1.4"/>
    <s v="1.4.2.3.2.5"/>
    <x v="0"/>
    <s v="Shipping to PTH (NB: small -- RDD 9/15/23 for ComSur FY25, ROS 12/15/23)"/>
    <s v="Shipping to PTH (NB: small)"/>
    <x v="27"/>
    <x v="0"/>
    <s v="Labor - Task"/>
    <s v="SS"/>
    <s v="D - Expert Opinion"/>
    <n v="55.34"/>
    <n v="66"/>
    <n v="0.35"/>
    <n v="0.53"/>
    <s v="Off Ice"/>
    <s v="C3"/>
    <n v="0.2"/>
    <n v="373.63943217600007"/>
    <n v="198.02889905328004"/>
    <m/>
    <m/>
    <n v="8"/>
    <n v="8"/>
    <m/>
    <m/>
    <m/>
    <m/>
    <m/>
    <m/>
    <m/>
    <m/>
    <m/>
    <n v="16"/>
    <n v="0.10666666666666666"/>
    <n v="0"/>
    <n v="610.52194800000007"/>
    <n v="610.52194800000007"/>
    <n v="0"/>
    <n v="0"/>
    <n v="0"/>
    <n v="0"/>
    <n v="0"/>
    <n v="0"/>
    <n v="0"/>
    <n v="0"/>
    <n v="0"/>
    <n v="1221.0438960000001"/>
    <n v="647.15326488000005"/>
    <n v="1868.1971608800002"/>
    <n v="244.20877920000004"/>
    <n v="129.43065297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8.1971608800002"/>
    <n v="1"/>
    <n v="1.0215000000000001"/>
    <n v="1.0434622500000001"/>
    <n v="1.0658966883750003"/>
    <n v="1.0888134671750629"/>
    <n v="904.47696000000008"/>
    <n v="0"/>
    <n v="0"/>
    <n v="0"/>
    <n v="316.566936"/>
    <n v="0"/>
    <n v="0"/>
    <n v="0"/>
    <x v="18"/>
  </r>
  <r>
    <n v="1.4"/>
    <s v="1.4.2.3.2.5"/>
    <x v="0"/>
    <s v="Shipping to PTH (NB: small -- RDD 9/15/23 for ComSur FY25, ROS 12/15/23)"/>
    <s v="Shipping costs"/>
    <x v="5"/>
    <x v="1"/>
    <s v="M &amp; S"/>
    <m/>
    <s v="D - Expert Opinion"/>
    <m/>
    <n v="1"/>
    <n v="0"/>
    <n v="0.53"/>
    <s v="Off Ice"/>
    <s v="C4"/>
    <n v="0.35"/>
    <n v="535.5"/>
    <n v="283.815"/>
    <m/>
    <m/>
    <n v="1000"/>
    <m/>
    <m/>
    <m/>
    <m/>
    <m/>
    <m/>
    <m/>
    <m/>
    <m/>
    <m/>
    <n v="0"/>
    <n v="0"/>
    <n v="0"/>
    <n v="1000"/>
    <n v="0"/>
    <n v="0"/>
    <n v="0"/>
    <n v="0"/>
    <n v="0"/>
    <n v="0"/>
    <n v="0"/>
    <n v="0"/>
    <n v="0"/>
    <n v="0"/>
    <n v="1000"/>
    <n v="530"/>
    <n v="1530"/>
    <n v="350"/>
    <n v="185.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3.3.1"/>
    <x v="0"/>
    <s v="Final design"/>
    <s v="Final design"/>
    <x v="27"/>
    <x v="0"/>
    <s v="Labor - Task"/>
    <s v="SS"/>
    <s v="D - Expert Opinion"/>
    <n v="55.34"/>
    <n v="66"/>
    <n v="0.35"/>
    <n v="0.53"/>
    <s v="Off Ice"/>
    <s v="C4"/>
    <n v="0.35"/>
    <n v="980.80350946200019"/>
    <n v="519.82586001486015"/>
    <m/>
    <m/>
    <m/>
    <m/>
    <m/>
    <n v="24"/>
    <m/>
    <m/>
    <m/>
    <m/>
    <m/>
    <m/>
    <m/>
    <n v="24"/>
    <n v="0.16"/>
    <n v="0"/>
    <n v="0"/>
    <n v="0"/>
    <n v="0"/>
    <n v="1831.5658440000004"/>
    <n v="0"/>
    <n v="0"/>
    <n v="0"/>
    <n v="0"/>
    <n v="0"/>
    <n v="0"/>
    <n v="0"/>
    <n v="1831.5658440000004"/>
    <n v="970.7298973200003"/>
    <n v="2802.2957413200006"/>
    <n v="641.04804540000009"/>
    <n v="339.755464062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2.2957413200006"/>
    <n v="1"/>
    <n v="1.0215000000000001"/>
    <n v="1.0434622500000001"/>
    <n v="1.0658966883750003"/>
    <n v="1.0888134671750629"/>
    <n v="1356.7154400000002"/>
    <n v="0"/>
    <n v="0"/>
    <n v="0"/>
    <n v="474.85040400000003"/>
    <n v="0"/>
    <n v="0"/>
    <n v="0"/>
    <x v="18"/>
  </r>
  <r>
    <n v="1.4"/>
    <s v="1.4.2.3.3.3"/>
    <x v="0"/>
    <s v="Final design review"/>
    <s v="Final design review"/>
    <x v="27"/>
    <x v="0"/>
    <s v="Labor - Task"/>
    <s v="SS"/>
    <s v="A - Analogy"/>
    <n v="55.34"/>
    <n v="66"/>
    <n v="0.35"/>
    <n v="0.53"/>
    <s v="Off Ice"/>
    <s v="C2"/>
    <n v="0.125"/>
    <n v="817.33625788500012"/>
    <n v="433.18821667905007"/>
    <m/>
    <m/>
    <m/>
    <m/>
    <m/>
    <m/>
    <n v="56"/>
    <m/>
    <m/>
    <m/>
    <m/>
    <m/>
    <m/>
    <n v="56"/>
    <n v="0.37333333333333329"/>
    <n v="0"/>
    <n v="0"/>
    <n v="0"/>
    <n v="0"/>
    <n v="0"/>
    <n v="4273.6536360000009"/>
    <n v="0"/>
    <n v="0"/>
    <n v="0"/>
    <n v="0"/>
    <n v="0"/>
    <n v="0"/>
    <n v="4273.6536360000009"/>
    <n v="2265.0364270800005"/>
    <n v="6538.690063080001"/>
    <n v="534.20670450000011"/>
    <n v="283.1295533850000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8.690063080001"/>
    <n v="1"/>
    <n v="1.0215000000000001"/>
    <n v="1.0434622500000001"/>
    <n v="1.0658966883750003"/>
    <n v="1.0888134671750629"/>
    <n v="3165.6693600000003"/>
    <n v="0"/>
    <n v="0"/>
    <n v="0"/>
    <n v="1107.9842760000001"/>
    <n v="0"/>
    <n v="0"/>
    <n v="0"/>
    <x v="18"/>
  </r>
  <r>
    <n v="1.4"/>
    <s v="1.4.2.3.3.4"/>
    <x v="0"/>
    <s v="Procurement"/>
    <s v="Procurement"/>
    <x v="27"/>
    <x v="0"/>
    <s v="Labor - Task"/>
    <s v="SS"/>
    <s v="D - Expert Opinion"/>
    <n v="55.34"/>
    <n v="66"/>
    <n v="0.35"/>
    <n v="0.53"/>
    <s v="Off Ice"/>
    <s v="C3"/>
    <n v="0.2"/>
    <n v="373.63943217600007"/>
    <n v="198.02889905328004"/>
    <m/>
    <m/>
    <m/>
    <m/>
    <m/>
    <m/>
    <n v="8"/>
    <n v="8"/>
    <m/>
    <m/>
    <m/>
    <m/>
    <m/>
    <n v="16"/>
    <n v="0.10666666666666666"/>
    <n v="0"/>
    <n v="0"/>
    <n v="0"/>
    <n v="0"/>
    <n v="0"/>
    <n v="610.52194800000007"/>
    <n v="610.52194800000007"/>
    <n v="0"/>
    <n v="0"/>
    <n v="0"/>
    <n v="0"/>
    <n v="0"/>
    <n v="1221.0438960000001"/>
    <n v="647.15326488000005"/>
    <n v="1868.1971608800002"/>
    <n v="244.20877920000004"/>
    <n v="129.43065297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8.1971608800002"/>
    <n v="1"/>
    <n v="1.0215000000000001"/>
    <n v="1.0434622500000001"/>
    <n v="1.0658966883750003"/>
    <n v="1.0888134671750629"/>
    <n v="904.47696000000008"/>
    <n v="0"/>
    <n v="0"/>
    <n v="0"/>
    <n v="316.566936"/>
    <n v="0"/>
    <n v="0"/>
    <n v="0"/>
    <x v="18"/>
  </r>
  <r>
    <n v="1.4"/>
    <s v="1.4.2.3.3.4"/>
    <x v="4"/>
    <s v="Procurement"/>
    <s v="Procurement"/>
    <x v="25"/>
    <x v="0"/>
    <s v="Labor - LoE"/>
    <s v="TE"/>
    <s v="A - Analogy"/>
    <n v="47"/>
    <n v="46.67"/>
    <n v="0"/>
    <n v="0.55000000000000004"/>
    <s v="Off Ice"/>
    <s v="C1"/>
    <n v="0.09"/>
    <n v="267.89859000000001"/>
    <n v="147.34422450000002"/>
    <m/>
    <m/>
    <m/>
    <m/>
    <m/>
    <m/>
    <n v="8"/>
    <n v="8"/>
    <n v="8"/>
    <n v="8"/>
    <n v="8"/>
    <m/>
    <m/>
    <n v="40"/>
    <n v="0.26666666666666666"/>
    <n v="0"/>
    <n v="0"/>
    <n v="0"/>
    <n v="0"/>
    <n v="0"/>
    <n v="384.084"/>
    <n v="384.084"/>
    <n v="384.084"/>
    <n v="384.084"/>
    <n v="384.084"/>
    <n v="0"/>
    <n v="0"/>
    <n v="1920.42"/>
    <n v="1056.2310000000002"/>
    <n v="2976.6510000000003"/>
    <n v="172.83779999999999"/>
    <n v="95.06079000000001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6.6510000000003"/>
    <n v="1"/>
    <n v="1.0215000000000001"/>
    <n v="1.0434622500000001"/>
    <n v="1.0658966883750003"/>
    <n v="1.0888134671750629"/>
    <n v="1920.42"/>
    <n v="0"/>
    <n v="0"/>
    <n v="0"/>
    <n v="0"/>
    <n v="0"/>
    <n v="0"/>
    <n v="0"/>
    <x v="18"/>
  </r>
  <r>
    <n v="1.4"/>
    <s v="1.4.2.3.3.4"/>
    <x v="0"/>
    <s v="Procurement"/>
    <s v="Patch cables (169)"/>
    <x v="5"/>
    <x v="1"/>
    <s v="M &amp; S"/>
    <m/>
    <s v="C - Engineering Buildup"/>
    <m/>
    <n v="1"/>
    <n v="0"/>
    <n v="0.53"/>
    <s v="Off Ice"/>
    <s v="C2"/>
    <n v="0.125"/>
    <n v="5656.21875"/>
    <n v="2997.7959375"/>
    <m/>
    <m/>
    <m/>
    <m/>
    <m/>
    <m/>
    <m/>
    <m/>
    <n v="29575"/>
    <m/>
    <m/>
    <m/>
    <m/>
    <n v="0"/>
    <n v="0"/>
    <n v="0"/>
    <n v="0"/>
    <n v="0"/>
    <n v="0"/>
    <n v="0"/>
    <n v="0"/>
    <n v="0"/>
    <n v="29575"/>
    <n v="0"/>
    <n v="0"/>
    <n v="0"/>
    <n v="0"/>
    <n v="29575"/>
    <n v="15674.75"/>
    <n v="45249.75"/>
    <n v="3696.875"/>
    <n v="1959.343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49.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3.3.5"/>
    <x v="4"/>
    <s v="Production"/>
    <s v="Production"/>
    <x v="25"/>
    <x v="0"/>
    <s v="Labor - Task"/>
    <s v="TE"/>
    <s v="D - Expert Opinion"/>
    <n v="47"/>
    <n v="46.67"/>
    <n v="0"/>
    <n v="0.55000000000000004"/>
    <s v="Off Ice"/>
    <s v="C3"/>
    <n v="0.2"/>
    <n v="2688.5855994750004"/>
    <n v="1478.7220797112504"/>
    <m/>
    <m/>
    <m/>
    <m/>
    <m/>
    <m/>
    <m/>
    <m/>
    <m/>
    <m/>
    <n v="50"/>
    <n v="50"/>
    <n v="50"/>
    <n v="150"/>
    <n v="1"/>
    <n v="0"/>
    <n v="0"/>
    <n v="0"/>
    <n v="0"/>
    <n v="0"/>
    <n v="0"/>
    <n v="0"/>
    <n v="0"/>
    <n v="0"/>
    <n v="2400.5250000000001"/>
    <n v="2400.5250000000001"/>
    <n v="2400.5250000000001"/>
    <n v="7201.5750000000007"/>
    <n v="3960.8662500000009"/>
    <n v="11162.441250000002"/>
    <n v="1440.3150000000003"/>
    <n v="792.17325000000028"/>
    <n v="30"/>
    <m/>
    <m/>
    <m/>
    <m/>
    <m/>
    <m/>
    <m/>
    <m/>
    <m/>
    <m/>
    <m/>
    <n v="30"/>
    <n v="0.2"/>
    <n v="1471.2817725000002"/>
    <n v="0"/>
    <n v="0"/>
    <n v="0"/>
    <n v="0"/>
    <n v="0"/>
    <n v="0"/>
    <n v="0"/>
    <n v="0"/>
    <n v="0"/>
    <n v="0"/>
    <n v="0"/>
    <n v="1471.2817725000002"/>
    <n v="809.20497487500018"/>
    <n v="2280.4867473750005"/>
    <n v="294.25635450000004"/>
    <n v="161.840994975000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42.927997375002"/>
    <n v="1"/>
    <n v="1.0215000000000001"/>
    <n v="1.0434622500000001"/>
    <n v="1.0658966883750003"/>
    <n v="1.0888134671750629"/>
    <n v="7201.5750000000007"/>
    <n v="1471.2817725000002"/>
    <n v="0"/>
    <n v="0"/>
    <n v="0"/>
    <n v="0"/>
    <n v="0"/>
    <n v="0"/>
    <x v="18"/>
  </r>
  <r>
    <n v="1.4"/>
    <s v="1.4.2.3.3.6"/>
    <x v="0"/>
    <s v="Pre-ship review"/>
    <s v="Pre-ship review"/>
    <x v="27"/>
    <x v="0"/>
    <s v="Labor - Task"/>
    <s v="SS"/>
    <s v="A - Analogy"/>
    <n v="55.34"/>
    <n v="66"/>
    <n v="0.35"/>
    <n v="0.53"/>
    <s v="Off Ice"/>
    <s v="C2"/>
    <n v="0.125"/>
    <n v="357.81813746979765"/>
    <n v="189.6436128589927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m/>
    <m/>
    <m/>
    <m/>
    <m/>
    <m/>
    <m/>
    <m/>
    <m/>
    <m/>
    <m/>
    <n v="24"/>
    <n v="0.16"/>
    <n v="1870.9445096460006"/>
    <n v="0"/>
    <n v="0"/>
    <n v="0"/>
    <n v="0"/>
    <n v="0"/>
    <n v="0"/>
    <n v="0"/>
    <n v="0"/>
    <n v="0"/>
    <n v="0"/>
    <n v="0"/>
    <n v="1870.9445096460006"/>
    <n v="991.60059011238036"/>
    <n v="2862.5450997583812"/>
    <n v="233.86806370575007"/>
    <n v="123.9500737640475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2.5450997583812"/>
    <n v="1"/>
    <n v="1.0215000000000001"/>
    <n v="1.0434622500000001"/>
    <n v="1.0658966883750003"/>
    <n v="1.0888134671750629"/>
    <n v="0"/>
    <n v="1385.8848219600002"/>
    <n v="0"/>
    <n v="0"/>
    <n v="0"/>
    <n v="485.05968768600002"/>
    <n v="0"/>
    <n v="0"/>
    <x v="18"/>
  </r>
  <r>
    <n v="1.4"/>
    <s v="1.4.2.3.3.7"/>
    <x v="4"/>
    <s v="Shipping to PTH (RDD 9/15/24 for FY25 ComSur, ROS 12/1/24)"/>
    <s v="Shipping to PTH"/>
    <x v="25"/>
    <x v="0"/>
    <s v="Labor - Task"/>
    <s v="TE"/>
    <s v="D - Expert Opinion"/>
    <n v="47"/>
    <n v="46.67"/>
    <n v="0"/>
    <n v="0.55000000000000004"/>
    <s v="Off Ice"/>
    <s v="C3"/>
    <n v="0.2"/>
    <n v="486.50383944000015"/>
    <n v="267.5771116920001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8"/>
    <m/>
    <m/>
    <m/>
    <m/>
    <m/>
    <m/>
    <m/>
    <m/>
    <m/>
    <m/>
    <n v="32"/>
    <n v="0.21333333333333332"/>
    <n v="1177.0254180000002"/>
    <n v="392.34180600000008"/>
    <n v="0"/>
    <n v="0"/>
    <n v="0"/>
    <n v="0"/>
    <n v="0"/>
    <n v="0"/>
    <n v="0"/>
    <n v="0"/>
    <n v="0"/>
    <n v="0"/>
    <n v="1569.3672240000003"/>
    <n v="863.15197320000027"/>
    <n v="2432.5191972000007"/>
    <n v="313.87344480000007"/>
    <n v="172.6303946400000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2.5191972000007"/>
    <n v="1"/>
    <n v="1.0215000000000001"/>
    <n v="1.0434622500000001"/>
    <n v="1.0658966883750003"/>
    <n v="1.0888134671750629"/>
    <n v="0"/>
    <n v="1569.3672240000003"/>
    <n v="0"/>
    <n v="0"/>
    <n v="0"/>
    <n v="0"/>
    <n v="0"/>
    <n v="0"/>
    <x v="18"/>
  </r>
  <r>
    <n v="1.4"/>
    <s v="1.4.2.3.3.7"/>
    <x v="0"/>
    <s v="Shipping to PTH (RDD 9/15/24 for FY25 ComSur, ROS 12/1/24)"/>
    <s v="Patch cable shipping costs"/>
    <x v="5"/>
    <x v="1"/>
    <s v="M &amp; S"/>
    <m/>
    <s v="D - Expert Opinion"/>
    <m/>
    <n v="1"/>
    <n v="0"/>
    <n v="0.53"/>
    <s v="Off Ice"/>
    <s v="C4"/>
    <n v="0.35"/>
    <n v="642.59999999999991"/>
    <n v="340.5779999999999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0"/>
    <m/>
    <m/>
    <m/>
    <m/>
    <m/>
    <m/>
    <m/>
    <m/>
    <m/>
    <m/>
    <n v="0"/>
    <n v="0"/>
    <n v="0"/>
    <n v="1200"/>
    <n v="0"/>
    <n v="0"/>
    <n v="0"/>
    <n v="0"/>
    <n v="0"/>
    <n v="0"/>
    <n v="0"/>
    <n v="0"/>
    <n v="0"/>
    <n v="0"/>
    <n v="1200"/>
    <n v="636"/>
    <n v="1836"/>
    <n v="420"/>
    <n v="222.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6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3.4"/>
    <x v="0"/>
    <s v="ICL Upgrade support"/>
    <s v="ICL Upgrade Support miscellaneous supplies"/>
    <x v="5"/>
    <x v="1"/>
    <s v="M &amp; S"/>
    <m/>
    <s v="F - Parametric"/>
    <m/>
    <n v="1"/>
    <n v="0"/>
    <n v="0.53"/>
    <s v="Off Ice"/>
    <s v="C1"/>
    <n v="0.09"/>
    <n v="240.97499999999999"/>
    <n v="127.71675"/>
    <m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65"/>
    <n v="765"/>
    <n v="45"/>
    <n v="23.849999999999998"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65"/>
    <n v="765"/>
    <n v="45"/>
    <n v="23.849999999999998"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65"/>
    <n v="765"/>
    <n v="45"/>
    <n v="23.849999999999998"/>
    <n v="125"/>
    <m/>
    <m/>
    <n v="125"/>
    <m/>
    <m/>
    <m/>
    <m/>
    <m/>
    <m/>
    <m/>
    <m/>
    <n v="0"/>
    <n v="0"/>
    <n v="125"/>
    <n v="0"/>
    <n v="0"/>
    <n v="125"/>
    <n v="0"/>
    <n v="0"/>
    <n v="0"/>
    <n v="0"/>
    <n v="0"/>
    <n v="0"/>
    <n v="0"/>
    <n v="0"/>
    <n v="250"/>
    <n v="132.5"/>
    <n v="382.5"/>
    <n v="22.5"/>
    <n v="11.924999999999999"/>
    <n v="2677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4.4"/>
    <x v="4"/>
    <s v="PQ, ECW, Deployment Travel Costs Cable SMEs (FS2)"/>
    <s v="Cable SME FS2 PQ costs (Headcount 2)"/>
    <x v="5"/>
    <x v="1"/>
    <s v="M &amp; S"/>
    <m/>
    <s v="C - Engineering Buildup"/>
    <m/>
    <n v="1"/>
    <n v="0"/>
    <n v="0.55000000000000004"/>
    <s v="On Ice"/>
    <s v="C2"/>
    <n v="0.125"/>
    <n v="271.25"/>
    <n v="149.187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700"/>
    <n v="700"/>
    <m/>
    <m/>
    <n v="0"/>
    <n v="0"/>
    <n v="0"/>
    <n v="0"/>
    <n v="0"/>
    <n v="0"/>
    <n v="0"/>
    <n v="0"/>
    <n v="0"/>
    <n v="0"/>
    <n v="700"/>
    <n v="700"/>
    <n v="0"/>
    <n v="0"/>
    <n v="1400"/>
    <n v="770.00000000000011"/>
    <n v="2170"/>
    <n v="175"/>
    <n v="96.25000000000001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0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4.4"/>
    <x v="4"/>
    <s v="PQ, ECW, Deployment Travel Costs Cable SMEs (FS2)"/>
    <s v="Cable SME FS2 ECW costs (Headcount 2)"/>
    <x v="5"/>
    <x v="1"/>
    <s v="M &amp; S"/>
    <m/>
    <s v="C - Engineering Buildup"/>
    <m/>
    <n v="1"/>
    <n v="0"/>
    <n v="0.55000000000000004"/>
    <s v="On Ice"/>
    <s v="C2"/>
    <n v="0.125"/>
    <n v="96.875"/>
    <n v="53.28125000000000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250"/>
    <n v="250"/>
    <n v="0"/>
    <n v="0"/>
    <n v="0"/>
    <n v="0"/>
    <n v="0"/>
    <n v="0"/>
    <n v="0"/>
    <n v="0"/>
    <n v="0"/>
    <n v="0"/>
    <n v="0"/>
    <n v="0"/>
    <n v="250"/>
    <n v="250"/>
    <n v="500"/>
    <n v="275"/>
    <n v="775"/>
    <n v="62.5"/>
    <n v="34.3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4.4"/>
    <x v="4"/>
    <s v="PQ, ECW, Deployment Travel Costs Cable SMEs (FS2)"/>
    <s v="Cable SME FS2 Deployment travel (Headcount 2)"/>
    <x v="7"/>
    <x v="2"/>
    <s v="Travel"/>
    <m/>
    <s v="E - Extrapolation from Actuals"/>
    <m/>
    <n v="1"/>
    <n v="0"/>
    <n v="0.55000000000000004"/>
    <s v="On Ice"/>
    <s v="C1"/>
    <n v="0.09"/>
    <n v="502.2"/>
    <n v="276.21000000000004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60"/>
    <m/>
    <m/>
    <n v="1440"/>
    <m/>
    <m/>
    <m/>
    <m/>
    <m/>
    <m/>
    <m/>
    <n v="0"/>
    <n v="0"/>
    <n v="0"/>
    <n v="2160"/>
    <n v="0"/>
    <n v="0"/>
    <n v="1440"/>
    <n v="0"/>
    <n v="0"/>
    <n v="0"/>
    <n v="0"/>
    <n v="0"/>
    <n v="0"/>
    <n v="0"/>
    <n v="3600"/>
    <n v="1980.0000000000002"/>
    <n v="5580"/>
    <n v="324"/>
    <n v="178.20000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0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4.5"/>
    <x v="4"/>
    <s v="Cable SME support for FS2 activities (slot 1)"/>
    <s v="Cable SME support for FS2 activities (slot 1)"/>
    <x v="24"/>
    <x v="0"/>
    <s v="Labor - LoE"/>
    <s v="EN-ME"/>
    <s v="C - Engineering Buildup"/>
    <n v="62"/>
    <n v="62"/>
    <n v="0"/>
    <n v="0.55000000000000004"/>
    <s v="On Ice"/>
    <s v="C1"/>
    <n v="0.09"/>
    <n v="1060.1781526418683"/>
    <n v="583.09798395302766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75"/>
    <n v="40"/>
    <m/>
    <m/>
    <m/>
    <m/>
    <m/>
    <m/>
    <m/>
    <m/>
    <n v="115"/>
    <n v="0.76666666666666661"/>
    <n v="0"/>
    <n v="0"/>
    <n v="4956.419600943751"/>
    <n v="2643.4237871700007"/>
    <n v="0"/>
    <n v="0"/>
    <n v="0"/>
    <n v="0"/>
    <n v="0"/>
    <n v="0"/>
    <n v="0"/>
    <n v="0"/>
    <n v="7599.8433881137516"/>
    <n v="4179.9138634625633"/>
    <n v="11779.757251576315"/>
    <n v="683.98590493023767"/>
    <n v="376.1922477116306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79.757251576315"/>
    <n v="1"/>
    <n v="1.0215000000000001"/>
    <n v="1.0434622500000001"/>
    <n v="1.0658966883750003"/>
    <n v="1.0888134671750629"/>
    <n v="0"/>
    <n v="0"/>
    <n v="7599.8433881137516"/>
    <n v="0"/>
    <n v="0"/>
    <n v="0"/>
    <n v="0"/>
    <n v="0"/>
    <x v="18"/>
  </r>
  <r>
    <n v="1.4"/>
    <s v="1.4.2.4.6"/>
    <x v="4"/>
    <s v="Cable SME support for FS2 activities (slot 2)"/>
    <s v="Cable SME support for FS2 activities (slot 2)"/>
    <x v="28"/>
    <x v="0"/>
    <s v="Labor - LoE"/>
    <s v="EN-EE"/>
    <s v="C - Engineering Buildup"/>
    <n v="72"/>
    <n v="72"/>
    <n v="0"/>
    <n v="0.55000000000000004"/>
    <s v="On Ice"/>
    <s v="C1"/>
    <n v="0.09"/>
    <n v="1605.8799507057754"/>
    <n v="883.2339728881766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75"/>
    <n v="75"/>
    <m/>
    <m/>
    <m/>
    <m/>
    <m/>
    <m/>
    <m/>
    <m/>
    <n v="150"/>
    <n v="1"/>
    <n v="0"/>
    <n v="0"/>
    <n v="5755.8421172250019"/>
    <n v="5755.8421172250019"/>
    <n v="0"/>
    <n v="0"/>
    <n v="0"/>
    <n v="0"/>
    <n v="0"/>
    <n v="0"/>
    <n v="0"/>
    <n v="0"/>
    <n v="11511.684234450004"/>
    <n v="6331.426328947503"/>
    <n v="17843.110563397506"/>
    <n v="1036.0515811005002"/>
    <n v="569.8283696052752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43.110563397506"/>
    <n v="1"/>
    <n v="1.0215000000000001"/>
    <n v="1.0434622500000001"/>
    <n v="1.0658966883750003"/>
    <n v="1.0888134671750629"/>
    <n v="0"/>
    <n v="0"/>
    <n v="11511.684234450004"/>
    <n v="0"/>
    <n v="0"/>
    <n v="0"/>
    <n v="0"/>
    <n v="0"/>
    <x v="18"/>
  </r>
  <r>
    <n v="1.4"/>
    <s v="1.4.4.1.1.1"/>
    <x v="0"/>
    <s v="Procurement"/>
    <s v="Procurement"/>
    <x v="27"/>
    <x v="0"/>
    <s v="Labor - LoE"/>
    <s v="SS"/>
    <s v="A - Analogy"/>
    <n v="55.34"/>
    <n v="66"/>
    <n v="0.35"/>
    <n v="0.53"/>
    <s v="Off Ice"/>
    <s v="C1"/>
    <n v="0.09"/>
    <n v="420.34436119800006"/>
    <n v="222.78251143494003"/>
    <m/>
    <n v="8"/>
    <n v="8"/>
    <n v="8"/>
    <n v="8"/>
    <n v="8"/>
    <m/>
    <m/>
    <m/>
    <m/>
    <m/>
    <m/>
    <m/>
    <n v="40"/>
    <n v="0.26666666666666666"/>
    <n v="610.52194800000007"/>
    <n v="610.52194800000007"/>
    <n v="610.52194800000007"/>
    <n v="610.52194800000007"/>
    <n v="610.52194800000007"/>
    <n v="0"/>
    <n v="0"/>
    <n v="0"/>
    <n v="0"/>
    <n v="0"/>
    <n v="0"/>
    <n v="0"/>
    <n v="3052.6097400000003"/>
    <n v="1617.8831622000002"/>
    <n v="4670.4929022000006"/>
    <n v="274.73487660000001"/>
    <n v="145.609484598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0.4929022000006"/>
    <n v="1"/>
    <n v="1.0215000000000001"/>
    <n v="1.0434622500000001"/>
    <n v="1.0658966883750003"/>
    <n v="1.0888134671750629"/>
    <n v="2261.1924000000004"/>
    <n v="0"/>
    <n v="0"/>
    <n v="0"/>
    <n v="791.41734000000008"/>
    <n v="0"/>
    <n v="0"/>
    <n v="0"/>
    <x v="19"/>
  </r>
  <r>
    <n v="1.4"/>
    <s v="1.4.4.1.1.1"/>
    <x v="0"/>
    <s v="Procurement"/>
    <s v="White Rabbit OEM nodes for NTS and SPTS (10 total, 6 to be purchased)"/>
    <x v="5"/>
    <x v="3"/>
    <s v="CapEx"/>
    <m/>
    <s v="C - Engineering Buildup"/>
    <m/>
    <n v="1"/>
    <n v="0"/>
    <n v="0.53"/>
    <s v="Off Ice"/>
    <s v="C2"/>
    <n v="0.125"/>
    <n v="809.375"/>
    <n v="0"/>
    <s v="4 already purchased by NvE, 6 more planned"/>
    <n v="6475"/>
    <m/>
    <m/>
    <m/>
    <m/>
    <m/>
    <m/>
    <m/>
    <m/>
    <m/>
    <m/>
    <m/>
    <n v="0"/>
    <n v="0"/>
    <n v="6475"/>
    <n v="0"/>
    <n v="0"/>
    <n v="0"/>
    <n v="0"/>
    <n v="0"/>
    <n v="0"/>
    <n v="0"/>
    <n v="0"/>
    <n v="0"/>
    <n v="0"/>
    <n v="0"/>
    <n v="6475"/>
    <n v="0"/>
    <n v="6475"/>
    <n v="809.3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1.1"/>
    <x v="0"/>
    <s v="Procurement"/>
    <s v="White Rabbit OEM nodes for ICL (10)"/>
    <x v="5"/>
    <x v="3"/>
    <s v="CapEx"/>
    <m/>
    <s v="C - Engineering Buildup"/>
    <m/>
    <n v="1"/>
    <n v="0"/>
    <n v="0.53"/>
    <s v="Off Ice"/>
    <s v="C2"/>
    <n v="0.125"/>
    <n v="1348.875"/>
    <n v="0"/>
    <m/>
    <n v="10791"/>
    <m/>
    <m/>
    <m/>
    <m/>
    <m/>
    <m/>
    <m/>
    <m/>
    <m/>
    <m/>
    <m/>
    <n v="0"/>
    <n v="0"/>
    <n v="10791"/>
    <n v="0"/>
    <n v="0"/>
    <n v="0"/>
    <n v="0"/>
    <n v="0"/>
    <n v="0"/>
    <n v="0"/>
    <n v="0"/>
    <n v="0"/>
    <n v="0"/>
    <n v="0"/>
    <n v="10791"/>
    <n v="0"/>
    <n v="10791"/>
    <n v="1348.8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91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1.1"/>
    <x v="0"/>
    <s v="Procurement"/>
    <s v="Fiber patch cables for ICL (10)"/>
    <x v="5"/>
    <x v="1"/>
    <s v="M &amp; S"/>
    <m/>
    <s v="C - Engineering Buildup"/>
    <m/>
    <n v="1"/>
    <n v="0"/>
    <n v="0.53"/>
    <s v="Off Ice"/>
    <s v="C2"/>
    <n v="0.125"/>
    <n v="38.25"/>
    <n v="20.272500000000001"/>
    <m/>
    <m/>
    <m/>
    <m/>
    <m/>
    <n v="200"/>
    <m/>
    <m/>
    <m/>
    <m/>
    <m/>
    <m/>
    <m/>
    <n v="0"/>
    <n v="0"/>
    <n v="0"/>
    <n v="0"/>
    <n v="0"/>
    <n v="0"/>
    <n v="200"/>
    <n v="0"/>
    <n v="0"/>
    <n v="0"/>
    <n v="0"/>
    <n v="0"/>
    <n v="0"/>
    <n v="0"/>
    <n v="200"/>
    <n v="106"/>
    <n v="306"/>
    <n v="25"/>
    <n v="13.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1.5"/>
    <x v="0"/>
    <s v="Shipping to PTH (RDD 9/15/24 for FY25 ComSur - ROS 12/1/24)"/>
    <s v="Shipping to PTH"/>
    <x v="27"/>
    <x v="0"/>
    <s v="Labor - Task"/>
    <s v="SS"/>
    <s v="D - Expert Opinion"/>
    <n v="55.34"/>
    <n v="66"/>
    <n v="0.35"/>
    <n v="0.53"/>
    <s v="Off Ice"/>
    <s v="C3"/>
    <n v="0.2"/>
    <n v="560.45914826400008"/>
    <n v="297.04334857992006"/>
    <m/>
    <m/>
    <m/>
    <m/>
    <m/>
    <m/>
    <m/>
    <n v="8"/>
    <n v="8"/>
    <n v="8"/>
    <m/>
    <m/>
    <m/>
    <n v="24"/>
    <n v="0.16"/>
    <n v="0"/>
    <n v="0"/>
    <n v="0"/>
    <n v="0"/>
    <n v="0"/>
    <n v="0"/>
    <n v="610.52194800000007"/>
    <n v="610.52194800000007"/>
    <n v="610.52194800000007"/>
    <n v="0"/>
    <n v="0"/>
    <n v="0"/>
    <n v="1831.5658440000002"/>
    <n v="970.72989732000019"/>
    <n v="2802.2957413200002"/>
    <n v="366.31316880000008"/>
    <n v="194.1459794640000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2.2957413200002"/>
    <n v="1"/>
    <n v="1.0215000000000001"/>
    <n v="1.0434622500000001"/>
    <n v="1.0658966883750003"/>
    <n v="1.0888134671750629"/>
    <n v="1356.7154400000002"/>
    <n v="0"/>
    <n v="0"/>
    <n v="0"/>
    <n v="474.85040400000003"/>
    <n v="0"/>
    <n v="0"/>
    <n v="0"/>
    <x v="19"/>
  </r>
  <r>
    <n v="1.4"/>
    <s v="1.4.4.1.1.5"/>
    <x v="0"/>
    <s v="Shipping to PTH (RDD 9/15/24 for FY25 ComSur - ROS 12/1/24)"/>
    <s v="Shipping costs"/>
    <x v="5"/>
    <x v="1"/>
    <s v="M &amp; S"/>
    <m/>
    <s v="A - Analogy"/>
    <m/>
    <n v="1"/>
    <n v="0"/>
    <n v="0.53"/>
    <s v="Off Ice"/>
    <s v="C4"/>
    <n v="0.35"/>
    <n v="160.64999999999998"/>
    <n v="85.144499999999994"/>
    <m/>
    <m/>
    <m/>
    <m/>
    <m/>
    <m/>
    <m/>
    <n v="300"/>
    <m/>
    <m/>
    <m/>
    <m/>
    <m/>
    <n v="0"/>
    <n v="0"/>
    <n v="0"/>
    <n v="0"/>
    <n v="0"/>
    <n v="0"/>
    <n v="0"/>
    <n v="0"/>
    <n v="300"/>
    <n v="0"/>
    <n v="0"/>
    <n v="0"/>
    <n v="0"/>
    <n v="0"/>
    <n v="300"/>
    <n v="159"/>
    <n v="459"/>
    <n v="105"/>
    <n v="55.6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2.1"/>
    <x v="0"/>
    <s v="Final design"/>
    <s v="Final design"/>
    <x v="27"/>
    <x v="0"/>
    <s v="Labor - Task"/>
    <s v="SS"/>
    <s v="D - Expert Opinion"/>
    <n v="55.34"/>
    <n v="66"/>
    <n v="0.35"/>
    <n v="0.53"/>
    <s v="Off Ice"/>
    <s v="C4"/>
    <n v="0.35"/>
    <n v="5844.3629120066944"/>
    <n v="3097.512343363548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40"/>
    <n v="60"/>
    <n v="20"/>
    <n v="20"/>
    <m/>
    <m/>
    <m/>
    <m/>
    <n v="140"/>
    <n v="0.93333333333333335"/>
    <n v="0"/>
    <n v="0"/>
    <n v="0"/>
    <n v="0"/>
    <n v="3118.2408494100009"/>
    <n v="4677.3612741150009"/>
    <n v="1559.1204247050005"/>
    <n v="1559.1204247050005"/>
    <n v="0"/>
    <n v="0"/>
    <n v="0"/>
    <n v="0"/>
    <n v="10913.842972935003"/>
    <n v="5784.3367756555517"/>
    <n v="16698.179748590555"/>
    <n v="3819.8450405272506"/>
    <n v="2024.517871479442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98.179748590555"/>
    <n v="1"/>
    <n v="1.0215000000000001"/>
    <n v="1.0434622500000001"/>
    <n v="1.0658966883750003"/>
    <n v="1.0888134671750629"/>
    <n v="0"/>
    <n v="8084.3281281000018"/>
    <n v="0"/>
    <n v="0"/>
    <n v="0"/>
    <n v="2829.5148448350005"/>
    <n v="0"/>
    <n v="0"/>
    <x v="19"/>
  </r>
  <r>
    <n v="1.4"/>
    <s v="1.4.4.1.2.2"/>
    <x v="0"/>
    <s v="Prototype production"/>
    <s v="Prototype production"/>
    <x v="27"/>
    <x v="0"/>
    <s v="Labor - Task"/>
    <s v="SS"/>
    <s v="D - Expert Opinion"/>
    <n v="55.34"/>
    <n v="66"/>
    <n v="0.35"/>
    <n v="0.53"/>
    <s v="Off Ice"/>
    <s v="C3"/>
    <n v="0.2"/>
    <n v="1908.3633998389207"/>
    <n v="1011.43260191462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80"/>
    <m/>
    <m/>
    <m/>
    <m/>
    <m/>
    <n v="80"/>
    <n v="0.53333333333333333"/>
    <n v="0"/>
    <n v="0"/>
    <n v="0"/>
    <n v="0"/>
    <n v="0"/>
    <n v="0"/>
    <n v="6236.4816988200018"/>
    <n v="0"/>
    <n v="0"/>
    <n v="0"/>
    <n v="0"/>
    <n v="0"/>
    <n v="6236.4816988200018"/>
    <n v="3305.335300374601"/>
    <n v="9541.8169991946033"/>
    <n v="1247.2963397640005"/>
    <n v="661.0670600749202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41.8169991946033"/>
    <n v="1"/>
    <n v="1.0215000000000001"/>
    <n v="1.0434622500000001"/>
    <n v="1.0658966883750003"/>
    <n v="1.0888134671750629"/>
    <n v="0"/>
    <n v="4619.6160732000017"/>
    <n v="0"/>
    <n v="0"/>
    <n v="0"/>
    <n v="1616.8656256200004"/>
    <n v="0"/>
    <n v="0"/>
    <x v="19"/>
  </r>
  <r>
    <n v="1.4"/>
    <s v="1.4.4.1.2.2"/>
    <x v="0"/>
    <s v="Prototype production"/>
    <s v="Timing monitoring prototype"/>
    <x v="5"/>
    <x v="3"/>
    <s v="CapEx"/>
    <m/>
    <s v="A - Analogy"/>
    <m/>
    <n v="1"/>
    <n v="0"/>
    <n v="0.53"/>
    <s v="Off Ice"/>
    <s v="C3"/>
    <n v="0.2"/>
    <n v="6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3000"/>
    <m/>
    <m/>
    <m/>
    <m/>
    <m/>
    <n v="0"/>
    <n v="0"/>
    <n v="0"/>
    <n v="0"/>
    <n v="0"/>
    <n v="0"/>
    <n v="0"/>
    <n v="0"/>
    <n v="3000"/>
    <n v="0"/>
    <n v="0"/>
    <n v="0"/>
    <n v="0"/>
    <n v="0"/>
    <n v="3000"/>
    <n v="0"/>
    <n v="3000"/>
    <n v="6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2.3"/>
    <x v="0"/>
    <s v="Installation and testing at NTS/SPTS"/>
    <s v="Installation and testing at NTS/SPTS"/>
    <x v="27"/>
    <x v="0"/>
    <s v="Labor - Task"/>
    <s v="SS"/>
    <s v="D - Expert Opinion"/>
    <n v="55.34"/>
    <n v="66"/>
    <n v="0.35"/>
    <n v="0.53"/>
    <s v="Off Ice"/>
    <s v="C3"/>
    <n v="0.2"/>
    <n v="1431.2725498791906"/>
    <n v="758.574451435971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60"/>
    <m/>
    <m/>
    <m/>
    <m/>
    <n v="60"/>
    <n v="0.4"/>
    <n v="0"/>
    <n v="0"/>
    <n v="0"/>
    <n v="0"/>
    <n v="0"/>
    <n v="0"/>
    <n v="0"/>
    <n v="4677.3612741150009"/>
    <n v="0"/>
    <n v="0"/>
    <n v="0"/>
    <n v="0"/>
    <n v="4677.3612741150009"/>
    <n v="2479.0014752809507"/>
    <n v="7156.3627493959521"/>
    <n v="935.47225482300018"/>
    <n v="495.8002950561901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6.3627493959521"/>
    <n v="1"/>
    <n v="1.0215000000000001"/>
    <n v="1.0434622500000001"/>
    <n v="1.0658966883750003"/>
    <n v="1.0888134671750629"/>
    <n v="0"/>
    <n v="3464.7120549000006"/>
    <n v="0"/>
    <n v="0"/>
    <n v="0"/>
    <n v="1212.6492192150001"/>
    <n v="0"/>
    <n v="0"/>
    <x v="19"/>
  </r>
  <r>
    <n v="1.4"/>
    <s v="1.4.4.1.2.3"/>
    <x v="0"/>
    <s v="Installation and testing at NTS/SPTS"/>
    <s v="Installation and testing at NTS/SPTS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1800"/>
    <m/>
    <m/>
    <m/>
    <m/>
    <n v="0"/>
    <n v="0"/>
    <n v="0"/>
    <n v="0"/>
    <n v="0"/>
    <n v="0"/>
    <n v="0"/>
    <n v="0"/>
    <n v="0"/>
    <n v="180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2.4"/>
    <x v="0"/>
    <s v="Production of ICL system"/>
    <s v="Production of ICL system"/>
    <x v="27"/>
    <x v="0"/>
    <s v="Labor - Task"/>
    <s v="SS"/>
    <s v="D - Expert Opinion"/>
    <n v="55.34"/>
    <n v="66"/>
    <n v="0.35"/>
    <n v="0.53"/>
    <s v="Off Ice"/>
    <s v="C3"/>
    <n v="0.2"/>
    <n v="1908.3633998389207"/>
    <n v="1011.43260191462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0"/>
    <n v="40"/>
    <n v="20"/>
    <m/>
    <m/>
    <n v="80"/>
    <n v="0.53333333333333333"/>
    <n v="0"/>
    <n v="0"/>
    <n v="0"/>
    <n v="0"/>
    <n v="0"/>
    <n v="0"/>
    <n v="0"/>
    <n v="1559.1204247050005"/>
    <n v="3118.2408494100009"/>
    <n v="1559.1204247050005"/>
    <n v="0"/>
    <n v="0"/>
    <n v="6236.4816988200018"/>
    <n v="3305.335300374601"/>
    <n v="9541.8169991946033"/>
    <n v="1247.2963397640005"/>
    <n v="661.0670600749202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41.8169991946033"/>
    <n v="1"/>
    <n v="1.0215000000000001"/>
    <n v="1.0434622500000001"/>
    <n v="1.0658966883750003"/>
    <n v="1.0888134671750629"/>
    <n v="0"/>
    <n v="4619.6160732000017"/>
    <n v="0"/>
    <n v="0"/>
    <n v="0"/>
    <n v="1616.8656256200004"/>
    <n v="0"/>
    <n v="0"/>
    <x v="19"/>
  </r>
  <r>
    <n v="1.4"/>
    <s v="1.4.4.1.2.4"/>
    <x v="0"/>
    <s v="Production of ICL system"/>
    <s v="Timing monitoring system for ICL"/>
    <x v="5"/>
    <x v="3"/>
    <s v="CapEx"/>
    <m/>
    <s v="A - Analogy"/>
    <m/>
    <n v="1"/>
    <n v="0"/>
    <n v="0.53"/>
    <s v="Off Ice"/>
    <s v="C3"/>
    <n v="0.2"/>
    <n v="12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6000"/>
    <m/>
    <m/>
    <n v="0"/>
    <n v="0"/>
    <n v="0"/>
    <n v="0"/>
    <n v="0"/>
    <n v="0"/>
    <n v="0"/>
    <n v="0"/>
    <n v="0"/>
    <n v="0"/>
    <n v="0"/>
    <n v="6000"/>
    <n v="0"/>
    <n v="0"/>
    <n v="6000"/>
    <n v="0"/>
    <n v="6000"/>
    <n v="12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2.6"/>
    <x v="0"/>
    <s v="Shipping to PTH (RDD 9/15/24 for FY25 ComSur, ROS 12/1/24)"/>
    <s v="Shipping to PTH"/>
    <x v="27"/>
    <x v="0"/>
    <s v="Labor - Task"/>
    <s v="SS"/>
    <s v="D - Expert Opinion"/>
    <n v="55.34"/>
    <n v="66"/>
    <n v="0.35"/>
    <n v="0.53"/>
    <s v="Off Ice"/>
    <s v="C3"/>
    <n v="0.2"/>
    <n v="572.50901995167624"/>
    <n v="303.4297805743884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24"/>
    <m/>
    <m/>
    <n v="24"/>
    <n v="0.16"/>
    <n v="0"/>
    <n v="0"/>
    <n v="0"/>
    <n v="0"/>
    <n v="0"/>
    <n v="0"/>
    <n v="0"/>
    <n v="0"/>
    <n v="0"/>
    <n v="1870.9445096460006"/>
    <n v="0"/>
    <n v="0"/>
    <n v="1870.9445096460006"/>
    <n v="991.60059011238036"/>
    <n v="2862.5450997583812"/>
    <n v="374.18890192920014"/>
    <n v="198.3201180224760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2.5450997583812"/>
    <n v="1"/>
    <n v="1.0215000000000001"/>
    <n v="1.0434622500000001"/>
    <n v="1.0658966883750003"/>
    <n v="1.0888134671750629"/>
    <n v="0"/>
    <n v="1385.8848219600002"/>
    <n v="0"/>
    <n v="0"/>
    <n v="0"/>
    <n v="485.05968768600002"/>
    <n v="0"/>
    <n v="0"/>
    <x v="19"/>
  </r>
  <r>
    <n v="1.4"/>
    <s v="1.4.4.1.2.6"/>
    <x v="0"/>
    <s v="Shipping to PTH (RDD 9/15/24 for FY25 ComSur, ROS 12/1/24)"/>
    <s v="Shipping costs"/>
    <x v="5"/>
    <x v="1"/>
    <s v="M &amp; S"/>
    <m/>
    <s v="A - Analogy"/>
    <m/>
    <n v="1"/>
    <n v="0"/>
    <n v="0.53"/>
    <s v="Off Ice"/>
    <s v="C4"/>
    <n v="0.35"/>
    <n v="160.64999999999998"/>
    <n v="85.144499999999994"/>
    <s v="assumes joint shipment with 1.4.4.1.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300"/>
    <m/>
    <m/>
    <n v="0"/>
    <n v="0"/>
    <n v="0"/>
    <n v="0"/>
    <n v="0"/>
    <n v="0"/>
    <n v="0"/>
    <n v="0"/>
    <n v="0"/>
    <n v="0"/>
    <n v="0"/>
    <n v="300"/>
    <n v="0"/>
    <n v="0"/>
    <n v="300"/>
    <n v="159"/>
    <n v="459"/>
    <n v="105"/>
    <n v="55.6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3"/>
    <x v="0"/>
    <s v="Timing systems support"/>
    <s v="Timing systems miscellaneous supplies"/>
    <x v="5"/>
    <x v="1"/>
    <s v="M &amp; S"/>
    <m/>
    <s v="F - Parametric"/>
    <m/>
    <n v="1"/>
    <n v="0"/>
    <n v="0.53"/>
    <s v="Off Ice"/>
    <s v="C1"/>
    <n v="0.09"/>
    <n v="154.91249999999999"/>
    <n v="82.103625000000008"/>
    <m/>
    <m/>
    <n v="125"/>
    <m/>
    <m/>
    <n v="125"/>
    <m/>
    <m/>
    <n v="125"/>
    <m/>
    <m/>
    <n v="125"/>
    <m/>
    <n v="0"/>
    <n v="0"/>
    <n v="0"/>
    <n v="125"/>
    <n v="0"/>
    <n v="0"/>
    <n v="125"/>
    <n v="0"/>
    <n v="0"/>
    <n v="125"/>
    <n v="0"/>
    <n v="0"/>
    <n v="125"/>
    <n v="0"/>
    <n v="500"/>
    <n v="265"/>
    <n v="765"/>
    <n v="45"/>
    <n v="23.849999999999998"/>
    <m/>
    <n v="125"/>
    <m/>
    <m/>
    <n v="125"/>
    <m/>
    <m/>
    <n v="125"/>
    <m/>
    <m/>
    <n v="125"/>
    <m/>
    <n v="0"/>
    <n v="0"/>
    <n v="0"/>
    <n v="125"/>
    <n v="0"/>
    <n v="0"/>
    <n v="125"/>
    <n v="0"/>
    <n v="0"/>
    <n v="125"/>
    <n v="0"/>
    <n v="0"/>
    <n v="125"/>
    <n v="0"/>
    <n v="500"/>
    <n v="265"/>
    <n v="765"/>
    <n v="45"/>
    <n v="23.849999999999998"/>
    <m/>
    <n v="125"/>
    <m/>
    <m/>
    <m/>
    <m/>
    <m/>
    <m/>
    <m/>
    <m/>
    <m/>
    <m/>
    <n v="0"/>
    <n v="0"/>
    <n v="0"/>
    <n v="125"/>
    <n v="0"/>
    <n v="0"/>
    <n v="0"/>
    <n v="0"/>
    <n v="0"/>
    <n v="0"/>
    <n v="0"/>
    <n v="0"/>
    <n v="0"/>
    <n v="0"/>
    <n v="125"/>
    <n v="66.25"/>
    <n v="191.25"/>
    <n v="11.25"/>
    <n v="5.962499999999999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1.2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1.5"/>
    <x v="0"/>
    <s v="Procurement"/>
    <s v="Procurement"/>
    <x v="27"/>
    <x v="0"/>
    <s v="Labor - LoE"/>
    <s v="SS"/>
    <s v="A - Analogy"/>
    <n v="55.34"/>
    <n v="66"/>
    <n v="0.35"/>
    <n v="0.53"/>
    <s v="Off Ice"/>
    <s v="C1"/>
    <n v="0.09"/>
    <n v="588.48210567720002"/>
    <n v="311.89551600891605"/>
    <m/>
    <m/>
    <n v="8"/>
    <n v="8"/>
    <n v="8"/>
    <n v="8"/>
    <n v="8"/>
    <n v="8"/>
    <n v="8"/>
    <m/>
    <m/>
    <m/>
    <m/>
    <n v="56"/>
    <n v="0.37333333333333329"/>
    <n v="0"/>
    <n v="610.52194800000007"/>
    <n v="610.52194800000007"/>
    <n v="610.52194800000007"/>
    <n v="610.52194800000007"/>
    <n v="610.52194800000007"/>
    <n v="610.52194800000007"/>
    <n v="610.52194800000007"/>
    <n v="0"/>
    <n v="0"/>
    <n v="0"/>
    <n v="0"/>
    <n v="4273.6536360000009"/>
    <n v="2265.0364270800005"/>
    <n v="6538.690063080001"/>
    <n v="384.62882724000008"/>
    <n v="203.8532784372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8.690063080001"/>
    <n v="1"/>
    <n v="1.0215000000000001"/>
    <n v="1.0434622500000001"/>
    <n v="1.0658966883750003"/>
    <n v="1.0888134671750629"/>
    <n v="3165.6693600000003"/>
    <n v="0"/>
    <n v="0"/>
    <n v="0"/>
    <n v="1107.9842760000001"/>
    <n v="0"/>
    <n v="0"/>
    <n v="0"/>
    <x v="19"/>
  </r>
  <r>
    <n v="1.4"/>
    <s v="1.4.4.2.1.5"/>
    <x v="0"/>
    <s v="Procurement"/>
    <s v="DC power supply chassis for ICL (3)"/>
    <x v="5"/>
    <x v="3"/>
    <s v="CapEx"/>
    <m/>
    <s v="C - Engineering Buildup"/>
    <m/>
    <n v="1"/>
    <n v="0"/>
    <n v="0.53"/>
    <s v="Off Ice"/>
    <s v="C2"/>
    <n v="0.125"/>
    <n v="249.375"/>
    <n v="0"/>
    <m/>
    <m/>
    <m/>
    <m/>
    <m/>
    <m/>
    <m/>
    <m/>
    <n v="1995"/>
    <m/>
    <m/>
    <m/>
    <m/>
    <n v="0"/>
    <n v="0"/>
    <n v="0"/>
    <n v="0"/>
    <n v="0"/>
    <n v="0"/>
    <n v="0"/>
    <n v="0"/>
    <n v="0"/>
    <n v="1995"/>
    <n v="0"/>
    <n v="0"/>
    <n v="0"/>
    <n v="0"/>
    <n v="1995"/>
    <n v="0"/>
    <n v="1995"/>
    <n v="249.3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1.5"/>
    <x v="0"/>
    <s v="Procurement"/>
    <s v="48V DC power supply modules for ICL (15)"/>
    <x v="5"/>
    <x v="3"/>
    <s v="CapEx"/>
    <m/>
    <s v="C - Engineering Buildup"/>
    <m/>
    <n v="1"/>
    <n v="0"/>
    <n v="0.53"/>
    <s v="Off Ice"/>
    <s v="C2"/>
    <n v="0.125"/>
    <n v="903.75"/>
    <n v="0"/>
    <m/>
    <m/>
    <m/>
    <m/>
    <m/>
    <m/>
    <m/>
    <m/>
    <n v="7230"/>
    <m/>
    <m/>
    <m/>
    <m/>
    <n v="0"/>
    <n v="0"/>
    <n v="0"/>
    <n v="0"/>
    <n v="0"/>
    <n v="0"/>
    <n v="0"/>
    <n v="0"/>
    <n v="0"/>
    <n v="7230"/>
    <n v="0"/>
    <n v="0"/>
    <n v="0"/>
    <n v="0"/>
    <n v="7230"/>
    <n v="0"/>
    <n v="7230"/>
    <n v="903.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2.1"/>
    <x v="0"/>
    <s v="Final design"/>
    <s v="Final design"/>
    <x v="27"/>
    <x v="0"/>
    <s v="Labor - Task"/>
    <s v="SS"/>
    <s v="D - Expert Opinion"/>
    <n v="55.34"/>
    <n v="66"/>
    <n v="0.35"/>
    <n v="0.53"/>
    <s v="Off Ice"/>
    <s v="C4"/>
    <n v="0.35"/>
    <n v="653.86900630800005"/>
    <n v="346.55057334324005"/>
    <m/>
    <n v="16"/>
    <m/>
    <m/>
    <m/>
    <m/>
    <m/>
    <m/>
    <m/>
    <m/>
    <m/>
    <m/>
    <m/>
    <n v="16"/>
    <n v="0.10666666666666666"/>
    <n v="1221.0438960000001"/>
    <n v="0"/>
    <n v="0"/>
    <n v="0"/>
    <n v="0"/>
    <n v="0"/>
    <n v="0"/>
    <n v="0"/>
    <n v="0"/>
    <n v="0"/>
    <n v="0"/>
    <n v="0"/>
    <n v="1221.0438960000001"/>
    <n v="647.15326488000005"/>
    <n v="1868.1971608800002"/>
    <n v="427.36536360000002"/>
    <n v="226.50364270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8.1971608800002"/>
    <n v="1"/>
    <n v="1.0215000000000001"/>
    <n v="1.0434622500000001"/>
    <n v="1.0658966883750003"/>
    <n v="1.0888134671750629"/>
    <n v="904.47696000000008"/>
    <n v="0"/>
    <n v="0"/>
    <n v="0"/>
    <n v="316.566936"/>
    <n v="0"/>
    <n v="0"/>
    <n v="0"/>
    <x v="19"/>
  </r>
  <r>
    <n v="1.4"/>
    <s v="1.4.4.2.2.4"/>
    <x v="0"/>
    <s v="Production"/>
    <s v="Production"/>
    <x v="27"/>
    <x v="0"/>
    <s v="Labor - LoE"/>
    <s v="SS"/>
    <s v="A - Analogy"/>
    <n v="55.34"/>
    <n v="66"/>
    <n v="0.35"/>
    <n v="0.53"/>
    <s v="Off Ice"/>
    <s v="C1"/>
    <n v="0.09"/>
    <n v="630.51654179700006"/>
    <n v="334.17376715241005"/>
    <m/>
    <m/>
    <n v="10"/>
    <n v="10"/>
    <n v="10"/>
    <n v="10"/>
    <n v="10"/>
    <n v="10"/>
    <m/>
    <m/>
    <m/>
    <m/>
    <m/>
    <n v="60"/>
    <n v="0.4"/>
    <n v="0"/>
    <n v="763.1524350000002"/>
    <n v="763.1524350000002"/>
    <n v="763.1524350000002"/>
    <n v="763.1524350000002"/>
    <n v="763.1524350000002"/>
    <n v="763.1524350000002"/>
    <n v="0"/>
    <n v="0"/>
    <n v="0"/>
    <n v="0"/>
    <n v="0"/>
    <n v="4578.9146100000007"/>
    <n v="2426.8247433000006"/>
    <n v="7005.7393533000013"/>
    <n v="412.10231490000007"/>
    <n v="218.4142268970000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5.7393533000013"/>
    <n v="1"/>
    <n v="1.0215000000000001"/>
    <n v="1.0434622500000001"/>
    <n v="1.0658966883750003"/>
    <n v="1.0888134671750629"/>
    <n v="3391.7886000000003"/>
    <n v="0"/>
    <n v="0"/>
    <n v="0"/>
    <n v="1187.12601"/>
    <n v="0"/>
    <n v="0"/>
    <n v="0"/>
    <x v="19"/>
  </r>
  <r>
    <n v="1.4"/>
    <s v="1.4.4.2.2.4"/>
    <x v="0"/>
    <s v="Production"/>
    <s v="Custom power fanout unit for NTS"/>
    <x v="5"/>
    <x v="3"/>
    <s v="CapEx"/>
    <m/>
    <s v="D - Expert Opinion"/>
    <m/>
    <n v="1"/>
    <n v="0"/>
    <n v="0.53"/>
    <s v="Off Ice"/>
    <s v="C3"/>
    <n v="0.2"/>
    <n v="255"/>
    <n v="0"/>
    <m/>
    <m/>
    <m/>
    <m/>
    <m/>
    <n v="1275"/>
    <m/>
    <m/>
    <m/>
    <m/>
    <m/>
    <m/>
    <m/>
    <n v="0"/>
    <n v="0"/>
    <n v="0"/>
    <n v="0"/>
    <n v="0"/>
    <n v="0"/>
    <n v="1275"/>
    <n v="0"/>
    <n v="0"/>
    <n v="0"/>
    <n v="0"/>
    <n v="0"/>
    <n v="0"/>
    <n v="0"/>
    <n v="1275"/>
    <n v="0"/>
    <n v="1275"/>
    <n v="25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2.4"/>
    <x v="0"/>
    <s v="Production"/>
    <s v="Power fanout cables for NTS (5)"/>
    <x v="5"/>
    <x v="3"/>
    <s v="CapEx"/>
    <m/>
    <s v="C - Engineering Buildup"/>
    <m/>
    <n v="1"/>
    <n v="0"/>
    <n v="0.53"/>
    <s v="Off Ice"/>
    <s v="C2"/>
    <n v="0.125"/>
    <n v="100"/>
    <n v="0"/>
    <m/>
    <m/>
    <m/>
    <m/>
    <m/>
    <n v="800"/>
    <m/>
    <m/>
    <m/>
    <m/>
    <m/>
    <m/>
    <m/>
    <n v="0"/>
    <n v="0"/>
    <n v="0"/>
    <n v="0"/>
    <n v="0"/>
    <n v="0"/>
    <n v="800"/>
    <n v="0"/>
    <n v="0"/>
    <n v="0"/>
    <n v="0"/>
    <n v="0"/>
    <n v="0"/>
    <n v="0"/>
    <n v="800"/>
    <n v="0"/>
    <n v="800"/>
    <n v="1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2.4"/>
    <x v="0"/>
    <s v="Production"/>
    <s v="Custom power fanout units for ICL (2)"/>
    <x v="5"/>
    <x v="3"/>
    <s v="CapEx"/>
    <m/>
    <s v="D - Expert Opinion"/>
    <m/>
    <n v="1"/>
    <n v="0"/>
    <n v="0.53"/>
    <s v="Off Ice"/>
    <s v="C3"/>
    <n v="0.2"/>
    <n v="510"/>
    <n v="0"/>
    <m/>
    <m/>
    <m/>
    <m/>
    <m/>
    <m/>
    <m/>
    <n v="2550"/>
    <m/>
    <m/>
    <m/>
    <m/>
    <m/>
    <n v="0"/>
    <n v="0"/>
    <n v="0"/>
    <n v="0"/>
    <n v="0"/>
    <n v="0"/>
    <n v="0"/>
    <n v="0"/>
    <n v="2550"/>
    <n v="0"/>
    <n v="0"/>
    <n v="0"/>
    <n v="0"/>
    <n v="0"/>
    <n v="2550"/>
    <n v="0"/>
    <n v="2550"/>
    <n v="51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2.4"/>
    <x v="0"/>
    <s v="Production"/>
    <s v="Power fanout cables for ICL (10)"/>
    <x v="5"/>
    <x v="3"/>
    <s v="CapEx"/>
    <m/>
    <s v="C - Engineering Buildup"/>
    <m/>
    <n v="1"/>
    <n v="0"/>
    <n v="0.53"/>
    <s v="Off Ice"/>
    <s v="C2"/>
    <n v="0.125"/>
    <n v="200"/>
    <n v="0"/>
    <m/>
    <m/>
    <m/>
    <m/>
    <m/>
    <m/>
    <m/>
    <n v="1600"/>
    <m/>
    <m/>
    <m/>
    <m/>
    <m/>
    <n v="0"/>
    <n v="0"/>
    <n v="0"/>
    <n v="0"/>
    <n v="0"/>
    <n v="0"/>
    <n v="0"/>
    <n v="0"/>
    <n v="1600"/>
    <n v="0"/>
    <n v="0"/>
    <n v="0"/>
    <n v="0"/>
    <n v="0"/>
    <n v="1600"/>
    <n v="0"/>
    <n v="1600"/>
    <n v="2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3.4"/>
    <x v="0"/>
    <s v="Production"/>
    <s v="Production"/>
    <x v="27"/>
    <x v="0"/>
    <s v="Labor - LoE"/>
    <s v="SS"/>
    <s v="A - Analogy"/>
    <n v="55.34"/>
    <n v="66"/>
    <n v="0.35"/>
    <n v="0.53"/>
    <s v="Off Ice"/>
    <s v="C1"/>
    <n v="0.09"/>
    <n v="1261.0330835940001"/>
    <n v="668.3475343048201"/>
    <m/>
    <m/>
    <n v="24"/>
    <n v="24"/>
    <n v="24"/>
    <n v="24"/>
    <n v="24"/>
    <m/>
    <m/>
    <m/>
    <m/>
    <m/>
    <m/>
    <n v="120"/>
    <n v="0.8"/>
    <n v="0"/>
    <n v="1831.5658440000004"/>
    <n v="1831.5658440000004"/>
    <n v="1831.5658440000004"/>
    <n v="1831.5658440000004"/>
    <n v="1831.5658440000004"/>
    <n v="0"/>
    <n v="0"/>
    <n v="0"/>
    <n v="0"/>
    <n v="0"/>
    <n v="0"/>
    <n v="9157.8292200000014"/>
    <n v="4853.6494866000012"/>
    <n v="14011.478706600003"/>
    <n v="824.20462980000013"/>
    <n v="436.828453794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11.478706600003"/>
    <n v="1"/>
    <n v="1.0215000000000001"/>
    <n v="1.0434622500000001"/>
    <n v="1.0658966883750003"/>
    <n v="1.0888134671750629"/>
    <n v="6783.5772000000006"/>
    <n v="0"/>
    <n v="0"/>
    <n v="0"/>
    <n v="2374.2520199999999"/>
    <n v="0"/>
    <n v="0"/>
    <n v="0"/>
    <x v="19"/>
  </r>
  <r>
    <n v="1.4"/>
    <s v="1.4.4.2.3.4"/>
    <x v="0"/>
    <s v="Production"/>
    <s v="Power control unit for NTS"/>
    <x v="5"/>
    <x v="3"/>
    <s v="CapEx"/>
    <m/>
    <s v="D - Expert Opinion"/>
    <m/>
    <n v="1"/>
    <n v="0"/>
    <n v="0.53"/>
    <s v="Off Ice"/>
    <s v="C3"/>
    <n v="0.2"/>
    <n v="150"/>
    <n v="0"/>
    <m/>
    <m/>
    <m/>
    <m/>
    <n v="750"/>
    <m/>
    <m/>
    <m/>
    <m/>
    <m/>
    <m/>
    <m/>
    <m/>
    <n v="0"/>
    <n v="0"/>
    <n v="0"/>
    <n v="0"/>
    <n v="0"/>
    <n v="750"/>
    <n v="0"/>
    <n v="0"/>
    <n v="0"/>
    <n v="0"/>
    <n v="0"/>
    <n v="0"/>
    <n v="0"/>
    <n v="0"/>
    <n v="750"/>
    <n v="0"/>
    <n v="750"/>
    <n v="1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3.4"/>
    <x v="0"/>
    <s v="Production"/>
    <s v="Power control units for ICL (2)"/>
    <x v="5"/>
    <x v="3"/>
    <s v="CapEx"/>
    <m/>
    <s v="D - Expert Opinion"/>
    <m/>
    <n v="1"/>
    <n v="0"/>
    <n v="0.53"/>
    <s v="Off Ice"/>
    <s v="C3"/>
    <n v="0.2"/>
    <n v="300"/>
    <n v="0"/>
    <m/>
    <m/>
    <m/>
    <m/>
    <m/>
    <m/>
    <n v="1500"/>
    <m/>
    <m/>
    <m/>
    <m/>
    <m/>
    <m/>
    <n v="0"/>
    <n v="0"/>
    <n v="0"/>
    <n v="0"/>
    <n v="0"/>
    <n v="0"/>
    <n v="0"/>
    <n v="1500"/>
    <n v="0"/>
    <n v="0"/>
    <n v="0"/>
    <n v="0"/>
    <n v="0"/>
    <n v="0"/>
    <n v="1500"/>
    <n v="0"/>
    <n v="1500"/>
    <n v="3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4.1"/>
    <x v="0"/>
    <s v="Power system installation and testing at NTS"/>
    <s v="Installation and testing at NTS"/>
    <x v="27"/>
    <x v="0"/>
    <s v="Labor - Task"/>
    <s v="SS"/>
    <s v="D - Expert Opinion"/>
    <n v="55.34"/>
    <n v="66"/>
    <n v="0.35"/>
    <n v="0.53"/>
    <s v="Off Ice"/>
    <s v="C3"/>
    <n v="0.2"/>
    <n v="934.09858044000032"/>
    <n v="495.07224763320022"/>
    <m/>
    <n v="40"/>
    <m/>
    <m/>
    <m/>
    <m/>
    <m/>
    <m/>
    <m/>
    <m/>
    <m/>
    <m/>
    <m/>
    <n v="40"/>
    <n v="0.26666666666666666"/>
    <n v="3052.6097400000008"/>
    <n v="0"/>
    <n v="0"/>
    <n v="0"/>
    <n v="0"/>
    <n v="0"/>
    <n v="0"/>
    <n v="0"/>
    <n v="0"/>
    <n v="0"/>
    <n v="0"/>
    <n v="0"/>
    <n v="3052.6097400000008"/>
    <n v="1617.8831622000005"/>
    <n v="4670.4929022000015"/>
    <n v="610.52194800000018"/>
    <n v="323.5766324400001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0.4929022000015"/>
    <n v="1"/>
    <n v="1.0215000000000001"/>
    <n v="1.0434622500000001"/>
    <n v="1.0658966883750003"/>
    <n v="1.0888134671750629"/>
    <n v="2261.1924000000004"/>
    <n v="0"/>
    <n v="0"/>
    <n v="0"/>
    <n v="791.41734000000008"/>
    <n v="0"/>
    <n v="0"/>
    <n v="0"/>
    <x v="19"/>
  </r>
  <r>
    <n v="1.4"/>
    <s v="1.4.4.2.4.1"/>
    <x v="0"/>
    <s v="Power system installation and testing at NTS"/>
    <s v="Installation and testing at NTS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m/>
    <n v="1800"/>
    <m/>
    <m/>
    <m/>
    <m/>
    <m/>
    <m/>
    <m/>
    <m/>
    <m/>
    <m/>
    <m/>
    <n v="0"/>
    <n v="0"/>
    <n v="1800"/>
    <n v="0"/>
    <n v="0"/>
    <n v="0"/>
    <n v="0"/>
    <n v="0"/>
    <n v="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4.2"/>
    <x v="0"/>
    <s v="Power system final design review"/>
    <s v="Power system final design review"/>
    <x v="27"/>
    <x v="0"/>
    <s v="Labor - Task"/>
    <s v="SS"/>
    <s v="A - Analogy"/>
    <n v="55.34"/>
    <n v="66"/>
    <n v="0.35"/>
    <n v="0.53"/>
    <s v="Off Ice"/>
    <s v="C3"/>
    <n v="0.2"/>
    <n v="2241.8365930560008"/>
    <n v="1188.1733943196805"/>
    <m/>
    <n v="40"/>
    <n v="56"/>
    <m/>
    <m/>
    <m/>
    <m/>
    <m/>
    <m/>
    <m/>
    <m/>
    <m/>
    <m/>
    <n v="96"/>
    <n v="0.64"/>
    <n v="3052.6097400000008"/>
    <n v="4273.6536360000009"/>
    <n v="0"/>
    <n v="0"/>
    <n v="0"/>
    <n v="0"/>
    <n v="0"/>
    <n v="0"/>
    <n v="0"/>
    <n v="0"/>
    <n v="0"/>
    <n v="0"/>
    <n v="7326.2633760000017"/>
    <n v="3882.9195892800012"/>
    <n v="11209.182965280002"/>
    <n v="1465.2526752000003"/>
    <n v="776.5839178560003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09.182965280002"/>
    <n v="1"/>
    <n v="1.0215000000000001"/>
    <n v="1.0434622500000001"/>
    <n v="1.0658966883750003"/>
    <n v="1.0888134671750629"/>
    <n v="5426.8617600000007"/>
    <n v="0"/>
    <n v="0"/>
    <n v="0"/>
    <n v="1899.4016160000001"/>
    <n v="0"/>
    <n v="0"/>
    <n v="0"/>
    <x v="19"/>
  </r>
  <r>
    <n v="1.4"/>
    <s v="1.4.4.2.4.3"/>
    <x v="0"/>
    <s v="Pre-ship review"/>
    <s v="Pre-ship review"/>
    <x v="27"/>
    <x v="0"/>
    <s v="Labor - Task"/>
    <s v="SS"/>
    <s v="A - Analogy"/>
    <n v="55.34"/>
    <n v="66"/>
    <n v="0.35"/>
    <n v="0.53"/>
    <s v="Off Ice"/>
    <s v="C3"/>
    <n v="0.2"/>
    <n v="934.09858044000032"/>
    <n v="495.07224763320022"/>
    <m/>
    <m/>
    <m/>
    <m/>
    <m/>
    <m/>
    <m/>
    <m/>
    <n v="40"/>
    <m/>
    <m/>
    <m/>
    <m/>
    <n v="40"/>
    <n v="0.26666666666666666"/>
    <n v="0"/>
    <n v="0"/>
    <n v="0"/>
    <n v="0"/>
    <n v="0"/>
    <n v="0"/>
    <n v="0"/>
    <n v="3052.6097400000008"/>
    <n v="0"/>
    <n v="0"/>
    <n v="0"/>
    <n v="0"/>
    <n v="3052.6097400000008"/>
    <n v="1617.8831622000005"/>
    <n v="4670.4929022000015"/>
    <n v="610.52194800000018"/>
    <n v="323.5766324400001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0.4929022000015"/>
    <n v="1"/>
    <n v="1.0215000000000001"/>
    <n v="1.0434622500000001"/>
    <n v="1.0658966883750003"/>
    <n v="1.0888134671750629"/>
    <n v="2261.1924000000004"/>
    <n v="0"/>
    <n v="0"/>
    <n v="0"/>
    <n v="791.41734000000008"/>
    <n v="0"/>
    <n v="0"/>
    <n v="0"/>
    <x v="19"/>
  </r>
  <r>
    <n v="1.4"/>
    <s v="1.4.4.2.4.4"/>
    <x v="0"/>
    <s v="Shipping to PTH (ComSur RDD 9/15/24, ROS 12/1/24)"/>
    <s v="Shipping to PTH"/>
    <x v="27"/>
    <x v="0"/>
    <s v="Labor - Task"/>
    <s v="SS"/>
    <s v="A - Analogy"/>
    <n v="55.34"/>
    <n v="66"/>
    <n v="0.35"/>
    <n v="0.53"/>
    <s v="Off Ice"/>
    <s v="C2"/>
    <n v="0.125"/>
    <n v="350.28696766500002"/>
    <n v="185.65209286245002"/>
    <m/>
    <m/>
    <m/>
    <m/>
    <m/>
    <m/>
    <m/>
    <m/>
    <n v="8"/>
    <n v="16"/>
    <m/>
    <m/>
    <m/>
    <n v="24"/>
    <n v="0.16"/>
    <n v="0"/>
    <n v="0"/>
    <n v="0"/>
    <n v="0"/>
    <n v="0"/>
    <n v="0"/>
    <n v="0"/>
    <n v="610.52194800000007"/>
    <n v="1221.0438960000001"/>
    <n v="0"/>
    <n v="0"/>
    <n v="0"/>
    <n v="1831.5658440000002"/>
    <n v="970.72989732000019"/>
    <n v="2802.2957413200002"/>
    <n v="228.94573050000002"/>
    <n v="121.341237165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2.2957413200002"/>
    <n v="1"/>
    <n v="1.0215000000000001"/>
    <n v="1.0434622500000001"/>
    <n v="1.0658966883750003"/>
    <n v="1.0888134671750629"/>
    <n v="1356.7154400000002"/>
    <n v="0"/>
    <n v="0"/>
    <n v="0"/>
    <n v="474.85040400000003"/>
    <n v="0"/>
    <n v="0"/>
    <n v="0"/>
    <x v="19"/>
  </r>
  <r>
    <n v="1.4"/>
    <s v="1.4.4.2.4.4"/>
    <x v="0"/>
    <s v="Shipping to PTH (ComSur RDD 9/15/24, ROS 12/1/24)"/>
    <s v="Shipping costs"/>
    <x v="5"/>
    <x v="1"/>
    <s v="M &amp; S"/>
    <m/>
    <s v="A - Analogy"/>
    <m/>
    <n v="1"/>
    <n v="0"/>
    <n v="0.53"/>
    <s v="Off Ice"/>
    <s v="C4"/>
    <n v="0.35"/>
    <n v="267.75"/>
    <n v="141.9075"/>
    <m/>
    <m/>
    <m/>
    <m/>
    <m/>
    <m/>
    <m/>
    <m/>
    <m/>
    <n v="500"/>
    <m/>
    <m/>
    <m/>
    <n v="0"/>
    <n v="0"/>
    <n v="0"/>
    <n v="0"/>
    <n v="0"/>
    <n v="0"/>
    <n v="0"/>
    <n v="0"/>
    <n v="0"/>
    <n v="0"/>
    <n v="500"/>
    <n v="0"/>
    <n v="0"/>
    <n v="0"/>
    <n v="500"/>
    <n v="265"/>
    <n v="765"/>
    <n v="175"/>
    <n v="92.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5"/>
    <x v="0"/>
    <s v="Power systems support"/>
    <s v="Power systems miscellaneous supplies"/>
    <x v="5"/>
    <x v="1"/>
    <s v="M &amp; S"/>
    <m/>
    <s v="F - Parametric"/>
    <m/>
    <n v="1"/>
    <n v="0"/>
    <n v="0.53"/>
    <s v="Off Ice"/>
    <s v="C1"/>
    <n v="0.09"/>
    <n v="240.97499999999999"/>
    <n v="127.71675"/>
    <m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65"/>
    <n v="765"/>
    <n v="45"/>
    <n v="23.849999999999998"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65"/>
    <n v="765"/>
    <n v="45"/>
    <n v="23.849999999999998"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65"/>
    <n v="765"/>
    <n v="45"/>
    <n v="23.849999999999998"/>
    <n v="125"/>
    <m/>
    <m/>
    <n v="125"/>
    <m/>
    <m/>
    <m/>
    <m/>
    <m/>
    <m/>
    <m/>
    <m/>
    <n v="0"/>
    <n v="0"/>
    <n v="125"/>
    <n v="0"/>
    <n v="0"/>
    <n v="125"/>
    <n v="0"/>
    <n v="0"/>
    <n v="0"/>
    <n v="0"/>
    <n v="0"/>
    <n v="0"/>
    <n v="0"/>
    <n v="0"/>
    <n v="250"/>
    <n v="132.5"/>
    <n v="382.5"/>
    <n v="22.5"/>
    <n v="11.924999999999999"/>
    <n v="2677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2"/>
    <x v="4"/>
    <s v="PQ, ECW, Deployment Travel Costs FS2 Electronics SMEs (Headcount 2)"/>
    <s v="Electronics SME FS2 PQ costs (slot 1)"/>
    <x v="5"/>
    <x v="1"/>
    <s v="M &amp; S"/>
    <m/>
    <s v="C - Engineering Buildup"/>
    <m/>
    <n v="1"/>
    <n v="0"/>
    <n v="0.55000000000000004"/>
    <s v="On Ice"/>
    <s v="C2"/>
    <n v="0.125"/>
    <n v="135.625"/>
    <n v="74.5937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350"/>
    <n v="350"/>
    <m/>
    <m/>
    <n v="0"/>
    <n v="0"/>
    <n v="0"/>
    <n v="0"/>
    <n v="0"/>
    <n v="0"/>
    <n v="0"/>
    <n v="0"/>
    <n v="0"/>
    <n v="0"/>
    <n v="350"/>
    <n v="350"/>
    <n v="0"/>
    <n v="0"/>
    <n v="700"/>
    <n v="385.00000000000006"/>
    <n v="1085"/>
    <n v="87.5"/>
    <n v="48.12500000000000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2"/>
    <x v="4"/>
    <s v="PQ, ECW, Deployment Travel Costs FS2 Electronics SMEs (Headcount 2)"/>
    <s v="Electronics SME FS2 ECW costs (slot 1)"/>
    <x v="5"/>
    <x v="1"/>
    <s v="M &amp; S"/>
    <m/>
    <s v="C - Engineering Buildup"/>
    <m/>
    <n v="1"/>
    <n v="0"/>
    <n v="0.55000000000000004"/>
    <s v="On Ice"/>
    <s v="C2"/>
    <n v="0.125"/>
    <n v="48.4375"/>
    <n v="26.640625000000004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25"/>
    <n v="125"/>
    <n v="0"/>
    <n v="0"/>
    <n v="0"/>
    <n v="0"/>
    <n v="0"/>
    <n v="0"/>
    <n v="0"/>
    <n v="0"/>
    <n v="0"/>
    <n v="0"/>
    <n v="0"/>
    <n v="0"/>
    <n v="125"/>
    <n v="125"/>
    <n v="250"/>
    <n v="137.5"/>
    <n v="387.5"/>
    <n v="31.25"/>
    <n v="17.1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2"/>
    <x v="4"/>
    <s v="PQ, ECW, Deployment Travel Costs FS2 Electronics SMEs (Headcount 2)"/>
    <s v="Electronics SME FS2 Deployment travel (slot 1)"/>
    <x v="7"/>
    <x v="2"/>
    <s v="Travel"/>
    <m/>
    <s v="E - Extrapolation from Actuals"/>
    <m/>
    <n v="1"/>
    <n v="0"/>
    <n v="0.55000000000000004"/>
    <s v="On Ice"/>
    <s v="C1"/>
    <n v="0.09"/>
    <n v="251.1"/>
    <n v="138.1050000000000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0"/>
    <m/>
    <m/>
    <n v="720"/>
    <m/>
    <m/>
    <m/>
    <m/>
    <m/>
    <m/>
    <m/>
    <n v="0"/>
    <n v="0"/>
    <n v="0"/>
    <n v="1080"/>
    <n v="0"/>
    <n v="0"/>
    <n v="720"/>
    <n v="0"/>
    <n v="0"/>
    <n v="0"/>
    <n v="0"/>
    <n v="0"/>
    <n v="0"/>
    <n v="0"/>
    <n v="1800"/>
    <n v="990.00000000000011"/>
    <n v="2790"/>
    <n v="162"/>
    <n v="89.10000000000000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2"/>
    <x v="4"/>
    <s v="PQ, ECW, Deployment Travel Costs FS2 Electronics SMEs (Headcount 2)"/>
    <s v="Electronics SME FS2 PQ costs (slot 2)"/>
    <x v="5"/>
    <x v="1"/>
    <s v="M &amp; S"/>
    <m/>
    <s v="C - Engineering Buildup"/>
    <m/>
    <n v="1"/>
    <n v="0"/>
    <n v="0.55000000000000004"/>
    <s v="On Ice"/>
    <s v="C2"/>
    <n v="0.125"/>
    <n v="135.625"/>
    <n v="74.5937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350"/>
    <n v="350"/>
    <m/>
    <m/>
    <n v="0"/>
    <n v="0"/>
    <n v="0"/>
    <n v="0"/>
    <n v="0"/>
    <n v="0"/>
    <n v="0"/>
    <n v="0"/>
    <n v="0"/>
    <n v="0"/>
    <n v="350"/>
    <n v="350"/>
    <n v="0"/>
    <n v="0"/>
    <n v="700"/>
    <n v="385.00000000000006"/>
    <n v="1085"/>
    <n v="87.5"/>
    <n v="48.12500000000000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2"/>
    <x v="4"/>
    <s v="PQ, ECW, Deployment Travel Costs FS2 Electronics SMEs (Headcount 2)"/>
    <s v="Electronics SME FS2 ECW costs (slot 2)"/>
    <x v="5"/>
    <x v="1"/>
    <s v="M &amp; S"/>
    <m/>
    <s v="C - Engineering Buildup"/>
    <m/>
    <n v="1"/>
    <n v="0"/>
    <n v="0.55000000000000004"/>
    <s v="On Ice"/>
    <s v="C2"/>
    <n v="0.125"/>
    <n v="48.4375"/>
    <n v="26.640625000000004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25"/>
    <n v="125"/>
    <n v="0"/>
    <n v="0"/>
    <n v="0"/>
    <n v="0"/>
    <n v="0"/>
    <n v="0"/>
    <n v="0"/>
    <n v="0"/>
    <n v="0"/>
    <n v="0"/>
    <n v="0"/>
    <n v="0"/>
    <n v="125"/>
    <n v="125"/>
    <n v="250"/>
    <n v="137.5"/>
    <n v="387.5"/>
    <n v="31.25"/>
    <n v="17.1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2"/>
    <x v="4"/>
    <s v="PQ, ECW, Deployment Travel Costs FS2 Electronics SMEs (Headcount 2)"/>
    <s v="Electronics SME FS2 Deployment travel (slot 2)"/>
    <x v="7"/>
    <x v="2"/>
    <s v="Travel"/>
    <m/>
    <s v="E - Extrapolation from Actuals"/>
    <m/>
    <n v="1"/>
    <n v="0"/>
    <n v="0.55000000000000004"/>
    <s v="On Ice"/>
    <s v="C1"/>
    <n v="0.09"/>
    <n v="251.1"/>
    <n v="138.1050000000000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0"/>
    <m/>
    <m/>
    <n v="720"/>
    <m/>
    <m/>
    <m/>
    <m/>
    <m/>
    <m/>
    <m/>
    <n v="0"/>
    <n v="0"/>
    <n v="0"/>
    <n v="1080"/>
    <n v="0"/>
    <n v="0"/>
    <n v="720"/>
    <n v="0"/>
    <n v="0"/>
    <n v="0"/>
    <n v="0"/>
    <n v="0"/>
    <n v="0"/>
    <n v="0"/>
    <n v="1800"/>
    <n v="990.00000000000011"/>
    <n v="2790"/>
    <n v="162"/>
    <n v="89.10000000000000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3"/>
    <x v="4"/>
    <s v="Electronics SME support for FS2 activities (slot 1)"/>
    <s v="Electronics SME support for FS2 activities"/>
    <x v="29"/>
    <x v="0"/>
    <s v="Labor - LoE"/>
    <s v="PO"/>
    <s v="D - Expert Opinion"/>
    <n v="31"/>
    <n v="31"/>
    <n v="0.31"/>
    <n v="0.55000000000000004"/>
    <s v="On Ice"/>
    <s v="C1"/>
    <n v="0.09"/>
    <n v="905.76089997446581"/>
    <n v="498.1684949859562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150"/>
    <m/>
    <m/>
    <m/>
    <m/>
    <m/>
    <m/>
    <m/>
    <m/>
    <n v="150"/>
    <n v="1"/>
    <n v="0"/>
    <n v="0"/>
    <n v="0"/>
    <n v="6492.9096772363146"/>
    <n v="0"/>
    <n v="0"/>
    <n v="0"/>
    <n v="0"/>
    <n v="0"/>
    <n v="0"/>
    <n v="0"/>
    <n v="0"/>
    <n v="6492.9096772363146"/>
    <n v="3571.1003224799733"/>
    <n v="10064.009999716287"/>
    <n v="584.36187095126832"/>
    <n v="321.3990290231976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64.009999716287"/>
    <n v="1"/>
    <n v="1.0215000000000001"/>
    <n v="1.0434622500000001"/>
    <n v="1.0658966883750003"/>
    <n v="1.0888134671750629"/>
    <n v="0"/>
    <n v="0"/>
    <n v="4956.419600943751"/>
    <n v="0"/>
    <n v="0"/>
    <n v="0"/>
    <n v="1536.4900762925629"/>
    <n v="0"/>
    <x v="19"/>
  </r>
  <r>
    <n v="1.4"/>
    <s v="1.4.4.3.8"/>
    <x v="0"/>
    <s v="Electronics SME support for FS3 activities (slot 1)"/>
    <s v="Electronics SME support for FS3 activities (slot 1)"/>
    <x v="27"/>
    <x v="0"/>
    <s v="Labor - LoE"/>
    <s v="SS"/>
    <s v="D - Expert Opinion"/>
    <n v="55.34"/>
    <n v="66"/>
    <n v="0.35"/>
    <n v="0.53"/>
    <s v="On Ice"/>
    <s v="C1"/>
    <n v="0.09"/>
    <n v="1680.1637346676994"/>
    <n v="890.4867793738807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"/>
    <n v="75"/>
    <m/>
    <m/>
    <m/>
    <m/>
    <m/>
    <m/>
    <m/>
    <m/>
    <m/>
    <n v="150"/>
    <n v="1"/>
    <n v="0"/>
    <n v="6100.8123989386331"/>
    <n v="6100.8123989386331"/>
    <n v="0"/>
    <n v="0"/>
    <n v="0"/>
    <n v="0"/>
    <n v="0"/>
    <n v="0"/>
    <n v="0"/>
    <n v="0"/>
    <n v="0"/>
    <n v="12201.624797877266"/>
    <n v="6466.8611428749518"/>
    <n v="18668.485940752216"/>
    <n v="1098.1462318089539"/>
    <n v="582.01750285874562"/>
    <n v="18668.485940752216"/>
    <n v="1"/>
    <n v="1.0215000000000001"/>
    <n v="1.0434622500000001"/>
    <n v="1.0658966883750003"/>
    <n v="1.0888134671750629"/>
    <n v="0"/>
    <n v="0"/>
    <n v="0"/>
    <n v="9038.2405910201978"/>
    <n v="0"/>
    <n v="0"/>
    <n v="0"/>
    <n v="3163.3842068570689"/>
    <x v="19"/>
  </r>
  <r>
    <n v="1.4"/>
    <s v="1.4.4.3.5"/>
    <x v="4"/>
    <s v="Off-ice training Electronics SMEs (FS3)"/>
    <s v="Off-ice safety training FS3 Electronics SMEs"/>
    <x v="6"/>
    <x v="2"/>
    <s v="Travel"/>
    <m/>
    <s v="E - Extrapolation from Actuals"/>
    <m/>
    <n v="1"/>
    <n v="0"/>
    <n v="0.55000000000000004"/>
    <s v="On Ice"/>
    <s v="C1"/>
    <n v="0.09"/>
    <n v="251.1"/>
    <n v="138.1050000000000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800"/>
    <m/>
    <n v="0"/>
    <n v="0"/>
    <n v="0"/>
    <n v="0"/>
    <n v="0"/>
    <n v="0"/>
    <n v="0"/>
    <n v="0"/>
    <n v="0"/>
    <n v="0"/>
    <n v="0"/>
    <n v="0"/>
    <n v="1800"/>
    <n v="0"/>
    <n v="1800"/>
    <n v="990.00000000000011"/>
    <n v="2790"/>
    <n v="162"/>
    <n v="89.10000000000000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7"/>
    <x v="0"/>
    <s v="PQ, ECW, Deployment Travel Costs FS3 Electronics SMEs (Headcount 2)"/>
    <s v="Electronics SME FS3 PQ costs (slot 1)"/>
    <x v="5"/>
    <x v="1"/>
    <s v="M &amp; S"/>
    <m/>
    <s v="C - Engineering Buildup"/>
    <m/>
    <n v="1"/>
    <n v="0"/>
    <n v="0.53"/>
    <s v="On Ice"/>
    <s v="C2"/>
    <n v="0.125"/>
    <n v="133.875"/>
    <n v="70.953749999999999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350"/>
    <n v="350"/>
    <m/>
    <m/>
    <n v="0"/>
    <n v="0"/>
    <n v="0"/>
    <n v="0"/>
    <n v="0"/>
    <n v="0"/>
    <n v="0"/>
    <n v="0"/>
    <n v="0"/>
    <n v="0"/>
    <n v="350"/>
    <n v="350"/>
    <n v="0"/>
    <n v="0"/>
    <n v="700"/>
    <n v="371"/>
    <n v="1071"/>
    <n v="87.5"/>
    <n v="46.3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7"/>
    <x v="0"/>
    <s v="PQ, ECW, Deployment Travel Costs FS3 Electronics SMEs (Headcount 2)"/>
    <s v="Electronics SME FS3 ECW costs (slot 1)"/>
    <x v="5"/>
    <x v="1"/>
    <s v="M &amp; S"/>
    <m/>
    <s v="C - Engineering Buildup"/>
    <m/>
    <n v="1"/>
    <n v="0"/>
    <n v="0.53"/>
    <s v="On Ice"/>
    <s v="C2"/>
    <n v="0.125"/>
    <n v="47.8125"/>
    <n v="25.34062500000000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25"/>
    <n v="125"/>
    <n v="0"/>
    <n v="0"/>
    <n v="0"/>
    <n v="0"/>
    <n v="0"/>
    <n v="0"/>
    <n v="0"/>
    <n v="0"/>
    <n v="0"/>
    <n v="0"/>
    <n v="0"/>
    <n v="0"/>
    <n v="125"/>
    <n v="125"/>
    <n v="250"/>
    <n v="132.5"/>
    <n v="382.5"/>
    <n v="31.25"/>
    <n v="16.56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7"/>
    <x v="0"/>
    <s v="PQ, ECW, Deployment Travel Costs FS3 Electronics SMEs (Headcount 2)"/>
    <s v="Electronics SME FS3 Deployment travel (slot 1)"/>
    <x v="7"/>
    <x v="2"/>
    <s v="Travel"/>
    <m/>
    <s v="E - Extrapolation from Actuals"/>
    <m/>
    <n v="1"/>
    <n v="0"/>
    <n v="0.53"/>
    <s v="On Ice"/>
    <s v="C1"/>
    <n v="0.09"/>
    <n v="247.85999999999999"/>
    <n v="131.3658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0"/>
    <m/>
    <m/>
    <n v="720"/>
    <m/>
    <m/>
    <m/>
    <m/>
    <m/>
    <m/>
    <m/>
    <n v="0"/>
    <n v="0"/>
    <n v="0"/>
    <n v="1080"/>
    <n v="0"/>
    <n v="0"/>
    <n v="720"/>
    <n v="0"/>
    <n v="0"/>
    <n v="0"/>
    <n v="0"/>
    <n v="0"/>
    <n v="0"/>
    <n v="0"/>
    <n v="1800"/>
    <n v="954"/>
    <n v="2754"/>
    <n v="162"/>
    <n v="85.86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7"/>
    <x v="4"/>
    <s v="PQ, ECW, Deployment Travel Costs FS3 Electronics SMEs (Headcount 2)"/>
    <s v="Electronics SME FS3 PQ costs (slot 2)"/>
    <x v="5"/>
    <x v="1"/>
    <s v="M &amp; S"/>
    <m/>
    <s v="C - Engineering Buildup"/>
    <m/>
    <n v="1"/>
    <n v="0"/>
    <n v="0.55000000000000004"/>
    <s v="On Ice"/>
    <s v="C2"/>
    <n v="0.125"/>
    <n v="135.625"/>
    <n v="74.5937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350"/>
    <n v="350"/>
    <m/>
    <m/>
    <n v="0"/>
    <n v="0"/>
    <n v="0"/>
    <n v="0"/>
    <n v="0"/>
    <n v="0"/>
    <n v="0"/>
    <n v="0"/>
    <n v="0"/>
    <n v="0"/>
    <n v="350"/>
    <n v="350"/>
    <n v="0"/>
    <n v="0"/>
    <n v="700"/>
    <n v="385.00000000000006"/>
    <n v="1085"/>
    <n v="87.5"/>
    <n v="48.12500000000000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7"/>
    <x v="4"/>
    <s v="PQ, ECW, Deployment Travel Costs FS3 Electronics SMEs (Headcount 2)"/>
    <s v="Electronics SME FS3 ECW costs (slot 2)"/>
    <x v="5"/>
    <x v="1"/>
    <s v="M &amp; S"/>
    <m/>
    <s v="C - Engineering Buildup"/>
    <m/>
    <n v="1"/>
    <n v="0"/>
    <n v="0.55000000000000004"/>
    <s v="On Ice"/>
    <s v="C2"/>
    <n v="0.125"/>
    <n v="48.4375"/>
    <n v="26.640625000000004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25"/>
    <n v="125"/>
    <n v="0"/>
    <n v="0"/>
    <n v="0"/>
    <n v="0"/>
    <n v="0"/>
    <n v="0"/>
    <n v="0"/>
    <n v="0"/>
    <n v="0"/>
    <n v="0"/>
    <n v="0"/>
    <n v="0"/>
    <n v="125"/>
    <n v="125"/>
    <n v="250"/>
    <n v="137.5"/>
    <n v="387.5"/>
    <n v="31.25"/>
    <n v="17.1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7"/>
    <x v="4"/>
    <s v="PQ, ECW, Deployment Travel Costs FS3 Electronics SMEs (Headcount 2)"/>
    <s v="Electronics SME FS3 Deployment travel (slot 2)"/>
    <x v="7"/>
    <x v="2"/>
    <s v="Travel"/>
    <m/>
    <s v="E - Extrapolation from Actuals"/>
    <m/>
    <n v="1"/>
    <n v="0"/>
    <n v="0.55000000000000004"/>
    <s v="On Ice"/>
    <s v="C1"/>
    <n v="0.09"/>
    <n v="251.1"/>
    <n v="138.1050000000000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0"/>
    <m/>
    <m/>
    <n v="720"/>
    <m/>
    <m/>
    <m/>
    <m/>
    <m/>
    <m/>
    <m/>
    <n v="0"/>
    <n v="0"/>
    <n v="0"/>
    <n v="1080"/>
    <n v="0"/>
    <n v="0"/>
    <n v="720"/>
    <n v="0"/>
    <n v="0"/>
    <n v="0"/>
    <n v="0"/>
    <n v="0"/>
    <n v="0"/>
    <n v="0"/>
    <n v="1800"/>
    <n v="990.00000000000011"/>
    <n v="2790"/>
    <n v="162"/>
    <n v="89.100000000000009"/>
    <n v="279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6"/>
    <x v="4"/>
    <s v="CPT Management (PY4 onward)"/>
    <s v="CPT Management - Ty DeYoung"/>
    <x v="30"/>
    <x v="0"/>
    <s v="Labor - LoE"/>
    <s v="KE"/>
    <s v="E - Extrapolation from Actuals"/>
    <n v="97"/>
    <n v="97"/>
    <n v="0.08"/>
    <n v="0.55000000000000004"/>
    <s v="Off Ice"/>
    <s v="C1"/>
    <n v="0.09"/>
    <n v="10294.747907082981"/>
    <n v="5662.1113488956398"/>
    <m/>
    <m/>
    <m/>
    <m/>
    <m/>
    <m/>
    <m/>
    <m/>
    <n v="37"/>
    <n v="75"/>
    <n v="75"/>
    <n v="38"/>
    <m/>
    <n v="225"/>
    <n v="1.5"/>
    <n v="0"/>
    <n v="0"/>
    <n v="0"/>
    <n v="0"/>
    <n v="0"/>
    <n v="0"/>
    <n v="0"/>
    <n v="3959.4565800000005"/>
    <n v="8025.9255000000012"/>
    <n v="8025.9255000000012"/>
    <n v="4066.4689200000003"/>
    <n v="0"/>
    <n v="24077.7765"/>
    <n v="13242.777075000002"/>
    <n v="37320.553574999998"/>
    <n v="2166.9998849999997"/>
    <n v="1191.8499367500001"/>
    <m/>
    <m/>
    <m/>
    <m/>
    <m/>
    <m/>
    <m/>
    <n v="37"/>
    <n v="75"/>
    <n v="75"/>
    <n v="38"/>
    <m/>
    <n v="225"/>
    <n v="1.5"/>
    <n v="0"/>
    <n v="0"/>
    <n v="0"/>
    <n v="0"/>
    <n v="0"/>
    <n v="0"/>
    <n v="0"/>
    <n v="4044.5848964700008"/>
    <n v="8198.4828982500021"/>
    <n v="8198.4828982500021"/>
    <n v="4153.8980017800004"/>
    <n v="0"/>
    <n v="24595.448694750005"/>
    <n v="13527.496782112503"/>
    <n v="38122.945476862507"/>
    <n v="2213.5903825275004"/>
    <n v="1217.4747103901252"/>
    <m/>
    <m/>
    <m/>
    <m/>
    <m/>
    <m/>
    <m/>
    <n v="37"/>
    <n v="75"/>
    <n v="75"/>
    <n v="38"/>
    <m/>
    <n v="225"/>
    <n v="1.5"/>
    <n v="0"/>
    <n v="0"/>
    <n v="0"/>
    <n v="0"/>
    <n v="0"/>
    <n v="0"/>
    <n v="0"/>
    <n v="4131.5434717441067"/>
    <n v="8374.750280562379"/>
    <n v="8374.750280562379"/>
    <n v="4243.2068088182714"/>
    <n v="0"/>
    <n v="25124.250841687135"/>
    <n v="13818.337962927926"/>
    <n v="38942.588804615065"/>
    <n v="2261.1825757518423"/>
    <n v="1243.650416663513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386.08785647758"/>
    <n v="1"/>
    <n v="1.0215000000000001"/>
    <n v="1.0434622500000001"/>
    <n v="1.0658966883750003"/>
    <n v="1.0888134671750629"/>
    <n v="22294.237500000003"/>
    <n v="22773.563606250002"/>
    <n v="23263.19522378438"/>
    <n v="0"/>
    <n v="1783.5390000000002"/>
    <n v="1821.8850885000002"/>
    <n v="1861.0556179027503"/>
    <n v="0"/>
    <x v="20"/>
  </r>
  <r>
    <n v="1.4"/>
    <s v="1.4.6"/>
    <x v="4"/>
    <s v="CPT Management (PY4 onward)"/>
    <s v="CPT Management miscellaneous Supplies"/>
    <x v="5"/>
    <x v="1"/>
    <s v="M &amp; S"/>
    <m/>
    <s v="F - Parametric"/>
    <m/>
    <n v="1"/>
    <n v="0"/>
    <n v="0.55000000000000004"/>
    <s v="Off Ice"/>
    <s v="C1"/>
    <n v="0.09"/>
    <n v="244.125"/>
    <n v="134.26875000000001"/>
    <m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75"/>
    <n v="775"/>
    <n v="45"/>
    <n v="24.75"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75"/>
    <n v="775"/>
    <n v="45"/>
    <n v="24.75"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75"/>
    <n v="775"/>
    <n v="45"/>
    <n v="24.75"/>
    <n v="125"/>
    <m/>
    <m/>
    <n v="125"/>
    <m/>
    <m/>
    <m/>
    <m/>
    <m/>
    <m/>
    <m/>
    <m/>
    <n v="0"/>
    <n v="0"/>
    <n v="125"/>
    <n v="0"/>
    <n v="0"/>
    <n v="125"/>
    <n v="0"/>
    <n v="0"/>
    <n v="0"/>
    <n v="0"/>
    <n v="0"/>
    <n v="0"/>
    <n v="0"/>
    <n v="0"/>
    <n v="250"/>
    <n v="137.5"/>
    <n v="387.5"/>
    <n v="22.5"/>
    <n v="12.375"/>
    <n v="2712.5"/>
    <n v="1"/>
    <n v="1.0215000000000001"/>
    <n v="1.0434622500000001"/>
    <n v="1.0658966883750003"/>
    <n v="1.0888134671750629"/>
    <n v="0"/>
    <n v="0"/>
    <n v="0"/>
    <n v="0"/>
    <n v="0"/>
    <n v="0"/>
    <n v="0"/>
    <n v="0"/>
    <x v="20"/>
  </r>
  <r>
    <n v="1.4"/>
    <s v="1.4.6"/>
    <x v="4"/>
    <s v="CPT Management (PY4 onward)"/>
    <s v="Reviews and Project Planning Meetings"/>
    <x v="6"/>
    <x v="2"/>
    <s v="Travel"/>
    <m/>
    <s v="E - Extrapolation from Actuals"/>
    <m/>
    <n v="1"/>
    <n v="0"/>
    <n v="0.55000000000000004"/>
    <s v="Off Ice"/>
    <s v="C1"/>
    <n v="0.09"/>
    <n v="1757.7"/>
    <n v="966.73500000000013"/>
    <m/>
    <n v="1800"/>
    <m/>
    <m/>
    <m/>
    <m/>
    <m/>
    <n v="1800"/>
    <m/>
    <m/>
    <m/>
    <m/>
    <m/>
    <n v="0"/>
    <n v="0"/>
    <n v="1800"/>
    <n v="0"/>
    <n v="0"/>
    <n v="0"/>
    <n v="0"/>
    <n v="0"/>
    <n v="1800"/>
    <n v="0"/>
    <n v="0"/>
    <n v="0"/>
    <n v="0"/>
    <n v="0"/>
    <n v="3600"/>
    <n v="1980.0000000000002"/>
    <n v="5580"/>
    <n v="324"/>
    <n v="178.20000000000002"/>
    <n v="1800"/>
    <m/>
    <m/>
    <m/>
    <m/>
    <m/>
    <n v="1800"/>
    <m/>
    <m/>
    <m/>
    <m/>
    <m/>
    <n v="0"/>
    <n v="0"/>
    <n v="1800"/>
    <n v="0"/>
    <n v="0"/>
    <n v="0"/>
    <n v="0"/>
    <n v="0"/>
    <n v="1800"/>
    <n v="0"/>
    <n v="0"/>
    <n v="0"/>
    <n v="0"/>
    <n v="0"/>
    <n v="3600"/>
    <n v="1980.0000000000002"/>
    <n v="5580"/>
    <n v="324"/>
    <n v="178.20000000000002"/>
    <n v="1800"/>
    <m/>
    <m/>
    <m/>
    <m/>
    <m/>
    <n v="1800"/>
    <m/>
    <m/>
    <m/>
    <m/>
    <m/>
    <n v="0"/>
    <n v="0"/>
    <n v="1800"/>
    <n v="0"/>
    <n v="0"/>
    <n v="0"/>
    <n v="0"/>
    <n v="0"/>
    <n v="1800"/>
    <n v="0"/>
    <n v="0"/>
    <n v="0"/>
    <n v="0"/>
    <n v="0"/>
    <n v="3600"/>
    <n v="1980.0000000000002"/>
    <n v="5580"/>
    <n v="324"/>
    <n v="178.20000000000002"/>
    <n v="1800"/>
    <m/>
    <m/>
    <m/>
    <m/>
    <m/>
    <m/>
    <m/>
    <m/>
    <m/>
    <m/>
    <m/>
    <n v="0"/>
    <n v="0"/>
    <n v="1800"/>
    <n v="0"/>
    <n v="0"/>
    <n v="0"/>
    <n v="0"/>
    <n v="0"/>
    <n v="0"/>
    <n v="0"/>
    <n v="0"/>
    <n v="0"/>
    <n v="0"/>
    <n v="0"/>
    <n v="1800"/>
    <n v="990.00000000000011"/>
    <n v="2790"/>
    <n v="162"/>
    <n v="89.100000000000009"/>
    <n v="19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20"/>
  </r>
  <r>
    <n v="1.5"/>
    <s v="1.5.2.2.2.0"/>
    <x v="0"/>
    <s v="Pencil Beam Engineering"/>
    <s v="Overall coordination for Pencil Beam"/>
    <x v="31"/>
    <x v="0"/>
    <s v="Labor - LoE"/>
    <s v="SS"/>
    <s v="D - Expert Opinion"/>
    <n v="65"/>
    <n v="66"/>
    <n v="0.35"/>
    <n v="0.53"/>
    <m/>
    <s v="C1"/>
    <n v="0.09"/>
    <n v="10755.272469340549"/>
    <n v="5700.2944087504911"/>
    <m/>
    <n v="37.5"/>
    <n v="37.5"/>
    <n v="37.5"/>
    <n v="37.5"/>
    <n v="37.5"/>
    <n v="37.5"/>
    <n v="37.5"/>
    <n v="37.5"/>
    <n v="37.5"/>
    <n v="37.5"/>
    <n v="37.5"/>
    <n v="37.5"/>
    <n v="450"/>
    <n v="3"/>
    <n v="3361.3734375000004"/>
    <n v="3361.3734375000004"/>
    <n v="3361.3734375000004"/>
    <n v="3361.3734375000004"/>
    <n v="3361.3734375000004"/>
    <n v="3361.3734375000004"/>
    <n v="3361.3734375000004"/>
    <n v="3361.3734375000004"/>
    <n v="3361.3734375000004"/>
    <n v="3361.3734375000004"/>
    <n v="3361.3734375000004"/>
    <n v="3361.3734375000004"/>
    <n v="40336.48124999999"/>
    <n v="21378.335062499995"/>
    <n v="61714.816312499985"/>
    <n v="3630.2833124999988"/>
    <n v="1924.0501556249994"/>
    <n v="37.5"/>
    <n v="37.5"/>
    <n v="37.5"/>
    <n v="37.5"/>
    <n v="37.5"/>
    <n v="37.5"/>
    <n v="37.5"/>
    <n v="37.5"/>
    <n v="37.5"/>
    <n v="37.5"/>
    <n v="37.5"/>
    <m/>
    <n v="412.5"/>
    <n v="2.75"/>
    <n v="3433.6429664062507"/>
    <n v="3433.6429664062507"/>
    <n v="3433.6429664062507"/>
    <n v="3433.6429664062507"/>
    <n v="3433.6429664062507"/>
    <n v="3433.6429664062507"/>
    <n v="3433.6429664062507"/>
    <n v="3433.6429664062507"/>
    <n v="3433.6429664062507"/>
    <n v="3433.6429664062507"/>
    <n v="3433.6429664062507"/>
    <n v="0"/>
    <n v="37770.072630468771"/>
    <n v="20018.13849414845"/>
    <n v="57788.211124617221"/>
    <n v="3399.3065367421891"/>
    <n v="1801.63246447336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503.02743711721"/>
    <n v="1"/>
    <n v="1.0215000000000001"/>
    <n v="1.0434622500000001"/>
    <n v="1.0658966883750003"/>
    <n v="1.0888134671750629"/>
    <n v="29878.875000000004"/>
    <n v="27977.831578125002"/>
    <n v="0"/>
    <n v="0"/>
    <n v="10457.606250000001"/>
    <n v="9792.2410523437502"/>
    <n v="0"/>
    <n v="0"/>
    <x v="21"/>
  </r>
  <r>
    <n v="1.5"/>
    <s v="1.5.3.1.1"/>
    <x v="5"/>
    <s v="Simulation Studies"/>
    <s v="Simulation Studies"/>
    <x v="5"/>
    <x v="0"/>
    <s v="Labor - Task"/>
    <s v="PO"/>
    <s v="D - Expert Opinion"/>
    <n v="28"/>
    <n v="35"/>
    <n v="0.17380000000000001"/>
    <n v="0.49"/>
    <s v="Off Ice"/>
    <s v="C1"/>
    <n v="0.09"/>
    <n v="6297.5572232891736"/>
    <n v="3085.803039411695"/>
    <s v="zeroed postdoc, needed later years when we have schedule appro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75"/>
    <n v="75"/>
    <n v="75"/>
    <n v="75"/>
    <n v="75"/>
    <n v="450"/>
    <n v="3"/>
    <n v="0"/>
    <n v="0"/>
    <n v="0"/>
    <n v="0"/>
    <n v="0"/>
    <n v="0"/>
    <n v="2572.1135770050005"/>
    <n v="2572.1135770050005"/>
    <n v="2572.1135770050005"/>
    <n v="2572.1135770050005"/>
    <n v="2572.1135770050005"/>
    <n v="2572.1135770050005"/>
    <n v="15432.681462030003"/>
    <n v="7562.0139163947015"/>
    <n v="22994.695378424705"/>
    <n v="1388.9413315827003"/>
    <n v="680.58125247552312"/>
    <n v="75"/>
    <n v="75"/>
    <n v="75"/>
    <n v="75"/>
    <n v="75"/>
    <n v="75"/>
    <n v="75"/>
    <n v="75"/>
    <n v="75"/>
    <n v="75"/>
    <n v="75"/>
    <n v="75"/>
    <n v="900"/>
    <n v="6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31528.968226927293"/>
    <n v="15449.194431194373"/>
    <n v="46978.16265812167"/>
    <n v="2837.6071404234563"/>
    <n v="1390.427498807493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72.858036546371"/>
    <n v="1"/>
    <n v="1.0215000000000001"/>
    <n v="1.0434622500000001"/>
    <n v="1.0658966883750003"/>
    <n v="1.0888134671750629"/>
    <n v="0"/>
    <n v="13147.624350000002"/>
    <n v="26860.596547050009"/>
    <n v="0"/>
    <n v="0"/>
    <n v="2285.0571120300006"/>
    <n v="4668.3716798772921"/>
    <n v="0"/>
    <x v="22"/>
  </r>
  <r>
    <n v="1.5"/>
    <s v="1.5.3.2.4"/>
    <x v="5"/>
    <s v="Create Database Structure for Timing Calibration Data"/>
    <s v="Create Database Structure for Timing Calibration Data"/>
    <x v="5"/>
    <x v="0"/>
    <s v="Labor - Task"/>
    <s v="PO"/>
    <s v="D - Expert Opinion"/>
    <n v="28"/>
    <n v="35"/>
    <n v="0.17380000000000001"/>
    <n v="0.49"/>
    <s v="Off Ice"/>
    <s v="C1"/>
    <n v="0.09"/>
    <n v="7377.2915692827773"/>
    <n v="3614.8728689485606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75"/>
    <n v="75"/>
    <n v="75"/>
    <n v="75"/>
    <n v="75"/>
    <n v="75"/>
    <n v="450"/>
    <n v="3"/>
    <n v="0"/>
    <n v="0"/>
    <n v="0"/>
    <n v="0"/>
    <n v="0"/>
    <n v="0"/>
    <n v="2572.1135770050005"/>
    <n v="2572.1135770050005"/>
    <n v="2572.1135770050005"/>
    <n v="2572.1135770050005"/>
    <n v="2572.1135770050005"/>
    <n v="2572.1135770050005"/>
    <n v="15432.681462030003"/>
    <n v="7562.0139163947015"/>
    <n v="22994.695378424705"/>
    <n v="1388.9413315827003"/>
    <n v="680.58125247552312"/>
    <n v="75"/>
    <n v="75"/>
    <n v="75"/>
    <n v="75"/>
    <n v="75"/>
    <n v="75"/>
    <n v="75"/>
    <n v="75"/>
    <n v="75"/>
    <n v="75"/>
    <n v="75"/>
    <n v="75"/>
    <n v="900"/>
    <n v="6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31528.968226927293"/>
    <n v="15449.194431194373"/>
    <n v="46978.16265812167"/>
    <n v="2837.6071404234563"/>
    <n v="1390.4274988074935"/>
    <n v="75"/>
    <n v="75"/>
    <n v="75"/>
    <m/>
    <m/>
    <m/>
    <m/>
    <m/>
    <m/>
    <m/>
    <m/>
    <m/>
    <n v="225"/>
    <n v="1.5"/>
    <n v="2683.9034203171864"/>
    <n v="2683.9034203171864"/>
    <n v="2683.9034203171864"/>
    <n v="0"/>
    <n v="0"/>
    <n v="0"/>
    <n v="0"/>
    <n v="0"/>
    <n v="0"/>
    <n v="0"/>
    <n v="0"/>
    <n v="0"/>
    <n v="8051.7102609515587"/>
    <n v="3945.3380278662635"/>
    <n v="11997.048288817823"/>
    <n v="724.65392348564023"/>
    <n v="355.0804225079637"/>
    <n v="81969.906325364194"/>
    <n v="1"/>
    <n v="1.0215000000000001"/>
    <n v="1.0434622500000001"/>
    <n v="1.0658966883750003"/>
    <n v="1.0888134671750629"/>
    <n v="0"/>
    <n v="13147.624350000002"/>
    <n v="26860.596547050009"/>
    <n v="6859.5248432028966"/>
    <n v="0"/>
    <n v="2285.0571120300006"/>
    <n v="4668.3716798772921"/>
    <n v="1192.1854177486634"/>
    <x v="22"/>
  </r>
  <r>
    <n v="1.5"/>
    <s v="1.5.3.2.5"/>
    <x v="5"/>
    <s v="Analyze Timing Calibration Data from Deployed Modules"/>
    <s v="Analyze Timing Calibration Data from Deployed Modules"/>
    <x v="5"/>
    <x v="0"/>
    <s v="Labor - Task"/>
    <s v="PO"/>
    <s v="D - Expert Opinion"/>
    <n v="28"/>
    <n v="35"/>
    <n v="0.17380000000000001"/>
    <n v="0.49"/>
    <s v="Off Ice"/>
    <s v="C1"/>
    <n v="0.09"/>
    <n v="1079.7343459936039"/>
    <n v="529.0698295368658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75"/>
    <n v="75"/>
    <n v="75"/>
    <m/>
    <m/>
    <m/>
    <m/>
    <m/>
    <m/>
    <n v="225"/>
    <n v="1.5"/>
    <n v="0"/>
    <n v="0"/>
    <n v="0"/>
    <n v="2683.9034203171864"/>
    <n v="2683.9034203171864"/>
    <n v="2683.9034203171864"/>
    <n v="0"/>
    <n v="0"/>
    <n v="0"/>
    <n v="0"/>
    <n v="0"/>
    <n v="0"/>
    <n v="8051.7102609515587"/>
    <n v="3945.3380278662635"/>
    <n v="11997.048288817823"/>
    <n v="724.65392348564023"/>
    <n v="355.0804225079637"/>
    <n v="11997.048288817823"/>
    <n v="1"/>
    <n v="1.0215000000000001"/>
    <n v="1.0434622500000001"/>
    <n v="1.0658966883750003"/>
    <n v="1.0888134671750629"/>
    <n v="0"/>
    <n v="0"/>
    <n v="0"/>
    <n v="6859.5248432028966"/>
    <n v="0"/>
    <n v="0"/>
    <n v="0"/>
    <n v="1192.1854177486634"/>
    <x v="22"/>
  </r>
  <r>
    <n v="1.5"/>
    <s v="1.5.3.3.2"/>
    <x v="5"/>
    <s v="Create Database Structure for Geometry Calibration Data"/>
    <s v="Create Database Structure for Geometry Calibration Data"/>
    <x v="5"/>
    <x v="0"/>
    <s v="Labor - Task"/>
    <s v="PO"/>
    <s v="D - Expert Opinion"/>
    <n v="28"/>
    <n v="35"/>
    <n v="0.17380000000000001"/>
    <n v="0.49"/>
    <s v="Off Ice"/>
    <s v="C1"/>
    <n v="0.09"/>
    <n v="7377.2915692827773"/>
    <n v="3614.8728689485606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75"/>
    <n v="75"/>
    <n v="75"/>
    <n v="75"/>
    <n v="75"/>
    <n v="75"/>
    <n v="450"/>
    <n v="3"/>
    <n v="0"/>
    <n v="0"/>
    <n v="0"/>
    <n v="0"/>
    <n v="0"/>
    <n v="0"/>
    <n v="2572.1135770050005"/>
    <n v="2572.1135770050005"/>
    <n v="2572.1135770050005"/>
    <n v="2572.1135770050005"/>
    <n v="2572.1135770050005"/>
    <n v="2572.1135770050005"/>
    <n v="15432.681462030003"/>
    <n v="7562.0139163947015"/>
    <n v="22994.695378424705"/>
    <n v="1388.9413315827003"/>
    <n v="680.58125247552312"/>
    <n v="75"/>
    <n v="75"/>
    <n v="75"/>
    <n v="75"/>
    <n v="75"/>
    <n v="75"/>
    <n v="75"/>
    <n v="75"/>
    <n v="75"/>
    <n v="75"/>
    <n v="75"/>
    <n v="75"/>
    <n v="900"/>
    <n v="6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31528.968226927293"/>
    <n v="15449.194431194373"/>
    <n v="46978.16265812167"/>
    <n v="2837.6071404234563"/>
    <n v="1390.4274988074935"/>
    <n v="75"/>
    <n v="75"/>
    <n v="75"/>
    <m/>
    <m/>
    <m/>
    <m/>
    <m/>
    <m/>
    <m/>
    <m/>
    <m/>
    <n v="225"/>
    <n v="1.5"/>
    <n v="2683.9034203171864"/>
    <n v="2683.9034203171864"/>
    <n v="2683.9034203171864"/>
    <n v="0"/>
    <n v="0"/>
    <n v="0"/>
    <n v="0"/>
    <n v="0"/>
    <n v="0"/>
    <n v="0"/>
    <n v="0"/>
    <n v="0"/>
    <n v="8051.7102609515587"/>
    <n v="3945.3380278662635"/>
    <n v="11997.048288817823"/>
    <n v="724.65392348564023"/>
    <n v="355.0804225079637"/>
    <n v="81969.906325364194"/>
    <n v="1"/>
    <n v="1.0215000000000001"/>
    <n v="1.0434622500000001"/>
    <n v="1.0658966883750003"/>
    <n v="1.0888134671750629"/>
    <n v="0"/>
    <n v="13147.624350000002"/>
    <n v="26860.596547050009"/>
    <n v="6859.5248432028966"/>
    <n v="0"/>
    <n v="2285.0571120300006"/>
    <n v="4668.3716798772921"/>
    <n v="1192.1854177486634"/>
    <x v="22"/>
  </r>
  <r>
    <n v="1.5"/>
    <s v="1.5.3.3.3"/>
    <x v="5"/>
    <s v="Analyze Geometry Calibration Data from Deployed Modules"/>
    <s v="Analyze Geometry Calibration Data from Deployed Modules"/>
    <x v="5"/>
    <x v="0"/>
    <s v="Labor - Task"/>
    <s v="PO"/>
    <s v="D - Expert Opinion"/>
    <n v="28"/>
    <n v="35"/>
    <n v="0.17380000000000001"/>
    <n v="0.49"/>
    <s v="Off Ice"/>
    <s v="C1"/>
    <n v="0.09"/>
    <n v="1079.7343459936039"/>
    <n v="529.0698295368658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75"/>
    <n v="75"/>
    <n v="75"/>
    <m/>
    <m/>
    <m/>
    <m/>
    <m/>
    <m/>
    <n v="225"/>
    <n v="1.5"/>
    <n v="0"/>
    <n v="0"/>
    <n v="0"/>
    <n v="2683.9034203171864"/>
    <n v="2683.9034203171864"/>
    <n v="2683.9034203171864"/>
    <n v="0"/>
    <n v="0"/>
    <n v="0"/>
    <n v="0"/>
    <n v="0"/>
    <n v="0"/>
    <n v="8051.7102609515587"/>
    <n v="3945.3380278662635"/>
    <n v="11997.048288817823"/>
    <n v="724.65392348564023"/>
    <n v="355.0804225079637"/>
    <n v="11997.048288817823"/>
    <n v="1"/>
    <n v="1.0215000000000001"/>
    <n v="1.0434622500000001"/>
    <n v="1.0658966883750003"/>
    <n v="1.0888134671750629"/>
    <n v="0"/>
    <n v="0"/>
    <n v="0"/>
    <n v="6859.5248432028966"/>
    <n v="0"/>
    <n v="0"/>
    <n v="0"/>
    <n v="1192.1854177486634"/>
    <x v="22"/>
  </r>
  <r>
    <n v="1.5"/>
    <s v="1.5.3.4.2"/>
    <x v="5"/>
    <s v="Software Development"/>
    <s v="Software Development"/>
    <x v="5"/>
    <x v="0"/>
    <s v="Labor - Task"/>
    <s v="PO"/>
    <s v="D - Expert Opinion"/>
    <n v="28"/>
    <n v="35"/>
    <n v="0.17380000000000001"/>
    <n v="0.49"/>
    <s v="Off Ice"/>
    <s v="C1"/>
    <n v="0.09"/>
    <n v="8457.0259152763811"/>
    <n v="4143.942698485426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75"/>
    <n v="75"/>
    <n v="75"/>
    <n v="75"/>
    <n v="75"/>
    <n v="75"/>
    <n v="450"/>
    <n v="3"/>
    <n v="0"/>
    <n v="0"/>
    <n v="0"/>
    <n v="0"/>
    <n v="0"/>
    <n v="0"/>
    <n v="2572.1135770050005"/>
    <n v="2572.1135770050005"/>
    <n v="2572.1135770050005"/>
    <n v="2572.1135770050005"/>
    <n v="2572.1135770050005"/>
    <n v="2572.1135770050005"/>
    <n v="15432.681462030003"/>
    <n v="7562.0139163947015"/>
    <n v="22994.695378424705"/>
    <n v="1388.9413315827003"/>
    <n v="680.58125247552312"/>
    <n v="75"/>
    <n v="75"/>
    <n v="75"/>
    <n v="75"/>
    <n v="75"/>
    <n v="75"/>
    <n v="75"/>
    <n v="75"/>
    <n v="75"/>
    <n v="75"/>
    <n v="75"/>
    <n v="75"/>
    <n v="900"/>
    <n v="6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31528.968226927293"/>
    <n v="15449.194431194373"/>
    <n v="46978.16265812167"/>
    <n v="2837.6071404234563"/>
    <n v="1390.4274988074935"/>
    <n v="150"/>
    <n v="150"/>
    <n v="150"/>
    <m/>
    <m/>
    <m/>
    <m/>
    <m/>
    <m/>
    <m/>
    <m/>
    <m/>
    <n v="450"/>
    <n v="3"/>
    <n v="5367.8068406343727"/>
    <n v="5367.8068406343727"/>
    <n v="5367.8068406343727"/>
    <n v="0"/>
    <n v="0"/>
    <n v="0"/>
    <n v="0"/>
    <n v="0"/>
    <n v="0"/>
    <n v="0"/>
    <n v="0"/>
    <n v="0"/>
    <n v="16103.420521903117"/>
    <n v="7890.6760557325269"/>
    <n v="23994.096577635646"/>
    <n v="1449.3078469712805"/>
    <n v="710.16084501592741"/>
    <n v="93966.954614182017"/>
    <n v="1"/>
    <n v="1.0215000000000001"/>
    <n v="1.0434622500000001"/>
    <n v="1.0658966883750003"/>
    <n v="1.0888134671750629"/>
    <n v="0"/>
    <n v="13147.624350000002"/>
    <n v="26860.596547050009"/>
    <n v="13719.049686405793"/>
    <n v="0"/>
    <n v="2285.0571120300006"/>
    <n v="4668.3716798772921"/>
    <n v="2384.3708354973269"/>
    <x v="22"/>
  </r>
  <r>
    <n v="1.5"/>
    <s v="1.5.3.4.3"/>
    <x v="5"/>
    <s v="Execution of Array Calibration"/>
    <s v="Execution"/>
    <x v="5"/>
    <x v="0"/>
    <s v="Labor - Task"/>
    <s v="PO"/>
    <s v="D - Expert Opinion"/>
    <n v="28"/>
    <n v="35"/>
    <n v="0.17380000000000001"/>
    <n v="0.49"/>
    <s v="Off Ice"/>
    <s v="C1"/>
    <n v="0.09"/>
    <n v="2159.4686919872079"/>
    <n v="1058.139659073731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150"/>
    <n v="150"/>
    <n v="150"/>
    <m/>
    <m/>
    <m/>
    <m/>
    <m/>
    <m/>
    <n v="450"/>
    <n v="3"/>
    <n v="0"/>
    <n v="0"/>
    <n v="0"/>
    <n v="5367.8068406343727"/>
    <n v="5367.8068406343727"/>
    <n v="5367.8068406343727"/>
    <n v="0"/>
    <n v="0"/>
    <n v="0"/>
    <n v="0"/>
    <n v="0"/>
    <n v="0"/>
    <n v="16103.420521903117"/>
    <n v="7890.6760557325269"/>
    <n v="23994.096577635646"/>
    <n v="1449.3078469712805"/>
    <n v="710.16084501592741"/>
    <n v="23994.096577635646"/>
    <n v="1"/>
    <n v="1.0215000000000001"/>
    <n v="1.0434622500000001"/>
    <n v="1.0658966883750003"/>
    <n v="1.0888134671750629"/>
    <n v="0"/>
    <n v="0"/>
    <n v="0"/>
    <n v="13719.049686405793"/>
    <n v="0"/>
    <n v="0"/>
    <n v="0"/>
    <n v="2384.3708354973269"/>
    <x v="22"/>
  </r>
  <r>
    <n v="1.5"/>
    <s v="1.5.3.5.1"/>
    <x v="0"/>
    <s v="Testing of dust logger and IDP winch"/>
    <s v="Dust logger shipping UCB to UW/PSL"/>
    <x v="5"/>
    <x v="1"/>
    <s v="M &amp; S"/>
    <m/>
    <s v="D - Expert Opinion"/>
    <m/>
    <n v="1"/>
    <n v="0"/>
    <n v="0.53"/>
    <s v="Off Ice"/>
    <s v="C1"/>
    <n v="0.09"/>
    <n v="137.69999999999999"/>
    <n v="72.98099999999999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000"/>
    <m/>
    <n v="0"/>
    <n v="0"/>
    <n v="0"/>
    <n v="0"/>
    <n v="0"/>
    <n v="0"/>
    <n v="0"/>
    <n v="0"/>
    <n v="0"/>
    <n v="0"/>
    <n v="0"/>
    <n v="0"/>
    <n v="1000"/>
    <n v="0"/>
    <n v="1000"/>
    <n v="530"/>
    <n v="1530"/>
    <n v="90"/>
    <n v="47.69999999999999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22"/>
  </r>
  <r>
    <n v="1.5"/>
    <s v="1.5.3.5.1"/>
    <x v="3"/>
    <s v="Testing of dust logger and IDP winch"/>
    <s v="PSL Engineering support for summer 2024 testing"/>
    <x v="5"/>
    <x v="0"/>
    <s v="Labor - Task"/>
    <s v="TE"/>
    <s v="D - Expert Opinion"/>
    <n v="77"/>
    <n v="77"/>
    <n v="0"/>
    <n v="0"/>
    <s v="Off Ice"/>
    <s v="C1"/>
    <n v="0.09"/>
    <n v="347.09728284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48"/>
    <m/>
    <n v="48"/>
    <n v="0.32"/>
    <n v="0"/>
    <n v="0"/>
    <n v="0"/>
    <n v="0"/>
    <n v="0"/>
    <n v="0"/>
    <n v="0"/>
    <n v="0"/>
    <n v="0"/>
    <n v="0"/>
    <n v="3856.6364760000006"/>
    <n v="0"/>
    <n v="3856.6364760000006"/>
    <n v="0"/>
    <n v="3856.6364760000006"/>
    <n v="347.09728284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6.6364760000006"/>
    <n v="1"/>
    <n v="1.0215000000000001"/>
    <n v="1.0434622500000001"/>
    <n v="1.0658966883750003"/>
    <n v="1.0888134671750629"/>
    <n v="0"/>
    <n v="3856.6364760000006"/>
    <n v="0"/>
    <n v="0"/>
    <n v="0"/>
    <n v="0"/>
    <n v="0"/>
    <n v="0"/>
    <x v="22"/>
  </r>
  <r>
    <n v="1.5"/>
    <s v="1.5.3.5.1"/>
    <x v="0"/>
    <s v="Testing of dust logger and IDP winch"/>
    <s v="Research Scientist to test dust logger"/>
    <x v="32"/>
    <x v="0"/>
    <s v="Labor - Task"/>
    <s v="SS"/>
    <s v="D - Expert Opinion"/>
    <n v="66"/>
    <n v="66"/>
    <n v="0.35"/>
    <n v="0.53"/>
    <s v="Off Ice"/>
    <s v="C1"/>
    <n v="0.09"/>
    <n v="2048.3698220172005"/>
    <n v="1085.636005669116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60"/>
    <m/>
    <n v="160"/>
    <n v="1.0666666666666667"/>
    <n v="0"/>
    <n v="0"/>
    <n v="0"/>
    <n v="0"/>
    <n v="0"/>
    <n v="0"/>
    <n v="0"/>
    <n v="0"/>
    <n v="0"/>
    <n v="0"/>
    <n v="14875.597836000004"/>
    <n v="0"/>
    <n v="14875.597836000004"/>
    <n v="7884.0668530800031"/>
    <n v="22759.664689080008"/>
    <n v="1338.8038052400004"/>
    <n v="709.5660167772002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59.664689080008"/>
    <n v="1"/>
    <n v="1.0215000000000001"/>
    <n v="1.0434622500000001"/>
    <n v="1.0658966883750003"/>
    <n v="1.0888134671750629"/>
    <n v="0"/>
    <n v="11018.961360000001"/>
    <n v="0"/>
    <n v="0"/>
    <n v="0"/>
    <n v="3856.6364760000001"/>
    <n v="0"/>
    <n v="0"/>
    <x v="22"/>
  </r>
  <r>
    <n v="1.5"/>
    <s v="1.5.3.5.1"/>
    <x v="0"/>
    <s v="Testing of dust logger and IDP winch"/>
    <s v="Travel to test dust logger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800"/>
    <m/>
    <n v="0"/>
    <n v="0"/>
    <n v="0"/>
    <n v="0"/>
    <n v="0"/>
    <n v="0"/>
    <n v="0"/>
    <n v="0"/>
    <n v="0"/>
    <n v="0"/>
    <n v="0"/>
    <n v="0"/>
    <n v="180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22"/>
  </r>
  <r>
    <n v="1.5"/>
    <s v="1.5.3.5.3"/>
    <x v="0"/>
    <s v="Delivery of logger and winch to PTH"/>
    <s v="Shipping of logger and winch to PTH"/>
    <x v="5"/>
    <x v="1"/>
    <s v="M &amp; S"/>
    <m/>
    <s v="D - Expert Opinion"/>
    <m/>
    <n v="1"/>
    <n v="0"/>
    <n v="0.53"/>
    <s v="Off Ice"/>
    <s v="C1"/>
    <n v="0.09"/>
    <n v="550.79999999999995"/>
    <n v="291.9239999999999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n v="4000"/>
    <n v="0"/>
    <n v="0"/>
    <n v="0"/>
    <n v="0"/>
    <n v="0"/>
    <n v="0"/>
    <n v="0"/>
    <n v="0"/>
    <n v="0"/>
    <n v="0"/>
    <n v="0"/>
    <n v="0"/>
    <n v="0"/>
    <n v="4000"/>
    <n v="4000"/>
    <n v="2120"/>
    <n v="6120"/>
    <n v="360"/>
    <n v="190.7999999999999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0"/>
    <n v="1"/>
    <n v="1.0215000000000001"/>
    <n v="1.0434622500000001"/>
    <n v="1.0658966883750003"/>
    <n v="1.0888134671750629"/>
    <n v="0"/>
    <n v="0"/>
    <n v="0"/>
    <n v="0"/>
    <n v="0"/>
    <n v="0"/>
    <n v="0"/>
    <n v="0"/>
    <x v="22"/>
  </r>
  <r>
    <n v="1.5"/>
    <s v="1.5.4.1"/>
    <x v="5"/>
    <s v="Calibration management"/>
    <s v="Calibration Management"/>
    <x v="33"/>
    <x v="0"/>
    <s v="Labor - LoE"/>
    <s v="KE"/>
    <s v="D - Expert Opinion"/>
    <n v="73"/>
    <n v="116"/>
    <n v="0.32"/>
    <n v="0.49"/>
    <s v="Off Ice"/>
    <s v="C1"/>
    <n v="0.09"/>
    <n v="3236.5256780138716"/>
    <n v="1585.8975822267971"/>
    <m/>
    <n v="0"/>
    <n v="0"/>
    <n v="0"/>
    <n v="0"/>
    <n v="0"/>
    <n v="0"/>
    <n v="0"/>
    <n v="0"/>
    <n v="0"/>
    <n v="80"/>
    <n v="0"/>
    <n v="0"/>
    <n v="80"/>
    <n v="0.53333333333333333"/>
    <n v="0"/>
    <n v="0"/>
    <n v="0"/>
    <n v="0"/>
    <n v="0"/>
    <n v="0"/>
    <n v="0"/>
    <n v="0"/>
    <n v="0"/>
    <n v="7874.5392000000011"/>
    <n v="0"/>
    <n v="0"/>
    <n v="7874.5392000000011"/>
    <n v="3858.5242080000003"/>
    <n v="11733.063408000002"/>
    <n v="708.70852800000011"/>
    <n v="347.26717872"/>
    <n v="0"/>
    <n v="0"/>
    <n v="0"/>
    <n v="0"/>
    <n v="0"/>
    <n v="0"/>
    <n v="0"/>
    <n v="0"/>
    <n v="0"/>
    <n v="80"/>
    <n v="0"/>
    <n v="0"/>
    <n v="80"/>
    <n v="0.53333333333333333"/>
    <n v="0"/>
    <n v="0"/>
    <n v="0"/>
    <n v="0"/>
    <n v="0"/>
    <n v="0"/>
    <n v="0"/>
    <n v="0"/>
    <n v="0"/>
    <n v="8043.8417928000017"/>
    <n v="0"/>
    <n v="0"/>
    <n v="8043.8417928000017"/>
    <n v="3941.4824784720008"/>
    <n v="11985.324271272002"/>
    <n v="723.94576135200009"/>
    <n v="354.73342306248009"/>
    <n v="0"/>
    <n v="0"/>
    <n v="0"/>
    <n v="0"/>
    <n v="0"/>
    <n v="0"/>
    <n v="0"/>
    <n v="0"/>
    <n v="0"/>
    <n v="80"/>
    <n v="0"/>
    <n v="0"/>
    <n v="80"/>
    <n v="0.53333333333333333"/>
    <n v="0"/>
    <n v="0"/>
    <n v="0"/>
    <n v="0"/>
    <n v="0"/>
    <n v="0"/>
    <n v="0"/>
    <n v="0"/>
    <n v="0"/>
    <n v="8216.7843913452016"/>
    <n v="0"/>
    <n v="0"/>
    <n v="8216.7843913452016"/>
    <n v="4026.2243517591487"/>
    <n v="12243.00874310435"/>
    <n v="739.51059522106812"/>
    <n v="362.36019165832334"/>
    <n v="0"/>
    <n v="0"/>
    <n v="0"/>
    <n v="0"/>
    <n v="0"/>
    <n v="0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61.396422376354"/>
    <n v="1"/>
    <n v="1.0215000000000001"/>
    <n v="1.0434622500000001"/>
    <n v="1.0658966883750003"/>
    <n v="1.0888134671750629"/>
    <n v="5965.56"/>
    <n v="6093.8195400000004"/>
    <n v="6224.8366601100015"/>
    <n v="0"/>
    <n v="1908.9792000000002"/>
    <n v="1950.0222528000002"/>
    <n v="1991.9477312352005"/>
    <n v="0"/>
    <x v="23"/>
  </r>
  <r>
    <n v="1.5"/>
    <s v="1.5.4.1"/>
    <x v="5"/>
    <s v="Calibration management"/>
    <s v="Miscellaneous supplies for calibration and outreach activities"/>
    <x v="5"/>
    <x v="1"/>
    <s v="M &amp; S"/>
    <m/>
    <s v="D - Expert Opinion"/>
    <m/>
    <n v="1"/>
    <n v="0"/>
    <n v="0.49"/>
    <s v="Off Ice"/>
    <s v="C1"/>
    <n v="0.09"/>
    <n v="402.3"/>
    <n v="197.12700000000001"/>
    <m/>
    <n v="250"/>
    <n v="250"/>
    <n v="250"/>
    <n v="250"/>
    <n v="250"/>
    <n v="250"/>
    <n v="250"/>
    <n v="250"/>
    <n v="250"/>
    <n v="250"/>
    <n v="250"/>
    <n v="250"/>
    <n v="0"/>
    <n v="0"/>
    <n v="250"/>
    <n v="250"/>
    <n v="250"/>
    <n v="250"/>
    <n v="250"/>
    <n v="250"/>
    <n v="250"/>
    <n v="250"/>
    <n v="250"/>
    <n v="250"/>
    <n v="250"/>
    <n v="250"/>
    <n v="3000"/>
    <n v="1470"/>
    <n v="4470"/>
    <n v="270"/>
    <n v="132.2999999999999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70"/>
    <n v="1"/>
    <n v="1.0215000000000001"/>
    <n v="1.0434622500000001"/>
    <n v="1.0658966883750003"/>
    <n v="1.0888134671750629"/>
    <n v="0"/>
    <n v="0"/>
    <n v="0"/>
    <n v="0"/>
    <n v="0"/>
    <n v="0"/>
    <n v="0"/>
    <n v="0"/>
    <x v="23"/>
  </r>
  <r>
    <n v="1.5"/>
    <s v="1.5.4.2"/>
    <x v="5"/>
    <s v="Travel"/>
    <s v="Travel to reviews and working meetings - Domestic"/>
    <x v="6"/>
    <x v="2"/>
    <s v="Travel"/>
    <m/>
    <s v="E - Extrapolation from Actuals"/>
    <m/>
    <n v="1"/>
    <n v="0"/>
    <n v="0.49"/>
    <s v="Off Ice"/>
    <s v="C1"/>
    <n v="0.09"/>
    <n v="1689.6599999999999"/>
    <n v="827.93339999999989"/>
    <m/>
    <m/>
    <m/>
    <m/>
    <m/>
    <n v="1800"/>
    <m/>
    <m/>
    <m/>
    <m/>
    <n v="1800"/>
    <m/>
    <m/>
    <n v="0"/>
    <n v="0"/>
    <n v="0"/>
    <n v="0"/>
    <n v="0"/>
    <n v="0"/>
    <n v="1800"/>
    <n v="0"/>
    <n v="0"/>
    <n v="0"/>
    <n v="0"/>
    <n v="1800"/>
    <n v="0"/>
    <n v="0"/>
    <n v="3600"/>
    <n v="1764"/>
    <n v="5364"/>
    <n v="324"/>
    <n v="158.76"/>
    <m/>
    <m/>
    <m/>
    <m/>
    <n v="1800"/>
    <m/>
    <m/>
    <m/>
    <m/>
    <n v="1800"/>
    <m/>
    <m/>
    <n v="0"/>
    <n v="0"/>
    <n v="0"/>
    <n v="0"/>
    <n v="0"/>
    <n v="0"/>
    <n v="1800"/>
    <n v="0"/>
    <n v="0"/>
    <n v="0"/>
    <n v="0"/>
    <n v="1800"/>
    <n v="0"/>
    <n v="0"/>
    <n v="3600"/>
    <n v="1764"/>
    <n v="5364"/>
    <n v="324"/>
    <n v="158.76"/>
    <m/>
    <m/>
    <m/>
    <m/>
    <n v="1800"/>
    <m/>
    <m/>
    <m/>
    <m/>
    <n v="1800"/>
    <m/>
    <m/>
    <n v="0"/>
    <n v="0"/>
    <n v="0"/>
    <n v="0"/>
    <n v="0"/>
    <n v="0"/>
    <n v="1800"/>
    <n v="0"/>
    <n v="0"/>
    <n v="0"/>
    <n v="0"/>
    <n v="1800"/>
    <n v="0"/>
    <n v="0"/>
    <n v="3600"/>
    <n v="1764"/>
    <n v="5364"/>
    <n v="324"/>
    <n v="158.76"/>
    <m/>
    <m/>
    <m/>
    <m/>
    <n v="1800"/>
    <m/>
    <m/>
    <m/>
    <m/>
    <m/>
    <m/>
    <m/>
    <n v="0"/>
    <n v="0"/>
    <n v="0"/>
    <n v="0"/>
    <n v="0"/>
    <n v="0"/>
    <n v="1800"/>
    <n v="0"/>
    <n v="0"/>
    <n v="0"/>
    <n v="0"/>
    <n v="0"/>
    <n v="0"/>
    <n v="0"/>
    <n v="1800"/>
    <n v="882"/>
    <n v="2682"/>
    <n v="162"/>
    <n v="79.38"/>
    <n v="18774"/>
    <n v="1"/>
    <n v="1.0215000000000001"/>
    <n v="1.0434622500000001"/>
    <n v="1.0658966883750003"/>
    <n v="1.0888134671750629"/>
    <n v="0"/>
    <n v="0"/>
    <n v="0"/>
    <n v="0"/>
    <n v="0"/>
    <n v="0"/>
    <n v="0"/>
    <n v="0"/>
    <x v="23"/>
  </r>
  <r>
    <n v="1.5"/>
    <s v="1.5.4.2"/>
    <x v="5"/>
    <s v="Travel"/>
    <s v="Travel to reviews and working meetings - International"/>
    <x v="7"/>
    <x v="2"/>
    <s v="Travel"/>
    <m/>
    <s v="E - Extrapolation from Actuals"/>
    <m/>
    <n v="1"/>
    <n v="0"/>
    <n v="0.49"/>
    <s v="Off Ice"/>
    <s v="C1"/>
    <n v="0.09"/>
    <n v="2574.7199999999998"/>
    <n v="1261.6127999999999"/>
    <m/>
    <m/>
    <m/>
    <m/>
    <m/>
    <m/>
    <m/>
    <m/>
    <n v="3200"/>
    <m/>
    <m/>
    <n v="3200"/>
    <m/>
    <n v="0"/>
    <n v="0"/>
    <n v="0"/>
    <n v="0"/>
    <n v="0"/>
    <n v="0"/>
    <n v="0"/>
    <n v="0"/>
    <n v="0"/>
    <n v="3200"/>
    <n v="0"/>
    <n v="0"/>
    <n v="3200"/>
    <n v="0"/>
    <n v="6400"/>
    <n v="3136"/>
    <n v="9536"/>
    <n v="576"/>
    <n v="282.24"/>
    <m/>
    <m/>
    <m/>
    <m/>
    <m/>
    <m/>
    <m/>
    <n v="3200"/>
    <m/>
    <m/>
    <n v="3200"/>
    <m/>
    <n v="0"/>
    <n v="0"/>
    <n v="0"/>
    <n v="0"/>
    <n v="0"/>
    <n v="0"/>
    <n v="0"/>
    <n v="0"/>
    <n v="0"/>
    <n v="3200"/>
    <n v="0"/>
    <n v="0"/>
    <n v="3200"/>
    <n v="0"/>
    <n v="6400"/>
    <n v="3136"/>
    <n v="9536"/>
    <n v="576"/>
    <n v="282.24"/>
    <m/>
    <m/>
    <m/>
    <m/>
    <m/>
    <m/>
    <m/>
    <n v="3200"/>
    <m/>
    <m/>
    <n v="3200"/>
    <m/>
    <n v="0"/>
    <n v="0"/>
    <n v="0"/>
    <n v="0"/>
    <n v="0"/>
    <n v="0"/>
    <n v="0"/>
    <n v="0"/>
    <n v="0"/>
    <n v="3200"/>
    <n v="0"/>
    <n v="0"/>
    <n v="3200"/>
    <n v="0"/>
    <n v="6400"/>
    <n v="3136"/>
    <n v="9536"/>
    <n v="576"/>
    <n v="282.2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08"/>
    <n v="1"/>
    <n v="1.0215000000000001"/>
    <n v="1.0434622500000001"/>
    <n v="1.0658966883750003"/>
    <n v="1.0888134671750629"/>
    <n v="0"/>
    <n v="0"/>
    <n v="0"/>
    <n v="0"/>
    <n v="0"/>
    <n v="0"/>
    <n v="0"/>
    <n v="0"/>
    <x v="23"/>
  </r>
  <r>
    <n v="1.6"/>
    <s v="1.6.0"/>
    <x v="2"/>
    <s v="L2 Task Management"/>
    <s v="L2 Task management - Erik Blaufuss"/>
    <x v="34"/>
    <x v="0"/>
    <s v="Labor - LoE"/>
    <s v="SS"/>
    <s v="E - Extrapolation from Actuals"/>
    <n v="79"/>
    <n v="66"/>
    <n v="0.28999999999999998"/>
    <n v="0.54500000000000004"/>
    <s v="Off Ice"/>
    <s v="C1"/>
    <n v="0.09"/>
    <n v="13749.295940096641"/>
    <n v="7493.36628735267"/>
    <s v="20% effort for management - EKB"/>
    <n v="22"/>
    <n v="22"/>
    <n v="22"/>
    <n v="22"/>
    <n v="22"/>
    <n v="22"/>
    <n v="22"/>
    <n v="22"/>
    <n v="22"/>
    <n v="22"/>
    <n v="22"/>
    <n v="22"/>
    <n v="264"/>
    <n v="1.76"/>
    <n v="2290.22343"/>
    <n v="2290.22343"/>
    <n v="2290.22343"/>
    <n v="2290.22343"/>
    <n v="2290.22343"/>
    <n v="2290.22343"/>
    <n v="2290.22343"/>
    <n v="2290.22343"/>
    <n v="2290.22343"/>
    <n v="2290.22343"/>
    <n v="2290.22343"/>
    <n v="2290.22343"/>
    <n v="27482.681159999993"/>
    <n v="14978.061232199998"/>
    <n v="42460.742392199987"/>
    <n v="2473.4413043999994"/>
    <n v="1348.0255108979998"/>
    <n v="22"/>
    <n v="22"/>
    <n v="22"/>
    <n v="22"/>
    <n v="22"/>
    <n v="22"/>
    <n v="22"/>
    <n v="22"/>
    <n v="22"/>
    <n v="22"/>
    <n v="22"/>
    <n v="22"/>
    <n v="264"/>
    <n v="1.76"/>
    <n v="2339.4632337450003"/>
    <n v="2339.4632337450003"/>
    <n v="2339.4632337450003"/>
    <n v="2339.4632337450003"/>
    <n v="2339.4632337450003"/>
    <n v="2339.4632337450003"/>
    <n v="2339.4632337450003"/>
    <n v="2339.4632337450003"/>
    <n v="2339.4632337450003"/>
    <n v="2339.4632337450003"/>
    <n v="2339.4632337450003"/>
    <n v="2339.4632337450003"/>
    <n v="28073.55880494001"/>
    <n v="15300.089548692307"/>
    <n v="43373.648353632321"/>
    <n v="2526.6202924446006"/>
    <n v="1377.0080593823077"/>
    <n v="22"/>
    <n v="22"/>
    <n v="22"/>
    <n v="22"/>
    <n v="22"/>
    <n v="22"/>
    <n v="22"/>
    <n v="22"/>
    <n v="22"/>
    <n v="22"/>
    <n v="22"/>
    <n v="22"/>
    <n v="264"/>
    <n v="1.76"/>
    <n v="2389.7616932705182"/>
    <n v="2389.7616932705182"/>
    <n v="2389.7616932705182"/>
    <n v="2389.7616932705182"/>
    <n v="2389.7616932705182"/>
    <n v="2389.7616932705182"/>
    <n v="2389.7616932705182"/>
    <n v="2389.7616932705182"/>
    <n v="2389.7616932705182"/>
    <n v="2389.7616932705182"/>
    <n v="2389.7616932705182"/>
    <n v="2389.7616932705182"/>
    <n v="28677.140319246213"/>
    <n v="15629.041473989188"/>
    <n v="44306.181793235402"/>
    <n v="2580.9426287321589"/>
    <n v="1406.6137326590269"/>
    <n v="22"/>
    <n v="22"/>
    <n v="22"/>
    <n v="22"/>
    <n v="22"/>
    <n v="22"/>
    <m/>
    <m/>
    <m/>
    <m/>
    <m/>
    <m/>
    <n v="132"/>
    <n v="0.88"/>
    <n v="2441.1415696758345"/>
    <n v="2441.1415696758345"/>
    <n v="2441.1415696758345"/>
    <n v="2441.1415696758345"/>
    <n v="2441.1415696758345"/>
    <n v="2441.1415696758345"/>
    <n v="0"/>
    <n v="0"/>
    <n v="0"/>
    <n v="0"/>
    <n v="0"/>
    <n v="0"/>
    <n v="14646.849418055006"/>
    <n v="7982.5329328399785"/>
    <n v="22629.382350894986"/>
    <n v="1318.2164476249504"/>
    <n v="718.42796395559799"/>
    <n v="152769.95488996268"/>
    <n v="1"/>
    <n v="1.0215000000000001"/>
    <n v="1.0434622500000001"/>
    <n v="1.0658966883750003"/>
    <n v="1.0888134671750629"/>
    <n v="21304.404000000002"/>
    <n v="21762.448686000003"/>
    <n v="22230.341332749005"/>
    <n v="11354.146835701556"/>
    <n v="6178.2771600000005"/>
    <n v="6311.1101189400006"/>
    <n v="6446.7989864972114"/>
    <n v="3292.7025823534514"/>
    <x v="24"/>
  </r>
  <r>
    <n v="1.6"/>
    <s v="1.6.0"/>
    <x v="2"/>
    <s v="L2 Task Management"/>
    <s v="Travel to annual project reviews"/>
    <x v="6"/>
    <x v="2"/>
    <s v="Travel"/>
    <m/>
    <s v="E - Extrapolation from Actuals"/>
    <m/>
    <n v="1"/>
    <n v="0"/>
    <n v="0.54500000000000004"/>
    <s v="Off Ice"/>
    <s v="C1"/>
    <n v="0.09"/>
    <n v="1251.45"/>
    <n v="682.04025000000013"/>
    <m/>
    <m/>
    <m/>
    <m/>
    <m/>
    <m/>
    <m/>
    <n v="1800"/>
    <m/>
    <m/>
    <m/>
    <m/>
    <n v="1800"/>
    <n v="0"/>
    <n v="0"/>
    <n v="0"/>
    <n v="0"/>
    <n v="0"/>
    <n v="0"/>
    <n v="0"/>
    <n v="0"/>
    <n v="1800"/>
    <n v="0"/>
    <n v="0"/>
    <n v="0"/>
    <n v="0"/>
    <n v="1800"/>
    <n v="3600"/>
    <n v="1962.0000000000002"/>
    <n v="5562"/>
    <n v="324"/>
    <n v="176.58"/>
    <m/>
    <m/>
    <m/>
    <m/>
    <m/>
    <m/>
    <n v="1800"/>
    <m/>
    <m/>
    <m/>
    <m/>
    <n v="1800"/>
    <n v="0"/>
    <n v="0"/>
    <n v="0"/>
    <n v="0"/>
    <n v="0"/>
    <n v="0"/>
    <n v="0"/>
    <n v="0"/>
    <n v="1800"/>
    <n v="0"/>
    <n v="0"/>
    <n v="0"/>
    <n v="0"/>
    <n v="1800"/>
    <n v="3600"/>
    <n v="1962.0000000000002"/>
    <n v="5562"/>
    <n v="324"/>
    <n v="176.58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81.00000000000011"/>
    <n v="2781"/>
    <n v="162"/>
    <n v="88.2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05"/>
    <n v="1"/>
    <n v="1.0215000000000001"/>
    <n v="1.0434622500000001"/>
    <n v="1.0658966883750003"/>
    <n v="1.0888134671750629"/>
    <n v="0"/>
    <n v="0"/>
    <n v="0"/>
    <n v="0"/>
    <n v="0"/>
    <n v="0"/>
    <n v="0"/>
    <n v="0"/>
    <x v="24"/>
  </r>
  <r>
    <n v="1.6"/>
    <s v="1.6.0"/>
    <x v="2"/>
    <s v="L2 Task Management"/>
    <s v="Travel to project planning workshops and meetings"/>
    <x v="6"/>
    <x v="2"/>
    <s v="Travel"/>
    <m/>
    <s v="E - Extrapolation from Actuals"/>
    <m/>
    <n v="1"/>
    <n v="0"/>
    <n v="0.54500000000000004"/>
    <s v="Off Ice"/>
    <s v="C1"/>
    <n v="0.09"/>
    <n v="250.29"/>
    <n v="136.40805"/>
    <m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81.00000000000011"/>
    <n v="2781"/>
    <n v="162"/>
    <n v="88.2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1"/>
    <n v="1"/>
    <n v="1.0215000000000001"/>
    <n v="1.0434622500000001"/>
    <n v="1.0658966883750003"/>
    <n v="1.0888134671750629"/>
    <n v="0"/>
    <n v="0"/>
    <n v="0"/>
    <n v="0"/>
    <n v="0"/>
    <n v="0"/>
    <n v="0"/>
    <n v="0"/>
    <x v="24"/>
  </r>
  <r>
    <n v="1.6"/>
    <s v="1.6.0"/>
    <x v="0"/>
    <s v="L2 Task Management"/>
    <s v="PQ process - all L3 areas"/>
    <x v="5"/>
    <x v="1"/>
    <s v="M &amp; S"/>
    <m/>
    <s v="E - Extrapolation from Actuals"/>
    <m/>
    <n v="1"/>
    <n v="0"/>
    <n v="0.53"/>
    <s v="On Ice"/>
    <s v="C1"/>
    <n v="0.09"/>
    <n v="261.63"/>
    <n v="138.6639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950"/>
    <m/>
    <m/>
    <m/>
    <m/>
    <m/>
    <m/>
    <n v="0"/>
    <n v="0"/>
    <n v="0"/>
    <n v="0"/>
    <n v="0"/>
    <n v="0"/>
    <n v="0"/>
    <n v="950"/>
    <n v="0"/>
    <n v="0"/>
    <n v="0"/>
    <n v="0"/>
    <n v="0"/>
    <n v="0"/>
    <n v="950"/>
    <n v="503.5"/>
    <n v="1453.5"/>
    <n v="85.5"/>
    <n v="45.314999999999998"/>
    <m/>
    <m/>
    <m/>
    <m/>
    <m/>
    <n v="950"/>
    <m/>
    <m/>
    <m/>
    <m/>
    <m/>
    <m/>
    <n v="0"/>
    <n v="0"/>
    <n v="0"/>
    <n v="0"/>
    <n v="0"/>
    <n v="0"/>
    <n v="0"/>
    <n v="950"/>
    <n v="0"/>
    <n v="0"/>
    <n v="0"/>
    <n v="0"/>
    <n v="0"/>
    <n v="0"/>
    <n v="950"/>
    <n v="503.5"/>
    <n v="1453.5"/>
    <n v="85.5"/>
    <n v="45.31499999999999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7"/>
    <n v="1"/>
    <n v="1.0215000000000001"/>
    <n v="1.0434622500000001"/>
    <n v="1.0658966883750003"/>
    <n v="1.0888134671750629"/>
    <n v="0"/>
    <n v="0"/>
    <n v="0"/>
    <n v="0"/>
    <n v="0"/>
    <n v="0"/>
    <n v="0"/>
    <n v="0"/>
    <x v="24"/>
  </r>
  <r>
    <n v="1.6"/>
    <s v="1.6.0"/>
    <x v="0"/>
    <s v="L2 Task Management"/>
    <s v="Deployment to Pole - all L3 areas"/>
    <x v="7"/>
    <x v="2"/>
    <s v="Travel"/>
    <m/>
    <s v="E - Extrapolation from Actuals"/>
    <m/>
    <n v="1"/>
    <n v="0"/>
    <n v="0.53"/>
    <s v="On Ice"/>
    <s v="C1"/>
    <n v="0.09"/>
    <n v="495.71999999999997"/>
    <n v="262.7316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n v="1800"/>
    <n v="0"/>
    <n v="0"/>
    <n v="0"/>
    <n v="0"/>
    <n v="0"/>
    <n v="0"/>
    <n v="0"/>
    <n v="0"/>
    <n v="0"/>
    <n v="0"/>
    <n v="0"/>
    <n v="0"/>
    <n v="0"/>
    <n v="1800"/>
    <n v="1800"/>
    <n v="954"/>
    <n v="2754"/>
    <n v="162"/>
    <n v="85.86"/>
    <m/>
    <m/>
    <m/>
    <m/>
    <m/>
    <m/>
    <m/>
    <m/>
    <m/>
    <m/>
    <m/>
    <n v="1800"/>
    <n v="0"/>
    <n v="0"/>
    <n v="0"/>
    <n v="0"/>
    <n v="0"/>
    <n v="0"/>
    <n v="0"/>
    <n v="0"/>
    <n v="0"/>
    <n v="0"/>
    <n v="0"/>
    <n v="0"/>
    <n v="0"/>
    <n v="180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8"/>
    <n v="1"/>
    <n v="1.0215000000000001"/>
    <n v="1.0434622500000001"/>
    <n v="1.0658966883750003"/>
    <n v="1.0888134671750629"/>
    <n v="0"/>
    <n v="0"/>
    <n v="0"/>
    <n v="0"/>
    <n v="0"/>
    <n v="0"/>
    <n v="0"/>
    <n v="0"/>
    <x v="24"/>
  </r>
  <r>
    <n v="1.6"/>
    <s v="1.6.0"/>
    <x v="2"/>
    <s v="L2 Task Management"/>
    <s v="PQ process - all L3 areas"/>
    <x v="5"/>
    <x v="1"/>
    <s v="M &amp; S"/>
    <m/>
    <s v="E - Extrapolation from Actuals"/>
    <m/>
    <n v="1"/>
    <n v="0"/>
    <n v="0.54500000000000004"/>
    <s v="On Ice"/>
    <s v="C1"/>
    <n v="0.09"/>
    <n v="132.0975"/>
    <n v="71.99313750000000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950"/>
    <m/>
    <m/>
    <m/>
    <m/>
    <m/>
    <m/>
    <n v="0"/>
    <n v="0"/>
    <n v="0"/>
    <n v="0"/>
    <n v="0"/>
    <n v="0"/>
    <n v="0"/>
    <n v="950"/>
    <n v="0"/>
    <n v="0"/>
    <n v="0"/>
    <n v="0"/>
    <n v="0"/>
    <n v="0"/>
    <n v="950"/>
    <n v="517.75"/>
    <n v="1467.75"/>
    <n v="85.5"/>
    <n v="46.59749999999999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7.75"/>
    <n v="1"/>
    <n v="1.0215000000000001"/>
    <n v="1.0434622500000001"/>
    <n v="1.0658966883750003"/>
    <n v="1.0888134671750629"/>
    <n v="0"/>
    <n v="0"/>
    <n v="0"/>
    <n v="0"/>
    <n v="0"/>
    <n v="0"/>
    <n v="0"/>
    <n v="0"/>
    <x v="24"/>
  </r>
  <r>
    <n v="1.6"/>
    <s v="1.6.0"/>
    <x v="2"/>
    <s v="L2 Task Management"/>
    <s v="Deployment to Pole - all L3 areas"/>
    <x v="7"/>
    <x v="2"/>
    <s v="Travel"/>
    <m/>
    <s v="E - Extrapolation from Actuals"/>
    <m/>
    <n v="1"/>
    <n v="0"/>
    <n v="0.54500000000000004"/>
    <s v="On Ice"/>
    <s v="C1"/>
    <n v="0.09"/>
    <n v="250.29"/>
    <n v="136.4080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n v="1800"/>
    <n v="0"/>
    <n v="0"/>
    <n v="0"/>
    <n v="0"/>
    <n v="0"/>
    <n v="0"/>
    <n v="0"/>
    <n v="0"/>
    <n v="0"/>
    <n v="0"/>
    <n v="0"/>
    <n v="0"/>
    <n v="0"/>
    <n v="1800"/>
    <n v="1800"/>
    <n v="981.00000000000011"/>
    <n v="2781"/>
    <n v="162"/>
    <n v="88.2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1"/>
    <n v="1"/>
    <n v="1.0215000000000001"/>
    <n v="1.0434622500000001"/>
    <n v="1.0658966883750003"/>
    <n v="1.0888134671750629"/>
    <n v="0"/>
    <n v="0"/>
    <n v="0"/>
    <n v="0"/>
    <n v="0"/>
    <n v="0"/>
    <n v="0"/>
    <n v="0"/>
    <x v="24"/>
  </r>
  <r>
    <n v="1.6"/>
    <s v="1.6.1.0"/>
    <x v="0"/>
    <s v="L3 Task Management"/>
    <s v="L3 Task Management - Jim Braun"/>
    <x v="35"/>
    <x v="0"/>
    <s v="Labor Hours"/>
    <s v="SC"/>
    <s v="E - Extrapolation from Actuals"/>
    <n v="54"/>
    <n v="52"/>
    <n v="0.35"/>
    <n v="0.53"/>
    <s v="Off Ice"/>
    <s v="C1"/>
    <n v="0.09"/>
    <n v="3541.7788466718389"/>
    <n v="1877.1427887360746"/>
    <m/>
    <n v="8"/>
    <n v="8"/>
    <n v="8"/>
    <n v="8"/>
    <n v="8"/>
    <n v="8"/>
    <n v="8"/>
    <n v="8"/>
    <n v="8"/>
    <n v="8"/>
    <n v="8"/>
    <n v="8"/>
    <n v="96"/>
    <n v="0.64"/>
    <n v="595.73880000000008"/>
    <n v="595.73880000000008"/>
    <n v="595.73880000000008"/>
    <n v="595.73880000000008"/>
    <n v="595.73880000000008"/>
    <n v="595.73880000000008"/>
    <n v="595.73880000000008"/>
    <n v="595.73880000000008"/>
    <n v="595.73880000000008"/>
    <n v="595.73880000000008"/>
    <n v="595.73880000000008"/>
    <n v="595.73880000000008"/>
    <n v="7148.865600000001"/>
    <n v="3788.8987680000009"/>
    <n v="10937.764368000002"/>
    <n v="643.39790400000004"/>
    <n v="341.00088912000007"/>
    <n v="8"/>
    <n v="8"/>
    <n v="8"/>
    <n v="8"/>
    <n v="8"/>
    <n v="8"/>
    <n v="8"/>
    <n v="8"/>
    <n v="8"/>
    <n v="8"/>
    <n v="8"/>
    <n v="8"/>
    <n v="96"/>
    <n v="0.64"/>
    <n v="608.54718420000017"/>
    <n v="608.54718420000017"/>
    <n v="608.54718420000017"/>
    <n v="608.54718420000017"/>
    <n v="608.54718420000017"/>
    <n v="608.54718420000017"/>
    <n v="608.54718420000017"/>
    <n v="608.54718420000017"/>
    <n v="608.54718420000017"/>
    <n v="608.54718420000017"/>
    <n v="608.54718420000017"/>
    <n v="608.54718420000017"/>
    <n v="7302.5662104000039"/>
    <n v="3870.3600915120023"/>
    <n v="11172.926301912006"/>
    <n v="657.23095893600032"/>
    <n v="348.3324082360802"/>
    <n v="8"/>
    <n v="8"/>
    <n v="8"/>
    <n v="8"/>
    <n v="8"/>
    <n v="8"/>
    <n v="8"/>
    <n v="8"/>
    <n v="8"/>
    <n v="8"/>
    <n v="8"/>
    <n v="8"/>
    <n v="96"/>
    <n v="0.64"/>
    <n v="621.63094866030019"/>
    <n v="621.63094866030019"/>
    <n v="621.63094866030019"/>
    <n v="621.63094866030019"/>
    <n v="621.63094866030019"/>
    <n v="621.63094866030019"/>
    <n v="621.63094866030019"/>
    <n v="621.63094866030019"/>
    <n v="621.63094866030019"/>
    <n v="621.63094866030019"/>
    <n v="621.63094866030019"/>
    <n v="621.63094866030019"/>
    <n v="7459.5713839236041"/>
    <n v="3953.5728334795103"/>
    <n v="11413.144217403114"/>
    <n v="671.36142455312438"/>
    <n v="355.82155501315594"/>
    <n v="8"/>
    <n v="8"/>
    <n v="8"/>
    <n v="8"/>
    <n v="8"/>
    <n v="8"/>
    <m/>
    <m/>
    <m/>
    <m/>
    <m/>
    <m/>
    <n v="48"/>
    <n v="0.32"/>
    <n v="634.99601405649673"/>
    <n v="634.99601405649673"/>
    <n v="634.99601405649673"/>
    <n v="634.99601405649673"/>
    <n v="634.99601405649673"/>
    <n v="634.99601405649673"/>
    <n v="0"/>
    <n v="0"/>
    <n v="0"/>
    <n v="0"/>
    <n v="0"/>
    <n v="0"/>
    <n v="3809.9760843389804"/>
    <n v="2019.2873246996596"/>
    <n v="5829.26340903864"/>
    <n v="342.89784759050821"/>
    <n v="181.73585922296937"/>
    <n v="39353.098296353768"/>
    <n v="1"/>
    <n v="1.0215000000000001"/>
    <n v="1.0434622500000001"/>
    <n v="1.0658966883750003"/>
    <n v="1.0888134671750629"/>
    <n v="5295.4560000000001"/>
    <n v="5409.308304000001"/>
    <n v="5525.6084325360016"/>
    <n v="2822.204506917763"/>
    <n v="1853.4096"/>
    <n v="1893.2579064000001"/>
    <n v="1933.9629513876005"/>
    <n v="987.77157742121699"/>
    <x v="25"/>
  </r>
  <r>
    <n v="1.6"/>
    <s v="1.6.1.0"/>
    <x v="0"/>
    <s v="L3 Task Management"/>
    <s v="Travel to project planning workshops and meetings"/>
    <x v="6"/>
    <x v="2"/>
    <s v="Travel"/>
    <m/>
    <s v="E - Extrapolation from Actuals"/>
    <m/>
    <n v="1"/>
    <n v="0"/>
    <n v="0.53"/>
    <s v="Off Ice"/>
    <s v="C1"/>
    <n v="0.09"/>
    <n v="743.57999999999993"/>
    <n v="394.09739999999999"/>
    <m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62"/>
    <n v="1"/>
    <n v="1.0215000000000001"/>
    <n v="1.0434622500000001"/>
    <n v="1.0658966883750003"/>
    <n v="1.0888134671750629"/>
    <n v="0"/>
    <n v="0"/>
    <n v="0"/>
    <n v="0"/>
    <n v="0"/>
    <n v="0"/>
    <n v="0"/>
    <n v="0"/>
    <x v="25"/>
  </r>
  <r>
    <n v="1.6"/>
    <s v="1.6.1.0"/>
    <x v="0"/>
    <s v="L3 Task Management"/>
    <s v="Travel to NTS for new OM integration work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m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25"/>
  </r>
  <r>
    <n v="1.6"/>
    <s v="1.6.1.0"/>
    <x v="0"/>
    <s v="L3 Task Management"/>
    <s v="Travel to NTS for new calibration device integration work"/>
    <x v="6"/>
    <x v="2"/>
    <s v="Travel"/>
    <m/>
    <s v="E - Extrapolation from Actuals"/>
    <m/>
    <n v="1"/>
    <n v="0"/>
    <n v="0.53"/>
    <s v="Off Ice"/>
    <s v="C1"/>
    <n v="0.09"/>
    <n v="495.71999999999997"/>
    <n v="262.7316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8"/>
    <n v="1"/>
    <n v="1.0215000000000001"/>
    <n v="1.0434622500000001"/>
    <n v="1.0658966883750003"/>
    <n v="1.0888134671750629"/>
    <n v="0"/>
    <n v="0"/>
    <n v="0"/>
    <n v="0"/>
    <n v="0"/>
    <n v="0"/>
    <n v="0"/>
    <n v="0"/>
    <x v="25"/>
  </r>
  <r>
    <n v="1.6"/>
    <s v="1.6.1.0"/>
    <x v="0"/>
    <s v="L3 Task Management"/>
    <s v="Travel to NTS for OM integration work"/>
    <x v="6"/>
    <x v="2"/>
    <s v="Travel"/>
    <m/>
    <s v="E - Extrapolation from Actuals"/>
    <m/>
    <n v="1"/>
    <n v="0"/>
    <n v="0.53"/>
    <s v="Off Ice"/>
    <s v="C1"/>
    <n v="0.09"/>
    <n v="495.71999999999997"/>
    <n v="262.7316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8"/>
    <n v="1"/>
    <n v="1.0215000000000001"/>
    <n v="1.0434622500000001"/>
    <n v="1.0658966883750003"/>
    <n v="1.0888134671750629"/>
    <n v="0"/>
    <n v="0"/>
    <n v="0"/>
    <n v="0"/>
    <n v="0"/>
    <n v="0"/>
    <n v="0"/>
    <n v="0"/>
    <x v="25"/>
  </r>
  <r>
    <n v="1.6"/>
    <s v="1.6.1.4.3.8"/>
    <x v="0"/>
    <s v="Support OM testing app thru FAT testing cycles"/>
    <s v="Support OM testing app thru FAT testing cycles"/>
    <x v="36"/>
    <x v="0"/>
    <s v="Labor - Task"/>
    <s v="SE"/>
    <s v="D - Expert Opinion"/>
    <n v="64.75"/>
    <n v="55"/>
    <n v="0.35"/>
    <n v="0.53"/>
    <s v="Off Ice"/>
    <s v="C1"/>
    <n v="0.09"/>
    <n v="6639.5647765124986"/>
    <n v="3518.9693315516242"/>
    <m/>
    <n v="45"/>
    <n v="45"/>
    <n v="45"/>
    <n v="45"/>
    <n v="45"/>
    <n v="45"/>
    <n v="45"/>
    <n v="45"/>
    <n v="45"/>
    <n v="45"/>
    <n v="45"/>
    <n v="45"/>
    <n v="540"/>
    <n v="3.5999999999999996"/>
    <n v="4018.1340937500008"/>
    <n v="4018.1340937500008"/>
    <n v="4018.1340937500008"/>
    <n v="4018.1340937500008"/>
    <n v="4018.1340937500008"/>
    <n v="4018.1340937500008"/>
    <n v="4018.1340937500008"/>
    <n v="4018.1340937500008"/>
    <n v="4018.1340937500008"/>
    <n v="4018.1340937500008"/>
    <n v="4018.1340937500008"/>
    <n v="4018.1340937500008"/>
    <n v="48217.609124999995"/>
    <n v="25555.33283625"/>
    <n v="73772.941961249991"/>
    <n v="4339.5848212499995"/>
    <n v="2299.97995526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772.941961249991"/>
    <n v="1"/>
    <n v="1.0215000000000001"/>
    <n v="1.0434622500000001"/>
    <n v="1.0658966883750003"/>
    <n v="1.0888134671750629"/>
    <n v="35716.747500000005"/>
    <n v="0"/>
    <n v="0"/>
    <n v="0"/>
    <n v="12500.861625000001"/>
    <n v="0"/>
    <n v="0"/>
    <n v="0"/>
    <x v="25"/>
  </r>
  <r>
    <n v="1.6"/>
    <s v="1.6.1.4.3.9.1"/>
    <x v="0"/>
    <s v="Extend OM testing app to include support for MMB based special devices"/>
    <s v="Extend OM testing app to include support for MMB based special devices"/>
    <x v="36"/>
    <x v="0"/>
    <s v="Labor - Task"/>
    <s v="SE"/>
    <s v="D - Expert Opinion"/>
    <n v="64.75"/>
    <n v="55"/>
    <n v="0.35"/>
    <n v="0.53"/>
    <s v="Off Ice"/>
    <s v="C4"/>
    <n v="0.35"/>
    <n v="21038.950114875002"/>
    <n v="11150.643560883751"/>
    <m/>
    <n v="60"/>
    <n v="60"/>
    <n v="60"/>
    <n v="60"/>
    <n v="60"/>
    <n v="60"/>
    <n v="60"/>
    <n v="20"/>
    <m/>
    <m/>
    <m/>
    <m/>
    <n v="440"/>
    <n v="2.9333333333333331"/>
    <n v="5357.5121250000002"/>
    <n v="5357.5121250000002"/>
    <n v="5357.5121250000002"/>
    <n v="5357.5121250000002"/>
    <n v="5357.5121250000002"/>
    <n v="5357.5121250000002"/>
    <n v="5357.5121250000002"/>
    <n v="1785.8373750000003"/>
    <n v="0"/>
    <n v="0"/>
    <n v="0"/>
    <n v="0"/>
    <n v="39288.422250000003"/>
    <n v="20822.863792500004"/>
    <n v="60111.286042500011"/>
    <n v="13750.947787500001"/>
    <n v="7288.002327375001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111.286042500011"/>
    <n v="1"/>
    <n v="1.0215000000000001"/>
    <n v="1.0434622500000001"/>
    <n v="1.0658966883750003"/>
    <n v="1.0888134671750629"/>
    <n v="29102.535000000003"/>
    <n v="0"/>
    <n v="0"/>
    <n v="0"/>
    <n v="10185.88725"/>
    <n v="0"/>
    <n v="0"/>
    <n v="0"/>
    <x v="25"/>
  </r>
  <r>
    <n v="1.6"/>
    <s v="1.6.1.4.3.9.2"/>
    <x v="0"/>
    <s v="Support OM testing app thru calibration device DVT and FAT testing"/>
    <s v="Support OM testing app thru calibration device DVT and FAT testing"/>
    <x v="36"/>
    <x v="0"/>
    <s v="Labor - Task"/>
    <s v="SE"/>
    <s v="D - Expert Opinion"/>
    <n v="64.75"/>
    <n v="55"/>
    <n v="0.35"/>
    <n v="0.53"/>
    <s v="Off Ice"/>
    <s v="C2"/>
    <n v="0.125"/>
    <n v="12631.481677126758"/>
    <n v="6694.6852888771818"/>
    <m/>
    <m/>
    <m/>
    <m/>
    <m/>
    <m/>
    <m/>
    <m/>
    <n v="40"/>
    <n v="60"/>
    <n v="60"/>
    <n v="60"/>
    <n v="60"/>
    <n v="280"/>
    <n v="1.8666666666666667"/>
    <n v="0"/>
    <n v="0"/>
    <n v="0"/>
    <n v="0"/>
    <n v="0"/>
    <n v="0"/>
    <n v="0"/>
    <n v="3571.6747500000006"/>
    <n v="5357.5121250000002"/>
    <n v="5357.5121250000002"/>
    <n v="5357.5121250000002"/>
    <n v="5357.5121250000002"/>
    <n v="25001.723250000003"/>
    <n v="13250.913322500002"/>
    <n v="38252.636572500007"/>
    <n v="3125.2154062500003"/>
    <n v="1656.3641653125003"/>
    <n v="60"/>
    <n v="60"/>
    <n v="60"/>
    <n v="60"/>
    <n v="60"/>
    <n v="60"/>
    <n v="60"/>
    <n v="30"/>
    <m/>
    <m/>
    <m/>
    <m/>
    <n v="450"/>
    <n v="3"/>
    <n v="5472.6986356875004"/>
    <n v="5472.6986356875004"/>
    <n v="5472.6986356875004"/>
    <n v="5472.6986356875004"/>
    <n v="5472.6986356875004"/>
    <n v="5472.6986356875004"/>
    <n v="5472.6986356875004"/>
    <n v="2736.3493178437502"/>
    <n v="0"/>
    <n v="0"/>
    <n v="0"/>
    <n v="0"/>
    <n v="41045.239767656247"/>
    <n v="21753.977076857813"/>
    <n v="62799.216844514056"/>
    <n v="5130.6549709570309"/>
    <n v="2719.247134607226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51.85341701406"/>
    <n v="1"/>
    <n v="1.0215000000000001"/>
    <n v="1.0434622500000001"/>
    <n v="1.0658966883750003"/>
    <n v="1.0888134671750629"/>
    <n v="18519.795000000002"/>
    <n v="30403.881309375003"/>
    <n v="0"/>
    <n v="0"/>
    <n v="6481.9282499999999"/>
    <n v="10641.358458281251"/>
    <n v="0"/>
    <n v="0"/>
    <x v="25"/>
  </r>
  <r>
    <n v="1.6"/>
    <s v="1.6.1.4.3.10"/>
    <x v="0"/>
    <s v="Prototype and test SPAT testing software at NTS"/>
    <s v="Prototype and test SPAT testing software at NTS"/>
    <x v="36"/>
    <x v="0"/>
    <s v="Labor - Task"/>
    <s v="SE"/>
    <s v="D - Expert Opinion"/>
    <n v="64.75"/>
    <n v="55"/>
    <n v="0.35"/>
    <n v="0.53"/>
    <s v="Off Ice"/>
    <s v="C3"/>
    <n v="0.2"/>
    <n v="6698.5831300815016"/>
    <n v="3550.2490589431959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60"/>
    <n v="60"/>
    <n v="60"/>
    <n v="60"/>
    <m/>
    <m/>
    <m/>
    <m/>
    <m/>
    <n v="240"/>
    <n v="1.6"/>
    <n v="0"/>
    <n v="0"/>
    <n v="0"/>
    <n v="5472.6986356875004"/>
    <n v="5472.6986356875004"/>
    <n v="5472.6986356875004"/>
    <n v="5472.6986356875004"/>
    <n v="0"/>
    <n v="0"/>
    <n v="0"/>
    <n v="0"/>
    <n v="0"/>
    <n v="21890.794542750002"/>
    <n v="11602.121107657502"/>
    <n v="33492.915650407507"/>
    <n v="4378.1589085500009"/>
    <n v="2320.4242215315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92.915650407507"/>
    <n v="1"/>
    <n v="1.0215000000000001"/>
    <n v="1.0434622500000001"/>
    <n v="1.0658966883750003"/>
    <n v="1.0888134671750629"/>
    <n v="0"/>
    <n v="16215.403365000002"/>
    <n v="0"/>
    <n v="0"/>
    <n v="0"/>
    <n v="5675.3911777500007"/>
    <n v="0"/>
    <n v="0"/>
    <x v="25"/>
  </r>
  <r>
    <n v="1.6"/>
    <s v="1.6.1.4.3.11"/>
    <x v="0"/>
    <s v="Prepare and ship SPAT toolset to Pole"/>
    <s v="Prepare and ship SPAT toolset to Pole"/>
    <x v="36"/>
    <x v="0"/>
    <s v="Labor - Task"/>
    <s v="SE"/>
    <s v="D - Expert Opinion"/>
    <n v="64.75"/>
    <n v="55"/>
    <n v="0.35"/>
    <n v="0.53"/>
    <s v="Off Ice"/>
    <s v="C2"/>
    <n v="0.125"/>
    <n v="2354.9706316692777"/>
    <n v="1248.134434784717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45"/>
    <n v="45"/>
    <n v="45"/>
    <m/>
    <m/>
    <n v="135"/>
    <n v="0.89999999999999991"/>
    <n v="0"/>
    <n v="0"/>
    <n v="0"/>
    <n v="0"/>
    <n v="0"/>
    <n v="0"/>
    <n v="0"/>
    <n v="4104.5239767656258"/>
    <n v="4104.5239767656258"/>
    <n v="4104.5239767656258"/>
    <n v="0"/>
    <n v="0"/>
    <n v="12313.571930296877"/>
    <n v="6526.1931230573455"/>
    <n v="18839.765053354222"/>
    <n v="1539.1964912871097"/>
    <n v="815.7741403821681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39.765053354222"/>
    <n v="1"/>
    <n v="1.0215000000000001"/>
    <n v="1.0434622500000001"/>
    <n v="1.0658966883750003"/>
    <n v="1.0888134671750629"/>
    <n v="0"/>
    <n v="9121.1643928125013"/>
    <n v="0"/>
    <n v="0"/>
    <n v="0"/>
    <n v="3192.4075374843751"/>
    <n v="0"/>
    <n v="0"/>
    <x v="25"/>
  </r>
  <r>
    <n v="1.6"/>
    <s v="1.6.1.4.3.11"/>
    <x v="0"/>
    <s v="Prepare and ship SPAT toolset to Pole"/>
    <s v="Prepare and ship SPAT toolset to Pole"/>
    <x v="5"/>
    <x v="1"/>
    <s v="M &amp; S"/>
    <m/>
    <s v="D - Expert Opinion"/>
    <m/>
    <n v="1"/>
    <n v="0"/>
    <n v="0.53"/>
    <m/>
    <s v="C2"/>
    <n v="0.125"/>
    <n v="1434.375"/>
    <n v="760.21875"/>
    <s v="tools and computers for SPA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7500"/>
    <m/>
    <m/>
    <m/>
    <n v="0"/>
    <n v="0"/>
    <n v="0"/>
    <n v="0"/>
    <n v="0"/>
    <n v="0"/>
    <n v="0"/>
    <n v="0"/>
    <n v="0"/>
    <n v="0"/>
    <n v="7500"/>
    <n v="0"/>
    <n v="0"/>
    <n v="0"/>
    <n v="7500"/>
    <n v="3975"/>
    <n v="11475"/>
    <n v="937.5"/>
    <n v="496.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75"/>
    <n v="1"/>
    <n v="1.0215000000000001"/>
    <n v="1.0434622500000001"/>
    <n v="1.0658966883750003"/>
    <n v="1.0888134671750629"/>
    <n v="0"/>
    <n v="0"/>
    <n v="0"/>
    <n v="0"/>
    <n v="0"/>
    <n v="0"/>
    <n v="0"/>
    <n v="0"/>
    <x v="25"/>
  </r>
  <r>
    <n v="1.6"/>
    <s v="1.6.1.4.3.13"/>
    <x v="0"/>
    <s v="SPAT testing preparation and execution at Pole FS2"/>
    <s v="SPAT testing preparation and execution at Pole FS2"/>
    <x v="36"/>
    <x v="0"/>
    <s v="Labor - Task"/>
    <s v="SE"/>
    <s v="D - Expert Opinion"/>
    <n v="64.75"/>
    <n v="55"/>
    <n v="0.35"/>
    <n v="0.53"/>
    <s v="On Ice"/>
    <s v="C2"/>
    <n v="0.125"/>
    <n v="8018.6750008338913"/>
    <n v="4249.897750441962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150"/>
    <n v="150"/>
    <n v="150"/>
    <m/>
    <m/>
    <m/>
    <m/>
    <m/>
    <m/>
    <m/>
    <n v="450"/>
    <n v="3"/>
    <n v="0"/>
    <n v="0"/>
    <n v="13975.904140886956"/>
    <n v="13975.904140886956"/>
    <n v="13975.904140886956"/>
    <n v="0"/>
    <n v="0"/>
    <n v="0"/>
    <n v="0"/>
    <n v="0"/>
    <n v="0"/>
    <n v="0"/>
    <n v="41927.712422660872"/>
    <n v="22221.687584010262"/>
    <n v="64149.400006671131"/>
    <n v="5240.964052832609"/>
    <n v="2777.710948001282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49.400006671131"/>
    <n v="1"/>
    <n v="1.0215000000000001"/>
    <n v="1.0434622500000001"/>
    <n v="1.0658966883750003"/>
    <n v="1.0888134671750629"/>
    <n v="0"/>
    <n v="0"/>
    <n v="31057.564757526572"/>
    <n v="0"/>
    <n v="0"/>
    <n v="0"/>
    <n v="10870.1476651343"/>
    <n v="0"/>
    <x v="25"/>
  </r>
  <r>
    <n v="1.6"/>
    <s v="1.6.1.4.3.15"/>
    <x v="0"/>
    <s v="SPAT testing preparation and execution at Pole FS3"/>
    <s v="SPAT testing preparation and execution at Pole FS3"/>
    <x v="36"/>
    <x v="0"/>
    <s v="Labor - Task"/>
    <s v="SE"/>
    <s v="D - Expert Opinion"/>
    <n v="64.75"/>
    <n v="55"/>
    <n v="0.35"/>
    <n v="0.53"/>
    <s v="On Ice"/>
    <s v="C2"/>
    <n v="0.125"/>
    <n v="8191.0765133518207"/>
    <n v="4341.270552076464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0"/>
    <n v="150"/>
    <n v="150"/>
    <m/>
    <m/>
    <m/>
    <m/>
    <m/>
    <m/>
    <m/>
    <m/>
    <n v="450"/>
    <n v="3"/>
    <n v="0"/>
    <n v="14276.386079916028"/>
    <n v="14276.386079916028"/>
    <n v="14276.386079916028"/>
    <n v="0"/>
    <n v="0"/>
    <n v="0"/>
    <n v="0"/>
    <n v="0"/>
    <n v="0"/>
    <n v="0"/>
    <n v="0"/>
    <n v="42829.158239748082"/>
    <n v="22699.453867066484"/>
    <n v="65528.612106814566"/>
    <n v="5353.6447799685102"/>
    <n v="2837.4317333833105"/>
    <n v="65528.612106814566"/>
    <n v="1"/>
    <n v="1.0215000000000001"/>
    <n v="1.0434622500000001"/>
    <n v="1.0658966883750003"/>
    <n v="1.0888134671750629"/>
    <n v="0"/>
    <n v="0"/>
    <n v="0"/>
    <n v="31725.302399813394"/>
    <n v="0"/>
    <n v="0"/>
    <n v="0"/>
    <n v="11103.855839934688"/>
    <x v="25"/>
  </r>
  <r>
    <n v="1.6"/>
    <s v="1.6.1.4.5.4.3"/>
    <x v="0"/>
    <s v="Extend xDOMapp to include support for calibration devices in operations"/>
    <s v="Extend xDOMapp to include support for calibration devices in operations"/>
    <x v="36"/>
    <x v="0"/>
    <s v="Labor - Task"/>
    <s v="SE"/>
    <s v="D - Expert Opinion"/>
    <n v="64.75"/>
    <n v="55"/>
    <n v="0.35"/>
    <n v="0.53"/>
    <s v="Off Ice"/>
    <s v="C4"/>
    <n v="0.35"/>
    <n v="20666.106447782415"/>
    <n v="10953.03641732468"/>
    <m/>
    <m/>
    <m/>
    <m/>
    <m/>
    <m/>
    <m/>
    <m/>
    <m/>
    <m/>
    <m/>
    <n v="45"/>
    <n v="45"/>
    <n v="90"/>
    <n v="0.60000000000000009"/>
    <n v="0"/>
    <n v="0"/>
    <n v="0"/>
    <n v="0"/>
    <n v="0"/>
    <n v="0"/>
    <n v="0"/>
    <n v="0"/>
    <n v="0"/>
    <n v="0"/>
    <n v="4018.1340937500008"/>
    <n v="4018.1340937500008"/>
    <n v="8036.2681875000017"/>
    <n v="4259.2221393750015"/>
    <n v="12295.490326875002"/>
    <n v="2812.6938656250004"/>
    <n v="1490.7277487812505"/>
    <n v="45"/>
    <n v="45"/>
    <n v="45"/>
    <n v="30"/>
    <n v="30"/>
    <n v="30"/>
    <n v="30"/>
    <n v="30"/>
    <n v="30"/>
    <n v="20"/>
    <m/>
    <m/>
    <n v="335"/>
    <n v="2.2333333333333334"/>
    <n v="4104.5239767656258"/>
    <n v="4104.5239767656258"/>
    <n v="4104.5239767656258"/>
    <n v="2736.3493178437502"/>
    <n v="2736.3493178437502"/>
    <n v="2736.3493178437502"/>
    <n v="2736.3493178437502"/>
    <n v="2736.3493178437502"/>
    <n v="2736.3493178437502"/>
    <n v="1824.2328785625004"/>
    <n v="0"/>
    <n v="0"/>
    <n v="30555.900715921875"/>
    <n v="16194.627379438594"/>
    <n v="46750.528095360467"/>
    <n v="10694.565250572656"/>
    <n v="5668.119582803507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46.018422235473"/>
    <n v="1"/>
    <n v="1.0215000000000001"/>
    <n v="1.0434622500000001"/>
    <n v="1.0658966883750003"/>
    <n v="1.0888134671750629"/>
    <n v="5952.7912500000002"/>
    <n v="22634.000530312504"/>
    <n v="0"/>
    <n v="0"/>
    <n v="2083.4769375000001"/>
    <n v="7921.9001856093755"/>
    <n v="0"/>
    <n v="0"/>
    <x v="25"/>
  </r>
  <r>
    <n v="1.6"/>
    <s v="1.6.1.4.5.6"/>
    <x v="0"/>
    <s v="Support full DAQ testing with xDOMapp at NTS/SPTS with Calibration devices"/>
    <s v="Support full DAQ testing with xDOMapp at NTS/SPTS with Calibration devices"/>
    <x v="36"/>
    <x v="0"/>
    <s v="Labor - Task"/>
    <s v="SE"/>
    <s v="D - Expert Opinion"/>
    <n v="64.75"/>
    <n v="55"/>
    <n v="0.35"/>
    <n v="0.53"/>
    <s v="Off Ice"/>
    <s v="C2"/>
    <n v="0.125"/>
    <n v="3143.2760521324371"/>
    <n v="1665.936307630191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20"/>
    <n v="45"/>
    <n v="45"/>
    <n v="110"/>
    <n v="0.73333333333333328"/>
    <n v="0"/>
    <n v="0"/>
    <n v="0"/>
    <n v="0"/>
    <n v="0"/>
    <n v="0"/>
    <n v="0"/>
    <n v="0"/>
    <n v="0"/>
    <n v="1863.4538854515945"/>
    <n v="4192.7712422660879"/>
    <n v="4192.7712422660879"/>
    <n v="10248.99636998377"/>
    <n v="5431.968076091398"/>
    <n v="15680.964446075168"/>
    <n v="1281.1245462479712"/>
    <n v="678.99600951142475"/>
    <n v="45"/>
    <m/>
    <m/>
    <m/>
    <n v="20"/>
    <m/>
    <m/>
    <m/>
    <m/>
    <m/>
    <m/>
    <m/>
    <n v="65"/>
    <n v="0.43333333333333329"/>
    <n v="4282.9158239748085"/>
    <n v="0"/>
    <n v="0"/>
    <n v="0"/>
    <n v="1903.518143988804"/>
    <n v="0"/>
    <n v="0"/>
    <n v="0"/>
    <n v="0"/>
    <n v="0"/>
    <n v="0"/>
    <n v="0"/>
    <n v="6186.4339679636123"/>
    <n v="3278.8100030207147"/>
    <n v="9465.2439709843275"/>
    <n v="773.30424599545154"/>
    <n v="409.85125037758934"/>
    <n v="25146.208417059497"/>
    <n v="1"/>
    <n v="1.0215000000000001"/>
    <n v="1.0434622500000001"/>
    <n v="1.0658966883750003"/>
    <n v="1.0888134671750629"/>
    <n v="0"/>
    <n v="0"/>
    <n v="7591.8491629509399"/>
    <n v="4582.543679973046"/>
    <n v="0"/>
    <n v="0"/>
    <n v="2657.1472070328286"/>
    <n v="1603.8902879905661"/>
    <x v="25"/>
  </r>
  <r>
    <n v="1.6"/>
    <s v="1.6.1.4.5.8"/>
    <x v="0"/>
    <s v="Support xDOMapp through SPAT testing and deployment"/>
    <s v="Support xDOMapp through SPAT testing and deployment"/>
    <x v="36"/>
    <x v="0"/>
    <s v="Labor - Task"/>
    <s v="SE"/>
    <s v="D - Expert Opinion"/>
    <n v="64.75"/>
    <n v="55"/>
    <n v="0.35"/>
    <n v="0.53"/>
    <s v="Off Ice"/>
    <s v="C2"/>
    <n v="0.125"/>
    <n v="6437.9268690028375"/>
    <n v="3412.101240571504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30"/>
    <n v="30"/>
    <n v="30"/>
    <n v="30"/>
    <n v="30"/>
    <n v="30"/>
    <n v="30"/>
    <n v="30"/>
    <n v="30"/>
    <n v="30"/>
    <n v="300"/>
    <n v="2"/>
    <n v="0"/>
    <n v="0"/>
    <n v="2795.1808281773915"/>
    <n v="2795.1808281773915"/>
    <n v="2795.1808281773915"/>
    <n v="2795.1808281773915"/>
    <n v="2795.1808281773915"/>
    <n v="2795.1808281773915"/>
    <n v="2795.1808281773915"/>
    <n v="2795.1808281773915"/>
    <n v="2795.1808281773915"/>
    <n v="2795.1808281773915"/>
    <n v="27951.808281773916"/>
    <n v="14814.458389340176"/>
    <n v="42766.266671114092"/>
    <n v="3493.9760352217395"/>
    <n v="1851.807298667522"/>
    <n v="30"/>
    <m/>
    <m/>
    <m/>
    <n v="30"/>
    <m/>
    <m/>
    <m/>
    <m/>
    <m/>
    <m/>
    <m/>
    <n v="60"/>
    <n v="0.4"/>
    <n v="2855.2772159832057"/>
    <n v="0"/>
    <n v="0"/>
    <n v="0"/>
    <n v="2855.2772159832057"/>
    <n v="0"/>
    <n v="0"/>
    <n v="0"/>
    <n v="0"/>
    <n v="0"/>
    <n v="0"/>
    <n v="0"/>
    <n v="5710.5544319664114"/>
    <n v="3026.5938489421983"/>
    <n v="8737.1482809086101"/>
    <n v="713.81930399580142"/>
    <n v="378.32423111777479"/>
    <n v="51503.4149520227"/>
    <n v="1"/>
    <n v="1.0215000000000001"/>
    <n v="1.0434622500000001"/>
    <n v="1.0658966883750003"/>
    <n v="1.0888134671750629"/>
    <n v="0"/>
    <n v="0"/>
    <n v="20705.043171684381"/>
    <n v="4230.040319975119"/>
    <n v="0"/>
    <n v="0"/>
    <n v="7246.7651100895328"/>
    <n v="1480.5141119912917"/>
    <x v="25"/>
  </r>
  <r>
    <n v="1.6"/>
    <s v="1.6.1.4.6.5"/>
    <x v="0"/>
    <s v="Support MMB software for calibration device interface development"/>
    <s v="Support MMB-xDOMapp software for calibration devices"/>
    <x v="36"/>
    <x v="0"/>
    <s v="Labor - Task"/>
    <s v="SE"/>
    <s v="D - Expert Opinion"/>
    <n v="64.75"/>
    <n v="55"/>
    <n v="0.35"/>
    <n v="0.53"/>
    <s v="Off Ice"/>
    <s v="C2"/>
    <n v="0.125"/>
    <n v="14097.490108562639"/>
    <n v="7471.6697575381986"/>
    <m/>
    <m/>
    <m/>
    <m/>
    <m/>
    <m/>
    <m/>
    <n v="45"/>
    <n v="45"/>
    <n v="45"/>
    <n v="45"/>
    <m/>
    <m/>
    <n v="180"/>
    <n v="1.2000000000000002"/>
    <n v="0"/>
    <n v="0"/>
    <n v="0"/>
    <n v="0"/>
    <n v="0"/>
    <n v="0"/>
    <n v="4018.1340937500008"/>
    <n v="4018.1340937500008"/>
    <n v="4018.1340937500008"/>
    <n v="4018.1340937500008"/>
    <n v="0"/>
    <n v="0"/>
    <n v="16072.536375000003"/>
    <n v="8518.4442787500029"/>
    <n v="24590.980653750004"/>
    <n v="2009.0670468750004"/>
    <n v="1064.8055348437504"/>
    <n v="45"/>
    <n v="45"/>
    <n v="45"/>
    <m/>
    <m/>
    <m/>
    <m/>
    <n v="45"/>
    <n v="90"/>
    <n v="90"/>
    <n v="90"/>
    <n v="90"/>
    <n v="540"/>
    <n v="3.5999999999999996"/>
    <n v="4104.5239767656258"/>
    <n v="4104.5239767656258"/>
    <n v="4104.5239767656258"/>
    <n v="0"/>
    <n v="0"/>
    <n v="0"/>
    <n v="0"/>
    <n v="4104.5239767656258"/>
    <n v="8209.0479535312516"/>
    <n v="8209.0479535312516"/>
    <n v="8209.0479535312516"/>
    <n v="8209.0479535312516"/>
    <n v="49254.287721187502"/>
    <n v="26104.772492229378"/>
    <n v="75359.060213416873"/>
    <n v="6156.7859651484378"/>
    <n v="3263.0965615286723"/>
    <n v="45"/>
    <n v="45"/>
    <m/>
    <m/>
    <m/>
    <m/>
    <m/>
    <m/>
    <m/>
    <m/>
    <m/>
    <m/>
    <n v="90"/>
    <n v="0.60000000000000009"/>
    <n v="4192.7712422660879"/>
    <n v="4192.7712422660879"/>
    <n v="0"/>
    <n v="0"/>
    <n v="0"/>
    <n v="0"/>
    <n v="0"/>
    <n v="0"/>
    <n v="0"/>
    <n v="0"/>
    <n v="0"/>
    <n v="0"/>
    <n v="8385.5424845321759"/>
    <n v="4444.3375168020539"/>
    <n v="12829.88000133423"/>
    <n v="1048.192810566522"/>
    <n v="555.5421896002567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779.92086850111"/>
    <n v="1"/>
    <n v="1.0215000000000001"/>
    <n v="1.0434622500000001"/>
    <n v="1.0658966883750003"/>
    <n v="1.0888134671750629"/>
    <n v="11905.5825"/>
    <n v="36484.657571250005"/>
    <n v="6211.512951505314"/>
    <n v="0"/>
    <n v="4166.9538750000002"/>
    <n v="12769.6301499375"/>
    <n v="2174.0295330268596"/>
    <n v="0"/>
    <x v="25"/>
  </r>
  <r>
    <n v="1.6"/>
    <s v="1.6.1.6.6"/>
    <x v="1"/>
    <s v="Firmware device maintenance and support for all OM devices during DAQ Development"/>
    <s v="Firmware device maintenance and support for all OM devices during DAQ Development"/>
    <x v="37"/>
    <x v="0"/>
    <s v="Labor - Task"/>
    <s v="SE"/>
    <s v="D - Expert Opinion"/>
    <n v="64"/>
    <n v="64"/>
    <n v="0.4"/>
    <n v="0.58050000000000002"/>
    <s v="Off Ice"/>
    <s v="C3"/>
    <n v="0.2"/>
    <n v="12423.167104329515"/>
    <n v="7211.6485040632842"/>
    <m/>
    <n v="15"/>
    <n v="15"/>
    <n v="15"/>
    <n v="15"/>
    <n v="15"/>
    <n v="15"/>
    <n v="15"/>
    <n v="15"/>
    <n v="15"/>
    <n v="15"/>
    <n v="15"/>
    <n v="15"/>
    <n v="180"/>
    <n v="1.2000000000000002"/>
    <n v="1372.8960000000002"/>
    <n v="1372.8960000000002"/>
    <n v="1372.8960000000002"/>
    <n v="1372.8960000000002"/>
    <n v="1372.8960000000002"/>
    <n v="1372.8960000000002"/>
    <n v="1372.8960000000002"/>
    <n v="1372.8960000000002"/>
    <n v="1372.8960000000002"/>
    <n v="1372.8960000000002"/>
    <n v="1372.8960000000002"/>
    <n v="1372.8960000000002"/>
    <n v="16474.752000000004"/>
    <n v="9563.5935360000021"/>
    <n v="26038.345536000008"/>
    <n v="3294.9504000000011"/>
    <n v="1912.7187072000006"/>
    <n v="8"/>
    <n v="8"/>
    <n v="8"/>
    <n v="8"/>
    <n v="8"/>
    <n v="8"/>
    <n v="8"/>
    <n v="8"/>
    <n v="8"/>
    <n v="8"/>
    <n v="8"/>
    <n v="8"/>
    <n v="96"/>
    <n v="0.64"/>
    <n v="747.95374080000011"/>
    <n v="747.95374080000011"/>
    <n v="747.95374080000011"/>
    <n v="747.95374080000011"/>
    <n v="747.95374080000011"/>
    <n v="747.95374080000011"/>
    <n v="747.95374080000011"/>
    <n v="747.95374080000011"/>
    <n v="747.95374080000011"/>
    <n v="747.95374080000011"/>
    <n v="747.95374080000011"/>
    <n v="747.95374080000011"/>
    <n v="8975.4448895999994"/>
    <n v="5210.2457584127997"/>
    <n v="14185.690648012798"/>
    <n v="1795.0889779199999"/>
    <n v="1042.04915168256"/>
    <n v="8"/>
    <n v="8"/>
    <n v="8"/>
    <n v="8"/>
    <n v="8"/>
    <n v="8"/>
    <n v="8"/>
    <n v="8"/>
    <n v="8"/>
    <n v="8"/>
    <n v="8"/>
    <n v="8"/>
    <n v="96"/>
    <n v="0.64"/>
    <n v="764.03474622720012"/>
    <n v="764.03474622720012"/>
    <n v="764.03474622720012"/>
    <n v="764.03474622720012"/>
    <n v="764.03474622720012"/>
    <n v="764.03474622720012"/>
    <n v="764.03474622720012"/>
    <n v="764.03474622720012"/>
    <n v="764.03474622720012"/>
    <n v="764.03474622720012"/>
    <n v="764.03474622720012"/>
    <n v="764.03474622720012"/>
    <n v="9168.4169547264009"/>
    <n v="5322.2660422186755"/>
    <n v="14490.682996945077"/>
    <n v="1833.6833909452803"/>
    <n v="1064.4532084437351"/>
    <n v="8"/>
    <n v="8"/>
    <n v="8"/>
    <n v="8"/>
    <n v="8"/>
    <n v="8"/>
    <m/>
    <m/>
    <m/>
    <m/>
    <m/>
    <m/>
    <n v="48"/>
    <n v="0.32"/>
    <n v="780.46149327108503"/>
    <n v="780.46149327108503"/>
    <n v="780.46149327108503"/>
    <n v="780.46149327108503"/>
    <n v="780.46149327108503"/>
    <n v="780.46149327108503"/>
    <n v="0"/>
    <n v="0"/>
    <n v="0"/>
    <n v="0"/>
    <n v="0"/>
    <n v="0"/>
    <n v="4682.76895962651"/>
    <n v="2718.347381063189"/>
    <n v="7401.1163406896994"/>
    <n v="936.55379192530199"/>
    <n v="543.66947621263785"/>
    <n v="62115.835521647576"/>
    <n v="1"/>
    <n v="1.0215000000000001"/>
    <n v="1.0434622500000001"/>
    <n v="1.0658966883750003"/>
    <n v="1.0888134671750629"/>
    <n v="11767.68"/>
    <n v="6411.0320640000009"/>
    <n v="6548.8692533760022"/>
    <n v="3344.834971161793"/>
    <n v="4707.0720000000001"/>
    <n v="2564.4128256000004"/>
    <n v="2619.547701350401"/>
    <n v="1337.9339884647172"/>
    <x v="25"/>
  </r>
  <r>
    <n v="1.6"/>
    <s v="1.6.4.0"/>
    <x v="0"/>
    <s v="L3 Task Management"/>
    <s v="L3 Task management - Ralf Auer"/>
    <x v="38"/>
    <x v="0"/>
    <s v="Labor - LoE"/>
    <s v="EN"/>
    <s v="E - Extrapolation from Actuals"/>
    <n v="60"/>
    <n v="49"/>
    <n v="0.35"/>
    <n v="0.53"/>
    <s v="Off Ice"/>
    <s v="C1"/>
    <n v="0.09"/>
    <n v="1438.9121572090971"/>
    <n v="762.6234433208214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8"/>
    <n v="8"/>
    <n v="8"/>
    <n v="8"/>
    <n v="8"/>
    <n v="8"/>
    <n v="8"/>
    <n v="8"/>
    <n v="8"/>
    <n v="72"/>
    <n v="0.48"/>
    <n v="0"/>
    <n v="0"/>
    <n v="0"/>
    <n v="690.7010540670002"/>
    <n v="690.7010540670002"/>
    <n v="690.7010540670002"/>
    <n v="690.7010540670002"/>
    <n v="690.7010540670002"/>
    <n v="690.7010540670002"/>
    <n v="690.7010540670002"/>
    <n v="690.7010540670002"/>
    <n v="690.7010540670002"/>
    <n v="6216.3094866030006"/>
    <n v="3294.6440278995906"/>
    <n v="9510.9535145025911"/>
    <n v="559.46785379427001"/>
    <n v="296.51796251096312"/>
    <n v="8"/>
    <n v="8"/>
    <n v="8"/>
    <n v="8"/>
    <n v="8"/>
    <n v="8"/>
    <m/>
    <m/>
    <m/>
    <m/>
    <m/>
    <m/>
    <n v="48"/>
    <n v="0.32"/>
    <n v="705.55112672944074"/>
    <n v="705.55112672944074"/>
    <n v="705.55112672944074"/>
    <n v="705.55112672944074"/>
    <n v="705.55112672944074"/>
    <n v="705.55112672944074"/>
    <n v="0"/>
    <n v="0"/>
    <n v="0"/>
    <n v="0"/>
    <n v="0"/>
    <n v="0"/>
    <n v="4233.306760376644"/>
    <n v="2243.6525829996212"/>
    <n v="6476.9593433762657"/>
    <n v="380.99760843389794"/>
    <n v="201.92873246996589"/>
    <n v="15987.912857878857"/>
    <n v="1"/>
    <n v="1.0215000000000001"/>
    <n v="1.0434622500000001"/>
    <n v="1.0658966883750003"/>
    <n v="1.0888134671750629"/>
    <n v="0"/>
    <n v="0"/>
    <n v="4604.6736937800015"/>
    <n v="3135.782785464181"/>
    <n v="0"/>
    <n v="0"/>
    <n v="1611.6357928230004"/>
    <n v="1097.5239749124632"/>
    <x v="26"/>
  </r>
  <r>
    <n v="1.6"/>
    <s v="1.6.4.0"/>
    <x v="0"/>
    <s v="L3 Task Management"/>
    <s v="Miscellaneous supplies"/>
    <x v="5"/>
    <x v="1"/>
    <s v="M &amp; S"/>
    <m/>
    <s v="E - Extrapolation from Actuals"/>
    <m/>
    <n v="1"/>
    <n v="0"/>
    <n v="0.53"/>
    <s v="Off Ice"/>
    <s v="C1"/>
    <n v="0.09"/>
    <n v="137.69999999999999"/>
    <n v="72.980999999999995"/>
    <m/>
    <m/>
    <m/>
    <m/>
    <m/>
    <m/>
    <m/>
    <n v="500"/>
    <m/>
    <m/>
    <m/>
    <m/>
    <m/>
    <n v="0"/>
    <n v="0"/>
    <n v="0"/>
    <n v="0"/>
    <n v="0"/>
    <n v="0"/>
    <n v="0"/>
    <n v="0"/>
    <n v="500"/>
    <n v="0"/>
    <n v="0"/>
    <n v="0"/>
    <n v="0"/>
    <n v="0"/>
    <n v="500"/>
    <n v="265"/>
    <n v="765"/>
    <n v="45"/>
    <n v="23.849999999999998"/>
    <m/>
    <m/>
    <m/>
    <m/>
    <m/>
    <m/>
    <n v="500"/>
    <m/>
    <m/>
    <m/>
    <m/>
    <m/>
    <n v="0"/>
    <n v="0"/>
    <n v="0"/>
    <n v="0"/>
    <n v="0"/>
    <n v="0"/>
    <n v="0"/>
    <n v="0"/>
    <n v="500"/>
    <n v="0"/>
    <n v="0"/>
    <n v="0"/>
    <n v="0"/>
    <n v="0"/>
    <n v="500"/>
    <n v="265"/>
    <n v="765"/>
    <n v="45"/>
    <n v="23.84999999999999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26"/>
  </r>
  <r>
    <n v="1.6"/>
    <s v="1.6.4.0"/>
    <x v="0"/>
    <s v="L3 Task Management"/>
    <s v="Trip to MSU to install NTS equipment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26"/>
  </r>
  <r>
    <n v="1.6"/>
    <s v="1.6.4.0"/>
    <x v="0"/>
    <s v="L3 Task Management"/>
    <s v="NTS computing system purchase"/>
    <x v="5"/>
    <x v="3"/>
    <s v="CapEx"/>
    <m/>
    <s v="E - Extrapolation from Actuals"/>
    <m/>
    <n v="1"/>
    <n v="0"/>
    <n v="0.53"/>
    <s v="Off Ice"/>
    <s v="C3"/>
    <n v="0.2"/>
    <n v="5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500"/>
    <m/>
    <m/>
    <m/>
    <m/>
    <m/>
    <m/>
    <n v="0"/>
    <n v="0"/>
    <n v="0"/>
    <n v="0"/>
    <n v="0"/>
    <n v="0"/>
    <n v="0"/>
    <n v="2500"/>
    <n v="0"/>
    <n v="0"/>
    <n v="0"/>
    <n v="0"/>
    <n v="0"/>
    <n v="0"/>
    <n v="2500"/>
    <n v="0"/>
    <n v="2500"/>
    <n v="5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26"/>
  </r>
  <r>
    <n v="1.6"/>
    <s v="1.6.4.0"/>
    <x v="0"/>
    <s v="L3 Task Management"/>
    <s v="Miscellaneous supplies"/>
    <x v="5"/>
    <x v="1"/>
    <s v="M &amp; S"/>
    <m/>
    <s v="E - Extrapolation from Actuals"/>
    <m/>
    <n v="1"/>
    <n v="0"/>
    <n v="0.53"/>
    <s v="Off Ice"/>
    <s v="C1"/>
    <n v="0.09"/>
    <n v="68.849999999999994"/>
    <n v="36.49049999999999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500"/>
    <m/>
    <m/>
    <m/>
    <m/>
    <m/>
    <n v="0"/>
    <n v="0"/>
    <n v="0"/>
    <n v="0"/>
    <n v="0"/>
    <n v="0"/>
    <n v="0"/>
    <n v="0"/>
    <n v="500"/>
    <n v="0"/>
    <n v="0"/>
    <n v="0"/>
    <n v="0"/>
    <n v="0"/>
    <n v="500"/>
    <n v="265"/>
    <n v="765"/>
    <n v="45"/>
    <n v="23.84999999999999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"/>
    <n v="1"/>
    <n v="1.0215000000000001"/>
    <n v="1.0434622500000001"/>
    <n v="1.0658966883750003"/>
    <n v="1.0888134671750629"/>
    <n v="0"/>
    <n v="0"/>
    <n v="0"/>
    <n v="0"/>
    <n v="0"/>
    <n v="0"/>
    <n v="0"/>
    <n v="0"/>
    <x v="26"/>
  </r>
  <r>
    <n v="1.6"/>
    <s v="1.6.4.0"/>
    <x v="0"/>
    <s v="L3 Task Management"/>
    <s v="SPS computing system additions"/>
    <x v="5"/>
    <x v="3"/>
    <s v="CapEx"/>
    <m/>
    <s v="E - Extrapolation from Actuals"/>
    <m/>
    <n v="1"/>
    <n v="0"/>
    <n v="0.53"/>
    <s v="Off Ice"/>
    <s v="C3"/>
    <n v="0.2"/>
    <n v="24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12000"/>
    <m/>
    <m/>
    <m/>
    <n v="0"/>
    <n v="0"/>
    <n v="0"/>
    <n v="0"/>
    <n v="0"/>
    <n v="0"/>
    <n v="0"/>
    <n v="0"/>
    <n v="0"/>
    <n v="0"/>
    <n v="12000"/>
    <n v="0"/>
    <n v="0"/>
    <n v="0"/>
    <n v="12000"/>
    <n v="0"/>
    <n v="12000"/>
    <n v="24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26"/>
  </r>
  <r>
    <n v="1.6"/>
    <s v="1.6.5.0"/>
    <x v="2"/>
    <s v="L3 Task Management"/>
    <s v="L3 Task Management"/>
    <x v="5"/>
    <x v="0"/>
    <s v="Labor - Task"/>
    <s v="SC"/>
    <s v="E - Extrapolation from Actuals"/>
    <n v="52"/>
    <n v="52"/>
    <n v="0.28999999999999998"/>
    <n v="0.54500000000000004"/>
    <s v="Off Ice"/>
    <s v="C1"/>
    <n v="0.09"/>
    <n v="1203.3151093046943"/>
    <n v="655.8067345710584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8"/>
    <n v="8"/>
    <n v="8"/>
    <n v="8"/>
    <n v="8"/>
    <n v="8"/>
    <n v="8"/>
    <n v="8"/>
    <n v="8"/>
    <n v="72"/>
    <n v="0.48"/>
    <n v="0"/>
    <n v="0"/>
    <n v="0"/>
    <n v="572.00279884956012"/>
    <n v="572.00279884956012"/>
    <n v="572.00279884956012"/>
    <n v="572.00279884956012"/>
    <n v="572.00279884956012"/>
    <n v="572.00279884956012"/>
    <n v="572.00279884956012"/>
    <n v="572.00279884956012"/>
    <n v="572.00279884956012"/>
    <n v="5148.0251896460422"/>
    <n v="2805.6737283570933"/>
    <n v="7953.698918003136"/>
    <n v="463.32226706814379"/>
    <n v="252.51063555213838"/>
    <n v="8"/>
    <n v="8"/>
    <n v="8"/>
    <n v="8"/>
    <n v="8"/>
    <n v="8"/>
    <m/>
    <m/>
    <m/>
    <m/>
    <m/>
    <m/>
    <n v="48"/>
    <n v="0.32"/>
    <n v="584.30085902482574"/>
    <n v="584.30085902482574"/>
    <n v="584.30085902482574"/>
    <n v="584.30085902482574"/>
    <n v="584.30085902482574"/>
    <n v="584.30085902482574"/>
    <n v="0"/>
    <n v="0"/>
    <n v="0"/>
    <n v="0"/>
    <n v="0"/>
    <n v="0"/>
    <n v="3505.805154148954"/>
    <n v="1910.6638090111801"/>
    <n v="5416.4689631601341"/>
    <n v="315.52246387340585"/>
    <n v="171.95974281100621"/>
    <n v="13370.16788116327"/>
    <n v="1"/>
    <n v="1.0215000000000001"/>
    <n v="1.0434622500000001"/>
    <n v="1.0658966883750003"/>
    <n v="1.0888134671750629"/>
    <n v="0"/>
    <n v="0"/>
    <n v="3990.7172012760011"/>
    <n v="2717.678414068957"/>
    <n v="0"/>
    <n v="0"/>
    <n v="1157.3079883700402"/>
    <n v="788.12674007999749"/>
    <x v="2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A03ABF-B2DB-4424-A096-F75311F52161}" name="PivotTable6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0:R50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Fringe Cost PY5" fld="154" baseField="0" baseItem="0"/>
  </dataFields>
  <formats count="1">
    <format dxfId="3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3BFF1F-CB4A-4BF1-B4DA-4850F2434696}" name="PivotTable10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74:M78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3">
    <i>
      <x v="8"/>
    </i>
    <i>
      <x v="12"/>
    </i>
    <i t="grand">
      <x/>
    </i>
  </rowItems>
  <colFields count="1">
    <field x="158"/>
  </colFields>
  <colItems count="12">
    <i>
      <x/>
    </i>
    <i>
      <x v="5"/>
    </i>
    <i>
      <x v="6"/>
    </i>
    <i>
      <x v="13"/>
    </i>
    <i>
      <x v="14"/>
    </i>
    <i>
      <x v="15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3" hier="-1"/>
  </pageFields>
  <dataFields count="1">
    <dataField name="Sum of 12mo Subtotal PY5" fld="46" baseField="0" baseItem="0"/>
  </dataFields>
  <formats count="1">
    <format dxfId="4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153E46-B718-474A-B053-1B6FCCC1A793}" name="PivotTable13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05:Z10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>
      <x v="21"/>
    </i>
    <i>
      <x v="22"/>
    </i>
    <i>
      <x v="24"/>
    </i>
    <i>
      <x v="25"/>
    </i>
    <i>
      <x v="26"/>
    </i>
    <i t="grand">
      <x/>
    </i>
  </colItems>
  <pageFields count="2">
    <pageField fld="6" hier="-1"/>
    <pageField fld="2" hier="-1"/>
  </pageFields>
  <dataFields count="1">
    <dataField name="Sum of Indirect Subtotal PY6" fld="78" baseField="0" baseItem="0"/>
  </dataFields>
  <formats count="1">
    <format dxfId="2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1E8B5D-A6E0-4D59-8EC2-754999530E28}" name="PivotTable9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64:N6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22"/>
    </i>
    <i t="grand">
      <x/>
    </i>
  </colItems>
  <pageFields count="2">
    <pageField fld="2" hier="-1"/>
    <pageField fld="6" item="1" hier="-1"/>
  </pageFields>
  <dataFields count="1">
    <dataField name="Sum of 12mo Subtotal PY6" fld="77" baseField="0" baseItem="0"/>
  </dataFields>
  <formats count="1">
    <format dxfId="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B3AD18-CDF9-4ECE-A700-3F496F478482}" name="PivotTable1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93:L99" firstHeaderRow="1" firstDataRow="2" firstDataCol="1" rowPageCount="1" colPageCount="1"/>
  <pivotFields count="159">
    <pivotField showAll="0"/>
    <pivotField showAll="0"/>
    <pivotField axis="axisRow" multipleItemSelectionAllowed="1" showAll="0">
      <items count="7">
        <item x="4"/>
        <item h="1" x="3"/>
        <item x="1"/>
        <item x="5"/>
        <item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dataField="1"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2"/>
  </rowFields>
  <rowItems count="5">
    <i>
      <x/>
    </i>
    <i>
      <x v="2"/>
    </i>
    <i>
      <x v="3"/>
    </i>
    <i>
      <x v="4"/>
    </i>
    <i t="grand">
      <x/>
    </i>
  </rowItems>
  <colFields count="1">
    <field x="158"/>
  </colFields>
  <colItems count="11">
    <i>
      <x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7"/>
    </i>
    <i t="grand">
      <x/>
    </i>
  </colItems>
  <pageFields count="1">
    <pageField fld="6" hier="-1"/>
  </pageFields>
  <dataFields count="1">
    <dataField name="Sum of Complete Total PY6" fld="79" baseField="0" baseItem="0"/>
  </dataFields>
  <formats count="1">
    <format dxfId="2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E1EE81-045A-4F80-8F83-D8E003A0F226}" name="PivotTable4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39:B158" firstHeaderRow="1" firstDataRow="1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showAll="0"/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Items count="1">
    <i/>
  </colItems>
  <pageFields count="2">
    <pageField fld="6" item="1" hier="-1"/>
    <pageField fld="2" item="5" hier="-1"/>
  </pageFields>
  <dataFields count="1">
    <dataField name="Sum of PY6 CMo" fld="64" baseField="0" baseItem="0"/>
  </dataFields>
  <formats count="2">
    <format dxfId="26">
      <pivotArea collapsedLevelsAreSubtotals="1" fieldPosition="0">
        <references count="1">
          <reference field="5" count="0"/>
        </references>
      </pivotArea>
    </format>
    <format dxfId="25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35CE2C-EEC9-458E-BE60-E7AB048FA2B3}" name="PivotTable3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R24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Salary Cost PY6" fld="151" baseField="0" baseItem="0"/>
  </dataFields>
  <formats count="1">
    <format dxfId="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E93A5F-5FBC-4525-97E6-9474CABD8CB1}" name="PivotTable6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0:R50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Fringe Cost PY6" fld="155" baseField="0" baseItem="0"/>
  </dataFields>
  <formats count="1">
    <format dxfId="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B25428-0872-4936-889D-1DBBAE980975}" name="PivotTable8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62:B163" firstHeaderRow="0" firstDataRow="1" firstDataCol="0"/>
  <pivotFields count="15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dataField="1" numFmtId="167" showAll="0"/>
    <pivotField dataField="1"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showAll="0"/>
  </pivotFields>
  <rowItems count="1">
    <i/>
  </rowItems>
  <colFields count="1">
    <field x="-2"/>
  </colFields>
  <colItems count="2">
    <i>
      <x/>
    </i>
    <i i="1">
      <x v="1"/>
    </i>
  </colItems>
  <dataFields count="2">
    <dataField name="Sum of EU Direct PY6" fld="80" baseField="0" baseItem="0"/>
    <dataField name="Sum of EU Ind PY6" fld="81" baseField="0" baseItem="0"/>
  </dataFields>
  <formats count="1">
    <format dxfId="2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1BE237-88E2-41D8-8F0D-2A51D5108B66}" name="PivotTable10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74:M78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3">
    <i>
      <x v="8"/>
    </i>
    <i>
      <x v="12"/>
    </i>
    <i t="grand">
      <x/>
    </i>
  </rowItems>
  <colFields count="1">
    <field x="158"/>
  </colFields>
  <colItems count="12">
    <i>
      <x/>
    </i>
    <i>
      <x v="5"/>
    </i>
    <i>
      <x v="6"/>
    </i>
    <i>
      <x v="13"/>
    </i>
    <i>
      <x v="14"/>
    </i>
    <i>
      <x v="15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3" hier="-1"/>
  </pageFields>
  <dataFields count="1">
    <dataField name="Sum of 12mo Subtotal PY6" fld="77" baseField="0" baseItem="0"/>
  </dataFields>
  <formats count="1">
    <format dxfId="3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2B2993-AAD6-4DC3-83F4-A5504C80BCD3}" name="PivotTable7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55:M5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2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9"/>
    </i>
    <i>
      <x v="26"/>
    </i>
    <i t="grand">
      <x/>
    </i>
  </colItems>
  <pageFields count="2">
    <pageField fld="2" hier="-1"/>
    <pageField fld="6" item="0" hier="-1"/>
  </pageFields>
  <dataFields count="1">
    <dataField name="Sum of 12mo Subtotal PY6" fld="77" baseField="0" baseItem="0"/>
  </dataFields>
  <formats count="1">
    <format dxfId="3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8A7EEE-4E62-4F89-A59F-6D398E69F285}" name="PivotTable13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05:Z10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>
      <x v="21"/>
    </i>
    <i>
      <x v="22"/>
    </i>
    <i>
      <x v="24"/>
    </i>
    <i>
      <x v="25"/>
    </i>
    <i>
      <x v="26"/>
    </i>
    <i t="grand">
      <x/>
    </i>
  </colItems>
  <pageFields count="2">
    <pageField fld="6" hier="-1"/>
    <pageField fld="2" hier="-1"/>
  </pageFields>
  <dataFields count="1">
    <dataField name="Sum of Indirect Subtotal PY5" fld="47" baseField="0" baseItem="0"/>
  </dataFields>
  <formats count="1">
    <format dxfId="3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2EA2FD-ED7B-4272-95E2-8F32D0482705}" name="PivotTable1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84:N8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/>
    </i>
    <i>
      <x v="5"/>
    </i>
    <i>
      <x v="6"/>
    </i>
    <i>
      <x v="12"/>
    </i>
    <i>
      <x v="13"/>
    </i>
    <i>
      <x v="15"/>
    </i>
    <i>
      <x v="18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2" hier="-1"/>
  </pageFields>
  <dataFields count="1">
    <dataField name="Sum of 12mo Subtotal PY6" fld="77" baseField="0" baseItem="0"/>
  </dataFields>
  <formats count="1">
    <format dxfId="3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2781EF-8B3B-4719-8196-8632F5D17F87}" name="PivotTable7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55:M5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2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9"/>
    </i>
    <i>
      <x v="26"/>
    </i>
    <i t="grand">
      <x/>
    </i>
  </colItems>
  <pageFields count="2">
    <pageField fld="2" hier="-1"/>
    <pageField fld="6" item="0" hier="-1"/>
  </pageFields>
  <dataFields count="1">
    <dataField name="Sum of 12mo Subtotal PY7" fld="108" baseField="0" baseItem="0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CFB8BC-75BC-4968-BF85-B0A8E1FC51C1}" name="PivotTable13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05:Z10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>
      <x v="21"/>
    </i>
    <i>
      <x v="22"/>
    </i>
    <i>
      <x v="24"/>
    </i>
    <i>
      <x v="25"/>
    </i>
    <i>
      <x v="26"/>
    </i>
    <i t="grand">
      <x/>
    </i>
  </colItems>
  <pageFields count="2">
    <pageField fld="6" hier="-1"/>
    <pageField fld="2" hier="-1"/>
  </pageFields>
  <dataFields count="1">
    <dataField name="Sum of Indirect Subtotal PY7" fld="109" baseField="0" baseItem="0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A4199E-F59F-44DD-AD8F-44BA6D7E7144}" name="PivotTable4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39:B158" firstHeaderRow="1" firstDataRow="1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showAll="0"/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Items count="1">
    <i/>
  </colItems>
  <pageFields count="2">
    <pageField fld="6" item="1" hier="-1"/>
    <pageField fld="2" item="5" hier="-1"/>
  </pageFields>
  <dataFields count="1">
    <dataField name="Sum of PY7 CMo" fld="95" baseField="0" baseItem="0"/>
  </dataFields>
  <formats count="2">
    <format dxfId="14">
      <pivotArea collapsedLevelsAreSubtotals="1" fieldPosition="0">
        <references count="1">
          <reference field="5" count="0"/>
        </references>
      </pivotArea>
    </format>
    <format dxfId="13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63F542-8C98-4AF3-98D8-C57D28CF4854}" name="PivotTable1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93:L99" firstHeaderRow="1" firstDataRow="2" firstDataCol="1" rowPageCount="1" colPageCount="1"/>
  <pivotFields count="159">
    <pivotField showAll="0"/>
    <pivotField showAll="0"/>
    <pivotField axis="axisRow" multipleItemSelectionAllowed="1" showAll="0">
      <items count="7">
        <item x="4"/>
        <item h="1" x="3"/>
        <item x="1"/>
        <item x="5"/>
        <item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dataField="1"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2"/>
  </rowFields>
  <rowItems count="5">
    <i>
      <x/>
    </i>
    <i>
      <x v="2"/>
    </i>
    <i>
      <x v="3"/>
    </i>
    <i>
      <x v="4"/>
    </i>
    <i t="grand">
      <x/>
    </i>
  </rowItems>
  <colFields count="1">
    <field x="158"/>
  </colFields>
  <colItems count="11">
    <i>
      <x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7"/>
    </i>
    <i t="grand">
      <x/>
    </i>
  </colItems>
  <pageFields count="1">
    <pageField fld="6" hier="-1"/>
  </pageFields>
  <dataFields count="1">
    <dataField name="Sum of Complete Total PY7" fld="110" baseField="0" baseItem="0"/>
  </dataFields>
  <formats count="1"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249CAE-2FAE-4805-80F9-6994EF3E65F4}" name="PivotTable10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74:M78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3">
    <i>
      <x v="8"/>
    </i>
    <i>
      <x v="12"/>
    </i>
    <i t="grand">
      <x/>
    </i>
  </rowItems>
  <colFields count="1">
    <field x="158"/>
  </colFields>
  <colItems count="12">
    <i>
      <x/>
    </i>
    <i>
      <x v="5"/>
    </i>
    <i>
      <x v="6"/>
    </i>
    <i>
      <x v="13"/>
    </i>
    <i>
      <x v="14"/>
    </i>
    <i>
      <x v="15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3" hier="-1"/>
  </pageFields>
  <dataFields count="1">
    <dataField name="Sum of 12mo Subtotal PY7" fld="108" baseField="0" baseItem="0"/>
  </dataFields>
  <formats count="1">
    <format dxfId="1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96E9A0-F98E-464A-9199-232D1D68A30F}" name="PivotTable9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64:N6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22"/>
    </i>
    <i t="grand">
      <x/>
    </i>
  </colItems>
  <pageFields count="2">
    <pageField fld="2" hier="-1"/>
    <pageField fld="6" item="1" hier="-1"/>
  </pageFields>
  <dataFields count="1">
    <dataField name="Sum of 12mo Subtotal PY7" fld="108" baseField="0" baseItem="0"/>
  </dataFields>
  <formats count="1">
    <format dxfId="1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21A968-6325-40A5-A73C-2B6A9F6BBAFF}" name="PivotTable6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0:R50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dataField="1"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Fringe Cost PY7" fld="156" baseField="0" baseItem="0"/>
  </dataFields>
  <formats count="1">
    <format dxfId="1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F581C6-191F-418B-B5E4-7A95DD314094}" name="PivotTable15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61:B162" firstHeaderRow="0" firstDataRow="1" firstDataCol="0"/>
  <pivotFields count="15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dataField="1" numFmtId="167" showAll="0"/>
    <pivotField dataField="1"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showAll="0"/>
  </pivotFields>
  <rowItems count="1">
    <i/>
  </rowItems>
  <colFields count="1">
    <field x="-2"/>
  </colFields>
  <colItems count="2">
    <i>
      <x/>
    </i>
    <i i="1">
      <x v="1"/>
    </i>
  </colItems>
  <dataFields count="2">
    <dataField name="Sum of EU Direct PY7" fld="111" baseField="0" baseItem="0"/>
    <dataField name="Sum of EU Ind PY7" fld="112" baseField="0" baseItem="0"/>
  </dataFields>
  <formats count="1">
    <format dxfId="1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E7E3C0-BCB2-4B91-AD42-411D46A1E139}" name="PivotTable1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84:N8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/>
    </i>
    <i>
      <x v="5"/>
    </i>
    <i>
      <x v="6"/>
    </i>
    <i>
      <x v="12"/>
    </i>
    <i>
      <x v="13"/>
    </i>
    <i>
      <x v="15"/>
    </i>
    <i>
      <x v="18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2" hier="-1"/>
  </pageFields>
  <dataFields count="1">
    <dataField name="Sum of 12mo Subtotal PY7" fld="108" baseField="0" baseItem="0"/>
  </dataFields>
  <formats count="1"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D1698C-7E0F-4D03-A328-4F4F1F37F356}" name="PivotTable1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93:L99" firstHeaderRow="1" firstDataRow="2" firstDataCol="1" rowPageCount="1" colPageCount="1"/>
  <pivotFields count="159">
    <pivotField showAll="0"/>
    <pivotField showAll="0"/>
    <pivotField axis="axisRow" multipleItemSelectionAllowed="1" showAll="0">
      <items count="7">
        <item x="4"/>
        <item h="1" x="3"/>
        <item x="1"/>
        <item x="5"/>
        <item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dataField="1"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2"/>
  </rowFields>
  <rowItems count="5">
    <i>
      <x/>
    </i>
    <i>
      <x v="2"/>
    </i>
    <i>
      <x v="3"/>
    </i>
    <i>
      <x v="4"/>
    </i>
    <i t="grand">
      <x/>
    </i>
  </rowItems>
  <colFields count="1">
    <field x="158"/>
  </colFields>
  <colItems count="11">
    <i>
      <x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7"/>
    </i>
    <i t="grand">
      <x/>
    </i>
  </colItems>
  <pageFields count="1">
    <pageField fld="6" hier="-1"/>
  </pageFields>
  <dataFields count="1">
    <dataField name="Sum of Complete Total PY5" fld="48" baseField="0" baseItem="0"/>
  </dataFields>
  <formats count="1">
    <format dxfId="3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21A29A-DF81-4FBF-9A10-3409098E4AF0}" name="PivotTable3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R24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Salary Cost PY7" fld="152" baseField="0" baseItem="0"/>
  </dataFields>
  <formats count="1">
    <format dxfId="2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114FEC-D5E7-43C4-92BC-65716364924C}" name="PivotTable16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60:B161" firstHeaderRow="0" firstDataRow="1" firstDataCol="0"/>
  <pivotFields count="15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dataField="1" numFmtId="167" showAll="0"/>
    <pivotField dataField="1"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showAll="0"/>
  </pivotFields>
  <rowItems count="1">
    <i/>
  </rowItems>
  <colFields count="1">
    <field x="-2"/>
  </colFields>
  <colItems count="2">
    <i>
      <x/>
    </i>
    <i i="1">
      <x v="1"/>
    </i>
  </colItems>
  <dataFields count="2">
    <dataField name="Sum of EU Direct PY8" fld="142" baseField="0" baseItem="0"/>
    <dataField name="Sum of EU Ind PY8" fld="143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ABE2A4-471B-44A3-A342-D8174E2B4FD0}" name="PivotTable6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0:R50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dataField="1"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Fringe Cost PY8" fld="157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509265-1693-4CBE-8CB3-AA07FA4CFC76}" name="PivotTable3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R24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Salary Cost PY8" fld="153" baseField="0" baseItem="0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BE4644-934B-466E-AB6F-59B3E237EE5A}" name="PivotTable1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84:N8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/>
    </i>
    <i>
      <x v="5"/>
    </i>
    <i>
      <x v="6"/>
    </i>
    <i>
      <x v="12"/>
    </i>
    <i>
      <x v="13"/>
    </i>
    <i>
      <x v="15"/>
    </i>
    <i>
      <x v="18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2" hier="-1"/>
  </pageFields>
  <dataFields count="1">
    <dataField name="Sum of 12mo Subtotal PY8" fld="139" baseField="0" baseItem="0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169786-00F4-4619-9F9A-B8C10751E7BA}" name="PivotTable10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74:M78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3">
    <i>
      <x v="8"/>
    </i>
    <i>
      <x v="12"/>
    </i>
    <i t="grand">
      <x/>
    </i>
  </rowItems>
  <colFields count="1">
    <field x="158"/>
  </colFields>
  <colItems count="12">
    <i>
      <x/>
    </i>
    <i>
      <x v="5"/>
    </i>
    <i>
      <x v="6"/>
    </i>
    <i>
      <x v="13"/>
    </i>
    <i>
      <x v="14"/>
    </i>
    <i>
      <x v="15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3" hier="-1"/>
  </pageFields>
  <dataFields count="1">
    <dataField name="Sum of 12mo Subtotal PY8" fld="139" baseField="0" baseItem="0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94BDE6-58D3-4202-9C20-28BF186FF2D1}" name="PivotTable13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05:Z10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>
      <x v="21"/>
    </i>
    <i>
      <x v="22"/>
    </i>
    <i>
      <x v="24"/>
    </i>
    <i>
      <x v="25"/>
    </i>
    <i>
      <x v="26"/>
    </i>
    <i t="grand">
      <x/>
    </i>
  </colItems>
  <pageFields count="2">
    <pageField fld="6" hier="-1"/>
    <pageField fld="2" hier="-1"/>
  </pageFields>
  <dataFields count="1">
    <dataField name="Sum of Indirect Subtotal PY8" fld="140" baseField="0" baseItem="0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D81DC4-2DA3-46DD-B8EC-8BD14E456BBE}" name="PivotTable1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93:L99" firstHeaderRow="1" firstDataRow="2" firstDataCol="1" rowPageCount="1" colPageCount="1"/>
  <pivotFields count="159">
    <pivotField showAll="0"/>
    <pivotField showAll="0"/>
    <pivotField axis="axisRow" multipleItemSelectionAllowed="1" showAll="0">
      <items count="7">
        <item x="4"/>
        <item h="1" x="3"/>
        <item x="1"/>
        <item x="5"/>
        <item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dataField="1"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2"/>
  </rowFields>
  <rowItems count="5">
    <i>
      <x/>
    </i>
    <i>
      <x v="2"/>
    </i>
    <i>
      <x v="3"/>
    </i>
    <i>
      <x v="4"/>
    </i>
    <i t="grand">
      <x/>
    </i>
  </rowItems>
  <colFields count="1">
    <field x="158"/>
  </colFields>
  <colItems count="11">
    <i>
      <x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7"/>
    </i>
    <i t="grand">
      <x/>
    </i>
  </colItems>
  <pageFields count="1">
    <pageField fld="6" hier="-1"/>
  </pageFields>
  <dataFields count="1">
    <dataField name="Sum of Complete Total PY8" fld="141" baseField="0" baseItem="0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60868F-133E-4989-A1A8-A510CD677C2E}" name="PivotTable4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39:B158" firstHeaderRow="1" firstDataRow="1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showAll="0"/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Items count="1">
    <i/>
  </colItems>
  <pageFields count="2">
    <pageField fld="6" item="1" hier="-1"/>
    <pageField fld="2" item="5" hier="-1"/>
  </pageFields>
  <dataFields count="1">
    <dataField name="Sum of PY8 CMo" fld="126" baseField="0" baseItem="0"/>
  </dataFields>
  <formats count="2">
    <format dxfId="8">
      <pivotArea collapsedLevelsAreSubtotals="1" fieldPosition="0">
        <references count="1">
          <reference field="5" count="0"/>
        </references>
      </pivotArea>
    </format>
    <format dxfId="7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1C4B71-53CA-48B9-ADEE-13607F379E5B}" name="PivotTable7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55:M5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2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9"/>
    </i>
    <i>
      <x v="26"/>
    </i>
    <i t="grand">
      <x/>
    </i>
  </colItems>
  <pageFields count="2">
    <pageField fld="2" hier="-1"/>
    <pageField fld="6" item="0" hier="-1"/>
  </pageFields>
  <dataFields count="1">
    <dataField name="Sum of 12mo Subtotal PY8" fld="139" baseField="0" baseItem="0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92B297-4145-47DB-8ED3-F573E507BEF8}" name="PivotTable1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84:N8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/>
    </i>
    <i>
      <x v="5"/>
    </i>
    <i>
      <x v="6"/>
    </i>
    <i>
      <x v="12"/>
    </i>
    <i>
      <x v="13"/>
    </i>
    <i>
      <x v="15"/>
    </i>
    <i>
      <x v="18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2" hier="-1"/>
  </pageFields>
  <dataFields count="1">
    <dataField name="Sum of 12mo Subtotal PY5" fld="46" baseField="0" baseItem="0"/>
  </dataFields>
  <formats count="1">
    <format dxfId="3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B6CB8D-D9C2-42CF-B794-A6BF7C4364D7}" name="PivotTable9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64:N6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22"/>
    </i>
    <i t="grand">
      <x/>
    </i>
  </colItems>
  <pageFields count="2">
    <pageField fld="2" hier="-1"/>
    <pageField fld="6" item="1" hier="-1"/>
  </pageFields>
  <dataFields count="1">
    <dataField name="Sum of 12mo Subtotal PY8" fld="139" baseField="0" baseItem="0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DF56A5-11A8-45FC-89D5-583B75340CFE}" name="PivotTable5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61:B162" firstHeaderRow="0" firstDataRow="1" firstDataCol="0"/>
  <pivotFields count="15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dataField="1" numFmtId="167" showAll="0"/>
    <pivotField dataField="1"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showAll="0"/>
  </pivotFields>
  <rowItems count="1">
    <i/>
  </rowItems>
  <colFields count="1">
    <field x="-2"/>
  </colFields>
  <colItems count="2">
    <i>
      <x/>
    </i>
    <i i="1">
      <x v="1"/>
    </i>
  </colItems>
  <dataFields count="2">
    <dataField name="Sum of EU Direct PY5" fld="49" baseField="0" baseItem="0"/>
    <dataField name="Sum of EU Ind PY5" fld="50" baseField="0" baseItem="0"/>
  </dataFields>
  <formats count="2"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1E0756-B251-4D27-8DA2-F51E249FEA2D}" name="PivotTable4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39:B158" firstHeaderRow="1" firstDataRow="1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showAll="0"/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Items count="1">
    <i/>
  </colItems>
  <pageFields count="2">
    <pageField fld="6" item="1" hier="-1"/>
    <pageField fld="2" item="5" hier="-1"/>
  </pageFields>
  <dataFields count="1">
    <dataField name="Sum of PY5 CMo" fld="33" baseField="0" baseItem="0"/>
  </dataFields>
  <formats count="2">
    <format dxfId="40">
      <pivotArea collapsedLevelsAreSubtotals="1" fieldPosition="0">
        <references count="1">
          <reference field="5" count="0"/>
        </references>
      </pivotArea>
    </format>
    <format dxfId="39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740573-CA0C-4E97-BF09-DC35D59012F2}" name="PivotTable9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64:N6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22"/>
    </i>
    <i t="grand">
      <x/>
    </i>
  </colItems>
  <pageFields count="2">
    <pageField fld="2" hier="-1"/>
    <pageField fld="6" item="1" hier="-1"/>
  </pageFields>
  <dataFields count="1">
    <dataField name="Sum of 12mo Subtotal PY5" fld="46" baseField="0" baseItem="0"/>
  </dataFields>
  <formats count="1">
    <format dxfId="4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02ED8B-4BD1-4115-9810-FA8CB371526B}" name="PivotTable7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55:M5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2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9"/>
    </i>
    <i>
      <x v="26"/>
    </i>
    <i t="grand">
      <x/>
    </i>
  </colItems>
  <pageFields count="2">
    <pageField fld="2" hier="-1"/>
    <pageField fld="6" item="0" hier="-1"/>
  </pageFields>
  <dataFields count="1">
    <dataField name="Sum of 12mo Subtotal PY5" fld="46" baseField="0" baseItem="0"/>
  </dataFields>
  <formats count="1">
    <format dxfId="4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17D341-A624-47AD-9257-D76E040064F0}" name="PivotTable3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R24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Salary Cost PY5" fld="150" baseField="0" baseItem="0" numFmtId="167"/>
  </dataFields>
  <formats count="1">
    <format dxfId="4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8.xml"/><Relationship Id="rId3" Type="http://schemas.openxmlformats.org/officeDocument/2006/relationships/pivotTable" Target="../pivotTables/pivotTable13.xml"/><Relationship Id="rId7" Type="http://schemas.openxmlformats.org/officeDocument/2006/relationships/pivotTable" Target="../pivotTables/pivotTable17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pivotTable" Target="../pivotTables/pivotTable16.xml"/><Relationship Id="rId11" Type="http://schemas.openxmlformats.org/officeDocument/2006/relationships/printerSettings" Target="../printerSettings/printerSettings4.bin"/><Relationship Id="rId5" Type="http://schemas.openxmlformats.org/officeDocument/2006/relationships/pivotTable" Target="../pivotTables/pivotTable15.xml"/><Relationship Id="rId10" Type="http://schemas.openxmlformats.org/officeDocument/2006/relationships/pivotTable" Target="../pivotTables/pivotTable20.xml"/><Relationship Id="rId4" Type="http://schemas.openxmlformats.org/officeDocument/2006/relationships/pivotTable" Target="../pivotTables/pivotTable14.xml"/><Relationship Id="rId9" Type="http://schemas.openxmlformats.org/officeDocument/2006/relationships/pivotTable" Target="../pivotTables/pivotTable1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8.xml"/><Relationship Id="rId3" Type="http://schemas.openxmlformats.org/officeDocument/2006/relationships/pivotTable" Target="../pivotTables/pivotTable23.xml"/><Relationship Id="rId7" Type="http://schemas.openxmlformats.org/officeDocument/2006/relationships/pivotTable" Target="../pivotTables/pivotTable27.xml"/><Relationship Id="rId2" Type="http://schemas.openxmlformats.org/officeDocument/2006/relationships/pivotTable" Target="../pivotTables/pivotTable22.xml"/><Relationship Id="rId1" Type="http://schemas.openxmlformats.org/officeDocument/2006/relationships/pivotTable" Target="../pivotTables/pivotTable21.xml"/><Relationship Id="rId6" Type="http://schemas.openxmlformats.org/officeDocument/2006/relationships/pivotTable" Target="../pivotTables/pivotTable26.xml"/><Relationship Id="rId11" Type="http://schemas.openxmlformats.org/officeDocument/2006/relationships/printerSettings" Target="../printerSettings/printerSettings5.bin"/><Relationship Id="rId5" Type="http://schemas.openxmlformats.org/officeDocument/2006/relationships/pivotTable" Target="../pivotTables/pivotTable25.xml"/><Relationship Id="rId10" Type="http://schemas.openxmlformats.org/officeDocument/2006/relationships/pivotTable" Target="../pivotTables/pivotTable30.xml"/><Relationship Id="rId4" Type="http://schemas.openxmlformats.org/officeDocument/2006/relationships/pivotTable" Target="../pivotTables/pivotTable24.xml"/><Relationship Id="rId9" Type="http://schemas.openxmlformats.org/officeDocument/2006/relationships/pivotTable" Target="../pivotTables/pivotTable29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38.xml"/><Relationship Id="rId3" Type="http://schemas.openxmlformats.org/officeDocument/2006/relationships/pivotTable" Target="../pivotTables/pivotTable33.xml"/><Relationship Id="rId7" Type="http://schemas.openxmlformats.org/officeDocument/2006/relationships/pivotTable" Target="../pivotTables/pivotTable37.xml"/><Relationship Id="rId2" Type="http://schemas.openxmlformats.org/officeDocument/2006/relationships/pivotTable" Target="../pivotTables/pivotTable32.xml"/><Relationship Id="rId1" Type="http://schemas.openxmlformats.org/officeDocument/2006/relationships/pivotTable" Target="../pivotTables/pivotTable31.xml"/><Relationship Id="rId6" Type="http://schemas.openxmlformats.org/officeDocument/2006/relationships/pivotTable" Target="../pivotTables/pivotTable36.xml"/><Relationship Id="rId11" Type="http://schemas.openxmlformats.org/officeDocument/2006/relationships/printerSettings" Target="../printerSettings/printerSettings6.bin"/><Relationship Id="rId5" Type="http://schemas.openxmlformats.org/officeDocument/2006/relationships/pivotTable" Target="../pivotTables/pivotTable35.xml"/><Relationship Id="rId10" Type="http://schemas.openxmlformats.org/officeDocument/2006/relationships/pivotTable" Target="../pivotTables/pivotTable40.xml"/><Relationship Id="rId4" Type="http://schemas.openxmlformats.org/officeDocument/2006/relationships/pivotTable" Target="../pivotTables/pivotTable34.xml"/><Relationship Id="rId9" Type="http://schemas.openxmlformats.org/officeDocument/2006/relationships/pivotTable" Target="../pivotTables/pivot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D25C4-4C25-45BA-8B2D-284BAE67B441}">
  <dimension ref="A1:D7"/>
  <sheetViews>
    <sheetView workbookViewId="0">
      <selection activeCell="C8" sqref="C8"/>
    </sheetView>
  </sheetViews>
  <sheetFormatPr defaultRowHeight="15" x14ac:dyDescent="0.25"/>
  <sheetData>
    <row r="1" spans="1:4" x14ac:dyDescent="0.25">
      <c r="A1" t="s">
        <v>1680</v>
      </c>
      <c r="B1" t="s">
        <v>1683</v>
      </c>
      <c r="C1" t="s">
        <v>1684</v>
      </c>
      <c r="D1" t="s">
        <v>1681</v>
      </c>
    </row>
    <row r="2" spans="1:4" x14ac:dyDescent="0.25">
      <c r="A2" t="s">
        <v>156</v>
      </c>
      <c r="B2" s="197">
        <v>0.03</v>
      </c>
      <c r="C2" s="198">
        <v>0.15</v>
      </c>
      <c r="D2" s="198">
        <f t="shared" ref="D2:D7" si="0">SUM(B2:C2)/2</f>
        <v>0.09</v>
      </c>
    </row>
    <row r="3" spans="1:4" ht="15.75" thickBot="1" x14ac:dyDescent="0.3">
      <c r="A3" t="s">
        <v>173</v>
      </c>
      <c r="B3" s="198">
        <v>0.05</v>
      </c>
      <c r="C3" s="198">
        <v>0.2</v>
      </c>
      <c r="D3" s="198">
        <f t="shared" si="0"/>
        <v>0.125</v>
      </c>
    </row>
    <row r="4" spans="1:4" ht="15.75" thickBot="1" x14ac:dyDescent="0.3">
      <c r="A4" s="195" t="s">
        <v>352</v>
      </c>
      <c r="B4" s="198">
        <v>0.1</v>
      </c>
      <c r="C4" s="198">
        <v>0.3</v>
      </c>
      <c r="D4" s="198">
        <f t="shared" si="0"/>
        <v>0.2</v>
      </c>
    </row>
    <row r="5" spans="1:4" ht="15.75" thickBot="1" x14ac:dyDescent="0.3">
      <c r="A5" s="196" t="s">
        <v>356</v>
      </c>
      <c r="B5" s="198">
        <v>0.2</v>
      </c>
      <c r="C5" s="198">
        <v>0.5</v>
      </c>
      <c r="D5" s="198">
        <f t="shared" si="0"/>
        <v>0.35</v>
      </c>
    </row>
    <row r="6" spans="1:4" ht="15.75" thickBot="1" x14ac:dyDescent="0.3">
      <c r="A6" s="196" t="s">
        <v>1227</v>
      </c>
      <c r="B6" s="198">
        <v>0.4</v>
      </c>
      <c r="C6" s="198">
        <v>0.6</v>
      </c>
      <c r="D6" s="198">
        <f t="shared" si="0"/>
        <v>0.5</v>
      </c>
    </row>
    <row r="7" spans="1:4" ht="15.75" thickBot="1" x14ac:dyDescent="0.3">
      <c r="A7" s="196" t="s">
        <v>1682</v>
      </c>
      <c r="B7" s="198">
        <v>0.6</v>
      </c>
      <c r="C7" s="198">
        <v>0.8</v>
      </c>
      <c r="D7" s="198">
        <f t="shared" si="0"/>
        <v>0.7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18835-B9B0-4D90-89BE-7FDFFAFE5D5F}">
  <dimension ref="A1:AN88"/>
  <sheetViews>
    <sheetView tabSelected="1" topLeftCell="A62" workbookViewId="0">
      <selection sqref="A1:AN88"/>
    </sheetView>
  </sheetViews>
  <sheetFormatPr defaultRowHeight="15" x14ac:dyDescent="0.25"/>
  <cols>
    <col min="1" max="1" width="24.7109375" customWidth="1"/>
    <col min="2" max="2" width="12.85546875" customWidth="1"/>
    <col min="3" max="3" width="13.85546875" customWidth="1"/>
    <col min="4" max="4" width="15.85546875" customWidth="1"/>
    <col min="5" max="5" width="14.28515625" customWidth="1"/>
    <col min="6" max="6" width="16.28515625" customWidth="1"/>
    <col min="7" max="7" width="14.28515625" customWidth="1"/>
    <col min="8" max="8" width="14.140625" customWidth="1"/>
    <col min="9" max="9" width="14.28515625" customWidth="1"/>
    <col min="10" max="10" width="16.42578125" customWidth="1"/>
    <col min="11" max="11" width="13.140625" customWidth="1"/>
    <col min="12" max="12" width="14.7109375" customWidth="1"/>
    <col min="13" max="13" width="16.28515625" customWidth="1"/>
    <col min="14" max="14" width="13.5703125" customWidth="1"/>
    <col min="15" max="15" width="13.7109375" customWidth="1"/>
    <col min="16" max="16" width="13" customWidth="1"/>
    <col min="17" max="17" width="15" customWidth="1"/>
    <col min="18" max="18" width="13.85546875" customWidth="1"/>
    <col min="19" max="19" width="13.7109375" customWidth="1"/>
    <col min="22" max="22" width="15.85546875" customWidth="1"/>
    <col min="23" max="23" width="11.5703125" bestFit="1" customWidth="1"/>
    <col min="25" max="25" width="12.5703125" bestFit="1" customWidth="1"/>
    <col min="26" max="26" width="15.85546875" customWidth="1"/>
    <col min="27" max="27" width="15.42578125" customWidth="1"/>
    <col min="28" max="28" width="16.140625" customWidth="1"/>
    <col min="29" max="29" width="14.42578125" customWidth="1"/>
    <col min="30" max="30" width="13.5703125" customWidth="1"/>
    <col min="32" max="32" width="15.7109375" customWidth="1"/>
    <col min="33" max="33" width="17.28515625" customWidth="1"/>
    <col min="34" max="34" width="15.5703125" customWidth="1"/>
    <col min="35" max="35" width="15.28515625" customWidth="1"/>
    <col min="36" max="36" width="15.7109375" customWidth="1"/>
    <col min="37" max="37" width="14.85546875" customWidth="1"/>
    <col min="39" max="39" width="12.7109375" customWidth="1"/>
    <col min="40" max="40" width="10.5703125" bestFit="1" customWidth="1"/>
  </cols>
  <sheetData>
    <row r="1" spans="1:40" ht="15.75" thickBot="1" x14ac:dyDescent="0.3">
      <c r="B1" t="s">
        <v>1679</v>
      </c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</row>
    <row r="2" spans="1:40" x14ac:dyDescent="0.25">
      <c r="D2" s="96"/>
      <c r="E2" s="213" t="s">
        <v>1574</v>
      </c>
      <c r="F2" s="213"/>
      <c r="G2" s="213"/>
      <c r="H2" s="213"/>
      <c r="I2" s="213"/>
      <c r="J2" s="214" t="s">
        <v>1575</v>
      </c>
      <c r="K2" s="214"/>
      <c r="L2" s="214"/>
      <c r="M2" s="214"/>
      <c r="N2" s="214"/>
      <c r="O2" s="214"/>
      <c r="P2" s="214"/>
      <c r="Q2" s="214"/>
      <c r="R2" s="214"/>
      <c r="S2" s="214"/>
      <c r="T2" s="215" t="s">
        <v>1576</v>
      </c>
      <c r="U2" s="216"/>
      <c r="V2" s="216"/>
      <c r="W2" s="216"/>
      <c r="X2" s="217"/>
      <c r="Y2" s="216" t="s">
        <v>1577</v>
      </c>
      <c r="Z2" s="216"/>
      <c r="AA2" s="216"/>
      <c r="AB2" s="216"/>
      <c r="AC2" s="216"/>
      <c r="AD2" s="216"/>
      <c r="AE2" s="218" t="s">
        <v>1578</v>
      </c>
      <c r="AF2" s="219"/>
      <c r="AG2" s="219"/>
      <c r="AH2" s="220"/>
      <c r="AI2" s="218" t="s">
        <v>1579</v>
      </c>
      <c r="AJ2" s="219"/>
      <c r="AK2" s="219"/>
      <c r="AL2" s="219"/>
      <c r="AM2" s="219"/>
      <c r="AN2" s="220"/>
    </row>
    <row r="3" spans="1:40" ht="75.75" thickBot="1" x14ac:dyDescent="0.3">
      <c r="D3" s="96"/>
      <c r="E3" s="97" t="s">
        <v>1580</v>
      </c>
      <c r="F3" s="98" t="s">
        <v>1581</v>
      </c>
      <c r="G3" s="98" t="s">
        <v>1582</v>
      </c>
      <c r="H3" s="98" t="s">
        <v>1583</v>
      </c>
      <c r="I3" s="99" t="s">
        <v>1584</v>
      </c>
      <c r="J3" s="100" t="s">
        <v>1585</v>
      </c>
      <c r="K3" s="101" t="s">
        <v>1586</v>
      </c>
      <c r="L3" s="101" t="s">
        <v>1587</v>
      </c>
      <c r="M3" s="101" t="s">
        <v>1588</v>
      </c>
      <c r="N3" s="101" t="s">
        <v>1589</v>
      </c>
      <c r="O3" s="101" t="s">
        <v>1590</v>
      </c>
      <c r="P3" s="101" t="s">
        <v>1591</v>
      </c>
      <c r="Q3" s="101" t="s">
        <v>1592</v>
      </c>
      <c r="R3" s="101" t="s">
        <v>1593</v>
      </c>
      <c r="S3" s="102" t="s">
        <v>1594</v>
      </c>
      <c r="T3" s="103" t="s">
        <v>1595</v>
      </c>
      <c r="U3" s="104" t="s">
        <v>1596</v>
      </c>
      <c r="V3" s="104" t="s">
        <v>1597</v>
      </c>
      <c r="W3" s="104" t="s">
        <v>1598</v>
      </c>
      <c r="X3" s="105" t="s">
        <v>1599</v>
      </c>
      <c r="Y3" s="101" t="s">
        <v>1600</v>
      </c>
      <c r="Z3" s="101" t="s">
        <v>1601</v>
      </c>
      <c r="AA3" s="101" t="s">
        <v>1602</v>
      </c>
      <c r="AB3" s="101" t="s">
        <v>1603</v>
      </c>
      <c r="AC3" s="101" t="s">
        <v>1604</v>
      </c>
      <c r="AD3" s="101" t="s">
        <v>1605</v>
      </c>
      <c r="AE3" s="100" t="s">
        <v>1606</v>
      </c>
      <c r="AF3" s="101" t="s">
        <v>1607</v>
      </c>
      <c r="AG3" s="101" t="s">
        <v>1608</v>
      </c>
      <c r="AH3" s="102" t="s">
        <v>1609</v>
      </c>
      <c r="AI3" s="100" t="s">
        <v>1610</v>
      </c>
      <c r="AJ3" s="101" t="s">
        <v>1611</v>
      </c>
      <c r="AK3" s="101" t="s">
        <v>1612</v>
      </c>
      <c r="AL3" s="101" t="s">
        <v>1613</v>
      </c>
      <c r="AM3" s="101" t="s">
        <v>1614</v>
      </c>
      <c r="AN3" s="102" t="s">
        <v>1615</v>
      </c>
    </row>
    <row r="4" spans="1:40" x14ac:dyDescent="0.25">
      <c r="A4" s="93" t="s">
        <v>1616</v>
      </c>
      <c r="B4" s="93"/>
      <c r="C4" s="93"/>
      <c r="D4" s="106" t="s">
        <v>1718</v>
      </c>
      <c r="E4" s="107"/>
      <c r="F4" s="96"/>
      <c r="G4" s="96"/>
      <c r="H4" s="96"/>
      <c r="I4" s="108"/>
      <c r="J4" s="107"/>
      <c r="K4" s="96"/>
      <c r="L4" s="96"/>
      <c r="M4" s="96"/>
      <c r="N4" s="96"/>
      <c r="O4" s="96"/>
      <c r="P4" s="96"/>
      <c r="Q4" s="96"/>
      <c r="R4" s="96"/>
      <c r="S4" s="108"/>
      <c r="T4" s="107"/>
      <c r="U4" s="96"/>
      <c r="V4" s="96"/>
      <c r="W4" s="96"/>
      <c r="X4" s="108"/>
      <c r="Y4" s="96"/>
      <c r="Z4" s="96"/>
      <c r="AA4" s="96"/>
      <c r="AB4" s="96"/>
      <c r="AC4" s="96"/>
      <c r="AD4" s="96"/>
      <c r="AE4" s="107"/>
      <c r="AF4" s="96"/>
      <c r="AG4" s="96"/>
      <c r="AH4" s="108"/>
      <c r="AI4" s="107"/>
      <c r="AJ4" s="96"/>
      <c r="AK4" s="96"/>
      <c r="AL4" s="96"/>
      <c r="AM4" s="96"/>
      <c r="AN4" s="108"/>
    </row>
    <row r="5" spans="1:40" x14ac:dyDescent="0.25">
      <c r="A5" s="109" t="s">
        <v>1618</v>
      </c>
      <c r="B5" s="110" t="s">
        <v>1562</v>
      </c>
      <c r="C5" s="109"/>
      <c r="D5" s="111"/>
      <c r="E5" s="112"/>
      <c r="F5" s="113"/>
      <c r="G5" s="113"/>
      <c r="H5" s="113"/>
      <c r="I5" s="114"/>
      <c r="J5" s="112"/>
      <c r="K5" s="113"/>
      <c r="L5" s="113"/>
      <c r="M5" s="113"/>
      <c r="N5" s="113"/>
      <c r="O5" s="113"/>
      <c r="P5" s="113"/>
      <c r="Q5" s="113"/>
      <c r="R5" s="113"/>
      <c r="S5" s="114"/>
      <c r="T5" s="112"/>
      <c r="U5" s="113"/>
      <c r="V5" s="113"/>
      <c r="W5" s="113"/>
      <c r="X5" s="114"/>
      <c r="Y5" s="113"/>
      <c r="Z5" s="113"/>
      <c r="AA5" s="113"/>
      <c r="AB5" s="113"/>
      <c r="AC5" s="113"/>
      <c r="AD5" s="113"/>
      <c r="AE5" s="112"/>
      <c r="AF5" s="113"/>
      <c r="AG5" s="113"/>
      <c r="AH5" s="114"/>
      <c r="AI5" s="112"/>
      <c r="AJ5" s="113"/>
      <c r="AK5" s="113"/>
      <c r="AL5" s="113"/>
      <c r="AM5" s="113"/>
      <c r="AN5" s="114"/>
    </row>
    <row r="6" spans="1:40" x14ac:dyDescent="0.25">
      <c r="A6" s="90" t="s">
        <v>1556</v>
      </c>
      <c r="B6" s="90" t="s">
        <v>1557</v>
      </c>
      <c r="C6" s="90" t="s">
        <v>1558</v>
      </c>
      <c r="D6" s="115"/>
      <c r="E6" s="175"/>
      <c r="F6" s="176"/>
      <c r="G6" s="176"/>
      <c r="H6" s="176"/>
      <c r="I6" s="180"/>
      <c r="J6" s="175"/>
      <c r="K6" s="176"/>
      <c r="L6" s="176"/>
      <c r="M6" s="176"/>
      <c r="N6" s="176"/>
      <c r="O6" s="176"/>
      <c r="P6" s="176"/>
      <c r="Q6" s="176"/>
      <c r="R6" s="176"/>
      <c r="S6" s="180"/>
      <c r="T6" s="175"/>
      <c r="U6" s="176"/>
      <c r="V6" s="176"/>
      <c r="W6" s="176"/>
      <c r="X6" s="180"/>
      <c r="Y6" s="176"/>
      <c r="Z6" s="176"/>
      <c r="AA6" s="176"/>
      <c r="AB6" s="176"/>
      <c r="AC6" s="176"/>
      <c r="AD6" s="176"/>
      <c r="AE6" s="183"/>
      <c r="AF6" s="180"/>
      <c r="AG6" s="180"/>
      <c r="AH6" s="180"/>
      <c r="AI6" s="183"/>
      <c r="AJ6" s="180"/>
      <c r="AK6" s="180"/>
      <c r="AL6" s="180"/>
      <c r="AM6" s="180"/>
      <c r="AN6" s="180"/>
    </row>
    <row r="7" spans="1:40" x14ac:dyDescent="0.25">
      <c r="A7" s="172" t="s">
        <v>1559</v>
      </c>
      <c r="B7" s="172" t="s">
        <v>1137</v>
      </c>
      <c r="C7" s="173">
        <f>GETPIVOTDATA("PY8 CMo",'PY8 Pivots'!$A$139,"Resource Name","Hanson")</f>
        <v>0.64</v>
      </c>
      <c r="D7" s="115">
        <f t="shared" ref="D7:D9" si="0">SUM(E7:AN7)</f>
        <v>13170.28769894956</v>
      </c>
      <c r="E7" s="175">
        <f>GETPIVOTDATA("Salary Cost PY8",'PY8 Pivots'!$A$4,"Resource Name","Hanson","L3","1.1.1")</f>
        <v>13170.28769894956</v>
      </c>
      <c r="F7" s="177">
        <v>0</v>
      </c>
      <c r="G7" s="177">
        <v>0</v>
      </c>
      <c r="H7" s="177">
        <v>0</v>
      </c>
      <c r="I7" s="178">
        <v>0</v>
      </c>
      <c r="J7" s="179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8">
        <v>0</v>
      </c>
      <c r="T7" s="179">
        <v>0</v>
      </c>
      <c r="U7" s="179">
        <v>0</v>
      </c>
      <c r="V7" s="179">
        <v>0</v>
      </c>
      <c r="W7" s="179">
        <v>0</v>
      </c>
      <c r="X7" s="181">
        <v>0</v>
      </c>
      <c r="Y7" s="177">
        <v>0</v>
      </c>
      <c r="Z7" s="179">
        <v>0</v>
      </c>
      <c r="AA7" s="179">
        <v>0</v>
      </c>
      <c r="AB7" s="179">
        <v>0</v>
      </c>
      <c r="AC7" s="179">
        <v>0</v>
      </c>
      <c r="AD7" s="179">
        <v>0</v>
      </c>
      <c r="AE7" s="179">
        <v>0</v>
      </c>
      <c r="AF7" s="179">
        <v>0</v>
      </c>
      <c r="AG7" s="179">
        <v>0</v>
      </c>
      <c r="AH7" s="181">
        <v>0</v>
      </c>
      <c r="AI7" s="179">
        <v>0</v>
      </c>
      <c r="AJ7" s="179">
        <v>0</v>
      </c>
      <c r="AK7" s="179">
        <v>0</v>
      </c>
      <c r="AL7" s="179">
        <v>0</v>
      </c>
      <c r="AM7" s="179">
        <v>0</v>
      </c>
      <c r="AN7" s="181">
        <v>0</v>
      </c>
    </row>
    <row r="8" spans="1:40" x14ac:dyDescent="0.25">
      <c r="A8" s="172" t="s">
        <v>1560</v>
      </c>
      <c r="B8" s="172" t="s">
        <v>1150</v>
      </c>
      <c r="C8" s="173">
        <f>GETPIVOTDATA("PY8 CMo",'PY8 Pivots'!$A$139,"Resource Name","Feyzi")</f>
        <v>2.833333333333333</v>
      </c>
      <c r="D8" s="115">
        <f t="shared" si="0"/>
        <v>45349.080907841366</v>
      </c>
      <c r="E8" s="175">
        <f>GETPIVOTDATA("Salary Cost PY8",'PY8 Pivots'!$A$4,"Resource Name","Feyzi","L3","1.1.1")</f>
        <v>45349.080907841366</v>
      </c>
      <c r="F8" s="177">
        <v>0</v>
      </c>
      <c r="G8" s="177">
        <v>0</v>
      </c>
      <c r="H8" s="177">
        <v>0</v>
      </c>
      <c r="I8" s="178">
        <v>0</v>
      </c>
      <c r="J8" s="179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8">
        <v>0</v>
      </c>
      <c r="T8" s="179">
        <v>0</v>
      </c>
      <c r="U8" s="179">
        <v>0</v>
      </c>
      <c r="V8" s="179">
        <v>0</v>
      </c>
      <c r="W8" s="179">
        <v>0</v>
      </c>
      <c r="X8" s="181">
        <v>0</v>
      </c>
      <c r="Y8" s="177">
        <v>0</v>
      </c>
      <c r="Z8" s="179">
        <v>0</v>
      </c>
      <c r="AA8" s="179">
        <v>0</v>
      </c>
      <c r="AB8" s="179">
        <v>0</v>
      </c>
      <c r="AC8" s="179">
        <v>0</v>
      </c>
      <c r="AD8" s="179">
        <v>0</v>
      </c>
      <c r="AE8" s="179">
        <v>0</v>
      </c>
      <c r="AF8" s="179">
        <v>0</v>
      </c>
      <c r="AG8" s="179">
        <v>0</v>
      </c>
      <c r="AH8" s="181">
        <v>0</v>
      </c>
      <c r="AI8" s="179">
        <v>0</v>
      </c>
      <c r="AJ8" s="179">
        <v>0</v>
      </c>
      <c r="AK8" s="179">
        <v>0</v>
      </c>
      <c r="AL8" s="179">
        <v>0</v>
      </c>
      <c r="AM8" s="179">
        <v>0</v>
      </c>
      <c r="AN8" s="181">
        <v>0</v>
      </c>
    </row>
    <row r="9" spans="1:40" x14ac:dyDescent="0.25">
      <c r="A9" s="172" t="s">
        <v>1561</v>
      </c>
      <c r="B9" s="172" t="s">
        <v>1148</v>
      </c>
      <c r="C9" s="173">
        <f>GETPIVOTDATA("PY8 CMo",'PY8 Pivots'!$A$139,"Resource Name","ODell")</f>
        <v>1.6</v>
      </c>
      <c r="D9" s="115">
        <f t="shared" si="0"/>
        <v>29319.569044090094</v>
      </c>
      <c r="E9" s="176">
        <f>GETPIVOTDATA("Salary Cost PY8",'PY8 Pivots'!$A$4,"Resource Name","ODell","L3","1.1.1")</f>
        <v>29319.569044090094</v>
      </c>
      <c r="F9" s="177"/>
      <c r="G9" s="177"/>
      <c r="H9" s="177"/>
      <c r="I9" s="178"/>
      <c r="J9" s="179"/>
      <c r="K9" s="177"/>
      <c r="L9" s="177"/>
      <c r="M9" s="177"/>
      <c r="N9" s="177"/>
      <c r="O9" s="177"/>
      <c r="P9" s="177"/>
      <c r="Q9" s="177"/>
      <c r="R9" s="177"/>
      <c r="S9" s="178"/>
      <c r="T9" s="179"/>
      <c r="U9" s="179"/>
      <c r="V9" s="179"/>
      <c r="W9" s="179"/>
      <c r="X9" s="181"/>
      <c r="Y9" s="177"/>
      <c r="Z9" s="179"/>
      <c r="AA9" s="179"/>
      <c r="AB9" s="179"/>
      <c r="AC9" s="179"/>
      <c r="AD9" s="179"/>
      <c r="AE9" s="179"/>
      <c r="AF9" s="179"/>
      <c r="AG9" s="179"/>
      <c r="AH9" s="181"/>
      <c r="AI9" s="179"/>
      <c r="AJ9" s="179"/>
      <c r="AK9" s="179"/>
      <c r="AL9" s="179"/>
      <c r="AM9" s="179"/>
      <c r="AN9" s="181"/>
    </row>
    <row r="10" spans="1:40" x14ac:dyDescent="0.25">
      <c r="C10" s="92" t="s">
        <v>1562</v>
      </c>
      <c r="D10" s="120">
        <v>0</v>
      </c>
      <c r="E10" s="184">
        <v>0</v>
      </c>
      <c r="F10" s="177">
        <v>0</v>
      </c>
      <c r="G10" s="177">
        <v>0</v>
      </c>
      <c r="H10" s="177">
        <v>0</v>
      </c>
      <c r="I10" s="178">
        <v>0</v>
      </c>
      <c r="J10" s="179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8">
        <v>0</v>
      </c>
      <c r="T10" s="179">
        <v>0</v>
      </c>
      <c r="U10" s="179">
        <v>0</v>
      </c>
      <c r="V10" s="179">
        <v>0</v>
      </c>
      <c r="W10" s="179">
        <v>0</v>
      </c>
      <c r="X10" s="181">
        <v>0</v>
      </c>
      <c r="Y10" s="177">
        <v>0</v>
      </c>
      <c r="Z10" s="179">
        <v>0</v>
      </c>
      <c r="AA10" s="179">
        <v>0</v>
      </c>
      <c r="AB10" s="179">
        <v>0</v>
      </c>
      <c r="AC10" s="179">
        <v>0</v>
      </c>
      <c r="AD10" s="179">
        <v>0</v>
      </c>
      <c r="AE10" s="179">
        <v>0</v>
      </c>
      <c r="AF10" s="179">
        <v>0</v>
      </c>
      <c r="AG10" s="179">
        <v>0</v>
      </c>
      <c r="AH10" s="181">
        <v>0</v>
      </c>
      <c r="AI10" s="179">
        <v>0</v>
      </c>
      <c r="AJ10" s="179">
        <v>0</v>
      </c>
      <c r="AK10" s="179">
        <v>0</v>
      </c>
      <c r="AL10" s="179">
        <v>0</v>
      </c>
      <c r="AM10" s="179">
        <v>0</v>
      </c>
      <c r="AN10" s="181">
        <v>0</v>
      </c>
    </row>
    <row r="11" spans="1:40" x14ac:dyDescent="0.25">
      <c r="A11" s="93" t="s">
        <v>1563</v>
      </c>
      <c r="C11" s="92" t="s">
        <v>1562</v>
      </c>
      <c r="D11" s="120">
        <v>0</v>
      </c>
      <c r="E11" s="184">
        <v>0</v>
      </c>
      <c r="F11" s="177">
        <v>0</v>
      </c>
      <c r="G11" s="177">
        <v>0</v>
      </c>
      <c r="H11" s="177">
        <v>0</v>
      </c>
      <c r="I11" s="178">
        <v>0</v>
      </c>
      <c r="J11" s="179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8">
        <v>0</v>
      </c>
      <c r="T11" s="179">
        <v>0</v>
      </c>
      <c r="U11" s="179">
        <v>0</v>
      </c>
      <c r="V11" s="179">
        <v>0</v>
      </c>
      <c r="W11" s="179">
        <v>0</v>
      </c>
      <c r="X11" s="181">
        <v>0</v>
      </c>
      <c r="Y11" s="177">
        <v>0</v>
      </c>
      <c r="Z11" s="179">
        <v>0</v>
      </c>
      <c r="AA11" s="179">
        <v>0</v>
      </c>
      <c r="AB11" s="179">
        <v>0</v>
      </c>
      <c r="AC11" s="179">
        <v>0</v>
      </c>
      <c r="AD11" s="179">
        <v>0</v>
      </c>
      <c r="AE11" s="179">
        <v>0</v>
      </c>
      <c r="AF11" s="179">
        <v>0</v>
      </c>
      <c r="AG11" s="179">
        <v>0</v>
      </c>
      <c r="AH11" s="181">
        <v>0</v>
      </c>
      <c r="AI11" s="179">
        <v>0</v>
      </c>
      <c r="AJ11" s="179">
        <v>0</v>
      </c>
      <c r="AK11" s="179">
        <v>0</v>
      </c>
      <c r="AL11" s="179">
        <v>0</v>
      </c>
      <c r="AM11" s="179">
        <v>0</v>
      </c>
      <c r="AN11" s="181">
        <v>0</v>
      </c>
    </row>
    <row r="12" spans="1:40" x14ac:dyDescent="0.25">
      <c r="A12" t="s">
        <v>1564</v>
      </c>
      <c r="B12" t="s">
        <v>1158</v>
      </c>
      <c r="C12" s="91">
        <f>GETPIVOTDATA("PY8 CMo",'PY8 Pivots'!$A$139,"Resource Name","Finance")</f>
        <v>3.2</v>
      </c>
      <c r="D12" s="115">
        <f t="shared" ref="D12:D26" si="1">SUM(E12:AN12)</f>
        <v>23518.370890981358</v>
      </c>
      <c r="E12" s="175">
        <v>0</v>
      </c>
      <c r="F12" s="185">
        <f>GETPIVOTDATA("Salary Cost PY8",'PY8 Pivots'!$A$4,"Resource Name","Finance","L3","1.1.2")</f>
        <v>23518.370890981358</v>
      </c>
      <c r="G12" s="177">
        <v>0</v>
      </c>
      <c r="H12" s="177">
        <v>0</v>
      </c>
      <c r="I12" s="178">
        <v>0</v>
      </c>
      <c r="J12" s="179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6">
        <v>0</v>
      </c>
      <c r="R12" s="177">
        <v>0</v>
      </c>
      <c r="S12" s="178">
        <v>0</v>
      </c>
      <c r="T12" s="179">
        <v>0</v>
      </c>
      <c r="U12" s="179">
        <v>0</v>
      </c>
      <c r="V12" s="179">
        <v>0</v>
      </c>
      <c r="W12" s="179">
        <v>0</v>
      </c>
      <c r="X12" s="181">
        <v>0</v>
      </c>
      <c r="Y12" s="177">
        <v>0</v>
      </c>
      <c r="Z12" s="179">
        <v>0</v>
      </c>
      <c r="AA12" s="179">
        <v>0</v>
      </c>
      <c r="AB12" s="179">
        <v>0</v>
      </c>
      <c r="AC12" s="179">
        <v>0</v>
      </c>
      <c r="AD12" s="179">
        <v>0</v>
      </c>
      <c r="AE12" s="179">
        <v>0</v>
      </c>
      <c r="AF12" s="179">
        <v>0</v>
      </c>
      <c r="AG12" s="179">
        <v>0</v>
      </c>
      <c r="AH12" s="181">
        <v>0</v>
      </c>
      <c r="AI12" s="179">
        <v>0</v>
      </c>
      <c r="AJ12" s="179">
        <v>0</v>
      </c>
      <c r="AK12" s="179">
        <v>0</v>
      </c>
      <c r="AL12" s="179">
        <v>0</v>
      </c>
      <c r="AM12" s="179">
        <v>0</v>
      </c>
      <c r="AN12" s="181">
        <v>0</v>
      </c>
    </row>
    <row r="13" spans="1:40" x14ac:dyDescent="0.25">
      <c r="A13" t="s">
        <v>1565</v>
      </c>
      <c r="B13" t="s">
        <v>1161</v>
      </c>
      <c r="C13" s="91">
        <f>GETPIVOTDATA("PY8 CMo",'PY8 Pivots'!$A$139,"Resource Name","Controls")</f>
        <v>4</v>
      </c>
      <c r="D13" s="115">
        <f t="shared" si="1"/>
        <v>30051.251694031736</v>
      </c>
      <c r="E13" s="175">
        <v>0</v>
      </c>
      <c r="F13" s="176">
        <f>GETPIVOTDATA("Salary Cost PY8",'PY8 Pivots'!$A$4,"Resource Name","Controls","L3","1.1.2")</f>
        <v>30051.251694031736</v>
      </c>
      <c r="G13" s="177">
        <v>0</v>
      </c>
      <c r="H13" s="177">
        <v>0</v>
      </c>
      <c r="I13" s="178">
        <v>0</v>
      </c>
      <c r="J13" s="179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6">
        <v>0</v>
      </c>
      <c r="R13" s="177">
        <v>0</v>
      </c>
      <c r="S13" s="178">
        <v>0</v>
      </c>
      <c r="T13" s="179">
        <v>0</v>
      </c>
      <c r="U13" s="179">
        <v>0</v>
      </c>
      <c r="V13" s="179">
        <v>0</v>
      </c>
      <c r="W13" s="179">
        <v>0</v>
      </c>
      <c r="X13" s="181">
        <v>0</v>
      </c>
      <c r="Y13" s="177">
        <v>0</v>
      </c>
      <c r="Z13" s="179">
        <v>0</v>
      </c>
      <c r="AA13" s="179">
        <v>0</v>
      </c>
      <c r="AB13" s="179">
        <v>0</v>
      </c>
      <c r="AC13" s="179">
        <v>0</v>
      </c>
      <c r="AD13" s="179">
        <v>0</v>
      </c>
      <c r="AE13" s="179">
        <v>0</v>
      </c>
      <c r="AF13" s="179">
        <v>0</v>
      </c>
      <c r="AG13" s="179">
        <v>0</v>
      </c>
      <c r="AH13" s="181">
        <v>0</v>
      </c>
      <c r="AI13" s="179">
        <v>0</v>
      </c>
      <c r="AJ13" s="179">
        <v>0</v>
      </c>
      <c r="AK13" s="179">
        <v>0</v>
      </c>
      <c r="AL13" s="179">
        <v>0</v>
      </c>
      <c r="AM13" s="179">
        <v>0</v>
      </c>
      <c r="AN13" s="181">
        <v>0</v>
      </c>
    </row>
    <row r="14" spans="1:40" x14ac:dyDescent="0.25">
      <c r="A14" t="s">
        <v>1566</v>
      </c>
      <c r="B14" t="s">
        <v>242</v>
      </c>
      <c r="C14" s="91">
        <f>GETPIVOTDATA("PY8 CMo",'PY8 Pivots'!$A$139,"Resource Name","Zernick")</f>
        <v>6.0133333333333336</v>
      </c>
      <c r="D14" s="115">
        <f t="shared" si="1"/>
        <v>41409.027907957221</v>
      </c>
      <c r="E14" s="175">
        <v>0</v>
      </c>
      <c r="F14" s="177">
        <v>0</v>
      </c>
      <c r="G14" s="177">
        <f>GETPIVOTDATA("Salary Cost PY8",'PY8 Pivots'!$A$4,"Resource Name","Zernick","L3","1.1.3")</f>
        <v>15010.382458475417</v>
      </c>
      <c r="H14" s="177">
        <v>0</v>
      </c>
      <c r="I14" s="178">
        <v>0</v>
      </c>
      <c r="J14" s="179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f>GETPIVOTDATA("Salary Cost PY8",'PY8 Pivots'!$A$4,"Resource Name","Zernick","L3","1.2.8")</f>
        <v>26398.645449481806</v>
      </c>
      <c r="R14" s="177">
        <v>0</v>
      </c>
      <c r="S14" s="178">
        <v>0</v>
      </c>
      <c r="T14" s="179">
        <v>0</v>
      </c>
      <c r="U14" s="179">
        <v>0</v>
      </c>
      <c r="V14" s="179">
        <v>0</v>
      </c>
      <c r="W14" s="179">
        <v>0</v>
      </c>
      <c r="X14" s="181">
        <v>0</v>
      </c>
      <c r="Y14" s="177">
        <v>0</v>
      </c>
      <c r="Z14" s="179">
        <v>0</v>
      </c>
      <c r="AA14" s="179">
        <v>0</v>
      </c>
      <c r="AB14" s="179">
        <v>0</v>
      </c>
      <c r="AC14" s="179">
        <v>0</v>
      </c>
      <c r="AD14" s="179">
        <v>0</v>
      </c>
      <c r="AE14" s="179">
        <v>0</v>
      </c>
      <c r="AF14" s="179">
        <v>0</v>
      </c>
      <c r="AG14" s="179">
        <v>0</v>
      </c>
      <c r="AH14" s="181">
        <v>0</v>
      </c>
      <c r="AI14" s="179">
        <v>0</v>
      </c>
      <c r="AJ14" s="179">
        <v>0</v>
      </c>
      <c r="AK14" s="179">
        <v>0</v>
      </c>
      <c r="AL14" s="179">
        <v>0</v>
      </c>
      <c r="AM14" s="179">
        <v>0</v>
      </c>
      <c r="AN14" s="181">
        <v>0</v>
      </c>
    </row>
    <row r="15" spans="1:40" x14ac:dyDescent="0.25">
      <c r="A15" t="s">
        <v>1714</v>
      </c>
      <c r="B15" t="s">
        <v>1174</v>
      </c>
      <c r="C15" s="91">
        <f>GETPIVOTDATA("PY8 CMo",'PY8 Pivots'!$A$139,"Resource Name","DuVernois")</f>
        <v>1</v>
      </c>
      <c r="D15" s="115">
        <f t="shared" si="1"/>
        <v>12085.829485643198</v>
      </c>
      <c r="E15" s="175">
        <v>0</v>
      </c>
      <c r="F15" s="177">
        <v>0</v>
      </c>
      <c r="G15" s="177">
        <v>0</v>
      </c>
      <c r="H15" s="177">
        <v>0</v>
      </c>
      <c r="I15" s="178">
        <f>GETPIVOTDATA("Salary Cost PY8",'PY8 Pivots'!$A$4,"Resource Name","DuVernois","L3","1.1.5")</f>
        <v>12085.829485643198</v>
      </c>
      <c r="J15" s="179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6">
        <v>0</v>
      </c>
      <c r="R15" s="177">
        <v>0</v>
      </c>
      <c r="S15" s="178">
        <v>0</v>
      </c>
      <c r="T15" s="179">
        <v>0</v>
      </c>
      <c r="U15" s="179">
        <v>0</v>
      </c>
      <c r="V15" s="179">
        <v>0</v>
      </c>
      <c r="W15" s="179">
        <v>0</v>
      </c>
      <c r="X15" s="181">
        <v>0</v>
      </c>
      <c r="Y15" s="177">
        <v>0</v>
      </c>
      <c r="Z15" s="179">
        <v>0</v>
      </c>
      <c r="AA15" s="179">
        <v>0</v>
      </c>
      <c r="AB15" s="179">
        <v>0</v>
      </c>
      <c r="AC15" s="179">
        <v>0</v>
      </c>
      <c r="AD15" s="179">
        <v>0</v>
      </c>
      <c r="AE15" s="179">
        <v>0</v>
      </c>
      <c r="AF15" s="179">
        <v>0</v>
      </c>
      <c r="AG15" s="179">
        <v>0</v>
      </c>
      <c r="AH15" s="181">
        <v>0</v>
      </c>
      <c r="AI15" s="179">
        <v>0</v>
      </c>
      <c r="AJ15" s="179">
        <v>0</v>
      </c>
      <c r="AK15" s="179">
        <v>0</v>
      </c>
      <c r="AL15" s="179">
        <v>0</v>
      </c>
      <c r="AM15" s="179">
        <v>0</v>
      </c>
      <c r="AN15" s="181">
        <v>0</v>
      </c>
    </row>
    <row r="16" spans="1:40" x14ac:dyDescent="0.25">
      <c r="A16" t="s">
        <v>1567</v>
      </c>
      <c r="B16" t="s">
        <v>1172</v>
      </c>
      <c r="C16" s="91">
        <f>GETPIVOTDATA("PY8 CMo",'PY8 Pivots'!$A$139,"Resource Name","Sandstrom")</f>
        <v>0</v>
      </c>
      <c r="D16" s="115">
        <f t="shared" si="1"/>
        <v>0</v>
      </c>
      <c r="E16" s="175">
        <v>0</v>
      </c>
      <c r="F16" s="177">
        <v>0</v>
      </c>
      <c r="G16" s="177">
        <v>0</v>
      </c>
      <c r="H16" s="177">
        <v>0</v>
      </c>
      <c r="I16" s="176">
        <f>GETPIVOTDATA("Salary Cost PY8",'PY8 Pivots'!$A$4,"Resource Name","Sandstrom","L3","1.1.5")</f>
        <v>0</v>
      </c>
      <c r="J16" s="179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6">
        <v>0</v>
      </c>
      <c r="R16" s="177">
        <v>0</v>
      </c>
      <c r="S16" s="178">
        <v>0</v>
      </c>
      <c r="T16" s="179">
        <v>0</v>
      </c>
      <c r="U16" s="179">
        <v>0</v>
      </c>
      <c r="V16" s="179">
        <v>0</v>
      </c>
      <c r="W16" s="179">
        <v>0</v>
      </c>
      <c r="X16" s="181">
        <v>0</v>
      </c>
      <c r="Y16" s="177">
        <v>0</v>
      </c>
      <c r="Z16" s="179">
        <v>0</v>
      </c>
      <c r="AA16" s="179">
        <v>0</v>
      </c>
      <c r="AB16" s="179">
        <v>0</v>
      </c>
      <c r="AC16" s="179">
        <v>0</v>
      </c>
      <c r="AD16" s="179">
        <v>0</v>
      </c>
      <c r="AE16" s="179">
        <v>0</v>
      </c>
      <c r="AF16" s="179">
        <v>0</v>
      </c>
      <c r="AG16" s="179">
        <v>0</v>
      </c>
      <c r="AH16" s="181">
        <v>0</v>
      </c>
      <c r="AI16" s="179">
        <v>0</v>
      </c>
      <c r="AJ16" s="179">
        <v>0</v>
      </c>
      <c r="AK16" s="179">
        <v>0</v>
      </c>
      <c r="AL16" s="179">
        <v>0</v>
      </c>
      <c r="AM16" s="179">
        <v>0</v>
      </c>
      <c r="AN16" s="181">
        <v>0</v>
      </c>
    </row>
    <row r="17" spans="1:40" x14ac:dyDescent="0.25">
      <c r="A17" t="s">
        <v>1568</v>
      </c>
      <c r="B17" t="s">
        <v>212</v>
      </c>
      <c r="C17" s="91">
        <f>GETPIVOTDATA("PY8 CMo",'PY8 Pivots'!$A$139,"Resource Name","Tosi")</f>
        <v>4.5333333333333332</v>
      </c>
      <c r="D17" s="115">
        <f>SUM(E17:AN17)</f>
        <v>25065.072298544561</v>
      </c>
      <c r="E17" s="175">
        <v>0</v>
      </c>
      <c r="F17" s="177">
        <v>0</v>
      </c>
      <c r="G17" s="177">
        <v>0</v>
      </c>
      <c r="H17" s="177">
        <f>GETPIVOTDATA("Salary Cost PY8",'PY8 Pivots'!$A$4,"Resource Name","Tosi","L3","1.1.4")</f>
        <v>1381.7042898451548</v>
      </c>
      <c r="I17" s="178">
        <v>0</v>
      </c>
      <c r="J17" s="176">
        <f>GETPIVOTDATA("Salary Cost PY8",'PY8 Pivots'!$A$4,"Resource Name","Tosi","L3","1.2.1")</f>
        <v>5378.7385278448101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7">
        <v>0</v>
      </c>
      <c r="S17" s="176">
        <f>GETPIVOTDATA("Salary Cost PY8",'PY8 Pivots'!$A$4,"Resource Name","Tosi","L3","1.2.10")</f>
        <v>18304.629480854597</v>
      </c>
      <c r="T17" s="179">
        <v>0</v>
      </c>
      <c r="U17" s="179">
        <v>0</v>
      </c>
      <c r="V17" s="179">
        <v>0</v>
      </c>
      <c r="W17" s="179">
        <v>0</v>
      </c>
      <c r="X17" s="181">
        <v>0</v>
      </c>
      <c r="Y17" s="177">
        <v>0</v>
      </c>
      <c r="Z17" s="179">
        <v>0</v>
      </c>
      <c r="AA17" s="179">
        <v>0</v>
      </c>
      <c r="AB17" s="179">
        <v>0</v>
      </c>
      <c r="AC17" s="179">
        <v>0</v>
      </c>
      <c r="AD17" s="179">
        <v>0</v>
      </c>
      <c r="AE17" s="179">
        <v>0</v>
      </c>
      <c r="AF17" s="179">
        <v>0</v>
      </c>
      <c r="AG17" s="179">
        <v>0</v>
      </c>
      <c r="AH17" s="181">
        <v>0</v>
      </c>
      <c r="AI17" s="179">
        <v>0</v>
      </c>
      <c r="AJ17" s="179">
        <v>0</v>
      </c>
      <c r="AK17" s="179">
        <v>0</v>
      </c>
      <c r="AL17" s="179">
        <v>0</v>
      </c>
      <c r="AM17" s="179">
        <v>0</v>
      </c>
      <c r="AN17" s="181">
        <v>0</v>
      </c>
    </row>
    <row r="18" spans="1:40" x14ac:dyDescent="0.25">
      <c r="A18" t="s">
        <v>1569</v>
      </c>
      <c r="B18" t="s">
        <v>150</v>
      </c>
      <c r="C18" s="91">
        <f>GETPIVOTDATA("PY8 CMo",'PY8 Pivots'!$A$139,"Resource Name","McEwen")</f>
        <v>7</v>
      </c>
      <c r="D18" s="115">
        <f t="shared" si="1"/>
        <v>69738.502572562778</v>
      </c>
      <c r="E18" s="175">
        <v>0</v>
      </c>
      <c r="F18" s="177">
        <v>0</v>
      </c>
      <c r="G18" s="177">
        <v>0</v>
      </c>
      <c r="H18" s="177">
        <v>0</v>
      </c>
      <c r="I18" s="178">
        <v>0</v>
      </c>
      <c r="J18" s="179">
        <f>GETPIVOTDATA("Salary Cost PY8",'PY8 Pivots'!$A$4,"Resource Name","McEwen","L3","1.2.1")</f>
        <v>69738.502572562778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7">
        <v>0</v>
      </c>
      <c r="S18" s="178">
        <v>0</v>
      </c>
      <c r="T18" s="179">
        <v>0</v>
      </c>
      <c r="U18" s="179">
        <v>0</v>
      </c>
      <c r="V18" s="179">
        <v>0</v>
      </c>
      <c r="W18" s="179">
        <v>0</v>
      </c>
      <c r="X18" s="181">
        <v>0</v>
      </c>
      <c r="Y18" s="177">
        <v>0</v>
      </c>
      <c r="Z18" s="179">
        <v>0</v>
      </c>
      <c r="AA18" s="179">
        <v>0</v>
      </c>
      <c r="AB18" s="179">
        <v>0</v>
      </c>
      <c r="AC18" s="179">
        <v>0</v>
      </c>
      <c r="AD18" s="179">
        <v>0</v>
      </c>
      <c r="AE18" s="179">
        <v>0</v>
      </c>
      <c r="AF18" s="179">
        <v>0</v>
      </c>
      <c r="AG18" s="179">
        <v>0</v>
      </c>
      <c r="AH18" s="181">
        <v>0</v>
      </c>
      <c r="AI18" s="179">
        <v>0</v>
      </c>
      <c r="AJ18" s="179">
        <v>0</v>
      </c>
      <c r="AK18" s="179">
        <v>0</v>
      </c>
      <c r="AL18" s="179">
        <v>0</v>
      </c>
      <c r="AM18" s="179">
        <v>0</v>
      </c>
      <c r="AN18" s="181">
        <v>0</v>
      </c>
    </row>
    <row r="19" spans="1:40" x14ac:dyDescent="0.25">
      <c r="A19" t="s">
        <v>1570</v>
      </c>
      <c r="B19" t="s">
        <v>1431</v>
      </c>
      <c r="C19" s="91">
        <f>GETPIVOTDATA("PY8 CMo",'PY8 Pivots'!$A$139,"Resource Name","Wendt")</f>
        <v>0</v>
      </c>
      <c r="D19" s="115">
        <f t="shared" si="1"/>
        <v>0</v>
      </c>
      <c r="E19" s="175">
        <v>0</v>
      </c>
      <c r="F19" s="177">
        <v>0</v>
      </c>
      <c r="G19" s="177">
        <v>0</v>
      </c>
      <c r="H19" s="177">
        <v>0</v>
      </c>
      <c r="I19" s="178">
        <v>0</v>
      </c>
      <c r="J19" s="179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7">
        <v>0</v>
      </c>
      <c r="S19" s="178">
        <v>0</v>
      </c>
      <c r="T19" s="179">
        <v>0</v>
      </c>
      <c r="U19" s="179">
        <v>0</v>
      </c>
      <c r="V19" s="179">
        <v>0</v>
      </c>
      <c r="W19" s="179">
        <v>0</v>
      </c>
      <c r="X19" s="181">
        <v>0</v>
      </c>
      <c r="Y19" s="177">
        <v>0</v>
      </c>
      <c r="Z19" s="179">
        <v>0</v>
      </c>
      <c r="AA19" s="179">
        <v>0</v>
      </c>
      <c r="AB19" s="179">
        <v>0</v>
      </c>
      <c r="AC19" s="179">
        <v>0</v>
      </c>
      <c r="AD19" s="179">
        <v>0</v>
      </c>
      <c r="AE19" s="179">
        <v>0</v>
      </c>
      <c r="AF19" s="179">
        <f>GETPIVOTDATA("Salary Cost PY7",'PY7 Pivots'!$A$4,"Resource Name","Wendt","L3","1.5.2")</f>
        <v>0</v>
      </c>
      <c r="AG19" s="179">
        <v>0</v>
      </c>
      <c r="AH19" s="181">
        <v>0</v>
      </c>
      <c r="AI19" s="179">
        <v>0</v>
      </c>
      <c r="AJ19" s="179">
        <v>0</v>
      </c>
      <c r="AK19" s="179">
        <v>0</v>
      </c>
      <c r="AL19" s="179">
        <v>0</v>
      </c>
      <c r="AM19" s="179">
        <v>0</v>
      </c>
      <c r="AN19" s="181">
        <v>0</v>
      </c>
    </row>
    <row r="20" spans="1:40" x14ac:dyDescent="0.25">
      <c r="A20" t="s">
        <v>1570</v>
      </c>
      <c r="B20" t="s">
        <v>1485</v>
      </c>
      <c r="C20" s="91">
        <f>GETPIVOTDATA("PY8 CMo",'PY8 Pivots'!$A$139,"Resource Name","Weber")</f>
        <v>3.833333333333333</v>
      </c>
      <c r="D20" s="115">
        <f t="shared" si="1"/>
        <v>40537.886399761555</v>
      </c>
      <c r="E20" s="175">
        <v>0</v>
      </c>
      <c r="F20" s="177">
        <v>0</v>
      </c>
      <c r="G20" s="177">
        <v>0</v>
      </c>
      <c r="H20" s="177">
        <v>0</v>
      </c>
      <c r="I20" s="178">
        <v>0</v>
      </c>
      <c r="J20" s="179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7">
        <v>0</v>
      </c>
      <c r="S20" s="178">
        <v>0</v>
      </c>
      <c r="T20" s="179">
        <v>0</v>
      </c>
      <c r="U20" s="179">
        <v>0</v>
      </c>
      <c r="V20" s="179">
        <v>0</v>
      </c>
      <c r="W20" s="179">
        <v>0</v>
      </c>
      <c r="X20" s="181">
        <v>0</v>
      </c>
      <c r="Y20" s="177">
        <v>0</v>
      </c>
      <c r="Z20" s="179">
        <v>0</v>
      </c>
      <c r="AA20" s="179">
        <v>0</v>
      </c>
      <c r="AB20" s="179">
        <v>0</v>
      </c>
      <c r="AC20" s="179">
        <v>0</v>
      </c>
      <c r="AD20" s="179">
        <v>0</v>
      </c>
      <c r="AE20" s="179">
        <v>0</v>
      </c>
      <c r="AF20" s="179">
        <v>0</v>
      </c>
      <c r="AG20" s="179">
        <v>0</v>
      </c>
      <c r="AH20" s="181">
        <v>0</v>
      </c>
      <c r="AI20" s="179">
        <v>0</v>
      </c>
      <c r="AJ20" s="179">
        <f>GETPIVOTDATA("Salary Cost PY8",'PY8 Pivots'!$A$4,"Resource Name","Weber","L3","1.6.1")</f>
        <v>40537.886399761555</v>
      </c>
      <c r="AK20" s="179">
        <v>0</v>
      </c>
      <c r="AL20" s="179">
        <v>0</v>
      </c>
      <c r="AM20" s="179">
        <v>0</v>
      </c>
      <c r="AN20" s="181">
        <v>0</v>
      </c>
    </row>
    <row r="21" spans="1:40" x14ac:dyDescent="0.25">
      <c r="A21" t="s">
        <v>1571</v>
      </c>
      <c r="B21" t="s">
        <v>1315</v>
      </c>
      <c r="C21" s="91">
        <f>GETPIVOTDATA("PY8 CMo",'PY8 Pivots'!$A$139,"Resource Name","Kelley")</f>
        <v>1</v>
      </c>
      <c r="D21" s="115">
        <f t="shared" si="1"/>
        <v>9038.2405910201978</v>
      </c>
      <c r="E21" s="175">
        <v>0</v>
      </c>
      <c r="F21" s="177">
        <v>0</v>
      </c>
      <c r="G21" s="177">
        <v>0</v>
      </c>
      <c r="H21" s="177">
        <v>0</v>
      </c>
      <c r="I21" s="178">
        <v>0</v>
      </c>
      <c r="J21" s="179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7">
        <v>0</v>
      </c>
      <c r="S21" s="178">
        <v>0</v>
      </c>
      <c r="T21" s="179">
        <v>0</v>
      </c>
      <c r="U21" s="179">
        <v>0</v>
      </c>
      <c r="V21" s="179">
        <v>0</v>
      </c>
      <c r="W21" s="179">
        <v>0</v>
      </c>
      <c r="X21" s="181">
        <v>0</v>
      </c>
      <c r="Y21" s="177">
        <v>0</v>
      </c>
      <c r="Z21" s="179">
        <f>GETPIVOTDATA("Salary Cost PY7",'PY7 Pivots'!$A$4,"Resource Name","Kelley","L3","1.4.2")</f>
        <v>0</v>
      </c>
      <c r="AA21" s="179">
        <v>0</v>
      </c>
      <c r="AB21" s="179">
        <f>GETPIVOTDATA("Salary Cost PY8",'PY8 Pivots'!$A$4,"Resource Name","Kelley","L3","1.4.4")</f>
        <v>9038.2405910201978</v>
      </c>
      <c r="AC21" s="179">
        <v>0</v>
      </c>
      <c r="AD21" s="179">
        <v>0</v>
      </c>
      <c r="AE21" s="179">
        <v>0</v>
      </c>
      <c r="AF21" s="179">
        <v>0</v>
      </c>
      <c r="AG21" s="179">
        <v>0</v>
      </c>
      <c r="AH21" s="181">
        <v>0</v>
      </c>
      <c r="AI21" s="179">
        <v>0</v>
      </c>
      <c r="AJ21" s="179">
        <v>0</v>
      </c>
      <c r="AK21" s="179">
        <v>0</v>
      </c>
      <c r="AL21" s="179">
        <v>0</v>
      </c>
      <c r="AM21" s="179">
        <v>0</v>
      </c>
      <c r="AN21" s="181">
        <v>0</v>
      </c>
    </row>
    <row r="22" spans="1:40" x14ac:dyDescent="0.25">
      <c r="A22" t="s">
        <v>1571</v>
      </c>
      <c r="B22" t="s">
        <v>1479</v>
      </c>
      <c r="C22" s="91">
        <f>GETPIVOTDATA("PY8 CMo",'PY8 Pivots'!$A$139,"Resource Name","Braun")</f>
        <v>0.32</v>
      </c>
      <c r="D22" s="115">
        <f t="shared" si="1"/>
        <v>2822.204506917763</v>
      </c>
      <c r="E22" s="175">
        <v>0</v>
      </c>
      <c r="F22" s="177">
        <v>0</v>
      </c>
      <c r="G22" s="177">
        <v>0</v>
      </c>
      <c r="H22" s="177">
        <v>0</v>
      </c>
      <c r="I22" s="178">
        <v>0</v>
      </c>
      <c r="J22" s="179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7">
        <v>0</v>
      </c>
      <c r="S22" s="178">
        <v>0</v>
      </c>
      <c r="T22" s="179">
        <v>0</v>
      </c>
      <c r="U22" s="179">
        <v>0</v>
      </c>
      <c r="V22" s="179">
        <v>0</v>
      </c>
      <c r="W22" s="179">
        <v>0</v>
      </c>
      <c r="X22" s="181">
        <v>0</v>
      </c>
      <c r="Y22" s="177">
        <v>0</v>
      </c>
      <c r="Z22" s="179">
        <v>0</v>
      </c>
      <c r="AA22" s="179">
        <v>0</v>
      </c>
      <c r="AB22" s="179">
        <v>0</v>
      </c>
      <c r="AC22" s="179">
        <v>0</v>
      </c>
      <c r="AD22" s="179">
        <v>0</v>
      </c>
      <c r="AE22" s="179">
        <v>0</v>
      </c>
      <c r="AF22" s="179">
        <v>0</v>
      </c>
      <c r="AG22" s="179">
        <v>0</v>
      </c>
      <c r="AH22" s="181">
        <v>0</v>
      </c>
      <c r="AI22" s="179">
        <v>0</v>
      </c>
      <c r="AJ22" s="179">
        <f>GETPIVOTDATA("Salary Cost PY8",'PY8 Pivots'!$A$4,"Resource Name","Braun","L3","1.6.1")</f>
        <v>2822.204506917763</v>
      </c>
      <c r="AK22" s="179">
        <v>0</v>
      </c>
      <c r="AL22" s="179">
        <v>0</v>
      </c>
      <c r="AM22" s="179">
        <v>0</v>
      </c>
      <c r="AN22" s="181">
        <v>0</v>
      </c>
    </row>
    <row r="23" spans="1:40" x14ac:dyDescent="0.25">
      <c r="A23" t="s">
        <v>1571</v>
      </c>
      <c r="B23" t="s">
        <v>1513</v>
      </c>
      <c r="C23" s="91">
        <f>GETPIVOTDATA("PY8 CMo",'PY8 Pivots'!$A$139,"Resource Name","Auer")</f>
        <v>0.32</v>
      </c>
      <c r="D23" s="115">
        <f t="shared" si="1"/>
        <v>3135.782785464181</v>
      </c>
      <c r="E23" s="175">
        <v>0</v>
      </c>
      <c r="F23" s="177">
        <v>0</v>
      </c>
      <c r="G23" s="177">
        <v>0</v>
      </c>
      <c r="H23" s="177">
        <v>0</v>
      </c>
      <c r="I23" s="178">
        <v>0</v>
      </c>
      <c r="J23" s="179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80">
        <v>0</v>
      </c>
      <c r="T23" s="179">
        <v>0</v>
      </c>
      <c r="U23" s="179">
        <v>0</v>
      </c>
      <c r="V23" s="179">
        <v>0</v>
      </c>
      <c r="W23" s="179">
        <v>0</v>
      </c>
      <c r="X23" s="181">
        <v>0</v>
      </c>
      <c r="Y23" s="177">
        <v>0</v>
      </c>
      <c r="Z23" s="179">
        <v>0</v>
      </c>
      <c r="AA23" s="179">
        <v>0</v>
      </c>
      <c r="AB23" s="179">
        <v>0</v>
      </c>
      <c r="AC23" s="179">
        <v>0</v>
      </c>
      <c r="AD23" s="179">
        <v>0</v>
      </c>
      <c r="AE23" s="179">
        <v>0</v>
      </c>
      <c r="AF23" s="179">
        <v>0</v>
      </c>
      <c r="AG23" s="179">
        <v>0</v>
      </c>
      <c r="AH23" s="181">
        <v>0</v>
      </c>
      <c r="AI23" s="179">
        <v>0</v>
      </c>
      <c r="AJ23" s="179">
        <v>0</v>
      </c>
      <c r="AK23" s="179">
        <v>0</v>
      </c>
      <c r="AL23" s="179">
        <v>0</v>
      </c>
      <c r="AM23" s="179">
        <f>GETPIVOTDATA("Salary Cost PY8",'PY8 Pivots'!$A$4,"Resource Name","Auer","L3","1.6.4")</f>
        <v>3135.782785464181</v>
      </c>
      <c r="AN23" s="181">
        <v>0</v>
      </c>
    </row>
    <row r="24" spans="1:40" x14ac:dyDescent="0.25">
      <c r="A24" t="s">
        <v>1454</v>
      </c>
      <c r="B24" t="s">
        <v>1454</v>
      </c>
      <c r="C24" s="91">
        <f>GETPIVOTDATA("PY8 CMo",'PY8 Pivots'!$A$139,"Resource Name","Senior Scientist")</f>
        <v>0</v>
      </c>
      <c r="D24" s="115">
        <f t="shared" si="1"/>
        <v>0</v>
      </c>
      <c r="E24" s="175">
        <v>0</v>
      </c>
      <c r="F24" s="177">
        <v>0</v>
      </c>
      <c r="G24" s="177">
        <v>0</v>
      </c>
      <c r="H24" s="177">
        <v>0</v>
      </c>
      <c r="I24" s="178">
        <v>0</v>
      </c>
      <c r="J24" s="179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80">
        <v>0</v>
      </c>
      <c r="T24" s="179">
        <v>0</v>
      </c>
      <c r="U24" s="179">
        <v>0</v>
      </c>
      <c r="V24" s="179">
        <v>0</v>
      </c>
      <c r="W24" s="179">
        <v>0</v>
      </c>
      <c r="X24" s="181">
        <v>0</v>
      </c>
      <c r="Y24" s="177">
        <v>0</v>
      </c>
      <c r="Z24" s="179">
        <v>0</v>
      </c>
      <c r="AA24" s="179">
        <v>0</v>
      </c>
      <c r="AB24" s="179">
        <v>0</v>
      </c>
      <c r="AC24" s="179">
        <v>0</v>
      </c>
      <c r="AD24" s="179">
        <v>0</v>
      </c>
      <c r="AE24" s="179">
        <v>0</v>
      </c>
      <c r="AF24" s="179">
        <v>0</v>
      </c>
      <c r="AG24" s="179">
        <f>GETPIVOTDATA("Salary Cost PY7",'PY7 Pivots'!$A$4,"Resource Name","Senior Scientist","L3","1.5.3")</f>
        <v>0</v>
      </c>
      <c r="AH24" s="181">
        <v>0</v>
      </c>
      <c r="AI24" s="179">
        <v>0</v>
      </c>
      <c r="AJ24" s="179">
        <v>0</v>
      </c>
      <c r="AK24" s="179">
        <v>0</v>
      </c>
      <c r="AL24" s="179">
        <v>0</v>
      </c>
      <c r="AM24" s="179">
        <v>0</v>
      </c>
      <c r="AN24" s="181">
        <v>0</v>
      </c>
    </row>
    <row r="25" spans="1:40" x14ac:dyDescent="0.25">
      <c r="A25" t="s">
        <v>1192</v>
      </c>
      <c r="B25" t="s">
        <v>1192</v>
      </c>
      <c r="C25" s="91">
        <f>GETPIVOTDATA("PY8 CMo",'PY8 Pivots'!$A$139,"Resource Name","Scientist")</f>
        <v>0</v>
      </c>
      <c r="D25" s="115">
        <f t="shared" si="1"/>
        <v>0</v>
      </c>
      <c r="E25" s="175">
        <v>0</v>
      </c>
      <c r="F25" s="177">
        <v>0</v>
      </c>
      <c r="G25" s="177">
        <v>0</v>
      </c>
      <c r="H25" s="177">
        <v>0</v>
      </c>
      <c r="I25" s="178">
        <v>0</v>
      </c>
      <c r="J25" s="179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80">
        <v>0</v>
      </c>
      <c r="T25" s="179">
        <v>0</v>
      </c>
      <c r="U25" s="179">
        <v>0</v>
      </c>
      <c r="V25" s="179">
        <f>GETPIVOTDATA("Salary Cost PY6",'PY6 Pivots'!$A$4,"Resource Name","Scientist","L3","1.3.3")</f>
        <v>0</v>
      </c>
      <c r="W25" s="179">
        <v>0</v>
      </c>
      <c r="X25" s="181">
        <v>0</v>
      </c>
      <c r="Y25" s="177">
        <v>0</v>
      </c>
      <c r="Z25" s="179">
        <v>0</v>
      </c>
      <c r="AA25" s="179">
        <v>0</v>
      </c>
      <c r="AB25" s="179">
        <v>0</v>
      </c>
      <c r="AC25" s="179">
        <v>0</v>
      </c>
      <c r="AD25" s="179">
        <v>0</v>
      </c>
      <c r="AE25" s="179">
        <v>0</v>
      </c>
      <c r="AF25" s="179">
        <v>0</v>
      </c>
      <c r="AG25" s="179">
        <v>0</v>
      </c>
      <c r="AH25" s="181">
        <v>0</v>
      </c>
      <c r="AI25" s="179">
        <v>0</v>
      </c>
      <c r="AJ25" s="179">
        <v>0</v>
      </c>
      <c r="AK25" s="179">
        <v>0</v>
      </c>
      <c r="AL25" s="179">
        <v>0</v>
      </c>
      <c r="AM25" s="179">
        <v>0</v>
      </c>
      <c r="AN25" s="181">
        <v>0</v>
      </c>
    </row>
    <row r="26" spans="1:40" x14ac:dyDescent="0.25">
      <c r="A26" s="94" t="s">
        <v>1571</v>
      </c>
      <c r="B26" s="94" t="s">
        <v>1202</v>
      </c>
      <c r="C26" s="91">
        <f>GETPIVOTDATA("PY8 CMo",'PY8 Pivots'!$A$139,"Resource Name","S. Griffin")</f>
        <v>0.32666666666666666</v>
      </c>
      <c r="D26" s="115">
        <f t="shared" si="1"/>
        <v>2507.53741490417</v>
      </c>
      <c r="E26" s="175">
        <v>0</v>
      </c>
      <c r="F26" s="177">
        <v>0</v>
      </c>
      <c r="G26" s="177">
        <v>0</v>
      </c>
      <c r="H26" s="177">
        <v>0</v>
      </c>
      <c r="I26" s="178">
        <v>0</v>
      </c>
      <c r="J26" s="179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80">
        <v>0</v>
      </c>
      <c r="T26" s="179">
        <v>0</v>
      </c>
      <c r="U26" s="179">
        <v>0</v>
      </c>
      <c r="V26" s="179">
        <v>0</v>
      </c>
      <c r="W26" s="179">
        <f>GETPIVOTDATA("Salary Cost PY8",'PY8 Pivots'!$A$4,"Resource Name","S. Griffin","L3","1.3.4")</f>
        <v>2507.53741490417</v>
      </c>
      <c r="X26" s="181">
        <v>0</v>
      </c>
      <c r="Y26" s="177">
        <v>0</v>
      </c>
      <c r="Z26" s="179">
        <v>0</v>
      </c>
      <c r="AA26" s="179">
        <v>0</v>
      </c>
      <c r="AB26" s="179">
        <v>0</v>
      </c>
      <c r="AC26" s="179">
        <v>0</v>
      </c>
      <c r="AD26" s="179">
        <v>0</v>
      </c>
      <c r="AE26" s="179">
        <v>0</v>
      </c>
      <c r="AF26" s="179">
        <v>0</v>
      </c>
      <c r="AG26" s="179">
        <v>0</v>
      </c>
      <c r="AH26" s="181">
        <v>0</v>
      </c>
      <c r="AI26" s="179">
        <v>0</v>
      </c>
      <c r="AJ26" s="179">
        <v>0</v>
      </c>
      <c r="AK26" s="179">
        <v>0</v>
      </c>
      <c r="AL26" s="179">
        <v>0</v>
      </c>
      <c r="AM26" s="179">
        <v>0</v>
      </c>
      <c r="AN26" s="181">
        <v>0</v>
      </c>
    </row>
    <row r="27" spans="1:40" x14ac:dyDescent="0.25">
      <c r="A27" s="109" t="s">
        <v>1619</v>
      </c>
      <c r="B27" s="127"/>
      <c r="C27" s="127"/>
      <c r="D27" s="128"/>
      <c r="E27" s="175"/>
      <c r="F27" s="176"/>
      <c r="G27" s="176"/>
      <c r="H27" s="176"/>
      <c r="I27" s="180"/>
      <c r="J27" s="175"/>
      <c r="K27" s="176"/>
      <c r="L27" s="176"/>
      <c r="M27" s="176"/>
      <c r="N27" s="176"/>
      <c r="O27" s="176"/>
      <c r="P27" s="176"/>
      <c r="Q27" s="176"/>
      <c r="R27" s="176"/>
      <c r="S27" s="180"/>
      <c r="T27" s="175"/>
      <c r="U27" s="176"/>
      <c r="V27" s="176"/>
      <c r="W27" s="176"/>
      <c r="X27" s="180"/>
      <c r="Y27" s="176"/>
      <c r="Z27" s="176"/>
      <c r="AA27" s="176"/>
      <c r="AB27" s="176"/>
      <c r="AC27" s="180"/>
      <c r="AD27" s="175"/>
      <c r="AE27" s="175"/>
      <c r="AF27" s="175"/>
      <c r="AG27" s="175"/>
      <c r="AH27" s="183"/>
      <c r="AI27" s="175"/>
      <c r="AJ27" s="175"/>
      <c r="AK27" s="175"/>
      <c r="AL27" s="175"/>
      <c r="AM27" s="175"/>
      <c r="AN27" s="183"/>
    </row>
    <row r="28" spans="1:40" x14ac:dyDescent="0.25">
      <c r="D28" s="115">
        <f>SUM(E28:AN28)</f>
        <v>347748.64419866976</v>
      </c>
      <c r="E28" s="183">
        <f t="shared" ref="E28:AN28" si="2">SUM(E7:E26)</f>
        <v>87838.937650881024</v>
      </c>
      <c r="F28" s="181">
        <f t="shared" si="2"/>
        <v>53569.622585013094</v>
      </c>
      <c r="G28" s="181">
        <f t="shared" si="2"/>
        <v>15010.382458475417</v>
      </c>
      <c r="H28" s="181">
        <f t="shared" si="2"/>
        <v>1381.7042898451548</v>
      </c>
      <c r="I28" s="181">
        <f t="shared" si="2"/>
        <v>12085.829485643198</v>
      </c>
      <c r="J28" s="183">
        <f t="shared" si="2"/>
        <v>75117.241100407584</v>
      </c>
      <c r="K28" s="183">
        <f t="shared" si="2"/>
        <v>0</v>
      </c>
      <c r="L28" s="183">
        <f t="shared" si="2"/>
        <v>0</v>
      </c>
      <c r="M28" s="183">
        <f t="shared" si="2"/>
        <v>0</v>
      </c>
      <c r="N28" s="183">
        <f t="shared" si="2"/>
        <v>0</v>
      </c>
      <c r="O28" s="183">
        <f t="shared" si="2"/>
        <v>0</v>
      </c>
      <c r="P28" s="183">
        <f t="shared" si="2"/>
        <v>0</v>
      </c>
      <c r="Q28" s="183">
        <f t="shared" si="2"/>
        <v>26398.645449481806</v>
      </c>
      <c r="R28" s="183">
        <f t="shared" si="2"/>
        <v>0</v>
      </c>
      <c r="S28" s="183">
        <f t="shared" si="2"/>
        <v>18304.629480854597</v>
      </c>
      <c r="T28" s="183">
        <f t="shared" si="2"/>
        <v>0</v>
      </c>
      <c r="U28" s="183">
        <f t="shared" si="2"/>
        <v>0</v>
      </c>
      <c r="V28" s="183">
        <f t="shared" si="2"/>
        <v>0</v>
      </c>
      <c r="W28" s="183">
        <f t="shared" si="2"/>
        <v>2507.53741490417</v>
      </c>
      <c r="X28" s="183">
        <f t="shared" si="2"/>
        <v>0</v>
      </c>
      <c r="Y28" s="180">
        <f t="shared" si="2"/>
        <v>0</v>
      </c>
      <c r="Z28" s="183">
        <f t="shared" si="2"/>
        <v>0</v>
      </c>
      <c r="AA28" s="183">
        <f t="shared" si="2"/>
        <v>0</v>
      </c>
      <c r="AB28" s="183">
        <f t="shared" si="2"/>
        <v>9038.2405910201978</v>
      </c>
      <c r="AC28" s="183">
        <f t="shared" si="2"/>
        <v>0</v>
      </c>
      <c r="AD28" s="183">
        <f t="shared" si="2"/>
        <v>0</v>
      </c>
      <c r="AE28" s="183">
        <f t="shared" si="2"/>
        <v>0</v>
      </c>
      <c r="AF28" s="183">
        <f t="shared" si="2"/>
        <v>0</v>
      </c>
      <c r="AG28" s="183">
        <f t="shared" si="2"/>
        <v>0</v>
      </c>
      <c r="AH28" s="183">
        <f t="shared" si="2"/>
        <v>0</v>
      </c>
      <c r="AI28" s="183">
        <f t="shared" si="2"/>
        <v>0</v>
      </c>
      <c r="AJ28" s="183">
        <f t="shared" si="2"/>
        <v>43360.090906679317</v>
      </c>
      <c r="AK28" s="183">
        <f t="shared" si="2"/>
        <v>0</v>
      </c>
      <c r="AL28" s="183">
        <f t="shared" si="2"/>
        <v>0</v>
      </c>
      <c r="AM28" s="183">
        <f t="shared" si="2"/>
        <v>3135.782785464181</v>
      </c>
      <c r="AN28" s="183">
        <f t="shared" si="2"/>
        <v>0</v>
      </c>
    </row>
    <row r="29" spans="1:40" x14ac:dyDescent="0.25">
      <c r="A29" s="109" t="s">
        <v>1620</v>
      </c>
      <c r="B29" s="109"/>
      <c r="C29" s="109"/>
      <c r="D29" s="112"/>
      <c r="E29" s="186"/>
      <c r="F29" s="187"/>
      <c r="G29" s="187"/>
      <c r="H29" s="187"/>
      <c r="I29" s="188"/>
      <c r="J29" s="186"/>
      <c r="K29" s="187"/>
      <c r="L29" s="187"/>
      <c r="M29" s="187"/>
      <c r="N29" s="187"/>
      <c r="O29" s="187"/>
      <c r="P29" s="187"/>
      <c r="Q29" s="187"/>
      <c r="R29" s="187"/>
      <c r="S29" s="188"/>
      <c r="T29" s="186"/>
      <c r="U29" s="187"/>
      <c r="V29" s="187"/>
      <c r="W29" s="187"/>
      <c r="X29" s="188"/>
      <c r="Y29" s="187"/>
      <c r="Z29" s="187"/>
      <c r="AA29" s="187"/>
      <c r="AB29" s="187"/>
      <c r="AC29" s="188"/>
      <c r="AD29" s="186"/>
      <c r="AE29" s="186"/>
      <c r="AF29" s="186"/>
      <c r="AG29" s="186"/>
      <c r="AH29" s="189"/>
      <c r="AI29" s="186"/>
      <c r="AJ29" s="186"/>
      <c r="AK29" s="186"/>
      <c r="AL29" s="186"/>
      <c r="AM29" s="186"/>
      <c r="AN29" s="189"/>
    </row>
    <row r="30" spans="1:40" x14ac:dyDescent="0.25">
      <c r="D30" s="115">
        <f>SUM(E30:AN30)</f>
        <v>121712.02546953439</v>
      </c>
      <c r="E30" s="180">
        <f>GETPIVOTDATA("Fringe Cost PY8",'PY8 Pivots'!$A$30,"L3","1.1.1")</f>
        <v>30743.628177808358</v>
      </c>
      <c r="F30" s="180">
        <f>GETPIVOTDATA("Fringe Cost PY8",'PY8 Pivots'!$A$30,"L3","1.1.2")</f>
        <v>18749.367904754581</v>
      </c>
      <c r="G30" s="180">
        <f>GETPIVOTDATA("Fringe Cost PY8",'PY8 Pivots'!$A$30,"L3","1.1.3")</f>
        <v>5253.6338604663952</v>
      </c>
      <c r="H30" s="180">
        <f>GETPIVOTDATA("Fringe Cost PY8",'PY8 Pivots'!$A$30,"L3","1.1.4")</f>
        <v>483.59650144580417</v>
      </c>
      <c r="I30" s="180">
        <f>GETPIVOTDATA("Fringe Cost PY8",'PY8 Pivots'!$A$30,"L3","1.1.5")</f>
        <v>4230.040319975119</v>
      </c>
      <c r="J30" s="180">
        <f>GETPIVOTDATA("Fringe Cost PY8",'PY8 Pivots'!$A$30,"L3","1.2.1")</f>
        <v>26291.034385142655</v>
      </c>
      <c r="K30" s="175">
        <v>0</v>
      </c>
      <c r="L30" s="175">
        <v>0</v>
      </c>
      <c r="M30" s="175">
        <v>0</v>
      </c>
      <c r="N30" s="175">
        <v>0</v>
      </c>
      <c r="O30" s="175">
        <v>0</v>
      </c>
      <c r="P30" s="175">
        <v>0</v>
      </c>
      <c r="Q30" s="180">
        <f>GETPIVOTDATA("Fringe Cost PY8",'PY8 Pivots'!$A$30,"L3","1.2.8")</f>
        <v>9239.5259073186317</v>
      </c>
      <c r="R30" s="175">
        <v>0</v>
      </c>
      <c r="S30" s="180">
        <f>GETPIVOTDATA("Fringe Cost PY8",'PY8 Pivots'!$A$30,"L3","1.2.10")</f>
        <v>6406.6203182991085</v>
      </c>
      <c r="T30" s="175">
        <v>0</v>
      </c>
      <c r="U30" s="175">
        <v>0</v>
      </c>
      <c r="V30" s="181">
        <f>GETPIVOTDATA("Fringe Cost PY6",'PY6 Pivots'!$A$30,"L3","1.3.3")</f>
        <v>0</v>
      </c>
      <c r="W30" s="180">
        <f>GETPIVOTDATA("Fringe Cost PY8",'PY8 Pivots'!$A$30,"L3","1.3.4")</f>
        <v>877.63809521645942</v>
      </c>
      <c r="X30" s="175">
        <v>0</v>
      </c>
      <c r="Y30" s="175">
        <v>0</v>
      </c>
      <c r="Z30" s="180">
        <f>GETPIVOTDATA("Fringe Cost PY7",'PY7 Pivots'!$A$30,"L3","1.4.2")</f>
        <v>0</v>
      </c>
      <c r="AA30" s="175">
        <v>0</v>
      </c>
      <c r="AB30" s="180">
        <f>GETPIVOTDATA("Fringe Cost PY8",'PY8 Pivots'!$A$30,"L3","1.4.4")</f>
        <v>3163.3842068570689</v>
      </c>
      <c r="AC30" s="175">
        <v>0</v>
      </c>
      <c r="AD30" s="175">
        <v>0</v>
      </c>
      <c r="AE30" s="175">
        <v>0</v>
      </c>
      <c r="AF30" s="181">
        <f>GETPIVOTDATA("Fringe Cost PY7",'PY7 Pivots'!$A$30,"L3","1.5.2")</f>
        <v>0</v>
      </c>
      <c r="AG30" s="181">
        <f>GETPIVOTDATA("Fringe Cost PY7",'PY7 Pivots'!$A$30,"L3","1.5.3")</f>
        <v>0</v>
      </c>
      <c r="AH30" s="175">
        <v>0</v>
      </c>
      <c r="AI30" s="175">
        <v>0</v>
      </c>
      <c r="AJ30" s="180">
        <f>GETPIVOTDATA("Fringe Cost PY8",'PY8 Pivots'!$A$30,"L3","1.6.1")</f>
        <v>15176.031817337762</v>
      </c>
      <c r="AK30" s="175">
        <v>0</v>
      </c>
      <c r="AL30" s="175">
        <v>0</v>
      </c>
      <c r="AM30" s="180">
        <f>GETPIVOTDATA("Fringe Cost PY8",'PY8 Pivots'!$A$30,"L3","1.6.4")</f>
        <v>1097.5239749124632</v>
      </c>
      <c r="AN30" s="175">
        <v>0</v>
      </c>
    </row>
    <row r="31" spans="1:40" x14ac:dyDescent="0.25">
      <c r="A31" s="109" t="s">
        <v>1621</v>
      </c>
      <c r="B31" s="109"/>
      <c r="C31" s="109"/>
      <c r="D31" s="112"/>
      <c r="E31" s="112"/>
      <c r="F31" s="113"/>
      <c r="G31" s="113"/>
      <c r="H31" s="113"/>
      <c r="I31" s="114"/>
      <c r="J31" s="112"/>
      <c r="K31" s="113"/>
      <c r="L31" s="113"/>
      <c r="M31" s="113"/>
      <c r="N31" s="113"/>
      <c r="O31" s="113"/>
      <c r="P31" s="113"/>
      <c r="Q31" s="113"/>
      <c r="R31" s="113"/>
      <c r="S31" s="114"/>
      <c r="T31" s="112"/>
      <c r="U31" s="113"/>
      <c r="V31" s="113"/>
      <c r="W31" s="113"/>
      <c r="X31" s="114"/>
      <c r="Y31" s="113"/>
      <c r="Z31" s="113"/>
      <c r="AA31" s="113"/>
      <c r="AB31" s="113"/>
      <c r="AC31" s="114"/>
      <c r="AD31" s="112"/>
      <c r="AE31" s="112"/>
      <c r="AF31" s="112"/>
      <c r="AG31" s="112"/>
      <c r="AH31" s="133"/>
      <c r="AI31" s="112"/>
      <c r="AJ31" s="112"/>
      <c r="AK31" s="112"/>
      <c r="AL31" s="112"/>
      <c r="AM31" s="112"/>
      <c r="AN31" s="133"/>
    </row>
    <row r="32" spans="1:40" x14ac:dyDescent="0.25">
      <c r="A32" s="134" t="s">
        <v>1622</v>
      </c>
      <c r="B32" s="134" t="s">
        <v>1623</v>
      </c>
      <c r="C32" s="134" t="s">
        <v>1624</v>
      </c>
      <c r="D32" s="135"/>
      <c r="E32" s="121"/>
      <c r="F32" s="125"/>
      <c r="G32" s="125"/>
      <c r="H32" s="125"/>
      <c r="I32" s="126"/>
      <c r="J32" s="175"/>
      <c r="K32" s="176"/>
      <c r="L32" s="176"/>
      <c r="M32" s="176"/>
      <c r="N32" s="176"/>
      <c r="O32" s="176"/>
      <c r="P32" s="176"/>
      <c r="Q32" s="176"/>
      <c r="R32" s="176"/>
      <c r="S32" s="180"/>
      <c r="T32" s="175"/>
      <c r="U32" s="176"/>
      <c r="V32" s="176"/>
      <c r="W32" s="176"/>
      <c r="X32" s="180"/>
      <c r="Y32" s="176"/>
      <c r="Z32" s="176"/>
      <c r="AA32" s="176"/>
      <c r="AB32" s="176"/>
      <c r="AC32" s="180"/>
      <c r="AD32" s="175"/>
      <c r="AE32" s="175"/>
      <c r="AF32" s="175"/>
      <c r="AG32" s="175"/>
      <c r="AH32" s="183"/>
      <c r="AI32" s="175"/>
      <c r="AJ32" s="175"/>
      <c r="AK32" s="175"/>
      <c r="AL32" s="175"/>
      <c r="AM32" s="175"/>
      <c r="AN32" s="183"/>
    </row>
    <row r="33" spans="1:40" x14ac:dyDescent="0.25">
      <c r="A33" s="94" t="s">
        <v>1625</v>
      </c>
      <c r="B33" s="94">
        <v>1</v>
      </c>
      <c r="C33" s="94">
        <v>1</v>
      </c>
      <c r="D33" s="136">
        <f>SUM(E33:AN33)</f>
        <v>2000</v>
      </c>
      <c r="E33" s="124">
        <v>0</v>
      </c>
      <c r="F33" s="122">
        <v>0</v>
      </c>
      <c r="G33" s="122">
        <v>0</v>
      </c>
      <c r="H33" s="122">
        <v>0</v>
      </c>
      <c r="I33" s="123">
        <v>0</v>
      </c>
      <c r="J33" s="175">
        <v>0</v>
      </c>
      <c r="K33" s="176">
        <f>GETPIVOTDATA("12mo Subtotal PY8",'PY8 Pivots'!$A$55,"L3","1.2.2")</f>
        <v>0</v>
      </c>
      <c r="L33" s="176">
        <f>GETPIVOTDATA("12mo Subtotal PY8",'PY8 Pivots'!$A$55,"L3","1.2.2")</f>
        <v>0</v>
      </c>
      <c r="M33" s="176">
        <f>GETPIVOTDATA("12mo Subtotal PY8",'PY8 Pivots'!$A$55,"L3","1.2.3")</f>
        <v>0</v>
      </c>
      <c r="N33" s="176">
        <f>GETPIVOTDATA("12mo Subtotal PY8",'PY8 Pivots'!$A$55,"L3","1.2.4")</f>
        <v>0</v>
      </c>
      <c r="O33" s="176">
        <f>GETPIVOTDATA("12mo Subtotal PY8",'PY8 Pivots'!$A$55,"L3","1.2.5")</f>
        <v>0</v>
      </c>
      <c r="P33" s="176">
        <f>GETPIVOTDATA("12mo Subtotal PY8",'PY8 Pivots'!$A$55,"L3","1.2.6")</f>
        <v>0</v>
      </c>
      <c r="Q33" s="176">
        <f>GETPIVOTDATA("12mo Subtotal PY8",'PY8 Pivots'!$A$55,"L3","1.2.7")</f>
        <v>2000</v>
      </c>
      <c r="R33" s="176">
        <f>GETPIVOTDATA("12mo Subtotal PY8",'PY8 Pivots'!$A$55,"L3","1.2.8")</f>
        <v>0</v>
      </c>
      <c r="S33" s="176">
        <f>GETPIVOTDATA("12mo Subtotal PY8",'PY8 Pivots'!$A$55,"L3","1.2.9")</f>
        <v>0</v>
      </c>
      <c r="T33" s="175">
        <v>0</v>
      </c>
      <c r="U33" s="176">
        <v>0</v>
      </c>
      <c r="V33" s="176">
        <f>GETPIVOTDATA("12mo Subtotal PY8",'PY8 Pivots'!$A$55,"L3","1.3.3")</f>
        <v>0</v>
      </c>
      <c r="W33" s="176">
        <v>0</v>
      </c>
      <c r="X33" s="180">
        <v>0</v>
      </c>
      <c r="Y33" s="176">
        <v>0</v>
      </c>
      <c r="Z33" s="190">
        <v>0</v>
      </c>
      <c r="AA33" s="176">
        <v>0</v>
      </c>
      <c r="AB33" s="176">
        <f>GETPIVOTDATA("12mo Subtotal PY8",'PY8 Pivots'!$A$55,"L3","1.4.4")</f>
        <v>0</v>
      </c>
      <c r="AC33" s="176">
        <v>0</v>
      </c>
      <c r="AD33" s="190">
        <v>0</v>
      </c>
      <c r="AE33" s="175">
        <v>0</v>
      </c>
      <c r="AF33" s="190">
        <v>0</v>
      </c>
      <c r="AG33" s="190">
        <v>0</v>
      </c>
      <c r="AH33" s="191">
        <v>0</v>
      </c>
      <c r="AI33" s="175">
        <v>0</v>
      </c>
      <c r="AJ33" s="190">
        <v>0</v>
      </c>
      <c r="AK33" s="190">
        <v>0</v>
      </c>
      <c r="AL33" s="190">
        <v>0</v>
      </c>
      <c r="AM33" s="176">
        <f>GETPIVOTDATA("12mo Subtotal PY8",'PY8 Pivots'!$A$55,"L3","1.6.4")</f>
        <v>0</v>
      </c>
      <c r="AN33" s="191">
        <v>0</v>
      </c>
    </row>
    <row r="34" spans="1:40" x14ac:dyDescent="0.25">
      <c r="A34" s="94" t="s">
        <v>1626</v>
      </c>
      <c r="B34" s="94">
        <v>1</v>
      </c>
      <c r="C34" s="94">
        <v>1</v>
      </c>
      <c r="D34" s="136">
        <f>SUM(E34:AN34)</f>
        <v>1392095.1997002284</v>
      </c>
      <c r="E34" s="124">
        <v>0</v>
      </c>
      <c r="F34" s="137">
        <v>0</v>
      </c>
      <c r="G34" s="137">
        <v>0</v>
      </c>
      <c r="H34" s="137">
        <v>0</v>
      </c>
      <c r="I34" s="138">
        <v>0</v>
      </c>
      <c r="J34" s="192">
        <f>GETPIVOTDATA("12mo Subtotal PY8",'PY8 Pivots'!$A$64,"L3","1.2.1")</f>
        <v>126966.53840728407</v>
      </c>
      <c r="K34" s="192">
        <f>GETPIVOTDATA("12mo Subtotal PY8",'PY8 Pivots'!$A$64,"L3","1.2.2")</f>
        <v>0</v>
      </c>
      <c r="L34" s="192">
        <f>GETPIVOTDATA("12mo Subtotal PY8",'PY8 Pivots'!$A$64,"L3","1.2.3")</f>
        <v>0</v>
      </c>
      <c r="M34" s="192">
        <f>GETPIVOTDATA("12mo Subtotal PY8",'PY8 Pivots'!$A$64,"L3","1.2.4")</f>
        <v>4006.8335592042313</v>
      </c>
      <c r="N34" s="192">
        <f>GETPIVOTDATA("12mo Subtotal PY8",'PY8 Pivots'!$A$64,"L3","1.2.5")</f>
        <v>0</v>
      </c>
      <c r="O34" s="192">
        <f>GETPIVOTDATA("12mo Subtotal PY8",'PY8 Pivots'!$A$64,"L3","1.2.6")</f>
        <v>0</v>
      </c>
      <c r="P34" s="192">
        <f>GETPIVOTDATA("12mo Subtotal PY8",'PY8 Pivots'!$A$64,"L3","1.2.7")</f>
        <v>8362.0874279044838</v>
      </c>
      <c r="Q34" s="192">
        <f>GETPIVOTDATA("12mo Subtotal PY8",'PY8 Pivots'!$A$64,"L3","1.2.8")</f>
        <v>1252759.7403058356</v>
      </c>
      <c r="R34" s="192">
        <f>GETPIVOTDATA("12mo Subtotal PY7",'PY7 Pivots'!$A$64,"L3","1.2.9")</f>
        <v>0</v>
      </c>
      <c r="S34" s="192">
        <f>GETPIVOTDATA("12mo Subtotal PY8",'PY8 Pivots'!$A$64,"L3","1.2.10")</f>
        <v>0</v>
      </c>
      <c r="T34" s="179">
        <v>0</v>
      </c>
      <c r="U34" s="179">
        <v>0</v>
      </c>
      <c r="V34" s="192">
        <f>GETPIVOTDATA("12mo Subtotal PY8",'PY8 Pivots'!$A$64,"L3","1.3.3")</f>
        <v>0</v>
      </c>
      <c r="W34" s="179">
        <v>0</v>
      </c>
      <c r="X34" s="181">
        <v>0</v>
      </c>
      <c r="Y34" s="177">
        <v>0</v>
      </c>
      <c r="Z34" s="179">
        <v>0</v>
      </c>
      <c r="AA34" s="179">
        <v>0</v>
      </c>
      <c r="AB34" s="179">
        <v>0</v>
      </c>
      <c r="AC34" s="176">
        <v>0</v>
      </c>
      <c r="AD34" s="179">
        <v>0</v>
      </c>
      <c r="AE34" s="179">
        <v>0</v>
      </c>
      <c r="AF34" s="179">
        <v>0</v>
      </c>
      <c r="AG34" s="192">
        <f>GETPIVOTDATA("12mo Subtotal PY8",'PY8 Pivots'!$A$64,"L3","1.5.3")</f>
        <v>0</v>
      </c>
      <c r="AH34" s="181">
        <v>0</v>
      </c>
      <c r="AI34" s="179">
        <v>0</v>
      </c>
      <c r="AJ34" s="179">
        <v>0</v>
      </c>
      <c r="AK34" s="179">
        <v>0</v>
      </c>
      <c r="AL34" s="179">
        <v>0</v>
      </c>
      <c r="AM34" s="179">
        <v>0</v>
      </c>
      <c r="AN34" s="181">
        <v>0</v>
      </c>
    </row>
    <row r="35" spans="1:40" x14ac:dyDescent="0.25">
      <c r="D35" s="139"/>
      <c r="E35" s="207"/>
      <c r="F35" s="208"/>
      <c r="G35" s="208"/>
      <c r="H35" s="208"/>
      <c r="I35" s="208"/>
      <c r="J35" s="209"/>
      <c r="K35" s="210"/>
      <c r="L35" s="210"/>
      <c r="M35" s="210"/>
      <c r="N35" s="210"/>
      <c r="O35" s="210"/>
      <c r="P35" s="210"/>
      <c r="Q35" s="210"/>
      <c r="R35" s="210"/>
      <c r="S35" s="210"/>
      <c r="T35" s="211"/>
      <c r="U35" s="212"/>
      <c r="V35" s="212"/>
      <c r="W35" s="212"/>
      <c r="X35" s="209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</row>
    <row r="36" spans="1:40" x14ac:dyDescent="0.25">
      <c r="A36" s="109" t="s">
        <v>1627</v>
      </c>
      <c r="B36" s="109"/>
      <c r="C36" s="109"/>
      <c r="D36" s="112"/>
      <c r="E36" s="112"/>
      <c r="F36" s="113"/>
      <c r="G36" s="113"/>
      <c r="H36" s="113"/>
      <c r="I36" s="140"/>
      <c r="J36" s="141"/>
      <c r="K36" s="113"/>
      <c r="L36" s="113"/>
      <c r="M36" s="113"/>
      <c r="N36" s="113"/>
      <c r="O36" s="113"/>
      <c r="P36" s="113"/>
      <c r="Q36" s="113"/>
      <c r="R36" s="113"/>
      <c r="S36" s="114"/>
      <c r="T36" s="112"/>
      <c r="U36" s="113"/>
      <c r="V36" s="113"/>
      <c r="W36" s="113"/>
      <c r="X36" s="114"/>
      <c r="Y36" s="113"/>
      <c r="Z36" s="113"/>
      <c r="AA36" s="113"/>
      <c r="AB36" s="113"/>
      <c r="AC36" s="114"/>
      <c r="AD36" s="112"/>
      <c r="AE36" s="112"/>
      <c r="AF36" s="112"/>
      <c r="AG36" s="112"/>
      <c r="AH36" s="133"/>
      <c r="AI36" s="112"/>
      <c r="AJ36" s="112"/>
      <c r="AK36" s="112"/>
      <c r="AL36" s="112"/>
      <c r="AM36" s="112"/>
      <c r="AN36" s="133"/>
    </row>
    <row r="37" spans="1:40" x14ac:dyDescent="0.25">
      <c r="D37" s="115">
        <f>SUM(E37:AN37)</f>
        <v>1394095.1997002284</v>
      </c>
      <c r="E37" s="142">
        <f>SUM(E33:E34)</f>
        <v>0</v>
      </c>
      <c r="F37" s="142">
        <f t="shared" ref="F37:AN37" si="3">SUM(F33:F34)</f>
        <v>0</v>
      </c>
      <c r="G37" s="142">
        <f t="shared" si="3"/>
        <v>0</v>
      </c>
      <c r="H37" s="142">
        <f t="shared" si="3"/>
        <v>0</v>
      </c>
      <c r="I37" s="142">
        <f t="shared" si="3"/>
        <v>0</v>
      </c>
      <c r="J37" s="142">
        <f t="shared" si="3"/>
        <v>126966.53840728407</v>
      </c>
      <c r="K37" s="142">
        <f t="shared" si="3"/>
        <v>0</v>
      </c>
      <c r="L37" s="142">
        <f t="shared" si="3"/>
        <v>0</v>
      </c>
      <c r="M37" s="142">
        <f t="shared" si="3"/>
        <v>4006.8335592042313</v>
      </c>
      <c r="N37" s="142">
        <f t="shared" si="3"/>
        <v>0</v>
      </c>
      <c r="O37" s="142">
        <f t="shared" si="3"/>
        <v>0</v>
      </c>
      <c r="P37" s="142">
        <f t="shared" si="3"/>
        <v>8362.0874279044838</v>
      </c>
      <c r="Q37" s="142">
        <f t="shared" si="3"/>
        <v>1254759.7403058356</v>
      </c>
      <c r="R37" s="142">
        <f t="shared" si="3"/>
        <v>0</v>
      </c>
      <c r="S37" s="142">
        <f t="shared" si="3"/>
        <v>0</v>
      </c>
      <c r="T37" s="142">
        <f t="shared" si="3"/>
        <v>0</v>
      </c>
      <c r="U37" s="142">
        <f t="shared" si="3"/>
        <v>0</v>
      </c>
      <c r="V37" s="142">
        <f t="shared" si="3"/>
        <v>0</v>
      </c>
      <c r="W37" s="142">
        <f t="shared" si="3"/>
        <v>0</v>
      </c>
      <c r="X37" s="142">
        <f t="shared" si="3"/>
        <v>0</v>
      </c>
      <c r="Y37" s="142">
        <f t="shared" si="3"/>
        <v>0</v>
      </c>
      <c r="Z37" s="142">
        <f t="shared" si="3"/>
        <v>0</v>
      </c>
      <c r="AA37" s="142">
        <f t="shared" si="3"/>
        <v>0</v>
      </c>
      <c r="AB37" s="142">
        <f t="shared" si="3"/>
        <v>0</v>
      </c>
      <c r="AC37" s="142">
        <f t="shared" si="3"/>
        <v>0</v>
      </c>
      <c r="AD37" s="142">
        <f t="shared" si="3"/>
        <v>0</v>
      </c>
      <c r="AE37" s="142">
        <f t="shared" si="3"/>
        <v>0</v>
      </c>
      <c r="AF37" s="142">
        <f t="shared" si="3"/>
        <v>0</v>
      </c>
      <c r="AG37" s="142">
        <f t="shared" si="3"/>
        <v>0</v>
      </c>
      <c r="AH37" s="142">
        <f t="shared" si="3"/>
        <v>0</v>
      </c>
      <c r="AI37" s="142">
        <f t="shared" si="3"/>
        <v>0</v>
      </c>
      <c r="AJ37" s="142">
        <f t="shared" si="3"/>
        <v>0</v>
      </c>
      <c r="AK37" s="142">
        <f t="shared" si="3"/>
        <v>0</v>
      </c>
      <c r="AL37" s="142">
        <f t="shared" si="3"/>
        <v>0</v>
      </c>
      <c r="AM37" s="142">
        <f>SUM(AM33:AM34)</f>
        <v>0</v>
      </c>
      <c r="AN37" s="142">
        <f t="shared" si="3"/>
        <v>0</v>
      </c>
    </row>
    <row r="38" spans="1:40" x14ac:dyDescent="0.25">
      <c r="A38" s="109" t="s">
        <v>257</v>
      </c>
      <c r="B38" s="109"/>
      <c r="C38" s="109"/>
      <c r="D38" s="112"/>
      <c r="E38" s="112"/>
      <c r="F38" s="113"/>
      <c r="G38" s="113"/>
      <c r="H38" s="113"/>
      <c r="I38" s="114"/>
      <c r="J38" s="112"/>
      <c r="K38" s="113"/>
      <c r="L38" s="113"/>
      <c r="M38" s="113"/>
      <c r="N38" s="113"/>
      <c r="O38" s="113"/>
      <c r="P38" s="113"/>
      <c r="Q38" s="113"/>
      <c r="R38" s="113"/>
      <c r="S38" s="114"/>
      <c r="T38" s="112"/>
      <c r="U38" s="113"/>
      <c r="V38" s="113"/>
      <c r="W38" s="113"/>
      <c r="X38" s="114"/>
      <c r="Y38" s="113"/>
      <c r="Z38" s="113"/>
      <c r="AA38" s="113"/>
      <c r="AB38" s="113"/>
      <c r="AC38" s="113"/>
      <c r="AD38" s="113"/>
      <c r="AE38" s="112"/>
      <c r="AF38" s="113"/>
      <c r="AG38" s="113"/>
      <c r="AH38" s="114"/>
      <c r="AI38" s="112"/>
      <c r="AJ38" s="113"/>
      <c r="AK38" s="113"/>
      <c r="AL38" s="113"/>
      <c r="AM38" s="113"/>
      <c r="AN38" s="114"/>
    </row>
    <row r="39" spans="1:40" s="193" customFormat="1" x14ac:dyDescent="0.25">
      <c r="A39" s="172" t="s">
        <v>260</v>
      </c>
      <c r="B39" s="172"/>
      <c r="C39" s="172"/>
      <c r="D39" s="115">
        <f>SUM(E39:AN39)</f>
        <v>1800</v>
      </c>
      <c r="E39" s="179">
        <f>GETPIVOTDATA("12mo Subtotal PY8",'PY8 Pivots'!$A$74,"Resource Name","Domestic","L3","1.1.1")</f>
        <v>1800</v>
      </c>
      <c r="F39" s="179">
        <v>0</v>
      </c>
      <c r="G39" s="179">
        <v>0</v>
      </c>
      <c r="H39" s="179">
        <v>0</v>
      </c>
      <c r="I39" s="179">
        <v>0</v>
      </c>
      <c r="J39" s="179">
        <f>GETPIVOTDATA("12mo Subtotal PY8",'PY8 Pivots'!$A$74,"Resource Name","Domestic","L3","1.2.1")</f>
        <v>0</v>
      </c>
      <c r="K39" s="179">
        <v>0</v>
      </c>
      <c r="L39" s="179">
        <v>0</v>
      </c>
      <c r="M39" s="179">
        <v>0</v>
      </c>
      <c r="N39" s="179">
        <v>0</v>
      </c>
      <c r="O39" s="179">
        <v>0</v>
      </c>
      <c r="P39" s="179">
        <v>0</v>
      </c>
      <c r="Q39" s="179">
        <f>GETPIVOTDATA("12mo Subtotal PY8",'PY8 Pivots'!$A$74,"Resource Name","Domestic","L3","1.2.8")</f>
        <v>0</v>
      </c>
      <c r="R39" s="179">
        <f>GETPIVOTDATA("12mo Subtotal PY8",'PY8 Pivots'!$A$74,"Resource Name","Domestic","L3","1.2.9")</f>
        <v>0</v>
      </c>
      <c r="S39" s="179">
        <f>GETPIVOTDATA("12mo Subtotal PY8",'PY8 Pivots'!$A$74,"Resource Name","Domestic","L3","1.2.10")</f>
        <v>0</v>
      </c>
      <c r="T39" s="179">
        <v>0</v>
      </c>
      <c r="U39" s="179">
        <v>0</v>
      </c>
      <c r="V39" s="179">
        <f>GETPIVOTDATA("12mo Subtotal PY8",'PY8 Pivots'!$A$74,"Resource Name","Domestic","L3","1.3.3")</f>
        <v>0</v>
      </c>
      <c r="W39" s="179">
        <v>0</v>
      </c>
      <c r="X39" s="179">
        <v>0</v>
      </c>
      <c r="Y39" s="179">
        <v>0</v>
      </c>
      <c r="Z39" s="179">
        <v>0</v>
      </c>
      <c r="AA39" s="179">
        <v>0</v>
      </c>
      <c r="AB39" s="179">
        <f>GETPIVOTDATA("12mo Subtotal PY8",'PY8 Pivots'!$A$74,"Resource Name","Domestic","L3","1.4.4")</f>
        <v>0</v>
      </c>
      <c r="AC39" s="179">
        <v>0</v>
      </c>
      <c r="AD39" s="179">
        <v>0</v>
      </c>
      <c r="AE39" s="179">
        <v>0</v>
      </c>
      <c r="AF39" s="179">
        <v>0</v>
      </c>
      <c r="AG39" s="179">
        <f>GETPIVOTDATA("12mo Subtotal PY8",'PY8 Pivots'!$A$74,"Resource Name","Domestic","L3","1.5.3")</f>
        <v>0</v>
      </c>
      <c r="AH39" s="179">
        <v>0</v>
      </c>
      <c r="AI39" s="179">
        <f>GETPIVOTDATA("12mo Subtotal PY8",'PY8 Pivots'!$A$74,"Resource Name","Domestic","L3","1.6.0")</f>
        <v>0</v>
      </c>
      <c r="AJ39" s="179">
        <f>GETPIVOTDATA("12mo Subtotal PY8",'PY8 Pivots'!$A$74,"Resource Name","Domestic","L3","1.6.1")</f>
        <v>0</v>
      </c>
      <c r="AK39" s="179">
        <v>0</v>
      </c>
      <c r="AL39" s="179">
        <v>0</v>
      </c>
      <c r="AM39" s="179">
        <f>GETPIVOTDATA("12mo Subtotal PY8",'PY8 Pivots'!$A$74,"Resource Name","Domestic","L3","1.6.4")</f>
        <v>0</v>
      </c>
      <c r="AN39" s="179">
        <v>0</v>
      </c>
    </row>
    <row r="40" spans="1:40" s="193" customFormat="1" x14ac:dyDescent="0.25">
      <c r="A40" s="172" t="s">
        <v>966</v>
      </c>
      <c r="B40" s="172"/>
      <c r="C40" s="172"/>
      <c r="D40" s="115">
        <f>SUM(E40:AN40)</f>
        <v>3600</v>
      </c>
      <c r="E40" s="179">
        <f>GETPIVOTDATA("12mo Subtotal PY8",'PY8 Pivots'!$A$74,"Resource Name","Foreign","L3","1.1.1")</f>
        <v>0</v>
      </c>
      <c r="F40" s="179">
        <v>0</v>
      </c>
      <c r="G40" s="179">
        <v>0</v>
      </c>
      <c r="H40" s="179">
        <v>0</v>
      </c>
      <c r="I40" s="179">
        <v>0</v>
      </c>
      <c r="J40" s="179">
        <f>GETPIVOTDATA("12mo Subtotal PY8",'PY8 Pivots'!$A$74,"Resource Name","Foreign","L3","1.2.1")</f>
        <v>0</v>
      </c>
      <c r="K40" s="179">
        <v>0</v>
      </c>
      <c r="L40" s="179">
        <v>0</v>
      </c>
      <c r="M40" s="179">
        <v>0</v>
      </c>
      <c r="N40" s="179">
        <v>0</v>
      </c>
      <c r="O40" s="179">
        <v>0</v>
      </c>
      <c r="P40" s="179">
        <v>0</v>
      </c>
      <c r="Q40" s="179">
        <f>GETPIVOTDATA("12mo Subtotal PY8",'PY8 Pivots'!$A$74,"Resource Name","Foreign","L3","1.2.8")</f>
        <v>0</v>
      </c>
      <c r="R40" s="179">
        <f>GETPIVOTDATA("12mo Subtotal PY8",'PY8 Pivots'!$A$74,"Resource Name","Foreign","L3","1.2.9")</f>
        <v>0</v>
      </c>
      <c r="S40" s="179">
        <f>GETPIVOTDATA("12mo Subtotal PY8",'PY8 Pivots'!$A$74,"Resource Name","Foreign","L3","1.2.10")</f>
        <v>1800</v>
      </c>
      <c r="T40" s="179">
        <v>0</v>
      </c>
      <c r="U40" s="179">
        <v>0</v>
      </c>
      <c r="V40" s="179">
        <f>GETPIVOTDATA("12mo Subtotal PY8",'PY8 Pivots'!$A$74,"Resource Name","Foreign","L3","1.3.3")</f>
        <v>0</v>
      </c>
      <c r="W40" s="179">
        <v>0</v>
      </c>
      <c r="X40" s="179">
        <v>0</v>
      </c>
      <c r="Y40" s="179">
        <v>0</v>
      </c>
      <c r="Z40" s="179">
        <v>0</v>
      </c>
      <c r="AA40" s="179">
        <v>0</v>
      </c>
      <c r="AB40" s="179">
        <f>GETPIVOTDATA("12mo Subtotal PY8",'PY8 Pivots'!$A$74,"Resource Name","Foreign","L3","1.4.4")</f>
        <v>1800</v>
      </c>
      <c r="AC40" s="179">
        <v>0</v>
      </c>
      <c r="AD40" s="179">
        <v>0</v>
      </c>
      <c r="AE40" s="179">
        <v>0</v>
      </c>
      <c r="AF40" s="179">
        <v>0</v>
      </c>
      <c r="AG40" s="179">
        <f>GETPIVOTDATA("12mo Subtotal PY8",'PY8 Pivots'!$A$74,"Resource Name","Foreign","L3","1.5.3")</f>
        <v>0</v>
      </c>
      <c r="AH40" s="179">
        <v>0</v>
      </c>
      <c r="AI40" s="179">
        <f>GETPIVOTDATA("12mo Subtotal PY8",'PY8 Pivots'!$A$74,"Resource Name","Foreign","L3","1.6.0")</f>
        <v>0</v>
      </c>
      <c r="AJ40" s="179">
        <f>GETPIVOTDATA("12mo Subtotal PY8",'PY8 Pivots'!$A$74,"Resource Name","Foreign","L3","1.6.1")</f>
        <v>0</v>
      </c>
      <c r="AK40" s="179">
        <v>0</v>
      </c>
      <c r="AL40" s="179">
        <v>0</v>
      </c>
      <c r="AM40" s="179">
        <f>GETPIVOTDATA("12mo Subtotal PY8",'PY8 Pivots'!$A$74,"Resource Name","Foreign","L3","1.6.4")</f>
        <v>0</v>
      </c>
      <c r="AN40" s="179">
        <v>0</v>
      </c>
    </row>
    <row r="41" spans="1:40" x14ac:dyDescent="0.25">
      <c r="A41" s="109" t="s">
        <v>1628</v>
      </c>
      <c r="B41" s="109"/>
      <c r="C41" s="109"/>
      <c r="D41" s="112"/>
      <c r="E41" s="112"/>
      <c r="F41" s="113"/>
      <c r="G41" s="113"/>
      <c r="H41" s="113"/>
      <c r="I41" s="114"/>
      <c r="J41" s="112"/>
      <c r="K41" s="113"/>
      <c r="L41" s="113"/>
      <c r="M41" s="113"/>
      <c r="N41" s="113"/>
      <c r="O41" s="113"/>
      <c r="P41" s="113"/>
      <c r="Q41" s="113"/>
      <c r="R41" s="113"/>
      <c r="S41" s="114"/>
      <c r="T41" s="112"/>
      <c r="U41" s="113"/>
      <c r="V41" s="113"/>
      <c r="W41" s="113"/>
      <c r="X41" s="114"/>
      <c r="Y41" s="114"/>
      <c r="Z41" s="114"/>
      <c r="AA41" s="114"/>
      <c r="AB41" s="114"/>
      <c r="AC41" s="114"/>
      <c r="AD41" s="113"/>
      <c r="AE41" s="133"/>
      <c r="AF41" s="114"/>
      <c r="AG41" s="114"/>
      <c r="AH41" s="114"/>
      <c r="AI41" s="133"/>
      <c r="AJ41" s="114"/>
      <c r="AK41" s="114"/>
      <c r="AL41" s="114"/>
      <c r="AM41" s="114"/>
      <c r="AN41" s="114"/>
    </row>
    <row r="42" spans="1:40" x14ac:dyDescent="0.25">
      <c r="D42" s="136">
        <f>SUM(E42:AN42)</f>
        <v>5400</v>
      </c>
      <c r="E42" s="143">
        <f t="shared" ref="E42:AN42" si="4">SUM(E39:E40)</f>
        <v>1800</v>
      </c>
      <c r="F42" s="142">
        <f t="shared" si="4"/>
        <v>0</v>
      </c>
      <c r="G42" s="142">
        <f t="shared" si="4"/>
        <v>0</v>
      </c>
      <c r="H42" s="142">
        <f t="shared" si="4"/>
        <v>0</v>
      </c>
      <c r="I42" s="142">
        <f t="shared" si="4"/>
        <v>0</v>
      </c>
      <c r="J42" s="143">
        <f>SUM(J39:J40)</f>
        <v>0</v>
      </c>
      <c r="K42" s="142">
        <f t="shared" si="4"/>
        <v>0</v>
      </c>
      <c r="L42" s="142">
        <f t="shared" si="4"/>
        <v>0</v>
      </c>
      <c r="M42" s="142">
        <f t="shared" si="4"/>
        <v>0</v>
      </c>
      <c r="N42" s="142">
        <f t="shared" si="4"/>
        <v>0</v>
      </c>
      <c r="O42" s="142">
        <f t="shared" si="4"/>
        <v>0</v>
      </c>
      <c r="P42" s="142">
        <f t="shared" si="4"/>
        <v>0</v>
      </c>
      <c r="Q42" s="143">
        <f t="shared" si="4"/>
        <v>0</v>
      </c>
      <c r="R42" s="142">
        <f t="shared" si="4"/>
        <v>0</v>
      </c>
      <c r="S42" s="142">
        <f t="shared" si="4"/>
        <v>1800</v>
      </c>
      <c r="T42" s="142">
        <f t="shared" si="4"/>
        <v>0</v>
      </c>
      <c r="U42" s="142">
        <f t="shared" si="4"/>
        <v>0</v>
      </c>
      <c r="V42" s="142">
        <f t="shared" si="4"/>
        <v>0</v>
      </c>
      <c r="W42" s="142">
        <f t="shared" si="4"/>
        <v>0</v>
      </c>
      <c r="X42" s="142">
        <f t="shared" si="4"/>
        <v>0</v>
      </c>
      <c r="Y42" s="142">
        <f t="shared" si="4"/>
        <v>0</v>
      </c>
      <c r="Z42" s="142">
        <f t="shared" si="4"/>
        <v>0</v>
      </c>
      <c r="AA42" s="142">
        <f t="shared" si="4"/>
        <v>0</v>
      </c>
      <c r="AB42" s="142">
        <f t="shared" si="4"/>
        <v>1800</v>
      </c>
      <c r="AC42" s="142">
        <f t="shared" si="4"/>
        <v>0</v>
      </c>
      <c r="AD42" s="142">
        <f t="shared" si="4"/>
        <v>0</v>
      </c>
      <c r="AE42" s="142">
        <f t="shared" si="4"/>
        <v>0</v>
      </c>
      <c r="AF42" s="142">
        <f t="shared" si="4"/>
        <v>0</v>
      </c>
      <c r="AG42" s="142">
        <f t="shared" si="4"/>
        <v>0</v>
      </c>
      <c r="AH42" s="142">
        <f t="shared" si="4"/>
        <v>0</v>
      </c>
      <c r="AI42" s="142">
        <f t="shared" si="4"/>
        <v>0</v>
      </c>
      <c r="AJ42" s="142">
        <f t="shared" si="4"/>
        <v>0</v>
      </c>
      <c r="AK42" s="142">
        <f t="shared" si="4"/>
        <v>0</v>
      </c>
      <c r="AL42" s="142">
        <f t="shared" si="4"/>
        <v>0</v>
      </c>
      <c r="AM42" s="142">
        <f t="shared" si="4"/>
        <v>0</v>
      </c>
      <c r="AN42" s="142">
        <f t="shared" si="4"/>
        <v>0</v>
      </c>
    </row>
    <row r="43" spans="1:40" x14ac:dyDescent="0.25">
      <c r="A43" s="109" t="s">
        <v>1629</v>
      </c>
      <c r="B43" s="109"/>
      <c r="C43" s="109"/>
      <c r="D43" s="112"/>
      <c r="E43" s="112"/>
      <c r="F43" s="113"/>
      <c r="G43" s="113"/>
      <c r="H43" s="113"/>
      <c r="I43" s="114"/>
      <c r="J43" s="112"/>
      <c r="K43" s="113"/>
      <c r="L43" s="113"/>
      <c r="M43" s="113"/>
      <c r="N43" s="113"/>
      <c r="O43" s="113"/>
      <c r="P43" s="113"/>
      <c r="Q43" s="113"/>
      <c r="R43" s="113"/>
      <c r="S43" s="114"/>
      <c r="T43" s="112"/>
      <c r="U43" s="113"/>
      <c r="V43" s="113"/>
      <c r="W43" s="113"/>
      <c r="X43" s="114"/>
      <c r="Y43" s="113"/>
      <c r="Z43" s="113"/>
      <c r="AA43" s="113"/>
      <c r="AB43" s="113"/>
      <c r="AC43" s="113"/>
      <c r="AD43" s="113"/>
      <c r="AE43" s="112"/>
      <c r="AF43" s="113"/>
      <c r="AG43" s="113"/>
      <c r="AH43" s="114"/>
      <c r="AI43" s="112"/>
      <c r="AJ43" s="113"/>
      <c r="AK43" s="113"/>
      <c r="AL43" s="113"/>
      <c r="AM43" s="113"/>
      <c r="AN43" s="114"/>
    </row>
    <row r="44" spans="1:40" x14ac:dyDescent="0.25">
      <c r="A44" t="s">
        <v>1630</v>
      </c>
      <c r="B44" t="s">
        <v>1631</v>
      </c>
      <c r="D44" s="115">
        <f>SUM(E44:AN44)</f>
        <v>0</v>
      </c>
      <c r="E44" s="142">
        <v>0</v>
      </c>
      <c r="F44" s="142">
        <v>0</v>
      </c>
      <c r="G44" s="142">
        <v>0</v>
      </c>
      <c r="H44" s="142">
        <v>0</v>
      </c>
      <c r="I44" s="13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2">
        <v>0</v>
      </c>
      <c r="P44" s="142">
        <v>0</v>
      </c>
      <c r="Q44" s="142"/>
      <c r="R44" s="142">
        <v>0</v>
      </c>
      <c r="S44" s="132">
        <v>0</v>
      </c>
      <c r="T44" s="142">
        <v>0</v>
      </c>
      <c r="U44" s="142">
        <v>0</v>
      </c>
      <c r="V44" s="142">
        <v>0</v>
      </c>
      <c r="W44" s="142">
        <v>0</v>
      </c>
      <c r="X44" s="132">
        <v>0</v>
      </c>
      <c r="Y44" s="144">
        <v>0</v>
      </c>
      <c r="Z44" s="142">
        <v>0</v>
      </c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  <c r="AH44" s="132">
        <v>0</v>
      </c>
      <c r="AI44" s="142">
        <v>0</v>
      </c>
      <c r="AJ44" s="142">
        <v>0</v>
      </c>
      <c r="AK44" s="142">
        <v>0</v>
      </c>
      <c r="AL44" s="142">
        <v>0</v>
      </c>
      <c r="AM44" s="142">
        <v>0</v>
      </c>
      <c r="AN44" s="132">
        <v>0</v>
      </c>
    </row>
    <row r="45" spans="1:40" x14ac:dyDescent="0.25">
      <c r="A45" s="109" t="s">
        <v>1632</v>
      </c>
      <c r="B45" s="127"/>
      <c r="C45" s="127"/>
      <c r="D45" s="128"/>
      <c r="E45" s="128"/>
      <c r="F45" s="129"/>
      <c r="G45" s="129"/>
      <c r="H45" s="129"/>
      <c r="I45" s="130"/>
      <c r="J45" s="128"/>
      <c r="K45" s="129"/>
      <c r="L45" s="129"/>
      <c r="M45" s="129"/>
      <c r="N45" s="129"/>
      <c r="O45" s="129"/>
      <c r="P45" s="129"/>
      <c r="Q45" s="129"/>
      <c r="R45" s="129"/>
      <c r="S45" s="130"/>
      <c r="T45" s="128"/>
      <c r="U45" s="129"/>
      <c r="V45" s="129"/>
      <c r="W45" s="129"/>
      <c r="X45" s="130"/>
      <c r="Y45" s="130"/>
      <c r="Z45" s="130"/>
      <c r="AA45" s="130"/>
      <c r="AB45" s="130"/>
      <c r="AC45" s="130"/>
      <c r="AD45" s="129"/>
      <c r="AE45" s="131"/>
      <c r="AF45" s="130"/>
      <c r="AG45" s="130"/>
      <c r="AH45" s="130"/>
      <c r="AI45" s="131"/>
      <c r="AJ45" s="130"/>
      <c r="AK45" s="130"/>
      <c r="AL45" s="130"/>
      <c r="AM45" s="130"/>
      <c r="AN45" s="130"/>
    </row>
    <row r="46" spans="1:40" x14ac:dyDescent="0.25">
      <c r="D46" s="115">
        <f>SUM(E46:AN46)</f>
        <v>0</v>
      </c>
      <c r="E46" s="142">
        <v>0</v>
      </c>
      <c r="F46" s="142">
        <v>0</v>
      </c>
      <c r="G46" s="142">
        <v>0</v>
      </c>
      <c r="H46" s="142">
        <v>0</v>
      </c>
      <c r="I46" s="13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2">
        <v>0</v>
      </c>
      <c r="P46" s="142">
        <v>0</v>
      </c>
      <c r="Q46" s="142"/>
      <c r="R46" s="142">
        <v>0</v>
      </c>
      <c r="S46" s="132">
        <v>0</v>
      </c>
      <c r="T46" s="142">
        <f>T44</f>
        <v>0</v>
      </c>
      <c r="U46" s="142">
        <f t="shared" ref="U46:AN46" si="5">U44</f>
        <v>0</v>
      </c>
      <c r="V46" s="142">
        <f t="shared" si="5"/>
        <v>0</v>
      </c>
      <c r="W46" s="142">
        <f t="shared" si="5"/>
        <v>0</v>
      </c>
      <c r="X46" s="132">
        <f t="shared" si="5"/>
        <v>0</v>
      </c>
      <c r="Y46" s="144">
        <f t="shared" si="5"/>
        <v>0</v>
      </c>
      <c r="Z46" s="142">
        <f t="shared" si="5"/>
        <v>0</v>
      </c>
      <c r="AA46" s="142">
        <f t="shared" si="5"/>
        <v>0</v>
      </c>
      <c r="AB46" s="142">
        <f t="shared" si="5"/>
        <v>0</v>
      </c>
      <c r="AC46" s="142">
        <f>AC44</f>
        <v>0</v>
      </c>
      <c r="AD46" s="142">
        <f t="shared" si="5"/>
        <v>0</v>
      </c>
      <c r="AE46" s="142">
        <f t="shared" si="5"/>
        <v>0</v>
      </c>
      <c r="AF46" s="142">
        <f t="shared" si="5"/>
        <v>0</v>
      </c>
      <c r="AG46" s="142">
        <f t="shared" si="5"/>
        <v>0</v>
      </c>
      <c r="AH46" s="132">
        <f t="shared" si="5"/>
        <v>0</v>
      </c>
      <c r="AI46" s="142">
        <f t="shared" si="5"/>
        <v>0</v>
      </c>
      <c r="AJ46" s="142">
        <f t="shared" si="5"/>
        <v>0</v>
      </c>
      <c r="AK46" s="142">
        <f t="shared" si="5"/>
        <v>0</v>
      </c>
      <c r="AL46" s="142">
        <f t="shared" si="5"/>
        <v>0</v>
      </c>
      <c r="AM46" s="142">
        <f t="shared" si="5"/>
        <v>0</v>
      </c>
      <c r="AN46" s="132">
        <f t="shared" si="5"/>
        <v>0</v>
      </c>
    </row>
    <row r="47" spans="1:40" x14ac:dyDescent="0.25">
      <c r="A47" s="109" t="s">
        <v>1633</v>
      </c>
      <c r="B47" s="109"/>
      <c r="C47" s="109"/>
      <c r="D47" s="112"/>
      <c r="E47" s="112"/>
      <c r="F47" s="113"/>
      <c r="G47" s="113"/>
      <c r="H47" s="113"/>
      <c r="I47" s="114"/>
      <c r="J47" s="112"/>
      <c r="K47" s="113"/>
      <c r="L47" s="113"/>
      <c r="M47" s="113"/>
      <c r="N47" s="113"/>
      <c r="O47" s="113"/>
      <c r="P47" s="113"/>
      <c r="Q47" s="113"/>
      <c r="R47" s="113"/>
      <c r="S47" s="114"/>
      <c r="T47" s="112"/>
      <c r="U47" s="113"/>
      <c r="V47" s="113"/>
      <c r="W47" s="113"/>
      <c r="X47" s="114"/>
      <c r="Y47" s="114"/>
      <c r="Z47" s="114"/>
      <c r="AA47" s="114"/>
      <c r="AB47" s="114"/>
      <c r="AC47" s="114"/>
      <c r="AD47" s="113"/>
      <c r="AE47" s="133"/>
      <c r="AF47" s="114"/>
      <c r="AG47" s="114"/>
      <c r="AH47" s="114"/>
      <c r="AI47" s="133"/>
      <c r="AJ47" s="114"/>
      <c r="AK47" s="114"/>
      <c r="AL47" s="114"/>
      <c r="AM47" s="114"/>
      <c r="AN47" s="114"/>
    </row>
    <row r="48" spans="1:40" s="193" customFormat="1" x14ac:dyDescent="0.25">
      <c r="A48" s="172" t="s">
        <v>1634</v>
      </c>
      <c r="B48" s="172"/>
      <c r="C48" s="172"/>
      <c r="D48" s="115">
        <f>SUM(E48:AN48)</f>
        <v>8300</v>
      </c>
      <c r="E48" s="194">
        <f>GETPIVOTDATA("12mo Subtotal PY8",'PY8 Pivots'!$A$84,"L3","1.1.1")</f>
        <v>7800</v>
      </c>
      <c r="F48" s="179">
        <v>0</v>
      </c>
      <c r="G48" s="179">
        <v>0</v>
      </c>
      <c r="H48" s="179">
        <v>0</v>
      </c>
      <c r="I48" s="179">
        <v>0</v>
      </c>
      <c r="J48" s="179">
        <f>GETPIVOTDATA("12mo Subtotal PY8",'PY8 Pivots'!$A$84,"L3","1.2.1")</f>
        <v>0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f>GETPIVOTDATA("12mo Subtotal PY8",'PY8 Pivots'!$A$84,"L3","1.2.7")</f>
        <v>0</v>
      </c>
      <c r="Q48" s="179">
        <f>GETPIVOTDATA("12mo Subtotal PY8",'PY8 Pivots'!$A$84,"L3","1.2.8")</f>
        <v>0</v>
      </c>
      <c r="R48" s="179">
        <v>0</v>
      </c>
      <c r="S48" s="179">
        <f>GETPIVOTDATA("12mo Subtotal PY8",'PY8 Pivots'!$A$84,"L3","1.2.10")</f>
        <v>0</v>
      </c>
      <c r="T48" s="179">
        <v>0</v>
      </c>
      <c r="U48" s="179">
        <v>0</v>
      </c>
      <c r="V48" s="179">
        <f>GETPIVOTDATA("12mo Subtotal PY8",'PY8 Pivots'!$A$84,"L3","1.3.3")</f>
        <v>0</v>
      </c>
      <c r="W48" s="179">
        <v>0</v>
      </c>
      <c r="X48" s="179">
        <v>0</v>
      </c>
      <c r="Y48" s="179">
        <v>0</v>
      </c>
      <c r="Z48" s="179">
        <f>GETPIVOTDATA("12mo Subtotal PY8",'PY8 Pivots'!$A$84,"L3","1.4.2")</f>
        <v>250</v>
      </c>
      <c r="AA48" s="179">
        <v>0</v>
      </c>
      <c r="AB48" s="179">
        <f>GETPIVOTDATA("12mo Subtotal PY8",'PY8 Pivots'!$A$84,"L3","1.4.4")</f>
        <v>250</v>
      </c>
      <c r="AC48" s="179">
        <v>0</v>
      </c>
      <c r="AD48" s="179">
        <v>0</v>
      </c>
      <c r="AE48" s="179">
        <v>0</v>
      </c>
      <c r="AF48" s="179">
        <v>0</v>
      </c>
      <c r="AG48" s="179">
        <f>GETPIVOTDATA("12mo Subtotal PY8",'PY8 Pivots'!$A$84,"L3","1.5.3")</f>
        <v>0</v>
      </c>
      <c r="AH48" s="179">
        <v>0</v>
      </c>
      <c r="AI48" s="179">
        <f>GETPIVOTDATA("12mo Subtotal PY8",'PY8 Pivots'!$A$84,"L3","1.6.0")</f>
        <v>0</v>
      </c>
      <c r="AJ48" s="179">
        <f>GETPIVOTDATA("12mo Subtotal PY8",'PY8 Pivots'!$A$84,"L3","1.6.1")</f>
        <v>0</v>
      </c>
      <c r="AK48" s="179">
        <v>0</v>
      </c>
      <c r="AL48" s="179">
        <v>0</v>
      </c>
      <c r="AM48" s="179">
        <f>GETPIVOTDATA("12mo Subtotal PY8",'PY8 Pivots'!$A$84,"L3","1.6.4")</f>
        <v>0</v>
      </c>
      <c r="AN48" s="179">
        <v>0</v>
      </c>
    </row>
    <row r="49" spans="1:40" x14ac:dyDescent="0.25">
      <c r="A49" t="s">
        <v>1635</v>
      </c>
      <c r="D49" s="115">
        <f>SUM(E49:AN49)</f>
        <v>0</v>
      </c>
      <c r="E49" s="119">
        <v>0</v>
      </c>
      <c r="F49" s="144">
        <v>0</v>
      </c>
      <c r="G49" s="144">
        <v>0</v>
      </c>
      <c r="H49" s="144">
        <v>0</v>
      </c>
      <c r="I49" s="145">
        <v>0</v>
      </c>
      <c r="J49" s="142">
        <v>0</v>
      </c>
      <c r="K49" s="144">
        <v>0</v>
      </c>
      <c r="L49" s="144">
        <v>0</v>
      </c>
      <c r="M49" s="144">
        <v>0</v>
      </c>
      <c r="N49" s="144">
        <v>0</v>
      </c>
      <c r="O49" s="144">
        <v>0</v>
      </c>
      <c r="P49" s="144">
        <v>0</v>
      </c>
      <c r="Q49" s="144"/>
      <c r="R49" s="144">
        <v>0</v>
      </c>
      <c r="S49" s="145">
        <v>0</v>
      </c>
      <c r="T49" s="142">
        <v>0</v>
      </c>
      <c r="U49" s="142">
        <v>0</v>
      </c>
      <c r="V49" s="142">
        <v>0</v>
      </c>
      <c r="W49" s="142">
        <v>0</v>
      </c>
      <c r="X49" s="132">
        <v>0</v>
      </c>
      <c r="Y49" s="144">
        <v>0</v>
      </c>
      <c r="Z49" s="142">
        <v>0</v>
      </c>
      <c r="AA49" s="142">
        <v>0</v>
      </c>
      <c r="AB49" s="142">
        <v>0</v>
      </c>
      <c r="AC49" s="142">
        <v>0</v>
      </c>
      <c r="AD49" s="142">
        <v>0</v>
      </c>
      <c r="AE49" s="142">
        <v>0</v>
      </c>
      <c r="AF49" s="142">
        <v>0</v>
      </c>
      <c r="AG49" s="142">
        <v>0</v>
      </c>
      <c r="AH49" s="132">
        <v>0</v>
      </c>
      <c r="AI49" s="142">
        <v>0</v>
      </c>
      <c r="AJ49" s="142">
        <v>0</v>
      </c>
      <c r="AK49" s="142">
        <v>0</v>
      </c>
      <c r="AL49" s="142">
        <v>0</v>
      </c>
      <c r="AM49" s="142">
        <v>0</v>
      </c>
      <c r="AN49" s="132">
        <v>0</v>
      </c>
    </row>
    <row r="50" spans="1:40" x14ac:dyDescent="0.25">
      <c r="A50" t="s">
        <v>1636</v>
      </c>
      <c r="D50" s="115">
        <f>SUM(E50:AN50)</f>
        <v>0</v>
      </c>
      <c r="E50" s="119">
        <v>0</v>
      </c>
      <c r="F50" s="144">
        <v>0</v>
      </c>
      <c r="G50" s="144">
        <v>0</v>
      </c>
      <c r="H50" s="144">
        <v>0</v>
      </c>
      <c r="I50" s="145">
        <v>0</v>
      </c>
      <c r="J50" s="142">
        <v>0</v>
      </c>
      <c r="K50" s="144">
        <v>0</v>
      </c>
      <c r="L50" s="144">
        <v>0</v>
      </c>
      <c r="M50" s="144">
        <v>0</v>
      </c>
      <c r="N50" s="144">
        <v>0</v>
      </c>
      <c r="O50" s="144">
        <v>0</v>
      </c>
      <c r="P50" s="144">
        <v>0</v>
      </c>
      <c r="Q50" s="144"/>
      <c r="R50" s="144">
        <v>0</v>
      </c>
      <c r="S50" s="145">
        <v>0</v>
      </c>
      <c r="T50" s="142">
        <v>0</v>
      </c>
      <c r="U50" s="142">
        <v>0</v>
      </c>
      <c r="V50" s="142">
        <v>0</v>
      </c>
      <c r="W50" s="142">
        <v>0</v>
      </c>
      <c r="X50" s="132">
        <v>0</v>
      </c>
      <c r="Y50" s="144">
        <v>0</v>
      </c>
      <c r="Z50" s="142">
        <v>0</v>
      </c>
      <c r="AA50" s="142">
        <v>0</v>
      </c>
      <c r="AB50" s="142">
        <v>0</v>
      </c>
      <c r="AC50" s="142">
        <v>0</v>
      </c>
      <c r="AD50" s="142">
        <v>0</v>
      </c>
      <c r="AE50" s="142">
        <v>0</v>
      </c>
      <c r="AF50" s="142">
        <v>0</v>
      </c>
      <c r="AG50" s="142">
        <v>0</v>
      </c>
      <c r="AH50" s="132">
        <v>0</v>
      </c>
      <c r="AI50" s="142">
        <v>0</v>
      </c>
      <c r="AJ50" s="142">
        <v>0</v>
      </c>
      <c r="AK50" s="142">
        <v>0</v>
      </c>
      <c r="AL50" s="142">
        <v>0</v>
      </c>
      <c r="AM50" s="142">
        <v>0</v>
      </c>
      <c r="AN50" s="132">
        <v>0</v>
      </c>
    </row>
    <row r="51" spans="1:40" x14ac:dyDescent="0.25">
      <c r="A51" t="s">
        <v>1637</v>
      </c>
      <c r="D51" s="115">
        <f>SUM(E51:AN51)</f>
        <v>0</v>
      </c>
      <c r="E51" s="119">
        <v>0</v>
      </c>
      <c r="F51" s="144">
        <v>0</v>
      </c>
      <c r="G51" s="144">
        <v>0</v>
      </c>
      <c r="H51" s="144">
        <v>0</v>
      </c>
      <c r="I51" s="145">
        <v>0</v>
      </c>
      <c r="J51" s="142">
        <v>0</v>
      </c>
      <c r="K51" s="144">
        <v>0</v>
      </c>
      <c r="L51" s="144">
        <v>0</v>
      </c>
      <c r="M51" s="144">
        <v>0</v>
      </c>
      <c r="N51" s="144">
        <v>0</v>
      </c>
      <c r="O51" s="144">
        <v>0</v>
      </c>
      <c r="P51" s="144">
        <v>0</v>
      </c>
      <c r="Q51" s="144"/>
      <c r="R51" s="144">
        <v>0</v>
      </c>
      <c r="S51" s="145">
        <v>0</v>
      </c>
      <c r="T51" s="142">
        <v>0</v>
      </c>
      <c r="U51" s="142">
        <v>0</v>
      </c>
      <c r="V51" s="142">
        <v>0</v>
      </c>
      <c r="W51" s="142">
        <v>0</v>
      </c>
      <c r="X51" s="132">
        <v>0</v>
      </c>
      <c r="Y51" s="144">
        <v>0</v>
      </c>
      <c r="Z51" s="142">
        <v>0</v>
      </c>
      <c r="AA51" s="142">
        <v>0</v>
      </c>
      <c r="AB51" s="142">
        <v>0</v>
      </c>
      <c r="AC51" s="142">
        <v>0</v>
      </c>
      <c r="AD51" s="142">
        <v>0</v>
      </c>
      <c r="AE51" s="142">
        <v>0</v>
      </c>
      <c r="AF51" s="142">
        <v>0</v>
      </c>
      <c r="AG51" s="142">
        <v>0</v>
      </c>
      <c r="AH51" s="132">
        <v>0</v>
      </c>
      <c r="AI51" s="142">
        <v>0</v>
      </c>
      <c r="AJ51" s="142">
        <v>0</v>
      </c>
      <c r="AK51" s="142">
        <v>0</v>
      </c>
      <c r="AL51" s="142">
        <v>0</v>
      </c>
      <c r="AM51" s="142">
        <v>0</v>
      </c>
      <c r="AN51" s="132">
        <v>0</v>
      </c>
    </row>
    <row r="52" spans="1:40" x14ac:dyDescent="0.25">
      <c r="A52" t="s">
        <v>1638</v>
      </c>
      <c r="D52" s="115">
        <f>SUM(E52:AN52)</f>
        <v>0</v>
      </c>
      <c r="E52" s="119">
        <v>0</v>
      </c>
      <c r="F52" s="144">
        <v>0</v>
      </c>
      <c r="G52" s="144">
        <v>0</v>
      </c>
      <c r="H52" s="144">
        <v>0</v>
      </c>
      <c r="I52" s="145">
        <v>0</v>
      </c>
      <c r="J52" s="142">
        <v>0</v>
      </c>
      <c r="K52" s="144">
        <v>0</v>
      </c>
      <c r="L52" s="144">
        <v>0</v>
      </c>
      <c r="M52" s="144">
        <v>0</v>
      </c>
      <c r="N52" s="144">
        <v>0</v>
      </c>
      <c r="O52" s="144">
        <v>0</v>
      </c>
      <c r="P52" s="144">
        <v>0</v>
      </c>
      <c r="Q52" s="144"/>
      <c r="R52" s="144">
        <v>0</v>
      </c>
      <c r="S52" s="145">
        <v>0</v>
      </c>
      <c r="T52" s="142">
        <v>0</v>
      </c>
      <c r="U52" s="142">
        <v>0</v>
      </c>
      <c r="V52" s="142">
        <v>0</v>
      </c>
      <c r="W52" s="142">
        <v>0</v>
      </c>
      <c r="X52" s="132">
        <v>0</v>
      </c>
      <c r="Y52" s="144">
        <v>0</v>
      </c>
      <c r="Z52" s="142">
        <v>0</v>
      </c>
      <c r="AA52" s="142">
        <v>0</v>
      </c>
      <c r="AB52" s="142">
        <v>0</v>
      </c>
      <c r="AC52" s="142">
        <v>0</v>
      </c>
      <c r="AD52" s="142">
        <v>0</v>
      </c>
      <c r="AE52" s="142">
        <v>0</v>
      </c>
      <c r="AF52" s="142">
        <v>0</v>
      </c>
      <c r="AG52" s="142">
        <v>0</v>
      </c>
      <c r="AH52" s="132">
        <v>0</v>
      </c>
      <c r="AI52" s="142">
        <v>0</v>
      </c>
      <c r="AJ52" s="142">
        <v>0</v>
      </c>
      <c r="AK52" s="142">
        <v>0</v>
      </c>
      <c r="AL52" s="142">
        <v>0</v>
      </c>
      <c r="AM52" s="142">
        <v>0</v>
      </c>
      <c r="AN52" s="132">
        <v>0</v>
      </c>
    </row>
    <row r="53" spans="1:40" x14ac:dyDescent="0.25">
      <c r="A53" s="109" t="s">
        <v>1639</v>
      </c>
      <c r="B53" s="127"/>
      <c r="C53" s="127"/>
      <c r="D53" s="128"/>
      <c r="E53" s="128"/>
      <c r="F53" s="129"/>
      <c r="G53" s="129"/>
      <c r="H53" s="129"/>
      <c r="I53" s="130"/>
      <c r="J53" s="128"/>
      <c r="K53" s="129"/>
      <c r="L53" s="129"/>
      <c r="M53" s="129"/>
      <c r="N53" s="129"/>
      <c r="O53" s="129"/>
      <c r="P53" s="129"/>
      <c r="Q53" s="129"/>
      <c r="R53" s="129"/>
      <c r="S53" s="130"/>
      <c r="T53" s="128"/>
      <c r="U53" s="129"/>
      <c r="V53" s="129"/>
      <c r="W53" s="129"/>
      <c r="X53" s="130"/>
      <c r="Y53" s="130"/>
      <c r="Z53" s="130"/>
      <c r="AA53" s="130"/>
      <c r="AB53" s="130"/>
      <c r="AC53" s="130"/>
      <c r="AD53" s="129"/>
      <c r="AE53" s="131"/>
      <c r="AF53" s="130"/>
      <c r="AG53" s="130"/>
      <c r="AH53" s="130"/>
      <c r="AI53" s="131"/>
      <c r="AJ53" s="130"/>
      <c r="AK53" s="130"/>
      <c r="AL53" s="130"/>
      <c r="AM53" s="130"/>
      <c r="AN53" s="130"/>
    </row>
    <row r="54" spans="1:40" s="193" customFormat="1" x14ac:dyDescent="0.25">
      <c r="D54" s="190">
        <f>SUM(E54:AN54)</f>
        <v>8300</v>
      </c>
      <c r="E54" s="174">
        <f>SUM(E48:E52)</f>
        <v>7800</v>
      </c>
      <c r="F54" s="174">
        <f t="shared" ref="F54:AN54" si="6">SUM(F48:F52)</f>
        <v>0</v>
      </c>
      <c r="G54" s="174">
        <f t="shared" si="6"/>
        <v>0</v>
      </c>
      <c r="H54" s="174">
        <f t="shared" si="6"/>
        <v>0</v>
      </c>
      <c r="I54" s="174">
        <f t="shared" si="6"/>
        <v>0</v>
      </c>
      <c r="J54" s="174">
        <f t="shared" si="6"/>
        <v>0</v>
      </c>
      <c r="K54" s="174">
        <f t="shared" si="6"/>
        <v>0</v>
      </c>
      <c r="L54" s="174">
        <f t="shared" si="6"/>
        <v>0</v>
      </c>
      <c r="M54" s="174">
        <f t="shared" si="6"/>
        <v>0</v>
      </c>
      <c r="N54" s="174">
        <f t="shared" si="6"/>
        <v>0</v>
      </c>
      <c r="O54" s="174">
        <f t="shared" si="6"/>
        <v>0</v>
      </c>
      <c r="P54" s="174">
        <f t="shared" si="6"/>
        <v>0</v>
      </c>
      <c r="Q54" s="174">
        <f t="shared" si="6"/>
        <v>0</v>
      </c>
      <c r="R54" s="174">
        <f t="shared" si="6"/>
        <v>0</v>
      </c>
      <c r="S54" s="174">
        <f t="shared" si="6"/>
        <v>0</v>
      </c>
      <c r="T54" s="174">
        <f t="shared" si="6"/>
        <v>0</v>
      </c>
      <c r="U54" s="174">
        <f t="shared" si="6"/>
        <v>0</v>
      </c>
      <c r="V54" s="174">
        <f t="shared" si="6"/>
        <v>0</v>
      </c>
      <c r="W54" s="174">
        <f t="shared" si="6"/>
        <v>0</v>
      </c>
      <c r="X54" s="174">
        <f t="shared" si="6"/>
        <v>0</v>
      </c>
      <c r="Y54" s="174">
        <f t="shared" si="6"/>
        <v>0</v>
      </c>
      <c r="Z54" s="174">
        <f t="shared" si="6"/>
        <v>250</v>
      </c>
      <c r="AA54" s="174">
        <f t="shared" si="6"/>
        <v>0</v>
      </c>
      <c r="AB54" s="174">
        <f t="shared" si="6"/>
        <v>250</v>
      </c>
      <c r="AC54" s="174">
        <f t="shared" si="6"/>
        <v>0</v>
      </c>
      <c r="AD54" s="174">
        <f t="shared" si="6"/>
        <v>0</v>
      </c>
      <c r="AE54" s="174">
        <f t="shared" si="6"/>
        <v>0</v>
      </c>
      <c r="AF54" s="174">
        <f t="shared" si="6"/>
        <v>0</v>
      </c>
      <c r="AG54" s="174">
        <f t="shared" si="6"/>
        <v>0</v>
      </c>
      <c r="AH54" s="174">
        <f t="shared" si="6"/>
        <v>0</v>
      </c>
      <c r="AI54" s="174">
        <f t="shared" si="6"/>
        <v>0</v>
      </c>
      <c r="AJ54" s="174">
        <f t="shared" si="6"/>
        <v>0</v>
      </c>
      <c r="AK54" s="174">
        <f t="shared" si="6"/>
        <v>0</v>
      </c>
      <c r="AL54" s="174">
        <f t="shared" si="6"/>
        <v>0</v>
      </c>
      <c r="AM54" s="174">
        <f t="shared" si="6"/>
        <v>0</v>
      </c>
      <c r="AN54" s="174">
        <f t="shared" si="6"/>
        <v>0</v>
      </c>
    </row>
    <row r="55" spans="1:40" x14ac:dyDescent="0.25">
      <c r="A55" s="109" t="s">
        <v>1640</v>
      </c>
      <c r="B55" s="127"/>
      <c r="C55" s="127"/>
      <c r="D55" s="128"/>
      <c r="E55" s="128"/>
      <c r="F55" s="129"/>
      <c r="G55" s="129"/>
      <c r="H55" s="129"/>
      <c r="I55" s="130"/>
      <c r="J55" s="128"/>
      <c r="K55" s="129"/>
      <c r="L55" s="129"/>
      <c r="M55" s="129"/>
      <c r="N55" s="129"/>
      <c r="O55" s="129"/>
      <c r="P55" s="129"/>
      <c r="Q55" s="129"/>
      <c r="R55" s="129"/>
      <c r="S55" s="130"/>
      <c r="T55" s="128"/>
      <c r="U55" s="129"/>
      <c r="V55" s="129"/>
      <c r="W55" s="129"/>
      <c r="X55" s="130"/>
      <c r="Y55" s="130"/>
      <c r="Z55" s="130"/>
      <c r="AA55" s="130"/>
      <c r="AB55" s="130"/>
      <c r="AC55" s="130"/>
      <c r="AD55" s="129"/>
      <c r="AE55" s="131"/>
      <c r="AF55" s="130"/>
      <c r="AG55" s="130"/>
      <c r="AH55" s="130"/>
      <c r="AI55" s="131"/>
      <c r="AJ55" s="130"/>
      <c r="AK55" s="130"/>
      <c r="AL55" s="130"/>
      <c r="AM55" s="130"/>
      <c r="AN55" s="130"/>
    </row>
    <row r="56" spans="1:40" x14ac:dyDescent="0.25">
      <c r="A56" s="146"/>
      <c r="B56" s="146"/>
      <c r="C56" s="146"/>
      <c r="D56" s="147"/>
      <c r="E56" s="147"/>
      <c r="F56" s="148"/>
      <c r="G56" s="148"/>
      <c r="H56" s="148"/>
      <c r="I56" s="149"/>
      <c r="J56" s="147"/>
      <c r="K56" s="148"/>
      <c r="L56" s="148"/>
      <c r="M56" s="148"/>
      <c r="N56" s="148"/>
      <c r="O56" s="148"/>
      <c r="P56" s="148"/>
      <c r="Q56" s="148"/>
      <c r="R56" s="148"/>
      <c r="S56" s="149"/>
      <c r="T56" s="147"/>
      <c r="U56" s="148"/>
      <c r="V56" s="148"/>
      <c r="W56" s="148"/>
      <c r="X56" s="149"/>
      <c r="Y56" s="149"/>
      <c r="Z56" s="149"/>
      <c r="AA56" s="149"/>
      <c r="AB56" s="149"/>
      <c r="AC56" s="149"/>
      <c r="AD56" s="148"/>
      <c r="AE56" s="150"/>
      <c r="AF56" s="149"/>
      <c r="AG56" s="149"/>
      <c r="AH56" s="149"/>
      <c r="AI56" s="150"/>
      <c r="AJ56" s="149"/>
      <c r="AK56" s="149"/>
      <c r="AL56" s="149"/>
      <c r="AM56" s="149"/>
      <c r="AN56" s="149"/>
    </row>
    <row r="57" spans="1:40" x14ac:dyDescent="0.25">
      <c r="A57" t="s">
        <v>1641</v>
      </c>
      <c r="D57" s="115">
        <f>SUM(E57:AN57)</f>
        <v>0</v>
      </c>
      <c r="E57" s="142">
        <v>0</v>
      </c>
      <c r="F57" s="142">
        <v>0</v>
      </c>
      <c r="G57" s="142">
        <v>0</v>
      </c>
      <c r="H57" s="142">
        <v>0</v>
      </c>
      <c r="I57" s="13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2">
        <v>0</v>
      </c>
      <c r="P57" s="142">
        <v>0</v>
      </c>
      <c r="Q57" s="142"/>
      <c r="R57" s="142">
        <v>0</v>
      </c>
      <c r="S57" s="132">
        <v>0</v>
      </c>
      <c r="T57" s="142">
        <v>0</v>
      </c>
      <c r="U57" s="142">
        <v>0</v>
      </c>
      <c r="V57" s="142">
        <v>0</v>
      </c>
      <c r="W57" s="142">
        <v>0</v>
      </c>
      <c r="X57" s="132">
        <v>0</v>
      </c>
      <c r="Y57" s="144">
        <v>0</v>
      </c>
      <c r="Z57" s="142">
        <v>0</v>
      </c>
      <c r="AA57" s="142">
        <v>0</v>
      </c>
      <c r="AB57" s="142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0</v>
      </c>
      <c r="AH57" s="132">
        <v>0</v>
      </c>
      <c r="AI57" s="142">
        <v>0</v>
      </c>
      <c r="AJ57" s="142">
        <v>0</v>
      </c>
      <c r="AK57" s="142">
        <v>0</v>
      </c>
      <c r="AL57" s="142">
        <v>0</v>
      </c>
      <c r="AM57" s="142">
        <v>0</v>
      </c>
      <c r="AN57" s="132">
        <v>0</v>
      </c>
    </row>
    <row r="58" spans="1:40" x14ac:dyDescent="0.25">
      <c r="A58" t="s">
        <v>1642</v>
      </c>
      <c r="D58" s="115">
        <f>SUM(E58:AN58)</f>
        <v>0</v>
      </c>
      <c r="E58" s="142">
        <v>0</v>
      </c>
      <c r="F58" s="142">
        <v>0</v>
      </c>
      <c r="G58" s="142">
        <v>0</v>
      </c>
      <c r="H58" s="142">
        <v>0</v>
      </c>
      <c r="I58" s="13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2">
        <v>0</v>
      </c>
      <c r="P58" s="142">
        <v>0</v>
      </c>
      <c r="Q58" s="142"/>
      <c r="R58" s="142">
        <v>0</v>
      </c>
      <c r="S58" s="132">
        <v>0</v>
      </c>
      <c r="T58" s="142">
        <v>0</v>
      </c>
      <c r="U58" s="142">
        <v>0</v>
      </c>
      <c r="V58" s="142">
        <v>0</v>
      </c>
      <c r="W58" s="142">
        <v>0</v>
      </c>
      <c r="X58" s="132">
        <v>0</v>
      </c>
      <c r="Y58" s="144">
        <v>0</v>
      </c>
      <c r="Z58" s="142">
        <v>0</v>
      </c>
      <c r="AA58" s="142">
        <v>0</v>
      </c>
      <c r="AB58" s="142">
        <v>0</v>
      </c>
      <c r="AC58" s="142">
        <v>0</v>
      </c>
      <c r="AD58" s="142">
        <v>0</v>
      </c>
      <c r="AE58" s="142">
        <v>0</v>
      </c>
      <c r="AF58" s="142">
        <v>0</v>
      </c>
      <c r="AG58" s="142">
        <v>0</v>
      </c>
      <c r="AH58" s="132">
        <v>0</v>
      </c>
      <c r="AI58" s="142">
        <v>0</v>
      </c>
      <c r="AJ58" s="142">
        <v>0</v>
      </c>
      <c r="AK58" s="142">
        <v>0</v>
      </c>
      <c r="AL58" s="142">
        <v>0</v>
      </c>
      <c r="AM58" s="142">
        <v>0</v>
      </c>
      <c r="AN58" s="132">
        <v>0</v>
      </c>
    </row>
    <row r="59" spans="1:40" x14ac:dyDescent="0.25">
      <c r="A59" t="s">
        <v>1643</v>
      </c>
      <c r="D59" s="115">
        <f>SUM(E59:AN59)</f>
        <v>0</v>
      </c>
      <c r="E59" s="142">
        <v>0</v>
      </c>
      <c r="F59" s="142">
        <v>0</v>
      </c>
      <c r="G59" s="142">
        <v>0</v>
      </c>
      <c r="H59" s="142">
        <v>0</v>
      </c>
      <c r="I59" s="13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2">
        <v>0</v>
      </c>
      <c r="P59" s="142">
        <v>0</v>
      </c>
      <c r="Q59" s="142"/>
      <c r="R59" s="142">
        <v>0</v>
      </c>
      <c r="S59" s="132">
        <v>0</v>
      </c>
      <c r="T59" s="142">
        <v>0</v>
      </c>
      <c r="U59" s="142">
        <v>0</v>
      </c>
      <c r="V59" s="142">
        <v>0</v>
      </c>
      <c r="W59" s="142">
        <v>0</v>
      </c>
      <c r="X59" s="132">
        <v>0</v>
      </c>
      <c r="Y59" s="144">
        <v>0</v>
      </c>
      <c r="Z59" s="142">
        <v>0</v>
      </c>
      <c r="AA59" s="142">
        <v>0</v>
      </c>
      <c r="AB59" s="142">
        <v>0</v>
      </c>
      <c r="AC59" s="142">
        <v>0</v>
      </c>
      <c r="AD59" s="142">
        <v>0</v>
      </c>
      <c r="AE59" s="142">
        <v>0</v>
      </c>
      <c r="AF59" s="142">
        <v>0</v>
      </c>
      <c r="AG59" s="142">
        <v>0</v>
      </c>
      <c r="AH59" s="132">
        <v>0</v>
      </c>
      <c r="AI59" s="142">
        <v>0</v>
      </c>
      <c r="AJ59" s="142">
        <v>0</v>
      </c>
      <c r="AK59" s="142">
        <v>0</v>
      </c>
      <c r="AL59" s="142">
        <v>0</v>
      </c>
      <c r="AM59" s="142">
        <v>0</v>
      </c>
      <c r="AN59" s="132">
        <v>0</v>
      </c>
    </row>
    <row r="60" spans="1:40" x14ac:dyDescent="0.25">
      <c r="A60" t="s">
        <v>1644</v>
      </c>
      <c r="D60" s="115">
        <f>SUM(E60:AN60)</f>
        <v>0</v>
      </c>
      <c r="E60" s="142">
        <v>0</v>
      </c>
      <c r="F60" s="142">
        <v>0</v>
      </c>
      <c r="G60" s="142">
        <v>0</v>
      </c>
      <c r="H60" s="142">
        <v>0</v>
      </c>
      <c r="I60" s="13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2">
        <v>0</v>
      </c>
      <c r="P60" s="142">
        <v>0</v>
      </c>
      <c r="Q60" s="142"/>
      <c r="R60" s="142">
        <v>0</v>
      </c>
      <c r="S60" s="132">
        <v>0</v>
      </c>
      <c r="T60" s="142">
        <v>0</v>
      </c>
      <c r="U60" s="142">
        <v>0</v>
      </c>
      <c r="V60" s="142">
        <v>0</v>
      </c>
      <c r="W60" s="142">
        <v>0</v>
      </c>
      <c r="X60" s="132">
        <v>0</v>
      </c>
      <c r="Y60" s="144">
        <v>0</v>
      </c>
      <c r="Z60" s="142">
        <v>0</v>
      </c>
      <c r="AA60" s="142">
        <v>0</v>
      </c>
      <c r="AB60" s="142">
        <v>0</v>
      </c>
      <c r="AC60" s="142">
        <v>0</v>
      </c>
      <c r="AD60" s="142">
        <v>0</v>
      </c>
      <c r="AE60" s="142">
        <v>0</v>
      </c>
      <c r="AF60" s="142">
        <v>0</v>
      </c>
      <c r="AG60" s="142">
        <v>0</v>
      </c>
      <c r="AH60" s="132">
        <v>0</v>
      </c>
      <c r="AI60" s="142">
        <v>0</v>
      </c>
      <c r="AJ60" s="142">
        <v>0</v>
      </c>
      <c r="AK60" s="142">
        <v>0</v>
      </c>
      <c r="AL60" s="142">
        <v>0</v>
      </c>
      <c r="AM60" s="142">
        <v>0</v>
      </c>
      <c r="AN60" s="132">
        <v>0</v>
      </c>
    </row>
    <row r="61" spans="1:40" x14ac:dyDescent="0.25">
      <c r="A61" t="s">
        <v>1645</v>
      </c>
      <c r="D61" s="115">
        <f>SUM(E61:AN61)</f>
        <v>0</v>
      </c>
      <c r="E61" s="142">
        <v>0</v>
      </c>
      <c r="F61" s="142">
        <v>0</v>
      </c>
      <c r="G61" s="142">
        <v>0</v>
      </c>
      <c r="H61" s="142">
        <v>0</v>
      </c>
      <c r="I61" s="132">
        <v>0</v>
      </c>
      <c r="J61" s="142">
        <v>0</v>
      </c>
      <c r="K61" s="142">
        <v>0</v>
      </c>
      <c r="L61" s="142">
        <v>0</v>
      </c>
      <c r="M61" s="142">
        <v>0</v>
      </c>
      <c r="N61" s="142">
        <v>0</v>
      </c>
      <c r="O61" s="142">
        <v>0</v>
      </c>
      <c r="P61" s="142">
        <v>0</v>
      </c>
      <c r="Q61" s="142"/>
      <c r="R61" s="142">
        <v>0</v>
      </c>
      <c r="S61" s="132">
        <v>0</v>
      </c>
      <c r="T61" s="142">
        <v>0</v>
      </c>
      <c r="U61" s="142">
        <v>0</v>
      </c>
      <c r="V61" s="142">
        <v>0</v>
      </c>
      <c r="W61" s="142">
        <v>0</v>
      </c>
      <c r="X61" s="132">
        <v>0</v>
      </c>
      <c r="Y61" s="144">
        <v>0</v>
      </c>
      <c r="Z61" s="142">
        <v>0</v>
      </c>
      <c r="AA61" s="142">
        <v>0</v>
      </c>
      <c r="AB61" s="142">
        <v>0</v>
      </c>
      <c r="AC61" s="142">
        <v>0</v>
      </c>
      <c r="AD61" s="142">
        <v>0</v>
      </c>
      <c r="AE61" s="142">
        <v>0</v>
      </c>
      <c r="AF61" s="142">
        <v>0</v>
      </c>
      <c r="AG61" s="142">
        <v>0</v>
      </c>
      <c r="AH61" s="132">
        <v>0</v>
      </c>
      <c r="AI61" s="142">
        <v>0</v>
      </c>
      <c r="AJ61" s="142">
        <v>0</v>
      </c>
      <c r="AK61" s="142">
        <v>0</v>
      </c>
      <c r="AL61" s="142">
        <v>0</v>
      </c>
      <c r="AM61" s="142">
        <v>0</v>
      </c>
      <c r="AN61" s="132">
        <v>0</v>
      </c>
    </row>
    <row r="62" spans="1:40" x14ac:dyDescent="0.25">
      <c r="A62" s="109" t="s">
        <v>1646</v>
      </c>
      <c r="B62" s="127"/>
      <c r="C62" s="127"/>
      <c r="D62" s="128"/>
      <c r="E62" s="128"/>
      <c r="F62" s="129"/>
      <c r="G62" s="129"/>
      <c r="H62" s="129"/>
      <c r="I62" s="130"/>
      <c r="J62" s="128"/>
      <c r="K62" s="129"/>
      <c r="L62" s="129"/>
      <c r="M62" s="129"/>
      <c r="N62" s="129"/>
      <c r="O62" s="129"/>
      <c r="P62" s="129"/>
      <c r="Q62" s="129"/>
      <c r="R62" s="129"/>
      <c r="S62" s="130"/>
      <c r="T62" s="128"/>
      <c r="U62" s="129"/>
      <c r="V62" s="129"/>
      <c r="W62" s="129"/>
      <c r="X62" s="130"/>
      <c r="Y62" s="130"/>
      <c r="Z62" s="130"/>
      <c r="AA62" s="130"/>
      <c r="AB62" s="130"/>
      <c r="AC62" s="130"/>
      <c r="AD62" s="129"/>
      <c r="AE62" s="131"/>
      <c r="AF62" s="130"/>
      <c r="AG62" s="130"/>
      <c r="AH62" s="130"/>
      <c r="AI62" s="131"/>
      <c r="AJ62" s="130"/>
      <c r="AK62" s="130"/>
      <c r="AL62" s="130"/>
      <c r="AM62" s="130"/>
      <c r="AN62" s="130"/>
    </row>
    <row r="63" spans="1:40" x14ac:dyDescent="0.25">
      <c r="D63" s="115">
        <f>SUM(E63:AN63)</f>
        <v>0</v>
      </c>
      <c r="E63" s="107">
        <f>SUM(E57:E61)</f>
        <v>0</v>
      </c>
      <c r="F63" s="107">
        <f t="shared" ref="F63:AN63" si="7">SUM(F57:F61)</f>
        <v>0</v>
      </c>
      <c r="G63" s="107">
        <f t="shared" si="7"/>
        <v>0</v>
      </c>
      <c r="H63" s="107">
        <f t="shared" si="7"/>
        <v>0</v>
      </c>
      <c r="I63" s="116">
        <f t="shared" si="7"/>
        <v>0</v>
      </c>
      <c r="J63" s="107">
        <f t="shared" si="7"/>
        <v>0</v>
      </c>
      <c r="K63" s="107">
        <f t="shared" si="7"/>
        <v>0</v>
      </c>
      <c r="L63" s="107">
        <f t="shared" si="7"/>
        <v>0</v>
      </c>
      <c r="M63" s="107">
        <f t="shared" si="7"/>
        <v>0</v>
      </c>
      <c r="N63" s="107">
        <f t="shared" si="7"/>
        <v>0</v>
      </c>
      <c r="O63" s="107">
        <f t="shared" si="7"/>
        <v>0</v>
      </c>
      <c r="P63" s="107">
        <f t="shared" si="7"/>
        <v>0</v>
      </c>
      <c r="Q63" s="107"/>
      <c r="R63" s="107">
        <f t="shared" si="7"/>
        <v>0</v>
      </c>
      <c r="S63" s="116">
        <f t="shared" si="7"/>
        <v>0</v>
      </c>
      <c r="T63" s="107">
        <f t="shared" si="7"/>
        <v>0</v>
      </c>
      <c r="U63" s="107">
        <f t="shared" si="7"/>
        <v>0</v>
      </c>
      <c r="V63" s="107">
        <f t="shared" si="7"/>
        <v>0</v>
      </c>
      <c r="W63" s="107">
        <f t="shared" si="7"/>
        <v>0</v>
      </c>
      <c r="X63" s="116">
        <f t="shared" si="7"/>
        <v>0</v>
      </c>
      <c r="Y63" s="96">
        <f t="shared" si="7"/>
        <v>0</v>
      </c>
      <c r="Z63" s="107">
        <f t="shared" si="7"/>
        <v>0</v>
      </c>
      <c r="AA63" s="107">
        <f t="shared" si="7"/>
        <v>0</v>
      </c>
      <c r="AB63" s="107">
        <f t="shared" si="7"/>
        <v>0</v>
      </c>
      <c r="AC63" s="107">
        <f t="shared" si="7"/>
        <v>0</v>
      </c>
      <c r="AD63" s="107">
        <f t="shared" si="7"/>
        <v>0</v>
      </c>
      <c r="AE63" s="107">
        <f t="shared" si="7"/>
        <v>0</v>
      </c>
      <c r="AF63" s="107">
        <f t="shared" si="7"/>
        <v>0</v>
      </c>
      <c r="AG63" s="107">
        <f t="shared" si="7"/>
        <v>0</v>
      </c>
      <c r="AH63" s="116">
        <f t="shared" si="7"/>
        <v>0</v>
      </c>
      <c r="AI63" s="107">
        <f t="shared" si="7"/>
        <v>0</v>
      </c>
      <c r="AJ63" s="107">
        <f t="shared" si="7"/>
        <v>0</v>
      </c>
      <c r="AK63" s="107">
        <f t="shared" si="7"/>
        <v>0</v>
      </c>
      <c r="AL63" s="107">
        <f t="shared" si="7"/>
        <v>0</v>
      </c>
      <c r="AM63" s="107">
        <f t="shared" si="7"/>
        <v>0</v>
      </c>
      <c r="AN63" s="116">
        <f t="shared" si="7"/>
        <v>0</v>
      </c>
    </row>
    <row r="64" spans="1:40" x14ac:dyDescent="0.25">
      <c r="A64" t="s">
        <v>1647</v>
      </c>
      <c r="D64" s="115">
        <f>SUM(E64:AN64)</f>
        <v>0</v>
      </c>
      <c r="E64" s="142">
        <v>0</v>
      </c>
      <c r="F64" s="142">
        <v>0</v>
      </c>
      <c r="G64" s="142">
        <v>0</v>
      </c>
      <c r="H64" s="142">
        <v>0</v>
      </c>
      <c r="I64" s="132">
        <v>0</v>
      </c>
      <c r="J64" s="142">
        <v>0</v>
      </c>
      <c r="K64" s="142">
        <v>0</v>
      </c>
      <c r="L64" s="142">
        <v>0</v>
      </c>
      <c r="M64" s="142">
        <v>0</v>
      </c>
      <c r="N64" s="142">
        <v>0</v>
      </c>
      <c r="O64" s="142">
        <v>0</v>
      </c>
      <c r="P64" s="142">
        <v>0</v>
      </c>
      <c r="Q64" s="142"/>
      <c r="R64" s="142">
        <v>0</v>
      </c>
      <c r="S64" s="132">
        <v>0</v>
      </c>
      <c r="T64" s="142">
        <v>0</v>
      </c>
      <c r="U64" s="142">
        <v>0</v>
      </c>
      <c r="V64" s="142">
        <v>0</v>
      </c>
      <c r="W64" s="142">
        <v>0</v>
      </c>
      <c r="X64" s="132">
        <v>0</v>
      </c>
      <c r="Y64" s="144">
        <v>0</v>
      </c>
      <c r="Z64" s="142">
        <v>0</v>
      </c>
      <c r="AA64" s="142">
        <v>0</v>
      </c>
      <c r="AB64" s="142">
        <v>0</v>
      </c>
      <c r="AC64" s="142">
        <v>0</v>
      </c>
      <c r="AD64" s="142">
        <v>0</v>
      </c>
      <c r="AE64" s="142">
        <v>0</v>
      </c>
      <c r="AF64" s="142">
        <v>0</v>
      </c>
      <c r="AG64" s="142">
        <v>0</v>
      </c>
      <c r="AH64" s="132">
        <v>0</v>
      </c>
      <c r="AI64" s="142">
        <v>0</v>
      </c>
      <c r="AJ64" s="142">
        <v>0</v>
      </c>
      <c r="AK64" s="142">
        <v>0</v>
      </c>
      <c r="AL64" s="142">
        <v>0</v>
      </c>
      <c r="AM64" s="142">
        <v>0</v>
      </c>
      <c r="AN64" s="132">
        <v>0</v>
      </c>
    </row>
    <row r="65" spans="1:40" x14ac:dyDescent="0.25">
      <c r="A65" s="109" t="s">
        <v>1648</v>
      </c>
      <c r="B65" s="127"/>
      <c r="C65" s="127"/>
      <c r="D65" s="128"/>
      <c r="E65" s="128"/>
      <c r="F65" s="129"/>
      <c r="G65" s="129"/>
      <c r="H65" s="129"/>
      <c r="I65" s="130"/>
      <c r="J65" s="128"/>
      <c r="K65" s="129"/>
      <c r="L65" s="129"/>
      <c r="M65" s="129"/>
      <c r="N65" s="129"/>
      <c r="O65" s="129"/>
      <c r="P65" s="129"/>
      <c r="Q65" s="129"/>
      <c r="R65" s="129"/>
      <c r="S65" s="130"/>
      <c r="T65" s="128"/>
      <c r="U65" s="129"/>
      <c r="V65" s="129"/>
      <c r="W65" s="129"/>
      <c r="X65" s="130"/>
      <c r="Y65" s="130"/>
      <c r="Z65" s="130"/>
      <c r="AA65" s="130"/>
      <c r="AB65" s="130"/>
      <c r="AC65" s="130"/>
      <c r="AD65" s="129"/>
      <c r="AE65" s="131"/>
      <c r="AF65" s="130"/>
      <c r="AG65" s="130"/>
      <c r="AH65" s="130"/>
      <c r="AI65" s="131"/>
      <c r="AJ65" s="130"/>
      <c r="AK65" s="130"/>
      <c r="AL65" s="130"/>
      <c r="AM65" s="130"/>
      <c r="AN65" s="130"/>
    </row>
    <row r="66" spans="1:40" x14ac:dyDescent="0.25">
      <c r="D66" s="115">
        <f>SUM(E66:AN66)</f>
        <v>0</v>
      </c>
      <c r="E66" s="179">
        <v>0</v>
      </c>
      <c r="F66" s="179">
        <v>0</v>
      </c>
      <c r="G66" s="179">
        <v>0</v>
      </c>
      <c r="H66" s="179">
        <v>0</v>
      </c>
      <c r="I66" s="181">
        <v>0</v>
      </c>
      <c r="J66" s="179">
        <v>0</v>
      </c>
      <c r="K66" s="179">
        <v>0</v>
      </c>
      <c r="L66" s="179">
        <v>0</v>
      </c>
      <c r="M66" s="179">
        <v>0</v>
      </c>
      <c r="N66" s="179">
        <v>0</v>
      </c>
      <c r="O66" s="179">
        <v>0</v>
      </c>
      <c r="P66" s="179">
        <v>0</v>
      </c>
      <c r="Q66" s="179"/>
      <c r="R66" s="179">
        <v>0</v>
      </c>
      <c r="S66" s="181">
        <v>0</v>
      </c>
      <c r="T66" s="179">
        <v>0</v>
      </c>
      <c r="U66" s="179">
        <v>0</v>
      </c>
      <c r="V66" s="179">
        <v>0</v>
      </c>
      <c r="W66" s="179">
        <v>0</v>
      </c>
      <c r="X66" s="181">
        <v>0</v>
      </c>
      <c r="Y66" s="177">
        <v>0</v>
      </c>
      <c r="Z66" s="179">
        <v>0</v>
      </c>
      <c r="AA66" s="179">
        <v>0</v>
      </c>
      <c r="AB66" s="179">
        <v>0</v>
      </c>
      <c r="AC66" s="179">
        <v>0</v>
      </c>
      <c r="AD66" s="179">
        <v>0</v>
      </c>
      <c r="AE66" s="179">
        <v>0</v>
      </c>
      <c r="AF66" s="179">
        <v>0</v>
      </c>
      <c r="AG66" s="179">
        <v>0</v>
      </c>
      <c r="AH66" s="181">
        <v>0</v>
      </c>
      <c r="AI66" s="179">
        <v>0</v>
      </c>
      <c r="AJ66" s="179">
        <v>0</v>
      </c>
      <c r="AK66" s="179">
        <v>0</v>
      </c>
      <c r="AL66" s="179">
        <v>0</v>
      </c>
      <c r="AM66" s="179">
        <v>0</v>
      </c>
      <c r="AN66" s="181">
        <v>0</v>
      </c>
    </row>
    <row r="67" spans="1:40" x14ac:dyDescent="0.25">
      <c r="A67" t="s">
        <v>1649</v>
      </c>
      <c r="B67" s="205"/>
      <c r="C67" s="206"/>
      <c r="D67" s="139"/>
      <c r="E67" s="175"/>
      <c r="F67" s="176"/>
      <c r="G67" s="176"/>
      <c r="H67" s="176"/>
      <c r="I67" s="180"/>
      <c r="J67" s="175"/>
      <c r="K67" s="176"/>
      <c r="L67" s="176"/>
      <c r="M67" s="176"/>
      <c r="N67" s="176"/>
      <c r="O67" s="176"/>
      <c r="P67" s="176"/>
      <c r="Q67" s="176"/>
      <c r="R67" s="176"/>
      <c r="S67" s="180"/>
      <c r="T67" s="175"/>
      <c r="U67" s="176"/>
      <c r="V67" s="176"/>
      <c r="W67" s="176"/>
      <c r="X67" s="180"/>
      <c r="Y67" s="180"/>
      <c r="Z67" s="180"/>
      <c r="AA67" s="180"/>
      <c r="AB67" s="180"/>
      <c r="AC67" s="180"/>
      <c r="AD67" s="176"/>
      <c r="AE67" s="183"/>
      <c r="AF67" s="180"/>
      <c r="AG67" s="180"/>
      <c r="AH67" s="180"/>
      <c r="AI67" s="183"/>
      <c r="AJ67" s="180"/>
      <c r="AK67" s="180"/>
      <c r="AL67" s="180"/>
      <c r="AM67" s="180"/>
      <c r="AN67" s="180"/>
    </row>
    <row r="68" spans="1:40" x14ac:dyDescent="0.25">
      <c r="A68" s="94" t="s">
        <v>1208</v>
      </c>
      <c r="B68" s="94"/>
      <c r="C68" s="94"/>
      <c r="D68" s="136">
        <f>SUM(E68:AN68)</f>
        <v>62818.637355806539</v>
      </c>
      <c r="E68" s="175">
        <v>0</v>
      </c>
      <c r="F68" s="179">
        <v>0</v>
      </c>
      <c r="G68" s="179">
        <v>0</v>
      </c>
      <c r="H68" s="179">
        <v>0</v>
      </c>
      <c r="I68" s="181">
        <v>0</v>
      </c>
      <c r="J68" s="179">
        <v>0</v>
      </c>
      <c r="K68" s="179">
        <v>0</v>
      </c>
      <c r="L68" s="179">
        <v>0</v>
      </c>
      <c r="M68" s="179">
        <v>0</v>
      </c>
      <c r="N68" s="179">
        <v>0</v>
      </c>
      <c r="O68" s="179">
        <v>0</v>
      </c>
      <c r="P68" s="179">
        <v>0</v>
      </c>
      <c r="Q68" s="179">
        <v>0</v>
      </c>
      <c r="R68" s="179">
        <v>0</v>
      </c>
      <c r="S68" s="181">
        <v>0</v>
      </c>
      <c r="T68" s="175">
        <v>0</v>
      </c>
      <c r="U68" s="179">
        <v>0</v>
      </c>
      <c r="V68" s="176">
        <v>0</v>
      </c>
      <c r="W68" s="179">
        <v>0</v>
      </c>
      <c r="X68" s="181">
        <v>0</v>
      </c>
      <c r="Y68" s="177">
        <f>GETPIVOTDATA("Complete Total PY8",'PY8 Pivots'!$A$93,"Institution","MSU","L3","1.4.1")</f>
        <v>56851.137355806539</v>
      </c>
      <c r="Z68" s="177">
        <f>GETPIVOTDATA("Complete Total PY8",'PY8 Pivots'!$A$93,"Institution","MSU","L3","1.4.2")</f>
        <v>0</v>
      </c>
      <c r="AA68" s="177">
        <v>0</v>
      </c>
      <c r="AB68" s="177">
        <f>GETPIVOTDATA("Complete Total PY8",'PY8 Pivots'!$A$93,"Institution","MSU","L3","1.4.4")</f>
        <v>2790</v>
      </c>
      <c r="AC68" s="179">
        <v>0</v>
      </c>
      <c r="AD68" s="177">
        <f>GETPIVOTDATA("Complete Total PY8",'PY8 Pivots'!$A$93,"Institution","MSU","L3","1.4.6")</f>
        <v>3177.5</v>
      </c>
      <c r="AE68" s="179">
        <v>0</v>
      </c>
      <c r="AF68" s="179">
        <v>0</v>
      </c>
      <c r="AG68" s="179">
        <v>0</v>
      </c>
      <c r="AH68" s="181">
        <v>0</v>
      </c>
      <c r="AI68" s="179">
        <v>0</v>
      </c>
      <c r="AJ68" s="179">
        <v>0</v>
      </c>
      <c r="AK68" s="179">
        <v>0</v>
      </c>
      <c r="AL68" s="179">
        <v>0</v>
      </c>
      <c r="AM68" s="179">
        <v>0</v>
      </c>
      <c r="AN68" s="181">
        <v>0</v>
      </c>
    </row>
    <row r="69" spans="1:40" x14ac:dyDescent="0.25">
      <c r="A69" s="94" t="s">
        <v>1140</v>
      </c>
      <c r="B69" s="94"/>
      <c r="C69" s="94"/>
      <c r="D69" s="136">
        <f t="shared" ref="D69:D73" si="8">SUM(E69:AN69)</f>
        <v>18965.360623017354</v>
      </c>
      <c r="E69" s="175">
        <f>GETPIVOTDATA("Complete Total PY8",'PY8 Pivots'!$A$93,"Institution","PSU","L3","1.1.1")</f>
        <v>11564.244282327654</v>
      </c>
      <c r="F69" s="179">
        <v>0</v>
      </c>
      <c r="G69" s="179">
        <v>0</v>
      </c>
      <c r="H69" s="179">
        <v>0</v>
      </c>
      <c r="I69" s="181">
        <v>0</v>
      </c>
      <c r="J69" s="179">
        <v>0</v>
      </c>
      <c r="K69" s="179">
        <v>0</v>
      </c>
      <c r="L69" s="179">
        <v>0</v>
      </c>
      <c r="M69" s="179">
        <v>0</v>
      </c>
      <c r="N69" s="179">
        <v>0</v>
      </c>
      <c r="O69" s="179">
        <v>0</v>
      </c>
      <c r="P69" s="179">
        <v>0</v>
      </c>
      <c r="Q69" s="179">
        <v>0</v>
      </c>
      <c r="R69" s="179">
        <v>0</v>
      </c>
      <c r="S69" s="181">
        <v>0</v>
      </c>
      <c r="T69" s="179">
        <v>0</v>
      </c>
      <c r="U69" s="179">
        <v>0</v>
      </c>
      <c r="V69" s="179">
        <v>0</v>
      </c>
      <c r="W69" s="179">
        <v>0</v>
      </c>
      <c r="X69" s="181">
        <v>0</v>
      </c>
      <c r="Y69" s="177">
        <v>0</v>
      </c>
      <c r="Z69" s="179">
        <v>0</v>
      </c>
      <c r="AA69" s="179">
        <v>0</v>
      </c>
      <c r="AB69" s="179">
        <v>0</v>
      </c>
      <c r="AC69" s="179">
        <v>0</v>
      </c>
      <c r="AD69" s="179">
        <v>0</v>
      </c>
      <c r="AE69" s="179">
        <v>0</v>
      </c>
      <c r="AF69" s="179">
        <v>0</v>
      </c>
      <c r="AG69" s="179">
        <v>0</v>
      </c>
      <c r="AH69" s="181">
        <v>0</v>
      </c>
      <c r="AI69" s="179">
        <v>0</v>
      </c>
      <c r="AJ69" s="179">
        <f>GETPIVOTDATA("Complete Total PY8",'PY8 Pivots'!$A$93,"Institution","PSU","L3","1.6.1")</f>
        <v>7401.1163406896994</v>
      </c>
      <c r="AK69" s="179">
        <v>0</v>
      </c>
      <c r="AL69" s="179">
        <v>0</v>
      </c>
      <c r="AM69" s="179">
        <v>0</v>
      </c>
      <c r="AN69" s="181">
        <v>0</v>
      </c>
    </row>
    <row r="70" spans="1:40" x14ac:dyDescent="0.25">
      <c r="A70" s="94" t="s">
        <v>1433</v>
      </c>
      <c r="B70" s="94"/>
      <c r="C70" s="94"/>
      <c r="D70" s="136">
        <f t="shared" si="8"/>
        <v>98658.386310542584</v>
      </c>
      <c r="E70" s="175">
        <v>0</v>
      </c>
      <c r="F70" s="179">
        <v>0</v>
      </c>
      <c r="G70" s="179">
        <v>0</v>
      </c>
      <c r="H70" s="179">
        <v>0</v>
      </c>
      <c r="I70" s="181">
        <v>0</v>
      </c>
      <c r="J70" s="179">
        <v>0</v>
      </c>
      <c r="K70" s="179">
        <v>0</v>
      </c>
      <c r="L70" s="179">
        <v>0</v>
      </c>
      <c r="M70" s="179">
        <v>0</v>
      </c>
      <c r="N70" s="179">
        <v>0</v>
      </c>
      <c r="O70" s="179">
        <v>0</v>
      </c>
      <c r="P70" s="179">
        <v>0</v>
      </c>
      <c r="Q70" s="179">
        <v>0</v>
      </c>
      <c r="R70" s="179">
        <v>0</v>
      </c>
      <c r="S70" s="181">
        <v>0</v>
      </c>
      <c r="T70" s="179">
        <v>0</v>
      </c>
      <c r="U70" s="179">
        <v>0</v>
      </c>
      <c r="V70" s="179">
        <v>0</v>
      </c>
      <c r="W70" s="179">
        <v>0</v>
      </c>
      <c r="X70" s="181">
        <v>0</v>
      </c>
      <c r="Y70" s="177">
        <v>0</v>
      </c>
      <c r="Z70" s="179">
        <v>0</v>
      </c>
      <c r="AA70" s="179">
        <v>0</v>
      </c>
      <c r="AB70" s="179">
        <v>0</v>
      </c>
      <c r="AC70" s="179">
        <v>0</v>
      </c>
      <c r="AD70" s="179">
        <v>0</v>
      </c>
      <c r="AE70" s="179">
        <v>0</v>
      </c>
      <c r="AF70" s="179">
        <v>0</v>
      </c>
      <c r="AG70" s="181">
        <f>GETPIVOTDATA("Complete Total PY8",'PY8 Pivots'!$A$93,"Institution","UA","L3","1.5.3")</f>
        <v>95976.386310542584</v>
      </c>
      <c r="AH70" s="181">
        <f>GETPIVOTDATA("Complete Total PY8",'PY8 Pivots'!$A$93,"Institution","UA","L3","1.5.4")</f>
        <v>2682</v>
      </c>
      <c r="AI70" s="179">
        <v>0</v>
      </c>
      <c r="AJ70" s="179">
        <v>0</v>
      </c>
      <c r="AK70" s="179">
        <v>0</v>
      </c>
      <c r="AL70" s="179">
        <v>0</v>
      </c>
      <c r="AM70" s="179">
        <v>0</v>
      </c>
      <c r="AN70" s="181">
        <v>0</v>
      </c>
    </row>
    <row r="71" spans="1:40" x14ac:dyDescent="0.25">
      <c r="A71" s="94" t="s">
        <v>1143</v>
      </c>
      <c r="B71" s="94"/>
      <c r="C71" s="94"/>
      <c r="D71" s="136">
        <f t="shared" si="8"/>
        <v>41847.430883645851</v>
      </c>
      <c r="E71" s="175">
        <f>GETPIVOTDATA("Complete Total PY8",'PY8 Pivots'!$A$93,"Institution","UMD","L3","1.1.1")</f>
        <v>13801.579569590729</v>
      </c>
      <c r="F71" s="179">
        <v>0</v>
      </c>
      <c r="G71" s="179">
        <v>0</v>
      </c>
      <c r="H71" s="179">
        <v>0</v>
      </c>
      <c r="I71" s="181">
        <v>0</v>
      </c>
      <c r="J71" s="179">
        <v>0</v>
      </c>
      <c r="K71" s="179">
        <v>0</v>
      </c>
      <c r="L71" s="179">
        <v>0</v>
      </c>
      <c r="M71" s="179">
        <v>0</v>
      </c>
      <c r="N71" s="179">
        <v>0</v>
      </c>
      <c r="O71" s="179">
        <v>0</v>
      </c>
      <c r="P71" s="179">
        <v>0</v>
      </c>
      <c r="Q71" s="179">
        <v>0</v>
      </c>
      <c r="R71" s="179">
        <v>0</v>
      </c>
      <c r="S71" s="181">
        <v>0</v>
      </c>
      <c r="T71" s="179">
        <v>0</v>
      </c>
      <c r="U71" s="179">
        <v>0</v>
      </c>
      <c r="V71" s="179">
        <v>0</v>
      </c>
      <c r="W71" s="179">
        <v>0</v>
      </c>
      <c r="X71" s="181">
        <v>0</v>
      </c>
      <c r="Y71" s="177">
        <v>0</v>
      </c>
      <c r="Z71" s="179">
        <v>0</v>
      </c>
      <c r="AA71" s="179">
        <v>0</v>
      </c>
      <c r="AB71" s="179">
        <v>0</v>
      </c>
      <c r="AC71" s="179">
        <v>0</v>
      </c>
      <c r="AD71" s="179">
        <v>0</v>
      </c>
      <c r="AE71" s="179">
        <v>0</v>
      </c>
      <c r="AF71" s="179">
        <v>0</v>
      </c>
      <c r="AG71" s="179">
        <v>0</v>
      </c>
      <c r="AH71" s="181">
        <v>0</v>
      </c>
      <c r="AI71" s="179">
        <f>GETPIVOTDATA("Complete Total PY8",'PY8 Pivots'!$A$93,"Institution","UMD","L3","1.6.0")</f>
        <v>22629.382350894986</v>
      </c>
      <c r="AJ71" s="179">
        <v>0</v>
      </c>
      <c r="AK71" s="179">
        <v>0</v>
      </c>
      <c r="AL71" s="179">
        <v>0</v>
      </c>
      <c r="AM71" s="179">
        <v>0</v>
      </c>
      <c r="AN71" s="179">
        <f>GETPIVOTDATA("Complete Total PY8",'PY8 Pivots'!$A$93,"Institution","UMD","L3","1.6.5")</f>
        <v>5416.4689631601341</v>
      </c>
    </row>
    <row r="72" spans="1:40" x14ac:dyDescent="0.25">
      <c r="A72" s="109" t="s">
        <v>1650</v>
      </c>
      <c r="B72" s="127"/>
      <c r="C72" s="127"/>
      <c r="D72" s="128"/>
      <c r="E72" s="128"/>
      <c r="F72" s="129"/>
      <c r="G72" s="129"/>
      <c r="H72" s="129"/>
      <c r="I72" s="130"/>
      <c r="J72" s="128"/>
      <c r="K72" s="129"/>
      <c r="L72" s="129"/>
      <c r="M72" s="129"/>
      <c r="N72" s="129"/>
      <c r="O72" s="129"/>
      <c r="P72" s="129"/>
      <c r="Q72" s="129"/>
      <c r="R72" s="129"/>
      <c r="S72" s="130"/>
      <c r="T72" s="128"/>
      <c r="U72" s="129"/>
      <c r="V72" s="129"/>
      <c r="W72" s="129"/>
      <c r="X72" s="130"/>
      <c r="Y72" s="130"/>
      <c r="Z72" s="130"/>
      <c r="AA72" s="130"/>
      <c r="AB72" s="130"/>
      <c r="AC72" s="130"/>
      <c r="AD72" s="129"/>
      <c r="AE72" s="131"/>
      <c r="AF72" s="130"/>
      <c r="AG72" s="130"/>
      <c r="AH72" s="130"/>
      <c r="AI72" s="131"/>
      <c r="AJ72" s="130"/>
      <c r="AK72" s="130"/>
      <c r="AL72" s="130"/>
      <c r="AM72" s="130"/>
      <c r="AN72" s="130"/>
    </row>
    <row r="73" spans="1:40" x14ac:dyDescent="0.25">
      <c r="D73" s="136">
        <f t="shared" si="8"/>
        <v>222289.81517301232</v>
      </c>
      <c r="E73" s="143">
        <f>SUM(E68:E71)</f>
        <v>25365.823851918383</v>
      </c>
      <c r="F73" s="143">
        <f t="shared" ref="F73:AN73" si="9">SUM(F68:F71)</f>
        <v>0</v>
      </c>
      <c r="G73" s="143">
        <f t="shared" si="9"/>
        <v>0</v>
      </c>
      <c r="H73" s="143">
        <f t="shared" si="9"/>
        <v>0</v>
      </c>
      <c r="I73" s="182">
        <f t="shared" si="9"/>
        <v>0</v>
      </c>
      <c r="J73" s="143">
        <f t="shared" si="9"/>
        <v>0</v>
      </c>
      <c r="K73" s="143">
        <f t="shared" si="9"/>
        <v>0</v>
      </c>
      <c r="L73" s="143">
        <f t="shared" si="9"/>
        <v>0</v>
      </c>
      <c r="M73" s="143">
        <f t="shared" si="9"/>
        <v>0</v>
      </c>
      <c r="N73" s="143">
        <f t="shared" si="9"/>
        <v>0</v>
      </c>
      <c r="O73" s="143">
        <f t="shared" si="9"/>
        <v>0</v>
      </c>
      <c r="P73" s="143">
        <f t="shared" si="9"/>
        <v>0</v>
      </c>
      <c r="Q73" s="143">
        <f t="shared" si="9"/>
        <v>0</v>
      </c>
      <c r="R73" s="143">
        <f t="shared" si="9"/>
        <v>0</v>
      </c>
      <c r="S73" s="143">
        <f t="shared" si="9"/>
        <v>0</v>
      </c>
      <c r="T73" s="143">
        <f t="shared" si="9"/>
        <v>0</v>
      </c>
      <c r="U73" s="143">
        <f t="shared" si="9"/>
        <v>0</v>
      </c>
      <c r="V73" s="143">
        <f t="shared" si="9"/>
        <v>0</v>
      </c>
      <c r="W73" s="143">
        <f t="shared" si="9"/>
        <v>0</v>
      </c>
      <c r="X73" s="143">
        <f t="shared" si="9"/>
        <v>0</v>
      </c>
      <c r="Y73" s="143">
        <f t="shared" si="9"/>
        <v>56851.137355806539</v>
      </c>
      <c r="Z73" s="143">
        <f t="shared" si="9"/>
        <v>0</v>
      </c>
      <c r="AA73" s="143">
        <f t="shared" si="9"/>
        <v>0</v>
      </c>
      <c r="AB73" s="143">
        <f t="shared" si="9"/>
        <v>2790</v>
      </c>
      <c r="AC73" s="143">
        <f t="shared" si="9"/>
        <v>0</v>
      </c>
      <c r="AD73" s="143">
        <f t="shared" si="9"/>
        <v>3177.5</v>
      </c>
      <c r="AE73" s="143">
        <f t="shared" si="9"/>
        <v>0</v>
      </c>
      <c r="AF73" s="143">
        <f t="shared" si="9"/>
        <v>0</v>
      </c>
      <c r="AG73" s="143">
        <f t="shared" si="9"/>
        <v>95976.386310542584</v>
      </c>
      <c r="AH73" s="143">
        <f t="shared" si="9"/>
        <v>2682</v>
      </c>
      <c r="AI73" s="143">
        <f t="shared" si="9"/>
        <v>22629.382350894986</v>
      </c>
      <c r="AJ73" s="143">
        <f t="shared" si="9"/>
        <v>7401.1163406896994</v>
      </c>
      <c r="AK73" s="143">
        <f t="shared" si="9"/>
        <v>0</v>
      </c>
      <c r="AL73" s="143">
        <f t="shared" si="9"/>
        <v>0</v>
      </c>
      <c r="AM73" s="143">
        <f t="shared" si="9"/>
        <v>0</v>
      </c>
      <c r="AN73" s="143">
        <f t="shared" si="9"/>
        <v>5416.4689631601341</v>
      </c>
    </row>
    <row r="74" spans="1:40" x14ac:dyDescent="0.25">
      <c r="A74" t="s">
        <v>1690</v>
      </c>
      <c r="D74" s="115">
        <f>'PY8 Pivots'!G161</f>
        <v>225059.51032200109</v>
      </c>
      <c r="E74" s="142">
        <v>0</v>
      </c>
      <c r="F74" s="142">
        <v>0</v>
      </c>
      <c r="G74" s="142">
        <v>0</v>
      </c>
      <c r="H74" s="142">
        <v>0</v>
      </c>
      <c r="I74" s="132">
        <v>0</v>
      </c>
      <c r="J74" s="142">
        <v>0</v>
      </c>
      <c r="K74" s="142">
        <v>0</v>
      </c>
      <c r="L74" s="142">
        <v>0</v>
      </c>
      <c r="M74" s="142">
        <v>0</v>
      </c>
      <c r="N74" s="142">
        <v>0</v>
      </c>
      <c r="O74" s="142">
        <v>0</v>
      </c>
      <c r="P74" s="142">
        <v>0</v>
      </c>
      <c r="Q74" s="142"/>
      <c r="R74" s="142">
        <v>0</v>
      </c>
      <c r="S74" s="132">
        <v>0</v>
      </c>
      <c r="T74" s="142">
        <v>0</v>
      </c>
      <c r="U74" s="142">
        <v>0</v>
      </c>
      <c r="V74" s="142">
        <v>0</v>
      </c>
      <c r="W74" s="142">
        <v>0</v>
      </c>
      <c r="X74" s="132">
        <v>0</v>
      </c>
      <c r="Y74" s="144">
        <v>0</v>
      </c>
      <c r="Z74" s="142">
        <v>0</v>
      </c>
      <c r="AA74" s="142">
        <v>0</v>
      </c>
      <c r="AB74" s="142">
        <v>0</v>
      </c>
      <c r="AC74" s="142">
        <v>0</v>
      </c>
      <c r="AD74" s="142">
        <v>0</v>
      </c>
      <c r="AE74" s="142">
        <v>0</v>
      </c>
      <c r="AF74" s="142">
        <v>0</v>
      </c>
      <c r="AG74" s="142">
        <v>0</v>
      </c>
      <c r="AH74" s="132">
        <v>0</v>
      </c>
      <c r="AI74" s="142">
        <v>0</v>
      </c>
      <c r="AJ74" s="142">
        <v>0</v>
      </c>
      <c r="AK74" s="142">
        <v>0</v>
      </c>
      <c r="AL74" s="142">
        <v>0</v>
      </c>
      <c r="AM74" s="142">
        <v>0</v>
      </c>
      <c r="AN74" s="132">
        <v>0</v>
      </c>
    </row>
    <row r="75" spans="1:40" x14ac:dyDescent="0.25">
      <c r="A75" t="s">
        <v>1651</v>
      </c>
      <c r="D75" s="115">
        <f>SUM(E75:AN75)</f>
        <v>0</v>
      </c>
      <c r="E75" s="142">
        <v>0</v>
      </c>
      <c r="F75" s="142">
        <v>0</v>
      </c>
      <c r="G75" s="142">
        <v>0</v>
      </c>
      <c r="H75" s="142">
        <v>0</v>
      </c>
      <c r="I75" s="132">
        <v>0</v>
      </c>
      <c r="J75" s="142">
        <v>0</v>
      </c>
      <c r="K75" s="142">
        <v>0</v>
      </c>
      <c r="L75" s="142">
        <v>0</v>
      </c>
      <c r="M75" s="142">
        <v>0</v>
      </c>
      <c r="N75" s="142">
        <v>0</v>
      </c>
      <c r="O75" s="142">
        <v>0</v>
      </c>
      <c r="P75" s="142">
        <v>0</v>
      </c>
      <c r="Q75" s="142"/>
      <c r="R75" s="142">
        <v>0</v>
      </c>
      <c r="S75" s="132">
        <v>0</v>
      </c>
      <c r="T75" s="142">
        <v>0</v>
      </c>
      <c r="U75" s="142">
        <v>0</v>
      </c>
      <c r="V75" s="142">
        <v>0</v>
      </c>
      <c r="W75" s="142">
        <v>0</v>
      </c>
      <c r="X75" s="132">
        <v>0</v>
      </c>
      <c r="Y75" s="144">
        <v>0</v>
      </c>
      <c r="Z75" s="142">
        <v>0</v>
      </c>
      <c r="AA75" s="142">
        <v>0</v>
      </c>
      <c r="AB75" s="142">
        <v>0</v>
      </c>
      <c r="AC75" s="142">
        <v>0</v>
      </c>
      <c r="AD75" s="142">
        <v>0</v>
      </c>
      <c r="AE75" s="142">
        <v>0</v>
      </c>
      <c r="AF75" s="142">
        <v>0</v>
      </c>
      <c r="AG75" s="142">
        <v>0</v>
      </c>
      <c r="AH75" s="132">
        <v>0</v>
      </c>
      <c r="AI75" s="142">
        <v>0</v>
      </c>
      <c r="AJ75" s="142">
        <v>0</v>
      </c>
      <c r="AK75" s="142">
        <v>0</v>
      </c>
      <c r="AL75" s="142">
        <v>0</v>
      </c>
      <c r="AM75" s="142">
        <v>0</v>
      </c>
      <c r="AN75" s="132">
        <v>0</v>
      </c>
    </row>
    <row r="76" spans="1:40" x14ac:dyDescent="0.25">
      <c r="A76" t="s">
        <v>1652</v>
      </c>
      <c r="D76" s="115">
        <f>SUM(E76:AN76)</f>
        <v>0</v>
      </c>
      <c r="E76" s="142">
        <v>0</v>
      </c>
      <c r="F76" s="142">
        <v>0</v>
      </c>
      <c r="G76" s="142">
        <v>0</v>
      </c>
      <c r="H76" s="142">
        <v>0</v>
      </c>
      <c r="I76" s="132">
        <v>0</v>
      </c>
      <c r="J76" s="142">
        <v>0</v>
      </c>
      <c r="K76" s="142">
        <v>0</v>
      </c>
      <c r="L76" s="142">
        <v>0</v>
      </c>
      <c r="M76" s="142">
        <v>0</v>
      </c>
      <c r="N76" s="142">
        <v>0</v>
      </c>
      <c r="O76" s="142">
        <v>0</v>
      </c>
      <c r="P76" s="142">
        <v>0</v>
      </c>
      <c r="Q76" s="142"/>
      <c r="R76" s="142">
        <v>0</v>
      </c>
      <c r="S76" s="132">
        <v>0</v>
      </c>
      <c r="T76" s="142">
        <v>0</v>
      </c>
      <c r="U76" s="142">
        <v>0</v>
      </c>
      <c r="V76" s="142">
        <v>0</v>
      </c>
      <c r="W76" s="142">
        <v>0</v>
      </c>
      <c r="X76" s="132">
        <v>0</v>
      </c>
      <c r="Y76" s="144">
        <v>0</v>
      </c>
      <c r="Z76" s="142">
        <v>0</v>
      </c>
      <c r="AA76" s="142">
        <v>0</v>
      </c>
      <c r="AB76" s="142">
        <v>0</v>
      </c>
      <c r="AC76" s="142">
        <v>0</v>
      </c>
      <c r="AD76" s="142">
        <v>0</v>
      </c>
      <c r="AE76" s="142">
        <v>0</v>
      </c>
      <c r="AF76" s="142">
        <v>0</v>
      </c>
      <c r="AG76" s="142">
        <v>0</v>
      </c>
      <c r="AH76" s="132">
        <v>0</v>
      </c>
      <c r="AI76" s="142">
        <v>0</v>
      </c>
      <c r="AJ76" s="142">
        <v>0</v>
      </c>
      <c r="AK76" s="142">
        <v>0</v>
      </c>
      <c r="AL76" s="142">
        <v>0</v>
      </c>
      <c r="AM76" s="142">
        <v>0</v>
      </c>
      <c r="AN76" s="132">
        <v>0</v>
      </c>
    </row>
    <row r="77" spans="1:40" x14ac:dyDescent="0.25">
      <c r="A77" t="s">
        <v>1653</v>
      </c>
      <c r="D77" s="115">
        <f>SUM(E77:AN77)</f>
        <v>0</v>
      </c>
      <c r="E77" s="142">
        <v>0</v>
      </c>
      <c r="F77" s="142">
        <v>0</v>
      </c>
      <c r="G77" s="142">
        <v>0</v>
      </c>
      <c r="H77" s="142">
        <v>0</v>
      </c>
      <c r="I77" s="13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2">
        <v>0</v>
      </c>
      <c r="P77" s="142">
        <v>0</v>
      </c>
      <c r="Q77" s="142"/>
      <c r="R77" s="142">
        <v>0</v>
      </c>
      <c r="S77" s="132">
        <v>0</v>
      </c>
      <c r="T77" s="142">
        <v>0</v>
      </c>
      <c r="U77" s="142">
        <v>0</v>
      </c>
      <c r="V77" s="142">
        <v>0</v>
      </c>
      <c r="W77" s="142">
        <v>0</v>
      </c>
      <c r="X77" s="132">
        <v>0</v>
      </c>
      <c r="Y77" s="144">
        <v>0</v>
      </c>
      <c r="Z77" s="142">
        <v>0</v>
      </c>
      <c r="AA77" s="142">
        <v>0</v>
      </c>
      <c r="AB77" s="142">
        <v>0</v>
      </c>
      <c r="AC77" s="142">
        <v>0</v>
      </c>
      <c r="AD77" s="142">
        <v>0</v>
      </c>
      <c r="AE77" s="142">
        <v>0</v>
      </c>
      <c r="AF77" s="142">
        <v>0</v>
      </c>
      <c r="AG77" s="142">
        <v>0</v>
      </c>
      <c r="AH77" s="132">
        <v>0</v>
      </c>
      <c r="AI77" s="142">
        <v>0</v>
      </c>
      <c r="AJ77" s="142">
        <v>0</v>
      </c>
      <c r="AK77" s="142">
        <v>0</v>
      </c>
      <c r="AL77" s="142">
        <v>0</v>
      </c>
      <c r="AM77" s="142">
        <v>0</v>
      </c>
      <c r="AN77" s="132">
        <v>0</v>
      </c>
    </row>
    <row r="78" spans="1:40" x14ac:dyDescent="0.25">
      <c r="A78" s="109" t="s">
        <v>1654</v>
      </c>
      <c r="B78" s="109"/>
      <c r="C78" s="109"/>
      <c r="D78" s="112"/>
      <c r="E78" s="112"/>
      <c r="F78" s="113"/>
      <c r="G78" s="113"/>
      <c r="H78" s="113"/>
      <c r="I78" s="114"/>
      <c r="J78" s="112"/>
      <c r="K78" s="113"/>
      <c r="L78" s="113"/>
      <c r="M78" s="113"/>
      <c r="N78" s="113"/>
      <c r="O78" s="113"/>
      <c r="P78" s="113"/>
      <c r="Q78" s="113"/>
      <c r="R78" s="113"/>
      <c r="S78" s="114"/>
      <c r="T78" s="112"/>
      <c r="U78" s="113"/>
      <c r="V78" s="113"/>
      <c r="W78" s="113"/>
      <c r="X78" s="114"/>
      <c r="Y78" s="114"/>
      <c r="Z78" s="114"/>
      <c r="AA78" s="114"/>
      <c r="AB78" s="114"/>
      <c r="AC78" s="114"/>
      <c r="AD78" s="113"/>
      <c r="AE78" s="133"/>
      <c r="AF78" s="114"/>
      <c r="AG78" s="114"/>
      <c r="AH78" s="114"/>
      <c r="AI78" s="133"/>
      <c r="AJ78" s="114"/>
      <c r="AK78" s="114"/>
      <c r="AL78" s="114"/>
      <c r="AM78" s="114"/>
      <c r="AN78" s="114"/>
    </row>
    <row r="79" spans="1:40" x14ac:dyDescent="0.25">
      <c r="D79" s="115">
        <f>SUM(E79:AN79)</f>
        <v>0</v>
      </c>
      <c r="E79" s="142">
        <v>0</v>
      </c>
      <c r="F79" s="142">
        <v>0</v>
      </c>
      <c r="G79" s="142">
        <v>0</v>
      </c>
      <c r="H79" s="142">
        <v>0</v>
      </c>
      <c r="I79" s="132">
        <v>0</v>
      </c>
      <c r="J79" s="142">
        <v>0</v>
      </c>
      <c r="K79" s="142">
        <v>0</v>
      </c>
      <c r="L79" s="142">
        <v>0</v>
      </c>
      <c r="M79" s="142">
        <v>0</v>
      </c>
      <c r="N79" s="142">
        <v>0</v>
      </c>
      <c r="O79" s="142">
        <v>0</v>
      </c>
      <c r="P79" s="142">
        <v>0</v>
      </c>
      <c r="Q79" s="142"/>
      <c r="R79" s="142">
        <v>0</v>
      </c>
      <c r="S79" s="132">
        <v>0</v>
      </c>
      <c r="T79" s="142">
        <v>0</v>
      </c>
      <c r="U79" s="142">
        <v>0</v>
      </c>
      <c r="V79" s="142">
        <v>0</v>
      </c>
      <c r="W79" s="142">
        <v>0</v>
      </c>
      <c r="X79" s="132">
        <v>0</v>
      </c>
      <c r="Y79" s="144">
        <v>0</v>
      </c>
      <c r="Z79" s="142">
        <v>0</v>
      </c>
      <c r="AA79" s="142">
        <v>0</v>
      </c>
      <c r="AB79" s="142">
        <v>0</v>
      </c>
      <c r="AC79" s="142">
        <v>0</v>
      </c>
      <c r="AD79" s="142">
        <v>0</v>
      </c>
      <c r="AE79" s="142">
        <v>0</v>
      </c>
      <c r="AF79" s="142">
        <v>0</v>
      </c>
      <c r="AG79" s="142">
        <v>0</v>
      </c>
      <c r="AH79" s="132">
        <v>0</v>
      </c>
      <c r="AI79" s="142">
        <v>0</v>
      </c>
      <c r="AJ79" s="142">
        <v>0</v>
      </c>
      <c r="AK79" s="142">
        <v>0</v>
      </c>
      <c r="AL79" s="142">
        <v>0</v>
      </c>
      <c r="AM79" s="142">
        <v>0</v>
      </c>
      <c r="AN79" s="132">
        <v>0</v>
      </c>
    </row>
    <row r="80" spans="1:40" x14ac:dyDescent="0.25">
      <c r="A80" s="109" t="s">
        <v>1655</v>
      </c>
      <c r="B80" s="109"/>
      <c r="C80" s="109"/>
      <c r="D80" s="112"/>
      <c r="E80" s="112"/>
      <c r="F80" s="113"/>
      <c r="G80" s="113"/>
      <c r="H80" s="113"/>
      <c r="I80" s="114"/>
      <c r="J80" s="112"/>
      <c r="K80" s="113"/>
      <c r="L80" s="113"/>
      <c r="M80" s="113"/>
      <c r="N80" s="113"/>
      <c r="O80" s="113"/>
      <c r="P80" s="113"/>
      <c r="Q80" s="113"/>
      <c r="R80" s="113"/>
      <c r="S80" s="114"/>
      <c r="T80" s="112"/>
      <c r="U80" s="113"/>
      <c r="V80" s="113"/>
      <c r="W80" s="113"/>
      <c r="X80" s="114"/>
      <c r="Y80" s="114"/>
      <c r="Z80" s="114"/>
      <c r="AA80" s="114"/>
      <c r="AB80" s="114"/>
      <c r="AC80" s="114"/>
      <c r="AD80" s="113"/>
      <c r="AE80" s="133"/>
      <c r="AF80" s="114"/>
      <c r="AG80" s="114"/>
      <c r="AH80" s="114"/>
      <c r="AI80" s="133"/>
      <c r="AJ80" s="114"/>
      <c r="AK80" s="114"/>
      <c r="AL80" s="114"/>
      <c r="AM80" s="114"/>
      <c r="AN80" s="114"/>
    </row>
    <row r="81" spans="1:40" x14ac:dyDescent="0.25">
      <c r="D81" s="136">
        <f>SUM(E81:AN81)+D74</f>
        <v>2324605.1948634461</v>
      </c>
      <c r="E81" s="107">
        <f>SUM(E79,E73,E66,E54,E46,E42,E37,E30,E28)</f>
        <v>153548.38968060777</v>
      </c>
      <c r="F81" s="107">
        <f t="shared" ref="F81:AN81" si="10">SUM(F79,F73,F66,F54,F46,F42,F37,F30,F28)</f>
        <v>72318.990489767675</v>
      </c>
      <c r="G81" s="107">
        <f t="shared" si="10"/>
        <v>20264.016318941813</v>
      </c>
      <c r="H81" s="107">
        <f t="shared" si="10"/>
        <v>1865.3007912909588</v>
      </c>
      <c r="I81" s="107">
        <f t="shared" si="10"/>
        <v>16315.869805618317</v>
      </c>
      <c r="J81" s="107">
        <f t="shared" si="10"/>
        <v>228374.8138928343</v>
      </c>
      <c r="K81" s="107">
        <f t="shared" si="10"/>
        <v>0</v>
      </c>
      <c r="L81" s="107">
        <f t="shared" si="10"/>
        <v>0</v>
      </c>
      <c r="M81" s="107">
        <f t="shared" si="10"/>
        <v>4006.8335592042313</v>
      </c>
      <c r="N81" s="107">
        <f t="shared" si="10"/>
        <v>0</v>
      </c>
      <c r="O81" s="107">
        <f t="shared" si="10"/>
        <v>0</v>
      </c>
      <c r="P81" s="107">
        <f t="shared" si="10"/>
        <v>8362.0874279044838</v>
      </c>
      <c r="Q81" s="107">
        <f t="shared" si="10"/>
        <v>1290397.9116626361</v>
      </c>
      <c r="R81" s="107">
        <f t="shared" si="10"/>
        <v>0</v>
      </c>
      <c r="S81" s="107">
        <f t="shared" si="10"/>
        <v>26511.249799153706</v>
      </c>
      <c r="T81" s="107">
        <f t="shared" si="10"/>
        <v>0</v>
      </c>
      <c r="U81" s="107">
        <f t="shared" si="10"/>
        <v>0</v>
      </c>
      <c r="V81" s="107">
        <f t="shared" si="10"/>
        <v>0</v>
      </c>
      <c r="W81" s="107">
        <f t="shared" si="10"/>
        <v>3385.1755101206295</v>
      </c>
      <c r="X81" s="107">
        <f t="shared" si="10"/>
        <v>0</v>
      </c>
      <c r="Y81" s="107">
        <f t="shared" si="10"/>
        <v>56851.137355806539</v>
      </c>
      <c r="Z81" s="107">
        <f t="shared" si="10"/>
        <v>250</v>
      </c>
      <c r="AA81" s="107">
        <f t="shared" si="10"/>
        <v>0</v>
      </c>
      <c r="AB81" s="107">
        <f t="shared" si="10"/>
        <v>17041.624797877266</v>
      </c>
      <c r="AC81" s="107">
        <f t="shared" si="10"/>
        <v>0</v>
      </c>
      <c r="AD81" s="107">
        <f t="shared" si="10"/>
        <v>3177.5</v>
      </c>
      <c r="AE81" s="107">
        <f t="shared" si="10"/>
        <v>0</v>
      </c>
      <c r="AF81" s="107">
        <f t="shared" si="10"/>
        <v>0</v>
      </c>
      <c r="AG81" s="107">
        <f t="shared" si="10"/>
        <v>95976.386310542584</v>
      </c>
      <c r="AH81" s="107">
        <f t="shared" si="10"/>
        <v>2682</v>
      </c>
      <c r="AI81" s="107">
        <f t="shared" si="10"/>
        <v>22629.382350894986</v>
      </c>
      <c r="AJ81" s="107">
        <f t="shared" si="10"/>
        <v>65937.23906470678</v>
      </c>
      <c r="AK81" s="107">
        <f t="shared" si="10"/>
        <v>0</v>
      </c>
      <c r="AL81" s="107">
        <f t="shared" si="10"/>
        <v>0</v>
      </c>
      <c r="AM81" s="107">
        <f t="shared" si="10"/>
        <v>4233.306760376644</v>
      </c>
      <c r="AN81" s="107">
        <f t="shared" si="10"/>
        <v>5416.4689631601341</v>
      </c>
    </row>
    <row r="82" spans="1:40" x14ac:dyDescent="0.25">
      <c r="A82" s="109" t="s">
        <v>1656</v>
      </c>
      <c r="B82" s="109"/>
      <c r="C82" s="109"/>
      <c r="D82" s="112"/>
      <c r="E82" s="112"/>
      <c r="F82" s="113"/>
      <c r="G82" s="113"/>
      <c r="H82" s="113"/>
      <c r="I82" s="114"/>
      <c r="J82" s="112"/>
      <c r="K82" s="113"/>
      <c r="L82" s="113"/>
      <c r="M82" s="113"/>
      <c r="N82" s="113"/>
      <c r="O82" s="113"/>
      <c r="P82" s="113"/>
      <c r="Q82" s="113"/>
      <c r="R82" s="113"/>
      <c r="S82" s="114"/>
      <c r="T82" s="112"/>
      <c r="U82" s="113"/>
      <c r="V82" s="113"/>
      <c r="W82" s="113"/>
      <c r="X82" s="114"/>
      <c r="Y82" s="114"/>
      <c r="Z82" s="114"/>
      <c r="AA82" s="114"/>
      <c r="AB82" s="114"/>
      <c r="AC82" s="114"/>
      <c r="AD82" s="113"/>
      <c r="AE82" s="133"/>
      <c r="AF82" s="114"/>
      <c r="AG82" s="114"/>
      <c r="AH82" s="114"/>
      <c r="AI82" s="133"/>
      <c r="AJ82" s="114"/>
      <c r="AK82" s="114"/>
      <c r="AL82" s="114"/>
      <c r="AM82" s="114"/>
      <c r="AN82" s="114"/>
    </row>
    <row r="83" spans="1:40" x14ac:dyDescent="0.25">
      <c r="A83" s="94" t="s">
        <v>1657</v>
      </c>
      <c r="B83" s="94"/>
      <c r="C83" s="94"/>
      <c r="D83" s="136">
        <f>SUM(E83:AN83)</f>
        <v>256075.15492414823</v>
      </c>
      <c r="E83" s="175">
        <f>GETPIVOTDATA("Indirect Subtotal PY8",'PY8 Pivots'!$A$105,"L3","1.1.1")</f>
        <v>67936.759889205379</v>
      </c>
      <c r="F83" s="175">
        <f>GETPIVOTDATA("Indirect Subtotal PY8",'PY8 Pivots'!$A$105,"L3","1.1.2")</f>
        <v>38329.064959576877</v>
      </c>
      <c r="G83" s="175">
        <f>GETPIVOTDATA("Indirect Subtotal PY8",'PY8 Pivots'!$A$105,"L3","1.1.3")</f>
        <v>10739.928649039162</v>
      </c>
      <c r="H83" s="175">
        <f>GETPIVOTDATA("Indirect Subtotal PY8",'PY8 Pivots'!$A$105,"L3","1.1.4")</f>
        <v>988.60941938420831</v>
      </c>
      <c r="I83" s="175">
        <f>GETPIVOTDATA("Indirect Subtotal PY8",'PY8 Pivots'!$A$105,"L3","1.1.5")</f>
        <v>8647.410996977711</v>
      </c>
      <c r="J83" s="175">
        <f>GETPIVOTDATA("Indirect Subtotal PY8",'PY8 Pivots'!$A$105,"L3","1.2.1")</f>
        <v>53746.386007341629</v>
      </c>
      <c r="K83" s="121">
        <v>0</v>
      </c>
      <c r="L83" s="175">
        <f>GETPIVOTDATA("Indirect Subtotal PY7",'PY7 Pivots'!$A$105,"L3","1.2.3")</f>
        <v>0</v>
      </c>
      <c r="M83" s="121">
        <v>0</v>
      </c>
      <c r="N83" s="121">
        <v>0</v>
      </c>
      <c r="O83" s="121">
        <v>0</v>
      </c>
      <c r="P83" s="175">
        <f>GETPIVOTDATA("Indirect Subtotal PY8",'PY8 Pivots'!$A$105,"L3","1.2.7")</f>
        <v>0</v>
      </c>
      <c r="Q83" s="175">
        <f>GETPIVOTDATA("Indirect Subtotal PY8",'PY8 Pivots'!$A$105,"L3","1.2.8")</f>
        <v>18888.230819104236</v>
      </c>
      <c r="R83" s="175">
        <f>GETPIVOTDATA("Indirect Subtotal PY8",'PY8 Pivots'!$A$105,"L3","1.2.9")</f>
        <v>0</v>
      </c>
      <c r="S83" s="175">
        <f>GETPIVOTDATA("Indirect Subtotal PY8",'PY8 Pivots'!$A$105,"L3","1.2.10")</f>
        <v>14050.962393551466</v>
      </c>
      <c r="T83" s="121">
        <v>0</v>
      </c>
      <c r="U83" s="121">
        <v>0</v>
      </c>
      <c r="V83" s="175">
        <f>GETPIVOTDATA("Indirect Subtotal PY8",'PY8 Pivots'!$A$105,"L3","1.3.3")</f>
        <v>0</v>
      </c>
      <c r="W83" s="175">
        <f>GETPIVOTDATA("Indirect Subtotal PY8",'PY8 Pivots'!$A$105,"L3","1.3.4")</f>
        <v>1794.1430203639338</v>
      </c>
      <c r="X83" s="121">
        <v>0</v>
      </c>
      <c r="Y83" s="121">
        <v>0</v>
      </c>
      <c r="Z83" s="175">
        <f>GETPIVOTDATA("Indirect Subtotal PY8",'PY8 Pivots'!$A$105,"L3","1.4.2")</f>
        <v>132.5</v>
      </c>
      <c r="AA83" s="121">
        <v>0</v>
      </c>
      <c r="AB83" s="175">
        <f>GETPIVOTDATA("Indirect Subtotal PY8",'PY8 Pivots'!$A$105,"L3","1.4.4")</f>
        <v>7553.3611428749518</v>
      </c>
      <c r="AC83" s="121">
        <v>0</v>
      </c>
      <c r="AD83" s="175">
        <v>0</v>
      </c>
      <c r="AE83" s="121">
        <v>0</v>
      </c>
      <c r="AF83" s="175">
        <f>GETPIVOTDATA("Indirect Subtotal PY8",'PY8 Pivots'!$A$105,"L3","1.5.2")</f>
        <v>0</v>
      </c>
      <c r="AG83" s="175">
        <f>GETPIVOTDATA("Indirect Subtotal PY8",'PY8 Pivots'!$A$105,"L3","1.5.3")</f>
        <v>0</v>
      </c>
      <c r="AH83" s="121">
        <v>0</v>
      </c>
      <c r="AI83" s="175">
        <f>GETPIVOTDATA("Indirect Subtotal PY8",'PY8 Pivots'!$A$105,"L3","1.6.0")</f>
        <v>0</v>
      </c>
      <c r="AJ83" s="175">
        <f>GETPIVOTDATA("Indirect Subtotal PY8",'PY8 Pivots'!$A$105,"L3","1.6.1")</f>
        <v>31024.145043729059</v>
      </c>
      <c r="AK83" s="121">
        <v>0</v>
      </c>
      <c r="AL83" s="121">
        <v>0</v>
      </c>
      <c r="AM83" s="175">
        <f>GETPIVOTDATA("Indirect Subtotal PY8",'PY8 Pivots'!$A$105,"L3","1.6.4")</f>
        <v>2243.6525829996212</v>
      </c>
      <c r="AN83" s="121">
        <f t="shared" ref="AN83" si="11">(AN81-AN73-AN37)*0.53</f>
        <v>0</v>
      </c>
    </row>
    <row r="84" spans="1:40" x14ac:dyDescent="0.25">
      <c r="A84" t="s">
        <v>1691</v>
      </c>
      <c r="D84" s="115">
        <f>'PY8 Pivots'!H161</f>
        <v>31811.192092574605</v>
      </c>
      <c r="E84" s="119">
        <v>0</v>
      </c>
      <c r="F84" s="117"/>
      <c r="G84" s="117"/>
      <c r="H84" s="117"/>
      <c r="I84" s="118"/>
      <c r="J84" s="151">
        <v>0</v>
      </c>
      <c r="K84" s="151">
        <v>0</v>
      </c>
      <c r="L84" s="151">
        <v>0</v>
      </c>
      <c r="M84" s="151">
        <v>0</v>
      </c>
      <c r="N84" s="151">
        <v>0</v>
      </c>
      <c r="O84" s="151">
        <v>0</v>
      </c>
      <c r="P84" s="151">
        <v>0</v>
      </c>
      <c r="Q84" s="151"/>
      <c r="R84" s="151">
        <v>0</v>
      </c>
      <c r="S84" s="152">
        <v>0</v>
      </c>
      <c r="T84" s="153">
        <v>0</v>
      </c>
      <c r="U84" s="153">
        <v>0</v>
      </c>
      <c r="V84" s="153">
        <v>0</v>
      </c>
      <c r="W84" s="153">
        <v>0</v>
      </c>
      <c r="X84" s="154">
        <v>0</v>
      </c>
      <c r="Y84" s="155">
        <v>0</v>
      </c>
      <c r="Z84" s="151">
        <v>0</v>
      </c>
      <c r="AA84" s="151">
        <v>0</v>
      </c>
      <c r="AB84" s="151">
        <v>0</v>
      </c>
      <c r="AC84" s="151">
        <v>0</v>
      </c>
      <c r="AD84" s="151">
        <v>0</v>
      </c>
      <c r="AE84" s="153">
        <v>0</v>
      </c>
      <c r="AF84" s="153">
        <v>0</v>
      </c>
      <c r="AG84" s="153">
        <v>0</v>
      </c>
      <c r="AH84" s="154">
        <v>0</v>
      </c>
      <c r="AI84" s="151">
        <v>0</v>
      </c>
      <c r="AJ84" s="151">
        <v>0</v>
      </c>
      <c r="AK84" s="151">
        <v>0</v>
      </c>
      <c r="AL84" s="151">
        <v>0</v>
      </c>
      <c r="AM84" s="151">
        <v>0</v>
      </c>
      <c r="AN84" s="152">
        <v>0</v>
      </c>
    </row>
    <row r="85" spans="1:40" x14ac:dyDescent="0.25">
      <c r="A85" t="s">
        <v>1658</v>
      </c>
      <c r="D85" s="115">
        <f>D83+D84</f>
        <v>287886.34701672284</v>
      </c>
      <c r="E85" s="107">
        <f>SUM(E83:E84)</f>
        <v>67936.759889205379</v>
      </c>
      <c r="F85" s="96">
        <f t="shared" ref="F85:AN85" si="12">SUM(F83:F84)</f>
        <v>38329.064959576877</v>
      </c>
      <c r="G85" s="96">
        <f t="shared" si="12"/>
        <v>10739.928649039162</v>
      </c>
      <c r="H85" s="96">
        <f t="shared" si="12"/>
        <v>988.60941938420831</v>
      </c>
      <c r="I85" s="108">
        <f t="shared" si="12"/>
        <v>8647.410996977711</v>
      </c>
      <c r="J85" s="156">
        <f t="shared" si="12"/>
        <v>53746.386007341629</v>
      </c>
      <c r="K85" s="156">
        <f t="shared" si="12"/>
        <v>0</v>
      </c>
      <c r="L85" s="156">
        <f t="shared" si="12"/>
        <v>0</v>
      </c>
      <c r="M85" s="156">
        <f t="shared" si="12"/>
        <v>0</v>
      </c>
      <c r="N85" s="156">
        <f t="shared" si="12"/>
        <v>0</v>
      </c>
      <c r="O85" s="156">
        <f t="shared" si="12"/>
        <v>0</v>
      </c>
      <c r="P85" s="156">
        <f t="shared" si="12"/>
        <v>0</v>
      </c>
      <c r="Q85" s="156">
        <f t="shared" si="12"/>
        <v>18888.230819104236</v>
      </c>
      <c r="R85" s="156">
        <f t="shared" si="12"/>
        <v>0</v>
      </c>
      <c r="S85" s="157">
        <f t="shared" si="12"/>
        <v>14050.962393551466</v>
      </c>
      <c r="T85" s="158">
        <f t="shared" si="12"/>
        <v>0</v>
      </c>
      <c r="U85" s="158">
        <f t="shared" si="12"/>
        <v>0</v>
      </c>
      <c r="V85" s="158">
        <f t="shared" si="12"/>
        <v>0</v>
      </c>
      <c r="W85" s="158">
        <f t="shared" si="12"/>
        <v>1794.1430203639338</v>
      </c>
      <c r="X85" s="159">
        <f t="shared" si="12"/>
        <v>0</v>
      </c>
      <c r="Y85" s="160">
        <f t="shared" si="12"/>
        <v>0</v>
      </c>
      <c r="Z85" s="156">
        <f t="shared" si="12"/>
        <v>132.5</v>
      </c>
      <c r="AA85" s="156">
        <f t="shared" si="12"/>
        <v>0</v>
      </c>
      <c r="AB85" s="156">
        <f t="shared" si="12"/>
        <v>7553.3611428749518</v>
      </c>
      <c r="AC85" s="156">
        <f t="shared" si="12"/>
        <v>0</v>
      </c>
      <c r="AD85" s="156">
        <f t="shared" si="12"/>
        <v>0</v>
      </c>
      <c r="AE85" s="158">
        <f t="shared" si="12"/>
        <v>0</v>
      </c>
      <c r="AF85" s="158">
        <f t="shared" si="12"/>
        <v>0</v>
      </c>
      <c r="AG85" s="158">
        <f t="shared" si="12"/>
        <v>0</v>
      </c>
      <c r="AH85" s="159">
        <f t="shared" si="12"/>
        <v>0</v>
      </c>
      <c r="AI85" s="156">
        <f t="shared" si="12"/>
        <v>0</v>
      </c>
      <c r="AJ85" s="156">
        <f t="shared" si="12"/>
        <v>31024.145043729059</v>
      </c>
      <c r="AK85" s="156">
        <f t="shared" si="12"/>
        <v>0</v>
      </c>
      <c r="AL85" s="156">
        <f t="shared" si="12"/>
        <v>0</v>
      </c>
      <c r="AM85" s="156">
        <f t="shared" si="12"/>
        <v>2243.6525829996212</v>
      </c>
      <c r="AN85" s="157">
        <f t="shared" si="12"/>
        <v>0</v>
      </c>
    </row>
    <row r="86" spans="1:40" x14ac:dyDescent="0.25">
      <c r="D86" s="115">
        <f>SUM(E86:AN86)</f>
        <v>0</v>
      </c>
      <c r="E86" s="107"/>
      <c r="F86" s="96"/>
      <c r="G86" s="96"/>
      <c r="H86" s="96"/>
      <c r="I86" s="108"/>
      <c r="J86" s="156"/>
      <c r="K86" s="160"/>
      <c r="L86" s="160"/>
      <c r="M86" s="160"/>
      <c r="N86" s="160"/>
      <c r="O86" s="160"/>
      <c r="P86" s="160"/>
      <c r="Q86" s="160"/>
      <c r="R86" s="160"/>
      <c r="S86" s="161"/>
      <c r="T86" s="158"/>
      <c r="U86" s="162"/>
      <c r="V86" s="162"/>
      <c r="W86" s="162"/>
      <c r="X86" s="163"/>
      <c r="Y86" s="161"/>
      <c r="Z86" s="161"/>
      <c r="AA86" s="161"/>
      <c r="AB86" s="161"/>
      <c r="AC86" s="161"/>
      <c r="AD86" s="160"/>
      <c r="AE86" s="159"/>
      <c r="AF86" s="163"/>
      <c r="AG86" s="163"/>
      <c r="AH86" s="163"/>
      <c r="AI86" s="157"/>
      <c r="AJ86" s="161"/>
      <c r="AK86" s="161"/>
      <c r="AL86" s="161"/>
      <c r="AM86" s="161"/>
      <c r="AN86" s="161"/>
    </row>
    <row r="87" spans="1:40" ht="15.75" thickBot="1" x14ac:dyDescent="0.3">
      <c r="A87" s="109" t="s">
        <v>1659</v>
      </c>
      <c r="B87" s="109"/>
      <c r="C87" s="109"/>
      <c r="D87" s="164"/>
      <c r="E87" s="164"/>
      <c r="F87" s="165"/>
      <c r="G87" s="165"/>
      <c r="H87" s="165"/>
      <c r="I87" s="166"/>
      <c r="J87" s="164"/>
      <c r="K87" s="165"/>
      <c r="L87" s="165"/>
      <c r="M87" s="165"/>
      <c r="N87" s="165"/>
      <c r="O87" s="165"/>
      <c r="P87" s="165"/>
      <c r="Q87" s="165"/>
      <c r="R87" s="165"/>
      <c r="S87" s="166"/>
      <c r="T87" s="164"/>
      <c r="U87" s="165"/>
      <c r="V87" s="165"/>
      <c r="W87" s="165"/>
      <c r="X87" s="166"/>
      <c r="Y87" s="166"/>
      <c r="Z87" s="166"/>
      <c r="AA87" s="166"/>
      <c r="AB87" s="166"/>
      <c r="AC87" s="166"/>
      <c r="AD87" s="165"/>
      <c r="AE87" s="167"/>
      <c r="AF87" s="166"/>
      <c r="AG87" s="166"/>
      <c r="AH87" s="166"/>
      <c r="AI87" s="167"/>
      <c r="AJ87" s="166"/>
      <c r="AK87" s="166"/>
      <c r="AL87" s="166"/>
      <c r="AM87" s="166"/>
      <c r="AN87" s="166"/>
    </row>
    <row r="88" spans="1:40" ht="16.5" thickBot="1" x14ac:dyDescent="0.3">
      <c r="D88" s="168">
        <f>SUM(D85,D81)</f>
        <v>2612491.541880169</v>
      </c>
      <c r="E88" s="168">
        <f>SUM(E85,E81)</f>
        <v>221485.14956981316</v>
      </c>
      <c r="F88" s="168">
        <f t="shared" ref="F88:AN88" si="13">SUM(F85,F81)</f>
        <v>110648.05544934455</v>
      </c>
      <c r="G88" s="168">
        <f t="shared" si="13"/>
        <v>31003.944967980977</v>
      </c>
      <c r="H88" s="168">
        <f t="shared" si="13"/>
        <v>2853.910210675167</v>
      </c>
      <c r="I88" s="169">
        <f t="shared" si="13"/>
        <v>24963.280802596026</v>
      </c>
      <c r="J88" s="168">
        <f t="shared" si="13"/>
        <v>282121.19990017591</v>
      </c>
      <c r="K88" s="170">
        <f t="shared" si="13"/>
        <v>0</v>
      </c>
      <c r="L88" s="170">
        <f t="shared" si="13"/>
        <v>0</v>
      </c>
      <c r="M88" s="170">
        <f t="shared" si="13"/>
        <v>4006.8335592042313</v>
      </c>
      <c r="N88" s="170">
        <f t="shared" si="13"/>
        <v>0</v>
      </c>
      <c r="O88" s="170">
        <f t="shared" si="13"/>
        <v>0</v>
      </c>
      <c r="P88" s="170">
        <f t="shared" si="13"/>
        <v>8362.0874279044838</v>
      </c>
      <c r="Q88" s="170">
        <f t="shared" si="13"/>
        <v>1309286.1424817403</v>
      </c>
      <c r="R88" s="170">
        <f t="shared" si="13"/>
        <v>0</v>
      </c>
      <c r="S88" s="171">
        <f t="shared" si="13"/>
        <v>40562.21219270517</v>
      </c>
      <c r="T88" s="168">
        <f t="shared" si="13"/>
        <v>0</v>
      </c>
      <c r="U88" s="170">
        <f t="shared" si="13"/>
        <v>0</v>
      </c>
      <c r="V88" s="170">
        <f t="shared" si="13"/>
        <v>0</v>
      </c>
      <c r="W88" s="170">
        <f t="shared" si="13"/>
        <v>5179.3185304845629</v>
      </c>
      <c r="X88" s="171">
        <f t="shared" si="13"/>
        <v>0</v>
      </c>
      <c r="Y88" s="168">
        <f t="shared" si="13"/>
        <v>56851.137355806539</v>
      </c>
      <c r="Z88" s="170">
        <f t="shared" si="13"/>
        <v>382.5</v>
      </c>
      <c r="AA88" s="170">
        <f t="shared" si="13"/>
        <v>0</v>
      </c>
      <c r="AB88" s="170">
        <f t="shared" si="13"/>
        <v>24594.985940752216</v>
      </c>
      <c r="AC88" s="170">
        <f t="shared" si="13"/>
        <v>0</v>
      </c>
      <c r="AD88" s="170">
        <f t="shared" si="13"/>
        <v>3177.5</v>
      </c>
      <c r="AE88" s="170">
        <f t="shared" si="13"/>
        <v>0</v>
      </c>
      <c r="AF88" s="170">
        <f t="shared" si="13"/>
        <v>0</v>
      </c>
      <c r="AG88" s="170">
        <f t="shared" si="13"/>
        <v>95976.386310542584</v>
      </c>
      <c r="AH88" s="170">
        <f t="shared" si="13"/>
        <v>2682</v>
      </c>
      <c r="AI88" s="170">
        <f t="shared" si="13"/>
        <v>22629.382350894986</v>
      </c>
      <c r="AJ88" s="170">
        <f t="shared" si="13"/>
        <v>96961.384108435843</v>
      </c>
      <c r="AK88" s="170">
        <f t="shared" si="13"/>
        <v>0</v>
      </c>
      <c r="AL88" s="170">
        <f t="shared" si="13"/>
        <v>0</v>
      </c>
      <c r="AM88" s="170">
        <f t="shared" si="13"/>
        <v>6476.9593433762657</v>
      </c>
      <c r="AN88" s="171">
        <f t="shared" si="13"/>
        <v>5416.4689631601341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FC698"/>
  <sheetViews>
    <sheetView topLeftCell="N682" workbookViewId="0">
      <selection activeCell="R697" sqref="R697"/>
    </sheetView>
  </sheetViews>
  <sheetFormatPr defaultRowHeight="15" x14ac:dyDescent="0.25"/>
  <cols>
    <col min="1" max="1" width="6.28515625" customWidth="1"/>
    <col min="2" max="2" width="17.140625" customWidth="1"/>
    <col min="3" max="3" width="7.140625" customWidth="1"/>
    <col min="4" max="4" width="46.85546875" customWidth="1"/>
    <col min="5" max="5" width="51.140625" customWidth="1"/>
    <col min="6" max="6" width="12.7109375" customWidth="1"/>
    <col min="7" max="7" width="12.140625" customWidth="1"/>
    <col min="8" max="8" width="18.85546875" customWidth="1"/>
    <col min="9" max="9" width="15.140625" customWidth="1"/>
    <col min="10" max="10" width="29.7109375" customWidth="1"/>
    <col min="11" max="11" width="16.42578125" style="77" customWidth="1"/>
    <col min="12" max="12" width="12.42578125" style="49" customWidth="1"/>
    <col min="13" max="13" width="13.140625" style="59" customWidth="1"/>
    <col min="14" max="14" width="14.42578125" style="59" customWidth="1"/>
    <col min="15" max="15" width="13.5703125" customWidth="1"/>
    <col min="16" max="16" width="15.42578125" customWidth="1"/>
    <col min="17" max="17" width="23.85546875" style="198" customWidth="1"/>
    <col min="18" max="19" width="26.42578125" style="95" customWidth="1"/>
    <col min="20" max="20" width="134.5703125" customWidth="1"/>
    <col min="21" max="21" width="11.7109375" customWidth="1"/>
    <col min="22" max="22" width="11.42578125" customWidth="1"/>
    <col min="23" max="23" width="11.7109375" customWidth="1"/>
    <col min="24" max="24" width="11.85546875" customWidth="1"/>
    <col min="25" max="27" width="12.140625" customWidth="1"/>
    <col min="28" max="28" width="12.85546875" customWidth="1"/>
    <col min="29" max="29" width="12.140625" customWidth="1"/>
    <col min="30" max="30" width="12" customWidth="1"/>
    <col min="31" max="32" width="12.140625" customWidth="1"/>
    <col min="33" max="33" width="12.85546875" customWidth="1"/>
    <col min="34" max="34" width="12.7109375" style="52" customWidth="1"/>
    <col min="35" max="35" width="11.28515625" customWidth="1"/>
    <col min="36" max="36" width="11" customWidth="1"/>
    <col min="37" max="37" width="11.28515625" customWidth="1"/>
    <col min="38" max="38" width="11.5703125" customWidth="1"/>
    <col min="39" max="39" width="11.85546875" customWidth="1"/>
    <col min="40" max="40" width="16.85546875" customWidth="1"/>
    <col min="41" max="42" width="11.85546875" customWidth="1"/>
    <col min="43" max="43" width="16.85546875" customWidth="1"/>
    <col min="44" max="44" width="11.42578125" customWidth="1"/>
    <col min="45" max="45" width="11.85546875" customWidth="1"/>
    <col min="46" max="46" width="11.7109375" customWidth="1"/>
    <col min="47" max="51" width="14.42578125" customWidth="1"/>
    <col min="52" max="52" width="11.85546875" customWidth="1"/>
    <col min="53" max="53" width="11.5703125" customWidth="1"/>
    <col min="54" max="55" width="11.85546875" customWidth="1"/>
    <col min="56" max="56" width="13.85546875" customWidth="1"/>
    <col min="57" max="60" width="12.140625" customWidth="1"/>
    <col min="61" max="61" width="12" customWidth="1"/>
    <col min="62" max="62" width="13.85546875" customWidth="1"/>
    <col min="63" max="63" width="12.140625" customWidth="1"/>
    <col min="64" max="64" width="8.7109375" customWidth="1"/>
    <col min="65" max="65" width="12.7109375" style="52" customWidth="1"/>
    <col min="66" max="77" width="14.28515625" customWidth="1"/>
    <col min="78" max="78" width="14.42578125" customWidth="1"/>
    <col min="79" max="79" width="16.140625" customWidth="1"/>
    <col min="80" max="80" width="16.42578125" customWidth="1"/>
    <col min="81" max="82" width="14.42578125" customWidth="1"/>
    <col min="83" max="83" width="11.85546875" customWidth="1"/>
    <col min="84" max="85" width="12.7109375" customWidth="1"/>
    <col min="86" max="86" width="11.7109375" customWidth="1"/>
    <col min="87" max="87" width="12" customWidth="1"/>
    <col min="88" max="89" width="12.140625" customWidth="1"/>
    <col min="90" max="90" width="12" customWidth="1"/>
    <col min="91" max="91" width="12.140625" customWidth="1"/>
    <col min="92" max="93" width="12" customWidth="1"/>
    <col min="94" max="94" width="12.140625" customWidth="1"/>
    <col min="95" max="95" width="8.7109375" customWidth="1"/>
    <col min="96" max="96" width="12.7109375" style="52" customWidth="1"/>
    <col min="97" max="97" width="11.28515625" customWidth="1"/>
    <col min="98" max="98" width="11.140625" customWidth="1"/>
    <col min="99" max="100" width="11.42578125" customWidth="1"/>
    <col min="101" max="101" width="11.7109375" customWidth="1"/>
    <col min="102" max="103" width="11.85546875" customWidth="1"/>
    <col min="104" max="105" width="11.7109375" customWidth="1"/>
    <col min="106" max="106" width="11.28515625" customWidth="1"/>
    <col min="107" max="107" width="11.7109375" customWidth="1"/>
    <col min="108" max="108" width="12.7109375" customWidth="1"/>
    <col min="109" max="109" width="14.5703125" customWidth="1"/>
    <col min="110" max="110" width="14.42578125" customWidth="1"/>
    <col min="111" max="111" width="14" customWidth="1"/>
    <col min="112" max="113" width="14.42578125" customWidth="1"/>
    <col min="114" max="114" width="11.7109375" customWidth="1"/>
    <col min="115" max="115" width="11.42578125" customWidth="1"/>
    <col min="116" max="116" width="11.7109375" customWidth="1"/>
    <col min="117" max="117" width="11.85546875" customWidth="1"/>
    <col min="118" max="122" width="12.140625" customWidth="1"/>
    <col min="123" max="123" width="12" customWidth="1"/>
    <col min="124" max="125" width="12.140625" customWidth="1"/>
    <col min="126" max="126" width="8.7109375" customWidth="1"/>
    <col min="127" max="127" width="12.7109375" style="52" customWidth="1"/>
    <col min="128" max="128" width="11.28515625" customWidth="1"/>
    <col min="129" max="129" width="11" customWidth="1"/>
    <col min="130" max="130" width="11.28515625" customWidth="1"/>
    <col min="131" max="131" width="11.5703125" customWidth="1"/>
    <col min="132" max="132" width="11.7109375" customWidth="1"/>
    <col min="133" max="134" width="11.85546875" customWidth="1"/>
    <col min="135" max="136" width="11.7109375" customWidth="1"/>
    <col min="137" max="137" width="11.42578125" customWidth="1"/>
    <col min="138" max="138" width="11.85546875" customWidth="1"/>
    <col min="139" max="139" width="11.7109375" customWidth="1"/>
    <col min="140" max="140" width="12" customWidth="1"/>
    <col min="141" max="141" width="11.85546875" customWidth="1"/>
    <col min="142" max="142" width="15.5703125" customWidth="1"/>
    <col min="143" max="143" width="17.5703125" customWidth="1"/>
    <col min="144" max="144" width="17.140625" customWidth="1"/>
    <col min="145" max="145" width="34.85546875" customWidth="1"/>
    <col min="146" max="146" width="13.140625" customWidth="1"/>
    <col min="147" max="148" width="13.5703125" customWidth="1"/>
    <col min="149" max="149" width="13.42578125" customWidth="1"/>
    <col min="150" max="150" width="14" customWidth="1"/>
    <col min="151" max="151" width="14.7109375" customWidth="1"/>
    <col min="152" max="152" width="18.7109375" customWidth="1"/>
    <col min="153" max="153" width="15.140625" customWidth="1"/>
    <col min="154" max="154" width="18.42578125" customWidth="1"/>
    <col min="155" max="155" width="14.85546875" customWidth="1"/>
    <col min="156" max="156" width="15.140625" customWidth="1"/>
    <col min="157" max="157" width="13.85546875" customWidth="1"/>
    <col min="158" max="158" width="12.7109375" customWidth="1"/>
  </cols>
  <sheetData>
    <row r="1" spans="1:159" ht="15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74" t="s">
        <v>10</v>
      </c>
      <c r="L1" s="78" t="s">
        <v>11</v>
      </c>
      <c r="M1" s="55" t="s">
        <v>12</v>
      </c>
      <c r="N1" s="55" t="s">
        <v>13</v>
      </c>
      <c r="O1" s="1" t="s">
        <v>14</v>
      </c>
      <c r="P1" s="1" t="s">
        <v>1686</v>
      </c>
      <c r="Q1" s="199" t="s">
        <v>1688</v>
      </c>
      <c r="R1" s="201" t="s">
        <v>1687</v>
      </c>
      <c r="S1" s="201" t="s">
        <v>1689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50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1692</v>
      </c>
      <c r="AY1" s="1" t="s">
        <v>1693</v>
      </c>
      <c r="AZ1" s="1" t="s">
        <v>45</v>
      </c>
      <c r="BA1" s="1" t="s">
        <v>46</v>
      </c>
      <c r="BB1" s="1" t="s">
        <v>47</v>
      </c>
      <c r="BC1" s="1" t="s">
        <v>48</v>
      </c>
      <c r="BD1" s="1" t="s">
        <v>49</v>
      </c>
      <c r="BE1" s="1" t="s">
        <v>50</v>
      </c>
      <c r="BF1" s="1" t="s">
        <v>51</v>
      </c>
      <c r="BG1" s="1" t="s">
        <v>52</v>
      </c>
      <c r="BH1" s="1" t="s">
        <v>53</v>
      </c>
      <c r="BI1" s="1" t="s">
        <v>54</v>
      </c>
      <c r="BJ1" s="1" t="s">
        <v>55</v>
      </c>
      <c r="BK1" s="1" t="s">
        <v>56</v>
      </c>
      <c r="BL1" s="1" t="s">
        <v>57</v>
      </c>
      <c r="BM1" s="50" t="s">
        <v>58</v>
      </c>
      <c r="BN1" s="1" t="s">
        <v>59</v>
      </c>
      <c r="BO1" s="1" t="s">
        <v>60</v>
      </c>
      <c r="BP1" s="1" t="s">
        <v>61</v>
      </c>
      <c r="BQ1" s="1" t="s">
        <v>62</v>
      </c>
      <c r="BR1" s="1" t="s">
        <v>63</v>
      </c>
      <c r="BS1" s="1" t="s">
        <v>64</v>
      </c>
      <c r="BT1" s="1" t="s">
        <v>65</v>
      </c>
      <c r="BU1" s="1" t="s">
        <v>66</v>
      </c>
      <c r="BV1" s="1" t="s">
        <v>67</v>
      </c>
      <c r="BW1" s="1" t="s">
        <v>68</v>
      </c>
      <c r="BX1" s="1" t="s">
        <v>69</v>
      </c>
      <c r="BY1" s="1" t="s">
        <v>70</v>
      </c>
      <c r="BZ1" s="1" t="s">
        <v>71</v>
      </c>
      <c r="CA1" s="1" t="s">
        <v>72</v>
      </c>
      <c r="CB1" s="1" t="s">
        <v>73</v>
      </c>
      <c r="CC1" s="1" t="s">
        <v>1694</v>
      </c>
      <c r="CD1" s="1" t="s">
        <v>1695</v>
      </c>
      <c r="CE1" s="1" t="s">
        <v>74</v>
      </c>
      <c r="CF1" s="1" t="s">
        <v>75</v>
      </c>
      <c r="CG1" s="1" t="s">
        <v>76</v>
      </c>
      <c r="CH1" s="1" t="s">
        <v>77</v>
      </c>
      <c r="CI1" s="1" t="s">
        <v>78</v>
      </c>
      <c r="CJ1" s="1" t="s">
        <v>79</v>
      </c>
      <c r="CK1" s="1" t="s">
        <v>80</v>
      </c>
      <c r="CL1" s="1" t="s">
        <v>81</v>
      </c>
      <c r="CM1" s="1" t="s">
        <v>82</v>
      </c>
      <c r="CN1" s="1" t="s">
        <v>83</v>
      </c>
      <c r="CO1" s="1" t="s">
        <v>84</v>
      </c>
      <c r="CP1" s="1" t="s">
        <v>85</v>
      </c>
      <c r="CQ1" s="1" t="s">
        <v>86</v>
      </c>
      <c r="CR1" s="50" t="s">
        <v>87</v>
      </c>
      <c r="CS1" s="1" t="s">
        <v>88</v>
      </c>
      <c r="CT1" s="1" t="s">
        <v>89</v>
      </c>
      <c r="CU1" s="1" t="s">
        <v>90</v>
      </c>
      <c r="CV1" s="1" t="s">
        <v>91</v>
      </c>
      <c r="CW1" s="1" t="s">
        <v>92</v>
      </c>
      <c r="CX1" s="1" t="s">
        <v>93</v>
      </c>
      <c r="CY1" s="1" t="s">
        <v>94</v>
      </c>
      <c r="CZ1" s="1" t="s">
        <v>95</v>
      </c>
      <c r="DA1" s="1" t="s">
        <v>96</v>
      </c>
      <c r="DB1" s="1" t="s">
        <v>97</v>
      </c>
      <c r="DC1" s="1" t="s">
        <v>98</v>
      </c>
      <c r="DD1" s="1" t="s">
        <v>99</v>
      </c>
      <c r="DE1" s="1" t="s">
        <v>100</v>
      </c>
      <c r="DF1" s="1" t="s">
        <v>101</v>
      </c>
      <c r="DG1" s="1" t="s">
        <v>102</v>
      </c>
      <c r="DH1" s="1" t="s">
        <v>1696</v>
      </c>
      <c r="DI1" s="1" t="s">
        <v>1697</v>
      </c>
      <c r="DJ1" s="1" t="s">
        <v>103</v>
      </c>
      <c r="DK1" s="1" t="s">
        <v>104</v>
      </c>
      <c r="DL1" s="1" t="s">
        <v>105</v>
      </c>
      <c r="DM1" s="1" t="s">
        <v>106</v>
      </c>
      <c r="DN1" s="1" t="s">
        <v>107</v>
      </c>
      <c r="DO1" s="1" t="s">
        <v>108</v>
      </c>
      <c r="DP1" s="1" t="s">
        <v>109</v>
      </c>
      <c r="DQ1" s="1" t="s">
        <v>110</v>
      </c>
      <c r="DR1" s="1" t="s">
        <v>111</v>
      </c>
      <c r="DS1" s="1" t="s">
        <v>112</v>
      </c>
      <c r="DT1" s="1" t="s">
        <v>113</v>
      </c>
      <c r="DU1" s="1" t="s">
        <v>114</v>
      </c>
      <c r="DV1" s="1" t="s">
        <v>115</v>
      </c>
      <c r="DW1" s="50" t="s">
        <v>116</v>
      </c>
      <c r="DX1" s="1" t="s">
        <v>117</v>
      </c>
      <c r="DY1" s="1" t="s">
        <v>118</v>
      </c>
      <c r="DZ1" s="1" t="s">
        <v>119</v>
      </c>
      <c r="EA1" s="1" t="s">
        <v>120</v>
      </c>
      <c r="EB1" s="1" t="s">
        <v>121</v>
      </c>
      <c r="EC1" s="1" t="s">
        <v>122</v>
      </c>
      <c r="ED1" s="1" t="s">
        <v>123</v>
      </c>
      <c r="EE1" s="1" t="s">
        <v>124</v>
      </c>
      <c r="EF1" s="1" t="s">
        <v>125</v>
      </c>
      <c r="EG1" s="1" t="s">
        <v>126</v>
      </c>
      <c r="EH1" s="1" t="s">
        <v>127</v>
      </c>
      <c r="EI1" s="1" t="s">
        <v>128</v>
      </c>
      <c r="EJ1" s="1" t="s">
        <v>129</v>
      </c>
      <c r="EK1" s="1" t="s">
        <v>130</v>
      </c>
      <c r="EL1" s="1" t="s">
        <v>131</v>
      </c>
      <c r="EM1" s="1" t="s">
        <v>1698</v>
      </c>
      <c r="EN1" s="1" t="s">
        <v>1699</v>
      </c>
      <c r="EO1" s="1" t="s">
        <v>132</v>
      </c>
      <c r="EP1" s="1" t="s">
        <v>133</v>
      </c>
      <c r="EQ1" s="1" t="s">
        <v>134</v>
      </c>
      <c r="ER1" s="1" t="s">
        <v>135</v>
      </c>
      <c r="ES1" s="1" t="s">
        <v>136</v>
      </c>
      <c r="ET1" s="1" t="s">
        <v>137</v>
      </c>
      <c r="EU1" s="1" t="s">
        <v>138</v>
      </c>
      <c r="EV1" s="1" t="s">
        <v>139</v>
      </c>
      <c r="EW1" s="1" t="s">
        <v>140</v>
      </c>
      <c r="EX1" s="1" t="s">
        <v>141</v>
      </c>
      <c r="EY1" s="1" t="s">
        <v>142</v>
      </c>
      <c r="EZ1" s="1" t="s">
        <v>143</v>
      </c>
      <c r="FA1" s="1" t="s">
        <v>144</v>
      </c>
      <c r="FB1" s="1" t="s">
        <v>145</v>
      </c>
      <c r="FC1" s="1" t="s">
        <v>1528</v>
      </c>
    </row>
    <row r="2" spans="1:159" x14ac:dyDescent="0.25">
      <c r="A2" s="2">
        <v>1.1000000000000001</v>
      </c>
      <c r="B2" s="2" t="s">
        <v>1134</v>
      </c>
      <c r="C2" s="61" t="s">
        <v>147</v>
      </c>
      <c r="D2" s="62" t="s">
        <v>1135</v>
      </c>
      <c r="E2" s="63" t="s">
        <v>1136</v>
      </c>
      <c r="F2" s="2" t="s">
        <v>1137</v>
      </c>
      <c r="G2" s="61" t="s">
        <v>151</v>
      </c>
      <c r="H2" s="64" t="s">
        <v>152</v>
      </c>
      <c r="I2" s="61" t="s">
        <v>1138</v>
      </c>
      <c r="J2" s="65" t="s">
        <v>1139</v>
      </c>
      <c r="K2" s="75">
        <v>126</v>
      </c>
      <c r="L2" s="79">
        <v>121</v>
      </c>
      <c r="M2" s="57">
        <v>0.35</v>
      </c>
      <c r="N2" s="85">
        <v>0.53</v>
      </c>
      <c r="O2" s="64" t="s">
        <v>155</v>
      </c>
      <c r="P2" s="2" t="s">
        <v>156</v>
      </c>
      <c r="Q2" s="200">
        <f>VLOOKUP(P2,Contingencies!$A$2:$D$7,4,FALSE)</f>
        <v>0.09</v>
      </c>
      <c r="R2" s="53">
        <f>Q2*EO2</f>
        <v>13008.298621300492</v>
      </c>
      <c r="S2" s="67">
        <f>IF($H2="CapEx",0,R2*N2)</f>
        <v>6894.3982692892605</v>
      </c>
      <c r="T2" s="61"/>
      <c r="U2" s="61">
        <v>12</v>
      </c>
      <c r="V2" s="61">
        <v>12</v>
      </c>
      <c r="W2" s="61">
        <v>12</v>
      </c>
      <c r="X2" s="61">
        <v>12</v>
      </c>
      <c r="Y2" s="61">
        <v>12</v>
      </c>
      <c r="Z2" s="61">
        <v>12</v>
      </c>
      <c r="AA2" s="61">
        <v>12</v>
      </c>
      <c r="AB2" s="61">
        <v>12</v>
      </c>
      <c r="AC2" s="61">
        <v>12</v>
      </c>
      <c r="AD2" s="61">
        <v>12</v>
      </c>
      <c r="AE2" s="61">
        <v>12</v>
      </c>
      <c r="AF2" s="61">
        <v>12</v>
      </c>
      <c r="AG2" s="2">
        <f>IF($G2="Labor Hours",SUM(U2:AF2),0)</f>
        <v>144</v>
      </c>
      <c r="AH2" s="51">
        <f>(AG2/1800)*12</f>
        <v>0.96</v>
      </c>
      <c r="AI2" s="66">
        <f t="shared" ref="AI2:AI65" si="0">IF($G2="Labor Hours",U2*$K2*(1+$M2)*$EQ2,U2)</f>
        <v>2085.0858000000003</v>
      </c>
      <c r="AJ2" s="66">
        <f t="shared" ref="AJ2:AJ65" si="1">IF($G2="Labor Hours",V2*$K2*(1+$M2)*$EQ2,V2)</f>
        <v>2085.0858000000003</v>
      </c>
      <c r="AK2" s="66">
        <f t="shared" ref="AK2:AK65" si="2">IF($G2="Labor Hours",W2*$K2*(1+$M2)*$EQ2,W2)</f>
        <v>2085.0858000000003</v>
      </c>
      <c r="AL2" s="66">
        <f t="shared" ref="AL2:AL65" si="3">IF($G2="Labor Hours",X2*$K2*(1+$M2)*$EQ2,X2)</f>
        <v>2085.0858000000003</v>
      </c>
      <c r="AM2" s="66">
        <f t="shared" ref="AM2:AM65" si="4">IF($G2="Labor Hours",Y2*$K2*(1+$M2)*$EQ2,Y2)</f>
        <v>2085.0858000000003</v>
      </c>
      <c r="AN2" s="66">
        <f t="shared" ref="AN2:AN65" si="5">IF($G2="Labor Hours",Z2*$K2*(1+$M2)*$EQ2,Z2)</f>
        <v>2085.0858000000003</v>
      </c>
      <c r="AO2" s="66">
        <f t="shared" ref="AO2:AO65" si="6">IF($G2="Labor Hours",AA2*$K2*(1+$M2)*$EQ2,AA2)</f>
        <v>2085.0858000000003</v>
      </c>
      <c r="AP2" s="66">
        <f t="shared" ref="AP2:AP65" si="7">IF($G2="Labor Hours",AB2*$K2*(1+$M2)*$EQ2,AB2)</f>
        <v>2085.0858000000003</v>
      </c>
      <c r="AQ2" s="66">
        <f t="shared" ref="AQ2:AQ65" si="8">IF($G2="Labor Hours",AC2*$K2*(1+$M2)*$EQ2,AC2)</f>
        <v>2085.0858000000003</v>
      </c>
      <c r="AR2" s="66">
        <f t="shared" ref="AR2:AR65" si="9">IF($G2="Labor Hours",AD2*$K2*(1+$M2)*$EQ2,AD2)</f>
        <v>2085.0858000000003</v>
      </c>
      <c r="AS2" s="66">
        <f t="shared" ref="AS2:AS65" si="10">IF($G2="Labor Hours",AE2*$K2*(1+$M2)*$EQ2,AE2)</f>
        <v>2085.0858000000003</v>
      </c>
      <c r="AT2" s="66">
        <f t="shared" ref="AT2:AT65" si="11">IF($G2="Labor Hours",AF2*$K2*(1+$M2)*$EQ2,AF2)</f>
        <v>2085.0858000000003</v>
      </c>
      <c r="AU2" s="67">
        <f>SUM(AI2:AT2)</f>
        <v>25021.029600000005</v>
      </c>
      <c r="AV2" s="67">
        <f t="shared" ref="AV2:AV16" si="12">IF($H2="CapEx",0,AU2*$N2)</f>
        <v>13261.145688000004</v>
      </c>
      <c r="AW2" s="67">
        <f>SUM(AU2:AV2)</f>
        <v>38282.175288000013</v>
      </c>
      <c r="AX2" s="53" cm="1">
        <f t="array" aca="1" ref="AX2" ca="1">AU2*CELL("contents",$Q2)</f>
        <v>2251.8926640000004</v>
      </c>
      <c r="AY2" s="53" cm="1">
        <f t="array" aca="1" ref="AY2" ca="1">AV2*CELL("contents",$Q2)</f>
        <v>1193.5031119200003</v>
      </c>
      <c r="AZ2" s="61">
        <v>12</v>
      </c>
      <c r="BA2" s="61">
        <v>12</v>
      </c>
      <c r="BB2" s="61">
        <v>12</v>
      </c>
      <c r="BC2" s="61">
        <v>12</v>
      </c>
      <c r="BD2" s="61">
        <v>12</v>
      </c>
      <c r="BE2" s="61">
        <v>12</v>
      </c>
      <c r="BF2" s="61">
        <v>12</v>
      </c>
      <c r="BG2" s="61">
        <v>12</v>
      </c>
      <c r="BH2" s="61">
        <v>12</v>
      </c>
      <c r="BI2" s="61">
        <v>12</v>
      </c>
      <c r="BJ2" s="61">
        <v>12</v>
      </c>
      <c r="BK2" s="61">
        <v>12</v>
      </c>
      <c r="BL2" s="2">
        <f>IF($G2="Labor Hours",SUM(AZ2:BK2),0)</f>
        <v>144</v>
      </c>
      <c r="BM2" s="51">
        <f>(BL2/1800)*12</f>
        <v>0.96</v>
      </c>
      <c r="BN2" s="66">
        <f t="shared" ref="BN2:BN65" si="13">IF($G2="Labor Hours",AZ2*$K2*(1+$M2)*$ER2,AZ2)</f>
        <v>2129.9151447000004</v>
      </c>
      <c r="BO2" s="66">
        <f t="shared" ref="BO2:BO65" si="14">IF($G2="Labor Hours",BA2*$K2*(1+$M2)*$ER2,BA2)</f>
        <v>2129.9151447000004</v>
      </c>
      <c r="BP2" s="66">
        <f t="shared" ref="BP2:BP65" si="15">IF($G2="Labor Hours",BB2*$K2*(1+$M2)*$ER2,BB2)</f>
        <v>2129.9151447000004</v>
      </c>
      <c r="BQ2" s="66">
        <f t="shared" ref="BQ2:BQ65" si="16">IF($G2="Labor Hours",BC2*$K2*(1+$M2)*$ER2,BC2)</f>
        <v>2129.9151447000004</v>
      </c>
      <c r="BR2" s="66">
        <f t="shared" ref="BR2:BR65" si="17">IF($G2="Labor Hours",BD2*$K2*(1+$M2)*$ER2,BD2)</f>
        <v>2129.9151447000004</v>
      </c>
      <c r="BS2" s="66">
        <f t="shared" ref="BS2:BS65" si="18">IF($G2="Labor Hours",BE2*$K2*(1+$M2)*$ER2,BE2)</f>
        <v>2129.9151447000004</v>
      </c>
      <c r="BT2" s="66">
        <f t="shared" ref="BT2:BT65" si="19">IF($G2="Labor Hours",BF2*$K2*(1+$M2)*$ER2,BF2)</f>
        <v>2129.9151447000004</v>
      </c>
      <c r="BU2" s="66">
        <f t="shared" ref="BU2:BU65" si="20">IF($G2="Labor Hours",BG2*$K2*(1+$M2)*$ER2,BG2)</f>
        <v>2129.9151447000004</v>
      </c>
      <c r="BV2" s="66">
        <f t="shared" ref="BV2:BV65" si="21">IF($G2="Labor Hours",BH2*$K2*(1+$M2)*$ER2,BH2)</f>
        <v>2129.9151447000004</v>
      </c>
      <c r="BW2" s="66">
        <f t="shared" ref="BW2:BW65" si="22">IF($G2="Labor Hours",BI2*$K2*(1+$M2)*$ER2,BI2)</f>
        <v>2129.9151447000004</v>
      </c>
      <c r="BX2" s="66">
        <f t="shared" ref="BX2:BX65" si="23">IF($G2="Labor Hours",BJ2*$K2*(1+$M2)*$ER2,BJ2)</f>
        <v>2129.9151447000004</v>
      </c>
      <c r="BY2" s="66">
        <f t="shared" ref="BY2:BY65" si="24">IF($G2="Labor Hours",BK2*$K2*(1+$M2)*$ER2,BK2)</f>
        <v>2129.9151447000004</v>
      </c>
      <c r="BZ2" s="67">
        <f>SUM(BN2:BY2)</f>
        <v>25558.981736400005</v>
      </c>
      <c r="CA2" s="67">
        <f t="shared" ref="CA2:CA16" si="25">IF($H2="CapEx",0,BZ2*$N2)</f>
        <v>13546.260320292004</v>
      </c>
      <c r="CB2" s="67">
        <f>SUM(BZ2:CA2)</f>
        <v>39105.242056692005</v>
      </c>
      <c r="CC2" s="53" cm="1">
        <f t="array" aca="1" ref="CC2" ca="1">BZ2*CELL("contents",$Q2)</f>
        <v>2300.3083562760003</v>
      </c>
      <c r="CD2" s="53" cm="1">
        <f t="array" aca="1" ref="CD2" ca="1">CA2*CELL("contents",$Q2)</f>
        <v>1219.1634288262803</v>
      </c>
      <c r="CE2" s="61">
        <v>12</v>
      </c>
      <c r="CF2" s="61">
        <v>12</v>
      </c>
      <c r="CG2" s="61">
        <v>12</v>
      </c>
      <c r="CH2" s="61">
        <v>12</v>
      </c>
      <c r="CI2" s="61">
        <v>12</v>
      </c>
      <c r="CJ2" s="61">
        <v>12</v>
      </c>
      <c r="CK2" s="61">
        <v>12</v>
      </c>
      <c r="CL2" s="61">
        <v>12</v>
      </c>
      <c r="CM2" s="61">
        <v>12</v>
      </c>
      <c r="CN2" s="61">
        <v>12</v>
      </c>
      <c r="CO2" s="61">
        <v>12</v>
      </c>
      <c r="CP2" s="61">
        <v>12</v>
      </c>
      <c r="CQ2" s="2">
        <f>IF($G2="Labor Hours",SUM(CE2:CP2),0)</f>
        <v>144</v>
      </c>
      <c r="CR2" s="51">
        <f>(CQ2/1800)*12</f>
        <v>0.96</v>
      </c>
      <c r="CS2" s="66">
        <f t="shared" ref="CS2:CS16" si="26">IF($G2="Labor Hours",CE2*$K2*(1+$M2)*$ES2,CE2)</f>
        <v>2175.7083203110506</v>
      </c>
      <c r="CT2" s="66">
        <f t="shared" ref="CT2:CT16" si="27">IF($G2="Labor Hours",CF2*$K2*(1+$M2)*$ES2,CF2)</f>
        <v>2175.7083203110506</v>
      </c>
      <c r="CU2" s="66">
        <f t="shared" ref="CU2:CU16" si="28">IF($G2="Labor Hours",CG2*$K2*(1+$M2)*$ES2,CG2)</f>
        <v>2175.7083203110506</v>
      </c>
      <c r="CV2" s="66">
        <f t="shared" ref="CV2:CV16" si="29">IF($G2="Labor Hours",CH2*$K2*(1+$M2)*$ES2,CH2)</f>
        <v>2175.7083203110506</v>
      </c>
      <c r="CW2" s="66">
        <f t="shared" ref="CW2:CW16" si="30">IF($G2="Labor Hours",CI2*$K2*(1+$M2)*$ES2,CI2)</f>
        <v>2175.7083203110506</v>
      </c>
      <c r="CX2" s="66">
        <f t="shared" ref="CX2:CX16" si="31">IF($G2="Labor Hours",CJ2*$K2*(1+$M2)*$ES2,CJ2)</f>
        <v>2175.7083203110506</v>
      </c>
      <c r="CY2" s="66">
        <f t="shared" ref="CY2:CY16" si="32">IF($G2="Labor Hours",CK2*$K2*(1+$M2)*$ES2,CK2)</f>
        <v>2175.7083203110506</v>
      </c>
      <c r="CZ2" s="66">
        <f t="shared" ref="CZ2:CZ16" si="33">IF($G2="Labor Hours",CL2*$K2*(1+$M2)*$ES2,CL2)</f>
        <v>2175.7083203110506</v>
      </c>
      <c r="DA2" s="66">
        <f t="shared" ref="DA2:DA16" si="34">IF($G2="Labor Hours",CM2*$K2*(1+$M2)*$ES2,CM2)</f>
        <v>2175.7083203110506</v>
      </c>
      <c r="DB2" s="66">
        <f t="shared" ref="DB2:DB16" si="35">IF($G2="Labor Hours",CN2*$K2*(1+$M2)*$ES2,CN2)</f>
        <v>2175.7083203110506</v>
      </c>
      <c r="DC2" s="66">
        <f t="shared" ref="DC2:DC16" si="36">IF($G2="Labor Hours",CO2*$K2*(1+$M2)*$ES2,CO2)</f>
        <v>2175.7083203110506</v>
      </c>
      <c r="DD2" s="66">
        <f t="shared" ref="DD2:DD16" si="37">IF($G2="Labor Hours",CP2*$K2*(1+$M2)*$ES2,CP2)</f>
        <v>2175.7083203110506</v>
      </c>
      <c r="DE2" s="67">
        <f>SUM(CS2:DD2)</f>
        <v>26108.499843732614</v>
      </c>
      <c r="DF2" s="67">
        <f t="shared" ref="DF2:DF16" si="38">IF($H2="CapEx",0,DE2*$N2)</f>
        <v>13837.504917178287</v>
      </c>
      <c r="DG2" s="67">
        <f>SUM(DE2:DF2)</f>
        <v>39946.004760910902</v>
      </c>
      <c r="DH2" s="53" cm="1">
        <f t="array" aca="1" ref="DH2" ca="1">DE2*CELL("contents",$Q2)</f>
        <v>2349.7649859359353</v>
      </c>
      <c r="DI2" s="53" cm="1">
        <f t="array" aca="1" ref="DI2" ca="1">DF2*CELL("contents",$Q2)</f>
        <v>1245.3754425460459</v>
      </c>
      <c r="DJ2" s="61">
        <v>12</v>
      </c>
      <c r="DK2" s="61">
        <v>12</v>
      </c>
      <c r="DL2" s="61">
        <v>12</v>
      </c>
      <c r="DM2" s="61">
        <v>12</v>
      </c>
      <c r="DN2" s="61">
        <v>12</v>
      </c>
      <c r="DO2" s="61">
        <v>12</v>
      </c>
      <c r="DP2" s="61">
        <v>12</v>
      </c>
      <c r="DQ2" s="61">
        <v>12</v>
      </c>
      <c r="DR2" s="61"/>
      <c r="DS2" s="2"/>
      <c r="DT2" s="2"/>
      <c r="DU2" s="2"/>
      <c r="DV2" s="2">
        <f>IF($G2="Labor Hours",SUM(DJ2:DU2),0)</f>
        <v>96</v>
      </c>
      <c r="DW2" s="51">
        <f>(DV2/1800)*12</f>
        <v>0.64</v>
      </c>
      <c r="DX2" s="66">
        <f t="shared" ref="DX2:DX65" si="39">IF($G2="Labor Hours",DJ2*$K2*(1+$M2)*$ET2,DJ2)</f>
        <v>2222.4860491977383</v>
      </c>
      <c r="DY2" s="66">
        <f t="shared" ref="DY2:DY65" si="40">IF($G2="Labor Hours",DK2*$K2*(1+$M2)*$ET2,DK2)</f>
        <v>2222.4860491977383</v>
      </c>
      <c r="DZ2" s="66">
        <f t="shared" ref="DZ2:DZ65" si="41">IF($G2="Labor Hours",DL2*$K2*(1+$M2)*$ET2,DL2)</f>
        <v>2222.4860491977383</v>
      </c>
      <c r="EA2" s="66">
        <f t="shared" ref="EA2:EA65" si="42">IF($G2="Labor Hours",DM2*$K2*(1+$M2)*$ET2,DM2)</f>
        <v>2222.4860491977383</v>
      </c>
      <c r="EB2" s="66">
        <f t="shared" ref="EB2:EB65" si="43">IF($G2="Labor Hours",DN2*$K2*(1+$M2)*$ET2,DN2)</f>
        <v>2222.4860491977383</v>
      </c>
      <c r="EC2" s="66">
        <f t="shared" ref="EC2:EC65" si="44">IF($G2="Labor Hours",DO2*$K2*(1+$M2)*$ET2,DO2)</f>
        <v>2222.4860491977383</v>
      </c>
      <c r="ED2" s="66">
        <f t="shared" ref="ED2:ED65" si="45">IF($G2="Labor Hours",DP2*$K2*(1+$M2)*$ET2,DP2)</f>
        <v>2222.4860491977383</v>
      </c>
      <c r="EE2" s="66">
        <f t="shared" ref="EE2:EE65" si="46">IF($G2="Labor Hours",DQ2*$K2*(1+$M2)*$ET2,DQ2)</f>
        <v>2222.4860491977383</v>
      </c>
      <c r="EF2" s="66">
        <f t="shared" ref="EF2:EF65" si="47">IF($G2="Labor Hours",DR2*$K2*(1+$M2)*$ET2,DR2)</f>
        <v>0</v>
      </c>
      <c r="EG2" s="66">
        <f t="shared" ref="EG2:EG65" si="48">IF($G2="Labor Hours",DS2*$K2*(1+$M2)*$ET2,DS2)</f>
        <v>0</v>
      </c>
      <c r="EH2" s="66">
        <f t="shared" ref="EH2:EH65" si="49">IF($G2="Labor Hours",DT2*$K2*(1+$M2)*$ET2,DT2)</f>
        <v>0</v>
      </c>
      <c r="EI2" s="66">
        <f t="shared" ref="EI2:EI65" si="50">IF($G2="Labor Hours",DU2*$K2*(1+$M2)*$ET2,DU2)</f>
        <v>0</v>
      </c>
      <c r="EJ2" s="67">
        <f>SUM(DX2:EI2)</f>
        <v>17779.888393581907</v>
      </c>
      <c r="EK2" s="67">
        <f t="shared" ref="EK2:EK16" si="51">IF($H2="CapEx",0,EJ2*$N2)</f>
        <v>9423.340848598411</v>
      </c>
      <c r="EL2" s="67">
        <f>SUM(EJ2:EK2)</f>
        <v>27203.229242180318</v>
      </c>
      <c r="EM2" s="53" cm="1">
        <f t="array" aca="1" ref="EM2" ca="1">EJ2*CELL("contents",$Q2)</f>
        <v>1600.1899554223714</v>
      </c>
      <c r="EN2" s="53" cm="1">
        <f t="array" aca="1" ref="EN2" ca="1">EK2*CELL("contents",$Q2)</f>
        <v>848.10067637385691</v>
      </c>
      <c r="EO2" s="68">
        <f>AW2+CB2+DG2+EL2</f>
        <v>144536.65134778325</v>
      </c>
      <c r="EP2" s="2">
        <v>1</v>
      </c>
      <c r="EQ2" s="2">
        <f>EP2*1.0215</f>
        <v>1.0215000000000001</v>
      </c>
      <c r="ER2" s="2">
        <f>EQ2*1.0215</f>
        <v>1.0434622500000001</v>
      </c>
      <c r="ES2" s="2">
        <f>ER2*1.0215</f>
        <v>1.0658966883750003</v>
      </c>
      <c r="ET2" s="2">
        <f>ES2*1.0215</f>
        <v>1.0888134671750629</v>
      </c>
      <c r="EU2" s="69">
        <f t="shared" ref="EU2:EU65" si="52">IF($G2="Labor Hours",$K2*$AG2*EQ2,0)</f>
        <v>18534.096000000001</v>
      </c>
      <c r="EV2" s="69">
        <f t="shared" ref="EV2:EV16" si="53">IF($G2="Labor Hours",$K2*$BL2*ER2,0)</f>
        <v>18932.579064000001</v>
      </c>
      <c r="EW2" s="69">
        <f t="shared" ref="EW2:EW65" si="54">IF($G2="Labor Hours",$K2*$CQ2*ES2,0)</f>
        <v>19339.629513876007</v>
      </c>
      <c r="EX2" s="69">
        <f t="shared" ref="EX2:EX65" si="55">IF($G2="Labor Hours",$K2*$DV2*ET2,0)</f>
        <v>13170.28769894956</v>
      </c>
      <c r="EY2" s="69">
        <f>EU2*$M2</f>
        <v>6486.9336000000003</v>
      </c>
      <c r="EZ2" s="69">
        <f>EV2*$M2</f>
        <v>6626.4026724000005</v>
      </c>
      <c r="FA2" s="69">
        <f>EW2*$M2</f>
        <v>6768.8703298566024</v>
      </c>
      <c r="FB2" s="69">
        <f>EX2*$M2</f>
        <v>4609.6006946323459</v>
      </c>
      <c r="FC2" t="s">
        <v>1529</v>
      </c>
    </row>
    <row r="3" spans="1:159" x14ac:dyDescent="0.25">
      <c r="A3" s="2">
        <v>1.1000000000000001</v>
      </c>
      <c r="B3" s="2" t="s">
        <v>1134</v>
      </c>
      <c r="C3" s="61" t="s">
        <v>1140</v>
      </c>
      <c r="D3" s="62" t="s">
        <v>1135</v>
      </c>
      <c r="E3" s="63" t="s">
        <v>1141</v>
      </c>
      <c r="F3" s="2" t="s">
        <v>1142</v>
      </c>
      <c r="G3" s="61" t="s">
        <v>151</v>
      </c>
      <c r="H3" s="64" t="s">
        <v>152</v>
      </c>
      <c r="I3" s="61" t="s">
        <v>1138</v>
      </c>
      <c r="J3" s="65" t="s">
        <v>1139</v>
      </c>
      <c r="K3" s="75">
        <v>120</v>
      </c>
      <c r="L3" s="79">
        <v>116</v>
      </c>
      <c r="M3" s="57">
        <v>0.4</v>
      </c>
      <c r="N3" s="85">
        <v>0.58050000000000002</v>
      </c>
      <c r="O3" s="64" t="s">
        <v>155</v>
      </c>
      <c r="P3" s="2" t="s">
        <v>156</v>
      </c>
      <c r="Q3" s="200">
        <f>VLOOKUP(P3,Contingencies!$A$2:$D$7,4,FALSE)</f>
        <v>0.09</v>
      </c>
      <c r="R3" s="53">
        <f t="shared" ref="R3:R66" si="56">Q3*EO3</f>
        <v>5529.9002046761398</v>
      </c>
      <c r="S3" s="67">
        <f t="shared" ref="S3:S66" si="57">IF($H3="CapEx",0,R3*N3)</f>
        <v>3210.1070688144991</v>
      </c>
      <c r="T3" s="61"/>
      <c r="U3" s="61">
        <v>5</v>
      </c>
      <c r="V3" s="61">
        <v>5</v>
      </c>
      <c r="W3" s="61">
        <v>5</v>
      </c>
      <c r="X3" s="61">
        <v>5</v>
      </c>
      <c r="Y3" s="61">
        <v>5</v>
      </c>
      <c r="Z3" s="61">
        <v>5</v>
      </c>
      <c r="AA3" s="61">
        <v>5</v>
      </c>
      <c r="AB3" s="61">
        <v>5</v>
      </c>
      <c r="AC3" s="61">
        <v>5</v>
      </c>
      <c r="AD3" s="61">
        <v>5</v>
      </c>
      <c r="AE3" s="61">
        <v>5</v>
      </c>
      <c r="AF3" s="61">
        <v>5</v>
      </c>
      <c r="AG3" s="2">
        <f t="shared" ref="AG3:AG66" si="58">IF(G3="Labor Hours",SUM(U3:AF3),0)</f>
        <v>60</v>
      </c>
      <c r="AH3" s="51">
        <f t="shared" ref="AH3:AH16" si="59">(AG3/1800)*12</f>
        <v>0.4</v>
      </c>
      <c r="AI3" s="66">
        <f t="shared" si="0"/>
        <v>858.06000000000006</v>
      </c>
      <c r="AJ3" s="66">
        <f t="shared" si="1"/>
        <v>858.06000000000006</v>
      </c>
      <c r="AK3" s="66">
        <f t="shared" si="2"/>
        <v>858.06000000000006</v>
      </c>
      <c r="AL3" s="66">
        <f t="shared" si="3"/>
        <v>858.06000000000006</v>
      </c>
      <c r="AM3" s="66">
        <f t="shared" si="4"/>
        <v>858.06000000000006</v>
      </c>
      <c r="AN3" s="66">
        <f t="shared" si="5"/>
        <v>858.06000000000006</v>
      </c>
      <c r="AO3" s="66">
        <f t="shared" si="6"/>
        <v>858.06000000000006</v>
      </c>
      <c r="AP3" s="66">
        <f t="shared" si="7"/>
        <v>858.06000000000006</v>
      </c>
      <c r="AQ3" s="66">
        <f t="shared" si="8"/>
        <v>858.06000000000006</v>
      </c>
      <c r="AR3" s="66">
        <f t="shared" si="9"/>
        <v>858.06000000000006</v>
      </c>
      <c r="AS3" s="66">
        <f t="shared" si="10"/>
        <v>858.06000000000006</v>
      </c>
      <c r="AT3" s="66">
        <f t="shared" si="11"/>
        <v>858.06000000000006</v>
      </c>
      <c r="AU3" s="67">
        <f t="shared" ref="AU3:AU16" si="60">SUM(AI3:AT3)</f>
        <v>10296.720000000001</v>
      </c>
      <c r="AV3" s="67">
        <f t="shared" si="12"/>
        <v>5977.2459600000011</v>
      </c>
      <c r="AW3" s="67">
        <f t="shared" ref="AW3:AW16" si="61">SUM(AU3:AV3)</f>
        <v>16273.965960000001</v>
      </c>
      <c r="AX3" s="53" cm="1">
        <f t="array" aca="1" ref="AX3" ca="1">AU3*CELL("contents",$Q3)</f>
        <v>926.70480000000009</v>
      </c>
      <c r="AY3" s="53" cm="1">
        <f t="array" aca="1" ref="AY3" ca="1">AV3*CELL("contents",$Q3)</f>
        <v>537.95213640000009</v>
      </c>
      <c r="AZ3" s="61">
        <v>5</v>
      </c>
      <c r="BA3" s="61">
        <v>5</v>
      </c>
      <c r="BB3" s="61">
        <v>5</v>
      </c>
      <c r="BC3" s="61">
        <v>5</v>
      </c>
      <c r="BD3" s="61">
        <v>5</v>
      </c>
      <c r="BE3" s="61">
        <v>5</v>
      </c>
      <c r="BF3" s="61">
        <v>5</v>
      </c>
      <c r="BG3" s="61">
        <v>5</v>
      </c>
      <c r="BH3" s="61">
        <v>5</v>
      </c>
      <c r="BI3" s="61">
        <v>5</v>
      </c>
      <c r="BJ3" s="61">
        <v>5</v>
      </c>
      <c r="BK3" s="61">
        <v>5</v>
      </c>
      <c r="BL3" s="2">
        <f t="shared" ref="BL3:BL16" si="62">IF($G3="Labor Hours",SUM(AZ3:BK3),0)</f>
        <v>60</v>
      </c>
      <c r="BM3" s="51">
        <f t="shared" ref="BM3:BM16" si="63">(BL3/1800)*12</f>
        <v>0.4</v>
      </c>
      <c r="BN3" s="66">
        <f t="shared" si="13"/>
        <v>876.5082900000001</v>
      </c>
      <c r="BO3" s="66">
        <f t="shared" si="14"/>
        <v>876.5082900000001</v>
      </c>
      <c r="BP3" s="66">
        <f t="shared" si="15"/>
        <v>876.5082900000001</v>
      </c>
      <c r="BQ3" s="66">
        <f t="shared" si="16"/>
        <v>876.5082900000001</v>
      </c>
      <c r="BR3" s="66">
        <f t="shared" si="17"/>
        <v>876.5082900000001</v>
      </c>
      <c r="BS3" s="66">
        <f t="shared" si="18"/>
        <v>876.5082900000001</v>
      </c>
      <c r="BT3" s="66">
        <f t="shared" si="19"/>
        <v>876.5082900000001</v>
      </c>
      <c r="BU3" s="66">
        <f t="shared" si="20"/>
        <v>876.5082900000001</v>
      </c>
      <c r="BV3" s="66">
        <f t="shared" si="21"/>
        <v>876.5082900000001</v>
      </c>
      <c r="BW3" s="66">
        <f t="shared" si="22"/>
        <v>876.5082900000001</v>
      </c>
      <c r="BX3" s="66">
        <f t="shared" si="23"/>
        <v>876.5082900000001</v>
      </c>
      <c r="BY3" s="66">
        <f t="shared" si="24"/>
        <v>876.5082900000001</v>
      </c>
      <c r="BZ3" s="67">
        <f t="shared" ref="BZ3:BZ16" si="64">SUM(BN3:BY3)</f>
        <v>10518.099479999999</v>
      </c>
      <c r="CA3" s="67">
        <f t="shared" si="25"/>
        <v>6105.7567481399992</v>
      </c>
      <c r="CB3" s="67">
        <f t="shared" ref="CB3:CB16" si="65">SUM(BZ3:CA3)</f>
        <v>16623.856228139997</v>
      </c>
      <c r="CC3" s="53" cm="1">
        <f t="array" aca="1" ref="CC3" ca="1">BZ3*CELL("contents",$Q3)</f>
        <v>946.62895319999984</v>
      </c>
      <c r="CD3" s="53" cm="1">
        <f t="array" aca="1" ref="CD3" ca="1">CA3*CELL("contents",$Q3)</f>
        <v>549.51810733259993</v>
      </c>
      <c r="CE3" s="61">
        <v>5</v>
      </c>
      <c r="CF3" s="61">
        <v>5</v>
      </c>
      <c r="CG3" s="61">
        <v>5</v>
      </c>
      <c r="CH3" s="61">
        <v>5</v>
      </c>
      <c r="CI3" s="61">
        <v>5</v>
      </c>
      <c r="CJ3" s="61">
        <v>5</v>
      </c>
      <c r="CK3" s="61">
        <v>5</v>
      </c>
      <c r="CL3" s="61">
        <v>5</v>
      </c>
      <c r="CM3" s="61">
        <v>5</v>
      </c>
      <c r="CN3" s="61">
        <v>5</v>
      </c>
      <c r="CO3" s="61">
        <v>5</v>
      </c>
      <c r="CP3" s="61">
        <v>5</v>
      </c>
      <c r="CQ3" s="2">
        <f t="shared" ref="CQ3:CQ16" si="66">IF($G3="Labor Hours",SUM(CE3:CP3),0)</f>
        <v>60</v>
      </c>
      <c r="CR3" s="51">
        <f t="shared" ref="CR3:CR16" si="67">(CQ3/1800)*12</f>
        <v>0.4</v>
      </c>
      <c r="CS3" s="66">
        <f t="shared" si="26"/>
        <v>895.35321823500021</v>
      </c>
      <c r="CT3" s="66">
        <f t="shared" si="27"/>
        <v>895.35321823500021</v>
      </c>
      <c r="CU3" s="66">
        <f t="shared" si="28"/>
        <v>895.35321823500021</v>
      </c>
      <c r="CV3" s="66">
        <f t="shared" si="29"/>
        <v>895.35321823500021</v>
      </c>
      <c r="CW3" s="66">
        <f t="shared" si="30"/>
        <v>895.35321823500021</v>
      </c>
      <c r="CX3" s="66">
        <f t="shared" si="31"/>
        <v>895.35321823500021</v>
      </c>
      <c r="CY3" s="66">
        <f t="shared" si="32"/>
        <v>895.35321823500021</v>
      </c>
      <c r="CZ3" s="66">
        <f t="shared" si="33"/>
        <v>895.35321823500021</v>
      </c>
      <c r="DA3" s="66">
        <f t="shared" si="34"/>
        <v>895.35321823500021</v>
      </c>
      <c r="DB3" s="66">
        <f t="shared" si="35"/>
        <v>895.35321823500021</v>
      </c>
      <c r="DC3" s="66">
        <f t="shared" si="36"/>
        <v>895.35321823500021</v>
      </c>
      <c r="DD3" s="66">
        <f t="shared" si="37"/>
        <v>895.35321823500021</v>
      </c>
      <c r="DE3" s="67">
        <f t="shared" ref="DE3:DE16" si="68">SUM(CS3:DD3)</f>
        <v>10744.238618820003</v>
      </c>
      <c r="DF3" s="67">
        <f t="shared" si="38"/>
        <v>6237.0305182250122</v>
      </c>
      <c r="DG3" s="67">
        <f t="shared" ref="DG3:DG16" si="69">SUM(DE3:DF3)</f>
        <v>16981.269137045016</v>
      </c>
      <c r="DH3" s="53" cm="1">
        <f t="array" aca="1" ref="DH3" ca="1">DE3*CELL("contents",$Q3)</f>
        <v>966.98147569380023</v>
      </c>
      <c r="DI3" s="53" cm="1">
        <f t="array" aca="1" ref="DI3" ca="1">DF3*CELL("contents",$Q3)</f>
        <v>561.33274664025112</v>
      </c>
      <c r="DJ3" s="61">
        <v>5</v>
      </c>
      <c r="DK3" s="61">
        <v>5</v>
      </c>
      <c r="DL3" s="61">
        <v>5</v>
      </c>
      <c r="DM3" s="61">
        <v>5</v>
      </c>
      <c r="DN3" s="61">
        <v>5</v>
      </c>
      <c r="DO3" s="61">
        <v>5</v>
      </c>
      <c r="DP3" s="61">
        <v>5</v>
      </c>
      <c r="DQ3" s="61">
        <v>5</v>
      </c>
      <c r="DR3" s="61"/>
      <c r="DS3" s="2"/>
      <c r="DT3" s="2"/>
      <c r="DU3" s="2"/>
      <c r="DV3" s="2">
        <f t="shared" ref="DV3:DV16" si="70">IF($G3="Labor Hours",SUM(DJ3:DU3),0)</f>
        <v>40</v>
      </c>
      <c r="DW3" s="51">
        <f t="shared" ref="DW3:DW16" si="71">(DV3/1800)*12</f>
        <v>0.26666666666666666</v>
      </c>
      <c r="DX3" s="66">
        <f t="shared" si="39"/>
        <v>914.60331242705286</v>
      </c>
      <c r="DY3" s="66">
        <f t="shared" si="40"/>
        <v>914.60331242705286</v>
      </c>
      <c r="DZ3" s="66">
        <f t="shared" si="41"/>
        <v>914.60331242705286</v>
      </c>
      <c r="EA3" s="66">
        <f t="shared" si="42"/>
        <v>914.60331242705286</v>
      </c>
      <c r="EB3" s="66">
        <f t="shared" si="43"/>
        <v>914.60331242705286</v>
      </c>
      <c r="EC3" s="66">
        <f t="shared" si="44"/>
        <v>914.60331242705286</v>
      </c>
      <c r="ED3" s="66">
        <f t="shared" si="45"/>
        <v>914.60331242705286</v>
      </c>
      <c r="EE3" s="66">
        <f t="shared" si="46"/>
        <v>914.60331242705286</v>
      </c>
      <c r="EF3" s="66">
        <f t="shared" si="47"/>
        <v>0</v>
      </c>
      <c r="EG3" s="66">
        <f t="shared" si="48"/>
        <v>0</v>
      </c>
      <c r="EH3" s="66">
        <f t="shared" si="49"/>
        <v>0</v>
      </c>
      <c r="EI3" s="66">
        <f t="shared" si="50"/>
        <v>0</v>
      </c>
      <c r="EJ3" s="67">
        <f t="shared" ref="EJ3:EJ16" si="72">SUM(DX3:EI3)</f>
        <v>7316.8264994164219</v>
      </c>
      <c r="EK3" s="67">
        <f t="shared" si="51"/>
        <v>4247.4177829112332</v>
      </c>
      <c r="EL3" s="67">
        <f t="shared" ref="EL3:EL16" si="73">SUM(EJ3:EK3)</f>
        <v>11564.244282327654</v>
      </c>
      <c r="EM3" s="53" cm="1">
        <f t="array" aca="1" ref="EM3" ca="1">EJ3*CELL("contents",$Q3)</f>
        <v>658.51438494747799</v>
      </c>
      <c r="EN3" s="53" cm="1">
        <f t="array" aca="1" ref="EN3" ca="1">EK3*CELL("contents",$Q3)</f>
        <v>382.26760046201099</v>
      </c>
      <c r="EO3" s="68">
        <f t="shared" ref="EO3:EO16" si="74">AW3+CB3+DG3+EL3</f>
        <v>61443.335607512665</v>
      </c>
      <c r="EP3" s="2">
        <v>1</v>
      </c>
      <c r="EQ3" s="2">
        <f t="shared" ref="EQ3:ET3" si="75">EP3*1.0215</f>
        <v>1.0215000000000001</v>
      </c>
      <c r="ER3" s="2">
        <f t="shared" si="75"/>
        <v>1.0434622500000001</v>
      </c>
      <c r="ES3" s="2">
        <f t="shared" si="75"/>
        <v>1.0658966883750003</v>
      </c>
      <c r="ET3" s="2">
        <f t="shared" si="75"/>
        <v>1.0888134671750629</v>
      </c>
      <c r="EU3" s="69">
        <f t="shared" si="52"/>
        <v>7354.8</v>
      </c>
      <c r="EV3" s="69">
        <f t="shared" si="53"/>
        <v>7512.9282000000012</v>
      </c>
      <c r="EW3" s="69">
        <f t="shared" si="54"/>
        <v>7674.4561563000025</v>
      </c>
      <c r="EX3" s="69">
        <f t="shared" si="55"/>
        <v>5226.3046424403019</v>
      </c>
      <c r="EY3" s="69">
        <f t="shared" ref="EY3:FB16" si="76">EU3*$M3</f>
        <v>2941.92</v>
      </c>
      <c r="EZ3" s="69">
        <f t="shared" si="76"/>
        <v>3005.1712800000005</v>
      </c>
      <c r="FA3" s="69">
        <f t="shared" si="76"/>
        <v>3069.782462520001</v>
      </c>
      <c r="FB3" s="69">
        <f t="shared" si="76"/>
        <v>2090.5218569761209</v>
      </c>
      <c r="FC3" t="s">
        <v>1529</v>
      </c>
    </row>
    <row r="4" spans="1:159" x14ac:dyDescent="0.25">
      <c r="A4" s="2">
        <v>1.1000000000000001</v>
      </c>
      <c r="B4" s="2" t="s">
        <v>1134</v>
      </c>
      <c r="C4" s="61" t="s">
        <v>1143</v>
      </c>
      <c r="D4" s="62" t="s">
        <v>1135</v>
      </c>
      <c r="E4" s="63" t="s">
        <v>1144</v>
      </c>
      <c r="F4" s="2" t="s">
        <v>1145</v>
      </c>
      <c r="G4" s="61" t="s">
        <v>151</v>
      </c>
      <c r="H4" s="64" t="s">
        <v>152</v>
      </c>
      <c r="I4" s="61" t="s">
        <v>1138</v>
      </c>
      <c r="J4" s="65" t="s">
        <v>1139</v>
      </c>
      <c r="K4" s="75">
        <v>159</v>
      </c>
      <c r="L4" s="79">
        <v>116</v>
      </c>
      <c r="M4" s="57">
        <v>0.28999999999999998</v>
      </c>
      <c r="N4" s="85">
        <v>0.54500000000000004</v>
      </c>
      <c r="O4" s="64" t="s">
        <v>155</v>
      </c>
      <c r="P4" s="2" t="s">
        <v>156</v>
      </c>
      <c r="Q4" s="200">
        <f>VLOOKUP(P4,Contingencies!$A$2:$D$7,4,FALSE)</f>
        <v>0.09</v>
      </c>
      <c r="R4" s="53">
        <f t="shared" si="56"/>
        <v>6599.7704496235183</v>
      </c>
      <c r="S4" s="67">
        <f t="shared" si="57"/>
        <v>3596.8748950448175</v>
      </c>
      <c r="T4" s="61" t="s">
        <v>1146</v>
      </c>
      <c r="U4" s="61">
        <v>5</v>
      </c>
      <c r="V4" s="61">
        <v>5</v>
      </c>
      <c r="W4" s="61">
        <v>5</v>
      </c>
      <c r="X4" s="61">
        <v>5</v>
      </c>
      <c r="Y4" s="61">
        <v>5</v>
      </c>
      <c r="Z4" s="61">
        <v>5</v>
      </c>
      <c r="AA4" s="61">
        <v>5</v>
      </c>
      <c r="AB4" s="61">
        <v>5</v>
      </c>
      <c r="AC4" s="61">
        <v>5</v>
      </c>
      <c r="AD4" s="61">
        <v>5</v>
      </c>
      <c r="AE4" s="61">
        <v>5</v>
      </c>
      <c r="AF4" s="61">
        <v>5</v>
      </c>
      <c r="AG4" s="2">
        <f t="shared" si="58"/>
        <v>60</v>
      </c>
      <c r="AH4" s="51">
        <f t="shared" si="59"/>
        <v>0.4</v>
      </c>
      <c r="AI4" s="66">
        <f t="shared" si="0"/>
        <v>1047.5993250000001</v>
      </c>
      <c r="AJ4" s="66">
        <f t="shared" si="1"/>
        <v>1047.5993250000001</v>
      </c>
      <c r="AK4" s="66">
        <f t="shared" si="2"/>
        <v>1047.5993250000001</v>
      </c>
      <c r="AL4" s="66">
        <f t="shared" si="3"/>
        <v>1047.5993250000001</v>
      </c>
      <c r="AM4" s="66">
        <f t="shared" si="4"/>
        <v>1047.5993250000001</v>
      </c>
      <c r="AN4" s="66">
        <f t="shared" si="5"/>
        <v>1047.5993250000001</v>
      </c>
      <c r="AO4" s="66">
        <f t="shared" si="6"/>
        <v>1047.5993250000001</v>
      </c>
      <c r="AP4" s="66">
        <f t="shared" si="7"/>
        <v>1047.5993250000001</v>
      </c>
      <c r="AQ4" s="66">
        <f t="shared" si="8"/>
        <v>1047.5993250000001</v>
      </c>
      <c r="AR4" s="66">
        <f t="shared" si="9"/>
        <v>1047.5993250000001</v>
      </c>
      <c r="AS4" s="66">
        <f t="shared" si="10"/>
        <v>1047.5993250000001</v>
      </c>
      <c r="AT4" s="66">
        <f t="shared" si="11"/>
        <v>1047.5993250000001</v>
      </c>
      <c r="AU4" s="67">
        <f t="shared" si="60"/>
        <v>12571.191899999998</v>
      </c>
      <c r="AV4" s="67">
        <f t="shared" si="12"/>
        <v>6851.299585499999</v>
      </c>
      <c r="AW4" s="67">
        <f t="shared" si="61"/>
        <v>19422.491485499995</v>
      </c>
      <c r="AX4" s="53" cm="1">
        <f t="array" aca="1" ref="AX4" ca="1">AU4*CELL("contents",$Q4)</f>
        <v>1131.4072709999998</v>
      </c>
      <c r="AY4" s="53" cm="1">
        <f t="array" aca="1" ref="AY4" ca="1">AV4*CELL("contents",$Q4)</f>
        <v>616.61696269499987</v>
      </c>
      <c r="AZ4" s="61">
        <v>5</v>
      </c>
      <c r="BA4" s="61">
        <v>5</v>
      </c>
      <c r="BB4" s="61">
        <v>5</v>
      </c>
      <c r="BC4" s="61">
        <v>5</v>
      </c>
      <c r="BD4" s="61">
        <v>5</v>
      </c>
      <c r="BE4" s="61">
        <v>5</v>
      </c>
      <c r="BF4" s="61">
        <v>5</v>
      </c>
      <c r="BG4" s="61">
        <v>5</v>
      </c>
      <c r="BH4" s="61">
        <v>5</v>
      </c>
      <c r="BI4" s="61">
        <v>5</v>
      </c>
      <c r="BJ4" s="61">
        <v>5</v>
      </c>
      <c r="BK4" s="61">
        <v>5</v>
      </c>
      <c r="BL4" s="2">
        <f t="shared" si="62"/>
        <v>60</v>
      </c>
      <c r="BM4" s="51">
        <f t="shared" si="63"/>
        <v>0.4</v>
      </c>
      <c r="BN4" s="66">
        <f t="shared" si="13"/>
        <v>1070.1227104875002</v>
      </c>
      <c r="BO4" s="66">
        <f t="shared" si="14"/>
        <v>1070.1227104875002</v>
      </c>
      <c r="BP4" s="66">
        <f t="shared" si="15"/>
        <v>1070.1227104875002</v>
      </c>
      <c r="BQ4" s="66">
        <f t="shared" si="16"/>
        <v>1070.1227104875002</v>
      </c>
      <c r="BR4" s="66">
        <f t="shared" si="17"/>
        <v>1070.1227104875002</v>
      </c>
      <c r="BS4" s="66">
        <f t="shared" si="18"/>
        <v>1070.1227104875002</v>
      </c>
      <c r="BT4" s="66">
        <f t="shared" si="19"/>
        <v>1070.1227104875002</v>
      </c>
      <c r="BU4" s="66">
        <f t="shared" si="20"/>
        <v>1070.1227104875002</v>
      </c>
      <c r="BV4" s="66">
        <f t="shared" si="21"/>
        <v>1070.1227104875002</v>
      </c>
      <c r="BW4" s="66">
        <f t="shared" si="22"/>
        <v>1070.1227104875002</v>
      </c>
      <c r="BX4" s="66">
        <f t="shared" si="23"/>
        <v>1070.1227104875002</v>
      </c>
      <c r="BY4" s="66">
        <f t="shared" si="24"/>
        <v>1070.1227104875002</v>
      </c>
      <c r="BZ4" s="67">
        <f t="shared" si="64"/>
        <v>12841.472525849998</v>
      </c>
      <c r="CA4" s="67">
        <f t="shared" si="25"/>
        <v>6998.6025265882499</v>
      </c>
      <c r="CB4" s="67">
        <f t="shared" si="65"/>
        <v>19840.075052438249</v>
      </c>
      <c r="CC4" s="53" cm="1">
        <f t="array" aca="1" ref="CC4" ca="1">BZ4*CELL("contents",$Q4)</f>
        <v>1155.7325273264998</v>
      </c>
      <c r="CD4" s="53" cm="1">
        <f t="array" aca="1" ref="CD4" ca="1">CA4*CELL("contents",$Q4)</f>
        <v>629.87422739294243</v>
      </c>
      <c r="CE4" s="61">
        <v>5</v>
      </c>
      <c r="CF4" s="61">
        <v>5</v>
      </c>
      <c r="CG4" s="61">
        <v>5</v>
      </c>
      <c r="CH4" s="61">
        <v>5</v>
      </c>
      <c r="CI4" s="61">
        <v>5</v>
      </c>
      <c r="CJ4" s="61">
        <v>5</v>
      </c>
      <c r="CK4" s="61">
        <v>5</v>
      </c>
      <c r="CL4" s="61">
        <v>5</v>
      </c>
      <c r="CM4" s="61">
        <v>5</v>
      </c>
      <c r="CN4" s="61">
        <v>5</v>
      </c>
      <c r="CO4" s="61">
        <v>5</v>
      </c>
      <c r="CP4" s="61">
        <v>5</v>
      </c>
      <c r="CQ4" s="2">
        <f t="shared" si="66"/>
        <v>60</v>
      </c>
      <c r="CR4" s="51">
        <f t="shared" si="67"/>
        <v>0.4</v>
      </c>
      <c r="CS4" s="66">
        <f t="shared" si="26"/>
        <v>1093.1303487629816</v>
      </c>
      <c r="CT4" s="66">
        <f t="shared" si="27"/>
        <v>1093.1303487629816</v>
      </c>
      <c r="CU4" s="66">
        <f t="shared" si="28"/>
        <v>1093.1303487629816</v>
      </c>
      <c r="CV4" s="66">
        <f t="shared" si="29"/>
        <v>1093.1303487629816</v>
      </c>
      <c r="CW4" s="66">
        <f t="shared" si="30"/>
        <v>1093.1303487629816</v>
      </c>
      <c r="CX4" s="66">
        <f t="shared" si="31"/>
        <v>1093.1303487629816</v>
      </c>
      <c r="CY4" s="66">
        <f t="shared" si="32"/>
        <v>1093.1303487629816</v>
      </c>
      <c r="CZ4" s="66">
        <f t="shared" si="33"/>
        <v>1093.1303487629816</v>
      </c>
      <c r="DA4" s="66">
        <f t="shared" si="34"/>
        <v>1093.1303487629816</v>
      </c>
      <c r="DB4" s="66">
        <f t="shared" si="35"/>
        <v>1093.1303487629816</v>
      </c>
      <c r="DC4" s="66">
        <f t="shared" si="36"/>
        <v>1093.1303487629816</v>
      </c>
      <c r="DD4" s="66">
        <f t="shared" si="37"/>
        <v>1093.1303487629816</v>
      </c>
      <c r="DE4" s="67">
        <f t="shared" si="68"/>
        <v>13117.564185155776</v>
      </c>
      <c r="DF4" s="67">
        <f t="shared" si="38"/>
        <v>7149.0724809098983</v>
      </c>
      <c r="DG4" s="67">
        <f t="shared" si="69"/>
        <v>20266.636666065675</v>
      </c>
      <c r="DH4" s="53" cm="1">
        <f t="array" aca="1" ref="DH4" ca="1">DE4*CELL("contents",$Q4)</f>
        <v>1180.5807766640198</v>
      </c>
      <c r="DI4" s="53" cm="1">
        <f t="array" aca="1" ref="DI4" ca="1">DF4*CELL("contents",$Q4)</f>
        <v>643.41652328189082</v>
      </c>
      <c r="DJ4" s="61">
        <v>5</v>
      </c>
      <c r="DK4" s="61">
        <v>5</v>
      </c>
      <c r="DL4" s="61">
        <v>5</v>
      </c>
      <c r="DM4" s="61">
        <v>5</v>
      </c>
      <c r="DN4" s="61">
        <v>5</v>
      </c>
      <c r="DO4" s="61">
        <v>5</v>
      </c>
      <c r="DP4" s="61">
        <v>5</v>
      </c>
      <c r="DQ4" s="61">
        <v>5</v>
      </c>
      <c r="DR4" s="61"/>
      <c r="DS4" s="2"/>
      <c r="DT4" s="2"/>
      <c r="DU4" s="2"/>
      <c r="DV4" s="2">
        <f t="shared" si="70"/>
        <v>40</v>
      </c>
      <c r="DW4" s="51">
        <f t="shared" si="71"/>
        <v>0.26666666666666666</v>
      </c>
      <c r="DX4" s="66">
        <f t="shared" si="39"/>
        <v>1116.6326512613857</v>
      </c>
      <c r="DY4" s="66">
        <f t="shared" si="40"/>
        <v>1116.6326512613857</v>
      </c>
      <c r="DZ4" s="66">
        <f t="shared" si="41"/>
        <v>1116.6326512613857</v>
      </c>
      <c r="EA4" s="66">
        <f t="shared" si="42"/>
        <v>1116.6326512613857</v>
      </c>
      <c r="EB4" s="66">
        <f t="shared" si="43"/>
        <v>1116.6326512613857</v>
      </c>
      <c r="EC4" s="66">
        <f t="shared" si="44"/>
        <v>1116.6326512613857</v>
      </c>
      <c r="ED4" s="66">
        <f t="shared" si="45"/>
        <v>1116.6326512613857</v>
      </c>
      <c r="EE4" s="66">
        <f t="shared" si="46"/>
        <v>1116.6326512613857</v>
      </c>
      <c r="EF4" s="66">
        <f t="shared" si="47"/>
        <v>0</v>
      </c>
      <c r="EG4" s="66">
        <f t="shared" si="48"/>
        <v>0</v>
      </c>
      <c r="EH4" s="66">
        <f t="shared" si="49"/>
        <v>0</v>
      </c>
      <c r="EI4" s="66">
        <f t="shared" si="50"/>
        <v>0</v>
      </c>
      <c r="EJ4" s="67">
        <f t="shared" si="72"/>
        <v>8933.0612100910857</v>
      </c>
      <c r="EK4" s="67">
        <f t="shared" si="51"/>
        <v>4868.5183594996424</v>
      </c>
      <c r="EL4" s="67">
        <f t="shared" si="73"/>
        <v>13801.579569590729</v>
      </c>
      <c r="EM4" s="53" cm="1">
        <f t="array" aca="1" ref="EM4" ca="1">EJ4*CELL("contents",$Q4)</f>
        <v>803.97550890819764</v>
      </c>
      <c r="EN4" s="53" cm="1">
        <f t="array" aca="1" ref="EN4" ca="1">EK4*CELL("contents",$Q4)</f>
        <v>438.16665235496782</v>
      </c>
      <c r="EO4" s="68">
        <f t="shared" si="74"/>
        <v>73330.782773594648</v>
      </c>
      <c r="EP4" s="2">
        <v>1</v>
      </c>
      <c r="EQ4" s="2">
        <f t="shared" ref="EQ4:ET4" si="77">EP4*1.0215</f>
        <v>1.0215000000000001</v>
      </c>
      <c r="ER4" s="2">
        <f t="shared" si="77"/>
        <v>1.0434622500000001</v>
      </c>
      <c r="ES4" s="2">
        <f t="shared" si="77"/>
        <v>1.0658966883750003</v>
      </c>
      <c r="ET4" s="2">
        <f t="shared" si="77"/>
        <v>1.0888134671750629</v>
      </c>
      <c r="EU4" s="69">
        <f t="shared" si="52"/>
        <v>9745.11</v>
      </c>
      <c r="EV4" s="69">
        <f t="shared" si="53"/>
        <v>9954.6298650000008</v>
      </c>
      <c r="EW4" s="69">
        <f t="shared" si="54"/>
        <v>10168.654407097503</v>
      </c>
      <c r="EX4" s="69">
        <f t="shared" si="55"/>
        <v>6924.8536512334003</v>
      </c>
      <c r="EY4" s="69">
        <f t="shared" si="76"/>
        <v>2826.0819000000001</v>
      </c>
      <c r="EZ4" s="69">
        <f t="shared" si="76"/>
        <v>2886.8426608499999</v>
      </c>
      <c r="FA4" s="69">
        <f t="shared" si="76"/>
        <v>2948.9097780582756</v>
      </c>
      <c r="FB4" s="69">
        <f t="shared" si="76"/>
        <v>2008.2075588576859</v>
      </c>
      <c r="FC4" t="s">
        <v>1529</v>
      </c>
    </row>
    <row r="5" spans="1:159" x14ac:dyDescent="0.25">
      <c r="A5" s="2">
        <v>1.1000000000000001</v>
      </c>
      <c r="B5" s="2" t="s">
        <v>1134</v>
      </c>
      <c r="C5" s="61" t="s">
        <v>147</v>
      </c>
      <c r="D5" s="62" t="s">
        <v>1135</v>
      </c>
      <c r="E5" s="63" t="s">
        <v>1147</v>
      </c>
      <c r="F5" s="2" t="s">
        <v>1148</v>
      </c>
      <c r="G5" s="61" t="s">
        <v>151</v>
      </c>
      <c r="H5" s="64" t="s">
        <v>152</v>
      </c>
      <c r="I5" s="61" t="s">
        <v>1138</v>
      </c>
      <c r="J5" s="65" t="s">
        <v>1139</v>
      </c>
      <c r="K5" s="75">
        <v>112.2</v>
      </c>
      <c r="L5" s="79">
        <v>121</v>
      </c>
      <c r="M5" s="57">
        <v>0.35</v>
      </c>
      <c r="N5" s="85">
        <v>0.53</v>
      </c>
      <c r="O5" s="64" t="s">
        <v>155</v>
      </c>
      <c r="P5" s="2" t="s">
        <v>156</v>
      </c>
      <c r="Q5" s="200">
        <f>VLOOKUP(P5,Contingencies!$A$2:$D$7,4,FALSE)</f>
        <v>0.09</v>
      </c>
      <c r="R5" s="53">
        <f t="shared" si="56"/>
        <v>45631.815964210189</v>
      </c>
      <c r="S5" s="67">
        <f t="shared" si="57"/>
        <v>24184.8624610314</v>
      </c>
      <c r="T5" s="61"/>
      <c r="U5" s="61">
        <v>60</v>
      </c>
      <c r="V5" s="61">
        <v>60</v>
      </c>
      <c r="W5" s="61">
        <v>60</v>
      </c>
      <c r="X5" s="61">
        <v>60</v>
      </c>
      <c r="Y5" s="61">
        <v>60</v>
      </c>
      <c r="Z5" s="61">
        <v>60</v>
      </c>
      <c r="AA5" s="61">
        <v>60</v>
      </c>
      <c r="AB5" s="61">
        <v>60</v>
      </c>
      <c r="AC5" s="61">
        <v>60</v>
      </c>
      <c r="AD5" s="61">
        <v>60</v>
      </c>
      <c r="AE5" s="61">
        <v>60</v>
      </c>
      <c r="AF5" s="61">
        <v>60</v>
      </c>
      <c r="AG5" s="2">
        <f t="shared" si="58"/>
        <v>720</v>
      </c>
      <c r="AH5" s="51">
        <f t="shared" si="59"/>
        <v>4.8000000000000007</v>
      </c>
      <c r="AI5" s="66">
        <f t="shared" si="0"/>
        <v>9283.5963000000011</v>
      </c>
      <c r="AJ5" s="66">
        <f t="shared" si="1"/>
        <v>9283.5963000000011</v>
      </c>
      <c r="AK5" s="66">
        <f t="shared" si="2"/>
        <v>9283.5963000000011</v>
      </c>
      <c r="AL5" s="66">
        <f t="shared" si="3"/>
        <v>9283.5963000000011</v>
      </c>
      <c r="AM5" s="66">
        <f t="shared" si="4"/>
        <v>9283.5963000000011</v>
      </c>
      <c r="AN5" s="66">
        <f t="shared" si="5"/>
        <v>9283.5963000000011</v>
      </c>
      <c r="AO5" s="66">
        <f t="shared" si="6"/>
        <v>9283.5963000000011</v>
      </c>
      <c r="AP5" s="66">
        <f t="shared" si="7"/>
        <v>9283.5963000000011</v>
      </c>
      <c r="AQ5" s="66">
        <f t="shared" si="8"/>
        <v>9283.5963000000011</v>
      </c>
      <c r="AR5" s="66">
        <f t="shared" si="9"/>
        <v>9283.5963000000011</v>
      </c>
      <c r="AS5" s="66">
        <f t="shared" si="10"/>
        <v>9283.5963000000011</v>
      </c>
      <c r="AT5" s="66">
        <f t="shared" si="11"/>
        <v>9283.5963000000011</v>
      </c>
      <c r="AU5" s="67">
        <f t="shared" si="60"/>
        <v>111403.15560000004</v>
      </c>
      <c r="AV5" s="67">
        <f t="shared" si="12"/>
        <v>59043.672468000026</v>
      </c>
      <c r="AW5" s="67">
        <f t="shared" si="61"/>
        <v>170446.82806800006</v>
      </c>
      <c r="AX5" s="53" cm="1">
        <f t="array" aca="1" ref="AX5" ca="1">AU5*CELL("contents",$Q5)</f>
        <v>10026.284004000003</v>
      </c>
      <c r="AY5" s="53" cm="1">
        <f t="array" aca="1" ref="AY5" ca="1">AV5*CELL("contents",$Q5)</f>
        <v>5313.930522120002</v>
      </c>
      <c r="AZ5" s="61">
        <v>50</v>
      </c>
      <c r="BA5" s="61">
        <v>50</v>
      </c>
      <c r="BB5" s="61">
        <v>50</v>
      </c>
      <c r="BC5" s="61">
        <v>50</v>
      </c>
      <c r="BD5" s="61">
        <v>50</v>
      </c>
      <c r="BE5" s="61">
        <v>50</v>
      </c>
      <c r="BF5" s="61">
        <v>50</v>
      </c>
      <c r="BG5" s="61">
        <v>50</v>
      </c>
      <c r="BH5" s="61">
        <v>50</v>
      </c>
      <c r="BI5" s="61">
        <v>50</v>
      </c>
      <c r="BJ5" s="61">
        <v>50</v>
      </c>
      <c r="BK5" s="61">
        <v>50</v>
      </c>
      <c r="BL5" s="2">
        <f t="shared" si="62"/>
        <v>600</v>
      </c>
      <c r="BM5" s="51">
        <f t="shared" si="63"/>
        <v>4</v>
      </c>
      <c r="BN5" s="66">
        <f t="shared" si="13"/>
        <v>7902.6613503750023</v>
      </c>
      <c r="BO5" s="66">
        <f t="shared" si="14"/>
        <v>7902.6613503750023</v>
      </c>
      <c r="BP5" s="66">
        <f t="shared" si="15"/>
        <v>7902.6613503750023</v>
      </c>
      <c r="BQ5" s="66">
        <f t="shared" si="16"/>
        <v>7902.6613503750023</v>
      </c>
      <c r="BR5" s="66">
        <f t="shared" si="17"/>
        <v>7902.6613503750023</v>
      </c>
      <c r="BS5" s="66">
        <f t="shared" si="18"/>
        <v>7902.6613503750023</v>
      </c>
      <c r="BT5" s="66">
        <f t="shared" si="19"/>
        <v>7902.6613503750023</v>
      </c>
      <c r="BU5" s="66">
        <f t="shared" si="20"/>
        <v>7902.6613503750023</v>
      </c>
      <c r="BV5" s="66">
        <f t="shared" si="21"/>
        <v>7902.6613503750023</v>
      </c>
      <c r="BW5" s="66">
        <f t="shared" si="22"/>
        <v>7902.6613503750023</v>
      </c>
      <c r="BX5" s="66">
        <f t="shared" si="23"/>
        <v>7902.6613503750023</v>
      </c>
      <c r="BY5" s="66">
        <f t="shared" si="24"/>
        <v>7902.6613503750023</v>
      </c>
      <c r="BZ5" s="67">
        <f t="shared" si="64"/>
        <v>94831.936204500016</v>
      </c>
      <c r="CA5" s="67">
        <f t="shared" si="25"/>
        <v>50260.926188385012</v>
      </c>
      <c r="CB5" s="67">
        <f t="shared" si="65"/>
        <v>145092.86239288503</v>
      </c>
      <c r="CC5" s="53" cm="1">
        <f t="array" aca="1" ref="CC5" ca="1">BZ5*CELL("contents",$Q5)</f>
        <v>8534.8742584050015</v>
      </c>
      <c r="CD5" s="53" cm="1">
        <f t="array" aca="1" ref="CD5" ca="1">CA5*CELL("contents",$Q5)</f>
        <v>4523.4833569546508</v>
      </c>
      <c r="CE5" s="61">
        <v>50</v>
      </c>
      <c r="CF5" s="61">
        <v>50</v>
      </c>
      <c r="CG5" s="61">
        <v>50</v>
      </c>
      <c r="CH5" s="61">
        <v>50</v>
      </c>
      <c r="CI5" s="61">
        <v>50</v>
      </c>
      <c r="CJ5" s="61">
        <v>40</v>
      </c>
      <c r="CK5" s="61">
        <v>40</v>
      </c>
      <c r="CL5" s="61">
        <v>40</v>
      </c>
      <c r="CM5" s="61">
        <v>40</v>
      </c>
      <c r="CN5" s="61">
        <v>40</v>
      </c>
      <c r="CO5" s="61">
        <v>40</v>
      </c>
      <c r="CP5" s="61">
        <v>40</v>
      </c>
      <c r="CQ5" s="2">
        <f t="shared" si="66"/>
        <v>530</v>
      </c>
      <c r="CR5" s="51">
        <f t="shared" si="67"/>
        <v>3.5333333333333332</v>
      </c>
      <c r="CS5" s="66">
        <f t="shared" si="26"/>
        <v>8072.5685694080657</v>
      </c>
      <c r="CT5" s="66">
        <f t="shared" si="27"/>
        <v>8072.5685694080657</v>
      </c>
      <c r="CU5" s="66">
        <f t="shared" si="28"/>
        <v>8072.5685694080657</v>
      </c>
      <c r="CV5" s="66">
        <f t="shared" si="29"/>
        <v>8072.5685694080657</v>
      </c>
      <c r="CW5" s="66">
        <f t="shared" si="30"/>
        <v>8072.5685694080657</v>
      </c>
      <c r="CX5" s="66">
        <f t="shared" si="31"/>
        <v>6458.0548555264522</v>
      </c>
      <c r="CY5" s="66">
        <f t="shared" si="32"/>
        <v>6458.0548555264522</v>
      </c>
      <c r="CZ5" s="66">
        <f t="shared" si="33"/>
        <v>6458.0548555264522</v>
      </c>
      <c r="DA5" s="66">
        <f t="shared" si="34"/>
        <v>6458.0548555264522</v>
      </c>
      <c r="DB5" s="66">
        <f t="shared" si="35"/>
        <v>6458.0548555264522</v>
      </c>
      <c r="DC5" s="66">
        <f t="shared" si="36"/>
        <v>6458.0548555264522</v>
      </c>
      <c r="DD5" s="66">
        <f t="shared" si="37"/>
        <v>6458.0548555264522</v>
      </c>
      <c r="DE5" s="67">
        <f t="shared" si="68"/>
        <v>85569.226835725509</v>
      </c>
      <c r="DF5" s="67">
        <f t="shared" si="38"/>
        <v>45351.690222934521</v>
      </c>
      <c r="DG5" s="67">
        <f t="shared" si="69"/>
        <v>130920.91705866004</v>
      </c>
      <c r="DH5" s="53" cm="1">
        <f t="array" aca="1" ref="DH5" ca="1">DE5*CELL("contents",$Q5)</f>
        <v>7701.2304152152956</v>
      </c>
      <c r="DI5" s="53" cm="1">
        <f t="array" aca="1" ref="DI5" ca="1">DF5*CELL("contents",$Q5)</f>
        <v>4081.6521200641068</v>
      </c>
      <c r="DJ5" s="61">
        <v>30</v>
      </c>
      <c r="DK5" s="61">
        <v>30</v>
      </c>
      <c r="DL5" s="61">
        <v>30</v>
      </c>
      <c r="DM5" s="61">
        <v>30</v>
      </c>
      <c r="DN5" s="61">
        <v>30</v>
      </c>
      <c r="DO5" s="61">
        <v>30</v>
      </c>
      <c r="DP5" s="61">
        <v>30</v>
      </c>
      <c r="DQ5" s="61">
        <v>30</v>
      </c>
      <c r="DR5" s="61"/>
      <c r="DS5" s="2"/>
      <c r="DT5" s="2"/>
      <c r="DU5" s="2"/>
      <c r="DV5" s="2">
        <f t="shared" si="70"/>
        <v>240</v>
      </c>
      <c r="DW5" s="51">
        <f t="shared" si="71"/>
        <v>1.6</v>
      </c>
      <c r="DX5" s="66">
        <f t="shared" si="39"/>
        <v>4947.6772761902039</v>
      </c>
      <c r="DY5" s="66">
        <f t="shared" si="40"/>
        <v>4947.6772761902039</v>
      </c>
      <c r="DZ5" s="66">
        <f t="shared" si="41"/>
        <v>4947.6772761902039</v>
      </c>
      <c r="EA5" s="66">
        <f t="shared" si="42"/>
        <v>4947.6772761902039</v>
      </c>
      <c r="EB5" s="66">
        <f t="shared" si="43"/>
        <v>4947.6772761902039</v>
      </c>
      <c r="EC5" s="66">
        <f t="shared" si="44"/>
        <v>4947.6772761902039</v>
      </c>
      <c r="ED5" s="66">
        <f t="shared" si="45"/>
        <v>4947.6772761902039</v>
      </c>
      <c r="EE5" s="66">
        <f t="shared" si="46"/>
        <v>4947.6772761902039</v>
      </c>
      <c r="EF5" s="66">
        <f t="shared" si="47"/>
        <v>0</v>
      </c>
      <c r="EG5" s="66">
        <f t="shared" si="48"/>
        <v>0</v>
      </c>
      <c r="EH5" s="66">
        <f t="shared" si="49"/>
        <v>0</v>
      </c>
      <c r="EI5" s="66">
        <f t="shared" si="50"/>
        <v>0</v>
      </c>
      <c r="EJ5" s="67">
        <f t="shared" si="72"/>
        <v>39581.418209521631</v>
      </c>
      <c r="EK5" s="67">
        <f t="shared" si="51"/>
        <v>20978.151651046464</v>
      </c>
      <c r="EL5" s="67">
        <f t="shared" si="73"/>
        <v>60559.569860568095</v>
      </c>
      <c r="EM5" s="53" cm="1">
        <f t="array" aca="1" ref="EM5" ca="1">EJ5*CELL("contents",$Q5)</f>
        <v>3562.3276388569466</v>
      </c>
      <c r="EN5" s="53" cm="1">
        <f t="array" aca="1" ref="EN5" ca="1">EK5*CELL("contents",$Q5)</f>
        <v>1888.0336485941816</v>
      </c>
      <c r="EO5" s="68">
        <f t="shared" si="74"/>
        <v>507020.17738011322</v>
      </c>
      <c r="EP5" s="2">
        <v>1</v>
      </c>
      <c r="EQ5" s="2">
        <f t="shared" ref="EQ5:ET5" si="78">EP5*1.0215</f>
        <v>1.0215000000000001</v>
      </c>
      <c r="ER5" s="2">
        <f t="shared" si="78"/>
        <v>1.0434622500000001</v>
      </c>
      <c r="ES5" s="2">
        <f t="shared" si="78"/>
        <v>1.0658966883750003</v>
      </c>
      <c r="ET5" s="2">
        <f t="shared" si="78"/>
        <v>1.0888134671750629</v>
      </c>
      <c r="EU5" s="69">
        <f t="shared" si="52"/>
        <v>82520.856</v>
      </c>
      <c r="EV5" s="69">
        <f t="shared" si="53"/>
        <v>70245.878670000006</v>
      </c>
      <c r="EW5" s="69">
        <f t="shared" si="54"/>
        <v>63384.61247090777</v>
      </c>
      <c r="EX5" s="69">
        <f t="shared" si="55"/>
        <v>29319.569044090094</v>
      </c>
      <c r="EY5" s="69">
        <f t="shared" si="76"/>
        <v>28882.299599999998</v>
      </c>
      <c r="EZ5" s="69">
        <f t="shared" si="76"/>
        <v>24586.0575345</v>
      </c>
      <c r="FA5" s="69">
        <f t="shared" si="76"/>
        <v>22184.614364817717</v>
      </c>
      <c r="FB5" s="69">
        <f t="shared" si="76"/>
        <v>10261.849165431533</v>
      </c>
      <c r="FC5" t="s">
        <v>1529</v>
      </c>
    </row>
    <row r="6" spans="1:159" x14ac:dyDescent="0.25">
      <c r="A6" s="2">
        <v>1.1000000000000001</v>
      </c>
      <c r="B6" s="2" t="s">
        <v>1134</v>
      </c>
      <c r="C6" s="61" t="s">
        <v>147</v>
      </c>
      <c r="D6" s="62" t="s">
        <v>1135</v>
      </c>
      <c r="E6" s="63" t="s">
        <v>1149</v>
      </c>
      <c r="F6" s="2" t="s">
        <v>1150</v>
      </c>
      <c r="G6" s="61" t="s">
        <v>151</v>
      </c>
      <c r="H6" s="64" t="s">
        <v>152</v>
      </c>
      <c r="I6" s="61" t="s">
        <v>1138</v>
      </c>
      <c r="J6" s="65" t="s">
        <v>1139</v>
      </c>
      <c r="K6" s="75">
        <v>98</v>
      </c>
      <c r="L6" s="79">
        <v>121</v>
      </c>
      <c r="M6" s="57">
        <v>0.35</v>
      </c>
      <c r="N6" s="85">
        <v>0.53</v>
      </c>
      <c r="O6" s="64" t="s">
        <v>155</v>
      </c>
      <c r="P6" s="2" t="s">
        <v>156</v>
      </c>
      <c r="Q6" s="200">
        <f>VLOOKUP(P6,Contingencies!$A$2:$D$7,4,FALSE)</f>
        <v>0.09</v>
      </c>
      <c r="R6" s="53">
        <f t="shared" si="56"/>
        <v>74064.281455600998</v>
      </c>
      <c r="S6" s="67">
        <f t="shared" si="57"/>
        <v>39254.069171468531</v>
      </c>
      <c r="T6" s="61"/>
      <c r="U6" s="61">
        <v>150</v>
      </c>
      <c r="V6" s="61">
        <v>150</v>
      </c>
      <c r="W6" s="61">
        <v>150</v>
      </c>
      <c r="X6" s="61">
        <v>150</v>
      </c>
      <c r="Y6" s="61">
        <v>150</v>
      </c>
      <c r="Z6" s="61">
        <v>150</v>
      </c>
      <c r="AA6" s="61">
        <v>150</v>
      </c>
      <c r="AB6" s="61">
        <v>150</v>
      </c>
      <c r="AC6" s="61">
        <v>150</v>
      </c>
      <c r="AD6" s="61">
        <v>150</v>
      </c>
      <c r="AE6" s="61">
        <v>150</v>
      </c>
      <c r="AF6" s="61">
        <v>150</v>
      </c>
      <c r="AG6" s="2">
        <f t="shared" si="58"/>
        <v>1800</v>
      </c>
      <c r="AH6" s="51">
        <f t="shared" si="59"/>
        <v>12</v>
      </c>
      <c r="AI6" s="66">
        <f t="shared" si="0"/>
        <v>20271.667500000003</v>
      </c>
      <c r="AJ6" s="66">
        <f t="shared" si="1"/>
        <v>20271.667500000003</v>
      </c>
      <c r="AK6" s="66">
        <f t="shared" si="2"/>
        <v>20271.667500000003</v>
      </c>
      <c r="AL6" s="66">
        <f t="shared" si="3"/>
        <v>20271.667500000003</v>
      </c>
      <c r="AM6" s="66">
        <f t="shared" si="4"/>
        <v>20271.667500000003</v>
      </c>
      <c r="AN6" s="66">
        <f t="shared" si="5"/>
        <v>20271.667500000003</v>
      </c>
      <c r="AO6" s="66">
        <f t="shared" si="6"/>
        <v>20271.667500000003</v>
      </c>
      <c r="AP6" s="66">
        <f t="shared" si="7"/>
        <v>20271.667500000003</v>
      </c>
      <c r="AQ6" s="66">
        <f t="shared" si="8"/>
        <v>20271.667500000003</v>
      </c>
      <c r="AR6" s="66">
        <f t="shared" si="9"/>
        <v>20271.667500000003</v>
      </c>
      <c r="AS6" s="66">
        <f t="shared" si="10"/>
        <v>20271.667500000003</v>
      </c>
      <c r="AT6" s="66">
        <f t="shared" si="11"/>
        <v>20271.667500000003</v>
      </c>
      <c r="AU6" s="67">
        <f t="shared" si="60"/>
        <v>243260.0100000001</v>
      </c>
      <c r="AV6" s="67">
        <f t="shared" si="12"/>
        <v>128927.80530000005</v>
      </c>
      <c r="AW6" s="67">
        <f t="shared" si="61"/>
        <v>372187.81530000013</v>
      </c>
      <c r="AX6" s="53" cm="1">
        <f t="array" aca="1" ref="AX6" ca="1">AU6*CELL("contents",$Q6)</f>
        <v>21893.400900000008</v>
      </c>
      <c r="AY6" s="53" cm="1">
        <f t="array" aca="1" ref="AY6" ca="1">AV6*CELL("contents",$Q6)</f>
        <v>11603.502477000004</v>
      </c>
      <c r="AZ6" s="61">
        <v>100</v>
      </c>
      <c r="BA6" s="61">
        <v>100</v>
      </c>
      <c r="BB6" s="61">
        <v>0</v>
      </c>
      <c r="BC6" s="61">
        <v>0</v>
      </c>
      <c r="BD6" s="61">
        <v>50</v>
      </c>
      <c r="BE6" s="61">
        <v>100</v>
      </c>
      <c r="BF6" s="61">
        <v>100</v>
      </c>
      <c r="BG6" s="61">
        <v>100</v>
      </c>
      <c r="BH6" s="61">
        <v>100</v>
      </c>
      <c r="BI6" s="61">
        <v>100</v>
      </c>
      <c r="BJ6" s="61">
        <v>100</v>
      </c>
      <c r="BK6" s="61">
        <v>100</v>
      </c>
      <c r="BL6" s="2">
        <f t="shared" si="62"/>
        <v>950</v>
      </c>
      <c r="BM6" s="51">
        <f t="shared" si="63"/>
        <v>6.3333333333333339</v>
      </c>
      <c r="BN6" s="66">
        <f t="shared" si="13"/>
        <v>13805.005567500002</v>
      </c>
      <c r="BO6" s="66">
        <f t="shared" si="14"/>
        <v>13805.005567500002</v>
      </c>
      <c r="BP6" s="66">
        <f t="shared" si="15"/>
        <v>0</v>
      </c>
      <c r="BQ6" s="66">
        <f t="shared" si="16"/>
        <v>0</v>
      </c>
      <c r="BR6" s="66">
        <f t="shared" si="17"/>
        <v>6902.5027837500011</v>
      </c>
      <c r="BS6" s="66">
        <f t="shared" si="18"/>
        <v>13805.005567500002</v>
      </c>
      <c r="BT6" s="66">
        <f t="shared" si="19"/>
        <v>13805.005567500002</v>
      </c>
      <c r="BU6" s="66">
        <f t="shared" si="20"/>
        <v>13805.005567500002</v>
      </c>
      <c r="BV6" s="66">
        <f t="shared" si="21"/>
        <v>13805.005567500002</v>
      </c>
      <c r="BW6" s="66">
        <f t="shared" si="22"/>
        <v>13805.005567500002</v>
      </c>
      <c r="BX6" s="66">
        <f t="shared" si="23"/>
        <v>13805.005567500002</v>
      </c>
      <c r="BY6" s="66">
        <f t="shared" si="24"/>
        <v>13805.005567500002</v>
      </c>
      <c r="BZ6" s="67">
        <f t="shared" si="64"/>
        <v>131147.55289125003</v>
      </c>
      <c r="CA6" s="67">
        <f t="shared" si="25"/>
        <v>69508.203032362522</v>
      </c>
      <c r="CB6" s="67">
        <f t="shared" si="65"/>
        <v>200655.75592361257</v>
      </c>
      <c r="CC6" s="53" cm="1">
        <f t="array" aca="1" ref="CC6" ca="1">BZ6*CELL("contents",$Q6)</f>
        <v>11803.279760212503</v>
      </c>
      <c r="CD6" s="53" cm="1">
        <f t="array" aca="1" ref="CD6" ca="1">CA6*CELL("contents",$Q6)</f>
        <v>6255.7382729126266</v>
      </c>
      <c r="CE6" s="61">
        <v>75</v>
      </c>
      <c r="CF6" s="61">
        <v>75</v>
      </c>
      <c r="CG6" s="61">
        <v>0</v>
      </c>
      <c r="CH6" s="61">
        <v>0</v>
      </c>
      <c r="CI6" s="61">
        <v>50</v>
      </c>
      <c r="CJ6" s="61">
        <v>75</v>
      </c>
      <c r="CK6" s="61">
        <v>75</v>
      </c>
      <c r="CL6" s="61">
        <v>75</v>
      </c>
      <c r="CM6" s="61">
        <v>75</v>
      </c>
      <c r="CN6" s="61">
        <v>75</v>
      </c>
      <c r="CO6" s="61">
        <v>75</v>
      </c>
      <c r="CP6" s="61">
        <v>75</v>
      </c>
      <c r="CQ6" s="2">
        <f t="shared" si="66"/>
        <v>725</v>
      </c>
      <c r="CR6" s="51">
        <f t="shared" si="67"/>
        <v>4.8333333333333339</v>
      </c>
      <c r="CS6" s="66">
        <f t="shared" si="26"/>
        <v>10576.35989040094</v>
      </c>
      <c r="CT6" s="66">
        <f t="shared" si="27"/>
        <v>10576.35989040094</v>
      </c>
      <c r="CU6" s="66">
        <f t="shared" si="28"/>
        <v>0</v>
      </c>
      <c r="CV6" s="66">
        <f t="shared" si="29"/>
        <v>0</v>
      </c>
      <c r="CW6" s="66">
        <f t="shared" si="30"/>
        <v>7050.9065936006273</v>
      </c>
      <c r="CX6" s="66">
        <f t="shared" si="31"/>
        <v>10576.35989040094</v>
      </c>
      <c r="CY6" s="66">
        <f t="shared" si="32"/>
        <v>10576.35989040094</v>
      </c>
      <c r="CZ6" s="66">
        <f t="shared" si="33"/>
        <v>10576.35989040094</v>
      </c>
      <c r="DA6" s="66">
        <f t="shared" si="34"/>
        <v>10576.35989040094</v>
      </c>
      <c r="DB6" s="66">
        <f t="shared" si="35"/>
        <v>10576.35989040094</v>
      </c>
      <c r="DC6" s="66">
        <f t="shared" si="36"/>
        <v>10576.35989040094</v>
      </c>
      <c r="DD6" s="66">
        <f t="shared" si="37"/>
        <v>10576.35989040094</v>
      </c>
      <c r="DE6" s="67">
        <f t="shared" si="68"/>
        <v>102238.1456072091</v>
      </c>
      <c r="DF6" s="67">
        <f t="shared" si="38"/>
        <v>54186.217171820826</v>
      </c>
      <c r="DG6" s="67">
        <f t="shared" si="69"/>
        <v>156424.36277902994</v>
      </c>
      <c r="DH6" s="53" cm="1">
        <f t="array" aca="1" ref="DH6" ca="1">DE6*CELL("contents",$Q6)</f>
        <v>9201.4331046488187</v>
      </c>
      <c r="DI6" s="53" cm="1">
        <f t="array" aca="1" ref="DI6" ca="1">DF6*CELL("contents",$Q6)</f>
        <v>4876.759545463874</v>
      </c>
      <c r="DJ6" s="61">
        <v>75</v>
      </c>
      <c r="DK6" s="61">
        <v>75</v>
      </c>
      <c r="DL6" s="61">
        <v>0</v>
      </c>
      <c r="DM6" s="61">
        <v>0</v>
      </c>
      <c r="DN6" s="61">
        <v>50</v>
      </c>
      <c r="DO6" s="61">
        <v>75</v>
      </c>
      <c r="DP6" s="61">
        <v>75</v>
      </c>
      <c r="DQ6" s="61">
        <v>75</v>
      </c>
      <c r="DR6" s="61"/>
      <c r="DS6" s="2"/>
      <c r="DT6" s="2"/>
      <c r="DU6" s="2"/>
      <c r="DV6" s="2">
        <f t="shared" si="70"/>
        <v>425</v>
      </c>
      <c r="DW6" s="51">
        <f t="shared" si="71"/>
        <v>2.833333333333333</v>
      </c>
      <c r="DX6" s="66">
        <f t="shared" si="39"/>
        <v>10803.751628044562</v>
      </c>
      <c r="DY6" s="66">
        <f t="shared" si="40"/>
        <v>10803.751628044562</v>
      </c>
      <c r="DZ6" s="66">
        <f t="shared" si="41"/>
        <v>0</v>
      </c>
      <c r="EA6" s="66">
        <f t="shared" si="42"/>
        <v>0</v>
      </c>
      <c r="EB6" s="66">
        <f t="shared" si="43"/>
        <v>7202.5010853630411</v>
      </c>
      <c r="EC6" s="66">
        <f t="shared" si="44"/>
        <v>10803.751628044562</v>
      </c>
      <c r="ED6" s="66">
        <f t="shared" si="45"/>
        <v>10803.751628044562</v>
      </c>
      <c r="EE6" s="66">
        <f t="shared" si="46"/>
        <v>10803.751628044562</v>
      </c>
      <c r="EF6" s="66">
        <f t="shared" si="47"/>
        <v>0</v>
      </c>
      <c r="EG6" s="66">
        <f t="shared" si="48"/>
        <v>0</v>
      </c>
      <c r="EH6" s="66">
        <f t="shared" si="49"/>
        <v>0</v>
      </c>
      <c r="EI6" s="66">
        <f t="shared" si="50"/>
        <v>0</v>
      </c>
      <c r="EJ6" s="67">
        <f t="shared" si="72"/>
        <v>61221.259225585854</v>
      </c>
      <c r="EK6" s="67">
        <f t="shared" si="51"/>
        <v>32447.267389560504</v>
      </c>
      <c r="EL6" s="67">
        <f t="shared" si="73"/>
        <v>93668.526615146358</v>
      </c>
      <c r="EM6" s="53" cm="1">
        <f t="array" aca="1" ref="EM6" ca="1">EJ6*CELL("contents",$Q6)</f>
        <v>5509.9133303027265</v>
      </c>
      <c r="EN6" s="53" cm="1">
        <f t="array" aca="1" ref="EN6" ca="1">EK6*CELL("contents",$Q6)</f>
        <v>2920.2540650604451</v>
      </c>
      <c r="EO6" s="68">
        <f t="shared" si="74"/>
        <v>822936.46061778883</v>
      </c>
      <c r="EP6" s="2">
        <v>1</v>
      </c>
      <c r="EQ6" s="2">
        <f t="shared" ref="EQ6:ET6" si="79">EP6*1.0215</f>
        <v>1.0215000000000001</v>
      </c>
      <c r="ER6" s="2">
        <f t="shared" si="79"/>
        <v>1.0434622500000001</v>
      </c>
      <c r="ES6" s="2">
        <f t="shared" si="79"/>
        <v>1.0658966883750003</v>
      </c>
      <c r="ET6" s="2">
        <f t="shared" si="79"/>
        <v>1.0888134671750629</v>
      </c>
      <c r="EU6" s="69">
        <f t="shared" si="52"/>
        <v>180192.6</v>
      </c>
      <c r="EV6" s="69">
        <f t="shared" si="53"/>
        <v>97146.335475000014</v>
      </c>
      <c r="EW6" s="69">
        <f t="shared" si="54"/>
        <v>75731.959709043775</v>
      </c>
      <c r="EX6" s="69">
        <f t="shared" si="55"/>
        <v>45349.080907841366</v>
      </c>
      <c r="EY6" s="69">
        <f t="shared" si="76"/>
        <v>63067.409999999996</v>
      </c>
      <c r="EZ6" s="69">
        <f t="shared" si="76"/>
        <v>34001.217416250001</v>
      </c>
      <c r="FA6" s="69">
        <f t="shared" si="76"/>
        <v>26506.18589816532</v>
      </c>
      <c r="FB6" s="69">
        <f t="shared" si="76"/>
        <v>15872.178317744478</v>
      </c>
      <c r="FC6" t="s">
        <v>1529</v>
      </c>
    </row>
    <row r="7" spans="1:159" x14ac:dyDescent="0.25">
      <c r="A7" s="2">
        <v>1.1000000000000001</v>
      </c>
      <c r="B7" s="2" t="s">
        <v>1134</v>
      </c>
      <c r="C7" s="61" t="s">
        <v>147</v>
      </c>
      <c r="D7" s="62" t="s">
        <v>1135</v>
      </c>
      <c r="E7" s="63" t="s">
        <v>1151</v>
      </c>
      <c r="F7" s="2"/>
      <c r="G7" s="61" t="s">
        <v>267</v>
      </c>
      <c r="H7" s="64" t="s">
        <v>267</v>
      </c>
      <c r="I7" s="61"/>
      <c r="J7" s="65" t="s">
        <v>261</v>
      </c>
      <c r="K7" s="75"/>
      <c r="L7" s="80">
        <v>1</v>
      </c>
      <c r="M7" s="57">
        <v>0</v>
      </c>
      <c r="N7" s="85">
        <v>0.53</v>
      </c>
      <c r="O7" s="64" t="s">
        <v>155</v>
      </c>
      <c r="P7" s="2" t="s">
        <v>156</v>
      </c>
      <c r="Q7" s="200">
        <f>VLOOKUP(P7,Contingencies!$A$2:$D$7,4,FALSE)</f>
        <v>0.09</v>
      </c>
      <c r="R7" s="53">
        <f t="shared" si="56"/>
        <v>7477.11</v>
      </c>
      <c r="S7" s="67">
        <f t="shared" si="57"/>
        <v>3962.8683000000001</v>
      </c>
      <c r="T7" s="61"/>
      <c r="U7" s="61">
        <v>1300</v>
      </c>
      <c r="V7" s="61">
        <v>1300</v>
      </c>
      <c r="W7" s="61">
        <v>1300</v>
      </c>
      <c r="X7" s="61">
        <v>1300</v>
      </c>
      <c r="Y7" s="61">
        <v>1300</v>
      </c>
      <c r="Z7" s="61">
        <v>1300</v>
      </c>
      <c r="AA7" s="61">
        <v>1300</v>
      </c>
      <c r="AB7" s="61">
        <v>1300</v>
      </c>
      <c r="AC7" s="61">
        <v>1300</v>
      </c>
      <c r="AD7" s="61">
        <v>1300</v>
      </c>
      <c r="AE7" s="61">
        <v>1300</v>
      </c>
      <c r="AF7" s="61">
        <v>1200</v>
      </c>
      <c r="AG7" s="2">
        <f t="shared" si="58"/>
        <v>0</v>
      </c>
      <c r="AH7" s="51">
        <f t="shared" si="59"/>
        <v>0</v>
      </c>
      <c r="AI7" s="66">
        <f t="shared" si="0"/>
        <v>1300</v>
      </c>
      <c r="AJ7" s="66">
        <f t="shared" si="1"/>
        <v>1300</v>
      </c>
      <c r="AK7" s="66">
        <f t="shared" si="2"/>
        <v>1300</v>
      </c>
      <c r="AL7" s="66">
        <f t="shared" si="3"/>
        <v>1300</v>
      </c>
      <c r="AM7" s="66">
        <f t="shared" si="4"/>
        <v>1300</v>
      </c>
      <c r="AN7" s="66">
        <f t="shared" si="5"/>
        <v>1300</v>
      </c>
      <c r="AO7" s="66">
        <f t="shared" si="6"/>
        <v>1300</v>
      </c>
      <c r="AP7" s="66">
        <f t="shared" si="7"/>
        <v>1300</v>
      </c>
      <c r="AQ7" s="66">
        <f t="shared" si="8"/>
        <v>1300</v>
      </c>
      <c r="AR7" s="66">
        <f t="shared" si="9"/>
        <v>1300</v>
      </c>
      <c r="AS7" s="66">
        <f t="shared" si="10"/>
        <v>1300</v>
      </c>
      <c r="AT7" s="66">
        <f t="shared" si="11"/>
        <v>1200</v>
      </c>
      <c r="AU7" s="67">
        <f t="shared" si="60"/>
        <v>15500</v>
      </c>
      <c r="AV7" s="67">
        <f t="shared" si="12"/>
        <v>8215</v>
      </c>
      <c r="AW7" s="67">
        <f t="shared" si="61"/>
        <v>23715</v>
      </c>
      <c r="AX7" s="53" cm="1">
        <f t="array" aca="1" ref="AX7" ca="1">AU7*CELL("contents",$Q7)</f>
        <v>1395</v>
      </c>
      <c r="AY7" s="53" cm="1">
        <f t="array" aca="1" ref="AY7" ca="1">AV7*CELL("contents",$Q7)</f>
        <v>739.35</v>
      </c>
      <c r="AZ7" s="61">
        <v>1300</v>
      </c>
      <c r="BA7" s="61">
        <v>1300</v>
      </c>
      <c r="BB7" s="61">
        <v>1300</v>
      </c>
      <c r="BC7" s="61">
        <v>1300</v>
      </c>
      <c r="BD7" s="61">
        <v>1300</v>
      </c>
      <c r="BE7" s="61">
        <v>1300</v>
      </c>
      <c r="BF7" s="61">
        <v>1300</v>
      </c>
      <c r="BG7" s="61">
        <v>1300</v>
      </c>
      <c r="BH7" s="61">
        <v>1300</v>
      </c>
      <c r="BI7" s="61">
        <v>1300</v>
      </c>
      <c r="BJ7" s="61">
        <v>1300</v>
      </c>
      <c r="BK7" s="61">
        <v>1200</v>
      </c>
      <c r="BL7" s="2">
        <f t="shared" si="62"/>
        <v>0</v>
      </c>
      <c r="BM7" s="51">
        <f t="shared" si="63"/>
        <v>0</v>
      </c>
      <c r="BN7" s="66">
        <f t="shared" si="13"/>
        <v>1300</v>
      </c>
      <c r="BO7" s="66">
        <f t="shared" si="14"/>
        <v>1300</v>
      </c>
      <c r="BP7" s="66">
        <f t="shared" si="15"/>
        <v>1300</v>
      </c>
      <c r="BQ7" s="66">
        <f t="shared" si="16"/>
        <v>1300</v>
      </c>
      <c r="BR7" s="66">
        <f t="shared" si="17"/>
        <v>1300</v>
      </c>
      <c r="BS7" s="66">
        <f t="shared" si="18"/>
        <v>1300</v>
      </c>
      <c r="BT7" s="66">
        <f t="shared" si="19"/>
        <v>1300</v>
      </c>
      <c r="BU7" s="66">
        <f t="shared" si="20"/>
        <v>1300</v>
      </c>
      <c r="BV7" s="66">
        <f t="shared" si="21"/>
        <v>1300</v>
      </c>
      <c r="BW7" s="66">
        <f t="shared" si="22"/>
        <v>1300</v>
      </c>
      <c r="BX7" s="66">
        <f t="shared" si="23"/>
        <v>1300</v>
      </c>
      <c r="BY7" s="66">
        <f t="shared" si="24"/>
        <v>1200</v>
      </c>
      <c r="BZ7" s="67">
        <f t="shared" si="64"/>
        <v>15500</v>
      </c>
      <c r="CA7" s="67">
        <f t="shared" si="25"/>
        <v>8215</v>
      </c>
      <c r="CB7" s="67">
        <f t="shared" si="65"/>
        <v>23715</v>
      </c>
      <c r="CC7" s="53" cm="1">
        <f t="array" aca="1" ref="CC7" ca="1">BZ7*CELL("contents",$Q7)</f>
        <v>1395</v>
      </c>
      <c r="CD7" s="53" cm="1">
        <f t="array" aca="1" ref="CD7" ca="1">CA7*CELL("contents",$Q7)</f>
        <v>739.35</v>
      </c>
      <c r="CE7" s="61">
        <v>1300</v>
      </c>
      <c r="CF7" s="61">
        <v>1300</v>
      </c>
      <c r="CG7" s="61">
        <v>1300</v>
      </c>
      <c r="CH7" s="61">
        <v>1300</v>
      </c>
      <c r="CI7" s="61">
        <v>1300</v>
      </c>
      <c r="CJ7" s="61">
        <v>1300</v>
      </c>
      <c r="CK7" s="61">
        <v>1300</v>
      </c>
      <c r="CL7" s="61">
        <v>1300</v>
      </c>
      <c r="CM7" s="61">
        <v>1300</v>
      </c>
      <c r="CN7" s="61">
        <v>1300</v>
      </c>
      <c r="CO7" s="61">
        <v>1300</v>
      </c>
      <c r="CP7" s="61">
        <v>1200</v>
      </c>
      <c r="CQ7" s="2">
        <f t="shared" si="66"/>
        <v>0</v>
      </c>
      <c r="CR7" s="51">
        <f t="shared" si="67"/>
        <v>0</v>
      </c>
      <c r="CS7" s="66">
        <f t="shared" si="26"/>
        <v>1300</v>
      </c>
      <c r="CT7" s="66">
        <f t="shared" si="27"/>
        <v>1300</v>
      </c>
      <c r="CU7" s="66">
        <f t="shared" si="28"/>
        <v>1300</v>
      </c>
      <c r="CV7" s="66">
        <f t="shared" si="29"/>
        <v>1300</v>
      </c>
      <c r="CW7" s="66">
        <f t="shared" si="30"/>
        <v>1300</v>
      </c>
      <c r="CX7" s="66">
        <f t="shared" si="31"/>
        <v>1300</v>
      </c>
      <c r="CY7" s="66">
        <f t="shared" si="32"/>
        <v>1300</v>
      </c>
      <c r="CZ7" s="66">
        <f t="shared" si="33"/>
        <v>1300</v>
      </c>
      <c r="DA7" s="66">
        <f t="shared" si="34"/>
        <v>1300</v>
      </c>
      <c r="DB7" s="66">
        <f t="shared" si="35"/>
        <v>1300</v>
      </c>
      <c r="DC7" s="66">
        <f t="shared" si="36"/>
        <v>1300</v>
      </c>
      <c r="DD7" s="66">
        <f t="shared" si="37"/>
        <v>1200</v>
      </c>
      <c r="DE7" s="67">
        <f t="shared" si="68"/>
        <v>15500</v>
      </c>
      <c r="DF7" s="67">
        <f t="shared" si="38"/>
        <v>8215</v>
      </c>
      <c r="DG7" s="67">
        <f t="shared" si="69"/>
        <v>23715</v>
      </c>
      <c r="DH7" s="53" cm="1">
        <f t="array" aca="1" ref="DH7" ca="1">DE7*CELL("contents",$Q7)</f>
        <v>1395</v>
      </c>
      <c r="DI7" s="53" cm="1">
        <f t="array" aca="1" ref="DI7" ca="1">DF7*CELL("contents",$Q7)</f>
        <v>739.35</v>
      </c>
      <c r="DJ7" s="61">
        <v>1300</v>
      </c>
      <c r="DK7" s="61">
        <v>1300</v>
      </c>
      <c r="DL7" s="61">
        <v>1300</v>
      </c>
      <c r="DM7" s="61">
        <v>1300</v>
      </c>
      <c r="DN7" s="61">
        <v>1300</v>
      </c>
      <c r="DO7" s="61">
        <v>1300</v>
      </c>
      <c r="DP7" s="61">
        <v>0</v>
      </c>
      <c r="DQ7" s="61">
        <v>0</v>
      </c>
      <c r="DR7" s="61"/>
      <c r="DS7" s="2"/>
      <c r="DT7" s="2"/>
      <c r="DU7" s="2"/>
      <c r="DV7" s="2">
        <f t="shared" si="70"/>
        <v>0</v>
      </c>
      <c r="DW7" s="51">
        <f t="shared" si="71"/>
        <v>0</v>
      </c>
      <c r="DX7" s="66">
        <f t="shared" si="39"/>
        <v>1300</v>
      </c>
      <c r="DY7" s="66">
        <f t="shared" si="40"/>
        <v>1300</v>
      </c>
      <c r="DZ7" s="66">
        <f t="shared" si="41"/>
        <v>1300</v>
      </c>
      <c r="EA7" s="66">
        <f t="shared" si="42"/>
        <v>1300</v>
      </c>
      <c r="EB7" s="66">
        <f t="shared" si="43"/>
        <v>1300</v>
      </c>
      <c r="EC7" s="66">
        <f t="shared" si="44"/>
        <v>1300</v>
      </c>
      <c r="ED7" s="66">
        <f t="shared" si="45"/>
        <v>0</v>
      </c>
      <c r="EE7" s="66">
        <f t="shared" si="46"/>
        <v>0</v>
      </c>
      <c r="EF7" s="66">
        <f t="shared" si="47"/>
        <v>0</v>
      </c>
      <c r="EG7" s="66">
        <f t="shared" si="48"/>
        <v>0</v>
      </c>
      <c r="EH7" s="66">
        <f t="shared" si="49"/>
        <v>0</v>
      </c>
      <c r="EI7" s="66">
        <f t="shared" si="50"/>
        <v>0</v>
      </c>
      <c r="EJ7" s="67">
        <f t="shared" si="72"/>
        <v>7800</v>
      </c>
      <c r="EK7" s="67">
        <f t="shared" si="51"/>
        <v>4134</v>
      </c>
      <c r="EL7" s="67">
        <f t="shared" si="73"/>
        <v>11934</v>
      </c>
      <c r="EM7" s="53" cm="1">
        <f t="array" aca="1" ref="EM7" ca="1">EJ7*CELL("contents",$Q7)</f>
        <v>702</v>
      </c>
      <c r="EN7" s="53" cm="1">
        <f t="array" aca="1" ref="EN7" ca="1">EK7*CELL("contents",$Q7)</f>
        <v>372.06</v>
      </c>
      <c r="EO7" s="68">
        <f t="shared" si="74"/>
        <v>83079</v>
      </c>
      <c r="EP7" s="2">
        <v>1</v>
      </c>
      <c r="EQ7" s="2">
        <f t="shared" ref="EQ7:ET7" si="80">EP7*1.0215</f>
        <v>1.0215000000000001</v>
      </c>
      <c r="ER7" s="2">
        <f t="shared" si="80"/>
        <v>1.0434622500000001</v>
      </c>
      <c r="ES7" s="2">
        <f t="shared" si="80"/>
        <v>1.0658966883750003</v>
      </c>
      <c r="ET7" s="2">
        <f t="shared" si="80"/>
        <v>1.0888134671750629</v>
      </c>
      <c r="EU7" s="69">
        <f t="shared" si="52"/>
        <v>0</v>
      </c>
      <c r="EV7" s="69">
        <f t="shared" si="53"/>
        <v>0</v>
      </c>
      <c r="EW7" s="69">
        <f t="shared" si="54"/>
        <v>0</v>
      </c>
      <c r="EX7" s="69">
        <f t="shared" si="55"/>
        <v>0</v>
      </c>
      <c r="EY7" s="69">
        <f t="shared" si="76"/>
        <v>0</v>
      </c>
      <c r="EZ7" s="69">
        <f t="shared" si="76"/>
        <v>0</v>
      </c>
      <c r="FA7" s="69">
        <f t="shared" si="76"/>
        <v>0</v>
      </c>
      <c r="FB7" s="69">
        <f t="shared" si="76"/>
        <v>0</v>
      </c>
      <c r="FC7" t="s">
        <v>1529</v>
      </c>
    </row>
    <row r="8" spans="1:159" ht="25.5" x14ac:dyDescent="0.25">
      <c r="A8" s="2">
        <v>1.1000000000000001</v>
      </c>
      <c r="B8" s="2" t="s">
        <v>1134</v>
      </c>
      <c r="C8" s="61" t="s">
        <v>147</v>
      </c>
      <c r="D8" s="62" t="s">
        <v>1135</v>
      </c>
      <c r="E8" s="63" t="s">
        <v>1152</v>
      </c>
      <c r="F8" s="2" t="s">
        <v>260</v>
      </c>
      <c r="G8" s="61" t="s">
        <v>257</v>
      </c>
      <c r="H8" s="64" t="s">
        <v>257</v>
      </c>
      <c r="I8" s="61"/>
      <c r="J8" s="65" t="s">
        <v>261</v>
      </c>
      <c r="K8" s="75"/>
      <c r="L8" s="80">
        <v>1</v>
      </c>
      <c r="M8" s="57">
        <v>0</v>
      </c>
      <c r="N8" s="85">
        <v>0.53</v>
      </c>
      <c r="O8" s="64" t="s">
        <v>155</v>
      </c>
      <c r="P8" s="2" t="s">
        <v>156</v>
      </c>
      <c r="Q8" s="200">
        <f>VLOOKUP(P8,Contingencies!$A$2:$D$7,4,FALSE)</f>
        <v>0.09</v>
      </c>
      <c r="R8" s="53">
        <f t="shared" si="56"/>
        <v>5700.78</v>
      </c>
      <c r="S8" s="67">
        <f t="shared" si="57"/>
        <v>3021.4133999999999</v>
      </c>
      <c r="T8" s="61" t="s">
        <v>1153</v>
      </c>
      <c r="U8" s="61"/>
      <c r="V8" s="61"/>
      <c r="W8" s="61"/>
      <c r="X8" s="61"/>
      <c r="Y8" s="61">
        <v>13800</v>
      </c>
      <c r="Z8" s="61"/>
      <c r="AA8" s="61"/>
      <c r="AB8" s="61"/>
      <c r="AC8" s="61"/>
      <c r="AD8" s="61"/>
      <c r="AE8" s="61"/>
      <c r="AF8" s="61"/>
      <c r="AG8" s="2">
        <f t="shared" si="58"/>
        <v>0</v>
      </c>
      <c r="AH8" s="51">
        <f t="shared" si="59"/>
        <v>0</v>
      </c>
      <c r="AI8" s="66">
        <f t="shared" si="0"/>
        <v>0</v>
      </c>
      <c r="AJ8" s="66">
        <f t="shared" si="1"/>
        <v>0</v>
      </c>
      <c r="AK8" s="66">
        <f t="shared" si="2"/>
        <v>0</v>
      </c>
      <c r="AL8" s="66">
        <f t="shared" si="3"/>
        <v>0</v>
      </c>
      <c r="AM8" s="66">
        <f t="shared" si="4"/>
        <v>13800</v>
      </c>
      <c r="AN8" s="66">
        <f t="shared" si="5"/>
        <v>0</v>
      </c>
      <c r="AO8" s="66">
        <f t="shared" si="6"/>
        <v>0</v>
      </c>
      <c r="AP8" s="66">
        <f t="shared" si="7"/>
        <v>0</v>
      </c>
      <c r="AQ8" s="66">
        <f t="shared" si="8"/>
        <v>0</v>
      </c>
      <c r="AR8" s="66">
        <f t="shared" si="9"/>
        <v>0</v>
      </c>
      <c r="AS8" s="66">
        <f t="shared" si="10"/>
        <v>0</v>
      </c>
      <c r="AT8" s="66">
        <f t="shared" si="11"/>
        <v>0</v>
      </c>
      <c r="AU8" s="67">
        <f t="shared" si="60"/>
        <v>13800</v>
      </c>
      <c r="AV8" s="67">
        <f t="shared" si="12"/>
        <v>7314</v>
      </c>
      <c r="AW8" s="67">
        <f t="shared" si="61"/>
        <v>21114</v>
      </c>
      <c r="AX8" s="53" cm="1">
        <f t="array" aca="1" ref="AX8" ca="1">AU8*CELL("contents",$Q8)</f>
        <v>1242</v>
      </c>
      <c r="AY8" s="53" cm="1">
        <f t="array" aca="1" ref="AY8" ca="1">AV8*CELL("contents",$Q8)</f>
        <v>658.26</v>
      </c>
      <c r="AZ8" s="61"/>
      <c r="BA8" s="61"/>
      <c r="BB8" s="61"/>
      <c r="BC8" s="61"/>
      <c r="BD8" s="61">
        <v>13800</v>
      </c>
      <c r="BE8" s="61"/>
      <c r="BF8" s="61"/>
      <c r="BG8" s="61"/>
      <c r="BH8" s="61"/>
      <c r="BI8" s="61"/>
      <c r="BJ8" s="61"/>
      <c r="BK8" s="61"/>
      <c r="BL8" s="2">
        <f t="shared" si="62"/>
        <v>0</v>
      </c>
      <c r="BM8" s="51">
        <f t="shared" si="63"/>
        <v>0</v>
      </c>
      <c r="BN8" s="66">
        <f t="shared" si="13"/>
        <v>0</v>
      </c>
      <c r="BO8" s="66">
        <f t="shared" si="14"/>
        <v>0</v>
      </c>
      <c r="BP8" s="66">
        <f t="shared" si="15"/>
        <v>0</v>
      </c>
      <c r="BQ8" s="66">
        <f t="shared" si="16"/>
        <v>0</v>
      </c>
      <c r="BR8" s="66">
        <f t="shared" si="17"/>
        <v>13800</v>
      </c>
      <c r="BS8" s="66">
        <f t="shared" si="18"/>
        <v>0</v>
      </c>
      <c r="BT8" s="66">
        <f t="shared" si="19"/>
        <v>0</v>
      </c>
      <c r="BU8" s="66">
        <f t="shared" si="20"/>
        <v>0</v>
      </c>
      <c r="BV8" s="66">
        <f t="shared" si="21"/>
        <v>0</v>
      </c>
      <c r="BW8" s="66">
        <f t="shared" si="22"/>
        <v>0</v>
      </c>
      <c r="BX8" s="66">
        <f t="shared" si="23"/>
        <v>0</v>
      </c>
      <c r="BY8" s="66">
        <f t="shared" si="24"/>
        <v>0</v>
      </c>
      <c r="BZ8" s="67">
        <f t="shared" si="64"/>
        <v>13800</v>
      </c>
      <c r="CA8" s="67">
        <f t="shared" si="25"/>
        <v>7314</v>
      </c>
      <c r="CB8" s="67">
        <f t="shared" si="65"/>
        <v>21114</v>
      </c>
      <c r="CC8" s="53" cm="1">
        <f t="array" aca="1" ref="CC8" ca="1">BZ8*CELL("contents",$Q8)</f>
        <v>1242</v>
      </c>
      <c r="CD8" s="53" cm="1">
        <f t="array" aca="1" ref="CD8" ca="1">CA8*CELL("contents",$Q8)</f>
        <v>658.26</v>
      </c>
      <c r="CE8" s="61"/>
      <c r="CF8" s="61"/>
      <c r="CG8" s="61"/>
      <c r="CH8" s="61"/>
      <c r="CI8" s="61"/>
      <c r="CJ8" s="61">
        <v>13800</v>
      </c>
      <c r="CK8" s="61"/>
      <c r="CL8" s="61"/>
      <c r="CM8" s="61"/>
      <c r="CN8" s="61"/>
      <c r="CO8" s="61"/>
      <c r="CP8" s="61"/>
      <c r="CQ8" s="2">
        <f t="shared" si="66"/>
        <v>0</v>
      </c>
      <c r="CR8" s="51">
        <f t="shared" si="67"/>
        <v>0</v>
      </c>
      <c r="CS8" s="66">
        <f t="shared" si="26"/>
        <v>0</v>
      </c>
      <c r="CT8" s="66">
        <f t="shared" si="27"/>
        <v>0</v>
      </c>
      <c r="CU8" s="66">
        <f t="shared" si="28"/>
        <v>0</v>
      </c>
      <c r="CV8" s="66">
        <f t="shared" si="29"/>
        <v>0</v>
      </c>
      <c r="CW8" s="66">
        <f t="shared" si="30"/>
        <v>0</v>
      </c>
      <c r="CX8" s="66">
        <f t="shared" si="31"/>
        <v>13800</v>
      </c>
      <c r="CY8" s="66">
        <f t="shared" si="32"/>
        <v>0</v>
      </c>
      <c r="CZ8" s="66">
        <f t="shared" si="33"/>
        <v>0</v>
      </c>
      <c r="DA8" s="66">
        <f t="shared" si="34"/>
        <v>0</v>
      </c>
      <c r="DB8" s="66">
        <f t="shared" si="35"/>
        <v>0</v>
      </c>
      <c r="DC8" s="66">
        <f t="shared" si="36"/>
        <v>0</v>
      </c>
      <c r="DD8" s="66">
        <f t="shared" si="37"/>
        <v>0</v>
      </c>
      <c r="DE8" s="67">
        <f t="shared" si="68"/>
        <v>13800</v>
      </c>
      <c r="DF8" s="67">
        <f t="shared" si="38"/>
        <v>7314</v>
      </c>
      <c r="DG8" s="67">
        <f t="shared" si="69"/>
        <v>21114</v>
      </c>
      <c r="DH8" s="53" cm="1">
        <f t="array" aca="1" ref="DH8" ca="1">DE8*CELL("contents",$Q8)</f>
        <v>1242</v>
      </c>
      <c r="DI8" s="53" cm="1">
        <f t="array" aca="1" ref="DI8" ca="1">DF8*CELL("contents",$Q8)</f>
        <v>658.26</v>
      </c>
      <c r="DJ8" s="61"/>
      <c r="DK8" s="61"/>
      <c r="DL8" s="61"/>
      <c r="DM8" s="61"/>
      <c r="DN8" s="61"/>
      <c r="DO8" s="61"/>
      <c r="DP8" s="61"/>
      <c r="DQ8" s="61"/>
      <c r="DR8" s="61"/>
      <c r="DS8" s="2"/>
      <c r="DT8" s="2"/>
      <c r="DU8" s="2"/>
      <c r="DV8" s="2">
        <f t="shared" si="70"/>
        <v>0</v>
      </c>
      <c r="DW8" s="51">
        <f t="shared" si="71"/>
        <v>0</v>
      </c>
      <c r="DX8" s="66">
        <f t="shared" si="39"/>
        <v>0</v>
      </c>
      <c r="DY8" s="66">
        <f t="shared" si="40"/>
        <v>0</v>
      </c>
      <c r="DZ8" s="66">
        <f t="shared" si="41"/>
        <v>0</v>
      </c>
      <c r="EA8" s="66">
        <f t="shared" si="42"/>
        <v>0</v>
      </c>
      <c r="EB8" s="66">
        <f t="shared" si="43"/>
        <v>0</v>
      </c>
      <c r="EC8" s="66">
        <f t="shared" si="44"/>
        <v>0</v>
      </c>
      <c r="ED8" s="66">
        <f t="shared" si="45"/>
        <v>0</v>
      </c>
      <c r="EE8" s="66">
        <f t="shared" si="46"/>
        <v>0</v>
      </c>
      <c r="EF8" s="66">
        <f t="shared" si="47"/>
        <v>0</v>
      </c>
      <c r="EG8" s="66">
        <f t="shared" si="48"/>
        <v>0</v>
      </c>
      <c r="EH8" s="66">
        <f t="shared" si="49"/>
        <v>0</v>
      </c>
      <c r="EI8" s="66">
        <f t="shared" si="50"/>
        <v>0</v>
      </c>
      <c r="EJ8" s="67">
        <f t="shared" si="72"/>
        <v>0</v>
      </c>
      <c r="EK8" s="67">
        <f t="shared" si="51"/>
        <v>0</v>
      </c>
      <c r="EL8" s="67">
        <f t="shared" si="73"/>
        <v>0</v>
      </c>
      <c r="EM8" s="53" cm="1">
        <f t="array" aca="1" ref="EM8" ca="1">EJ8*CELL("contents",$Q8)</f>
        <v>0</v>
      </c>
      <c r="EN8" s="53" cm="1">
        <f t="array" aca="1" ref="EN8" ca="1">EK8*CELL("contents",$Q8)</f>
        <v>0</v>
      </c>
      <c r="EO8" s="68">
        <f t="shared" si="74"/>
        <v>63342</v>
      </c>
      <c r="EP8" s="2">
        <v>1</v>
      </c>
      <c r="EQ8" s="2">
        <f t="shared" ref="EQ8:ET8" si="81">EP8*1.0215</f>
        <v>1.0215000000000001</v>
      </c>
      <c r="ER8" s="2">
        <f t="shared" si="81"/>
        <v>1.0434622500000001</v>
      </c>
      <c r="ES8" s="2">
        <f t="shared" si="81"/>
        <v>1.0658966883750003</v>
      </c>
      <c r="ET8" s="2">
        <f t="shared" si="81"/>
        <v>1.0888134671750629</v>
      </c>
      <c r="EU8" s="69">
        <f t="shared" si="52"/>
        <v>0</v>
      </c>
      <c r="EV8" s="69">
        <f t="shared" si="53"/>
        <v>0</v>
      </c>
      <c r="EW8" s="69">
        <f t="shared" si="54"/>
        <v>0</v>
      </c>
      <c r="EX8" s="69">
        <f t="shared" si="55"/>
        <v>0</v>
      </c>
      <c r="EY8" s="69">
        <f t="shared" si="76"/>
        <v>0</v>
      </c>
      <c r="EZ8" s="69">
        <f t="shared" si="76"/>
        <v>0</v>
      </c>
      <c r="FA8" s="69">
        <f t="shared" si="76"/>
        <v>0</v>
      </c>
      <c r="FB8" s="69">
        <f t="shared" si="76"/>
        <v>0</v>
      </c>
      <c r="FC8" t="s">
        <v>1529</v>
      </c>
    </row>
    <row r="9" spans="1:159" x14ac:dyDescent="0.25">
      <c r="A9" s="2">
        <v>1.1000000000000001</v>
      </c>
      <c r="B9" s="2" t="s">
        <v>1134</v>
      </c>
      <c r="C9" s="61" t="s">
        <v>147</v>
      </c>
      <c r="D9" s="62" t="s">
        <v>1135</v>
      </c>
      <c r="E9" s="63" t="s">
        <v>1154</v>
      </c>
      <c r="F9" s="2" t="s">
        <v>260</v>
      </c>
      <c r="G9" s="61" t="s">
        <v>257</v>
      </c>
      <c r="H9" s="64" t="s">
        <v>257</v>
      </c>
      <c r="I9" s="61"/>
      <c r="J9" s="65" t="s">
        <v>261</v>
      </c>
      <c r="K9" s="75"/>
      <c r="L9" s="80">
        <v>1</v>
      </c>
      <c r="M9" s="57">
        <v>0</v>
      </c>
      <c r="N9" s="85">
        <v>0.53</v>
      </c>
      <c r="O9" s="64" t="s">
        <v>155</v>
      </c>
      <c r="P9" s="2" t="s">
        <v>156</v>
      </c>
      <c r="Q9" s="200">
        <f>VLOOKUP(P9,Contingencies!$A$2:$D$7,4,FALSE)</f>
        <v>0.09</v>
      </c>
      <c r="R9" s="53">
        <f t="shared" si="56"/>
        <v>6196.5</v>
      </c>
      <c r="S9" s="67">
        <f t="shared" si="57"/>
        <v>3284.145</v>
      </c>
      <c r="T9" s="61"/>
      <c r="U9" s="61"/>
      <c r="V9" s="61"/>
      <c r="W9" s="61"/>
      <c r="X9" s="61"/>
      <c r="Y9" s="61"/>
      <c r="Z9" s="61"/>
      <c r="AA9" s="61"/>
      <c r="AB9" s="61">
        <v>14400</v>
      </c>
      <c r="AC9" s="61"/>
      <c r="AD9" s="61"/>
      <c r="AE9" s="61"/>
      <c r="AF9" s="61"/>
      <c r="AG9" s="2">
        <f t="shared" si="58"/>
        <v>0</v>
      </c>
      <c r="AH9" s="51">
        <f t="shared" si="59"/>
        <v>0</v>
      </c>
      <c r="AI9" s="66">
        <f t="shared" si="0"/>
        <v>0</v>
      </c>
      <c r="AJ9" s="66">
        <f t="shared" si="1"/>
        <v>0</v>
      </c>
      <c r="AK9" s="66">
        <f t="shared" si="2"/>
        <v>0</v>
      </c>
      <c r="AL9" s="66">
        <f t="shared" si="3"/>
        <v>0</v>
      </c>
      <c r="AM9" s="66">
        <f t="shared" si="4"/>
        <v>0</v>
      </c>
      <c r="AN9" s="66">
        <f t="shared" si="5"/>
        <v>0</v>
      </c>
      <c r="AO9" s="66">
        <f t="shared" si="6"/>
        <v>0</v>
      </c>
      <c r="AP9" s="66">
        <f t="shared" si="7"/>
        <v>14400</v>
      </c>
      <c r="AQ9" s="66">
        <f t="shared" si="8"/>
        <v>0</v>
      </c>
      <c r="AR9" s="66">
        <f t="shared" si="9"/>
        <v>0</v>
      </c>
      <c r="AS9" s="66">
        <f t="shared" si="10"/>
        <v>0</v>
      </c>
      <c r="AT9" s="66">
        <f t="shared" si="11"/>
        <v>0</v>
      </c>
      <c r="AU9" s="67">
        <f t="shared" si="60"/>
        <v>14400</v>
      </c>
      <c r="AV9" s="67">
        <f t="shared" si="12"/>
        <v>7632</v>
      </c>
      <c r="AW9" s="67">
        <f t="shared" si="61"/>
        <v>22032</v>
      </c>
      <c r="AX9" s="53" cm="1">
        <f t="array" aca="1" ref="AX9" ca="1">AU9*CELL("contents",$Q9)</f>
        <v>1296</v>
      </c>
      <c r="AY9" s="53" cm="1">
        <f t="array" aca="1" ref="AY9" ca="1">AV9*CELL("contents",$Q9)</f>
        <v>686.88</v>
      </c>
      <c r="AZ9" s="61"/>
      <c r="BA9" s="61"/>
      <c r="BB9" s="61"/>
      <c r="BC9" s="61"/>
      <c r="BD9" s="61"/>
      <c r="BE9" s="61"/>
      <c r="BF9" s="61"/>
      <c r="BG9" s="61">
        <v>14400</v>
      </c>
      <c r="BH9" s="61"/>
      <c r="BI9" s="61"/>
      <c r="BJ9" s="61"/>
      <c r="BK9" s="61"/>
      <c r="BL9" s="2">
        <f t="shared" si="62"/>
        <v>0</v>
      </c>
      <c r="BM9" s="51">
        <f t="shared" si="63"/>
        <v>0</v>
      </c>
      <c r="BN9" s="66">
        <f t="shared" si="13"/>
        <v>0</v>
      </c>
      <c r="BO9" s="66">
        <f t="shared" si="14"/>
        <v>0</v>
      </c>
      <c r="BP9" s="66">
        <f t="shared" si="15"/>
        <v>0</v>
      </c>
      <c r="BQ9" s="66">
        <f t="shared" si="16"/>
        <v>0</v>
      </c>
      <c r="BR9" s="66">
        <f t="shared" si="17"/>
        <v>0</v>
      </c>
      <c r="BS9" s="66">
        <f t="shared" si="18"/>
        <v>0</v>
      </c>
      <c r="BT9" s="66">
        <f t="shared" si="19"/>
        <v>0</v>
      </c>
      <c r="BU9" s="66">
        <f t="shared" si="20"/>
        <v>14400</v>
      </c>
      <c r="BV9" s="66">
        <f t="shared" si="21"/>
        <v>0</v>
      </c>
      <c r="BW9" s="66">
        <f t="shared" si="22"/>
        <v>0</v>
      </c>
      <c r="BX9" s="66">
        <f t="shared" si="23"/>
        <v>0</v>
      </c>
      <c r="BY9" s="66">
        <f t="shared" si="24"/>
        <v>0</v>
      </c>
      <c r="BZ9" s="67">
        <f t="shared" si="64"/>
        <v>14400</v>
      </c>
      <c r="CA9" s="67">
        <f t="shared" si="25"/>
        <v>7632</v>
      </c>
      <c r="CB9" s="67">
        <f t="shared" si="65"/>
        <v>22032</v>
      </c>
      <c r="CC9" s="53" cm="1">
        <f t="array" aca="1" ref="CC9" ca="1">BZ9*CELL("contents",$Q9)</f>
        <v>1296</v>
      </c>
      <c r="CD9" s="53" cm="1">
        <f t="array" aca="1" ref="CD9" ca="1">CA9*CELL("contents",$Q9)</f>
        <v>686.88</v>
      </c>
      <c r="CE9" s="61"/>
      <c r="CF9" s="61"/>
      <c r="CG9" s="61"/>
      <c r="CH9" s="61"/>
      <c r="CI9" s="61"/>
      <c r="CJ9" s="61"/>
      <c r="CK9" s="61"/>
      <c r="CL9" s="61">
        <v>14400</v>
      </c>
      <c r="CM9" s="61"/>
      <c r="CN9" s="61"/>
      <c r="CO9" s="61"/>
      <c r="CP9" s="61"/>
      <c r="CQ9" s="2">
        <f t="shared" si="66"/>
        <v>0</v>
      </c>
      <c r="CR9" s="51">
        <f t="shared" si="67"/>
        <v>0</v>
      </c>
      <c r="CS9" s="66">
        <f t="shared" si="26"/>
        <v>0</v>
      </c>
      <c r="CT9" s="66">
        <f t="shared" si="27"/>
        <v>0</v>
      </c>
      <c r="CU9" s="66">
        <f t="shared" si="28"/>
        <v>0</v>
      </c>
      <c r="CV9" s="66">
        <f t="shared" si="29"/>
        <v>0</v>
      </c>
      <c r="CW9" s="66">
        <f t="shared" si="30"/>
        <v>0</v>
      </c>
      <c r="CX9" s="66">
        <f t="shared" si="31"/>
        <v>0</v>
      </c>
      <c r="CY9" s="66">
        <f t="shared" si="32"/>
        <v>0</v>
      </c>
      <c r="CZ9" s="66">
        <f t="shared" si="33"/>
        <v>14400</v>
      </c>
      <c r="DA9" s="66">
        <f t="shared" si="34"/>
        <v>0</v>
      </c>
      <c r="DB9" s="66">
        <f t="shared" si="35"/>
        <v>0</v>
      </c>
      <c r="DC9" s="66">
        <f t="shared" si="36"/>
        <v>0</v>
      </c>
      <c r="DD9" s="66">
        <f t="shared" si="37"/>
        <v>0</v>
      </c>
      <c r="DE9" s="67">
        <f t="shared" si="68"/>
        <v>14400</v>
      </c>
      <c r="DF9" s="67">
        <f t="shared" si="38"/>
        <v>7632</v>
      </c>
      <c r="DG9" s="67">
        <f t="shared" si="69"/>
        <v>22032</v>
      </c>
      <c r="DH9" s="53" cm="1">
        <f t="array" aca="1" ref="DH9" ca="1">DE9*CELL("contents",$Q9)</f>
        <v>1296</v>
      </c>
      <c r="DI9" s="53" cm="1">
        <f t="array" aca="1" ref="DI9" ca="1">DF9*CELL("contents",$Q9)</f>
        <v>686.88</v>
      </c>
      <c r="DJ9" s="61">
        <v>1800</v>
      </c>
      <c r="DK9" s="61"/>
      <c r="DL9" s="61"/>
      <c r="DM9" s="61"/>
      <c r="DN9" s="61"/>
      <c r="DO9" s="61"/>
      <c r="DP9" s="61"/>
      <c r="DQ9" s="61"/>
      <c r="DR9" s="61"/>
      <c r="DS9" s="2"/>
      <c r="DT9" s="2"/>
      <c r="DU9" s="2"/>
      <c r="DV9" s="2">
        <f t="shared" si="70"/>
        <v>0</v>
      </c>
      <c r="DW9" s="51">
        <f t="shared" si="71"/>
        <v>0</v>
      </c>
      <c r="DX9" s="66">
        <f t="shared" si="39"/>
        <v>1800</v>
      </c>
      <c r="DY9" s="66">
        <f t="shared" si="40"/>
        <v>0</v>
      </c>
      <c r="DZ9" s="66">
        <f t="shared" si="41"/>
        <v>0</v>
      </c>
      <c r="EA9" s="66">
        <f t="shared" si="42"/>
        <v>0</v>
      </c>
      <c r="EB9" s="66">
        <f t="shared" si="43"/>
        <v>0</v>
      </c>
      <c r="EC9" s="66">
        <f t="shared" si="44"/>
        <v>0</v>
      </c>
      <c r="ED9" s="66">
        <f t="shared" si="45"/>
        <v>0</v>
      </c>
      <c r="EE9" s="66">
        <f t="shared" si="46"/>
        <v>0</v>
      </c>
      <c r="EF9" s="66">
        <f t="shared" si="47"/>
        <v>0</v>
      </c>
      <c r="EG9" s="66">
        <f t="shared" si="48"/>
        <v>0</v>
      </c>
      <c r="EH9" s="66">
        <f t="shared" si="49"/>
        <v>0</v>
      </c>
      <c r="EI9" s="66">
        <f t="shared" si="50"/>
        <v>0</v>
      </c>
      <c r="EJ9" s="67">
        <f t="shared" si="72"/>
        <v>1800</v>
      </c>
      <c r="EK9" s="67">
        <f t="shared" si="51"/>
        <v>954</v>
      </c>
      <c r="EL9" s="67">
        <f t="shared" si="73"/>
        <v>2754</v>
      </c>
      <c r="EM9" s="53" cm="1">
        <f t="array" aca="1" ref="EM9" ca="1">EJ9*CELL("contents",$Q9)</f>
        <v>162</v>
      </c>
      <c r="EN9" s="53" cm="1">
        <f t="array" aca="1" ref="EN9" ca="1">EK9*CELL("contents",$Q9)</f>
        <v>85.86</v>
      </c>
      <c r="EO9" s="68">
        <f t="shared" si="74"/>
        <v>68850</v>
      </c>
      <c r="EP9" s="2">
        <v>1</v>
      </c>
      <c r="EQ9" s="2">
        <f t="shared" ref="EQ9:ET9" si="82">EP9*1.0215</f>
        <v>1.0215000000000001</v>
      </c>
      <c r="ER9" s="2">
        <f t="shared" si="82"/>
        <v>1.0434622500000001</v>
      </c>
      <c r="ES9" s="2">
        <f t="shared" si="82"/>
        <v>1.0658966883750003</v>
      </c>
      <c r="ET9" s="2">
        <f t="shared" si="82"/>
        <v>1.0888134671750629</v>
      </c>
      <c r="EU9" s="69">
        <f t="shared" si="52"/>
        <v>0</v>
      </c>
      <c r="EV9" s="69">
        <f t="shared" si="53"/>
        <v>0</v>
      </c>
      <c r="EW9" s="69">
        <f t="shared" si="54"/>
        <v>0</v>
      </c>
      <c r="EX9" s="69">
        <f t="shared" si="55"/>
        <v>0</v>
      </c>
      <c r="EY9" s="69">
        <f t="shared" si="76"/>
        <v>0</v>
      </c>
      <c r="EZ9" s="69">
        <f t="shared" si="76"/>
        <v>0</v>
      </c>
      <c r="FA9" s="69">
        <f t="shared" si="76"/>
        <v>0</v>
      </c>
      <c r="FB9" s="69">
        <f t="shared" si="76"/>
        <v>0</v>
      </c>
      <c r="FC9" t="s">
        <v>1529</v>
      </c>
    </row>
    <row r="10" spans="1:159" x14ac:dyDescent="0.25">
      <c r="A10" s="2">
        <v>1.1000000000000001</v>
      </c>
      <c r="B10" s="2" t="s">
        <v>1134</v>
      </c>
      <c r="C10" s="61" t="s">
        <v>147</v>
      </c>
      <c r="D10" s="62" t="s">
        <v>1135</v>
      </c>
      <c r="E10" s="63" t="s">
        <v>1154</v>
      </c>
      <c r="F10" s="2" t="s">
        <v>966</v>
      </c>
      <c r="G10" s="61" t="s">
        <v>257</v>
      </c>
      <c r="H10" s="64" t="s">
        <v>257</v>
      </c>
      <c r="I10" s="61"/>
      <c r="J10" s="65" t="s">
        <v>261</v>
      </c>
      <c r="K10" s="75"/>
      <c r="L10" s="80">
        <v>1</v>
      </c>
      <c r="M10" s="57">
        <v>0</v>
      </c>
      <c r="N10" s="85">
        <v>0.53</v>
      </c>
      <c r="O10" s="64" t="s">
        <v>155</v>
      </c>
      <c r="P10" s="2" t="s">
        <v>156</v>
      </c>
      <c r="Q10" s="200">
        <f>VLOOKUP(P10,Contingencies!$A$2:$D$7,4,FALSE)</f>
        <v>0.09</v>
      </c>
      <c r="R10" s="53">
        <f t="shared" si="56"/>
        <v>3965.7599999999998</v>
      </c>
      <c r="S10" s="67">
        <f t="shared" si="57"/>
        <v>2101.8528000000001</v>
      </c>
      <c r="T10" s="61"/>
      <c r="U10" s="61"/>
      <c r="V10" s="61"/>
      <c r="W10" s="61"/>
      <c r="X10" s="61"/>
      <c r="Y10" s="61"/>
      <c r="Z10" s="61"/>
      <c r="AA10" s="61"/>
      <c r="AB10" s="61">
        <v>9600</v>
      </c>
      <c r="AC10" s="61"/>
      <c r="AD10" s="61"/>
      <c r="AE10" s="61"/>
      <c r="AF10" s="61"/>
      <c r="AG10" s="2">
        <f t="shared" si="58"/>
        <v>0</v>
      </c>
      <c r="AH10" s="51">
        <f t="shared" si="59"/>
        <v>0</v>
      </c>
      <c r="AI10" s="66">
        <f t="shared" si="0"/>
        <v>0</v>
      </c>
      <c r="AJ10" s="66">
        <f t="shared" si="1"/>
        <v>0</v>
      </c>
      <c r="AK10" s="66">
        <f t="shared" si="2"/>
        <v>0</v>
      </c>
      <c r="AL10" s="66">
        <f t="shared" si="3"/>
        <v>0</v>
      </c>
      <c r="AM10" s="66">
        <f t="shared" si="4"/>
        <v>0</v>
      </c>
      <c r="AN10" s="66">
        <f t="shared" si="5"/>
        <v>0</v>
      </c>
      <c r="AO10" s="66">
        <f t="shared" si="6"/>
        <v>0</v>
      </c>
      <c r="AP10" s="66">
        <f t="shared" si="7"/>
        <v>9600</v>
      </c>
      <c r="AQ10" s="66">
        <f t="shared" si="8"/>
        <v>0</v>
      </c>
      <c r="AR10" s="66">
        <f t="shared" si="9"/>
        <v>0</v>
      </c>
      <c r="AS10" s="66">
        <f t="shared" si="10"/>
        <v>0</v>
      </c>
      <c r="AT10" s="66">
        <f t="shared" si="11"/>
        <v>0</v>
      </c>
      <c r="AU10" s="67">
        <f t="shared" si="60"/>
        <v>9600</v>
      </c>
      <c r="AV10" s="67">
        <f t="shared" si="12"/>
        <v>5088</v>
      </c>
      <c r="AW10" s="67">
        <f t="shared" si="61"/>
        <v>14688</v>
      </c>
      <c r="AX10" s="53" cm="1">
        <f t="array" aca="1" ref="AX10" ca="1">AU10*CELL("contents",$Q10)</f>
        <v>864</v>
      </c>
      <c r="AY10" s="53" cm="1">
        <f t="array" aca="1" ref="AY10" ca="1">AV10*CELL("contents",$Q10)</f>
        <v>457.91999999999996</v>
      </c>
      <c r="AZ10" s="61"/>
      <c r="BA10" s="61"/>
      <c r="BB10" s="61"/>
      <c r="BC10" s="61"/>
      <c r="BD10" s="61"/>
      <c r="BE10" s="61"/>
      <c r="BF10" s="61"/>
      <c r="BG10" s="61">
        <v>9600</v>
      </c>
      <c r="BH10" s="61"/>
      <c r="BI10" s="61"/>
      <c r="BJ10" s="61"/>
      <c r="BK10" s="61"/>
      <c r="BL10" s="2">
        <f t="shared" si="62"/>
        <v>0</v>
      </c>
      <c r="BM10" s="51">
        <f t="shared" si="63"/>
        <v>0</v>
      </c>
      <c r="BN10" s="66">
        <f t="shared" si="13"/>
        <v>0</v>
      </c>
      <c r="BO10" s="66">
        <f t="shared" si="14"/>
        <v>0</v>
      </c>
      <c r="BP10" s="66">
        <f t="shared" si="15"/>
        <v>0</v>
      </c>
      <c r="BQ10" s="66">
        <f t="shared" si="16"/>
        <v>0</v>
      </c>
      <c r="BR10" s="66">
        <f t="shared" si="17"/>
        <v>0</v>
      </c>
      <c r="BS10" s="66">
        <f t="shared" si="18"/>
        <v>0</v>
      </c>
      <c r="BT10" s="66">
        <f t="shared" si="19"/>
        <v>0</v>
      </c>
      <c r="BU10" s="66">
        <f t="shared" si="20"/>
        <v>9600</v>
      </c>
      <c r="BV10" s="66">
        <f t="shared" si="21"/>
        <v>0</v>
      </c>
      <c r="BW10" s="66">
        <f t="shared" si="22"/>
        <v>0</v>
      </c>
      <c r="BX10" s="66">
        <f t="shared" si="23"/>
        <v>0</v>
      </c>
      <c r="BY10" s="66">
        <f t="shared" si="24"/>
        <v>0</v>
      </c>
      <c r="BZ10" s="67">
        <f t="shared" si="64"/>
        <v>9600</v>
      </c>
      <c r="CA10" s="67">
        <f t="shared" si="25"/>
        <v>5088</v>
      </c>
      <c r="CB10" s="67">
        <f t="shared" si="65"/>
        <v>14688</v>
      </c>
      <c r="CC10" s="53" cm="1">
        <f t="array" aca="1" ref="CC10" ca="1">BZ10*CELL("contents",$Q10)</f>
        <v>864</v>
      </c>
      <c r="CD10" s="53" cm="1">
        <f t="array" aca="1" ref="CD10" ca="1">CA10*CELL("contents",$Q10)</f>
        <v>457.91999999999996</v>
      </c>
      <c r="CE10" s="61"/>
      <c r="CF10" s="61"/>
      <c r="CG10" s="61"/>
      <c r="CH10" s="61"/>
      <c r="CI10" s="61"/>
      <c r="CJ10" s="61"/>
      <c r="CK10" s="61"/>
      <c r="CL10" s="61">
        <v>9600</v>
      </c>
      <c r="CM10" s="61"/>
      <c r="CN10" s="61"/>
      <c r="CO10" s="61"/>
      <c r="CP10" s="61"/>
      <c r="CQ10" s="2">
        <f t="shared" si="66"/>
        <v>0</v>
      </c>
      <c r="CR10" s="51">
        <f t="shared" si="67"/>
        <v>0</v>
      </c>
      <c r="CS10" s="66">
        <f t="shared" si="26"/>
        <v>0</v>
      </c>
      <c r="CT10" s="66">
        <f t="shared" si="27"/>
        <v>0</v>
      </c>
      <c r="CU10" s="66">
        <f t="shared" si="28"/>
        <v>0</v>
      </c>
      <c r="CV10" s="66">
        <f t="shared" si="29"/>
        <v>0</v>
      </c>
      <c r="CW10" s="66">
        <f t="shared" si="30"/>
        <v>0</v>
      </c>
      <c r="CX10" s="66">
        <f t="shared" si="31"/>
        <v>0</v>
      </c>
      <c r="CY10" s="66">
        <f t="shared" si="32"/>
        <v>0</v>
      </c>
      <c r="CZ10" s="66">
        <f t="shared" si="33"/>
        <v>9600</v>
      </c>
      <c r="DA10" s="66">
        <f t="shared" si="34"/>
        <v>0</v>
      </c>
      <c r="DB10" s="66">
        <f t="shared" si="35"/>
        <v>0</v>
      </c>
      <c r="DC10" s="66">
        <f t="shared" si="36"/>
        <v>0</v>
      </c>
      <c r="DD10" s="66">
        <f t="shared" si="37"/>
        <v>0</v>
      </c>
      <c r="DE10" s="67">
        <f t="shared" si="68"/>
        <v>9600</v>
      </c>
      <c r="DF10" s="67">
        <f t="shared" si="38"/>
        <v>5088</v>
      </c>
      <c r="DG10" s="67">
        <f t="shared" si="69"/>
        <v>14688</v>
      </c>
      <c r="DH10" s="53" cm="1">
        <f t="array" aca="1" ref="DH10" ca="1">DE10*CELL("contents",$Q10)</f>
        <v>864</v>
      </c>
      <c r="DI10" s="53" cm="1">
        <f t="array" aca="1" ref="DI10" ca="1">DF10*CELL("contents",$Q10)</f>
        <v>457.91999999999996</v>
      </c>
      <c r="DJ10" s="61"/>
      <c r="DK10" s="61"/>
      <c r="DL10" s="61"/>
      <c r="DM10" s="61"/>
      <c r="DN10" s="61"/>
      <c r="DO10" s="61"/>
      <c r="DP10" s="61"/>
      <c r="DQ10" s="61"/>
      <c r="DR10" s="61"/>
      <c r="DS10" s="2"/>
      <c r="DT10" s="2"/>
      <c r="DU10" s="2"/>
      <c r="DV10" s="2">
        <f t="shared" si="70"/>
        <v>0</v>
      </c>
      <c r="DW10" s="51">
        <f t="shared" si="71"/>
        <v>0</v>
      </c>
      <c r="DX10" s="66">
        <f t="shared" si="39"/>
        <v>0</v>
      </c>
      <c r="DY10" s="66">
        <f t="shared" si="40"/>
        <v>0</v>
      </c>
      <c r="DZ10" s="66">
        <f t="shared" si="41"/>
        <v>0</v>
      </c>
      <c r="EA10" s="66">
        <f t="shared" si="42"/>
        <v>0</v>
      </c>
      <c r="EB10" s="66">
        <f t="shared" si="43"/>
        <v>0</v>
      </c>
      <c r="EC10" s="66">
        <f t="shared" si="44"/>
        <v>0</v>
      </c>
      <c r="ED10" s="66">
        <f t="shared" si="45"/>
        <v>0</v>
      </c>
      <c r="EE10" s="66">
        <f t="shared" si="46"/>
        <v>0</v>
      </c>
      <c r="EF10" s="66">
        <f t="shared" si="47"/>
        <v>0</v>
      </c>
      <c r="EG10" s="66">
        <f t="shared" si="48"/>
        <v>0</v>
      </c>
      <c r="EH10" s="66">
        <f t="shared" si="49"/>
        <v>0</v>
      </c>
      <c r="EI10" s="66">
        <f t="shared" si="50"/>
        <v>0</v>
      </c>
      <c r="EJ10" s="67">
        <f t="shared" si="72"/>
        <v>0</v>
      </c>
      <c r="EK10" s="67">
        <f t="shared" si="51"/>
        <v>0</v>
      </c>
      <c r="EL10" s="67">
        <f t="shared" si="73"/>
        <v>0</v>
      </c>
      <c r="EM10" s="53" cm="1">
        <f t="array" aca="1" ref="EM10" ca="1">EJ10*CELL("contents",$Q10)</f>
        <v>0</v>
      </c>
      <c r="EN10" s="53" cm="1">
        <f t="array" aca="1" ref="EN10" ca="1">EK10*CELL("contents",$Q10)</f>
        <v>0</v>
      </c>
      <c r="EO10" s="68">
        <f t="shared" si="74"/>
        <v>44064</v>
      </c>
      <c r="EP10" s="2">
        <v>1</v>
      </c>
      <c r="EQ10" s="2">
        <f t="shared" ref="EQ10:ET10" si="83">EP10*1.0215</f>
        <v>1.0215000000000001</v>
      </c>
      <c r="ER10" s="2">
        <f t="shared" si="83"/>
        <v>1.0434622500000001</v>
      </c>
      <c r="ES10" s="2">
        <f t="shared" si="83"/>
        <v>1.0658966883750003</v>
      </c>
      <c r="ET10" s="2">
        <f t="shared" si="83"/>
        <v>1.0888134671750629</v>
      </c>
      <c r="EU10" s="69">
        <f t="shared" si="52"/>
        <v>0</v>
      </c>
      <c r="EV10" s="69">
        <f t="shared" si="53"/>
        <v>0</v>
      </c>
      <c r="EW10" s="69">
        <f t="shared" si="54"/>
        <v>0</v>
      </c>
      <c r="EX10" s="69">
        <f t="shared" si="55"/>
        <v>0</v>
      </c>
      <c r="EY10" s="69">
        <f t="shared" si="76"/>
        <v>0</v>
      </c>
      <c r="EZ10" s="69">
        <f t="shared" si="76"/>
        <v>0</v>
      </c>
      <c r="FA10" s="69">
        <f t="shared" si="76"/>
        <v>0</v>
      </c>
      <c r="FB10" s="69">
        <f t="shared" si="76"/>
        <v>0</v>
      </c>
      <c r="FC10" t="s">
        <v>1529</v>
      </c>
    </row>
    <row r="11" spans="1:159" x14ac:dyDescent="0.25">
      <c r="A11" s="2">
        <v>1.1000000000000001</v>
      </c>
      <c r="B11" s="2" t="s">
        <v>1155</v>
      </c>
      <c r="C11" s="61" t="s">
        <v>147</v>
      </c>
      <c r="D11" s="62" t="s">
        <v>1156</v>
      </c>
      <c r="E11" s="63" t="s">
        <v>1157</v>
      </c>
      <c r="F11" s="2" t="s">
        <v>1158</v>
      </c>
      <c r="G11" s="61" t="s">
        <v>151</v>
      </c>
      <c r="H11" s="64" t="s">
        <v>152</v>
      </c>
      <c r="I11" s="61" t="s">
        <v>1159</v>
      </c>
      <c r="J11" s="65" t="s">
        <v>1139</v>
      </c>
      <c r="K11" s="75">
        <v>45</v>
      </c>
      <c r="L11" s="79">
        <v>46</v>
      </c>
      <c r="M11" s="57">
        <v>0.35</v>
      </c>
      <c r="N11" s="85">
        <v>0.53</v>
      </c>
      <c r="O11" s="64" t="s">
        <v>155</v>
      </c>
      <c r="P11" s="2" t="s">
        <v>156</v>
      </c>
      <c r="Q11" s="200">
        <f>VLOOKUP(P11,Contingencies!$A$2:$D$7,4,FALSE)</f>
        <v>0.09</v>
      </c>
      <c r="R11" s="53">
        <f t="shared" si="56"/>
        <v>23229.104680893732</v>
      </c>
      <c r="S11" s="67">
        <f t="shared" si="57"/>
        <v>12311.425480873679</v>
      </c>
      <c r="T11" s="61"/>
      <c r="U11" s="61">
        <v>60</v>
      </c>
      <c r="V11" s="61">
        <v>60</v>
      </c>
      <c r="W11" s="61">
        <v>60</v>
      </c>
      <c r="X11" s="61">
        <v>60</v>
      </c>
      <c r="Y11" s="61">
        <v>60</v>
      </c>
      <c r="Z11" s="61">
        <v>60</v>
      </c>
      <c r="AA11" s="61">
        <v>60</v>
      </c>
      <c r="AB11" s="61">
        <v>60</v>
      </c>
      <c r="AC11" s="61">
        <v>60</v>
      </c>
      <c r="AD11" s="61">
        <v>60</v>
      </c>
      <c r="AE11" s="61">
        <v>60</v>
      </c>
      <c r="AF11" s="61">
        <v>60</v>
      </c>
      <c r="AG11" s="2">
        <f t="shared" si="58"/>
        <v>720</v>
      </c>
      <c r="AH11" s="51">
        <f t="shared" si="59"/>
        <v>4.8000000000000007</v>
      </c>
      <c r="AI11" s="66">
        <f t="shared" si="0"/>
        <v>3723.3675000000007</v>
      </c>
      <c r="AJ11" s="66">
        <f t="shared" si="1"/>
        <v>3723.3675000000007</v>
      </c>
      <c r="AK11" s="66">
        <f t="shared" si="2"/>
        <v>3723.3675000000007</v>
      </c>
      <c r="AL11" s="66">
        <f t="shared" si="3"/>
        <v>3723.3675000000007</v>
      </c>
      <c r="AM11" s="66">
        <f t="shared" si="4"/>
        <v>3723.3675000000007</v>
      </c>
      <c r="AN11" s="66">
        <f t="shared" si="5"/>
        <v>3723.3675000000007</v>
      </c>
      <c r="AO11" s="66">
        <f t="shared" si="6"/>
        <v>3723.3675000000007</v>
      </c>
      <c r="AP11" s="66">
        <f t="shared" si="7"/>
        <v>3723.3675000000007</v>
      </c>
      <c r="AQ11" s="66">
        <f t="shared" si="8"/>
        <v>3723.3675000000007</v>
      </c>
      <c r="AR11" s="66">
        <f t="shared" si="9"/>
        <v>3723.3675000000007</v>
      </c>
      <c r="AS11" s="66">
        <f t="shared" si="10"/>
        <v>3723.3675000000007</v>
      </c>
      <c r="AT11" s="66">
        <f t="shared" si="11"/>
        <v>3723.3675000000007</v>
      </c>
      <c r="AU11" s="67">
        <f t="shared" si="60"/>
        <v>44680.410000000011</v>
      </c>
      <c r="AV11" s="67">
        <f t="shared" si="12"/>
        <v>23680.617300000005</v>
      </c>
      <c r="AW11" s="67">
        <f t="shared" si="61"/>
        <v>68361.027300000016</v>
      </c>
      <c r="AX11" s="53" cm="1">
        <f t="array" aca="1" ref="AX11" ca="1">AU11*CELL("contents",$Q11)</f>
        <v>4021.2369000000008</v>
      </c>
      <c r="AY11" s="53" cm="1">
        <f t="array" aca="1" ref="AY11" ca="1">AV11*CELL("contents",$Q11)</f>
        <v>2131.2555570000004</v>
      </c>
      <c r="AZ11" s="61">
        <v>60</v>
      </c>
      <c r="BA11" s="61">
        <v>60</v>
      </c>
      <c r="BB11" s="61">
        <v>60</v>
      </c>
      <c r="BC11" s="61">
        <v>60</v>
      </c>
      <c r="BD11" s="61">
        <v>60</v>
      </c>
      <c r="BE11" s="61">
        <v>60</v>
      </c>
      <c r="BF11" s="61">
        <v>60</v>
      </c>
      <c r="BG11" s="61">
        <v>60</v>
      </c>
      <c r="BH11" s="61">
        <v>60</v>
      </c>
      <c r="BI11" s="61">
        <v>60</v>
      </c>
      <c r="BJ11" s="61">
        <v>60</v>
      </c>
      <c r="BK11" s="61">
        <v>60</v>
      </c>
      <c r="BL11" s="2">
        <f t="shared" si="62"/>
        <v>720</v>
      </c>
      <c r="BM11" s="51">
        <f t="shared" si="63"/>
        <v>4.8000000000000007</v>
      </c>
      <c r="BN11" s="66">
        <f t="shared" si="13"/>
        <v>3803.4199012500012</v>
      </c>
      <c r="BO11" s="66">
        <f t="shared" si="14"/>
        <v>3803.4199012500012</v>
      </c>
      <c r="BP11" s="66">
        <f t="shared" si="15"/>
        <v>3803.4199012500012</v>
      </c>
      <c r="BQ11" s="66">
        <f t="shared" si="16"/>
        <v>3803.4199012500012</v>
      </c>
      <c r="BR11" s="66">
        <f t="shared" si="17"/>
        <v>3803.4199012500012</v>
      </c>
      <c r="BS11" s="66">
        <f t="shared" si="18"/>
        <v>3803.4199012500012</v>
      </c>
      <c r="BT11" s="66">
        <f t="shared" si="19"/>
        <v>3803.4199012500012</v>
      </c>
      <c r="BU11" s="66">
        <f t="shared" si="20"/>
        <v>3803.4199012500012</v>
      </c>
      <c r="BV11" s="66">
        <f t="shared" si="21"/>
        <v>3803.4199012500012</v>
      </c>
      <c r="BW11" s="66">
        <f t="shared" si="22"/>
        <v>3803.4199012500012</v>
      </c>
      <c r="BX11" s="66">
        <f t="shared" si="23"/>
        <v>3803.4199012500012</v>
      </c>
      <c r="BY11" s="66">
        <f t="shared" si="24"/>
        <v>3803.4199012500012</v>
      </c>
      <c r="BZ11" s="67">
        <f t="shared" si="64"/>
        <v>45641.038815000029</v>
      </c>
      <c r="CA11" s="67">
        <f t="shared" si="25"/>
        <v>24189.750571950015</v>
      </c>
      <c r="CB11" s="67">
        <f t="shared" si="65"/>
        <v>69830.78938695004</v>
      </c>
      <c r="CC11" s="53" cm="1">
        <f t="array" aca="1" ref="CC11" ca="1">BZ11*CELL("contents",$Q11)</f>
        <v>4107.6934933500024</v>
      </c>
      <c r="CD11" s="53" cm="1">
        <f t="array" aca="1" ref="CD11" ca="1">CA11*CELL("contents",$Q11)</f>
        <v>2177.0775514755014</v>
      </c>
      <c r="CE11" s="61">
        <v>60</v>
      </c>
      <c r="CF11" s="61">
        <v>60</v>
      </c>
      <c r="CG11" s="61">
        <v>60</v>
      </c>
      <c r="CH11" s="61">
        <v>60</v>
      </c>
      <c r="CI11" s="61">
        <v>60</v>
      </c>
      <c r="CJ11" s="61">
        <v>60</v>
      </c>
      <c r="CK11" s="61">
        <v>60</v>
      </c>
      <c r="CL11" s="61">
        <v>60</v>
      </c>
      <c r="CM11" s="61">
        <v>60</v>
      </c>
      <c r="CN11" s="61">
        <v>60</v>
      </c>
      <c r="CO11" s="61">
        <v>60</v>
      </c>
      <c r="CP11" s="61">
        <v>60</v>
      </c>
      <c r="CQ11" s="2">
        <f t="shared" si="66"/>
        <v>720</v>
      </c>
      <c r="CR11" s="51">
        <f t="shared" si="67"/>
        <v>4.8000000000000007</v>
      </c>
      <c r="CS11" s="66">
        <f t="shared" si="26"/>
        <v>3885.1934291268767</v>
      </c>
      <c r="CT11" s="66">
        <f t="shared" si="27"/>
        <v>3885.1934291268767</v>
      </c>
      <c r="CU11" s="66">
        <f t="shared" si="28"/>
        <v>3885.1934291268767</v>
      </c>
      <c r="CV11" s="66">
        <f t="shared" si="29"/>
        <v>3885.1934291268767</v>
      </c>
      <c r="CW11" s="66">
        <f t="shared" si="30"/>
        <v>3885.1934291268767</v>
      </c>
      <c r="CX11" s="66">
        <f t="shared" si="31"/>
        <v>3885.1934291268767</v>
      </c>
      <c r="CY11" s="66">
        <f t="shared" si="32"/>
        <v>3885.1934291268767</v>
      </c>
      <c r="CZ11" s="66">
        <f t="shared" si="33"/>
        <v>3885.1934291268767</v>
      </c>
      <c r="DA11" s="66">
        <f t="shared" si="34"/>
        <v>3885.1934291268767</v>
      </c>
      <c r="DB11" s="66">
        <f t="shared" si="35"/>
        <v>3885.1934291268767</v>
      </c>
      <c r="DC11" s="66">
        <f t="shared" si="36"/>
        <v>3885.1934291268767</v>
      </c>
      <c r="DD11" s="66">
        <f t="shared" si="37"/>
        <v>3885.1934291268767</v>
      </c>
      <c r="DE11" s="67">
        <f t="shared" si="68"/>
        <v>46622.321149522519</v>
      </c>
      <c r="DF11" s="67">
        <f t="shared" si="38"/>
        <v>24709.830209246935</v>
      </c>
      <c r="DG11" s="67">
        <f t="shared" si="69"/>
        <v>71332.15135876945</v>
      </c>
      <c r="DH11" s="53" cm="1">
        <f t="array" aca="1" ref="DH11" ca="1">DE11*CELL("contents",$Q11)</f>
        <v>4196.0089034570265</v>
      </c>
      <c r="DI11" s="53" cm="1">
        <f t="array" aca="1" ref="DI11" ca="1">DF11*CELL("contents",$Q11)</f>
        <v>2223.8847188322238</v>
      </c>
      <c r="DJ11" s="61">
        <v>60</v>
      </c>
      <c r="DK11" s="61">
        <v>60</v>
      </c>
      <c r="DL11" s="61">
        <v>60</v>
      </c>
      <c r="DM11" s="61">
        <v>60</v>
      </c>
      <c r="DN11" s="61">
        <v>60</v>
      </c>
      <c r="DO11" s="61">
        <v>60</v>
      </c>
      <c r="DP11" s="61">
        <v>60</v>
      </c>
      <c r="DQ11" s="61">
        <v>60</v>
      </c>
      <c r="DR11" s="61"/>
      <c r="DS11" s="2"/>
      <c r="DT11" s="2"/>
      <c r="DU11" s="2"/>
      <c r="DV11" s="2">
        <f t="shared" si="70"/>
        <v>480</v>
      </c>
      <c r="DW11" s="51">
        <f t="shared" si="71"/>
        <v>3.2</v>
      </c>
      <c r="DX11" s="66">
        <f t="shared" si="39"/>
        <v>3968.7250878531049</v>
      </c>
      <c r="DY11" s="66">
        <f t="shared" si="40"/>
        <v>3968.7250878531049</v>
      </c>
      <c r="DZ11" s="66">
        <f t="shared" si="41"/>
        <v>3968.7250878531049</v>
      </c>
      <c r="EA11" s="66">
        <f t="shared" si="42"/>
        <v>3968.7250878531049</v>
      </c>
      <c r="EB11" s="66">
        <f t="shared" si="43"/>
        <v>3968.7250878531049</v>
      </c>
      <c r="EC11" s="66">
        <f t="shared" si="44"/>
        <v>3968.7250878531049</v>
      </c>
      <c r="ED11" s="66">
        <f t="shared" si="45"/>
        <v>3968.7250878531049</v>
      </c>
      <c r="EE11" s="66">
        <f t="shared" si="46"/>
        <v>3968.7250878531049</v>
      </c>
      <c r="EF11" s="66">
        <f t="shared" si="47"/>
        <v>0</v>
      </c>
      <c r="EG11" s="66">
        <f t="shared" si="48"/>
        <v>0</v>
      </c>
      <c r="EH11" s="66">
        <f t="shared" si="49"/>
        <v>0</v>
      </c>
      <c r="EI11" s="66">
        <f t="shared" si="50"/>
        <v>0</v>
      </c>
      <c r="EJ11" s="67">
        <f t="shared" si="72"/>
        <v>31749.800702824839</v>
      </c>
      <c r="EK11" s="67">
        <f t="shared" si="51"/>
        <v>16827.394372497165</v>
      </c>
      <c r="EL11" s="67">
        <f t="shared" si="73"/>
        <v>48577.195075322001</v>
      </c>
      <c r="EM11" s="53" cm="1">
        <f t="array" aca="1" ref="EM11" ca="1">EJ11*CELL("contents",$Q11)</f>
        <v>2857.4820632542355</v>
      </c>
      <c r="EN11" s="53" cm="1">
        <f t="array" aca="1" ref="EN11" ca="1">EK11*CELL("contents",$Q11)</f>
        <v>1514.4654935247447</v>
      </c>
      <c r="EO11" s="68">
        <f t="shared" si="74"/>
        <v>258101.16312104149</v>
      </c>
      <c r="EP11" s="2">
        <v>1</v>
      </c>
      <c r="EQ11" s="2">
        <f t="shared" ref="EQ11:ET11" si="84">EP11*1.0215</f>
        <v>1.0215000000000001</v>
      </c>
      <c r="ER11" s="2">
        <f t="shared" si="84"/>
        <v>1.0434622500000001</v>
      </c>
      <c r="ES11" s="2">
        <f t="shared" si="84"/>
        <v>1.0658966883750003</v>
      </c>
      <c r="ET11" s="2">
        <f t="shared" si="84"/>
        <v>1.0888134671750629</v>
      </c>
      <c r="EU11" s="69">
        <f t="shared" si="52"/>
        <v>33096.600000000006</v>
      </c>
      <c r="EV11" s="69">
        <f t="shared" si="53"/>
        <v>33808.176900000006</v>
      </c>
      <c r="EW11" s="69">
        <f t="shared" si="54"/>
        <v>34535.052703350011</v>
      </c>
      <c r="EX11" s="69">
        <f t="shared" si="55"/>
        <v>23518.370890981358</v>
      </c>
      <c r="EY11" s="69">
        <f t="shared" si="76"/>
        <v>11583.810000000001</v>
      </c>
      <c r="EZ11" s="69">
        <f t="shared" si="76"/>
        <v>11832.861915000001</v>
      </c>
      <c r="FA11" s="69">
        <f t="shared" si="76"/>
        <v>12087.268446172504</v>
      </c>
      <c r="FB11" s="69">
        <f t="shared" si="76"/>
        <v>8231.4298118434745</v>
      </c>
      <c r="FC11" t="s">
        <v>1530</v>
      </c>
    </row>
    <row r="12" spans="1:159" x14ac:dyDescent="0.25">
      <c r="A12" s="2">
        <v>1.1000000000000001</v>
      </c>
      <c r="B12" s="2" t="s">
        <v>1155</v>
      </c>
      <c r="C12" s="61" t="s">
        <v>147</v>
      </c>
      <c r="D12" s="62" t="s">
        <v>1156</v>
      </c>
      <c r="E12" s="63" t="s">
        <v>1160</v>
      </c>
      <c r="F12" s="2" t="s">
        <v>1161</v>
      </c>
      <c r="G12" s="61" t="s">
        <v>151</v>
      </c>
      <c r="H12" s="64" t="s">
        <v>152</v>
      </c>
      <c r="I12" s="61" t="s">
        <v>1159</v>
      </c>
      <c r="J12" s="65" t="s">
        <v>1139</v>
      </c>
      <c r="K12" s="75">
        <v>46</v>
      </c>
      <c r="L12" s="79">
        <v>46</v>
      </c>
      <c r="M12" s="57">
        <v>0.35</v>
      </c>
      <c r="N12" s="85">
        <v>0.53</v>
      </c>
      <c r="O12" s="64" t="s">
        <v>155</v>
      </c>
      <c r="P12" s="2" t="s">
        <v>156</v>
      </c>
      <c r="Q12" s="200">
        <f>VLOOKUP(P12,Contingencies!$A$2:$D$7,4,FALSE)</f>
        <v>0.09</v>
      </c>
      <c r="R12" s="53">
        <f t="shared" si="56"/>
        <v>37543.151898419768</v>
      </c>
      <c r="S12" s="67">
        <f t="shared" si="57"/>
        <v>19897.870506162479</v>
      </c>
      <c r="T12" s="61" t="s">
        <v>1162</v>
      </c>
      <c r="U12" s="61">
        <v>150</v>
      </c>
      <c r="V12" s="61">
        <v>150</v>
      </c>
      <c r="W12" s="61">
        <v>150</v>
      </c>
      <c r="X12" s="61">
        <v>150</v>
      </c>
      <c r="Y12" s="61">
        <v>150</v>
      </c>
      <c r="Z12" s="61">
        <v>150</v>
      </c>
      <c r="AA12" s="61">
        <v>150</v>
      </c>
      <c r="AB12" s="61">
        <v>150</v>
      </c>
      <c r="AC12" s="61">
        <v>150</v>
      </c>
      <c r="AD12" s="61">
        <v>150</v>
      </c>
      <c r="AE12" s="61">
        <v>150</v>
      </c>
      <c r="AF12" s="61">
        <v>150</v>
      </c>
      <c r="AG12" s="2">
        <f t="shared" si="58"/>
        <v>1800</v>
      </c>
      <c r="AH12" s="51">
        <f t="shared" si="59"/>
        <v>12</v>
      </c>
      <c r="AI12" s="66">
        <f t="shared" si="0"/>
        <v>9515.2725000000009</v>
      </c>
      <c r="AJ12" s="66">
        <f t="shared" si="1"/>
        <v>9515.2725000000009</v>
      </c>
      <c r="AK12" s="66">
        <f t="shared" si="2"/>
        <v>9515.2725000000009</v>
      </c>
      <c r="AL12" s="66">
        <f t="shared" si="3"/>
        <v>9515.2725000000009</v>
      </c>
      <c r="AM12" s="66">
        <f t="shared" si="4"/>
        <v>9515.2725000000009</v>
      </c>
      <c r="AN12" s="66">
        <f t="shared" si="5"/>
        <v>9515.2725000000009</v>
      </c>
      <c r="AO12" s="66">
        <f t="shared" si="6"/>
        <v>9515.2725000000009</v>
      </c>
      <c r="AP12" s="66">
        <f t="shared" si="7"/>
        <v>9515.2725000000009</v>
      </c>
      <c r="AQ12" s="66">
        <f t="shared" si="8"/>
        <v>9515.2725000000009</v>
      </c>
      <c r="AR12" s="66">
        <f t="shared" si="9"/>
        <v>9515.2725000000009</v>
      </c>
      <c r="AS12" s="66">
        <f t="shared" si="10"/>
        <v>9515.2725000000009</v>
      </c>
      <c r="AT12" s="66">
        <f t="shared" si="11"/>
        <v>9515.2725000000009</v>
      </c>
      <c r="AU12" s="67">
        <f t="shared" si="60"/>
        <v>114183.27000000003</v>
      </c>
      <c r="AV12" s="67">
        <f t="shared" si="12"/>
        <v>60517.133100000021</v>
      </c>
      <c r="AW12" s="67">
        <f t="shared" si="61"/>
        <v>174700.40310000005</v>
      </c>
      <c r="AX12" s="53" cm="1">
        <f t="array" aca="1" ref="AX12" ca="1">AU12*CELL("contents",$Q12)</f>
        <v>10276.494300000002</v>
      </c>
      <c r="AY12" s="53" cm="1">
        <f t="array" aca="1" ref="AY12" ca="1">AV12*CELL("contents",$Q12)</f>
        <v>5446.5419790000014</v>
      </c>
      <c r="AZ12" s="61">
        <v>75</v>
      </c>
      <c r="BA12" s="61">
        <v>75</v>
      </c>
      <c r="BB12" s="61">
        <v>75</v>
      </c>
      <c r="BC12" s="61">
        <v>75</v>
      </c>
      <c r="BD12" s="61">
        <v>75</v>
      </c>
      <c r="BE12" s="61">
        <v>75</v>
      </c>
      <c r="BF12" s="61">
        <v>75</v>
      </c>
      <c r="BG12" s="61">
        <v>75</v>
      </c>
      <c r="BH12" s="61">
        <v>75</v>
      </c>
      <c r="BI12" s="61">
        <v>75</v>
      </c>
      <c r="BJ12" s="61">
        <v>75</v>
      </c>
      <c r="BK12" s="61">
        <v>75</v>
      </c>
      <c r="BL12" s="2">
        <f t="shared" si="62"/>
        <v>900</v>
      </c>
      <c r="BM12" s="51">
        <f t="shared" si="63"/>
        <v>6</v>
      </c>
      <c r="BN12" s="66">
        <f t="shared" si="13"/>
        <v>4859.9254293750009</v>
      </c>
      <c r="BO12" s="66">
        <f t="shared" si="14"/>
        <v>4859.9254293750009</v>
      </c>
      <c r="BP12" s="66">
        <f t="shared" si="15"/>
        <v>4859.9254293750009</v>
      </c>
      <c r="BQ12" s="66">
        <f t="shared" si="16"/>
        <v>4859.9254293750009</v>
      </c>
      <c r="BR12" s="66">
        <f t="shared" si="17"/>
        <v>4859.9254293750009</v>
      </c>
      <c r="BS12" s="66">
        <f t="shared" si="18"/>
        <v>4859.9254293750009</v>
      </c>
      <c r="BT12" s="66">
        <f t="shared" si="19"/>
        <v>4859.9254293750009</v>
      </c>
      <c r="BU12" s="66">
        <f t="shared" si="20"/>
        <v>4859.9254293750009</v>
      </c>
      <c r="BV12" s="66">
        <f t="shared" si="21"/>
        <v>4859.9254293750009</v>
      </c>
      <c r="BW12" s="66">
        <f t="shared" si="22"/>
        <v>4859.9254293750009</v>
      </c>
      <c r="BX12" s="66">
        <f t="shared" si="23"/>
        <v>4859.9254293750009</v>
      </c>
      <c r="BY12" s="66">
        <f t="shared" si="24"/>
        <v>4859.9254293750009</v>
      </c>
      <c r="BZ12" s="67">
        <f t="shared" si="64"/>
        <v>58319.1051525</v>
      </c>
      <c r="CA12" s="67">
        <f t="shared" si="25"/>
        <v>30909.125730825002</v>
      </c>
      <c r="CB12" s="67">
        <f t="shared" si="65"/>
        <v>89228.230883324999</v>
      </c>
      <c r="CC12" s="53" cm="1">
        <f t="array" aca="1" ref="CC12" ca="1">BZ12*CELL("contents",$Q12)</f>
        <v>5248.7194637249995</v>
      </c>
      <c r="CD12" s="53" cm="1">
        <f t="array" aca="1" ref="CD12" ca="1">CA12*CELL("contents",$Q12)</f>
        <v>2781.8213157742503</v>
      </c>
      <c r="CE12" s="61">
        <v>75</v>
      </c>
      <c r="CF12" s="61">
        <v>75</v>
      </c>
      <c r="CG12" s="61">
        <v>75</v>
      </c>
      <c r="CH12" s="61">
        <v>75</v>
      </c>
      <c r="CI12" s="61">
        <v>75</v>
      </c>
      <c r="CJ12" s="61">
        <v>75</v>
      </c>
      <c r="CK12" s="61">
        <v>75</v>
      </c>
      <c r="CL12" s="61">
        <v>75</v>
      </c>
      <c r="CM12" s="61">
        <v>75</v>
      </c>
      <c r="CN12" s="61">
        <v>75</v>
      </c>
      <c r="CO12" s="61">
        <v>75</v>
      </c>
      <c r="CP12" s="61">
        <v>75</v>
      </c>
      <c r="CQ12" s="2">
        <f t="shared" si="66"/>
        <v>900</v>
      </c>
      <c r="CR12" s="51">
        <f t="shared" si="67"/>
        <v>6</v>
      </c>
      <c r="CS12" s="66">
        <f t="shared" si="26"/>
        <v>4964.4138261065636</v>
      </c>
      <c r="CT12" s="66">
        <f t="shared" si="27"/>
        <v>4964.4138261065636</v>
      </c>
      <c r="CU12" s="66">
        <f t="shared" si="28"/>
        <v>4964.4138261065636</v>
      </c>
      <c r="CV12" s="66">
        <f t="shared" si="29"/>
        <v>4964.4138261065636</v>
      </c>
      <c r="CW12" s="66">
        <f t="shared" si="30"/>
        <v>4964.4138261065636</v>
      </c>
      <c r="CX12" s="66">
        <f t="shared" si="31"/>
        <v>4964.4138261065636</v>
      </c>
      <c r="CY12" s="66">
        <f t="shared" si="32"/>
        <v>4964.4138261065636</v>
      </c>
      <c r="CZ12" s="66">
        <f t="shared" si="33"/>
        <v>4964.4138261065636</v>
      </c>
      <c r="DA12" s="66">
        <f t="shared" si="34"/>
        <v>4964.4138261065636</v>
      </c>
      <c r="DB12" s="66">
        <f t="shared" si="35"/>
        <v>4964.4138261065636</v>
      </c>
      <c r="DC12" s="66">
        <f t="shared" si="36"/>
        <v>4964.4138261065636</v>
      </c>
      <c r="DD12" s="66">
        <f t="shared" si="37"/>
        <v>4964.4138261065636</v>
      </c>
      <c r="DE12" s="67">
        <f t="shared" si="68"/>
        <v>59572.965913278778</v>
      </c>
      <c r="DF12" s="67">
        <f t="shared" si="38"/>
        <v>31573.671934037753</v>
      </c>
      <c r="DG12" s="67">
        <f t="shared" si="69"/>
        <v>91146.637847316539</v>
      </c>
      <c r="DH12" s="53" cm="1">
        <f t="array" aca="1" ref="DH12" ca="1">DE12*CELL("contents",$Q12)</f>
        <v>5361.56693219509</v>
      </c>
      <c r="DI12" s="53" cm="1">
        <f t="array" aca="1" ref="DI12" ca="1">DF12*CELL("contents",$Q12)</f>
        <v>2841.6304740633977</v>
      </c>
      <c r="DJ12" s="61">
        <v>75</v>
      </c>
      <c r="DK12" s="61">
        <v>75</v>
      </c>
      <c r="DL12" s="61">
        <v>75</v>
      </c>
      <c r="DM12" s="61">
        <v>75</v>
      </c>
      <c r="DN12" s="61">
        <v>75</v>
      </c>
      <c r="DO12" s="61">
        <v>75</v>
      </c>
      <c r="DP12" s="61">
        <v>75</v>
      </c>
      <c r="DQ12" s="61">
        <v>75</v>
      </c>
      <c r="DR12" s="61"/>
      <c r="DS12" s="2"/>
      <c r="DT12" s="2"/>
      <c r="DU12" s="2"/>
      <c r="DV12" s="2">
        <f t="shared" si="70"/>
        <v>600</v>
      </c>
      <c r="DW12" s="51">
        <f t="shared" si="71"/>
        <v>4</v>
      </c>
      <c r="DX12" s="66">
        <f t="shared" si="39"/>
        <v>5071.1487233678554</v>
      </c>
      <c r="DY12" s="66">
        <f t="shared" si="40"/>
        <v>5071.1487233678554</v>
      </c>
      <c r="DZ12" s="66">
        <f t="shared" si="41"/>
        <v>5071.1487233678554</v>
      </c>
      <c r="EA12" s="66">
        <f t="shared" si="42"/>
        <v>5071.1487233678554</v>
      </c>
      <c r="EB12" s="66">
        <f t="shared" si="43"/>
        <v>5071.1487233678554</v>
      </c>
      <c r="EC12" s="66">
        <f t="shared" si="44"/>
        <v>5071.1487233678554</v>
      </c>
      <c r="ED12" s="66">
        <f t="shared" si="45"/>
        <v>5071.1487233678554</v>
      </c>
      <c r="EE12" s="66">
        <f t="shared" si="46"/>
        <v>5071.1487233678554</v>
      </c>
      <c r="EF12" s="66">
        <f t="shared" si="47"/>
        <v>0</v>
      </c>
      <c r="EG12" s="66">
        <f t="shared" si="48"/>
        <v>0</v>
      </c>
      <c r="EH12" s="66">
        <f t="shared" si="49"/>
        <v>0</v>
      </c>
      <c r="EI12" s="66">
        <f t="shared" si="50"/>
        <v>0</v>
      </c>
      <c r="EJ12" s="67">
        <f t="shared" si="72"/>
        <v>40569.189786942843</v>
      </c>
      <c r="EK12" s="67">
        <f t="shared" si="51"/>
        <v>21501.670587079709</v>
      </c>
      <c r="EL12" s="67">
        <f t="shared" si="73"/>
        <v>62070.860374022552</v>
      </c>
      <c r="EM12" s="53" cm="1">
        <f t="array" aca="1" ref="EM12" ca="1">EJ12*CELL("contents",$Q12)</f>
        <v>3651.2270808248559</v>
      </c>
      <c r="EN12" s="53" cm="1">
        <f t="array" aca="1" ref="EN12" ca="1">EK12*CELL("contents",$Q12)</f>
        <v>1935.1503528371736</v>
      </c>
      <c r="EO12" s="68">
        <f t="shared" si="74"/>
        <v>417146.13220466411</v>
      </c>
      <c r="EP12" s="2">
        <v>1</v>
      </c>
      <c r="EQ12" s="2">
        <f t="shared" ref="EQ12:ET12" si="85">EP12*1.0215</f>
        <v>1.0215000000000001</v>
      </c>
      <c r="ER12" s="2">
        <f t="shared" si="85"/>
        <v>1.0434622500000001</v>
      </c>
      <c r="ES12" s="2">
        <f t="shared" si="85"/>
        <v>1.0658966883750003</v>
      </c>
      <c r="ET12" s="2">
        <f t="shared" si="85"/>
        <v>1.0888134671750629</v>
      </c>
      <c r="EU12" s="69">
        <f t="shared" si="52"/>
        <v>84580.200000000012</v>
      </c>
      <c r="EV12" s="69">
        <f t="shared" si="53"/>
        <v>43199.337150000007</v>
      </c>
      <c r="EW12" s="69">
        <f t="shared" si="54"/>
        <v>44128.122898725014</v>
      </c>
      <c r="EX12" s="69">
        <f t="shared" si="55"/>
        <v>30051.251694031736</v>
      </c>
      <c r="EY12" s="69">
        <f t="shared" si="76"/>
        <v>29603.070000000003</v>
      </c>
      <c r="EZ12" s="69">
        <f t="shared" si="76"/>
        <v>15119.768002500001</v>
      </c>
      <c r="FA12" s="69">
        <f t="shared" si="76"/>
        <v>15444.843014553753</v>
      </c>
      <c r="FB12" s="69">
        <f t="shared" si="76"/>
        <v>10517.938092911107</v>
      </c>
      <c r="FC12" t="s">
        <v>1530</v>
      </c>
    </row>
    <row r="13" spans="1:159" ht="25.5" x14ac:dyDescent="0.25">
      <c r="A13" s="2">
        <v>1.1000000000000001</v>
      </c>
      <c r="B13" s="2" t="s">
        <v>1163</v>
      </c>
      <c r="C13" s="61" t="s">
        <v>147</v>
      </c>
      <c r="D13" s="62" t="s">
        <v>1164</v>
      </c>
      <c r="E13" s="63" t="s">
        <v>1165</v>
      </c>
      <c r="F13" s="2" t="s">
        <v>242</v>
      </c>
      <c r="G13" s="61" t="s">
        <v>151</v>
      </c>
      <c r="H13" s="64" t="s">
        <v>152</v>
      </c>
      <c r="I13" s="61" t="s">
        <v>1159</v>
      </c>
      <c r="J13" s="65" t="s">
        <v>1139</v>
      </c>
      <c r="K13" s="75">
        <v>61</v>
      </c>
      <c r="L13" s="79">
        <v>46</v>
      </c>
      <c r="M13" s="57">
        <v>0.35</v>
      </c>
      <c r="N13" s="85">
        <v>0.53</v>
      </c>
      <c r="O13" s="64" t="s">
        <v>155</v>
      </c>
      <c r="P13" s="2" t="s">
        <v>156</v>
      </c>
      <c r="Q13" s="200">
        <f>VLOOKUP(P13,Contingencies!$A$2:$D$7,4,FALSE)</f>
        <v>0.09</v>
      </c>
      <c r="R13" s="53">
        <f t="shared" si="56"/>
        <v>44019.307987294524</v>
      </c>
      <c r="S13" s="67">
        <f t="shared" si="57"/>
        <v>23330.233233266099</v>
      </c>
      <c r="T13" s="61"/>
      <c r="U13" s="61">
        <v>113</v>
      </c>
      <c r="V13" s="61">
        <v>113</v>
      </c>
      <c r="W13" s="61">
        <v>113</v>
      </c>
      <c r="X13" s="61">
        <v>113</v>
      </c>
      <c r="Y13" s="61">
        <v>113</v>
      </c>
      <c r="Z13" s="61">
        <v>113</v>
      </c>
      <c r="AA13" s="61">
        <v>113</v>
      </c>
      <c r="AB13" s="61">
        <v>113</v>
      </c>
      <c r="AC13" s="61">
        <v>113</v>
      </c>
      <c r="AD13" s="61">
        <v>113</v>
      </c>
      <c r="AE13" s="61">
        <v>113</v>
      </c>
      <c r="AF13" s="61">
        <v>113</v>
      </c>
      <c r="AG13" s="2">
        <f t="shared" si="58"/>
        <v>1356</v>
      </c>
      <c r="AH13" s="51">
        <f t="shared" si="59"/>
        <v>9.0399999999999991</v>
      </c>
      <c r="AI13" s="66">
        <f t="shared" si="0"/>
        <v>9505.6193250000015</v>
      </c>
      <c r="AJ13" s="66">
        <f t="shared" si="1"/>
        <v>9505.6193250000015</v>
      </c>
      <c r="AK13" s="66">
        <f t="shared" si="2"/>
        <v>9505.6193250000015</v>
      </c>
      <c r="AL13" s="66">
        <f t="shared" si="3"/>
        <v>9505.6193250000015</v>
      </c>
      <c r="AM13" s="66">
        <f t="shared" si="4"/>
        <v>9505.6193250000015</v>
      </c>
      <c r="AN13" s="66">
        <f t="shared" si="5"/>
        <v>9505.6193250000015</v>
      </c>
      <c r="AO13" s="66">
        <f t="shared" si="6"/>
        <v>9505.6193250000015</v>
      </c>
      <c r="AP13" s="66">
        <f t="shared" si="7"/>
        <v>9505.6193250000015</v>
      </c>
      <c r="AQ13" s="66">
        <f t="shared" si="8"/>
        <v>9505.6193250000015</v>
      </c>
      <c r="AR13" s="66">
        <f t="shared" si="9"/>
        <v>9505.6193250000015</v>
      </c>
      <c r="AS13" s="66">
        <f t="shared" si="10"/>
        <v>9505.6193250000015</v>
      </c>
      <c r="AT13" s="66">
        <f t="shared" si="11"/>
        <v>9505.6193250000015</v>
      </c>
      <c r="AU13" s="67">
        <f t="shared" si="60"/>
        <v>114067.43190000004</v>
      </c>
      <c r="AV13" s="67">
        <f t="shared" si="12"/>
        <v>60455.738907000021</v>
      </c>
      <c r="AW13" s="67">
        <f t="shared" si="61"/>
        <v>174523.17080700008</v>
      </c>
      <c r="AX13" s="53" cm="1">
        <f t="array" aca="1" ref="AX13" ca="1">AU13*CELL("contents",$Q13)</f>
        <v>10266.068871000003</v>
      </c>
      <c r="AY13" s="53" cm="1">
        <f t="array" aca="1" ref="AY13" ca="1">AV13*CELL("contents",$Q13)</f>
        <v>5441.0165016300016</v>
      </c>
      <c r="AZ13" s="61">
        <v>113</v>
      </c>
      <c r="BA13" s="61">
        <v>113</v>
      </c>
      <c r="BB13" s="61">
        <v>0</v>
      </c>
      <c r="BC13" s="61">
        <v>0</v>
      </c>
      <c r="BD13" s="61">
        <v>50</v>
      </c>
      <c r="BE13" s="61">
        <v>113</v>
      </c>
      <c r="BF13" s="61">
        <v>113</v>
      </c>
      <c r="BG13" s="61">
        <v>113</v>
      </c>
      <c r="BH13" s="61">
        <v>113</v>
      </c>
      <c r="BI13" s="61">
        <v>113</v>
      </c>
      <c r="BJ13" s="61">
        <v>113</v>
      </c>
      <c r="BK13" s="61">
        <v>113</v>
      </c>
      <c r="BL13" s="2">
        <f t="shared" si="62"/>
        <v>1067</v>
      </c>
      <c r="BM13" s="51">
        <f t="shared" si="63"/>
        <v>7.1133333333333333</v>
      </c>
      <c r="BN13" s="66">
        <f t="shared" si="13"/>
        <v>9709.9901404875018</v>
      </c>
      <c r="BO13" s="66">
        <f t="shared" si="14"/>
        <v>9709.9901404875018</v>
      </c>
      <c r="BP13" s="66">
        <f t="shared" si="15"/>
        <v>0</v>
      </c>
      <c r="BQ13" s="66">
        <f t="shared" si="16"/>
        <v>0</v>
      </c>
      <c r="BR13" s="66">
        <f t="shared" si="17"/>
        <v>4296.455814375001</v>
      </c>
      <c r="BS13" s="66">
        <f t="shared" si="18"/>
        <v>9709.9901404875018</v>
      </c>
      <c r="BT13" s="66">
        <f t="shared" si="19"/>
        <v>9709.9901404875018</v>
      </c>
      <c r="BU13" s="66">
        <f t="shared" si="20"/>
        <v>9709.9901404875018</v>
      </c>
      <c r="BV13" s="66">
        <f t="shared" si="21"/>
        <v>9709.9901404875018</v>
      </c>
      <c r="BW13" s="66">
        <f t="shared" si="22"/>
        <v>9709.9901404875018</v>
      </c>
      <c r="BX13" s="66">
        <f t="shared" si="23"/>
        <v>9709.9901404875018</v>
      </c>
      <c r="BY13" s="66">
        <f t="shared" si="24"/>
        <v>9709.9901404875018</v>
      </c>
      <c r="BZ13" s="67">
        <f t="shared" si="64"/>
        <v>91686.367078762501</v>
      </c>
      <c r="CA13" s="67">
        <f t="shared" si="25"/>
        <v>48593.774551744129</v>
      </c>
      <c r="CB13" s="67">
        <f t="shared" si="65"/>
        <v>140280.14163050664</v>
      </c>
      <c r="CC13" s="53" cm="1">
        <f t="array" aca="1" ref="CC13" ca="1">BZ13*CELL("contents",$Q13)</f>
        <v>8251.7730370886256</v>
      </c>
      <c r="CD13" s="53" cm="1">
        <f t="array" aca="1" ref="CD13" ca="1">CA13*CELL("contents",$Q13)</f>
        <v>4373.4397096569719</v>
      </c>
      <c r="CE13" s="61">
        <v>113</v>
      </c>
      <c r="CF13" s="61">
        <v>113</v>
      </c>
      <c r="CG13" s="61">
        <v>0</v>
      </c>
      <c r="CH13" s="61">
        <v>0</v>
      </c>
      <c r="CI13" s="61">
        <v>50</v>
      </c>
      <c r="CJ13" s="61">
        <v>113</v>
      </c>
      <c r="CK13" s="61">
        <v>113</v>
      </c>
      <c r="CL13" s="61">
        <v>113</v>
      </c>
      <c r="CM13" s="61">
        <v>113</v>
      </c>
      <c r="CN13" s="61">
        <v>113</v>
      </c>
      <c r="CO13" s="61">
        <v>113</v>
      </c>
      <c r="CP13" s="61">
        <v>113</v>
      </c>
      <c r="CQ13" s="2">
        <f t="shared" si="66"/>
        <v>1067</v>
      </c>
      <c r="CR13" s="51">
        <f t="shared" si="67"/>
        <v>7.1133333333333333</v>
      </c>
      <c r="CS13" s="66">
        <f t="shared" si="26"/>
        <v>9918.7549285079858</v>
      </c>
      <c r="CT13" s="66">
        <f t="shared" si="27"/>
        <v>9918.7549285079858</v>
      </c>
      <c r="CU13" s="66">
        <f t="shared" si="28"/>
        <v>0</v>
      </c>
      <c r="CV13" s="66">
        <f t="shared" si="29"/>
        <v>0</v>
      </c>
      <c r="CW13" s="66">
        <f t="shared" si="30"/>
        <v>4388.8296143840635</v>
      </c>
      <c r="CX13" s="66">
        <f t="shared" si="31"/>
        <v>9918.7549285079858</v>
      </c>
      <c r="CY13" s="66">
        <f t="shared" si="32"/>
        <v>9918.7549285079858</v>
      </c>
      <c r="CZ13" s="66">
        <f t="shared" si="33"/>
        <v>9918.7549285079858</v>
      </c>
      <c r="DA13" s="66">
        <f t="shared" si="34"/>
        <v>9918.7549285079858</v>
      </c>
      <c r="DB13" s="66">
        <f t="shared" si="35"/>
        <v>9918.7549285079858</v>
      </c>
      <c r="DC13" s="66">
        <f t="shared" si="36"/>
        <v>9918.7549285079858</v>
      </c>
      <c r="DD13" s="66">
        <f t="shared" si="37"/>
        <v>9918.7549285079858</v>
      </c>
      <c r="DE13" s="67">
        <f t="shared" si="68"/>
        <v>93657.623970955945</v>
      </c>
      <c r="DF13" s="67">
        <f t="shared" si="38"/>
        <v>49638.540704606654</v>
      </c>
      <c r="DG13" s="67">
        <f t="shared" si="69"/>
        <v>143296.16467556258</v>
      </c>
      <c r="DH13" s="53" cm="1">
        <f t="array" aca="1" ref="DH13" ca="1">DE13*CELL("contents",$Q13)</f>
        <v>8429.1861573860351</v>
      </c>
      <c r="DI13" s="53" cm="1">
        <f t="array" aca="1" ref="DI13" ca="1">DF13*CELL("contents",$Q13)</f>
        <v>4467.4686634145983</v>
      </c>
      <c r="DJ13" s="61">
        <v>113</v>
      </c>
      <c r="DK13" s="61">
        <v>113</v>
      </c>
      <c r="DL13" s="61">
        <v>0</v>
      </c>
      <c r="DM13" s="61">
        <v>0</v>
      </c>
      <c r="DN13" s="61">
        <v>0</v>
      </c>
      <c r="DO13" s="61">
        <v>0</v>
      </c>
      <c r="DP13" s="61">
        <v>0</v>
      </c>
      <c r="DQ13" s="61">
        <v>0</v>
      </c>
      <c r="DR13" s="61"/>
      <c r="DS13" s="2"/>
      <c r="DT13" s="2"/>
      <c r="DU13" s="2"/>
      <c r="DV13" s="2">
        <f t="shared" si="70"/>
        <v>226</v>
      </c>
      <c r="DW13" s="51">
        <f t="shared" si="71"/>
        <v>1.5066666666666668</v>
      </c>
      <c r="DX13" s="66">
        <f t="shared" si="39"/>
        <v>10132.008159470908</v>
      </c>
      <c r="DY13" s="66">
        <f t="shared" si="40"/>
        <v>10132.008159470908</v>
      </c>
      <c r="DZ13" s="66">
        <f t="shared" si="41"/>
        <v>0</v>
      </c>
      <c r="EA13" s="66">
        <f t="shared" si="42"/>
        <v>0</v>
      </c>
      <c r="EB13" s="66">
        <f t="shared" si="43"/>
        <v>0</v>
      </c>
      <c r="EC13" s="66">
        <f t="shared" si="44"/>
        <v>0</v>
      </c>
      <c r="ED13" s="66">
        <f t="shared" si="45"/>
        <v>0</v>
      </c>
      <c r="EE13" s="66">
        <f t="shared" si="46"/>
        <v>0</v>
      </c>
      <c r="EF13" s="66">
        <f t="shared" si="47"/>
        <v>0</v>
      </c>
      <c r="EG13" s="66">
        <f t="shared" si="48"/>
        <v>0</v>
      </c>
      <c r="EH13" s="66">
        <f t="shared" si="49"/>
        <v>0</v>
      </c>
      <c r="EI13" s="66">
        <f t="shared" si="50"/>
        <v>0</v>
      </c>
      <c r="EJ13" s="67">
        <f t="shared" si="72"/>
        <v>20264.016318941816</v>
      </c>
      <c r="EK13" s="67">
        <f t="shared" si="51"/>
        <v>10739.928649039162</v>
      </c>
      <c r="EL13" s="67">
        <f t="shared" si="73"/>
        <v>31003.944967980977</v>
      </c>
      <c r="EM13" s="53" cm="1">
        <f t="array" aca="1" ref="EM13" ca="1">EJ13*CELL("contents",$Q13)</f>
        <v>1823.7614687047635</v>
      </c>
      <c r="EN13" s="53" cm="1">
        <f t="array" aca="1" ref="EN13" ca="1">EK13*CELL("contents",$Q13)</f>
        <v>966.5935784135246</v>
      </c>
      <c r="EO13" s="68">
        <f t="shared" si="74"/>
        <v>489103.42208105029</v>
      </c>
      <c r="EP13" s="2">
        <v>1</v>
      </c>
      <c r="EQ13" s="2">
        <f t="shared" ref="EQ13:ET13" si="86">EP13*1.0215</f>
        <v>1.0215000000000001</v>
      </c>
      <c r="ER13" s="2">
        <f t="shared" si="86"/>
        <v>1.0434622500000001</v>
      </c>
      <c r="ES13" s="2">
        <f t="shared" si="86"/>
        <v>1.0658966883750003</v>
      </c>
      <c r="ET13" s="2">
        <f t="shared" si="86"/>
        <v>1.0888134671750629</v>
      </c>
      <c r="EU13" s="69">
        <f t="shared" si="52"/>
        <v>84494.394</v>
      </c>
      <c r="EV13" s="69">
        <f t="shared" si="53"/>
        <v>67915.827465750015</v>
      </c>
      <c r="EW13" s="69">
        <f t="shared" si="54"/>
        <v>69376.017756263638</v>
      </c>
      <c r="EX13" s="69">
        <f t="shared" si="55"/>
        <v>15010.382458475417</v>
      </c>
      <c r="EY13" s="69">
        <f t="shared" si="76"/>
        <v>29573.037899999999</v>
      </c>
      <c r="EZ13" s="69">
        <f t="shared" si="76"/>
        <v>23770.539613012505</v>
      </c>
      <c r="FA13" s="69">
        <f t="shared" si="76"/>
        <v>24281.60621469227</v>
      </c>
      <c r="FB13" s="69">
        <f t="shared" si="76"/>
        <v>5253.6338604663952</v>
      </c>
      <c r="FC13" t="s">
        <v>1531</v>
      </c>
    </row>
    <row r="14" spans="1:159" x14ac:dyDescent="0.25">
      <c r="A14" s="2">
        <v>1.1000000000000001</v>
      </c>
      <c r="B14" s="2" t="s">
        <v>1166</v>
      </c>
      <c r="C14" s="61" t="s">
        <v>147</v>
      </c>
      <c r="D14" s="62" t="s">
        <v>1167</v>
      </c>
      <c r="E14" s="63" t="s">
        <v>1168</v>
      </c>
      <c r="F14" s="2" t="s">
        <v>212</v>
      </c>
      <c r="G14" s="61" t="s">
        <v>151</v>
      </c>
      <c r="H14" s="64" t="s">
        <v>152</v>
      </c>
      <c r="I14" s="61" t="s">
        <v>213</v>
      </c>
      <c r="J14" s="65" t="s">
        <v>1139</v>
      </c>
      <c r="K14" s="75">
        <v>47</v>
      </c>
      <c r="L14" s="79">
        <v>52</v>
      </c>
      <c r="M14" s="57">
        <v>0.35</v>
      </c>
      <c r="N14" s="85">
        <v>0.53</v>
      </c>
      <c r="O14" s="64" t="s">
        <v>155</v>
      </c>
      <c r="P14" s="2" t="s">
        <v>156</v>
      </c>
      <c r="Q14" s="200">
        <f>VLOOKUP(P14,Contingencies!$A$2:$D$7,4,FALSE)</f>
        <v>0.09</v>
      </c>
      <c r="R14" s="53">
        <f t="shared" si="56"/>
        <v>6405.3241549508693</v>
      </c>
      <c r="S14" s="67">
        <f t="shared" si="57"/>
        <v>3394.8218021239609</v>
      </c>
      <c r="T14" s="61" t="s">
        <v>215</v>
      </c>
      <c r="U14" s="61">
        <v>30</v>
      </c>
      <c r="V14" s="61">
        <v>30</v>
      </c>
      <c r="W14" s="61">
        <v>30</v>
      </c>
      <c r="X14" s="61">
        <v>30</v>
      </c>
      <c r="Y14" s="61">
        <v>30</v>
      </c>
      <c r="Z14" s="61">
        <v>30</v>
      </c>
      <c r="AA14" s="61">
        <v>30</v>
      </c>
      <c r="AB14" s="61">
        <v>30</v>
      </c>
      <c r="AC14" s="61">
        <v>30</v>
      </c>
      <c r="AD14" s="61">
        <v>30</v>
      </c>
      <c r="AE14" s="61">
        <v>30</v>
      </c>
      <c r="AF14" s="61">
        <v>30</v>
      </c>
      <c r="AG14" s="2">
        <f t="shared" si="58"/>
        <v>360</v>
      </c>
      <c r="AH14" s="51">
        <f t="shared" si="59"/>
        <v>2.4000000000000004</v>
      </c>
      <c r="AI14" s="66">
        <f t="shared" si="0"/>
        <v>1944.4252500000005</v>
      </c>
      <c r="AJ14" s="66">
        <f t="shared" si="1"/>
        <v>1944.4252500000005</v>
      </c>
      <c r="AK14" s="66">
        <f t="shared" si="2"/>
        <v>1944.4252500000005</v>
      </c>
      <c r="AL14" s="66">
        <f t="shared" si="3"/>
        <v>1944.4252500000005</v>
      </c>
      <c r="AM14" s="66">
        <f t="shared" si="4"/>
        <v>1944.4252500000005</v>
      </c>
      <c r="AN14" s="66">
        <f t="shared" si="5"/>
        <v>1944.4252500000005</v>
      </c>
      <c r="AO14" s="66">
        <f t="shared" si="6"/>
        <v>1944.4252500000005</v>
      </c>
      <c r="AP14" s="66">
        <f t="shared" si="7"/>
        <v>1944.4252500000005</v>
      </c>
      <c r="AQ14" s="66">
        <f t="shared" si="8"/>
        <v>1944.4252500000005</v>
      </c>
      <c r="AR14" s="66">
        <f t="shared" si="9"/>
        <v>1944.4252500000005</v>
      </c>
      <c r="AS14" s="66">
        <f t="shared" si="10"/>
        <v>1944.4252500000005</v>
      </c>
      <c r="AT14" s="66">
        <f t="shared" si="11"/>
        <v>1944.4252500000005</v>
      </c>
      <c r="AU14" s="67">
        <f t="shared" si="60"/>
        <v>23333.103000000006</v>
      </c>
      <c r="AV14" s="67">
        <f t="shared" si="12"/>
        <v>12366.544590000003</v>
      </c>
      <c r="AW14" s="67">
        <f t="shared" si="61"/>
        <v>35699.647590000008</v>
      </c>
      <c r="AX14" s="53" cm="1">
        <f t="array" aca="1" ref="AX14" ca="1">AU14*CELL("contents",$Q14)</f>
        <v>2099.9792700000007</v>
      </c>
      <c r="AY14" s="53" cm="1">
        <f t="array" aca="1" ref="AY14" ca="1">AV14*CELL("contents",$Q14)</f>
        <v>1112.9890131000002</v>
      </c>
      <c r="AZ14" s="61">
        <v>15</v>
      </c>
      <c r="BA14" s="61">
        <v>15</v>
      </c>
      <c r="BB14" s="61">
        <v>15</v>
      </c>
      <c r="BC14" s="61">
        <v>15</v>
      </c>
      <c r="BD14" s="61">
        <v>15</v>
      </c>
      <c r="BE14" s="61">
        <v>15</v>
      </c>
      <c r="BF14" s="61">
        <v>15</v>
      </c>
      <c r="BG14" s="61">
        <v>15</v>
      </c>
      <c r="BH14" s="61">
        <v>15</v>
      </c>
      <c r="BI14" s="61">
        <v>15</v>
      </c>
      <c r="BJ14" s="61">
        <v>15</v>
      </c>
      <c r="BK14" s="61">
        <v>15</v>
      </c>
      <c r="BL14" s="2">
        <f t="shared" si="62"/>
        <v>180</v>
      </c>
      <c r="BM14" s="51">
        <f t="shared" si="63"/>
        <v>1.2000000000000002</v>
      </c>
      <c r="BN14" s="66">
        <f t="shared" si="13"/>
        <v>993.11519643750023</v>
      </c>
      <c r="BO14" s="66">
        <f t="shared" si="14"/>
        <v>993.11519643750023</v>
      </c>
      <c r="BP14" s="66">
        <f t="shared" si="15"/>
        <v>993.11519643750023</v>
      </c>
      <c r="BQ14" s="66">
        <f t="shared" si="16"/>
        <v>993.11519643750023</v>
      </c>
      <c r="BR14" s="66">
        <f t="shared" si="17"/>
        <v>993.11519643750023</v>
      </c>
      <c r="BS14" s="66">
        <f t="shared" si="18"/>
        <v>993.11519643750023</v>
      </c>
      <c r="BT14" s="66">
        <f t="shared" si="19"/>
        <v>993.11519643750023</v>
      </c>
      <c r="BU14" s="66">
        <f t="shared" si="20"/>
        <v>993.11519643750023</v>
      </c>
      <c r="BV14" s="66">
        <f t="shared" si="21"/>
        <v>993.11519643750023</v>
      </c>
      <c r="BW14" s="66">
        <f t="shared" si="22"/>
        <v>993.11519643750023</v>
      </c>
      <c r="BX14" s="66">
        <f t="shared" si="23"/>
        <v>993.11519643750023</v>
      </c>
      <c r="BY14" s="66">
        <f t="shared" si="24"/>
        <v>993.11519643750023</v>
      </c>
      <c r="BZ14" s="67">
        <f t="shared" si="64"/>
        <v>11917.382357250002</v>
      </c>
      <c r="CA14" s="67">
        <f t="shared" si="25"/>
        <v>6316.2126493425012</v>
      </c>
      <c r="CB14" s="67">
        <f t="shared" si="65"/>
        <v>18233.595006592503</v>
      </c>
      <c r="CC14" s="53" cm="1">
        <f t="array" aca="1" ref="CC14" ca="1">BZ14*CELL("contents",$Q14)</f>
        <v>1072.5644121525002</v>
      </c>
      <c r="CD14" s="53" cm="1">
        <f t="array" aca="1" ref="CD14" ca="1">CA14*CELL("contents",$Q14)</f>
        <v>568.45913844082509</v>
      </c>
      <c r="CE14" s="61">
        <v>14</v>
      </c>
      <c r="CF14" s="61">
        <v>14</v>
      </c>
      <c r="CG14" s="61">
        <v>5</v>
      </c>
      <c r="CH14" s="61">
        <v>0</v>
      </c>
      <c r="CI14" s="61">
        <v>8</v>
      </c>
      <c r="CJ14" s="61">
        <v>14</v>
      </c>
      <c r="CK14" s="61">
        <v>14</v>
      </c>
      <c r="CL14" s="61">
        <v>14</v>
      </c>
      <c r="CM14" s="61">
        <v>14</v>
      </c>
      <c r="CN14" s="61">
        <v>14</v>
      </c>
      <c r="CO14" s="61">
        <v>14</v>
      </c>
      <c r="CP14" s="61">
        <v>14</v>
      </c>
      <c r="CQ14" s="2">
        <f t="shared" si="66"/>
        <v>139</v>
      </c>
      <c r="CR14" s="51">
        <f t="shared" si="67"/>
        <v>0.92666666666666664</v>
      </c>
      <c r="CS14" s="66">
        <f t="shared" si="26"/>
        <v>946.83602828351286</v>
      </c>
      <c r="CT14" s="66">
        <f t="shared" si="27"/>
        <v>946.83602828351286</v>
      </c>
      <c r="CU14" s="66">
        <f t="shared" si="28"/>
        <v>338.15572438696881</v>
      </c>
      <c r="CV14" s="66">
        <f t="shared" si="29"/>
        <v>0</v>
      </c>
      <c r="CW14" s="66">
        <f t="shared" si="30"/>
        <v>541.04915901915012</v>
      </c>
      <c r="CX14" s="66">
        <f t="shared" si="31"/>
        <v>946.83602828351286</v>
      </c>
      <c r="CY14" s="66">
        <f t="shared" si="32"/>
        <v>946.83602828351286</v>
      </c>
      <c r="CZ14" s="66">
        <f t="shared" si="33"/>
        <v>946.83602828351286</v>
      </c>
      <c r="DA14" s="66">
        <f t="shared" si="34"/>
        <v>946.83602828351286</v>
      </c>
      <c r="DB14" s="66">
        <f t="shared" si="35"/>
        <v>946.83602828351286</v>
      </c>
      <c r="DC14" s="66">
        <f t="shared" si="36"/>
        <v>946.83602828351286</v>
      </c>
      <c r="DD14" s="66">
        <f t="shared" si="37"/>
        <v>946.83602828351286</v>
      </c>
      <c r="DE14" s="67">
        <f t="shared" si="68"/>
        <v>9400.7291379577346</v>
      </c>
      <c r="DF14" s="67">
        <f t="shared" si="38"/>
        <v>4982.3864431175998</v>
      </c>
      <c r="DG14" s="67">
        <f t="shared" si="69"/>
        <v>14383.115581075333</v>
      </c>
      <c r="DH14" s="53" cm="1">
        <f t="array" aca="1" ref="DH14" ca="1">DE14*CELL("contents",$Q14)</f>
        <v>846.06562241619611</v>
      </c>
      <c r="DI14" s="53" cm="1">
        <f t="array" aca="1" ref="DI14" ca="1">DF14*CELL("contents",$Q14)</f>
        <v>448.41477988058398</v>
      </c>
      <c r="DJ14" s="61">
        <v>9</v>
      </c>
      <c r="DK14" s="61">
        <v>9</v>
      </c>
      <c r="DL14" s="61">
        <v>0</v>
      </c>
      <c r="DM14" s="61">
        <v>0</v>
      </c>
      <c r="DN14" s="61">
        <v>0</v>
      </c>
      <c r="DO14" s="61">
        <v>9</v>
      </c>
      <c r="DP14" s="61">
        <v>0</v>
      </c>
      <c r="DQ14" s="61">
        <v>0</v>
      </c>
      <c r="DR14" s="61"/>
      <c r="DS14" s="2"/>
      <c r="DT14" s="2"/>
      <c r="DU14" s="2"/>
      <c r="DV14" s="2">
        <f t="shared" si="70"/>
        <v>27</v>
      </c>
      <c r="DW14" s="51">
        <f t="shared" si="71"/>
        <v>0.18</v>
      </c>
      <c r="DX14" s="66">
        <f t="shared" si="39"/>
        <v>621.76693043031969</v>
      </c>
      <c r="DY14" s="66">
        <f t="shared" si="40"/>
        <v>621.76693043031969</v>
      </c>
      <c r="DZ14" s="66">
        <f t="shared" si="41"/>
        <v>0</v>
      </c>
      <c r="EA14" s="66">
        <f t="shared" si="42"/>
        <v>0</v>
      </c>
      <c r="EB14" s="66">
        <f t="shared" si="43"/>
        <v>0</v>
      </c>
      <c r="EC14" s="66">
        <f t="shared" si="44"/>
        <v>621.76693043031969</v>
      </c>
      <c r="ED14" s="66">
        <f t="shared" si="45"/>
        <v>0</v>
      </c>
      <c r="EE14" s="66">
        <f t="shared" si="46"/>
        <v>0</v>
      </c>
      <c r="EF14" s="66">
        <f t="shared" si="47"/>
        <v>0</v>
      </c>
      <c r="EG14" s="66">
        <f t="shared" si="48"/>
        <v>0</v>
      </c>
      <c r="EH14" s="66">
        <f t="shared" si="49"/>
        <v>0</v>
      </c>
      <c r="EI14" s="66">
        <f t="shared" si="50"/>
        <v>0</v>
      </c>
      <c r="EJ14" s="67">
        <f t="shared" si="72"/>
        <v>1865.3007912909591</v>
      </c>
      <c r="EK14" s="67">
        <f t="shared" si="51"/>
        <v>988.60941938420831</v>
      </c>
      <c r="EL14" s="67">
        <f t="shared" si="73"/>
        <v>2853.9102106751675</v>
      </c>
      <c r="EM14" s="53" cm="1">
        <f t="array" aca="1" ref="EM14" ca="1">EJ14*CELL("contents",$Q14)</f>
        <v>167.87707121618632</v>
      </c>
      <c r="EN14" s="53" cm="1">
        <f t="array" aca="1" ref="EN14" ca="1">EK14*CELL("contents",$Q14)</f>
        <v>88.974847744578739</v>
      </c>
      <c r="EO14" s="68">
        <f t="shared" si="74"/>
        <v>71170.268388343</v>
      </c>
      <c r="EP14" s="2">
        <v>1</v>
      </c>
      <c r="EQ14" s="2">
        <f t="shared" ref="EQ14:ET14" si="87">EP14*1.0215</f>
        <v>1.0215000000000001</v>
      </c>
      <c r="ER14" s="2">
        <f t="shared" si="87"/>
        <v>1.0434622500000001</v>
      </c>
      <c r="ES14" s="2">
        <f t="shared" si="87"/>
        <v>1.0658966883750003</v>
      </c>
      <c r="ET14" s="2">
        <f t="shared" si="87"/>
        <v>1.0888134671750629</v>
      </c>
      <c r="EU14" s="69">
        <f t="shared" si="52"/>
        <v>17283.780000000002</v>
      </c>
      <c r="EV14" s="69">
        <f t="shared" si="53"/>
        <v>8827.6906350000008</v>
      </c>
      <c r="EW14" s="69">
        <f t="shared" si="54"/>
        <v>6963.5030651538773</v>
      </c>
      <c r="EX14" s="69">
        <f t="shared" si="55"/>
        <v>1381.7042898451548</v>
      </c>
      <c r="EY14" s="69">
        <f t="shared" si="76"/>
        <v>6049.3230000000003</v>
      </c>
      <c r="EZ14" s="69">
        <f t="shared" si="76"/>
        <v>3089.6917222500001</v>
      </c>
      <c r="FA14" s="69">
        <f t="shared" si="76"/>
        <v>2437.2260728038568</v>
      </c>
      <c r="FB14" s="69">
        <f t="shared" si="76"/>
        <v>483.59650144580417</v>
      </c>
      <c r="FC14" t="s">
        <v>1532</v>
      </c>
    </row>
    <row r="15" spans="1:159" x14ac:dyDescent="0.25">
      <c r="A15" s="2">
        <v>1.1000000000000001</v>
      </c>
      <c r="B15" s="2" t="s">
        <v>1169</v>
      </c>
      <c r="C15" s="61" t="s">
        <v>147</v>
      </c>
      <c r="D15" s="62" t="s">
        <v>1170</v>
      </c>
      <c r="E15" s="63" t="s">
        <v>1171</v>
      </c>
      <c r="F15" s="2" t="s">
        <v>1172</v>
      </c>
      <c r="G15" s="61" t="s">
        <v>151</v>
      </c>
      <c r="H15" s="64" t="s">
        <v>152</v>
      </c>
      <c r="I15" s="61" t="s">
        <v>153</v>
      </c>
      <c r="J15" s="65" t="s">
        <v>1139</v>
      </c>
      <c r="K15" s="75">
        <v>64</v>
      </c>
      <c r="L15" s="79">
        <v>55</v>
      </c>
      <c r="M15" s="57">
        <v>0.35</v>
      </c>
      <c r="N15" s="85">
        <v>0.53</v>
      </c>
      <c r="O15" s="64" t="s">
        <v>155</v>
      </c>
      <c r="P15" s="2" t="s">
        <v>156</v>
      </c>
      <c r="Q15" s="200">
        <f>VLOOKUP(P15,Contingencies!$A$2:$D$7,4,FALSE)</f>
        <v>0.09</v>
      </c>
      <c r="R15" s="53">
        <f t="shared" si="56"/>
        <v>29719.45348151408</v>
      </c>
      <c r="S15" s="67">
        <f t="shared" si="57"/>
        <v>15751.310345202462</v>
      </c>
      <c r="T15" s="61"/>
      <c r="U15" s="61">
        <v>75</v>
      </c>
      <c r="V15" s="61">
        <v>75</v>
      </c>
      <c r="W15" s="61">
        <v>75</v>
      </c>
      <c r="X15" s="61">
        <v>75</v>
      </c>
      <c r="Y15" s="61">
        <v>75</v>
      </c>
      <c r="Z15" s="61">
        <v>75</v>
      </c>
      <c r="AA15" s="61">
        <v>75</v>
      </c>
      <c r="AB15" s="61">
        <v>75</v>
      </c>
      <c r="AC15" s="61">
        <v>75</v>
      </c>
      <c r="AD15" s="61">
        <v>75</v>
      </c>
      <c r="AE15" s="61">
        <v>75</v>
      </c>
      <c r="AF15" s="61">
        <v>75</v>
      </c>
      <c r="AG15" s="2">
        <f t="shared" si="58"/>
        <v>900</v>
      </c>
      <c r="AH15" s="51">
        <f t="shared" si="59"/>
        <v>6</v>
      </c>
      <c r="AI15" s="66">
        <f t="shared" si="0"/>
        <v>6619.3200000000006</v>
      </c>
      <c r="AJ15" s="66">
        <f t="shared" si="1"/>
        <v>6619.3200000000006</v>
      </c>
      <c r="AK15" s="66">
        <f t="shared" si="2"/>
        <v>6619.3200000000006</v>
      </c>
      <c r="AL15" s="66">
        <f t="shared" si="3"/>
        <v>6619.3200000000006</v>
      </c>
      <c r="AM15" s="66">
        <f t="shared" si="4"/>
        <v>6619.3200000000006</v>
      </c>
      <c r="AN15" s="66">
        <f t="shared" si="5"/>
        <v>6619.3200000000006</v>
      </c>
      <c r="AO15" s="66">
        <f t="shared" si="6"/>
        <v>6619.3200000000006</v>
      </c>
      <c r="AP15" s="66">
        <f t="shared" si="7"/>
        <v>6619.3200000000006</v>
      </c>
      <c r="AQ15" s="66">
        <f t="shared" si="8"/>
        <v>6619.3200000000006</v>
      </c>
      <c r="AR15" s="66">
        <f t="shared" si="9"/>
        <v>6619.3200000000006</v>
      </c>
      <c r="AS15" s="66">
        <f t="shared" si="10"/>
        <v>6619.3200000000006</v>
      </c>
      <c r="AT15" s="66">
        <f t="shared" si="11"/>
        <v>6619.3200000000006</v>
      </c>
      <c r="AU15" s="67">
        <f t="shared" si="60"/>
        <v>79431.840000000026</v>
      </c>
      <c r="AV15" s="67">
        <f t="shared" si="12"/>
        <v>42098.875200000017</v>
      </c>
      <c r="AW15" s="67">
        <f t="shared" si="61"/>
        <v>121530.71520000004</v>
      </c>
      <c r="AX15" s="53" cm="1">
        <f t="array" aca="1" ref="AX15" ca="1">AU15*CELL("contents",$Q15)</f>
        <v>7148.8656000000019</v>
      </c>
      <c r="AY15" s="53" cm="1">
        <f t="array" aca="1" ref="AY15" ca="1">AV15*CELL("contents",$Q15)</f>
        <v>3788.8987680000014</v>
      </c>
      <c r="AZ15" s="61">
        <v>75</v>
      </c>
      <c r="BA15" s="61">
        <v>75</v>
      </c>
      <c r="BB15" s="61">
        <v>75</v>
      </c>
      <c r="BC15" s="61">
        <v>75</v>
      </c>
      <c r="BD15" s="61">
        <v>75</v>
      </c>
      <c r="BE15" s="61">
        <v>75</v>
      </c>
      <c r="BF15" s="61">
        <v>75</v>
      </c>
      <c r="BG15" s="61">
        <v>75</v>
      </c>
      <c r="BH15" s="61">
        <v>75</v>
      </c>
      <c r="BI15" s="61">
        <v>75</v>
      </c>
      <c r="BJ15" s="61">
        <v>75</v>
      </c>
      <c r="BK15" s="61">
        <v>75</v>
      </c>
      <c r="BL15" s="2">
        <f t="shared" si="62"/>
        <v>900</v>
      </c>
      <c r="BM15" s="51">
        <f t="shared" si="63"/>
        <v>6</v>
      </c>
      <c r="BN15" s="66">
        <f t="shared" si="13"/>
        <v>6761.6353800000006</v>
      </c>
      <c r="BO15" s="66">
        <f t="shared" si="14"/>
        <v>6761.6353800000006</v>
      </c>
      <c r="BP15" s="66">
        <f t="shared" si="15"/>
        <v>6761.6353800000006</v>
      </c>
      <c r="BQ15" s="66">
        <f t="shared" si="16"/>
        <v>6761.6353800000006</v>
      </c>
      <c r="BR15" s="66">
        <f t="shared" si="17"/>
        <v>6761.6353800000006</v>
      </c>
      <c r="BS15" s="66">
        <f t="shared" si="18"/>
        <v>6761.6353800000006</v>
      </c>
      <c r="BT15" s="66">
        <f t="shared" si="19"/>
        <v>6761.6353800000006</v>
      </c>
      <c r="BU15" s="66">
        <f t="shared" si="20"/>
        <v>6761.6353800000006</v>
      </c>
      <c r="BV15" s="66">
        <f t="shared" si="21"/>
        <v>6761.6353800000006</v>
      </c>
      <c r="BW15" s="66">
        <f t="shared" si="22"/>
        <v>6761.6353800000006</v>
      </c>
      <c r="BX15" s="66">
        <f t="shared" si="23"/>
        <v>6761.6353800000006</v>
      </c>
      <c r="BY15" s="66">
        <f t="shared" si="24"/>
        <v>6761.6353800000006</v>
      </c>
      <c r="BZ15" s="67">
        <f t="shared" si="64"/>
        <v>81139.624560000026</v>
      </c>
      <c r="CA15" s="67">
        <f t="shared" si="25"/>
        <v>43004.001016800015</v>
      </c>
      <c r="CB15" s="67">
        <f t="shared" si="65"/>
        <v>124143.62557680004</v>
      </c>
      <c r="CC15" s="53" cm="1">
        <f t="array" aca="1" ref="CC15" ca="1">BZ15*CELL("contents",$Q15)</f>
        <v>7302.5662104000021</v>
      </c>
      <c r="CD15" s="53" cm="1">
        <f t="array" aca="1" ref="CD15" ca="1">CA15*CELL("contents",$Q15)</f>
        <v>3870.3600915120014</v>
      </c>
      <c r="CE15" s="61">
        <v>50</v>
      </c>
      <c r="CF15" s="61">
        <v>50</v>
      </c>
      <c r="CG15" s="61">
        <v>50</v>
      </c>
      <c r="CH15" s="61">
        <v>50</v>
      </c>
      <c r="CI15" s="61">
        <v>50</v>
      </c>
      <c r="CJ15" s="61">
        <v>50</v>
      </c>
      <c r="CK15" s="61">
        <v>50</v>
      </c>
      <c r="CL15" s="61">
        <v>50</v>
      </c>
      <c r="CM15" s="61">
        <v>50</v>
      </c>
      <c r="CN15" s="61">
        <v>50</v>
      </c>
      <c r="CO15" s="61">
        <v>50</v>
      </c>
      <c r="CP15" s="61">
        <v>50</v>
      </c>
      <c r="CQ15" s="2">
        <f t="shared" si="66"/>
        <v>600</v>
      </c>
      <c r="CR15" s="51">
        <f t="shared" si="67"/>
        <v>4</v>
      </c>
      <c r="CS15" s="66">
        <f t="shared" si="26"/>
        <v>4604.6736937800015</v>
      </c>
      <c r="CT15" s="66">
        <f t="shared" si="27"/>
        <v>4604.6736937800015</v>
      </c>
      <c r="CU15" s="66">
        <f t="shared" si="28"/>
        <v>4604.6736937800015</v>
      </c>
      <c r="CV15" s="66">
        <f t="shared" si="29"/>
        <v>4604.6736937800015</v>
      </c>
      <c r="CW15" s="66">
        <f t="shared" si="30"/>
        <v>4604.6736937800015</v>
      </c>
      <c r="CX15" s="66">
        <f t="shared" si="31"/>
        <v>4604.6736937800015</v>
      </c>
      <c r="CY15" s="66">
        <f t="shared" si="32"/>
        <v>4604.6736937800015</v>
      </c>
      <c r="CZ15" s="66">
        <f t="shared" si="33"/>
        <v>4604.6736937800015</v>
      </c>
      <c r="DA15" s="66">
        <f t="shared" si="34"/>
        <v>4604.6736937800015</v>
      </c>
      <c r="DB15" s="66">
        <f t="shared" si="35"/>
        <v>4604.6736937800015</v>
      </c>
      <c r="DC15" s="66">
        <f t="shared" si="36"/>
        <v>4604.6736937800015</v>
      </c>
      <c r="DD15" s="66">
        <f t="shared" si="37"/>
        <v>4604.6736937800015</v>
      </c>
      <c r="DE15" s="67">
        <f t="shared" si="68"/>
        <v>55256.084325360018</v>
      </c>
      <c r="DF15" s="67">
        <f t="shared" si="38"/>
        <v>29285.72469244081</v>
      </c>
      <c r="DG15" s="67">
        <f t="shared" si="69"/>
        <v>84541.809017800828</v>
      </c>
      <c r="DH15" s="53" cm="1">
        <f t="array" aca="1" ref="DH15" ca="1">DE15*CELL("contents",$Q15)</f>
        <v>4973.0475892824015</v>
      </c>
      <c r="DI15" s="53" cm="1">
        <f t="array" aca="1" ref="DI15" ca="1">DF15*CELL("contents",$Q15)</f>
        <v>2635.7152223196726</v>
      </c>
      <c r="DJ15" s="61">
        <v>0</v>
      </c>
      <c r="DK15" s="61">
        <v>0</v>
      </c>
      <c r="DL15" s="61">
        <v>0</v>
      </c>
      <c r="DM15" s="61">
        <v>0</v>
      </c>
      <c r="DN15" s="61">
        <v>0</v>
      </c>
      <c r="DO15" s="61">
        <v>0</v>
      </c>
      <c r="DP15" s="61">
        <v>0</v>
      </c>
      <c r="DQ15" s="61">
        <v>0</v>
      </c>
      <c r="DR15" s="61"/>
      <c r="DS15" s="2"/>
      <c r="DT15" s="2"/>
      <c r="DU15" s="2"/>
      <c r="DV15" s="2">
        <f t="shared" si="70"/>
        <v>0</v>
      </c>
      <c r="DW15" s="51">
        <f t="shared" si="71"/>
        <v>0</v>
      </c>
      <c r="DX15" s="66">
        <f t="shared" si="39"/>
        <v>0</v>
      </c>
      <c r="DY15" s="66">
        <f t="shared" si="40"/>
        <v>0</v>
      </c>
      <c r="DZ15" s="66">
        <f t="shared" si="41"/>
        <v>0</v>
      </c>
      <c r="EA15" s="66">
        <f t="shared" si="42"/>
        <v>0</v>
      </c>
      <c r="EB15" s="66">
        <f t="shared" si="43"/>
        <v>0</v>
      </c>
      <c r="EC15" s="66">
        <f t="shared" si="44"/>
        <v>0</v>
      </c>
      <c r="ED15" s="66">
        <f t="shared" si="45"/>
        <v>0</v>
      </c>
      <c r="EE15" s="66">
        <f t="shared" si="46"/>
        <v>0</v>
      </c>
      <c r="EF15" s="66">
        <f t="shared" si="47"/>
        <v>0</v>
      </c>
      <c r="EG15" s="66">
        <f t="shared" si="48"/>
        <v>0</v>
      </c>
      <c r="EH15" s="66">
        <f t="shared" si="49"/>
        <v>0</v>
      </c>
      <c r="EI15" s="66">
        <f t="shared" si="50"/>
        <v>0</v>
      </c>
      <c r="EJ15" s="67">
        <f t="shared" si="72"/>
        <v>0</v>
      </c>
      <c r="EK15" s="67">
        <f t="shared" si="51"/>
        <v>0</v>
      </c>
      <c r="EL15" s="67">
        <f t="shared" si="73"/>
        <v>0</v>
      </c>
      <c r="EM15" s="53" cm="1">
        <f t="array" aca="1" ref="EM15" ca="1">EJ15*CELL("contents",$Q15)</f>
        <v>0</v>
      </c>
      <c r="EN15" s="53" cm="1">
        <f t="array" aca="1" ref="EN15" ca="1">EK15*CELL("contents",$Q15)</f>
        <v>0</v>
      </c>
      <c r="EO15" s="68">
        <f t="shared" si="74"/>
        <v>330216.1497946009</v>
      </c>
      <c r="EP15" s="2">
        <v>1</v>
      </c>
      <c r="EQ15" s="2">
        <f t="shared" ref="EQ15:ET15" si="88">EP15*1.0215</f>
        <v>1.0215000000000001</v>
      </c>
      <c r="ER15" s="2">
        <f t="shared" si="88"/>
        <v>1.0434622500000001</v>
      </c>
      <c r="ES15" s="2">
        <f t="shared" si="88"/>
        <v>1.0658966883750003</v>
      </c>
      <c r="ET15" s="2">
        <f t="shared" si="88"/>
        <v>1.0888134671750629</v>
      </c>
      <c r="EU15" s="69">
        <f t="shared" si="52"/>
        <v>58838.400000000001</v>
      </c>
      <c r="EV15" s="69">
        <f t="shared" si="53"/>
        <v>60103.42560000001</v>
      </c>
      <c r="EW15" s="69">
        <f t="shared" si="54"/>
        <v>40930.432833600011</v>
      </c>
      <c r="EX15" s="69">
        <f t="shared" si="55"/>
        <v>0</v>
      </c>
      <c r="EY15" s="69">
        <f t="shared" si="76"/>
        <v>20593.439999999999</v>
      </c>
      <c r="EZ15" s="69">
        <f t="shared" si="76"/>
        <v>21036.198960000002</v>
      </c>
      <c r="FA15" s="69">
        <f t="shared" si="76"/>
        <v>14325.651491760003</v>
      </c>
      <c r="FB15" s="69">
        <f t="shared" si="76"/>
        <v>0</v>
      </c>
      <c r="FC15" t="s">
        <v>1533</v>
      </c>
    </row>
    <row r="16" spans="1:159" x14ac:dyDescent="0.25">
      <c r="A16" s="2">
        <v>1.1000000000000001</v>
      </c>
      <c r="B16" s="2" t="s">
        <v>1169</v>
      </c>
      <c r="C16" s="61" t="s">
        <v>147</v>
      </c>
      <c r="D16" s="62" t="s">
        <v>1170</v>
      </c>
      <c r="E16" s="63" t="s">
        <v>1173</v>
      </c>
      <c r="F16" s="2" t="s">
        <v>1174</v>
      </c>
      <c r="G16" s="61" t="s">
        <v>151</v>
      </c>
      <c r="H16" s="64" t="s">
        <v>152</v>
      </c>
      <c r="I16" s="61" t="s">
        <v>1175</v>
      </c>
      <c r="J16" s="65" t="s">
        <v>1139</v>
      </c>
      <c r="K16" s="75">
        <v>74</v>
      </c>
      <c r="L16" s="79">
        <v>66</v>
      </c>
      <c r="M16" s="57">
        <v>0.35</v>
      </c>
      <c r="N16" s="85">
        <v>0.53</v>
      </c>
      <c r="O16" s="64" t="s">
        <v>155</v>
      </c>
      <c r="P16" s="2" t="s">
        <v>156</v>
      </c>
      <c r="Q16" s="200">
        <f>VLOOKUP(P16,Contingencies!$A$2:$D$7,4,FALSE)</f>
        <v>0.09</v>
      </c>
      <c r="R16" s="53">
        <f t="shared" si="56"/>
        <v>41008.629360691746</v>
      </c>
      <c r="S16" s="67">
        <f t="shared" si="57"/>
        <v>21734.573561166628</v>
      </c>
      <c r="T16" s="61"/>
      <c r="U16" s="61">
        <v>75</v>
      </c>
      <c r="V16" s="61">
        <v>75</v>
      </c>
      <c r="W16" s="61">
        <v>75</v>
      </c>
      <c r="X16" s="61">
        <v>75</v>
      </c>
      <c r="Y16" s="61">
        <v>75</v>
      </c>
      <c r="Z16" s="61">
        <v>75</v>
      </c>
      <c r="AA16" s="61">
        <v>75</v>
      </c>
      <c r="AB16" s="61">
        <v>75</v>
      </c>
      <c r="AC16" s="61">
        <v>75</v>
      </c>
      <c r="AD16" s="61">
        <v>75</v>
      </c>
      <c r="AE16" s="61">
        <v>75</v>
      </c>
      <c r="AF16" s="61">
        <v>75</v>
      </c>
      <c r="AG16" s="2">
        <f t="shared" si="58"/>
        <v>900</v>
      </c>
      <c r="AH16" s="51">
        <f t="shared" si="59"/>
        <v>6</v>
      </c>
      <c r="AI16" s="66">
        <f t="shared" si="0"/>
        <v>7653.5887500000017</v>
      </c>
      <c r="AJ16" s="66">
        <f t="shared" si="1"/>
        <v>7653.5887500000017</v>
      </c>
      <c r="AK16" s="66">
        <f t="shared" si="2"/>
        <v>7653.5887500000017</v>
      </c>
      <c r="AL16" s="66">
        <f t="shared" si="3"/>
        <v>7653.5887500000017</v>
      </c>
      <c r="AM16" s="66">
        <f t="shared" si="4"/>
        <v>7653.5887500000017</v>
      </c>
      <c r="AN16" s="66">
        <f t="shared" si="5"/>
        <v>7653.5887500000017</v>
      </c>
      <c r="AO16" s="66">
        <f t="shared" si="6"/>
        <v>7653.5887500000017</v>
      </c>
      <c r="AP16" s="66">
        <f t="shared" si="7"/>
        <v>7653.5887500000017</v>
      </c>
      <c r="AQ16" s="66">
        <f t="shared" si="8"/>
        <v>7653.5887500000017</v>
      </c>
      <c r="AR16" s="66">
        <f t="shared" si="9"/>
        <v>7653.5887500000017</v>
      </c>
      <c r="AS16" s="66">
        <f t="shared" si="10"/>
        <v>7653.5887500000017</v>
      </c>
      <c r="AT16" s="66">
        <f t="shared" si="11"/>
        <v>7653.5887500000017</v>
      </c>
      <c r="AU16" s="67">
        <f t="shared" si="60"/>
        <v>91843.065000000002</v>
      </c>
      <c r="AV16" s="67">
        <f t="shared" si="12"/>
        <v>48676.82445</v>
      </c>
      <c r="AW16" s="67">
        <f t="shared" si="61"/>
        <v>140519.88945000002</v>
      </c>
      <c r="AX16" s="53" cm="1">
        <f t="array" aca="1" ref="AX16" ca="1">AU16*CELL("contents",$Q16)</f>
        <v>8265.8758500000004</v>
      </c>
      <c r="AY16" s="53" cm="1">
        <f t="array" aca="1" ref="AY16" ca="1">AV16*CELL("contents",$Q16)</f>
        <v>4380.9142004999994</v>
      </c>
      <c r="AZ16" s="61">
        <v>75</v>
      </c>
      <c r="BA16" s="61">
        <v>75</v>
      </c>
      <c r="BB16" s="61">
        <v>75</v>
      </c>
      <c r="BC16" s="61">
        <v>75</v>
      </c>
      <c r="BD16" s="61">
        <v>75</v>
      </c>
      <c r="BE16" s="61">
        <v>75</v>
      </c>
      <c r="BF16" s="61">
        <v>75</v>
      </c>
      <c r="BG16" s="61">
        <v>75</v>
      </c>
      <c r="BH16" s="61">
        <v>75</v>
      </c>
      <c r="BI16" s="61">
        <v>75</v>
      </c>
      <c r="BJ16" s="61">
        <v>75</v>
      </c>
      <c r="BK16" s="61">
        <v>75</v>
      </c>
      <c r="BL16" s="2">
        <f t="shared" si="62"/>
        <v>900</v>
      </c>
      <c r="BM16" s="51">
        <f t="shared" si="63"/>
        <v>6</v>
      </c>
      <c r="BN16" s="66">
        <f t="shared" si="13"/>
        <v>7818.1409081250022</v>
      </c>
      <c r="BO16" s="66">
        <f t="shared" si="14"/>
        <v>7818.1409081250022</v>
      </c>
      <c r="BP16" s="66">
        <f t="shared" si="15"/>
        <v>7818.1409081250022</v>
      </c>
      <c r="BQ16" s="66">
        <f t="shared" si="16"/>
        <v>7818.1409081250022</v>
      </c>
      <c r="BR16" s="66">
        <f t="shared" si="17"/>
        <v>7818.1409081250022</v>
      </c>
      <c r="BS16" s="66">
        <f t="shared" si="18"/>
        <v>7818.1409081250022</v>
      </c>
      <c r="BT16" s="66">
        <f t="shared" si="19"/>
        <v>7818.1409081250022</v>
      </c>
      <c r="BU16" s="66">
        <f t="shared" si="20"/>
        <v>7818.1409081250022</v>
      </c>
      <c r="BV16" s="66">
        <f t="shared" si="21"/>
        <v>7818.1409081250022</v>
      </c>
      <c r="BW16" s="66">
        <f t="shared" si="22"/>
        <v>7818.1409081250022</v>
      </c>
      <c r="BX16" s="66">
        <f t="shared" si="23"/>
        <v>7818.1409081250022</v>
      </c>
      <c r="BY16" s="66">
        <f t="shared" si="24"/>
        <v>7818.1409081250022</v>
      </c>
      <c r="BZ16" s="67">
        <f t="shared" si="64"/>
        <v>93817.690897500026</v>
      </c>
      <c r="CA16" s="67">
        <f t="shared" si="25"/>
        <v>49723.376175675017</v>
      </c>
      <c r="CB16" s="67">
        <f t="shared" si="65"/>
        <v>143541.06707317504</v>
      </c>
      <c r="CC16" s="53" cm="1">
        <f t="array" aca="1" ref="CC16" ca="1">BZ16*CELL("contents",$Q16)</f>
        <v>8443.5921807750019</v>
      </c>
      <c r="CD16" s="53" cm="1">
        <f t="array" aca="1" ref="CD16" ca="1">CA16*CELL("contents",$Q16)</f>
        <v>4475.1038558107512</v>
      </c>
      <c r="CE16" s="61">
        <v>75</v>
      </c>
      <c r="CF16" s="61">
        <v>75</v>
      </c>
      <c r="CG16" s="61">
        <v>75</v>
      </c>
      <c r="CH16" s="61">
        <v>75</v>
      </c>
      <c r="CI16" s="61">
        <v>75</v>
      </c>
      <c r="CJ16" s="61">
        <v>75</v>
      </c>
      <c r="CK16" s="61">
        <v>75</v>
      </c>
      <c r="CL16" s="61">
        <v>75</v>
      </c>
      <c r="CM16" s="61">
        <v>75</v>
      </c>
      <c r="CN16" s="61">
        <v>75</v>
      </c>
      <c r="CO16" s="61">
        <v>75</v>
      </c>
      <c r="CP16" s="61">
        <v>75</v>
      </c>
      <c r="CQ16" s="2">
        <f t="shared" si="66"/>
        <v>900</v>
      </c>
      <c r="CR16" s="51">
        <f t="shared" si="67"/>
        <v>6</v>
      </c>
      <c r="CS16" s="66">
        <f t="shared" si="26"/>
        <v>7986.2309376496905</v>
      </c>
      <c r="CT16" s="66">
        <f t="shared" si="27"/>
        <v>7986.2309376496905</v>
      </c>
      <c r="CU16" s="66">
        <f t="shared" si="28"/>
        <v>7986.2309376496905</v>
      </c>
      <c r="CV16" s="66">
        <f t="shared" si="29"/>
        <v>7986.2309376496905</v>
      </c>
      <c r="CW16" s="66">
        <f t="shared" si="30"/>
        <v>7986.2309376496905</v>
      </c>
      <c r="CX16" s="66">
        <f t="shared" si="31"/>
        <v>7986.2309376496905</v>
      </c>
      <c r="CY16" s="66">
        <f t="shared" si="32"/>
        <v>7986.2309376496905</v>
      </c>
      <c r="CZ16" s="66">
        <f t="shared" si="33"/>
        <v>7986.2309376496905</v>
      </c>
      <c r="DA16" s="66">
        <f t="shared" si="34"/>
        <v>7986.2309376496905</v>
      </c>
      <c r="DB16" s="66">
        <f t="shared" si="35"/>
        <v>7986.2309376496905</v>
      </c>
      <c r="DC16" s="66">
        <f t="shared" si="36"/>
        <v>7986.2309376496905</v>
      </c>
      <c r="DD16" s="66">
        <f t="shared" si="37"/>
        <v>7986.2309376496905</v>
      </c>
      <c r="DE16" s="67">
        <f t="shared" si="68"/>
        <v>95834.771251796279</v>
      </c>
      <c r="DF16" s="67">
        <f t="shared" si="38"/>
        <v>50792.42876345203</v>
      </c>
      <c r="DG16" s="67">
        <f t="shared" si="69"/>
        <v>146627.20001524832</v>
      </c>
      <c r="DH16" s="53" cm="1">
        <f t="array" aca="1" ref="DH16" ca="1">DE16*CELL("contents",$Q16)</f>
        <v>8625.1294126616649</v>
      </c>
      <c r="DI16" s="53" cm="1">
        <f t="array" aca="1" ref="DI16" ca="1">DF16*CELL("contents",$Q16)</f>
        <v>4571.3185887106829</v>
      </c>
      <c r="DJ16" s="61">
        <v>75</v>
      </c>
      <c r="DK16" s="61">
        <v>75</v>
      </c>
      <c r="DL16" s="61">
        <v>0</v>
      </c>
      <c r="DM16" s="61">
        <v>0</v>
      </c>
      <c r="DN16" s="61">
        <v>0</v>
      </c>
      <c r="DO16" s="61">
        <v>0</v>
      </c>
      <c r="DP16" s="61">
        <v>0</v>
      </c>
      <c r="DQ16" s="61">
        <v>0</v>
      </c>
      <c r="DR16" s="61"/>
      <c r="DS16" s="2"/>
      <c r="DT16" s="2"/>
      <c r="DU16" s="2"/>
      <c r="DV16" s="2">
        <f t="shared" si="70"/>
        <v>150</v>
      </c>
      <c r="DW16" s="51">
        <f t="shared" si="71"/>
        <v>1</v>
      </c>
      <c r="DX16" s="66">
        <f t="shared" si="39"/>
        <v>8157.9349028091601</v>
      </c>
      <c r="DY16" s="66">
        <f t="shared" si="40"/>
        <v>8157.9349028091601</v>
      </c>
      <c r="DZ16" s="66">
        <f t="shared" si="41"/>
        <v>0</v>
      </c>
      <c r="EA16" s="66">
        <f t="shared" si="42"/>
        <v>0</v>
      </c>
      <c r="EB16" s="66">
        <f t="shared" si="43"/>
        <v>0</v>
      </c>
      <c r="EC16" s="66">
        <f t="shared" si="44"/>
        <v>0</v>
      </c>
      <c r="ED16" s="66">
        <f t="shared" si="45"/>
        <v>0</v>
      </c>
      <c r="EE16" s="66">
        <f t="shared" si="46"/>
        <v>0</v>
      </c>
      <c r="EF16" s="66">
        <f t="shared" si="47"/>
        <v>0</v>
      </c>
      <c r="EG16" s="66">
        <f t="shared" si="48"/>
        <v>0</v>
      </c>
      <c r="EH16" s="66">
        <f t="shared" si="49"/>
        <v>0</v>
      </c>
      <c r="EI16" s="66">
        <f t="shared" si="50"/>
        <v>0</v>
      </c>
      <c r="EJ16" s="67">
        <f t="shared" si="72"/>
        <v>16315.86980561832</v>
      </c>
      <c r="EK16" s="67">
        <f t="shared" si="51"/>
        <v>8647.410996977711</v>
      </c>
      <c r="EL16" s="67">
        <f t="shared" si="73"/>
        <v>24963.280802596033</v>
      </c>
      <c r="EM16" s="53" cm="1">
        <f t="array" aca="1" ref="EM16" ca="1">EJ16*CELL("contents",$Q16)</f>
        <v>1468.4282825056487</v>
      </c>
      <c r="EN16" s="53" cm="1">
        <f t="array" aca="1" ref="EN16" ca="1">EK16*CELL("contents",$Q16)</f>
        <v>778.26698972799397</v>
      </c>
      <c r="EO16" s="68">
        <f t="shared" si="74"/>
        <v>455651.43734101939</v>
      </c>
      <c r="EP16" s="2">
        <v>1</v>
      </c>
      <c r="EQ16" s="2">
        <f t="shared" ref="EQ16:ET16" si="89">EP16*1.0215</f>
        <v>1.0215000000000001</v>
      </c>
      <c r="ER16" s="2">
        <f t="shared" si="89"/>
        <v>1.0434622500000001</v>
      </c>
      <c r="ES16" s="2">
        <f t="shared" si="89"/>
        <v>1.0658966883750003</v>
      </c>
      <c r="ET16" s="2">
        <f t="shared" si="89"/>
        <v>1.0888134671750629</v>
      </c>
      <c r="EU16" s="69">
        <f t="shared" si="52"/>
        <v>68031.900000000009</v>
      </c>
      <c r="EV16" s="69">
        <f t="shared" si="53"/>
        <v>69494.585850000003</v>
      </c>
      <c r="EW16" s="69">
        <f t="shared" si="54"/>
        <v>70988.719445775016</v>
      </c>
      <c r="EX16" s="69">
        <f t="shared" si="55"/>
        <v>12085.829485643198</v>
      </c>
      <c r="EY16" s="69">
        <f t="shared" si="76"/>
        <v>23811.165000000001</v>
      </c>
      <c r="EZ16" s="69">
        <f t="shared" si="76"/>
        <v>24323.105047500001</v>
      </c>
      <c r="FA16" s="69">
        <f t="shared" si="76"/>
        <v>24846.051806021253</v>
      </c>
      <c r="FB16" s="69">
        <f t="shared" si="76"/>
        <v>4230.040319975119</v>
      </c>
      <c r="FC16" t="s">
        <v>1533</v>
      </c>
    </row>
    <row r="17" spans="1:159" ht="25.5" x14ac:dyDescent="0.25">
      <c r="A17" s="2">
        <v>1.2</v>
      </c>
      <c r="B17" s="2" t="s">
        <v>146</v>
      </c>
      <c r="C17" s="4" t="s">
        <v>147</v>
      </c>
      <c r="D17" s="2" t="s">
        <v>148</v>
      </c>
      <c r="E17" s="5" t="s">
        <v>149</v>
      </c>
      <c r="F17" s="3" t="s">
        <v>150</v>
      </c>
      <c r="G17" s="4" t="s">
        <v>151</v>
      </c>
      <c r="H17" s="6" t="s">
        <v>152</v>
      </c>
      <c r="I17" s="4" t="s">
        <v>153</v>
      </c>
      <c r="J17" s="7" t="s">
        <v>154</v>
      </c>
      <c r="K17" s="75">
        <v>61</v>
      </c>
      <c r="L17" s="81">
        <v>55</v>
      </c>
      <c r="M17" s="56">
        <v>0.35</v>
      </c>
      <c r="N17" s="86">
        <v>0.53</v>
      </c>
      <c r="O17" s="6" t="s">
        <v>155</v>
      </c>
      <c r="P17" s="2" t="s">
        <v>156</v>
      </c>
      <c r="Q17" s="200">
        <f>VLOOKUP(P17,Contingencies!$A$2:$D$7,4,FALSE)</f>
        <v>0.09</v>
      </c>
      <c r="R17" s="53">
        <f t="shared" si="56"/>
        <v>76868.849189671004</v>
      </c>
      <c r="S17" s="67">
        <f t="shared" si="57"/>
        <v>40740.490070525637</v>
      </c>
      <c r="T17" s="4"/>
      <c r="U17" s="8">
        <v>150</v>
      </c>
      <c r="V17" s="8">
        <v>150</v>
      </c>
      <c r="W17" s="8">
        <v>150</v>
      </c>
      <c r="X17" s="8">
        <v>150</v>
      </c>
      <c r="Y17" s="8">
        <v>150</v>
      </c>
      <c r="Z17" s="8">
        <v>150</v>
      </c>
      <c r="AA17" s="8">
        <v>150</v>
      </c>
      <c r="AB17" s="8">
        <v>150</v>
      </c>
      <c r="AC17" s="8">
        <v>150</v>
      </c>
      <c r="AD17" s="8">
        <v>150</v>
      </c>
      <c r="AE17" s="8">
        <v>150</v>
      </c>
      <c r="AF17" s="8">
        <v>150</v>
      </c>
      <c r="AG17" s="2">
        <f t="shared" si="58"/>
        <v>1800</v>
      </c>
      <c r="AH17" s="51">
        <f>(AG17/1800)*12</f>
        <v>12</v>
      </c>
      <c r="AI17" s="53">
        <f t="shared" si="0"/>
        <v>12618.078750000001</v>
      </c>
      <c r="AJ17" s="53">
        <f t="shared" si="1"/>
        <v>12618.078750000001</v>
      </c>
      <c r="AK17" s="53">
        <f t="shared" si="2"/>
        <v>12618.078750000001</v>
      </c>
      <c r="AL17" s="53">
        <f t="shared" si="3"/>
        <v>12618.078750000001</v>
      </c>
      <c r="AM17" s="53">
        <f t="shared" si="4"/>
        <v>12618.078750000001</v>
      </c>
      <c r="AN17" s="53">
        <f t="shared" si="5"/>
        <v>12618.078750000001</v>
      </c>
      <c r="AO17" s="53">
        <f t="shared" si="6"/>
        <v>12618.078750000001</v>
      </c>
      <c r="AP17" s="53">
        <f t="shared" si="7"/>
        <v>12618.078750000001</v>
      </c>
      <c r="AQ17" s="53">
        <f t="shared" si="8"/>
        <v>12618.078750000001</v>
      </c>
      <c r="AR17" s="53">
        <f t="shared" si="9"/>
        <v>12618.078750000001</v>
      </c>
      <c r="AS17" s="53">
        <f t="shared" si="10"/>
        <v>12618.078750000001</v>
      </c>
      <c r="AT17" s="53">
        <f t="shared" si="11"/>
        <v>12618.078750000001</v>
      </c>
      <c r="AU17" s="10">
        <f>SUM(AI17:AT17)</f>
        <v>151416.94500000001</v>
      </c>
      <c r="AV17" s="54">
        <f>IF($G17="CapEx",0,AU17*$N17)</f>
        <v>80250.980850000007</v>
      </c>
      <c r="AW17" s="10">
        <f>AU17+AV17</f>
        <v>231667.92585</v>
      </c>
      <c r="AX17" s="53" cm="1">
        <f t="array" aca="1" ref="AX17" ca="1">AU17*CELL("contents",$Q17)</f>
        <v>13627.52505</v>
      </c>
      <c r="AY17" s="53" cm="1">
        <f t="array" aca="1" ref="AY17" ca="1">AV17*CELL("contents",$Q17)</f>
        <v>7222.5882765000006</v>
      </c>
      <c r="AZ17" s="8">
        <v>150</v>
      </c>
      <c r="BA17" s="8">
        <v>150</v>
      </c>
      <c r="BB17" s="8">
        <v>150</v>
      </c>
      <c r="BC17" s="8">
        <v>150</v>
      </c>
      <c r="BD17" s="8">
        <v>150</v>
      </c>
      <c r="BE17" s="8">
        <v>150</v>
      </c>
      <c r="BF17" s="8">
        <v>150</v>
      </c>
      <c r="BG17" s="8">
        <v>150</v>
      </c>
      <c r="BH17" s="8">
        <v>150</v>
      </c>
      <c r="BI17" s="8">
        <v>150</v>
      </c>
      <c r="BJ17" s="8">
        <v>150</v>
      </c>
      <c r="BK17" s="8">
        <v>150</v>
      </c>
      <c r="BL17" s="2">
        <f>IF($G17="Labor Hours",SUM(AZ17:BK17),0)</f>
        <v>1800</v>
      </c>
      <c r="BM17" s="51">
        <f>(BL17/1800)*12</f>
        <v>12</v>
      </c>
      <c r="BN17" s="53">
        <f t="shared" si="13"/>
        <v>12889.367443125002</v>
      </c>
      <c r="BO17" s="53">
        <f t="shared" si="14"/>
        <v>12889.367443125002</v>
      </c>
      <c r="BP17" s="53">
        <f t="shared" si="15"/>
        <v>12889.367443125002</v>
      </c>
      <c r="BQ17" s="53">
        <f t="shared" si="16"/>
        <v>12889.367443125002</v>
      </c>
      <c r="BR17" s="53">
        <f t="shared" si="17"/>
        <v>12889.367443125002</v>
      </c>
      <c r="BS17" s="53">
        <f t="shared" si="18"/>
        <v>12889.367443125002</v>
      </c>
      <c r="BT17" s="53">
        <f t="shared" si="19"/>
        <v>12889.367443125002</v>
      </c>
      <c r="BU17" s="53">
        <f t="shared" si="20"/>
        <v>12889.367443125002</v>
      </c>
      <c r="BV17" s="53">
        <f t="shared" si="21"/>
        <v>12889.367443125002</v>
      </c>
      <c r="BW17" s="53">
        <f t="shared" si="22"/>
        <v>12889.367443125002</v>
      </c>
      <c r="BX17" s="53">
        <f t="shared" si="23"/>
        <v>12889.367443125002</v>
      </c>
      <c r="BY17" s="53">
        <f t="shared" si="24"/>
        <v>12889.367443125002</v>
      </c>
      <c r="BZ17" s="10">
        <f>SUM(BN17:BY17)</f>
        <v>154672.40931749999</v>
      </c>
      <c r="CA17" s="54">
        <f>IF($G17="CapEx",0,BZ17*$N17)</f>
        <v>81976.376938275003</v>
      </c>
      <c r="CB17" s="10">
        <f>BZ17+CA17</f>
        <v>236648.78625577499</v>
      </c>
      <c r="CC17" s="53" cm="1">
        <f t="array" aca="1" ref="CC17" ca="1">BZ17*CELL("contents",$Q17)</f>
        <v>13920.516838574998</v>
      </c>
      <c r="CD17" s="53" cm="1">
        <f t="array" aca="1" ref="CD17" ca="1">CA17*CELL("contents",$Q17)</f>
        <v>7377.8739244447497</v>
      </c>
      <c r="CE17" s="8">
        <v>150</v>
      </c>
      <c r="CF17" s="8">
        <v>150</v>
      </c>
      <c r="CG17" s="8">
        <v>150</v>
      </c>
      <c r="CH17" s="8">
        <v>150</v>
      </c>
      <c r="CI17" s="8">
        <v>150</v>
      </c>
      <c r="CJ17" s="8">
        <v>150</v>
      </c>
      <c r="CK17" s="8">
        <v>150</v>
      </c>
      <c r="CL17" s="8">
        <v>150</v>
      </c>
      <c r="CM17" s="8">
        <v>150</v>
      </c>
      <c r="CN17" s="8">
        <v>150</v>
      </c>
      <c r="CO17" s="8">
        <v>150</v>
      </c>
      <c r="CP17" s="8">
        <v>150</v>
      </c>
      <c r="CQ17" s="2">
        <f>IF($G17="Labor Hours",SUM(CE17:CP17),0)</f>
        <v>1800</v>
      </c>
      <c r="CR17" s="51">
        <f>(CQ17/1800)*12</f>
        <v>12</v>
      </c>
      <c r="CS17" s="53">
        <f t="shared" ref="CS17:CS80" si="90">IF($G17="Labor Hours",CE17*$K17*(1+$M17)*$ES17,CE17)</f>
        <v>13166.48884315219</v>
      </c>
      <c r="CT17" s="9">
        <v>13166.488843152199</v>
      </c>
      <c r="CU17" s="9">
        <v>13166.488843152199</v>
      </c>
      <c r="CV17" s="9">
        <v>13166.488843152199</v>
      </c>
      <c r="CW17" s="9">
        <v>13166.488843152199</v>
      </c>
      <c r="CX17" s="9">
        <v>13166.488843152199</v>
      </c>
      <c r="CY17" s="9">
        <v>13166.488843152199</v>
      </c>
      <c r="CZ17" s="9">
        <v>13166.488843152199</v>
      </c>
      <c r="DA17" s="9">
        <v>13166.488843152199</v>
      </c>
      <c r="DB17" s="9">
        <v>13166.488843152199</v>
      </c>
      <c r="DC17" s="9">
        <v>13166.488843152199</v>
      </c>
      <c r="DD17" s="9">
        <v>13166.488843152199</v>
      </c>
      <c r="DE17" s="10">
        <f>SUM(CS17:DD17)</f>
        <v>157997.8661178264</v>
      </c>
      <c r="DF17" s="54">
        <f>IF($G17="CapEx",0,DE17*$N17)</f>
        <v>83738.869042448001</v>
      </c>
      <c r="DG17" s="10">
        <f>SUM(DE17:DF17)</f>
        <v>241736.7351602744</v>
      </c>
      <c r="DH17" s="53" cm="1">
        <f t="array" aca="1" ref="DH17" ca="1">DE17*CELL("contents",$Q17)</f>
        <v>14219.807950604376</v>
      </c>
      <c r="DI17" s="53" cm="1">
        <f t="array" aca="1" ref="DI17" ca="1">DF17*CELL("contents",$Q17)</f>
        <v>7536.4982138203195</v>
      </c>
      <c r="DJ17" s="4">
        <v>150</v>
      </c>
      <c r="DK17" s="4">
        <v>150</v>
      </c>
      <c r="DL17" s="4">
        <v>150</v>
      </c>
      <c r="DM17" s="4">
        <v>150</v>
      </c>
      <c r="DN17" s="4">
        <v>150</v>
      </c>
      <c r="DO17" s="4">
        <v>150</v>
      </c>
      <c r="DP17" s="4">
        <v>150</v>
      </c>
      <c r="DQ17" s="2"/>
      <c r="DR17" s="2"/>
      <c r="DS17" s="2"/>
      <c r="DT17" s="2"/>
      <c r="DU17" s="2"/>
      <c r="DV17" s="2">
        <f>IF($G17="Labor Hours",SUM(DJ17:DU17),0)</f>
        <v>1050</v>
      </c>
      <c r="DW17" s="51">
        <f>(DV17/1800)*12</f>
        <v>7</v>
      </c>
      <c r="DX17" s="53">
        <f t="shared" si="39"/>
        <v>13449.568353279965</v>
      </c>
      <c r="DY17" s="53">
        <f t="shared" si="40"/>
        <v>13449.568353279965</v>
      </c>
      <c r="DZ17" s="53">
        <f t="shared" si="41"/>
        <v>13449.568353279965</v>
      </c>
      <c r="EA17" s="53">
        <f t="shared" si="42"/>
        <v>13449.568353279965</v>
      </c>
      <c r="EB17" s="53">
        <f t="shared" si="43"/>
        <v>13449.568353279965</v>
      </c>
      <c r="EC17" s="53">
        <f t="shared" si="44"/>
        <v>13449.568353279965</v>
      </c>
      <c r="ED17" s="53">
        <f t="shared" si="45"/>
        <v>13449.568353279965</v>
      </c>
      <c r="EE17" s="53">
        <f t="shared" si="46"/>
        <v>0</v>
      </c>
      <c r="EF17" s="53">
        <f t="shared" si="47"/>
        <v>0</v>
      </c>
      <c r="EG17" s="53">
        <f t="shared" si="48"/>
        <v>0</v>
      </c>
      <c r="EH17" s="53">
        <f t="shared" si="49"/>
        <v>0</v>
      </c>
      <c r="EI17" s="53">
        <f t="shared" si="50"/>
        <v>0</v>
      </c>
      <c r="EJ17" s="10">
        <f>SUM(DX17:EI17)</f>
        <v>94146.978472959745</v>
      </c>
      <c r="EK17" s="54">
        <f>IF($G17="CapEx",0,EJ17*$N17)</f>
        <v>49897.898590668665</v>
      </c>
      <c r="EL17" s="10">
        <f>SUM(EJ17:EK17)</f>
        <v>144044.8770636284</v>
      </c>
      <c r="EM17" s="53" cm="1">
        <f t="array" aca="1" ref="EM17" ca="1">EJ17*CELL("contents",$Q17)</f>
        <v>8473.228062566377</v>
      </c>
      <c r="EN17" s="53" cm="1">
        <f t="array" aca="1" ref="EN17" ca="1">EK17*CELL("contents",$Q17)</f>
        <v>4490.8108731601797</v>
      </c>
      <c r="EO17" s="11">
        <f>AW17+CB17+DG17+EL17</f>
        <v>854098.32432967785</v>
      </c>
      <c r="EP17" s="2">
        <v>1</v>
      </c>
      <c r="EQ17" s="2">
        <f t="shared" ref="EQ17:ET17" si="91">EP17*1.0215</f>
        <v>1.0215000000000001</v>
      </c>
      <c r="ER17" s="2">
        <f t="shared" si="91"/>
        <v>1.0434622500000001</v>
      </c>
      <c r="ES17" s="2">
        <f t="shared" si="91"/>
        <v>1.0658966883750003</v>
      </c>
      <c r="ET17" s="2">
        <f t="shared" si="91"/>
        <v>1.0888134671750629</v>
      </c>
      <c r="EU17" s="53">
        <f t="shared" si="52"/>
        <v>112160.70000000001</v>
      </c>
      <c r="EV17" s="53">
        <f>IF($G17="Labor Hours",$K17*BL17*ER17,0)</f>
        <v>114572.15505000002</v>
      </c>
      <c r="EW17" s="69">
        <f t="shared" si="54"/>
        <v>117035.45638357503</v>
      </c>
      <c r="EX17" s="69">
        <f t="shared" si="55"/>
        <v>69738.502572562778</v>
      </c>
      <c r="EY17" s="9">
        <f>EU17*$M17</f>
        <v>39256.245000000003</v>
      </c>
      <c r="EZ17" s="9">
        <f t="shared" ref="EZ17:EZ80" si="92">EV17*$M17</f>
        <v>40100.2542675</v>
      </c>
      <c r="FA17" s="9">
        <f t="shared" ref="FA17:FA80" si="93">EW17*$M17</f>
        <v>40962.409734251261</v>
      </c>
      <c r="FB17" s="9">
        <f t="shared" ref="FB17:FB80" si="94">EX17*$M17</f>
        <v>24408.47590039697</v>
      </c>
      <c r="FC17" t="s">
        <v>1534</v>
      </c>
    </row>
    <row r="18" spans="1:159" x14ac:dyDescent="0.25">
      <c r="A18" s="2">
        <v>1.2</v>
      </c>
      <c r="B18" s="2" t="s">
        <v>160</v>
      </c>
      <c r="C18" s="4" t="s">
        <v>157</v>
      </c>
      <c r="D18" s="2" t="s">
        <v>161</v>
      </c>
      <c r="E18" s="13" t="s">
        <v>162</v>
      </c>
      <c r="F18" s="2" t="s">
        <v>158</v>
      </c>
      <c r="G18" s="4" t="s">
        <v>151</v>
      </c>
      <c r="H18" s="6" t="s">
        <v>163</v>
      </c>
      <c r="I18" s="4" t="s">
        <v>159</v>
      </c>
      <c r="J18" s="7" t="s">
        <v>154</v>
      </c>
      <c r="K18" s="75">
        <v>115</v>
      </c>
      <c r="L18" s="81">
        <v>115</v>
      </c>
      <c r="M18" s="56">
        <v>0</v>
      </c>
      <c r="N18" s="86">
        <v>0</v>
      </c>
      <c r="O18" s="6" t="s">
        <v>155</v>
      </c>
      <c r="P18" s="2" t="s">
        <v>156</v>
      </c>
      <c r="Q18" s="200">
        <f>VLOOKUP(P18,Contingencies!$A$2:$D$7,4,FALSE)</f>
        <v>0.09</v>
      </c>
      <c r="R18" s="53">
        <f t="shared" si="56"/>
        <v>9515.2724999999991</v>
      </c>
      <c r="S18" s="67">
        <f t="shared" si="57"/>
        <v>0</v>
      </c>
      <c r="T18" s="14" t="s">
        <v>164</v>
      </c>
      <c r="U18" s="8">
        <v>75</v>
      </c>
      <c r="V18" s="8">
        <v>75</v>
      </c>
      <c r="W18" s="8">
        <v>75</v>
      </c>
      <c r="X18" s="8">
        <v>75</v>
      </c>
      <c r="Y18" s="8">
        <v>75</v>
      </c>
      <c r="Z18" s="8">
        <v>75</v>
      </c>
      <c r="AA18" s="8">
        <v>75</v>
      </c>
      <c r="AB18" s="8">
        <v>75</v>
      </c>
      <c r="AC18" s="8">
        <v>75</v>
      </c>
      <c r="AD18" s="8">
        <v>75</v>
      </c>
      <c r="AE18" s="8">
        <v>75</v>
      </c>
      <c r="AF18" s="8">
        <v>75</v>
      </c>
      <c r="AG18" s="2">
        <f t="shared" si="58"/>
        <v>900</v>
      </c>
      <c r="AH18" s="51">
        <f t="shared" ref="AH18:AH81" si="95">(AG18/1800)*12</f>
        <v>6</v>
      </c>
      <c r="AI18" s="53">
        <f t="shared" si="0"/>
        <v>8810.4375</v>
      </c>
      <c r="AJ18" s="53">
        <f t="shared" si="1"/>
        <v>8810.4375</v>
      </c>
      <c r="AK18" s="53">
        <f t="shared" si="2"/>
        <v>8810.4375</v>
      </c>
      <c r="AL18" s="53">
        <f t="shared" si="3"/>
        <v>8810.4375</v>
      </c>
      <c r="AM18" s="53">
        <f t="shared" si="4"/>
        <v>8810.4375</v>
      </c>
      <c r="AN18" s="53">
        <f t="shared" si="5"/>
        <v>8810.4375</v>
      </c>
      <c r="AO18" s="53">
        <f t="shared" si="6"/>
        <v>8810.4375</v>
      </c>
      <c r="AP18" s="53">
        <f t="shared" si="7"/>
        <v>8810.4375</v>
      </c>
      <c r="AQ18" s="53">
        <f t="shared" si="8"/>
        <v>8810.4375</v>
      </c>
      <c r="AR18" s="53">
        <f t="shared" si="9"/>
        <v>8810.4375</v>
      </c>
      <c r="AS18" s="53">
        <f t="shared" si="10"/>
        <v>8810.4375</v>
      </c>
      <c r="AT18" s="53">
        <f t="shared" si="11"/>
        <v>8810.4375</v>
      </c>
      <c r="AU18" s="10">
        <f t="shared" ref="AU18:AU81" si="96">SUM(AI18:AT18)</f>
        <v>105725.25</v>
      </c>
      <c r="AV18" s="54">
        <f t="shared" ref="AV18:AV81" si="97">IF(G18="CapEx",0,AU18*N18)</f>
        <v>0</v>
      </c>
      <c r="AW18" s="10">
        <f t="shared" ref="AW18:AW81" si="98">AU18+AV18</f>
        <v>105725.25</v>
      </c>
      <c r="AX18" s="53" cm="1">
        <f t="array" aca="1" ref="AX18" ca="1">AU18*CELL("contents",$Q18)</f>
        <v>9515.2724999999991</v>
      </c>
      <c r="AY18" s="53" cm="1">
        <f t="array" aca="1" ref="AY18" ca="1">AV18*CELL("contents",$Q18)</f>
        <v>0</v>
      </c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>
        <f t="shared" ref="BL18:BL81" si="99">IF($G18="Labor Hours",SUM(AZ18:BK18),0)</f>
        <v>0</v>
      </c>
      <c r="BM18" s="51">
        <f t="shared" ref="BM18:BM81" si="100">(BL18/1800)*12</f>
        <v>0</v>
      </c>
      <c r="BN18" s="53">
        <f t="shared" si="13"/>
        <v>0</v>
      </c>
      <c r="BO18" s="53">
        <f t="shared" si="14"/>
        <v>0</v>
      </c>
      <c r="BP18" s="53">
        <f t="shared" si="15"/>
        <v>0</v>
      </c>
      <c r="BQ18" s="53">
        <f t="shared" si="16"/>
        <v>0</v>
      </c>
      <c r="BR18" s="53">
        <f t="shared" si="17"/>
        <v>0</v>
      </c>
      <c r="BS18" s="53">
        <f t="shared" si="18"/>
        <v>0</v>
      </c>
      <c r="BT18" s="53">
        <f t="shared" si="19"/>
        <v>0</v>
      </c>
      <c r="BU18" s="53">
        <f t="shared" si="20"/>
        <v>0</v>
      </c>
      <c r="BV18" s="53">
        <f t="shared" si="21"/>
        <v>0</v>
      </c>
      <c r="BW18" s="53">
        <f t="shared" si="22"/>
        <v>0</v>
      </c>
      <c r="BX18" s="53">
        <f t="shared" si="23"/>
        <v>0</v>
      </c>
      <c r="BY18" s="53">
        <f t="shared" si="24"/>
        <v>0</v>
      </c>
      <c r="BZ18" s="10">
        <f t="shared" ref="BZ18:BZ81" si="101">SUM(BN18:BY18)</f>
        <v>0</v>
      </c>
      <c r="CA18" s="54">
        <f t="shared" ref="CA18:CA81" si="102">IF($G18="CapEx",0,BZ18*$N18)</f>
        <v>0</v>
      </c>
      <c r="CB18" s="10">
        <f t="shared" ref="CB18:CB81" si="103">BZ18+CA18</f>
        <v>0</v>
      </c>
      <c r="CC18" s="53" cm="1">
        <f t="array" aca="1" ref="CC18" ca="1">BZ18*CELL("contents",$Q18)</f>
        <v>0</v>
      </c>
      <c r="CD18" s="53" cm="1">
        <f t="array" aca="1" ref="CD18" ca="1">CA18*CELL("contents",$Q18)</f>
        <v>0</v>
      </c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>
        <f t="shared" ref="CQ18:CQ81" si="104">IF($G18="Labor Hours",SUM(CE18:CP18),0)</f>
        <v>0</v>
      </c>
      <c r="CR18" s="51">
        <f t="shared" ref="CR18:CR81" si="105">(CQ18/1800)*12</f>
        <v>0</v>
      </c>
      <c r="CS18" s="53">
        <f t="shared" si="90"/>
        <v>0</v>
      </c>
      <c r="CT18" s="53">
        <f t="shared" ref="CT18:CT81" si="106">IF($G18="Labor Hours",CF18*$K18*(1+$M18)*$ES18,CF18)</f>
        <v>0</v>
      </c>
      <c r="CU18" s="53">
        <f t="shared" ref="CU18:CU81" si="107">IF($G18="Labor Hours",CG18*$K18*(1+$M18)*$ES18,CG18)</f>
        <v>0</v>
      </c>
      <c r="CV18" s="53">
        <f t="shared" ref="CV18:CV81" si="108">IF($G18="Labor Hours",CH18*$K18*(1+$M18)*$ES18,CH18)</f>
        <v>0</v>
      </c>
      <c r="CW18" s="53">
        <f t="shared" ref="CW18:CW81" si="109">IF($G18="Labor Hours",CI18*$K18*(1+$M18)*$ES18,CI18)</f>
        <v>0</v>
      </c>
      <c r="CX18" s="53">
        <f t="shared" ref="CX18:CX81" si="110">IF($G18="Labor Hours",CJ18*$K18*(1+$M18)*$ES18,CJ18)</f>
        <v>0</v>
      </c>
      <c r="CY18" s="53">
        <f t="shared" ref="CY18:CY81" si="111">IF($G18="Labor Hours",CK18*$K18*(1+$M18)*$ES18,CK18)</f>
        <v>0</v>
      </c>
      <c r="CZ18" s="53">
        <f t="shared" ref="CZ18:CZ81" si="112">IF($G18="Labor Hours",CL18*$K18*(1+$M18)*$ES18,CL18)</f>
        <v>0</v>
      </c>
      <c r="DA18" s="53">
        <f t="shared" ref="DA18:DA81" si="113">IF($G18="Labor Hours",CM18*$K18*(1+$M18)*$ES18,CM18)</f>
        <v>0</v>
      </c>
      <c r="DB18" s="53">
        <f t="shared" ref="DB18:DB81" si="114">IF($G18="Labor Hours",CN18*$K18*(1+$M18)*$ES18,CN18)</f>
        <v>0</v>
      </c>
      <c r="DC18" s="53">
        <f t="shared" ref="DC18:DC81" si="115">IF($G18="Labor Hours",CO18*$K18*(1+$M18)*$ES18,CO18)</f>
        <v>0</v>
      </c>
      <c r="DD18" s="53">
        <f t="shared" ref="DD18:DD81" si="116">IF($G18="Labor Hours",CP18*$K18*(1+$M18)*$ES18,CP18)</f>
        <v>0</v>
      </c>
      <c r="DE18" s="10">
        <f t="shared" ref="DE18:DE81" si="117">SUM(CS18:DD18)</f>
        <v>0</v>
      </c>
      <c r="DF18" s="54">
        <f t="shared" ref="DF18:DF81" si="118">IF($G18="CapEx",0,DE18*$N18)</f>
        <v>0</v>
      </c>
      <c r="DG18" s="10">
        <f t="shared" ref="DG18:DG81" si="119">SUM(DE18:DF18)</f>
        <v>0</v>
      </c>
      <c r="DH18" s="53" cm="1">
        <f t="array" aca="1" ref="DH18" ca="1">DE18*CELL("contents",$Q18)</f>
        <v>0</v>
      </c>
      <c r="DI18" s="53" cm="1">
        <f t="array" aca="1" ref="DI18" ca="1">DF18*CELL("contents",$Q18)</f>
        <v>0</v>
      </c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>
        <f t="shared" ref="DV18:DV81" si="120">IF($G18="Labor Hours",SUM(DJ18:DU18),0)</f>
        <v>0</v>
      </c>
      <c r="DW18" s="51">
        <f t="shared" ref="DW18:DW81" si="121">(DV18/1800)*12</f>
        <v>0</v>
      </c>
      <c r="DX18" s="53">
        <f t="shared" si="39"/>
        <v>0</v>
      </c>
      <c r="DY18" s="53">
        <f t="shared" si="40"/>
        <v>0</v>
      </c>
      <c r="DZ18" s="53">
        <f t="shared" si="41"/>
        <v>0</v>
      </c>
      <c r="EA18" s="53">
        <f t="shared" si="42"/>
        <v>0</v>
      </c>
      <c r="EB18" s="53">
        <f t="shared" si="43"/>
        <v>0</v>
      </c>
      <c r="EC18" s="53">
        <f t="shared" si="44"/>
        <v>0</v>
      </c>
      <c r="ED18" s="53">
        <f t="shared" si="45"/>
        <v>0</v>
      </c>
      <c r="EE18" s="53">
        <f t="shared" si="46"/>
        <v>0</v>
      </c>
      <c r="EF18" s="53">
        <f t="shared" si="47"/>
        <v>0</v>
      </c>
      <c r="EG18" s="53">
        <f t="shared" si="48"/>
        <v>0</v>
      </c>
      <c r="EH18" s="53">
        <f t="shared" si="49"/>
        <v>0</v>
      </c>
      <c r="EI18" s="53">
        <f t="shared" si="50"/>
        <v>0</v>
      </c>
      <c r="EJ18" s="10">
        <f t="shared" ref="EJ18:EJ81" si="122">SUM(DX18:EI18)</f>
        <v>0</v>
      </c>
      <c r="EK18" s="54">
        <f t="shared" ref="EK18:EK81" si="123">IF($G18="CapEx",0,EJ18*$N18)</f>
        <v>0</v>
      </c>
      <c r="EL18" s="10">
        <f t="shared" ref="EL18:EL81" si="124">SUM(EJ18:EK18)</f>
        <v>0</v>
      </c>
      <c r="EM18" s="53" cm="1">
        <f t="array" aca="1" ref="EM18" ca="1">EJ18*CELL("contents",$Q18)</f>
        <v>0</v>
      </c>
      <c r="EN18" s="53" cm="1">
        <f t="array" aca="1" ref="EN18" ca="1">EK18*CELL("contents",$Q18)</f>
        <v>0</v>
      </c>
      <c r="EO18" s="11">
        <f t="shared" ref="EO18:EO81" si="125">AW18+CB18+DG18+EL18</f>
        <v>105725.25</v>
      </c>
      <c r="EP18" s="2">
        <v>1</v>
      </c>
      <c r="EQ18" s="2">
        <f t="shared" ref="EQ18:ET18" si="126">EP18*1.0215</f>
        <v>1.0215000000000001</v>
      </c>
      <c r="ER18" s="2">
        <f t="shared" si="126"/>
        <v>1.0434622500000001</v>
      </c>
      <c r="ES18" s="2">
        <f t="shared" si="126"/>
        <v>1.0658966883750003</v>
      </c>
      <c r="ET18" s="2">
        <f t="shared" si="126"/>
        <v>1.0888134671750629</v>
      </c>
      <c r="EU18" s="53">
        <f t="shared" si="52"/>
        <v>105725.25000000001</v>
      </c>
      <c r="EV18" s="53">
        <f t="shared" ref="EV18:EV81" si="127">IF($G18="Labor Hours",$K18*BL18*ER18,0)</f>
        <v>0</v>
      </c>
      <c r="EW18" s="69">
        <f t="shared" si="54"/>
        <v>0</v>
      </c>
      <c r="EX18" s="69">
        <f t="shared" si="55"/>
        <v>0</v>
      </c>
      <c r="EY18" s="9">
        <f>EU18*$M18</f>
        <v>0</v>
      </c>
      <c r="EZ18" s="9">
        <f t="shared" si="92"/>
        <v>0</v>
      </c>
      <c r="FA18" s="9">
        <f t="shared" si="93"/>
        <v>0</v>
      </c>
      <c r="FB18" s="9">
        <f t="shared" si="94"/>
        <v>0</v>
      </c>
      <c r="FC18" t="s">
        <v>1534</v>
      </c>
    </row>
    <row r="19" spans="1:159" x14ac:dyDescent="0.25">
      <c r="A19" s="2">
        <v>1.2</v>
      </c>
      <c r="B19" s="2" t="s">
        <v>160</v>
      </c>
      <c r="C19" s="4" t="s">
        <v>157</v>
      </c>
      <c r="D19" s="2" t="s">
        <v>161</v>
      </c>
      <c r="E19" s="15" t="s">
        <v>165</v>
      </c>
      <c r="F19" s="2" t="s">
        <v>166</v>
      </c>
      <c r="G19" s="4" t="s">
        <v>151</v>
      </c>
      <c r="H19" s="6" t="s">
        <v>163</v>
      </c>
      <c r="I19" s="4" t="s">
        <v>167</v>
      </c>
      <c r="J19" s="7" t="s">
        <v>154</v>
      </c>
      <c r="K19" s="75">
        <v>115</v>
      </c>
      <c r="L19" s="81">
        <v>115</v>
      </c>
      <c r="M19" s="56">
        <v>0</v>
      </c>
      <c r="N19" s="86">
        <v>0</v>
      </c>
      <c r="O19" s="6" t="s">
        <v>155</v>
      </c>
      <c r="P19" s="2" t="s">
        <v>156</v>
      </c>
      <c r="Q19" s="200">
        <f>VLOOKUP(P19,Contingencies!$A$2:$D$7,4,FALSE)</f>
        <v>0.09</v>
      </c>
      <c r="R19" s="53">
        <f t="shared" si="56"/>
        <v>15224.436000000002</v>
      </c>
      <c r="S19" s="67">
        <f t="shared" si="57"/>
        <v>0</v>
      </c>
      <c r="T19" s="14" t="s">
        <v>168</v>
      </c>
      <c r="U19" s="8">
        <v>120</v>
      </c>
      <c r="V19" s="8">
        <v>120</v>
      </c>
      <c r="W19" s="8">
        <v>120</v>
      </c>
      <c r="X19" s="8">
        <v>120</v>
      </c>
      <c r="Y19" s="8">
        <v>120</v>
      </c>
      <c r="Z19" s="8">
        <v>120</v>
      </c>
      <c r="AA19" s="8">
        <v>120</v>
      </c>
      <c r="AB19" s="8">
        <v>120</v>
      </c>
      <c r="AC19" s="8">
        <v>120</v>
      </c>
      <c r="AD19" s="8">
        <v>120</v>
      </c>
      <c r="AE19" s="8">
        <v>120</v>
      </c>
      <c r="AF19" s="8">
        <v>120</v>
      </c>
      <c r="AG19" s="2">
        <f t="shared" si="58"/>
        <v>1440</v>
      </c>
      <c r="AH19" s="51">
        <f t="shared" si="95"/>
        <v>9.6000000000000014</v>
      </c>
      <c r="AI19" s="53">
        <f t="shared" si="0"/>
        <v>14096.7</v>
      </c>
      <c r="AJ19" s="53">
        <f t="shared" si="1"/>
        <v>14096.7</v>
      </c>
      <c r="AK19" s="53">
        <f t="shared" si="2"/>
        <v>14096.7</v>
      </c>
      <c r="AL19" s="53">
        <f t="shared" si="3"/>
        <v>14096.7</v>
      </c>
      <c r="AM19" s="53">
        <f t="shared" si="4"/>
        <v>14096.7</v>
      </c>
      <c r="AN19" s="53">
        <f t="shared" si="5"/>
        <v>14096.7</v>
      </c>
      <c r="AO19" s="53">
        <f t="shared" si="6"/>
        <v>14096.7</v>
      </c>
      <c r="AP19" s="53">
        <f t="shared" si="7"/>
        <v>14096.7</v>
      </c>
      <c r="AQ19" s="53">
        <f t="shared" si="8"/>
        <v>14096.7</v>
      </c>
      <c r="AR19" s="53">
        <f t="shared" si="9"/>
        <v>14096.7</v>
      </c>
      <c r="AS19" s="53">
        <f t="shared" si="10"/>
        <v>14096.7</v>
      </c>
      <c r="AT19" s="53">
        <f t="shared" si="11"/>
        <v>14096.7</v>
      </c>
      <c r="AU19" s="10">
        <f t="shared" si="96"/>
        <v>169160.40000000002</v>
      </c>
      <c r="AV19" s="54">
        <f t="shared" si="97"/>
        <v>0</v>
      </c>
      <c r="AW19" s="10">
        <f t="shared" si="98"/>
        <v>169160.40000000002</v>
      </c>
      <c r="AX19" s="53" cm="1">
        <f t="array" aca="1" ref="AX19" ca="1">AU19*CELL("contents",$Q19)</f>
        <v>15224.436000000002</v>
      </c>
      <c r="AY19" s="53" cm="1">
        <f t="array" aca="1" ref="AY19" ca="1">AV19*CELL("contents",$Q19)</f>
        <v>0</v>
      </c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>
        <f t="shared" si="99"/>
        <v>0</v>
      </c>
      <c r="BM19" s="51">
        <f t="shared" si="100"/>
        <v>0</v>
      </c>
      <c r="BN19" s="53">
        <f t="shared" si="13"/>
        <v>0</v>
      </c>
      <c r="BO19" s="53">
        <f t="shared" si="14"/>
        <v>0</v>
      </c>
      <c r="BP19" s="53">
        <f t="shared" si="15"/>
        <v>0</v>
      </c>
      <c r="BQ19" s="53">
        <f t="shared" si="16"/>
        <v>0</v>
      </c>
      <c r="BR19" s="53">
        <f t="shared" si="17"/>
        <v>0</v>
      </c>
      <c r="BS19" s="53">
        <f t="shared" si="18"/>
        <v>0</v>
      </c>
      <c r="BT19" s="53">
        <f t="shared" si="19"/>
        <v>0</v>
      </c>
      <c r="BU19" s="53">
        <f t="shared" si="20"/>
        <v>0</v>
      </c>
      <c r="BV19" s="53">
        <f t="shared" si="21"/>
        <v>0</v>
      </c>
      <c r="BW19" s="53">
        <f t="shared" si="22"/>
        <v>0</v>
      </c>
      <c r="BX19" s="53">
        <f t="shared" si="23"/>
        <v>0</v>
      </c>
      <c r="BY19" s="53">
        <f t="shared" si="24"/>
        <v>0</v>
      </c>
      <c r="BZ19" s="10">
        <f t="shared" si="101"/>
        <v>0</v>
      </c>
      <c r="CA19" s="54">
        <f t="shared" si="102"/>
        <v>0</v>
      </c>
      <c r="CB19" s="10">
        <f t="shared" si="103"/>
        <v>0</v>
      </c>
      <c r="CC19" s="53" cm="1">
        <f t="array" aca="1" ref="CC19" ca="1">BZ19*CELL("contents",$Q19)</f>
        <v>0</v>
      </c>
      <c r="CD19" s="53" cm="1">
        <f t="array" aca="1" ref="CD19" ca="1">CA19*CELL("contents",$Q19)</f>
        <v>0</v>
      </c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7"/>
      <c r="CQ19" s="2">
        <f t="shared" si="104"/>
        <v>0</v>
      </c>
      <c r="CR19" s="51">
        <f t="shared" si="105"/>
        <v>0</v>
      </c>
      <c r="CS19" s="53">
        <f t="shared" si="90"/>
        <v>0</v>
      </c>
      <c r="CT19" s="53">
        <f t="shared" si="106"/>
        <v>0</v>
      </c>
      <c r="CU19" s="53">
        <f t="shared" si="107"/>
        <v>0</v>
      </c>
      <c r="CV19" s="53">
        <f t="shared" si="108"/>
        <v>0</v>
      </c>
      <c r="CW19" s="53">
        <f t="shared" si="109"/>
        <v>0</v>
      </c>
      <c r="CX19" s="53">
        <f t="shared" si="110"/>
        <v>0</v>
      </c>
      <c r="CY19" s="53">
        <f t="shared" si="111"/>
        <v>0</v>
      </c>
      <c r="CZ19" s="53">
        <f t="shared" si="112"/>
        <v>0</v>
      </c>
      <c r="DA19" s="53">
        <f t="shared" si="113"/>
        <v>0</v>
      </c>
      <c r="DB19" s="53">
        <f t="shared" si="114"/>
        <v>0</v>
      </c>
      <c r="DC19" s="53">
        <f t="shared" si="115"/>
        <v>0</v>
      </c>
      <c r="DD19" s="53">
        <f t="shared" si="116"/>
        <v>0</v>
      </c>
      <c r="DE19" s="10">
        <f t="shared" si="117"/>
        <v>0</v>
      </c>
      <c r="DF19" s="54">
        <f t="shared" si="118"/>
        <v>0</v>
      </c>
      <c r="DG19" s="10">
        <f t="shared" si="119"/>
        <v>0</v>
      </c>
      <c r="DH19" s="53" cm="1">
        <f t="array" aca="1" ref="DH19" ca="1">DE19*CELL("contents",$Q19)</f>
        <v>0</v>
      </c>
      <c r="DI19" s="53" cm="1">
        <f t="array" aca="1" ref="DI19" ca="1">DF19*CELL("contents",$Q19)</f>
        <v>0</v>
      </c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>
        <f t="shared" si="120"/>
        <v>0</v>
      </c>
      <c r="DW19" s="51">
        <f t="shared" si="121"/>
        <v>0</v>
      </c>
      <c r="DX19" s="53">
        <f t="shared" si="39"/>
        <v>0</v>
      </c>
      <c r="DY19" s="53">
        <f t="shared" si="40"/>
        <v>0</v>
      </c>
      <c r="DZ19" s="53">
        <f t="shared" si="41"/>
        <v>0</v>
      </c>
      <c r="EA19" s="53">
        <f t="shared" si="42"/>
        <v>0</v>
      </c>
      <c r="EB19" s="53">
        <f t="shared" si="43"/>
        <v>0</v>
      </c>
      <c r="EC19" s="53">
        <f t="shared" si="44"/>
        <v>0</v>
      </c>
      <c r="ED19" s="53">
        <f t="shared" si="45"/>
        <v>0</v>
      </c>
      <c r="EE19" s="53">
        <f t="shared" si="46"/>
        <v>0</v>
      </c>
      <c r="EF19" s="53">
        <f t="shared" si="47"/>
        <v>0</v>
      </c>
      <c r="EG19" s="53">
        <f t="shared" si="48"/>
        <v>0</v>
      </c>
      <c r="EH19" s="53">
        <f t="shared" si="49"/>
        <v>0</v>
      </c>
      <c r="EI19" s="53">
        <f t="shared" si="50"/>
        <v>0</v>
      </c>
      <c r="EJ19" s="10">
        <f t="shared" si="122"/>
        <v>0</v>
      </c>
      <c r="EK19" s="54">
        <f t="shared" si="123"/>
        <v>0</v>
      </c>
      <c r="EL19" s="10">
        <f t="shared" si="124"/>
        <v>0</v>
      </c>
      <c r="EM19" s="53" cm="1">
        <f t="array" aca="1" ref="EM19" ca="1">EJ19*CELL("contents",$Q19)</f>
        <v>0</v>
      </c>
      <c r="EN19" s="53" cm="1">
        <f t="array" aca="1" ref="EN19" ca="1">EK19*CELL("contents",$Q19)</f>
        <v>0</v>
      </c>
      <c r="EO19" s="11">
        <f t="shared" si="125"/>
        <v>169160.40000000002</v>
      </c>
      <c r="EP19" s="2">
        <v>1</v>
      </c>
      <c r="EQ19" s="2">
        <f t="shared" ref="EQ19:ET19" si="128">EP19*1.0215</f>
        <v>1.0215000000000001</v>
      </c>
      <c r="ER19" s="2">
        <f t="shared" si="128"/>
        <v>1.0434622500000001</v>
      </c>
      <c r="ES19" s="2">
        <f t="shared" si="128"/>
        <v>1.0658966883750003</v>
      </c>
      <c r="ET19" s="2">
        <f t="shared" si="128"/>
        <v>1.0888134671750629</v>
      </c>
      <c r="EU19" s="53">
        <f t="shared" si="52"/>
        <v>169160.40000000002</v>
      </c>
      <c r="EV19" s="53">
        <f t="shared" si="127"/>
        <v>0</v>
      </c>
      <c r="EW19" s="69">
        <f t="shared" si="54"/>
        <v>0</v>
      </c>
      <c r="EX19" s="69">
        <f t="shared" si="55"/>
        <v>0</v>
      </c>
      <c r="EY19" s="9">
        <f t="shared" ref="EY19:EY82" si="129">EU19*$M19</f>
        <v>0</v>
      </c>
      <c r="EZ19" s="9">
        <f t="shared" si="92"/>
        <v>0</v>
      </c>
      <c r="FA19" s="9">
        <f t="shared" si="93"/>
        <v>0</v>
      </c>
      <c r="FB19" s="9">
        <f t="shared" si="94"/>
        <v>0</v>
      </c>
      <c r="FC19" t="s">
        <v>1534</v>
      </c>
    </row>
    <row r="20" spans="1:159" x14ac:dyDescent="0.25">
      <c r="A20" s="2">
        <v>1.2</v>
      </c>
      <c r="B20" s="2" t="s">
        <v>160</v>
      </c>
      <c r="C20" s="4" t="s">
        <v>157</v>
      </c>
      <c r="D20" s="2" t="s">
        <v>161</v>
      </c>
      <c r="E20" s="13" t="s">
        <v>169</v>
      </c>
      <c r="F20" s="2"/>
      <c r="G20" s="4" t="s">
        <v>151</v>
      </c>
      <c r="H20" s="6" t="s">
        <v>163</v>
      </c>
      <c r="I20" s="4" t="s">
        <v>167</v>
      </c>
      <c r="J20" s="7" t="s">
        <v>154</v>
      </c>
      <c r="K20" s="75">
        <v>115</v>
      </c>
      <c r="L20" s="81">
        <v>115</v>
      </c>
      <c r="M20" s="56">
        <v>0</v>
      </c>
      <c r="N20" s="86">
        <v>0</v>
      </c>
      <c r="O20" s="6" t="s">
        <v>155</v>
      </c>
      <c r="P20" s="2" t="s">
        <v>156</v>
      </c>
      <c r="Q20" s="200">
        <f>VLOOKUP(P20,Contingencies!$A$2:$D$7,4,FALSE)</f>
        <v>0.09</v>
      </c>
      <c r="R20" s="53">
        <f t="shared" si="56"/>
        <v>4859.1324900000009</v>
      </c>
      <c r="S20" s="67">
        <f t="shared" si="57"/>
        <v>0</v>
      </c>
      <c r="T20" s="14" t="s">
        <v>170</v>
      </c>
      <c r="U20" s="8">
        <v>38.299999999999997</v>
      </c>
      <c r="V20" s="8">
        <v>38.299999999999997</v>
      </c>
      <c r="W20" s="8">
        <v>38.299999999999997</v>
      </c>
      <c r="X20" s="8">
        <v>38.299999999999997</v>
      </c>
      <c r="Y20" s="8">
        <v>38.299999999999997</v>
      </c>
      <c r="Z20" s="8">
        <v>38.299999999999997</v>
      </c>
      <c r="AA20" s="8">
        <v>38.299999999999997</v>
      </c>
      <c r="AB20" s="8">
        <v>38.299999999999997</v>
      </c>
      <c r="AC20" s="8">
        <v>38.299999999999997</v>
      </c>
      <c r="AD20" s="8">
        <v>38.299999999999997</v>
      </c>
      <c r="AE20" s="8">
        <v>38.299999999999997</v>
      </c>
      <c r="AF20" s="8">
        <v>38.299999999999997</v>
      </c>
      <c r="AG20" s="2">
        <f t="shared" si="58"/>
        <v>459.60000000000008</v>
      </c>
      <c r="AH20" s="51">
        <f t="shared" si="95"/>
        <v>3.0640000000000001</v>
      </c>
      <c r="AI20" s="53">
        <f t="shared" si="0"/>
        <v>4499.1967500000001</v>
      </c>
      <c r="AJ20" s="53">
        <f t="shared" si="1"/>
        <v>4499.1967500000001</v>
      </c>
      <c r="AK20" s="53">
        <f t="shared" si="2"/>
        <v>4499.1967500000001</v>
      </c>
      <c r="AL20" s="53">
        <f t="shared" si="3"/>
        <v>4499.1967500000001</v>
      </c>
      <c r="AM20" s="53">
        <f t="shared" si="4"/>
        <v>4499.1967500000001</v>
      </c>
      <c r="AN20" s="53">
        <f t="shared" si="5"/>
        <v>4499.1967500000001</v>
      </c>
      <c r="AO20" s="53">
        <f t="shared" si="6"/>
        <v>4499.1967500000001</v>
      </c>
      <c r="AP20" s="53">
        <f t="shared" si="7"/>
        <v>4499.1967500000001</v>
      </c>
      <c r="AQ20" s="53">
        <f t="shared" si="8"/>
        <v>4499.1967500000001</v>
      </c>
      <c r="AR20" s="53">
        <f t="shared" si="9"/>
        <v>4499.1967500000001</v>
      </c>
      <c r="AS20" s="53">
        <f t="shared" si="10"/>
        <v>4499.1967500000001</v>
      </c>
      <c r="AT20" s="53">
        <f t="shared" si="11"/>
        <v>4499.1967500000001</v>
      </c>
      <c r="AU20" s="10">
        <f t="shared" si="96"/>
        <v>53990.361000000012</v>
      </c>
      <c r="AV20" s="54">
        <f t="shared" si="97"/>
        <v>0</v>
      </c>
      <c r="AW20" s="10">
        <f t="shared" si="98"/>
        <v>53990.361000000012</v>
      </c>
      <c r="AX20" s="53" cm="1">
        <f t="array" aca="1" ref="AX20" ca="1">AU20*CELL("contents",$Q20)</f>
        <v>4859.1324900000009</v>
      </c>
      <c r="AY20" s="53" cm="1">
        <f t="array" aca="1" ref="AY20" ca="1">AV20*CELL("contents",$Q20)</f>
        <v>0</v>
      </c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>
        <f t="shared" si="99"/>
        <v>0</v>
      </c>
      <c r="BM20" s="51">
        <f t="shared" si="100"/>
        <v>0</v>
      </c>
      <c r="BN20" s="53">
        <f t="shared" si="13"/>
        <v>0</v>
      </c>
      <c r="BO20" s="53">
        <f t="shared" si="14"/>
        <v>0</v>
      </c>
      <c r="BP20" s="53">
        <f t="shared" si="15"/>
        <v>0</v>
      </c>
      <c r="BQ20" s="53">
        <f t="shared" si="16"/>
        <v>0</v>
      </c>
      <c r="BR20" s="53">
        <f t="shared" si="17"/>
        <v>0</v>
      </c>
      <c r="BS20" s="53">
        <f t="shared" si="18"/>
        <v>0</v>
      </c>
      <c r="BT20" s="53">
        <f t="shared" si="19"/>
        <v>0</v>
      </c>
      <c r="BU20" s="53">
        <f t="shared" si="20"/>
        <v>0</v>
      </c>
      <c r="BV20" s="53">
        <f t="shared" si="21"/>
        <v>0</v>
      </c>
      <c r="BW20" s="53">
        <f t="shared" si="22"/>
        <v>0</v>
      </c>
      <c r="BX20" s="53">
        <f t="shared" si="23"/>
        <v>0</v>
      </c>
      <c r="BY20" s="53">
        <f t="shared" si="24"/>
        <v>0</v>
      </c>
      <c r="BZ20" s="10">
        <f t="shared" si="101"/>
        <v>0</v>
      </c>
      <c r="CA20" s="54">
        <f t="shared" si="102"/>
        <v>0</v>
      </c>
      <c r="CB20" s="10">
        <f t="shared" si="103"/>
        <v>0</v>
      </c>
      <c r="CC20" s="53" cm="1">
        <f t="array" aca="1" ref="CC20" ca="1">BZ20*CELL("contents",$Q20)</f>
        <v>0</v>
      </c>
      <c r="CD20" s="53" cm="1">
        <f t="array" aca="1" ref="CD20" ca="1">CA20*CELL("contents",$Q20)</f>
        <v>0</v>
      </c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7"/>
      <c r="CQ20" s="2">
        <f t="shared" si="104"/>
        <v>0</v>
      </c>
      <c r="CR20" s="51">
        <f t="shared" si="105"/>
        <v>0</v>
      </c>
      <c r="CS20" s="53">
        <f t="shared" si="90"/>
        <v>0</v>
      </c>
      <c r="CT20" s="53">
        <f t="shared" si="106"/>
        <v>0</v>
      </c>
      <c r="CU20" s="53">
        <f t="shared" si="107"/>
        <v>0</v>
      </c>
      <c r="CV20" s="53">
        <f t="shared" si="108"/>
        <v>0</v>
      </c>
      <c r="CW20" s="53">
        <f t="shared" si="109"/>
        <v>0</v>
      </c>
      <c r="CX20" s="53">
        <f t="shared" si="110"/>
        <v>0</v>
      </c>
      <c r="CY20" s="53">
        <f t="shared" si="111"/>
        <v>0</v>
      </c>
      <c r="CZ20" s="53">
        <f t="shared" si="112"/>
        <v>0</v>
      </c>
      <c r="DA20" s="53">
        <f t="shared" si="113"/>
        <v>0</v>
      </c>
      <c r="DB20" s="53">
        <f t="shared" si="114"/>
        <v>0</v>
      </c>
      <c r="DC20" s="53">
        <f t="shared" si="115"/>
        <v>0</v>
      </c>
      <c r="DD20" s="53">
        <f t="shared" si="116"/>
        <v>0</v>
      </c>
      <c r="DE20" s="10">
        <f t="shared" si="117"/>
        <v>0</v>
      </c>
      <c r="DF20" s="54">
        <f t="shared" si="118"/>
        <v>0</v>
      </c>
      <c r="DG20" s="10">
        <f t="shared" si="119"/>
        <v>0</v>
      </c>
      <c r="DH20" s="53" cm="1">
        <f t="array" aca="1" ref="DH20" ca="1">DE20*CELL("contents",$Q20)</f>
        <v>0</v>
      </c>
      <c r="DI20" s="53" cm="1">
        <f t="array" aca="1" ref="DI20" ca="1">DF20*CELL("contents",$Q20)</f>
        <v>0</v>
      </c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>
        <f t="shared" si="120"/>
        <v>0</v>
      </c>
      <c r="DW20" s="51">
        <f t="shared" si="121"/>
        <v>0</v>
      </c>
      <c r="DX20" s="53">
        <f t="shared" si="39"/>
        <v>0</v>
      </c>
      <c r="DY20" s="53">
        <f t="shared" si="40"/>
        <v>0</v>
      </c>
      <c r="DZ20" s="53">
        <f t="shared" si="41"/>
        <v>0</v>
      </c>
      <c r="EA20" s="53">
        <f t="shared" si="42"/>
        <v>0</v>
      </c>
      <c r="EB20" s="53">
        <f t="shared" si="43"/>
        <v>0</v>
      </c>
      <c r="EC20" s="53">
        <f t="shared" si="44"/>
        <v>0</v>
      </c>
      <c r="ED20" s="53">
        <f t="shared" si="45"/>
        <v>0</v>
      </c>
      <c r="EE20" s="53">
        <f t="shared" si="46"/>
        <v>0</v>
      </c>
      <c r="EF20" s="53">
        <f t="shared" si="47"/>
        <v>0</v>
      </c>
      <c r="EG20" s="53">
        <f t="shared" si="48"/>
        <v>0</v>
      </c>
      <c r="EH20" s="53">
        <f t="shared" si="49"/>
        <v>0</v>
      </c>
      <c r="EI20" s="53">
        <f t="shared" si="50"/>
        <v>0</v>
      </c>
      <c r="EJ20" s="10">
        <f t="shared" si="122"/>
        <v>0</v>
      </c>
      <c r="EK20" s="54">
        <f t="shared" si="123"/>
        <v>0</v>
      </c>
      <c r="EL20" s="10">
        <f t="shared" si="124"/>
        <v>0</v>
      </c>
      <c r="EM20" s="53" cm="1">
        <f t="array" aca="1" ref="EM20" ca="1">EJ20*CELL("contents",$Q20)</f>
        <v>0</v>
      </c>
      <c r="EN20" s="53" cm="1">
        <f t="array" aca="1" ref="EN20" ca="1">EK20*CELL("contents",$Q20)</f>
        <v>0</v>
      </c>
      <c r="EO20" s="11">
        <f t="shared" si="125"/>
        <v>53990.361000000012</v>
      </c>
      <c r="EP20" s="2">
        <v>1</v>
      </c>
      <c r="EQ20" s="2">
        <f t="shared" ref="EQ20:ET20" si="130">EP20*1.0215</f>
        <v>1.0215000000000001</v>
      </c>
      <c r="ER20" s="2">
        <f t="shared" si="130"/>
        <v>1.0434622500000001</v>
      </c>
      <c r="ES20" s="2">
        <f t="shared" si="130"/>
        <v>1.0658966883750003</v>
      </c>
      <c r="ET20" s="2">
        <f t="shared" si="130"/>
        <v>1.0888134671750629</v>
      </c>
      <c r="EU20" s="53">
        <f t="shared" si="52"/>
        <v>53990.361000000012</v>
      </c>
      <c r="EV20" s="53">
        <f t="shared" si="127"/>
        <v>0</v>
      </c>
      <c r="EW20" s="69">
        <f t="shared" si="54"/>
        <v>0</v>
      </c>
      <c r="EX20" s="69">
        <f t="shared" si="55"/>
        <v>0</v>
      </c>
      <c r="EY20" s="9">
        <f t="shared" si="129"/>
        <v>0</v>
      </c>
      <c r="EZ20" s="9">
        <f t="shared" si="92"/>
        <v>0</v>
      </c>
      <c r="FA20" s="9">
        <f t="shared" si="93"/>
        <v>0</v>
      </c>
      <c r="FB20" s="9">
        <f t="shared" si="94"/>
        <v>0</v>
      </c>
      <c r="FC20" t="s">
        <v>1534</v>
      </c>
    </row>
    <row r="21" spans="1:159" x14ac:dyDescent="0.25">
      <c r="A21" s="2">
        <v>1.2</v>
      </c>
      <c r="B21" s="2" t="s">
        <v>171</v>
      </c>
      <c r="C21" s="4" t="s">
        <v>157</v>
      </c>
      <c r="D21" s="2" t="s">
        <v>172</v>
      </c>
      <c r="E21" s="15" t="s">
        <v>172</v>
      </c>
      <c r="F21" s="2"/>
      <c r="G21" s="4" t="s">
        <v>151</v>
      </c>
      <c r="H21" s="6" t="s">
        <v>163</v>
      </c>
      <c r="I21" s="4" t="s">
        <v>167</v>
      </c>
      <c r="J21" s="7" t="s">
        <v>154</v>
      </c>
      <c r="K21" s="75">
        <v>115</v>
      </c>
      <c r="L21" s="81">
        <v>115</v>
      </c>
      <c r="M21" s="56">
        <v>0</v>
      </c>
      <c r="N21" s="86">
        <v>0</v>
      </c>
      <c r="O21" s="6" t="s">
        <v>155</v>
      </c>
      <c r="P21" s="2" t="s">
        <v>173</v>
      </c>
      <c r="Q21" s="200">
        <f>VLOOKUP(P21,Contingencies!$A$2:$D$7,4,FALSE)</f>
        <v>0.125</v>
      </c>
      <c r="R21" s="53">
        <f t="shared" si="56"/>
        <v>4111.5375000000004</v>
      </c>
      <c r="S21" s="67">
        <f t="shared" si="57"/>
        <v>0</v>
      </c>
      <c r="T21" s="14" t="s">
        <v>174</v>
      </c>
      <c r="U21" s="17"/>
      <c r="V21" s="17"/>
      <c r="W21" s="17"/>
      <c r="X21" s="17"/>
      <c r="Y21" s="17"/>
      <c r="Z21" s="17"/>
      <c r="AA21" s="8">
        <v>46</v>
      </c>
      <c r="AB21" s="8">
        <v>47</v>
      </c>
      <c r="AC21" s="8">
        <v>47</v>
      </c>
      <c r="AD21" s="8">
        <v>47</v>
      </c>
      <c r="AE21" s="8">
        <v>47</v>
      </c>
      <c r="AF21" s="8">
        <v>46</v>
      </c>
      <c r="AG21" s="2">
        <f t="shared" si="58"/>
        <v>280</v>
      </c>
      <c r="AH21" s="51">
        <f t="shared" si="95"/>
        <v>1.8666666666666667</v>
      </c>
      <c r="AI21" s="53">
        <f t="shared" si="0"/>
        <v>0</v>
      </c>
      <c r="AJ21" s="53">
        <f t="shared" si="1"/>
        <v>0</v>
      </c>
      <c r="AK21" s="53">
        <f t="shared" si="2"/>
        <v>0</v>
      </c>
      <c r="AL21" s="53">
        <f t="shared" si="3"/>
        <v>0</v>
      </c>
      <c r="AM21" s="53">
        <f t="shared" si="4"/>
        <v>0</v>
      </c>
      <c r="AN21" s="53">
        <f t="shared" si="5"/>
        <v>0</v>
      </c>
      <c r="AO21" s="53">
        <f t="shared" si="6"/>
        <v>5403.7350000000006</v>
      </c>
      <c r="AP21" s="53">
        <f t="shared" si="7"/>
        <v>5521.2075000000004</v>
      </c>
      <c r="AQ21" s="53">
        <f t="shared" si="8"/>
        <v>5521.2075000000004</v>
      </c>
      <c r="AR21" s="53">
        <f t="shared" si="9"/>
        <v>5521.2075000000004</v>
      </c>
      <c r="AS21" s="53">
        <f t="shared" si="10"/>
        <v>5521.2075000000004</v>
      </c>
      <c r="AT21" s="53">
        <f t="shared" si="11"/>
        <v>5403.7350000000006</v>
      </c>
      <c r="AU21" s="10">
        <f t="shared" si="96"/>
        <v>32892.300000000003</v>
      </c>
      <c r="AV21" s="54">
        <f t="shared" si="97"/>
        <v>0</v>
      </c>
      <c r="AW21" s="10">
        <f t="shared" si="98"/>
        <v>32892.300000000003</v>
      </c>
      <c r="AX21" s="53" cm="1">
        <f t="array" aca="1" ref="AX21" ca="1">AU21*CELL("contents",$Q21)</f>
        <v>4111.5375000000004</v>
      </c>
      <c r="AY21" s="53" cm="1">
        <f t="array" aca="1" ref="AY21" ca="1">AV21*CELL("contents",$Q21)</f>
        <v>0</v>
      </c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>
        <f t="shared" si="99"/>
        <v>0</v>
      </c>
      <c r="BM21" s="51">
        <f t="shared" si="100"/>
        <v>0</v>
      </c>
      <c r="BN21" s="53">
        <f t="shared" si="13"/>
        <v>0</v>
      </c>
      <c r="BO21" s="53">
        <f t="shared" si="14"/>
        <v>0</v>
      </c>
      <c r="BP21" s="53">
        <f t="shared" si="15"/>
        <v>0</v>
      </c>
      <c r="BQ21" s="53">
        <f t="shared" si="16"/>
        <v>0</v>
      </c>
      <c r="BR21" s="53">
        <f t="shared" si="17"/>
        <v>0</v>
      </c>
      <c r="BS21" s="53">
        <f t="shared" si="18"/>
        <v>0</v>
      </c>
      <c r="BT21" s="53">
        <f t="shared" si="19"/>
        <v>0</v>
      </c>
      <c r="BU21" s="53">
        <f t="shared" si="20"/>
        <v>0</v>
      </c>
      <c r="BV21" s="53">
        <f t="shared" si="21"/>
        <v>0</v>
      </c>
      <c r="BW21" s="53">
        <f t="shared" si="22"/>
        <v>0</v>
      </c>
      <c r="BX21" s="53">
        <f t="shared" si="23"/>
        <v>0</v>
      </c>
      <c r="BY21" s="53">
        <f t="shared" si="24"/>
        <v>0</v>
      </c>
      <c r="BZ21" s="10">
        <f t="shared" si="101"/>
        <v>0</v>
      </c>
      <c r="CA21" s="54">
        <f t="shared" si="102"/>
        <v>0</v>
      </c>
      <c r="CB21" s="10">
        <f t="shared" si="103"/>
        <v>0</v>
      </c>
      <c r="CC21" s="53" cm="1">
        <f t="array" aca="1" ref="CC21" ca="1">BZ21*CELL("contents",$Q21)</f>
        <v>0</v>
      </c>
      <c r="CD21" s="53" cm="1">
        <f t="array" aca="1" ref="CD21" ca="1">CA21*CELL("contents",$Q21)</f>
        <v>0</v>
      </c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7"/>
      <c r="CQ21" s="2">
        <f t="shared" si="104"/>
        <v>0</v>
      </c>
      <c r="CR21" s="51">
        <f t="shared" si="105"/>
        <v>0</v>
      </c>
      <c r="CS21" s="53">
        <f t="shared" si="90"/>
        <v>0</v>
      </c>
      <c r="CT21" s="53">
        <f t="shared" si="106"/>
        <v>0</v>
      </c>
      <c r="CU21" s="53">
        <f t="shared" si="107"/>
        <v>0</v>
      </c>
      <c r="CV21" s="53">
        <f t="shared" si="108"/>
        <v>0</v>
      </c>
      <c r="CW21" s="53">
        <f t="shared" si="109"/>
        <v>0</v>
      </c>
      <c r="CX21" s="53">
        <f t="shared" si="110"/>
        <v>0</v>
      </c>
      <c r="CY21" s="53">
        <f t="shared" si="111"/>
        <v>0</v>
      </c>
      <c r="CZ21" s="53">
        <f t="shared" si="112"/>
        <v>0</v>
      </c>
      <c r="DA21" s="53">
        <f t="shared" si="113"/>
        <v>0</v>
      </c>
      <c r="DB21" s="53">
        <f t="shared" si="114"/>
        <v>0</v>
      </c>
      <c r="DC21" s="53">
        <f t="shared" si="115"/>
        <v>0</v>
      </c>
      <c r="DD21" s="53">
        <f t="shared" si="116"/>
        <v>0</v>
      </c>
      <c r="DE21" s="10">
        <f t="shared" si="117"/>
        <v>0</v>
      </c>
      <c r="DF21" s="54">
        <f t="shared" si="118"/>
        <v>0</v>
      </c>
      <c r="DG21" s="10">
        <f t="shared" si="119"/>
        <v>0</v>
      </c>
      <c r="DH21" s="53" cm="1">
        <f t="array" aca="1" ref="DH21" ca="1">DE21*CELL("contents",$Q21)</f>
        <v>0</v>
      </c>
      <c r="DI21" s="53" cm="1">
        <f t="array" aca="1" ref="DI21" ca="1">DF21*CELL("contents",$Q21)</f>
        <v>0</v>
      </c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>
        <f t="shared" si="120"/>
        <v>0</v>
      </c>
      <c r="DW21" s="51">
        <f t="shared" si="121"/>
        <v>0</v>
      </c>
      <c r="DX21" s="53">
        <f t="shared" si="39"/>
        <v>0</v>
      </c>
      <c r="DY21" s="53">
        <f t="shared" si="40"/>
        <v>0</v>
      </c>
      <c r="DZ21" s="53">
        <f t="shared" si="41"/>
        <v>0</v>
      </c>
      <c r="EA21" s="53">
        <f t="shared" si="42"/>
        <v>0</v>
      </c>
      <c r="EB21" s="53">
        <f t="shared" si="43"/>
        <v>0</v>
      </c>
      <c r="EC21" s="53">
        <f t="shared" si="44"/>
        <v>0</v>
      </c>
      <c r="ED21" s="53">
        <f t="shared" si="45"/>
        <v>0</v>
      </c>
      <c r="EE21" s="53">
        <f t="shared" si="46"/>
        <v>0</v>
      </c>
      <c r="EF21" s="53">
        <f t="shared" si="47"/>
        <v>0</v>
      </c>
      <c r="EG21" s="53">
        <f t="shared" si="48"/>
        <v>0</v>
      </c>
      <c r="EH21" s="53">
        <f t="shared" si="49"/>
        <v>0</v>
      </c>
      <c r="EI21" s="53">
        <f t="shared" si="50"/>
        <v>0</v>
      </c>
      <c r="EJ21" s="10">
        <f t="shared" si="122"/>
        <v>0</v>
      </c>
      <c r="EK21" s="54">
        <f t="shared" si="123"/>
        <v>0</v>
      </c>
      <c r="EL21" s="10">
        <f t="shared" si="124"/>
        <v>0</v>
      </c>
      <c r="EM21" s="53" cm="1">
        <f t="array" aca="1" ref="EM21" ca="1">EJ21*CELL("contents",$Q21)</f>
        <v>0</v>
      </c>
      <c r="EN21" s="53" cm="1">
        <f t="array" aca="1" ref="EN21" ca="1">EK21*CELL("contents",$Q21)</f>
        <v>0</v>
      </c>
      <c r="EO21" s="11">
        <f t="shared" si="125"/>
        <v>32892.300000000003</v>
      </c>
      <c r="EP21" s="2">
        <v>1</v>
      </c>
      <c r="EQ21" s="2">
        <f t="shared" ref="EQ21:ET21" si="131">EP21*1.0215</f>
        <v>1.0215000000000001</v>
      </c>
      <c r="ER21" s="2">
        <f t="shared" si="131"/>
        <v>1.0434622500000001</v>
      </c>
      <c r="ES21" s="2">
        <f t="shared" si="131"/>
        <v>1.0658966883750003</v>
      </c>
      <c r="ET21" s="2">
        <f t="shared" si="131"/>
        <v>1.0888134671750629</v>
      </c>
      <c r="EU21" s="53">
        <f t="shared" si="52"/>
        <v>32892.300000000003</v>
      </c>
      <c r="EV21" s="53">
        <f t="shared" si="127"/>
        <v>0</v>
      </c>
      <c r="EW21" s="69">
        <f t="shared" si="54"/>
        <v>0</v>
      </c>
      <c r="EX21" s="69">
        <f t="shared" si="55"/>
        <v>0</v>
      </c>
      <c r="EY21" s="9">
        <f t="shared" si="129"/>
        <v>0</v>
      </c>
      <c r="EZ21" s="9">
        <f t="shared" si="92"/>
        <v>0</v>
      </c>
      <c r="FA21" s="9">
        <f t="shared" si="93"/>
        <v>0</v>
      </c>
      <c r="FB21" s="9">
        <f t="shared" si="94"/>
        <v>0</v>
      </c>
      <c r="FC21" t="s">
        <v>1534</v>
      </c>
    </row>
    <row r="22" spans="1:159" x14ac:dyDescent="0.25">
      <c r="A22" s="2">
        <v>1.2</v>
      </c>
      <c r="B22" s="2" t="s">
        <v>175</v>
      </c>
      <c r="C22" s="4" t="s">
        <v>157</v>
      </c>
      <c r="D22" s="2" t="s">
        <v>176</v>
      </c>
      <c r="E22" s="15" t="s">
        <v>176</v>
      </c>
      <c r="F22" s="2"/>
      <c r="G22" s="4" t="s">
        <v>151</v>
      </c>
      <c r="H22" s="6" t="s">
        <v>163</v>
      </c>
      <c r="I22" s="4" t="s">
        <v>159</v>
      </c>
      <c r="J22" s="7" t="s">
        <v>154</v>
      </c>
      <c r="K22" s="75">
        <v>115</v>
      </c>
      <c r="L22" s="81">
        <v>115</v>
      </c>
      <c r="M22" s="56">
        <v>0</v>
      </c>
      <c r="N22" s="86">
        <v>0</v>
      </c>
      <c r="O22" s="6" t="s">
        <v>155</v>
      </c>
      <c r="P22" s="2" t="s">
        <v>173</v>
      </c>
      <c r="Q22" s="200">
        <f>VLOOKUP(P22,Contingencies!$A$2:$D$7,4,FALSE)</f>
        <v>0.125</v>
      </c>
      <c r="R22" s="53">
        <f t="shared" si="56"/>
        <v>1174.7250000000001</v>
      </c>
      <c r="S22" s="67">
        <f t="shared" si="57"/>
        <v>0</v>
      </c>
      <c r="T22" s="14" t="s">
        <v>177</v>
      </c>
      <c r="U22" s="17"/>
      <c r="V22" s="17"/>
      <c r="W22" s="17"/>
      <c r="X22" s="17"/>
      <c r="Y22" s="17"/>
      <c r="Z22" s="17"/>
      <c r="AA22" s="17"/>
      <c r="AB22" s="17"/>
      <c r="AC22" s="8">
        <v>40</v>
      </c>
      <c r="AD22" s="8">
        <v>40</v>
      </c>
      <c r="AE22" s="17"/>
      <c r="AF22" s="17"/>
      <c r="AG22" s="2">
        <f t="shared" si="58"/>
        <v>80</v>
      </c>
      <c r="AH22" s="51">
        <f t="shared" si="95"/>
        <v>0.53333333333333333</v>
      </c>
      <c r="AI22" s="53">
        <f t="shared" si="0"/>
        <v>0</v>
      </c>
      <c r="AJ22" s="53">
        <f t="shared" si="1"/>
        <v>0</v>
      </c>
      <c r="AK22" s="53">
        <f t="shared" si="2"/>
        <v>0</v>
      </c>
      <c r="AL22" s="53">
        <f t="shared" si="3"/>
        <v>0</v>
      </c>
      <c r="AM22" s="53">
        <f t="shared" si="4"/>
        <v>0</v>
      </c>
      <c r="AN22" s="53">
        <f t="shared" si="5"/>
        <v>0</v>
      </c>
      <c r="AO22" s="53">
        <f t="shared" si="6"/>
        <v>0</v>
      </c>
      <c r="AP22" s="53">
        <f t="shared" si="7"/>
        <v>0</v>
      </c>
      <c r="AQ22" s="53">
        <f t="shared" si="8"/>
        <v>4698.9000000000005</v>
      </c>
      <c r="AR22" s="53">
        <f t="shared" si="9"/>
        <v>4698.9000000000005</v>
      </c>
      <c r="AS22" s="53">
        <f t="shared" si="10"/>
        <v>0</v>
      </c>
      <c r="AT22" s="53">
        <f t="shared" si="11"/>
        <v>0</v>
      </c>
      <c r="AU22" s="10">
        <f t="shared" si="96"/>
        <v>9397.8000000000011</v>
      </c>
      <c r="AV22" s="54">
        <f t="shared" si="97"/>
        <v>0</v>
      </c>
      <c r="AW22" s="10">
        <f t="shared" si="98"/>
        <v>9397.8000000000011</v>
      </c>
      <c r="AX22" s="53" cm="1">
        <f t="array" aca="1" ref="AX22" ca="1">AU22*CELL("contents",$Q22)</f>
        <v>1174.7250000000001</v>
      </c>
      <c r="AY22" s="53" cm="1">
        <f t="array" aca="1" ref="AY22" ca="1">AV22*CELL("contents",$Q22)</f>
        <v>0</v>
      </c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>
        <f t="shared" si="99"/>
        <v>0</v>
      </c>
      <c r="BM22" s="51">
        <f t="shared" si="100"/>
        <v>0</v>
      </c>
      <c r="BN22" s="53">
        <f t="shared" si="13"/>
        <v>0</v>
      </c>
      <c r="BO22" s="53">
        <f t="shared" si="14"/>
        <v>0</v>
      </c>
      <c r="BP22" s="53">
        <f t="shared" si="15"/>
        <v>0</v>
      </c>
      <c r="BQ22" s="53">
        <f t="shared" si="16"/>
        <v>0</v>
      </c>
      <c r="BR22" s="53">
        <f t="shared" si="17"/>
        <v>0</v>
      </c>
      <c r="BS22" s="53">
        <f t="shared" si="18"/>
        <v>0</v>
      </c>
      <c r="BT22" s="53">
        <f t="shared" si="19"/>
        <v>0</v>
      </c>
      <c r="BU22" s="53">
        <f t="shared" si="20"/>
        <v>0</v>
      </c>
      <c r="BV22" s="53">
        <f t="shared" si="21"/>
        <v>0</v>
      </c>
      <c r="BW22" s="53">
        <f t="shared" si="22"/>
        <v>0</v>
      </c>
      <c r="BX22" s="53">
        <f t="shared" si="23"/>
        <v>0</v>
      </c>
      <c r="BY22" s="53">
        <f t="shared" si="24"/>
        <v>0</v>
      </c>
      <c r="BZ22" s="10">
        <f t="shared" si="101"/>
        <v>0</v>
      </c>
      <c r="CA22" s="54">
        <f t="shared" si="102"/>
        <v>0</v>
      </c>
      <c r="CB22" s="10">
        <f t="shared" si="103"/>
        <v>0</v>
      </c>
      <c r="CC22" s="53" cm="1">
        <f t="array" aca="1" ref="CC22" ca="1">BZ22*CELL("contents",$Q22)</f>
        <v>0</v>
      </c>
      <c r="CD22" s="53" cm="1">
        <f t="array" aca="1" ref="CD22" ca="1">CA22*CELL("contents",$Q22)</f>
        <v>0</v>
      </c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7"/>
      <c r="CQ22" s="2">
        <f t="shared" si="104"/>
        <v>0</v>
      </c>
      <c r="CR22" s="51">
        <f t="shared" si="105"/>
        <v>0</v>
      </c>
      <c r="CS22" s="53">
        <f t="shared" si="90"/>
        <v>0</v>
      </c>
      <c r="CT22" s="53">
        <f t="shared" si="106"/>
        <v>0</v>
      </c>
      <c r="CU22" s="53">
        <f t="shared" si="107"/>
        <v>0</v>
      </c>
      <c r="CV22" s="53">
        <f t="shared" si="108"/>
        <v>0</v>
      </c>
      <c r="CW22" s="53">
        <f t="shared" si="109"/>
        <v>0</v>
      </c>
      <c r="CX22" s="53">
        <f t="shared" si="110"/>
        <v>0</v>
      </c>
      <c r="CY22" s="53">
        <f t="shared" si="111"/>
        <v>0</v>
      </c>
      <c r="CZ22" s="53">
        <f t="shared" si="112"/>
        <v>0</v>
      </c>
      <c r="DA22" s="53">
        <f t="shared" si="113"/>
        <v>0</v>
      </c>
      <c r="DB22" s="53">
        <f t="shared" si="114"/>
        <v>0</v>
      </c>
      <c r="DC22" s="53">
        <f t="shared" si="115"/>
        <v>0</v>
      </c>
      <c r="DD22" s="53">
        <f t="shared" si="116"/>
        <v>0</v>
      </c>
      <c r="DE22" s="10">
        <f t="shared" si="117"/>
        <v>0</v>
      </c>
      <c r="DF22" s="54">
        <f t="shared" si="118"/>
        <v>0</v>
      </c>
      <c r="DG22" s="10">
        <f t="shared" si="119"/>
        <v>0</v>
      </c>
      <c r="DH22" s="53" cm="1">
        <f t="array" aca="1" ref="DH22" ca="1">DE22*CELL("contents",$Q22)</f>
        <v>0</v>
      </c>
      <c r="DI22" s="53" cm="1">
        <f t="array" aca="1" ref="DI22" ca="1">DF22*CELL("contents",$Q22)</f>
        <v>0</v>
      </c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>
        <f t="shared" si="120"/>
        <v>0</v>
      </c>
      <c r="DW22" s="51">
        <f t="shared" si="121"/>
        <v>0</v>
      </c>
      <c r="DX22" s="53">
        <f t="shared" si="39"/>
        <v>0</v>
      </c>
      <c r="DY22" s="53">
        <f t="shared" si="40"/>
        <v>0</v>
      </c>
      <c r="DZ22" s="53">
        <f t="shared" si="41"/>
        <v>0</v>
      </c>
      <c r="EA22" s="53">
        <f t="shared" si="42"/>
        <v>0</v>
      </c>
      <c r="EB22" s="53">
        <f t="shared" si="43"/>
        <v>0</v>
      </c>
      <c r="EC22" s="53">
        <f t="shared" si="44"/>
        <v>0</v>
      </c>
      <c r="ED22" s="53">
        <f t="shared" si="45"/>
        <v>0</v>
      </c>
      <c r="EE22" s="53">
        <f t="shared" si="46"/>
        <v>0</v>
      </c>
      <c r="EF22" s="53">
        <f t="shared" si="47"/>
        <v>0</v>
      </c>
      <c r="EG22" s="53">
        <f t="shared" si="48"/>
        <v>0</v>
      </c>
      <c r="EH22" s="53">
        <f t="shared" si="49"/>
        <v>0</v>
      </c>
      <c r="EI22" s="53">
        <f t="shared" si="50"/>
        <v>0</v>
      </c>
      <c r="EJ22" s="10">
        <f t="shared" si="122"/>
        <v>0</v>
      </c>
      <c r="EK22" s="54">
        <f t="shared" si="123"/>
        <v>0</v>
      </c>
      <c r="EL22" s="10">
        <f t="shared" si="124"/>
        <v>0</v>
      </c>
      <c r="EM22" s="53" cm="1">
        <f t="array" aca="1" ref="EM22" ca="1">EJ22*CELL("contents",$Q22)</f>
        <v>0</v>
      </c>
      <c r="EN22" s="53" cm="1">
        <f t="array" aca="1" ref="EN22" ca="1">EK22*CELL("contents",$Q22)</f>
        <v>0</v>
      </c>
      <c r="EO22" s="11">
        <f t="shared" si="125"/>
        <v>9397.8000000000011</v>
      </c>
      <c r="EP22" s="2">
        <v>1</v>
      </c>
      <c r="EQ22" s="2">
        <f t="shared" ref="EQ22:ET22" si="132">EP22*1.0215</f>
        <v>1.0215000000000001</v>
      </c>
      <c r="ER22" s="2">
        <f t="shared" si="132"/>
        <v>1.0434622500000001</v>
      </c>
      <c r="ES22" s="2">
        <f t="shared" si="132"/>
        <v>1.0658966883750003</v>
      </c>
      <c r="ET22" s="2">
        <f t="shared" si="132"/>
        <v>1.0888134671750629</v>
      </c>
      <c r="EU22" s="53">
        <f t="shared" si="52"/>
        <v>9397.8000000000011</v>
      </c>
      <c r="EV22" s="53">
        <f t="shared" si="127"/>
        <v>0</v>
      </c>
      <c r="EW22" s="69">
        <f t="shared" si="54"/>
        <v>0</v>
      </c>
      <c r="EX22" s="69">
        <f t="shared" si="55"/>
        <v>0</v>
      </c>
      <c r="EY22" s="9">
        <f t="shared" si="129"/>
        <v>0</v>
      </c>
      <c r="EZ22" s="9">
        <f t="shared" si="92"/>
        <v>0</v>
      </c>
      <c r="FA22" s="9">
        <f t="shared" si="93"/>
        <v>0</v>
      </c>
      <c r="FB22" s="9">
        <f t="shared" si="94"/>
        <v>0</v>
      </c>
      <c r="FC22" t="s">
        <v>1534</v>
      </c>
    </row>
    <row r="23" spans="1:159" x14ac:dyDescent="0.25">
      <c r="A23" s="2">
        <v>1.2</v>
      </c>
      <c r="B23" s="2" t="s">
        <v>178</v>
      </c>
      <c r="C23" s="4" t="s">
        <v>157</v>
      </c>
      <c r="D23" s="2" t="s">
        <v>179</v>
      </c>
      <c r="E23" s="15" t="s">
        <v>179</v>
      </c>
      <c r="F23" s="2" t="s">
        <v>158</v>
      </c>
      <c r="G23" s="4" t="s">
        <v>151</v>
      </c>
      <c r="H23" s="6" t="s">
        <v>163</v>
      </c>
      <c r="I23" s="4" t="s">
        <v>159</v>
      </c>
      <c r="J23" s="7" t="s">
        <v>154</v>
      </c>
      <c r="K23" s="75">
        <v>115</v>
      </c>
      <c r="L23" s="81">
        <v>115</v>
      </c>
      <c r="M23" s="56">
        <v>0</v>
      </c>
      <c r="N23" s="86">
        <v>0</v>
      </c>
      <c r="O23" s="6" t="s">
        <v>155</v>
      </c>
      <c r="P23" s="2" t="s">
        <v>156</v>
      </c>
      <c r="Q23" s="200">
        <f>VLOOKUP(P23,Contingencies!$A$2:$D$7,4,FALSE)</f>
        <v>0.09</v>
      </c>
      <c r="R23" s="53">
        <f t="shared" si="56"/>
        <v>6473.4206719274998</v>
      </c>
      <c r="S23" s="67">
        <f t="shared" si="57"/>
        <v>0</v>
      </c>
      <c r="T23" s="14" t="s">
        <v>180</v>
      </c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>
        <f t="shared" si="58"/>
        <v>0</v>
      </c>
      <c r="AH23" s="51">
        <f t="shared" si="95"/>
        <v>0</v>
      </c>
      <c r="AI23" s="53">
        <f t="shared" si="0"/>
        <v>0</v>
      </c>
      <c r="AJ23" s="53">
        <f t="shared" si="1"/>
        <v>0</v>
      </c>
      <c r="AK23" s="53">
        <f t="shared" si="2"/>
        <v>0</v>
      </c>
      <c r="AL23" s="53">
        <f t="shared" si="3"/>
        <v>0</v>
      </c>
      <c r="AM23" s="53">
        <f t="shared" si="4"/>
        <v>0</v>
      </c>
      <c r="AN23" s="53">
        <f t="shared" si="5"/>
        <v>0</v>
      </c>
      <c r="AO23" s="53">
        <f t="shared" si="6"/>
        <v>0</v>
      </c>
      <c r="AP23" s="53">
        <f t="shared" si="7"/>
        <v>0</v>
      </c>
      <c r="AQ23" s="53">
        <f t="shared" si="8"/>
        <v>0</v>
      </c>
      <c r="AR23" s="53">
        <f t="shared" si="9"/>
        <v>0</v>
      </c>
      <c r="AS23" s="53">
        <f t="shared" si="10"/>
        <v>0</v>
      </c>
      <c r="AT23" s="53">
        <f t="shared" si="11"/>
        <v>0</v>
      </c>
      <c r="AU23" s="10">
        <f t="shared" si="96"/>
        <v>0</v>
      </c>
      <c r="AV23" s="54">
        <f t="shared" si="97"/>
        <v>0</v>
      </c>
      <c r="AW23" s="10">
        <f t="shared" si="98"/>
        <v>0</v>
      </c>
      <c r="AX23" s="53" cm="1">
        <f t="array" aca="1" ref="AX23" ca="1">AU23*CELL("contents",$Q23)</f>
        <v>0</v>
      </c>
      <c r="AY23" s="53" cm="1">
        <f t="array" aca="1" ref="AY23" ca="1">AV23*CELL("contents",$Q23)</f>
        <v>0</v>
      </c>
      <c r="AZ23" s="8">
        <v>66.599999999999994</v>
      </c>
      <c r="BA23" s="8"/>
      <c r="BB23" s="8"/>
      <c r="BC23" s="8"/>
      <c r="BD23" s="8">
        <v>66.599999999999994</v>
      </c>
      <c r="BE23" s="8">
        <v>66.599999999999994</v>
      </c>
      <c r="BF23" s="8">
        <v>66.599999999999994</v>
      </c>
      <c r="BG23" s="8">
        <v>66.599999999999994</v>
      </c>
      <c r="BH23" s="8">
        <v>66.599999999999994</v>
      </c>
      <c r="BI23" s="8">
        <v>66.599999999999994</v>
      </c>
      <c r="BJ23" s="8">
        <v>66.599999999999994</v>
      </c>
      <c r="BK23" s="8">
        <v>66.599999999999994</v>
      </c>
      <c r="BL23" s="2">
        <f t="shared" si="99"/>
        <v>599.40000000000009</v>
      </c>
      <c r="BM23" s="51">
        <f t="shared" si="100"/>
        <v>3.9960000000000009</v>
      </c>
      <c r="BN23" s="53">
        <f t="shared" si="13"/>
        <v>7991.8773727500002</v>
      </c>
      <c r="BO23" s="53">
        <f t="shared" si="14"/>
        <v>0</v>
      </c>
      <c r="BP23" s="53">
        <f t="shared" si="15"/>
        <v>0</v>
      </c>
      <c r="BQ23" s="53">
        <f t="shared" si="16"/>
        <v>0</v>
      </c>
      <c r="BR23" s="53">
        <f t="shared" si="17"/>
        <v>7991.8773727500002</v>
      </c>
      <c r="BS23" s="53">
        <f t="shared" si="18"/>
        <v>7991.8773727500002</v>
      </c>
      <c r="BT23" s="53">
        <f t="shared" si="19"/>
        <v>7991.8773727500002</v>
      </c>
      <c r="BU23" s="53">
        <f t="shared" si="20"/>
        <v>7991.8773727500002</v>
      </c>
      <c r="BV23" s="53">
        <f t="shared" si="21"/>
        <v>7991.8773727500002</v>
      </c>
      <c r="BW23" s="53">
        <f t="shared" si="22"/>
        <v>7991.8773727500002</v>
      </c>
      <c r="BX23" s="53">
        <f t="shared" si="23"/>
        <v>7991.8773727500002</v>
      </c>
      <c r="BY23" s="53">
        <f t="shared" si="24"/>
        <v>7991.8773727500002</v>
      </c>
      <c r="BZ23" s="10">
        <f t="shared" si="101"/>
        <v>71926.896354750003</v>
      </c>
      <c r="CA23" s="54">
        <f t="shared" si="102"/>
        <v>0</v>
      </c>
      <c r="CB23" s="10">
        <f t="shared" si="103"/>
        <v>71926.896354750003</v>
      </c>
      <c r="CC23" s="53" cm="1">
        <f t="array" aca="1" ref="CC23" ca="1">BZ23*CELL("contents",$Q23)</f>
        <v>6473.4206719274998</v>
      </c>
      <c r="CD23" s="53" cm="1">
        <f t="array" aca="1" ref="CD23" ca="1">CA23*CELL("contents",$Q23)</f>
        <v>0</v>
      </c>
      <c r="CE23" s="12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7"/>
      <c r="CQ23" s="2">
        <f t="shared" si="104"/>
        <v>0</v>
      </c>
      <c r="CR23" s="51">
        <f t="shared" si="105"/>
        <v>0</v>
      </c>
      <c r="CS23" s="53">
        <f t="shared" si="90"/>
        <v>0</v>
      </c>
      <c r="CT23" s="53">
        <f t="shared" si="106"/>
        <v>0</v>
      </c>
      <c r="CU23" s="53">
        <f t="shared" si="107"/>
        <v>0</v>
      </c>
      <c r="CV23" s="53">
        <f t="shared" si="108"/>
        <v>0</v>
      </c>
      <c r="CW23" s="53">
        <f t="shared" si="109"/>
        <v>0</v>
      </c>
      <c r="CX23" s="53">
        <f t="shared" si="110"/>
        <v>0</v>
      </c>
      <c r="CY23" s="53">
        <f t="shared" si="111"/>
        <v>0</v>
      </c>
      <c r="CZ23" s="53">
        <f t="shared" si="112"/>
        <v>0</v>
      </c>
      <c r="DA23" s="53">
        <f t="shared" si="113"/>
        <v>0</v>
      </c>
      <c r="DB23" s="53">
        <f t="shared" si="114"/>
        <v>0</v>
      </c>
      <c r="DC23" s="53">
        <f t="shared" si="115"/>
        <v>0</v>
      </c>
      <c r="DD23" s="53">
        <f t="shared" si="116"/>
        <v>0</v>
      </c>
      <c r="DE23" s="10">
        <f t="shared" si="117"/>
        <v>0</v>
      </c>
      <c r="DF23" s="54">
        <f t="shared" si="118"/>
        <v>0</v>
      </c>
      <c r="DG23" s="10">
        <f t="shared" si="119"/>
        <v>0</v>
      </c>
      <c r="DH23" s="53" cm="1">
        <f t="array" aca="1" ref="DH23" ca="1">DE23*CELL("contents",$Q23)</f>
        <v>0</v>
      </c>
      <c r="DI23" s="53" cm="1">
        <f t="array" aca="1" ref="DI23" ca="1">DF23*CELL("contents",$Q23)</f>
        <v>0</v>
      </c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>
        <f t="shared" si="120"/>
        <v>0</v>
      </c>
      <c r="DW23" s="51">
        <f t="shared" si="121"/>
        <v>0</v>
      </c>
      <c r="DX23" s="53">
        <f t="shared" si="39"/>
        <v>0</v>
      </c>
      <c r="DY23" s="53">
        <f t="shared" si="40"/>
        <v>0</v>
      </c>
      <c r="DZ23" s="53">
        <f t="shared" si="41"/>
        <v>0</v>
      </c>
      <c r="EA23" s="53">
        <f t="shared" si="42"/>
        <v>0</v>
      </c>
      <c r="EB23" s="53">
        <f t="shared" si="43"/>
        <v>0</v>
      </c>
      <c r="EC23" s="53">
        <f t="shared" si="44"/>
        <v>0</v>
      </c>
      <c r="ED23" s="53">
        <f t="shared" si="45"/>
        <v>0</v>
      </c>
      <c r="EE23" s="53">
        <f t="shared" si="46"/>
        <v>0</v>
      </c>
      <c r="EF23" s="53">
        <f t="shared" si="47"/>
        <v>0</v>
      </c>
      <c r="EG23" s="53">
        <f t="shared" si="48"/>
        <v>0</v>
      </c>
      <c r="EH23" s="53">
        <f t="shared" si="49"/>
        <v>0</v>
      </c>
      <c r="EI23" s="53">
        <f t="shared" si="50"/>
        <v>0</v>
      </c>
      <c r="EJ23" s="10">
        <f t="shared" si="122"/>
        <v>0</v>
      </c>
      <c r="EK23" s="54">
        <f t="shared" si="123"/>
        <v>0</v>
      </c>
      <c r="EL23" s="10">
        <f t="shared" si="124"/>
        <v>0</v>
      </c>
      <c r="EM23" s="53" cm="1">
        <f t="array" aca="1" ref="EM23" ca="1">EJ23*CELL("contents",$Q23)</f>
        <v>0</v>
      </c>
      <c r="EN23" s="53" cm="1">
        <f t="array" aca="1" ref="EN23" ca="1">EK23*CELL("contents",$Q23)</f>
        <v>0</v>
      </c>
      <c r="EO23" s="11">
        <f t="shared" si="125"/>
        <v>71926.896354750003</v>
      </c>
      <c r="EP23" s="2">
        <v>1</v>
      </c>
      <c r="EQ23" s="2">
        <f t="shared" ref="EQ23:ET23" si="133">EP23*1.0215</f>
        <v>1.0215000000000001</v>
      </c>
      <c r="ER23" s="2">
        <f t="shared" si="133"/>
        <v>1.0434622500000001</v>
      </c>
      <c r="ES23" s="2">
        <f t="shared" si="133"/>
        <v>1.0658966883750003</v>
      </c>
      <c r="ET23" s="2">
        <f t="shared" si="133"/>
        <v>1.0888134671750629</v>
      </c>
      <c r="EU23" s="53">
        <f t="shared" si="52"/>
        <v>0</v>
      </c>
      <c r="EV23" s="53">
        <f t="shared" si="127"/>
        <v>71926.896354750032</v>
      </c>
      <c r="EW23" s="69">
        <f t="shared" si="54"/>
        <v>0</v>
      </c>
      <c r="EX23" s="69">
        <f t="shared" si="55"/>
        <v>0</v>
      </c>
      <c r="EY23" s="9">
        <f t="shared" si="129"/>
        <v>0</v>
      </c>
      <c r="EZ23" s="9">
        <f t="shared" si="92"/>
        <v>0</v>
      </c>
      <c r="FA23" s="9">
        <f t="shared" si="93"/>
        <v>0</v>
      </c>
      <c r="FB23" s="9">
        <f t="shared" si="94"/>
        <v>0</v>
      </c>
      <c r="FC23" t="s">
        <v>1534</v>
      </c>
    </row>
    <row r="24" spans="1:159" x14ac:dyDescent="0.25">
      <c r="A24" s="2">
        <v>1.2</v>
      </c>
      <c r="B24" s="2" t="s">
        <v>178</v>
      </c>
      <c r="C24" s="4" t="s">
        <v>157</v>
      </c>
      <c r="D24" s="2" t="s">
        <v>179</v>
      </c>
      <c r="E24" s="15" t="s">
        <v>181</v>
      </c>
      <c r="F24" s="2" t="s">
        <v>166</v>
      </c>
      <c r="G24" s="4" t="s">
        <v>151</v>
      </c>
      <c r="H24" s="6" t="s">
        <v>163</v>
      </c>
      <c r="I24" s="4" t="s">
        <v>167</v>
      </c>
      <c r="J24" s="7" t="s">
        <v>154</v>
      </c>
      <c r="K24" s="75">
        <v>115</v>
      </c>
      <c r="L24" s="81">
        <v>115</v>
      </c>
      <c r="M24" s="56">
        <v>0</v>
      </c>
      <c r="N24" s="86">
        <v>0</v>
      </c>
      <c r="O24" s="6" t="s">
        <v>155</v>
      </c>
      <c r="P24" s="2" t="s">
        <v>156</v>
      </c>
      <c r="Q24" s="200">
        <f>VLOOKUP(P24,Contingencies!$A$2:$D$7,4,FALSE)</f>
        <v>0.09</v>
      </c>
      <c r="R24" s="53">
        <f t="shared" si="56"/>
        <v>10361.361015427501</v>
      </c>
      <c r="S24" s="67">
        <f t="shared" si="57"/>
        <v>0</v>
      </c>
      <c r="T24" s="14" t="s">
        <v>168</v>
      </c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>
        <f t="shared" si="58"/>
        <v>0</v>
      </c>
      <c r="AH24" s="51">
        <f t="shared" si="95"/>
        <v>0</v>
      </c>
      <c r="AI24" s="53">
        <f t="shared" si="0"/>
        <v>0</v>
      </c>
      <c r="AJ24" s="53">
        <f t="shared" si="1"/>
        <v>0</v>
      </c>
      <c r="AK24" s="53">
        <f t="shared" si="2"/>
        <v>0</v>
      </c>
      <c r="AL24" s="53">
        <f t="shared" si="3"/>
        <v>0</v>
      </c>
      <c r="AM24" s="53">
        <f t="shared" si="4"/>
        <v>0</v>
      </c>
      <c r="AN24" s="53">
        <f t="shared" si="5"/>
        <v>0</v>
      </c>
      <c r="AO24" s="53">
        <f t="shared" si="6"/>
        <v>0</v>
      </c>
      <c r="AP24" s="53">
        <f t="shared" si="7"/>
        <v>0</v>
      </c>
      <c r="AQ24" s="53">
        <f t="shared" si="8"/>
        <v>0</v>
      </c>
      <c r="AR24" s="53">
        <f t="shared" si="9"/>
        <v>0</v>
      </c>
      <c r="AS24" s="53">
        <f t="shared" si="10"/>
        <v>0</v>
      </c>
      <c r="AT24" s="53">
        <f t="shared" si="11"/>
        <v>0</v>
      </c>
      <c r="AU24" s="10">
        <f t="shared" si="96"/>
        <v>0</v>
      </c>
      <c r="AV24" s="54">
        <f t="shared" si="97"/>
        <v>0</v>
      </c>
      <c r="AW24" s="10">
        <f t="shared" si="98"/>
        <v>0</v>
      </c>
      <c r="AX24" s="53" cm="1">
        <f t="array" aca="1" ref="AX24" ca="1">AU24*CELL("contents",$Q24)</f>
        <v>0</v>
      </c>
      <c r="AY24" s="53" cm="1">
        <f t="array" aca="1" ref="AY24" ca="1">AV24*CELL("contents",$Q24)</f>
        <v>0</v>
      </c>
      <c r="AZ24" s="8">
        <v>106.6</v>
      </c>
      <c r="BA24" s="8"/>
      <c r="BB24" s="8"/>
      <c r="BC24" s="8"/>
      <c r="BD24" s="8">
        <v>106.6</v>
      </c>
      <c r="BE24" s="8">
        <v>106.6</v>
      </c>
      <c r="BF24" s="8">
        <v>106.6</v>
      </c>
      <c r="BG24" s="8">
        <v>106.6</v>
      </c>
      <c r="BH24" s="8">
        <v>106.6</v>
      </c>
      <c r="BI24" s="8">
        <v>106.6</v>
      </c>
      <c r="BJ24" s="8">
        <v>106.6</v>
      </c>
      <c r="BK24" s="8">
        <v>106.6</v>
      </c>
      <c r="BL24" s="2">
        <f t="shared" si="99"/>
        <v>959.40000000000009</v>
      </c>
      <c r="BM24" s="51">
        <f t="shared" si="100"/>
        <v>6.3960000000000008</v>
      </c>
      <c r="BN24" s="53">
        <f t="shared" si="13"/>
        <v>12791.803722750003</v>
      </c>
      <c r="BO24" s="53">
        <f t="shared" si="14"/>
        <v>0</v>
      </c>
      <c r="BP24" s="53">
        <f t="shared" si="15"/>
        <v>0</v>
      </c>
      <c r="BQ24" s="53">
        <f t="shared" si="16"/>
        <v>0</v>
      </c>
      <c r="BR24" s="53">
        <f t="shared" si="17"/>
        <v>12791.803722750003</v>
      </c>
      <c r="BS24" s="53">
        <f t="shared" si="18"/>
        <v>12791.803722750003</v>
      </c>
      <c r="BT24" s="53">
        <f t="shared" si="19"/>
        <v>12791.803722750003</v>
      </c>
      <c r="BU24" s="53">
        <f t="shared" si="20"/>
        <v>12791.803722750003</v>
      </c>
      <c r="BV24" s="53">
        <f t="shared" si="21"/>
        <v>12791.803722750003</v>
      </c>
      <c r="BW24" s="53">
        <f t="shared" si="22"/>
        <v>12791.803722750003</v>
      </c>
      <c r="BX24" s="53">
        <f t="shared" si="23"/>
        <v>12791.803722750003</v>
      </c>
      <c r="BY24" s="53">
        <f t="shared" si="24"/>
        <v>12791.803722750003</v>
      </c>
      <c r="BZ24" s="10">
        <f t="shared" si="101"/>
        <v>115126.23350475002</v>
      </c>
      <c r="CA24" s="54">
        <f t="shared" si="102"/>
        <v>0</v>
      </c>
      <c r="CB24" s="10">
        <f t="shared" si="103"/>
        <v>115126.23350475002</v>
      </c>
      <c r="CC24" s="53" cm="1">
        <f t="array" aca="1" ref="CC24" ca="1">BZ24*CELL("contents",$Q24)</f>
        <v>10361.361015427501</v>
      </c>
      <c r="CD24" s="53" cm="1">
        <f t="array" aca="1" ref="CD24" ca="1">CA24*CELL("contents",$Q24)</f>
        <v>0</v>
      </c>
      <c r="CE24" s="12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7"/>
      <c r="CQ24" s="2">
        <f t="shared" si="104"/>
        <v>0</v>
      </c>
      <c r="CR24" s="51">
        <f t="shared" si="105"/>
        <v>0</v>
      </c>
      <c r="CS24" s="53">
        <f t="shared" si="90"/>
        <v>0</v>
      </c>
      <c r="CT24" s="53">
        <f t="shared" si="106"/>
        <v>0</v>
      </c>
      <c r="CU24" s="53">
        <f t="shared" si="107"/>
        <v>0</v>
      </c>
      <c r="CV24" s="53">
        <f t="shared" si="108"/>
        <v>0</v>
      </c>
      <c r="CW24" s="53">
        <f t="shared" si="109"/>
        <v>0</v>
      </c>
      <c r="CX24" s="53">
        <f t="shared" si="110"/>
        <v>0</v>
      </c>
      <c r="CY24" s="53">
        <f t="shared" si="111"/>
        <v>0</v>
      </c>
      <c r="CZ24" s="53">
        <f t="shared" si="112"/>
        <v>0</v>
      </c>
      <c r="DA24" s="53">
        <f t="shared" si="113"/>
        <v>0</v>
      </c>
      <c r="DB24" s="53">
        <f t="shared" si="114"/>
        <v>0</v>
      </c>
      <c r="DC24" s="53">
        <f t="shared" si="115"/>
        <v>0</v>
      </c>
      <c r="DD24" s="53">
        <f t="shared" si="116"/>
        <v>0</v>
      </c>
      <c r="DE24" s="10">
        <f t="shared" si="117"/>
        <v>0</v>
      </c>
      <c r="DF24" s="54">
        <f t="shared" si="118"/>
        <v>0</v>
      </c>
      <c r="DG24" s="10">
        <f t="shared" si="119"/>
        <v>0</v>
      </c>
      <c r="DH24" s="53" cm="1">
        <f t="array" aca="1" ref="DH24" ca="1">DE24*CELL("contents",$Q24)</f>
        <v>0</v>
      </c>
      <c r="DI24" s="53" cm="1">
        <f t="array" aca="1" ref="DI24" ca="1">DF24*CELL("contents",$Q24)</f>
        <v>0</v>
      </c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>
        <f t="shared" si="120"/>
        <v>0</v>
      </c>
      <c r="DW24" s="51">
        <f t="shared" si="121"/>
        <v>0</v>
      </c>
      <c r="DX24" s="53">
        <f t="shared" si="39"/>
        <v>0</v>
      </c>
      <c r="DY24" s="53">
        <f t="shared" si="40"/>
        <v>0</v>
      </c>
      <c r="DZ24" s="53">
        <f t="shared" si="41"/>
        <v>0</v>
      </c>
      <c r="EA24" s="53">
        <f t="shared" si="42"/>
        <v>0</v>
      </c>
      <c r="EB24" s="53">
        <f t="shared" si="43"/>
        <v>0</v>
      </c>
      <c r="EC24" s="53">
        <f t="shared" si="44"/>
        <v>0</v>
      </c>
      <c r="ED24" s="53">
        <f t="shared" si="45"/>
        <v>0</v>
      </c>
      <c r="EE24" s="53">
        <f t="shared" si="46"/>
        <v>0</v>
      </c>
      <c r="EF24" s="53">
        <f t="shared" si="47"/>
        <v>0</v>
      </c>
      <c r="EG24" s="53">
        <f t="shared" si="48"/>
        <v>0</v>
      </c>
      <c r="EH24" s="53">
        <f t="shared" si="49"/>
        <v>0</v>
      </c>
      <c r="EI24" s="53">
        <f t="shared" si="50"/>
        <v>0</v>
      </c>
      <c r="EJ24" s="10">
        <f t="shared" si="122"/>
        <v>0</v>
      </c>
      <c r="EK24" s="54">
        <f t="shared" si="123"/>
        <v>0</v>
      </c>
      <c r="EL24" s="10">
        <f t="shared" si="124"/>
        <v>0</v>
      </c>
      <c r="EM24" s="53" cm="1">
        <f t="array" aca="1" ref="EM24" ca="1">EJ24*CELL("contents",$Q24)</f>
        <v>0</v>
      </c>
      <c r="EN24" s="53" cm="1">
        <f t="array" aca="1" ref="EN24" ca="1">EK24*CELL("contents",$Q24)</f>
        <v>0</v>
      </c>
      <c r="EO24" s="11">
        <f t="shared" si="125"/>
        <v>115126.23350475002</v>
      </c>
      <c r="EP24" s="2">
        <v>1</v>
      </c>
      <c r="EQ24" s="2">
        <f t="shared" ref="EQ24:ET24" si="134">EP24*1.0215</f>
        <v>1.0215000000000001</v>
      </c>
      <c r="ER24" s="2">
        <f t="shared" si="134"/>
        <v>1.0434622500000001</v>
      </c>
      <c r="ES24" s="2">
        <f t="shared" si="134"/>
        <v>1.0658966883750003</v>
      </c>
      <c r="ET24" s="2">
        <f t="shared" si="134"/>
        <v>1.0888134671750629</v>
      </c>
      <c r="EU24" s="53">
        <f t="shared" si="52"/>
        <v>0</v>
      </c>
      <c r="EV24" s="53">
        <f t="shared" si="127"/>
        <v>115126.23350475004</v>
      </c>
      <c r="EW24" s="69">
        <f t="shared" si="54"/>
        <v>0</v>
      </c>
      <c r="EX24" s="69">
        <f t="shared" si="55"/>
        <v>0</v>
      </c>
      <c r="EY24" s="9">
        <f t="shared" si="129"/>
        <v>0</v>
      </c>
      <c r="EZ24" s="9">
        <f t="shared" si="92"/>
        <v>0</v>
      </c>
      <c r="FA24" s="9">
        <f t="shared" si="93"/>
        <v>0</v>
      </c>
      <c r="FB24" s="9">
        <f t="shared" si="94"/>
        <v>0</v>
      </c>
      <c r="FC24" t="s">
        <v>1534</v>
      </c>
    </row>
    <row r="25" spans="1:159" x14ac:dyDescent="0.25">
      <c r="A25" s="2">
        <v>1.2</v>
      </c>
      <c r="B25" s="2" t="s">
        <v>178</v>
      </c>
      <c r="C25" s="4" t="s">
        <v>157</v>
      </c>
      <c r="D25" s="2" t="s">
        <v>179</v>
      </c>
      <c r="E25" s="60" t="s">
        <v>182</v>
      </c>
      <c r="F25" s="2"/>
      <c r="G25" s="4" t="s">
        <v>151</v>
      </c>
      <c r="H25" s="6" t="s">
        <v>163</v>
      </c>
      <c r="I25" s="4" t="s">
        <v>167</v>
      </c>
      <c r="J25" s="7" t="s">
        <v>154</v>
      </c>
      <c r="K25" s="75">
        <v>115</v>
      </c>
      <c r="L25" s="81">
        <v>115</v>
      </c>
      <c r="M25" s="56">
        <v>0</v>
      </c>
      <c r="N25" s="86">
        <v>0</v>
      </c>
      <c r="O25" s="6" t="s">
        <v>155</v>
      </c>
      <c r="P25" s="2" t="s">
        <v>156</v>
      </c>
      <c r="Q25" s="200">
        <f>VLOOKUP(P25,Contingencies!$A$2:$D$7,4,FALSE)</f>
        <v>0.09</v>
      </c>
      <c r="R25" s="53">
        <f t="shared" si="56"/>
        <v>3974.3390178000009</v>
      </c>
      <c r="S25" s="67">
        <f t="shared" si="57"/>
        <v>0</v>
      </c>
      <c r="T25" s="14" t="s">
        <v>183</v>
      </c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>
        <f t="shared" si="58"/>
        <v>0</v>
      </c>
      <c r="AH25" s="51">
        <f t="shared" si="95"/>
        <v>0</v>
      </c>
      <c r="AI25" s="53">
        <f t="shared" si="0"/>
        <v>0</v>
      </c>
      <c r="AJ25" s="53">
        <f t="shared" si="1"/>
        <v>0</v>
      </c>
      <c r="AK25" s="53">
        <f t="shared" si="2"/>
        <v>0</v>
      </c>
      <c r="AL25" s="53">
        <f t="shared" si="3"/>
        <v>0</v>
      </c>
      <c r="AM25" s="53">
        <f t="shared" si="4"/>
        <v>0</v>
      </c>
      <c r="AN25" s="53">
        <f t="shared" si="5"/>
        <v>0</v>
      </c>
      <c r="AO25" s="53">
        <f t="shared" si="6"/>
        <v>0</v>
      </c>
      <c r="AP25" s="53">
        <f t="shared" si="7"/>
        <v>0</v>
      </c>
      <c r="AQ25" s="53">
        <f t="shared" si="8"/>
        <v>0</v>
      </c>
      <c r="AR25" s="53">
        <f t="shared" si="9"/>
        <v>0</v>
      </c>
      <c r="AS25" s="53">
        <f t="shared" si="10"/>
        <v>0</v>
      </c>
      <c r="AT25" s="53">
        <f t="shared" si="11"/>
        <v>0</v>
      </c>
      <c r="AU25" s="10">
        <f t="shared" si="96"/>
        <v>0</v>
      </c>
      <c r="AV25" s="54">
        <f t="shared" si="97"/>
        <v>0</v>
      </c>
      <c r="AW25" s="10">
        <f t="shared" si="98"/>
        <v>0</v>
      </c>
      <c r="AX25" s="53" cm="1">
        <f t="array" aca="1" ref="AX25" ca="1">AU25*CELL("contents",$Q25)</f>
        <v>0</v>
      </c>
      <c r="AY25" s="53" cm="1">
        <f t="array" aca="1" ref="AY25" ca="1">AV25*CELL("contents",$Q25)</f>
        <v>0</v>
      </c>
      <c r="AZ25" s="8">
        <v>40</v>
      </c>
      <c r="BA25" s="8"/>
      <c r="BB25" s="8"/>
      <c r="BC25" s="8"/>
      <c r="BD25" s="8">
        <v>41</v>
      </c>
      <c r="BE25" s="8">
        <v>41</v>
      </c>
      <c r="BF25" s="8">
        <v>41</v>
      </c>
      <c r="BG25" s="8">
        <v>41</v>
      </c>
      <c r="BH25" s="8">
        <v>41</v>
      </c>
      <c r="BI25" s="8">
        <v>41</v>
      </c>
      <c r="BJ25" s="8">
        <v>41</v>
      </c>
      <c r="BK25" s="8">
        <v>41</v>
      </c>
      <c r="BL25" s="2">
        <f t="shared" si="99"/>
        <v>368</v>
      </c>
      <c r="BM25" s="51">
        <f t="shared" si="100"/>
        <v>2.4533333333333336</v>
      </c>
      <c r="BN25" s="53">
        <f t="shared" si="13"/>
        <v>4799.9263500000006</v>
      </c>
      <c r="BO25" s="53">
        <f t="shared" si="14"/>
        <v>0</v>
      </c>
      <c r="BP25" s="53">
        <f t="shared" si="15"/>
        <v>0</v>
      </c>
      <c r="BQ25" s="53">
        <f t="shared" si="16"/>
        <v>0</v>
      </c>
      <c r="BR25" s="53">
        <f t="shared" si="17"/>
        <v>4919.9245087500003</v>
      </c>
      <c r="BS25" s="53">
        <f t="shared" si="18"/>
        <v>4919.9245087500003</v>
      </c>
      <c r="BT25" s="53">
        <f t="shared" si="19"/>
        <v>4919.9245087500003</v>
      </c>
      <c r="BU25" s="53">
        <f t="shared" si="20"/>
        <v>4919.9245087500003</v>
      </c>
      <c r="BV25" s="53">
        <f t="shared" si="21"/>
        <v>4919.9245087500003</v>
      </c>
      <c r="BW25" s="53">
        <f t="shared" si="22"/>
        <v>4919.9245087500003</v>
      </c>
      <c r="BX25" s="53">
        <f t="shared" si="23"/>
        <v>4919.9245087500003</v>
      </c>
      <c r="BY25" s="53">
        <f t="shared" si="24"/>
        <v>4919.9245087500003</v>
      </c>
      <c r="BZ25" s="10">
        <f t="shared" si="101"/>
        <v>44159.322420000011</v>
      </c>
      <c r="CA25" s="54">
        <f t="shared" si="102"/>
        <v>0</v>
      </c>
      <c r="CB25" s="10">
        <f t="shared" si="103"/>
        <v>44159.322420000011</v>
      </c>
      <c r="CC25" s="53" cm="1">
        <f t="array" aca="1" ref="CC25" ca="1">BZ25*CELL("contents",$Q25)</f>
        <v>3974.3390178000009</v>
      </c>
      <c r="CD25" s="53" cm="1">
        <f t="array" aca="1" ref="CD25" ca="1">CA25*CELL("contents",$Q25)</f>
        <v>0</v>
      </c>
      <c r="CE25" s="12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7"/>
      <c r="CQ25" s="2">
        <f t="shared" si="104"/>
        <v>0</v>
      </c>
      <c r="CR25" s="51">
        <f t="shared" si="105"/>
        <v>0</v>
      </c>
      <c r="CS25" s="53">
        <f t="shared" si="90"/>
        <v>0</v>
      </c>
      <c r="CT25" s="53">
        <f t="shared" si="106"/>
        <v>0</v>
      </c>
      <c r="CU25" s="53">
        <f t="shared" si="107"/>
        <v>0</v>
      </c>
      <c r="CV25" s="53">
        <f t="shared" si="108"/>
        <v>0</v>
      </c>
      <c r="CW25" s="53">
        <f t="shared" si="109"/>
        <v>0</v>
      </c>
      <c r="CX25" s="53">
        <f t="shared" si="110"/>
        <v>0</v>
      </c>
      <c r="CY25" s="53">
        <f t="shared" si="111"/>
        <v>0</v>
      </c>
      <c r="CZ25" s="53">
        <f t="shared" si="112"/>
        <v>0</v>
      </c>
      <c r="DA25" s="53">
        <f t="shared" si="113"/>
        <v>0</v>
      </c>
      <c r="DB25" s="53">
        <f t="shared" si="114"/>
        <v>0</v>
      </c>
      <c r="DC25" s="53">
        <f t="shared" si="115"/>
        <v>0</v>
      </c>
      <c r="DD25" s="53">
        <f t="shared" si="116"/>
        <v>0</v>
      </c>
      <c r="DE25" s="10">
        <f t="shared" si="117"/>
        <v>0</v>
      </c>
      <c r="DF25" s="54">
        <f t="shared" si="118"/>
        <v>0</v>
      </c>
      <c r="DG25" s="10">
        <f t="shared" si="119"/>
        <v>0</v>
      </c>
      <c r="DH25" s="53" cm="1">
        <f t="array" aca="1" ref="DH25" ca="1">DE25*CELL("contents",$Q25)</f>
        <v>0</v>
      </c>
      <c r="DI25" s="53" cm="1">
        <f t="array" aca="1" ref="DI25" ca="1">DF25*CELL("contents",$Q25)</f>
        <v>0</v>
      </c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>
        <f t="shared" si="120"/>
        <v>0</v>
      </c>
      <c r="DW25" s="51">
        <f t="shared" si="121"/>
        <v>0</v>
      </c>
      <c r="DX25" s="53">
        <f t="shared" si="39"/>
        <v>0</v>
      </c>
      <c r="DY25" s="53">
        <f t="shared" si="40"/>
        <v>0</v>
      </c>
      <c r="DZ25" s="53">
        <f t="shared" si="41"/>
        <v>0</v>
      </c>
      <c r="EA25" s="53">
        <f t="shared" si="42"/>
        <v>0</v>
      </c>
      <c r="EB25" s="53">
        <f t="shared" si="43"/>
        <v>0</v>
      </c>
      <c r="EC25" s="53">
        <f t="shared" si="44"/>
        <v>0</v>
      </c>
      <c r="ED25" s="53">
        <f t="shared" si="45"/>
        <v>0</v>
      </c>
      <c r="EE25" s="53">
        <f t="shared" si="46"/>
        <v>0</v>
      </c>
      <c r="EF25" s="53">
        <f t="shared" si="47"/>
        <v>0</v>
      </c>
      <c r="EG25" s="53">
        <f t="shared" si="48"/>
        <v>0</v>
      </c>
      <c r="EH25" s="53">
        <f t="shared" si="49"/>
        <v>0</v>
      </c>
      <c r="EI25" s="53">
        <f t="shared" si="50"/>
        <v>0</v>
      </c>
      <c r="EJ25" s="10">
        <f t="shared" si="122"/>
        <v>0</v>
      </c>
      <c r="EK25" s="54">
        <f t="shared" si="123"/>
        <v>0</v>
      </c>
      <c r="EL25" s="10">
        <f t="shared" si="124"/>
        <v>0</v>
      </c>
      <c r="EM25" s="53" cm="1">
        <f t="array" aca="1" ref="EM25" ca="1">EJ25*CELL("contents",$Q25)</f>
        <v>0</v>
      </c>
      <c r="EN25" s="53" cm="1">
        <f t="array" aca="1" ref="EN25" ca="1">EK25*CELL("contents",$Q25)</f>
        <v>0</v>
      </c>
      <c r="EO25" s="11">
        <f t="shared" si="125"/>
        <v>44159.322420000011</v>
      </c>
      <c r="EP25" s="2">
        <v>1</v>
      </c>
      <c r="EQ25" s="2">
        <f t="shared" ref="EQ25:ET25" si="135">EP25*1.0215</f>
        <v>1.0215000000000001</v>
      </c>
      <c r="ER25" s="2">
        <f t="shared" si="135"/>
        <v>1.0434622500000001</v>
      </c>
      <c r="ES25" s="2">
        <f t="shared" si="135"/>
        <v>1.0658966883750003</v>
      </c>
      <c r="ET25" s="2">
        <f t="shared" si="135"/>
        <v>1.0888134671750629</v>
      </c>
      <c r="EU25" s="53">
        <f t="shared" si="52"/>
        <v>0</v>
      </c>
      <c r="EV25" s="53">
        <f t="shared" si="127"/>
        <v>44159.322420000004</v>
      </c>
      <c r="EW25" s="69">
        <f t="shared" si="54"/>
        <v>0</v>
      </c>
      <c r="EX25" s="69">
        <f t="shared" si="55"/>
        <v>0</v>
      </c>
      <c r="EY25" s="9">
        <f t="shared" si="129"/>
        <v>0</v>
      </c>
      <c r="EZ25" s="9">
        <f t="shared" si="92"/>
        <v>0</v>
      </c>
      <c r="FA25" s="9">
        <f t="shared" si="93"/>
        <v>0</v>
      </c>
      <c r="FB25" s="9">
        <f t="shared" si="94"/>
        <v>0</v>
      </c>
      <c r="FC25" t="s">
        <v>1534</v>
      </c>
    </row>
    <row r="26" spans="1:159" x14ac:dyDescent="0.25">
      <c r="A26" s="2">
        <v>1.2</v>
      </c>
      <c r="B26" s="2" t="s">
        <v>184</v>
      </c>
      <c r="C26" s="4" t="s">
        <v>157</v>
      </c>
      <c r="D26" s="18" t="s">
        <v>185</v>
      </c>
      <c r="E26" s="19" t="s">
        <v>185</v>
      </c>
      <c r="F26" s="2"/>
      <c r="G26" s="4" t="s">
        <v>151</v>
      </c>
      <c r="H26" s="6" t="s">
        <v>163</v>
      </c>
      <c r="I26" s="4" t="s">
        <v>167</v>
      </c>
      <c r="J26" s="7" t="s">
        <v>154</v>
      </c>
      <c r="K26" s="75">
        <v>115</v>
      </c>
      <c r="L26" s="81">
        <v>115</v>
      </c>
      <c r="M26" s="56">
        <v>0</v>
      </c>
      <c r="N26" s="86">
        <v>0</v>
      </c>
      <c r="O26" s="6" t="s">
        <v>155</v>
      </c>
      <c r="P26" s="2" t="s">
        <v>173</v>
      </c>
      <c r="Q26" s="200">
        <f>VLOOKUP(P26,Contingencies!$A$2:$D$7,4,FALSE)</f>
        <v>0.125</v>
      </c>
      <c r="R26" s="53">
        <f t="shared" si="56"/>
        <v>1799.9723812500004</v>
      </c>
      <c r="S26" s="67">
        <f t="shared" si="57"/>
        <v>0</v>
      </c>
      <c r="T26" s="14" t="s">
        <v>186</v>
      </c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2">
        <f t="shared" si="58"/>
        <v>0</v>
      </c>
      <c r="AH26" s="51">
        <f t="shared" si="95"/>
        <v>0</v>
      </c>
      <c r="AI26" s="53">
        <f t="shared" si="0"/>
        <v>0</v>
      </c>
      <c r="AJ26" s="53">
        <f t="shared" si="1"/>
        <v>0</v>
      </c>
      <c r="AK26" s="53">
        <f t="shared" si="2"/>
        <v>0</v>
      </c>
      <c r="AL26" s="53">
        <f t="shared" si="3"/>
        <v>0</v>
      </c>
      <c r="AM26" s="53">
        <f t="shared" si="4"/>
        <v>0</v>
      </c>
      <c r="AN26" s="53">
        <f t="shared" si="5"/>
        <v>0</v>
      </c>
      <c r="AO26" s="53">
        <f t="shared" si="6"/>
        <v>0</v>
      </c>
      <c r="AP26" s="53">
        <f t="shared" si="7"/>
        <v>0</v>
      </c>
      <c r="AQ26" s="53">
        <f t="shared" si="8"/>
        <v>0</v>
      </c>
      <c r="AR26" s="53">
        <f t="shared" si="9"/>
        <v>0</v>
      </c>
      <c r="AS26" s="53">
        <f t="shared" si="10"/>
        <v>0</v>
      </c>
      <c r="AT26" s="53">
        <f t="shared" si="11"/>
        <v>0</v>
      </c>
      <c r="AU26" s="10">
        <f t="shared" si="96"/>
        <v>0</v>
      </c>
      <c r="AV26" s="54">
        <f t="shared" si="97"/>
        <v>0</v>
      </c>
      <c r="AW26" s="10">
        <f t="shared" si="98"/>
        <v>0</v>
      </c>
      <c r="AX26" s="53" cm="1">
        <f t="array" aca="1" ref="AX26" ca="1">AU26*CELL("contents",$Q26)</f>
        <v>0</v>
      </c>
      <c r="AY26" s="53" cm="1">
        <f t="array" aca="1" ref="AY26" ca="1">AV26*CELL("contents",$Q26)</f>
        <v>0</v>
      </c>
      <c r="AZ26" s="2"/>
      <c r="BA26" s="2"/>
      <c r="BB26" s="2"/>
      <c r="BC26" s="2"/>
      <c r="BD26" s="2"/>
      <c r="BE26" s="4">
        <v>120</v>
      </c>
      <c r="BF26" s="2"/>
      <c r="BG26" s="2"/>
      <c r="BH26" s="2"/>
      <c r="BI26" s="2"/>
      <c r="BJ26" s="2"/>
      <c r="BK26" s="2"/>
      <c r="BL26" s="2">
        <f t="shared" si="99"/>
        <v>120</v>
      </c>
      <c r="BM26" s="51">
        <f t="shared" si="100"/>
        <v>0.8</v>
      </c>
      <c r="BN26" s="53">
        <f t="shared" si="13"/>
        <v>0</v>
      </c>
      <c r="BO26" s="53">
        <f t="shared" si="14"/>
        <v>0</v>
      </c>
      <c r="BP26" s="53">
        <f t="shared" si="15"/>
        <v>0</v>
      </c>
      <c r="BQ26" s="53">
        <f t="shared" si="16"/>
        <v>0</v>
      </c>
      <c r="BR26" s="53">
        <f t="shared" si="17"/>
        <v>0</v>
      </c>
      <c r="BS26" s="53">
        <f t="shared" si="18"/>
        <v>14399.779050000003</v>
      </c>
      <c r="BT26" s="53">
        <f t="shared" si="19"/>
        <v>0</v>
      </c>
      <c r="BU26" s="53">
        <f t="shared" si="20"/>
        <v>0</v>
      </c>
      <c r="BV26" s="53">
        <f t="shared" si="21"/>
        <v>0</v>
      </c>
      <c r="BW26" s="53">
        <f t="shared" si="22"/>
        <v>0</v>
      </c>
      <c r="BX26" s="53">
        <f t="shared" si="23"/>
        <v>0</v>
      </c>
      <c r="BY26" s="53">
        <f t="shared" si="24"/>
        <v>0</v>
      </c>
      <c r="BZ26" s="10">
        <f t="shared" si="101"/>
        <v>14399.779050000003</v>
      </c>
      <c r="CA26" s="54">
        <f t="shared" si="102"/>
        <v>0</v>
      </c>
      <c r="CB26" s="10">
        <f t="shared" si="103"/>
        <v>14399.779050000003</v>
      </c>
      <c r="CC26" s="53" cm="1">
        <f t="array" aca="1" ref="CC26" ca="1">BZ26*CELL("contents",$Q26)</f>
        <v>1799.9723812500004</v>
      </c>
      <c r="CD26" s="53" cm="1">
        <f t="array" aca="1" ref="CD26" ca="1">CA26*CELL("contents",$Q26)</f>
        <v>0</v>
      </c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7"/>
      <c r="CQ26" s="2">
        <f t="shared" si="104"/>
        <v>0</v>
      </c>
      <c r="CR26" s="51">
        <f t="shared" si="105"/>
        <v>0</v>
      </c>
      <c r="CS26" s="53">
        <f t="shared" si="90"/>
        <v>0</v>
      </c>
      <c r="CT26" s="53">
        <f t="shared" si="106"/>
        <v>0</v>
      </c>
      <c r="CU26" s="53">
        <f t="shared" si="107"/>
        <v>0</v>
      </c>
      <c r="CV26" s="53">
        <f t="shared" si="108"/>
        <v>0</v>
      </c>
      <c r="CW26" s="53">
        <f t="shared" si="109"/>
        <v>0</v>
      </c>
      <c r="CX26" s="53">
        <f t="shared" si="110"/>
        <v>0</v>
      </c>
      <c r="CY26" s="53">
        <f t="shared" si="111"/>
        <v>0</v>
      </c>
      <c r="CZ26" s="53">
        <f t="shared" si="112"/>
        <v>0</v>
      </c>
      <c r="DA26" s="53">
        <f t="shared" si="113"/>
        <v>0</v>
      </c>
      <c r="DB26" s="53">
        <f t="shared" si="114"/>
        <v>0</v>
      </c>
      <c r="DC26" s="53">
        <f t="shared" si="115"/>
        <v>0</v>
      </c>
      <c r="DD26" s="53">
        <f t="shared" si="116"/>
        <v>0</v>
      </c>
      <c r="DE26" s="10">
        <f t="shared" si="117"/>
        <v>0</v>
      </c>
      <c r="DF26" s="54">
        <f t="shared" si="118"/>
        <v>0</v>
      </c>
      <c r="DG26" s="10">
        <f t="shared" si="119"/>
        <v>0</v>
      </c>
      <c r="DH26" s="53" cm="1">
        <f t="array" aca="1" ref="DH26" ca="1">DE26*CELL("contents",$Q26)</f>
        <v>0</v>
      </c>
      <c r="DI26" s="53" cm="1">
        <f t="array" aca="1" ref="DI26" ca="1">DF26*CELL("contents",$Q26)</f>
        <v>0</v>
      </c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>
        <f t="shared" si="120"/>
        <v>0</v>
      </c>
      <c r="DW26" s="51">
        <f t="shared" si="121"/>
        <v>0</v>
      </c>
      <c r="DX26" s="53">
        <f t="shared" si="39"/>
        <v>0</v>
      </c>
      <c r="DY26" s="53">
        <f t="shared" si="40"/>
        <v>0</v>
      </c>
      <c r="DZ26" s="53">
        <f t="shared" si="41"/>
        <v>0</v>
      </c>
      <c r="EA26" s="53">
        <f t="shared" si="42"/>
        <v>0</v>
      </c>
      <c r="EB26" s="53">
        <f t="shared" si="43"/>
        <v>0</v>
      </c>
      <c r="EC26" s="53">
        <f t="shared" si="44"/>
        <v>0</v>
      </c>
      <c r="ED26" s="53">
        <f t="shared" si="45"/>
        <v>0</v>
      </c>
      <c r="EE26" s="53">
        <f t="shared" si="46"/>
        <v>0</v>
      </c>
      <c r="EF26" s="53">
        <f t="shared" si="47"/>
        <v>0</v>
      </c>
      <c r="EG26" s="53">
        <f t="shared" si="48"/>
        <v>0</v>
      </c>
      <c r="EH26" s="53">
        <f t="shared" si="49"/>
        <v>0</v>
      </c>
      <c r="EI26" s="53">
        <f t="shared" si="50"/>
        <v>0</v>
      </c>
      <c r="EJ26" s="10">
        <f t="shared" si="122"/>
        <v>0</v>
      </c>
      <c r="EK26" s="54">
        <f t="shared" si="123"/>
        <v>0</v>
      </c>
      <c r="EL26" s="10">
        <f t="shared" si="124"/>
        <v>0</v>
      </c>
      <c r="EM26" s="53" cm="1">
        <f t="array" aca="1" ref="EM26" ca="1">EJ26*CELL("contents",$Q26)</f>
        <v>0</v>
      </c>
      <c r="EN26" s="53" cm="1">
        <f t="array" aca="1" ref="EN26" ca="1">EK26*CELL("contents",$Q26)</f>
        <v>0</v>
      </c>
      <c r="EO26" s="11">
        <f t="shared" si="125"/>
        <v>14399.779050000003</v>
      </c>
      <c r="EP26" s="2">
        <v>1</v>
      </c>
      <c r="EQ26" s="2">
        <f t="shared" ref="EQ26:ET26" si="136">EP26*1.0215</f>
        <v>1.0215000000000001</v>
      </c>
      <c r="ER26" s="2">
        <f t="shared" si="136"/>
        <v>1.0434622500000001</v>
      </c>
      <c r="ES26" s="2">
        <f t="shared" si="136"/>
        <v>1.0658966883750003</v>
      </c>
      <c r="ET26" s="2">
        <f t="shared" si="136"/>
        <v>1.0888134671750629</v>
      </c>
      <c r="EU26" s="53">
        <f t="shared" si="52"/>
        <v>0</v>
      </c>
      <c r="EV26" s="53">
        <f t="shared" si="127"/>
        <v>14399.779050000003</v>
      </c>
      <c r="EW26" s="69">
        <f t="shared" si="54"/>
        <v>0</v>
      </c>
      <c r="EX26" s="69">
        <f t="shared" si="55"/>
        <v>0</v>
      </c>
      <c r="EY26" s="9">
        <f t="shared" si="129"/>
        <v>0</v>
      </c>
      <c r="EZ26" s="9">
        <f t="shared" si="92"/>
        <v>0</v>
      </c>
      <c r="FA26" s="9">
        <f t="shared" si="93"/>
        <v>0</v>
      </c>
      <c r="FB26" s="9">
        <f t="shared" si="94"/>
        <v>0</v>
      </c>
      <c r="FC26" t="s">
        <v>1534</v>
      </c>
    </row>
    <row r="27" spans="1:159" x14ac:dyDescent="0.25">
      <c r="A27" s="2">
        <v>1.2</v>
      </c>
      <c r="B27" s="2" t="s">
        <v>187</v>
      </c>
      <c r="C27" s="4" t="s">
        <v>157</v>
      </c>
      <c r="D27" s="2" t="s">
        <v>172</v>
      </c>
      <c r="E27" s="15" t="s">
        <v>172</v>
      </c>
      <c r="F27" s="2"/>
      <c r="G27" s="4" t="s">
        <v>151</v>
      </c>
      <c r="H27" s="6" t="s">
        <v>163</v>
      </c>
      <c r="I27" s="4" t="s">
        <v>167</v>
      </c>
      <c r="J27" s="7" t="s">
        <v>154</v>
      </c>
      <c r="K27" s="75">
        <v>115</v>
      </c>
      <c r="L27" s="81">
        <v>115</v>
      </c>
      <c r="M27" s="56">
        <v>0</v>
      </c>
      <c r="N27" s="86">
        <v>0</v>
      </c>
      <c r="O27" s="6" t="s">
        <v>155</v>
      </c>
      <c r="P27" s="2" t="s">
        <v>173</v>
      </c>
      <c r="Q27" s="200">
        <f>VLOOKUP(P27,Contingencies!$A$2:$D$7,4,FALSE)</f>
        <v>0.125</v>
      </c>
      <c r="R27" s="53">
        <f t="shared" si="56"/>
        <v>3359.948445</v>
      </c>
      <c r="S27" s="67">
        <f t="shared" si="57"/>
        <v>0</v>
      </c>
      <c r="T27" s="14" t="s">
        <v>174</v>
      </c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2">
        <f t="shared" si="58"/>
        <v>0</v>
      </c>
      <c r="AH27" s="51">
        <f t="shared" si="95"/>
        <v>0</v>
      </c>
      <c r="AI27" s="53">
        <f t="shared" si="0"/>
        <v>0</v>
      </c>
      <c r="AJ27" s="53">
        <f t="shared" si="1"/>
        <v>0</v>
      </c>
      <c r="AK27" s="53">
        <f t="shared" si="2"/>
        <v>0</v>
      </c>
      <c r="AL27" s="53">
        <f t="shared" si="3"/>
        <v>0</v>
      </c>
      <c r="AM27" s="53">
        <f t="shared" si="4"/>
        <v>0</v>
      </c>
      <c r="AN27" s="53">
        <f t="shared" si="5"/>
        <v>0</v>
      </c>
      <c r="AO27" s="53">
        <f t="shared" si="6"/>
        <v>0</v>
      </c>
      <c r="AP27" s="53">
        <f t="shared" si="7"/>
        <v>0</v>
      </c>
      <c r="AQ27" s="53">
        <f t="shared" si="8"/>
        <v>0</v>
      </c>
      <c r="AR27" s="53">
        <f t="shared" si="9"/>
        <v>0</v>
      </c>
      <c r="AS27" s="53">
        <f t="shared" si="10"/>
        <v>0</v>
      </c>
      <c r="AT27" s="53">
        <f t="shared" si="11"/>
        <v>0</v>
      </c>
      <c r="AU27" s="10">
        <f t="shared" si="96"/>
        <v>0</v>
      </c>
      <c r="AV27" s="54">
        <f t="shared" si="97"/>
        <v>0</v>
      </c>
      <c r="AW27" s="10">
        <f t="shared" si="98"/>
        <v>0</v>
      </c>
      <c r="AX27" s="53" cm="1">
        <f t="array" aca="1" ref="AX27" ca="1">AU27*CELL("contents",$Q27)</f>
        <v>0</v>
      </c>
      <c r="AY27" s="53" cm="1">
        <f t="array" aca="1" ref="AY27" ca="1">AV27*CELL("contents",$Q27)</f>
        <v>0</v>
      </c>
      <c r="AZ27" s="2"/>
      <c r="BA27" s="2"/>
      <c r="BB27" s="2"/>
      <c r="BC27" s="2"/>
      <c r="BD27" s="2"/>
      <c r="BE27" s="2"/>
      <c r="BF27" s="8">
        <v>37</v>
      </c>
      <c r="BG27" s="8">
        <v>37</v>
      </c>
      <c r="BH27" s="8">
        <v>38</v>
      </c>
      <c r="BI27" s="8">
        <v>38</v>
      </c>
      <c r="BJ27" s="8">
        <v>37</v>
      </c>
      <c r="BK27" s="8">
        <v>37</v>
      </c>
      <c r="BL27" s="2">
        <f t="shared" si="99"/>
        <v>224</v>
      </c>
      <c r="BM27" s="51">
        <f t="shared" si="100"/>
        <v>1.4933333333333332</v>
      </c>
      <c r="BN27" s="53">
        <f t="shared" si="13"/>
        <v>0</v>
      </c>
      <c r="BO27" s="53">
        <f t="shared" si="14"/>
        <v>0</v>
      </c>
      <c r="BP27" s="53">
        <f t="shared" si="15"/>
        <v>0</v>
      </c>
      <c r="BQ27" s="53">
        <f t="shared" si="16"/>
        <v>0</v>
      </c>
      <c r="BR27" s="53">
        <f t="shared" si="17"/>
        <v>0</v>
      </c>
      <c r="BS27" s="53">
        <f t="shared" si="18"/>
        <v>0</v>
      </c>
      <c r="BT27" s="53">
        <f t="shared" si="19"/>
        <v>4439.9318737500007</v>
      </c>
      <c r="BU27" s="53">
        <f t="shared" si="20"/>
        <v>4439.9318737500007</v>
      </c>
      <c r="BV27" s="53">
        <f t="shared" si="21"/>
        <v>4559.9300325000004</v>
      </c>
      <c r="BW27" s="53">
        <f t="shared" si="22"/>
        <v>4559.9300325000004</v>
      </c>
      <c r="BX27" s="53">
        <f t="shared" si="23"/>
        <v>4439.9318737500007</v>
      </c>
      <c r="BY27" s="53">
        <f t="shared" si="24"/>
        <v>4439.9318737500007</v>
      </c>
      <c r="BZ27" s="10">
        <f t="shared" si="101"/>
        <v>26879.58756</v>
      </c>
      <c r="CA27" s="54">
        <f t="shared" si="102"/>
        <v>0</v>
      </c>
      <c r="CB27" s="10">
        <f t="shared" si="103"/>
        <v>26879.58756</v>
      </c>
      <c r="CC27" s="53" cm="1">
        <f t="array" aca="1" ref="CC27" ca="1">BZ27*CELL("contents",$Q27)</f>
        <v>3359.948445</v>
      </c>
      <c r="CD27" s="53" cm="1">
        <f t="array" aca="1" ref="CD27" ca="1">CA27*CELL("contents",$Q27)</f>
        <v>0</v>
      </c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7"/>
      <c r="CQ27" s="2">
        <f t="shared" si="104"/>
        <v>0</v>
      </c>
      <c r="CR27" s="51">
        <f t="shared" si="105"/>
        <v>0</v>
      </c>
      <c r="CS27" s="53">
        <f t="shared" si="90"/>
        <v>0</v>
      </c>
      <c r="CT27" s="53">
        <f t="shared" si="106"/>
        <v>0</v>
      </c>
      <c r="CU27" s="53">
        <f t="shared" si="107"/>
        <v>0</v>
      </c>
      <c r="CV27" s="53">
        <f t="shared" si="108"/>
        <v>0</v>
      </c>
      <c r="CW27" s="53">
        <f t="shared" si="109"/>
        <v>0</v>
      </c>
      <c r="CX27" s="53">
        <f t="shared" si="110"/>
        <v>0</v>
      </c>
      <c r="CY27" s="53">
        <f t="shared" si="111"/>
        <v>0</v>
      </c>
      <c r="CZ27" s="53">
        <f t="shared" si="112"/>
        <v>0</v>
      </c>
      <c r="DA27" s="53">
        <f t="shared" si="113"/>
        <v>0</v>
      </c>
      <c r="DB27" s="53">
        <f t="shared" si="114"/>
        <v>0</v>
      </c>
      <c r="DC27" s="53">
        <f t="shared" si="115"/>
        <v>0</v>
      </c>
      <c r="DD27" s="53">
        <f t="shared" si="116"/>
        <v>0</v>
      </c>
      <c r="DE27" s="10">
        <f t="shared" si="117"/>
        <v>0</v>
      </c>
      <c r="DF27" s="54">
        <f t="shared" si="118"/>
        <v>0</v>
      </c>
      <c r="DG27" s="10">
        <f t="shared" si="119"/>
        <v>0</v>
      </c>
      <c r="DH27" s="53" cm="1">
        <f t="array" aca="1" ref="DH27" ca="1">DE27*CELL("contents",$Q27)</f>
        <v>0</v>
      </c>
      <c r="DI27" s="53" cm="1">
        <f t="array" aca="1" ref="DI27" ca="1">DF27*CELL("contents",$Q27)</f>
        <v>0</v>
      </c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>
        <f t="shared" si="120"/>
        <v>0</v>
      </c>
      <c r="DW27" s="51">
        <f t="shared" si="121"/>
        <v>0</v>
      </c>
      <c r="DX27" s="53">
        <f t="shared" si="39"/>
        <v>0</v>
      </c>
      <c r="DY27" s="53">
        <f t="shared" si="40"/>
        <v>0</v>
      </c>
      <c r="DZ27" s="53">
        <f t="shared" si="41"/>
        <v>0</v>
      </c>
      <c r="EA27" s="53">
        <f t="shared" si="42"/>
        <v>0</v>
      </c>
      <c r="EB27" s="53">
        <f t="shared" si="43"/>
        <v>0</v>
      </c>
      <c r="EC27" s="53">
        <f t="shared" si="44"/>
        <v>0</v>
      </c>
      <c r="ED27" s="53">
        <f t="shared" si="45"/>
        <v>0</v>
      </c>
      <c r="EE27" s="53">
        <f t="shared" si="46"/>
        <v>0</v>
      </c>
      <c r="EF27" s="53">
        <f t="shared" si="47"/>
        <v>0</v>
      </c>
      <c r="EG27" s="53">
        <f t="shared" si="48"/>
        <v>0</v>
      </c>
      <c r="EH27" s="53">
        <f t="shared" si="49"/>
        <v>0</v>
      </c>
      <c r="EI27" s="53">
        <f t="shared" si="50"/>
        <v>0</v>
      </c>
      <c r="EJ27" s="10">
        <f t="shared" si="122"/>
        <v>0</v>
      </c>
      <c r="EK27" s="54">
        <f t="shared" si="123"/>
        <v>0</v>
      </c>
      <c r="EL27" s="10">
        <f t="shared" si="124"/>
        <v>0</v>
      </c>
      <c r="EM27" s="53" cm="1">
        <f t="array" aca="1" ref="EM27" ca="1">EJ27*CELL("contents",$Q27)</f>
        <v>0</v>
      </c>
      <c r="EN27" s="53" cm="1">
        <f t="array" aca="1" ref="EN27" ca="1">EK27*CELL("contents",$Q27)</f>
        <v>0</v>
      </c>
      <c r="EO27" s="11">
        <f t="shared" si="125"/>
        <v>26879.58756</v>
      </c>
      <c r="EP27" s="2">
        <v>1</v>
      </c>
      <c r="EQ27" s="2">
        <f t="shared" ref="EQ27:ET27" si="137">EP27*1.0215</f>
        <v>1.0215000000000001</v>
      </c>
      <c r="ER27" s="2">
        <f t="shared" si="137"/>
        <v>1.0434622500000001</v>
      </c>
      <c r="ES27" s="2">
        <f t="shared" si="137"/>
        <v>1.0658966883750003</v>
      </c>
      <c r="ET27" s="2">
        <f t="shared" si="137"/>
        <v>1.0888134671750629</v>
      </c>
      <c r="EU27" s="53">
        <f t="shared" si="52"/>
        <v>0</v>
      </c>
      <c r="EV27" s="53">
        <f t="shared" si="127"/>
        <v>26879.587560000004</v>
      </c>
      <c r="EW27" s="69">
        <f t="shared" si="54"/>
        <v>0</v>
      </c>
      <c r="EX27" s="69">
        <f t="shared" si="55"/>
        <v>0</v>
      </c>
      <c r="EY27" s="9">
        <f t="shared" si="129"/>
        <v>0</v>
      </c>
      <c r="EZ27" s="9">
        <f t="shared" si="92"/>
        <v>0</v>
      </c>
      <c r="FA27" s="9">
        <f t="shared" si="93"/>
        <v>0</v>
      </c>
      <c r="FB27" s="9">
        <f t="shared" si="94"/>
        <v>0</v>
      </c>
      <c r="FC27" t="s">
        <v>1534</v>
      </c>
    </row>
    <row r="28" spans="1:159" x14ac:dyDescent="0.25">
      <c r="A28" s="2">
        <v>1.2</v>
      </c>
      <c r="B28" s="2" t="s">
        <v>188</v>
      </c>
      <c r="C28" s="4" t="s">
        <v>157</v>
      </c>
      <c r="D28" s="2" t="s">
        <v>176</v>
      </c>
      <c r="E28" s="15" t="s">
        <v>176</v>
      </c>
      <c r="F28" s="2"/>
      <c r="G28" s="4" t="s">
        <v>151</v>
      </c>
      <c r="H28" s="6" t="s">
        <v>163</v>
      </c>
      <c r="I28" s="4" t="s">
        <v>159</v>
      </c>
      <c r="J28" s="7" t="s">
        <v>154</v>
      </c>
      <c r="K28" s="75">
        <v>115</v>
      </c>
      <c r="L28" s="81">
        <v>115</v>
      </c>
      <c r="M28" s="57">
        <v>0</v>
      </c>
      <c r="N28" s="86">
        <v>0</v>
      </c>
      <c r="O28" s="6" t="s">
        <v>155</v>
      </c>
      <c r="P28" s="2" t="s">
        <v>173</v>
      </c>
      <c r="Q28" s="200">
        <f>VLOOKUP(P28,Contingencies!$A$2:$D$7,4,FALSE)</f>
        <v>0.125</v>
      </c>
      <c r="R28" s="53">
        <f t="shared" si="56"/>
        <v>1199.9815875000002</v>
      </c>
      <c r="S28" s="67">
        <f t="shared" si="57"/>
        <v>0</v>
      </c>
      <c r="T28" s="14" t="s">
        <v>177</v>
      </c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2">
        <f t="shared" si="58"/>
        <v>0</v>
      </c>
      <c r="AH28" s="51">
        <f t="shared" si="95"/>
        <v>0</v>
      </c>
      <c r="AI28" s="53">
        <f t="shared" si="0"/>
        <v>0</v>
      </c>
      <c r="AJ28" s="53">
        <f t="shared" si="1"/>
        <v>0</v>
      </c>
      <c r="AK28" s="53">
        <f t="shared" si="2"/>
        <v>0</v>
      </c>
      <c r="AL28" s="53">
        <f t="shared" si="3"/>
        <v>0</v>
      </c>
      <c r="AM28" s="53">
        <f t="shared" si="4"/>
        <v>0</v>
      </c>
      <c r="AN28" s="53">
        <f t="shared" si="5"/>
        <v>0</v>
      </c>
      <c r="AO28" s="53">
        <f t="shared" si="6"/>
        <v>0</v>
      </c>
      <c r="AP28" s="53">
        <f t="shared" si="7"/>
        <v>0</v>
      </c>
      <c r="AQ28" s="53">
        <f t="shared" si="8"/>
        <v>0</v>
      </c>
      <c r="AR28" s="53">
        <f t="shared" si="9"/>
        <v>0</v>
      </c>
      <c r="AS28" s="53">
        <f t="shared" si="10"/>
        <v>0</v>
      </c>
      <c r="AT28" s="53">
        <f t="shared" si="11"/>
        <v>0</v>
      </c>
      <c r="AU28" s="10">
        <f t="shared" si="96"/>
        <v>0</v>
      </c>
      <c r="AV28" s="54">
        <f t="shared" si="97"/>
        <v>0</v>
      </c>
      <c r="AW28" s="10">
        <f t="shared" si="98"/>
        <v>0</v>
      </c>
      <c r="AX28" s="53" cm="1">
        <f t="array" aca="1" ref="AX28" ca="1">AU28*CELL("contents",$Q28)</f>
        <v>0</v>
      </c>
      <c r="AY28" s="53" cm="1">
        <f t="array" aca="1" ref="AY28" ca="1">AV28*CELL("contents",$Q28)</f>
        <v>0</v>
      </c>
      <c r="AZ28" s="2"/>
      <c r="BA28" s="2"/>
      <c r="BB28" s="2"/>
      <c r="BC28" s="2"/>
      <c r="BD28" s="2"/>
      <c r="BE28" s="2"/>
      <c r="BF28" s="2"/>
      <c r="BG28" s="2"/>
      <c r="BH28" s="4">
        <v>40</v>
      </c>
      <c r="BI28" s="4">
        <v>40</v>
      </c>
      <c r="BJ28" s="2"/>
      <c r="BK28" s="2"/>
      <c r="BL28" s="2">
        <f t="shared" si="99"/>
        <v>80</v>
      </c>
      <c r="BM28" s="51">
        <f t="shared" si="100"/>
        <v>0.53333333333333333</v>
      </c>
      <c r="BN28" s="53">
        <f t="shared" si="13"/>
        <v>0</v>
      </c>
      <c r="BO28" s="53">
        <f t="shared" si="14"/>
        <v>0</v>
      </c>
      <c r="BP28" s="53">
        <f t="shared" si="15"/>
        <v>0</v>
      </c>
      <c r="BQ28" s="53">
        <f t="shared" si="16"/>
        <v>0</v>
      </c>
      <c r="BR28" s="53">
        <f t="shared" si="17"/>
        <v>0</v>
      </c>
      <c r="BS28" s="53">
        <f t="shared" si="18"/>
        <v>0</v>
      </c>
      <c r="BT28" s="53">
        <f t="shared" si="19"/>
        <v>0</v>
      </c>
      <c r="BU28" s="53">
        <f t="shared" si="20"/>
        <v>0</v>
      </c>
      <c r="BV28" s="53">
        <f t="shared" si="21"/>
        <v>4799.9263500000006</v>
      </c>
      <c r="BW28" s="53">
        <f t="shared" si="22"/>
        <v>4799.9263500000006</v>
      </c>
      <c r="BX28" s="53">
        <f t="shared" si="23"/>
        <v>0</v>
      </c>
      <c r="BY28" s="53">
        <f t="shared" si="24"/>
        <v>0</v>
      </c>
      <c r="BZ28" s="10">
        <f t="shared" si="101"/>
        <v>9599.8527000000013</v>
      </c>
      <c r="CA28" s="54">
        <f t="shared" si="102"/>
        <v>0</v>
      </c>
      <c r="CB28" s="10">
        <f t="shared" si="103"/>
        <v>9599.8527000000013</v>
      </c>
      <c r="CC28" s="53" cm="1">
        <f t="array" aca="1" ref="CC28" ca="1">BZ28*CELL("contents",$Q28)</f>
        <v>1199.9815875000002</v>
      </c>
      <c r="CD28" s="53" cm="1">
        <f t="array" aca="1" ref="CD28" ca="1">CA28*CELL("contents",$Q28)</f>
        <v>0</v>
      </c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7"/>
      <c r="CQ28" s="2">
        <f t="shared" si="104"/>
        <v>0</v>
      </c>
      <c r="CR28" s="51">
        <f t="shared" si="105"/>
        <v>0</v>
      </c>
      <c r="CS28" s="53">
        <f t="shared" si="90"/>
        <v>0</v>
      </c>
      <c r="CT28" s="53">
        <f t="shared" si="106"/>
        <v>0</v>
      </c>
      <c r="CU28" s="53">
        <f t="shared" si="107"/>
        <v>0</v>
      </c>
      <c r="CV28" s="53">
        <f t="shared" si="108"/>
        <v>0</v>
      </c>
      <c r="CW28" s="53">
        <f t="shared" si="109"/>
        <v>0</v>
      </c>
      <c r="CX28" s="53">
        <f t="shared" si="110"/>
        <v>0</v>
      </c>
      <c r="CY28" s="53">
        <f t="shared" si="111"/>
        <v>0</v>
      </c>
      <c r="CZ28" s="53">
        <f t="shared" si="112"/>
        <v>0</v>
      </c>
      <c r="DA28" s="53">
        <f t="shared" si="113"/>
        <v>0</v>
      </c>
      <c r="DB28" s="53">
        <f t="shared" si="114"/>
        <v>0</v>
      </c>
      <c r="DC28" s="53">
        <f t="shared" si="115"/>
        <v>0</v>
      </c>
      <c r="DD28" s="53">
        <f t="shared" si="116"/>
        <v>0</v>
      </c>
      <c r="DE28" s="10">
        <f t="shared" si="117"/>
        <v>0</v>
      </c>
      <c r="DF28" s="54">
        <f t="shared" si="118"/>
        <v>0</v>
      </c>
      <c r="DG28" s="10">
        <f t="shared" si="119"/>
        <v>0</v>
      </c>
      <c r="DH28" s="53" cm="1">
        <f t="array" aca="1" ref="DH28" ca="1">DE28*CELL("contents",$Q28)</f>
        <v>0</v>
      </c>
      <c r="DI28" s="53" cm="1">
        <f t="array" aca="1" ref="DI28" ca="1">DF28*CELL("contents",$Q28)</f>
        <v>0</v>
      </c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>
        <f t="shared" si="120"/>
        <v>0</v>
      </c>
      <c r="DW28" s="51">
        <f t="shared" si="121"/>
        <v>0</v>
      </c>
      <c r="DX28" s="53">
        <f t="shared" si="39"/>
        <v>0</v>
      </c>
      <c r="DY28" s="53">
        <f t="shared" si="40"/>
        <v>0</v>
      </c>
      <c r="DZ28" s="53">
        <f t="shared" si="41"/>
        <v>0</v>
      </c>
      <c r="EA28" s="53">
        <f t="shared" si="42"/>
        <v>0</v>
      </c>
      <c r="EB28" s="53">
        <f t="shared" si="43"/>
        <v>0</v>
      </c>
      <c r="EC28" s="53">
        <f t="shared" si="44"/>
        <v>0</v>
      </c>
      <c r="ED28" s="53">
        <f t="shared" si="45"/>
        <v>0</v>
      </c>
      <c r="EE28" s="53">
        <f t="shared" si="46"/>
        <v>0</v>
      </c>
      <c r="EF28" s="53">
        <f t="shared" si="47"/>
        <v>0</v>
      </c>
      <c r="EG28" s="53">
        <f t="shared" si="48"/>
        <v>0</v>
      </c>
      <c r="EH28" s="53">
        <f t="shared" si="49"/>
        <v>0</v>
      </c>
      <c r="EI28" s="53">
        <f t="shared" si="50"/>
        <v>0</v>
      </c>
      <c r="EJ28" s="10">
        <f t="shared" si="122"/>
        <v>0</v>
      </c>
      <c r="EK28" s="54">
        <f t="shared" si="123"/>
        <v>0</v>
      </c>
      <c r="EL28" s="10">
        <f t="shared" si="124"/>
        <v>0</v>
      </c>
      <c r="EM28" s="53" cm="1">
        <f t="array" aca="1" ref="EM28" ca="1">EJ28*CELL("contents",$Q28)</f>
        <v>0</v>
      </c>
      <c r="EN28" s="53" cm="1">
        <f t="array" aca="1" ref="EN28" ca="1">EK28*CELL("contents",$Q28)</f>
        <v>0</v>
      </c>
      <c r="EO28" s="11">
        <f t="shared" si="125"/>
        <v>9599.8527000000013</v>
      </c>
      <c r="EP28" s="2">
        <v>1</v>
      </c>
      <c r="EQ28" s="2">
        <f t="shared" ref="EQ28:ET28" si="138">EP28*1.0215</f>
        <v>1.0215000000000001</v>
      </c>
      <c r="ER28" s="2">
        <f t="shared" si="138"/>
        <v>1.0434622500000001</v>
      </c>
      <c r="ES28" s="2">
        <f t="shared" si="138"/>
        <v>1.0658966883750003</v>
      </c>
      <c r="ET28" s="2">
        <f t="shared" si="138"/>
        <v>1.0888134671750629</v>
      </c>
      <c r="EU28" s="53">
        <f t="shared" si="52"/>
        <v>0</v>
      </c>
      <c r="EV28" s="53">
        <f t="shared" si="127"/>
        <v>9599.8527000000013</v>
      </c>
      <c r="EW28" s="69">
        <f t="shared" si="54"/>
        <v>0</v>
      </c>
      <c r="EX28" s="69">
        <f t="shared" si="55"/>
        <v>0</v>
      </c>
      <c r="EY28" s="9">
        <f t="shared" si="129"/>
        <v>0</v>
      </c>
      <c r="EZ28" s="9">
        <f t="shared" si="92"/>
        <v>0</v>
      </c>
      <c r="FA28" s="9">
        <f t="shared" si="93"/>
        <v>0</v>
      </c>
      <c r="FB28" s="9">
        <f t="shared" si="94"/>
        <v>0</v>
      </c>
      <c r="FC28" t="s">
        <v>1534</v>
      </c>
    </row>
    <row r="29" spans="1:159" x14ac:dyDescent="0.25">
      <c r="A29" s="2">
        <v>1.2</v>
      </c>
      <c r="B29" s="2" t="s">
        <v>189</v>
      </c>
      <c r="C29" s="4" t="s">
        <v>157</v>
      </c>
      <c r="D29" s="2" t="s">
        <v>190</v>
      </c>
      <c r="E29" s="15" t="s">
        <v>190</v>
      </c>
      <c r="F29" s="2" t="s">
        <v>158</v>
      </c>
      <c r="G29" s="4" t="s">
        <v>151</v>
      </c>
      <c r="H29" s="6" t="s">
        <v>163</v>
      </c>
      <c r="I29" s="4" t="s">
        <v>159</v>
      </c>
      <c r="J29" s="7" t="s">
        <v>154</v>
      </c>
      <c r="K29" s="75">
        <v>115</v>
      </c>
      <c r="L29" s="81">
        <v>115</v>
      </c>
      <c r="M29" s="56">
        <v>0</v>
      </c>
      <c r="N29" s="86">
        <v>0</v>
      </c>
      <c r="O29" s="6" t="s">
        <v>155</v>
      </c>
      <c r="P29" s="2" t="s">
        <v>156</v>
      </c>
      <c r="Q29" s="200">
        <f>VLOOKUP(P29,Contingencies!$A$2:$D$7,4,FALSE)</f>
        <v>0.09</v>
      </c>
      <c r="R29" s="53">
        <f t="shared" si="56"/>
        <v>6612.5992163739411</v>
      </c>
      <c r="S29" s="67">
        <f t="shared" si="57"/>
        <v>0</v>
      </c>
      <c r="T29" s="14" t="s">
        <v>191</v>
      </c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>
        <f t="shared" si="58"/>
        <v>0</v>
      </c>
      <c r="AH29" s="51">
        <f t="shared" si="95"/>
        <v>0</v>
      </c>
      <c r="AI29" s="53">
        <f t="shared" si="0"/>
        <v>0</v>
      </c>
      <c r="AJ29" s="53">
        <f t="shared" si="1"/>
        <v>0</v>
      </c>
      <c r="AK29" s="53">
        <f t="shared" si="2"/>
        <v>0</v>
      </c>
      <c r="AL29" s="53">
        <f t="shared" si="3"/>
        <v>0</v>
      </c>
      <c r="AM29" s="53">
        <f t="shared" si="4"/>
        <v>0</v>
      </c>
      <c r="AN29" s="53">
        <f t="shared" si="5"/>
        <v>0</v>
      </c>
      <c r="AO29" s="53">
        <f t="shared" si="6"/>
        <v>0</v>
      </c>
      <c r="AP29" s="53">
        <f t="shared" si="7"/>
        <v>0</v>
      </c>
      <c r="AQ29" s="53">
        <f t="shared" si="8"/>
        <v>0</v>
      </c>
      <c r="AR29" s="53">
        <f t="shared" si="9"/>
        <v>0</v>
      </c>
      <c r="AS29" s="53">
        <f t="shared" si="10"/>
        <v>0</v>
      </c>
      <c r="AT29" s="53">
        <f t="shared" si="11"/>
        <v>0</v>
      </c>
      <c r="AU29" s="10">
        <f t="shared" si="96"/>
        <v>0</v>
      </c>
      <c r="AV29" s="54">
        <f t="shared" si="97"/>
        <v>0</v>
      </c>
      <c r="AW29" s="10">
        <f t="shared" si="98"/>
        <v>0</v>
      </c>
      <c r="AX29" s="53" cm="1">
        <f t="array" aca="1" ref="AX29" ca="1">AU29*CELL("contents",$Q29)</f>
        <v>0</v>
      </c>
      <c r="AY29" s="53" cm="1">
        <f t="array" aca="1" ref="AY29" ca="1">AV29*CELL("contents",$Q29)</f>
        <v>0</v>
      </c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>
        <f t="shared" si="99"/>
        <v>0</v>
      </c>
      <c r="BM29" s="51">
        <f t="shared" si="100"/>
        <v>0</v>
      </c>
      <c r="BN29" s="53">
        <f t="shared" si="13"/>
        <v>0</v>
      </c>
      <c r="BO29" s="53">
        <f t="shared" si="14"/>
        <v>0</v>
      </c>
      <c r="BP29" s="53">
        <f t="shared" si="15"/>
        <v>0</v>
      </c>
      <c r="BQ29" s="53">
        <f t="shared" si="16"/>
        <v>0</v>
      </c>
      <c r="BR29" s="53">
        <f t="shared" si="17"/>
        <v>0</v>
      </c>
      <c r="BS29" s="53">
        <f t="shared" si="18"/>
        <v>0</v>
      </c>
      <c r="BT29" s="53">
        <f t="shared" si="19"/>
        <v>0</v>
      </c>
      <c r="BU29" s="53">
        <f t="shared" si="20"/>
        <v>0</v>
      </c>
      <c r="BV29" s="53">
        <f t="shared" si="21"/>
        <v>0</v>
      </c>
      <c r="BW29" s="53">
        <f t="shared" si="22"/>
        <v>0</v>
      </c>
      <c r="BX29" s="53">
        <f t="shared" si="23"/>
        <v>0</v>
      </c>
      <c r="BY29" s="53">
        <f t="shared" si="24"/>
        <v>0</v>
      </c>
      <c r="BZ29" s="10">
        <f t="shared" si="101"/>
        <v>0</v>
      </c>
      <c r="CA29" s="54">
        <f t="shared" si="102"/>
        <v>0</v>
      </c>
      <c r="CB29" s="10">
        <f t="shared" si="103"/>
        <v>0</v>
      </c>
      <c r="CC29" s="53" cm="1">
        <f t="array" aca="1" ref="CC29" ca="1">BZ29*CELL("contents",$Q29)</f>
        <v>0</v>
      </c>
      <c r="CD29" s="53" cm="1">
        <f t="array" aca="1" ref="CD29" ca="1">CA29*CELL("contents",$Q29)</f>
        <v>0</v>
      </c>
      <c r="CE29" s="12">
        <v>66.599999999999994</v>
      </c>
      <c r="CF29" s="12"/>
      <c r="CG29" s="12"/>
      <c r="CH29" s="12"/>
      <c r="CI29" s="12">
        <v>66.599999999999994</v>
      </c>
      <c r="CJ29" s="12">
        <v>66.599999999999994</v>
      </c>
      <c r="CK29" s="12">
        <v>66.599999999999994</v>
      </c>
      <c r="CL29" s="12">
        <v>66.599999999999994</v>
      </c>
      <c r="CM29" s="12">
        <v>66.599999999999994</v>
      </c>
      <c r="CN29" s="12">
        <v>66.599999999999994</v>
      </c>
      <c r="CO29" s="12">
        <v>66.599999999999994</v>
      </c>
      <c r="CP29" s="12">
        <v>66.599999999999994</v>
      </c>
      <c r="CQ29" s="2">
        <f t="shared" si="104"/>
        <v>599.40000000000009</v>
      </c>
      <c r="CR29" s="51">
        <f t="shared" si="105"/>
        <v>3.9960000000000009</v>
      </c>
      <c r="CS29" s="53">
        <f t="shared" si="90"/>
        <v>8163.7027362641265</v>
      </c>
      <c r="CT29" s="53">
        <f t="shared" si="106"/>
        <v>0</v>
      </c>
      <c r="CU29" s="53">
        <f t="shared" si="107"/>
        <v>0</v>
      </c>
      <c r="CV29" s="53">
        <f t="shared" si="108"/>
        <v>0</v>
      </c>
      <c r="CW29" s="53">
        <f t="shared" si="109"/>
        <v>8163.7027362641265</v>
      </c>
      <c r="CX29" s="53">
        <f t="shared" si="110"/>
        <v>8163.7027362641265</v>
      </c>
      <c r="CY29" s="53">
        <f t="shared" si="111"/>
        <v>8163.7027362641265</v>
      </c>
      <c r="CZ29" s="53">
        <f t="shared" si="112"/>
        <v>8163.7027362641265</v>
      </c>
      <c r="DA29" s="53">
        <f t="shared" si="113"/>
        <v>8163.7027362641265</v>
      </c>
      <c r="DB29" s="53">
        <f t="shared" si="114"/>
        <v>8163.7027362641265</v>
      </c>
      <c r="DC29" s="53">
        <f t="shared" si="115"/>
        <v>8163.7027362641265</v>
      </c>
      <c r="DD29" s="53">
        <f t="shared" si="116"/>
        <v>8163.7027362641265</v>
      </c>
      <c r="DE29" s="10">
        <f t="shared" si="117"/>
        <v>73473.324626377129</v>
      </c>
      <c r="DF29" s="54">
        <f t="shared" si="118"/>
        <v>0</v>
      </c>
      <c r="DG29" s="10">
        <f t="shared" si="119"/>
        <v>73473.324626377129</v>
      </c>
      <c r="DH29" s="53" cm="1">
        <f t="array" aca="1" ref="DH29" ca="1">DE29*CELL("contents",$Q29)</f>
        <v>6612.5992163739411</v>
      </c>
      <c r="DI29" s="53" cm="1">
        <f t="array" aca="1" ref="DI29" ca="1">DF29*CELL("contents",$Q29)</f>
        <v>0</v>
      </c>
      <c r="DJ29" s="4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>
        <f t="shared" si="120"/>
        <v>0</v>
      </c>
      <c r="DW29" s="51">
        <f t="shared" si="121"/>
        <v>0</v>
      </c>
      <c r="DX29" s="53">
        <f t="shared" si="39"/>
        <v>0</v>
      </c>
      <c r="DY29" s="53">
        <f t="shared" si="40"/>
        <v>0</v>
      </c>
      <c r="DZ29" s="53">
        <f t="shared" si="41"/>
        <v>0</v>
      </c>
      <c r="EA29" s="53">
        <f t="shared" si="42"/>
        <v>0</v>
      </c>
      <c r="EB29" s="53">
        <f t="shared" si="43"/>
        <v>0</v>
      </c>
      <c r="EC29" s="53">
        <f t="shared" si="44"/>
        <v>0</v>
      </c>
      <c r="ED29" s="53">
        <f t="shared" si="45"/>
        <v>0</v>
      </c>
      <c r="EE29" s="53">
        <f t="shared" si="46"/>
        <v>0</v>
      </c>
      <c r="EF29" s="53">
        <f t="shared" si="47"/>
        <v>0</v>
      </c>
      <c r="EG29" s="53">
        <f t="shared" si="48"/>
        <v>0</v>
      </c>
      <c r="EH29" s="53">
        <f t="shared" si="49"/>
        <v>0</v>
      </c>
      <c r="EI29" s="53">
        <f t="shared" si="50"/>
        <v>0</v>
      </c>
      <c r="EJ29" s="10">
        <f t="shared" si="122"/>
        <v>0</v>
      </c>
      <c r="EK29" s="54">
        <f t="shared" si="123"/>
        <v>0</v>
      </c>
      <c r="EL29" s="10">
        <f t="shared" si="124"/>
        <v>0</v>
      </c>
      <c r="EM29" s="53" cm="1">
        <f t="array" aca="1" ref="EM29" ca="1">EJ29*CELL("contents",$Q29)</f>
        <v>0</v>
      </c>
      <c r="EN29" s="53" cm="1">
        <f t="array" aca="1" ref="EN29" ca="1">EK29*CELL("contents",$Q29)</f>
        <v>0</v>
      </c>
      <c r="EO29" s="11">
        <f t="shared" si="125"/>
        <v>73473.324626377129</v>
      </c>
      <c r="EP29" s="2">
        <v>1</v>
      </c>
      <c r="EQ29" s="2">
        <f t="shared" ref="EQ29:ET29" si="139">EP29*1.0215</f>
        <v>1.0215000000000001</v>
      </c>
      <c r="ER29" s="2">
        <f t="shared" si="139"/>
        <v>1.0434622500000001</v>
      </c>
      <c r="ES29" s="2">
        <f t="shared" si="139"/>
        <v>1.0658966883750003</v>
      </c>
      <c r="ET29" s="2">
        <f t="shared" si="139"/>
        <v>1.0888134671750629</v>
      </c>
      <c r="EU29" s="53">
        <f t="shared" si="52"/>
        <v>0</v>
      </c>
      <c r="EV29" s="53">
        <f t="shared" si="127"/>
        <v>0</v>
      </c>
      <c r="EW29" s="69">
        <f t="shared" si="54"/>
        <v>73473.324626377158</v>
      </c>
      <c r="EX29" s="69">
        <f t="shared" si="55"/>
        <v>0</v>
      </c>
      <c r="EY29" s="9">
        <f t="shared" si="129"/>
        <v>0</v>
      </c>
      <c r="EZ29" s="9">
        <f t="shared" si="92"/>
        <v>0</v>
      </c>
      <c r="FA29" s="9">
        <f t="shared" si="93"/>
        <v>0</v>
      </c>
      <c r="FB29" s="9">
        <f t="shared" si="94"/>
        <v>0</v>
      </c>
      <c r="FC29" t="s">
        <v>1534</v>
      </c>
    </row>
    <row r="30" spans="1:159" x14ac:dyDescent="0.25">
      <c r="A30" s="2">
        <v>1.2</v>
      </c>
      <c r="B30" s="2" t="s">
        <v>189</v>
      </c>
      <c r="C30" s="4" t="s">
        <v>157</v>
      </c>
      <c r="D30" s="2" t="s">
        <v>190</v>
      </c>
      <c r="E30" s="15" t="s">
        <v>192</v>
      </c>
      <c r="F30" s="2" t="s">
        <v>166</v>
      </c>
      <c r="G30" s="4" t="s">
        <v>151</v>
      </c>
      <c r="H30" s="6" t="s">
        <v>163</v>
      </c>
      <c r="I30" s="4" t="s">
        <v>167</v>
      </c>
      <c r="J30" s="7" t="s">
        <v>154</v>
      </c>
      <c r="K30" s="75">
        <v>115</v>
      </c>
      <c r="L30" s="81">
        <v>115</v>
      </c>
      <c r="M30" s="56">
        <v>0</v>
      </c>
      <c r="N30" s="86">
        <v>0</v>
      </c>
      <c r="O30" s="6" t="s">
        <v>155</v>
      </c>
      <c r="P30" s="2" t="s">
        <v>156</v>
      </c>
      <c r="Q30" s="200">
        <f>VLOOKUP(P30,Contingencies!$A$2:$D$7,4,FALSE)</f>
        <v>0.09</v>
      </c>
      <c r="R30" s="53">
        <f t="shared" si="56"/>
        <v>10584.130277259193</v>
      </c>
      <c r="S30" s="67">
        <f t="shared" si="57"/>
        <v>0</v>
      </c>
      <c r="T30" s="14" t="s">
        <v>168</v>
      </c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>
        <f t="shared" si="58"/>
        <v>0</v>
      </c>
      <c r="AH30" s="51">
        <f t="shared" si="95"/>
        <v>0</v>
      </c>
      <c r="AI30" s="53">
        <f t="shared" si="0"/>
        <v>0</v>
      </c>
      <c r="AJ30" s="53">
        <f t="shared" si="1"/>
        <v>0</v>
      </c>
      <c r="AK30" s="53">
        <f t="shared" si="2"/>
        <v>0</v>
      </c>
      <c r="AL30" s="53">
        <f t="shared" si="3"/>
        <v>0</v>
      </c>
      <c r="AM30" s="53">
        <f t="shared" si="4"/>
        <v>0</v>
      </c>
      <c r="AN30" s="53">
        <f t="shared" si="5"/>
        <v>0</v>
      </c>
      <c r="AO30" s="53">
        <f t="shared" si="6"/>
        <v>0</v>
      </c>
      <c r="AP30" s="53">
        <f t="shared" si="7"/>
        <v>0</v>
      </c>
      <c r="AQ30" s="53">
        <f t="shared" si="8"/>
        <v>0</v>
      </c>
      <c r="AR30" s="53">
        <f t="shared" si="9"/>
        <v>0</v>
      </c>
      <c r="AS30" s="53">
        <f t="shared" si="10"/>
        <v>0</v>
      </c>
      <c r="AT30" s="53">
        <f t="shared" si="11"/>
        <v>0</v>
      </c>
      <c r="AU30" s="10">
        <f t="shared" si="96"/>
        <v>0</v>
      </c>
      <c r="AV30" s="54">
        <f t="shared" si="97"/>
        <v>0</v>
      </c>
      <c r="AW30" s="10">
        <f t="shared" si="98"/>
        <v>0</v>
      </c>
      <c r="AX30" s="53" cm="1">
        <f t="array" aca="1" ref="AX30" ca="1">AU30*CELL("contents",$Q30)</f>
        <v>0</v>
      </c>
      <c r="AY30" s="53" cm="1">
        <f t="array" aca="1" ref="AY30" ca="1">AV30*CELL("contents",$Q30)</f>
        <v>0</v>
      </c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>
        <f t="shared" si="99"/>
        <v>0</v>
      </c>
      <c r="BM30" s="51">
        <f t="shared" si="100"/>
        <v>0</v>
      </c>
      <c r="BN30" s="53">
        <f t="shared" si="13"/>
        <v>0</v>
      </c>
      <c r="BO30" s="53">
        <f t="shared" si="14"/>
        <v>0</v>
      </c>
      <c r="BP30" s="53">
        <f t="shared" si="15"/>
        <v>0</v>
      </c>
      <c r="BQ30" s="53">
        <f t="shared" si="16"/>
        <v>0</v>
      </c>
      <c r="BR30" s="53">
        <f t="shared" si="17"/>
        <v>0</v>
      </c>
      <c r="BS30" s="53">
        <f t="shared" si="18"/>
        <v>0</v>
      </c>
      <c r="BT30" s="53">
        <f t="shared" si="19"/>
        <v>0</v>
      </c>
      <c r="BU30" s="53">
        <f t="shared" si="20"/>
        <v>0</v>
      </c>
      <c r="BV30" s="53">
        <f t="shared" si="21"/>
        <v>0</v>
      </c>
      <c r="BW30" s="53">
        <f t="shared" si="22"/>
        <v>0</v>
      </c>
      <c r="BX30" s="53">
        <f t="shared" si="23"/>
        <v>0</v>
      </c>
      <c r="BY30" s="53">
        <f t="shared" si="24"/>
        <v>0</v>
      </c>
      <c r="BZ30" s="10">
        <f t="shared" si="101"/>
        <v>0</v>
      </c>
      <c r="CA30" s="54">
        <f t="shared" si="102"/>
        <v>0</v>
      </c>
      <c r="CB30" s="10">
        <f t="shared" si="103"/>
        <v>0</v>
      </c>
      <c r="CC30" s="53" cm="1">
        <f t="array" aca="1" ref="CC30" ca="1">BZ30*CELL("contents",$Q30)</f>
        <v>0</v>
      </c>
      <c r="CD30" s="53" cm="1">
        <f t="array" aca="1" ref="CD30" ca="1">CA30*CELL("contents",$Q30)</f>
        <v>0</v>
      </c>
      <c r="CE30" s="8">
        <v>106.6</v>
      </c>
      <c r="CF30" s="8"/>
      <c r="CG30" s="8"/>
      <c r="CH30" s="8"/>
      <c r="CI30" s="8">
        <v>106.6</v>
      </c>
      <c r="CJ30" s="8">
        <v>106.6</v>
      </c>
      <c r="CK30" s="8">
        <v>106.6</v>
      </c>
      <c r="CL30" s="8">
        <v>106.6</v>
      </c>
      <c r="CM30" s="8">
        <v>106.6</v>
      </c>
      <c r="CN30" s="8">
        <v>106.6</v>
      </c>
      <c r="CO30" s="8">
        <v>106.6</v>
      </c>
      <c r="CP30" s="8">
        <v>106.6</v>
      </c>
      <c r="CQ30" s="2">
        <f t="shared" si="104"/>
        <v>959.40000000000009</v>
      </c>
      <c r="CR30" s="51">
        <f t="shared" si="105"/>
        <v>6.3960000000000008</v>
      </c>
      <c r="CS30" s="53">
        <f t="shared" si="90"/>
        <v>13066.827502789129</v>
      </c>
      <c r="CT30" s="53">
        <f t="shared" si="106"/>
        <v>0</v>
      </c>
      <c r="CU30" s="53">
        <f t="shared" si="107"/>
        <v>0</v>
      </c>
      <c r="CV30" s="53">
        <f t="shared" si="108"/>
        <v>0</v>
      </c>
      <c r="CW30" s="53">
        <f t="shared" si="109"/>
        <v>13066.827502789129</v>
      </c>
      <c r="CX30" s="53">
        <f t="shared" si="110"/>
        <v>13066.827502789129</v>
      </c>
      <c r="CY30" s="53">
        <f t="shared" si="111"/>
        <v>13066.827502789129</v>
      </c>
      <c r="CZ30" s="53">
        <f t="shared" si="112"/>
        <v>13066.827502789129</v>
      </c>
      <c r="DA30" s="53">
        <f t="shared" si="113"/>
        <v>13066.827502789129</v>
      </c>
      <c r="DB30" s="53">
        <f t="shared" si="114"/>
        <v>13066.827502789129</v>
      </c>
      <c r="DC30" s="53">
        <f t="shared" si="115"/>
        <v>13066.827502789129</v>
      </c>
      <c r="DD30" s="53">
        <f t="shared" si="116"/>
        <v>13066.827502789129</v>
      </c>
      <c r="DE30" s="10">
        <f t="shared" si="117"/>
        <v>117601.44752510215</v>
      </c>
      <c r="DF30" s="54">
        <f t="shared" si="118"/>
        <v>0</v>
      </c>
      <c r="DG30" s="10">
        <f t="shared" si="119"/>
        <v>117601.44752510215</v>
      </c>
      <c r="DH30" s="53" cm="1">
        <f t="array" aca="1" ref="DH30" ca="1">DE30*CELL("contents",$Q30)</f>
        <v>10584.130277259193</v>
      </c>
      <c r="DI30" s="53" cm="1">
        <f t="array" aca="1" ref="DI30" ca="1">DF30*CELL("contents",$Q30)</f>
        <v>0</v>
      </c>
      <c r="DJ30" s="4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>
        <f t="shared" si="120"/>
        <v>0</v>
      </c>
      <c r="DW30" s="51">
        <f t="shared" si="121"/>
        <v>0</v>
      </c>
      <c r="DX30" s="53">
        <f t="shared" si="39"/>
        <v>0</v>
      </c>
      <c r="DY30" s="53">
        <f t="shared" si="40"/>
        <v>0</v>
      </c>
      <c r="DZ30" s="53">
        <f t="shared" si="41"/>
        <v>0</v>
      </c>
      <c r="EA30" s="53">
        <f t="shared" si="42"/>
        <v>0</v>
      </c>
      <c r="EB30" s="53">
        <f t="shared" si="43"/>
        <v>0</v>
      </c>
      <c r="EC30" s="53">
        <f t="shared" si="44"/>
        <v>0</v>
      </c>
      <c r="ED30" s="53">
        <f t="shared" si="45"/>
        <v>0</v>
      </c>
      <c r="EE30" s="53">
        <f t="shared" si="46"/>
        <v>0</v>
      </c>
      <c r="EF30" s="53">
        <f t="shared" si="47"/>
        <v>0</v>
      </c>
      <c r="EG30" s="53">
        <f t="shared" si="48"/>
        <v>0</v>
      </c>
      <c r="EH30" s="53">
        <f t="shared" si="49"/>
        <v>0</v>
      </c>
      <c r="EI30" s="53">
        <f t="shared" si="50"/>
        <v>0</v>
      </c>
      <c r="EJ30" s="10">
        <f t="shared" si="122"/>
        <v>0</v>
      </c>
      <c r="EK30" s="54">
        <f t="shared" si="123"/>
        <v>0</v>
      </c>
      <c r="EL30" s="10">
        <f t="shared" si="124"/>
        <v>0</v>
      </c>
      <c r="EM30" s="53" cm="1">
        <f t="array" aca="1" ref="EM30" ca="1">EJ30*CELL("contents",$Q30)</f>
        <v>0</v>
      </c>
      <c r="EN30" s="53" cm="1">
        <f t="array" aca="1" ref="EN30" ca="1">EK30*CELL("contents",$Q30)</f>
        <v>0</v>
      </c>
      <c r="EO30" s="11">
        <f t="shared" si="125"/>
        <v>117601.44752510215</v>
      </c>
      <c r="EP30" s="2">
        <v>1</v>
      </c>
      <c r="EQ30" s="2">
        <f t="shared" ref="EQ30:ET30" si="140">EP30*1.0215</f>
        <v>1.0215000000000001</v>
      </c>
      <c r="ER30" s="2">
        <f t="shared" si="140"/>
        <v>1.0434622500000001</v>
      </c>
      <c r="ES30" s="2">
        <f t="shared" si="140"/>
        <v>1.0658966883750003</v>
      </c>
      <c r="ET30" s="2">
        <f t="shared" si="140"/>
        <v>1.0888134671750629</v>
      </c>
      <c r="EU30" s="53">
        <f t="shared" si="52"/>
        <v>0</v>
      </c>
      <c r="EV30" s="53">
        <f t="shared" si="127"/>
        <v>0</v>
      </c>
      <c r="EW30" s="69">
        <f t="shared" si="54"/>
        <v>117601.44752510218</v>
      </c>
      <c r="EX30" s="69">
        <f t="shared" si="55"/>
        <v>0</v>
      </c>
      <c r="EY30" s="9">
        <f t="shared" si="129"/>
        <v>0</v>
      </c>
      <c r="EZ30" s="9">
        <f t="shared" si="92"/>
        <v>0</v>
      </c>
      <c r="FA30" s="9">
        <f t="shared" si="93"/>
        <v>0</v>
      </c>
      <c r="FB30" s="9">
        <f t="shared" si="94"/>
        <v>0</v>
      </c>
      <c r="FC30" t="s">
        <v>1534</v>
      </c>
    </row>
    <row r="31" spans="1:159" x14ac:dyDescent="0.25">
      <c r="A31" s="2">
        <v>1.2</v>
      </c>
      <c r="B31" s="2" t="s">
        <v>189</v>
      </c>
      <c r="C31" s="4" t="s">
        <v>157</v>
      </c>
      <c r="D31" s="2" t="s">
        <v>190</v>
      </c>
      <c r="E31" s="13" t="s">
        <v>193</v>
      </c>
      <c r="F31" s="2"/>
      <c r="G31" s="4" t="s">
        <v>151</v>
      </c>
      <c r="H31" s="6" t="s">
        <v>163</v>
      </c>
      <c r="I31" s="4" t="s">
        <v>167</v>
      </c>
      <c r="J31" s="7" t="s">
        <v>154</v>
      </c>
      <c r="K31" s="75">
        <v>115</v>
      </c>
      <c r="L31" s="81">
        <v>115</v>
      </c>
      <c r="M31" s="56">
        <v>0</v>
      </c>
      <c r="N31" s="86">
        <v>0</v>
      </c>
      <c r="O31" s="6" t="s">
        <v>155</v>
      </c>
      <c r="P31" s="2" t="s">
        <v>156</v>
      </c>
      <c r="Q31" s="200">
        <f>VLOOKUP(P31,Contingencies!$A$2:$D$7,4,FALSE)</f>
        <v>0.09</v>
      </c>
      <c r="R31" s="53">
        <f t="shared" si="56"/>
        <v>4059.7873066827005</v>
      </c>
      <c r="S31" s="67">
        <f t="shared" si="57"/>
        <v>0</v>
      </c>
      <c r="T31" s="14" t="s">
        <v>194</v>
      </c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>
        <f t="shared" si="58"/>
        <v>0</v>
      </c>
      <c r="AH31" s="51">
        <f t="shared" si="95"/>
        <v>0</v>
      </c>
      <c r="AI31" s="53">
        <f t="shared" si="0"/>
        <v>0</v>
      </c>
      <c r="AJ31" s="53">
        <f t="shared" si="1"/>
        <v>0</v>
      </c>
      <c r="AK31" s="53">
        <f t="shared" si="2"/>
        <v>0</v>
      </c>
      <c r="AL31" s="53">
        <f t="shared" si="3"/>
        <v>0</v>
      </c>
      <c r="AM31" s="53">
        <f t="shared" si="4"/>
        <v>0</v>
      </c>
      <c r="AN31" s="53">
        <f t="shared" si="5"/>
        <v>0</v>
      </c>
      <c r="AO31" s="53">
        <f t="shared" si="6"/>
        <v>0</v>
      </c>
      <c r="AP31" s="53">
        <f t="shared" si="7"/>
        <v>0</v>
      </c>
      <c r="AQ31" s="53">
        <f t="shared" si="8"/>
        <v>0</v>
      </c>
      <c r="AR31" s="53">
        <f t="shared" si="9"/>
        <v>0</v>
      </c>
      <c r="AS31" s="53">
        <f t="shared" si="10"/>
        <v>0</v>
      </c>
      <c r="AT31" s="53">
        <f t="shared" si="11"/>
        <v>0</v>
      </c>
      <c r="AU31" s="10">
        <f t="shared" si="96"/>
        <v>0</v>
      </c>
      <c r="AV31" s="54">
        <f t="shared" si="97"/>
        <v>0</v>
      </c>
      <c r="AW31" s="10">
        <f t="shared" si="98"/>
        <v>0</v>
      </c>
      <c r="AX31" s="53" cm="1">
        <f t="array" aca="1" ref="AX31" ca="1">AU31*CELL("contents",$Q31)</f>
        <v>0</v>
      </c>
      <c r="AY31" s="53" cm="1">
        <f t="array" aca="1" ref="AY31" ca="1">AV31*CELL("contents",$Q31)</f>
        <v>0</v>
      </c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>
        <f t="shared" si="99"/>
        <v>0</v>
      </c>
      <c r="BM31" s="51">
        <f t="shared" si="100"/>
        <v>0</v>
      </c>
      <c r="BN31" s="53">
        <f t="shared" si="13"/>
        <v>0</v>
      </c>
      <c r="BO31" s="53">
        <f t="shared" si="14"/>
        <v>0</v>
      </c>
      <c r="BP31" s="53">
        <f t="shared" si="15"/>
        <v>0</v>
      </c>
      <c r="BQ31" s="53">
        <f t="shared" si="16"/>
        <v>0</v>
      </c>
      <c r="BR31" s="53">
        <f t="shared" si="17"/>
        <v>0</v>
      </c>
      <c r="BS31" s="53">
        <f t="shared" si="18"/>
        <v>0</v>
      </c>
      <c r="BT31" s="53">
        <f t="shared" si="19"/>
        <v>0</v>
      </c>
      <c r="BU31" s="53">
        <f t="shared" si="20"/>
        <v>0</v>
      </c>
      <c r="BV31" s="53">
        <f t="shared" si="21"/>
        <v>0</v>
      </c>
      <c r="BW31" s="53">
        <f t="shared" si="22"/>
        <v>0</v>
      </c>
      <c r="BX31" s="53">
        <f t="shared" si="23"/>
        <v>0</v>
      </c>
      <c r="BY31" s="53">
        <f t="shared" si="24"/>
        <v>0</v>
      </c>
      <c r="BZ31" s="10">
        <f t="shared" si="101"/>
        <v>0</v>
      </c>
      <c r="CA31" s="54">
        <f t="shared" si="102"/>
        <v>0</v>
      </c>
      <c r="CB31" s="10">
        <f t="shared" si="103"/>
        <v>0</v>
      </c>
      <c r="CC31" s="53" cm="1">
        <f t="array" aca="1" ref="CC31" ca="1">BZ31*CELL("contents",$Q31)</f>
        <v>0</v>
      </c>
      <c r="CD31" s="53" cm="1">
        <f t="array" aca="1" ref="CD31" ca="1">CA31*CELL("contents",$Q31)</f>
        <v>0</v>
      </c>
      <c r="CE31" s="8">
        <v>40</v>
      </c>
      <c r="CF31" s="8"/>
      <c r="CG31" s="8"/>
      <c r="CH31" s="8"/>
      <c r="CI31" s="8">
        <v>41</v>
      </c>
      <c r="CJ31" s="8">
        <v>41</v>
      </c>
      <c r="CK31" s="8">
        <v>41</v>
      </c>
      <c r="CL31" s="8">
        <v>41</v>
      </c>
      <c r="CM31" s="8">
        <v>41</v>
      </c>
      <c r="CN31" s="8">
        <v>41</v>
      </c>
      <c r="CO31" s="8">
        <v>41</v>
      </c>
      <c r="CP31" s="8">
        <v>41</v>
      </c>
      <c r="CQ31" s="2">
        <f t="shared" si="104"/>
        <v>368</v>
      </c>
      <c r="CR31" s="51">
        <f t="shared" si="105"/>
        <v>2.4533333333333336</v>
      </c>
      <c r="CS31" s="53">
        <f t="shared" si="90"/>
        <v>4903.1247665250012</v>
      </c>
      <c r="CT31" s="53">
        <f t="shared" si="106"/>
        <v>0</v>
      </c>
      <c r="CU31" s="53">
        <f t="shared" si="107"/>
        <v>0</v>
      </c>
      <c r="CV31" s="53">
        <f t="shared" si="108"/>
        <v>0</v>
      </c>
      <c r="CW31" s="53">
        <f t="shared" si="109"/>
        <v>5025.7028856881261</v>
      </c>
      <c r="CX31" s="53">
        <f t="shared" si="110"/>
        <v>5025.7028856881261</v>
      </c>
      <c r="CY31" s="53">
        <f t="shared" si="111"/>
        <v>5025.7028856881261</v>
      </c>
      <c r="CZ31" s="53">
        <f t="shared" si="112"/>
        <v>5025.7028856881261</v>
      </c>
      <c r="DA31" s="53">
        <f t="shared" si="113"/>
        <v>5025.7028856881261</v>
      </c>
      <c r="DB31" s="53">
        <f t="shared" si="114"/>
        <v>5025.7028856881261</v>
      </c>
      <c r="DC31" s="53">
        <f t="shared" si="115"/>
        <v>5025.7028856881261</v>
      </c>
      <c r="DD31" s="53">
        <f t="shared" si="116"/>
        <v>5025.7028856881261</v>
      </c>
      <c r="DE31" s="10">
        <f t="shared" si="117"/>
        <v>45108.747852030006</v>
      </c>
      <c r="DF31" s="54">
        <f t="shared" si="118"/>
        <v>0</v>
      </c>
      <c r="DG31" s="10">
        <f t="shared" si="119"/>
        <v>45108.747852030006</v>
      </c>
      <c r="DH31" s="53" cm="1">
        <f t="array" aca="1" ref="DH31" ca="1">DE31*CELL("contents",$Q31)</f>
        <v>4059.7873066827005</v>
      </c>
      <c r="DI31" s="53" cm="1">
        <f t="array" aca="1" ref="DI31" ca="1">DF31*CELL("contents",$Q31)</f>
        <v>0</v>
      </c>
      <c r="DJ31" s="4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>
        <f t="shared" si="120"/>
        <v>0</v>
      </c>
      <c r="DW31" s="51">
        <f t="shared" si="121"/>
        <v>0</v>
      </c>
      <c r="DX31" s="53">
        <f t="shared" si="39"/>
        <v>0</v>
      </c>
      <c r="DY31" s="53">
        <f t="shared" si="40"/>
        <v>0</v>
      </c>
      <c r="DZ31" s="53">
        <f t="shared" si="41"/>
        <v>0</v>
      </c>
      <c r="EA31" s="53">
        <f t="shared" si="42"/>
        <v>0</v>
      </c>
      <c r="EB31" s="53">
        <f t="shared" si="43"/>
        <v>0</v>
      </c>
      <c r="EC31" s="53">
        <f t="shared" si="44"/>
        <v>0</v>
      </c>
      <c r="ED31" s="53">
        <f t="shared" si="45"/>
        <v>0</v>
      </c>
      <c r="EE31" s="53">
        <f t="shared" si="46"/>
        <v>0</v>
      </c>
      <c r="EF31" s="53">
        <f t="shared" si="47"/>
        <v>0</v>
      </c>
      <c r="EG31" s="53">
        <f t="shared" si="48"/>
        <v>0</v>
      </c>
      <c r="EH31" s="53">
        <f t="shared" si="49"/>
        <v>0</v>
      </c>
      <c r="EI31" s="53">
        <f t="shared" si="50"/>
        <v>0</v>
      </c>
      <c r="EJ31" s="10">
        <f t="shared" si="122"/>
        <v>0</v>
      </c>
      <c r="EK31" s="54">
        <f t="shared" si="123"/>
        <v>0</v>
      </c>
      <c r="EL31" s="10">
        <f t="shared" si="124"/>
        <v>0</v>
      </c>
      <c r="EM31" s="53" cm="1">
        <f t="array" aca="1" ref="EM31" ca="1">EJ31*CELL("contents",$Q31)</f>
        <v>0</v>
      </c>
      <c r="EN31" s="53" cm="1">
        <f t="array" aca="1" ref="EN31" ca="1">EK31*CELL("contents",$Q31)</f>
        <v>0</v>
      </c>
      <c r="EO31" s="11">
        <f t="shared" si="125"/>
        <v>45108.747852030006</v>
      </c>
      <c r="EP31" s="2">
        <v>1</v>
      </c>
      <c r="EQ31" s="2">
        <f t="shared" ref="EQ31:ET31" si="141">EP31*1.0215</f>
        <v>1.0215000000000001</v>
      </c>
      <c r="ER31" s="2">
        <f t="shared" si="141"/>
        <v>1.0434622500000001</v>
      </c>
      <c r="ES31" s="2">
        <f t="shared" si="141"/>
        <v>1.0658966883750003</v>
      </c>
      <c r="ET31" s="2">
        <f t="shared" si="141"/>
        <v>1.0888134671750629</v>
      </c>
      <c r="EU31" s="53">
        <f t="shared" si="52"/>
        <v>0</v>
      </c>
      <c r="EV31" s="53">
        <f t="shared" si="127"/>
        <v>0</v>
      </c>
      <c r="EW31" s="69">
        <f t="shared" si="54"/>
        <v>45108.747852030014</v>
      </c>
      <c r="EX31" s="69">
        <f t="shared" si="55"/>
        <v>0</v>
      </c>
      <c r="EY31" s="9">
        <f t="shared" si="129"/>
        <v>0</v>
      </c>
      <c r="EZ31" s="9">
        <f t="shared" si="92"/>
        <v>0</v>
      </c>
      <c r="FA31" s="9">
        <f t="shared" si="93"/>
        <v>0</v>
      </c>
      <c r="FB31" s="9">
        <f t="shared" si="94"/>
        <v>0</v>
      </c>
      <c r="FC31" t="s">
        <v>1534</v>
      </c>
    </row>
    <row r="32" spans="1:159" x14ac:dyDescent="0.25">
      <c r="A32" s="2">
        <v>1.2</v>
      </c>
      <c r="B32" s="2" t="s">
        <v>195</v>
      </c>
      <c r="C32" s="4" t="s">
        <v>157</v>
      </c>
      <c r="D32" s="2" t="s">
        <v>196</v>
      </c>
      <c r="E32" s="20" t="s">
        <v>196</v>
      </c>
      <c r="F32" s="2"/>
      <c r="G32" s="4" t="s">
        <v>151</v>
      </c>
      <c r="H32" s="6" t="s">
        <v>163</v>
      </c>
      <c r="I32" s="4" t="s">
        <v>167</v>
      </c>
      <c r="J32" s="7" t="s">
        <v>154</v>
      </c>
      <c r="K32" s="75">
        <v>115</v>
      </c>
      <c r="L32" s="81">
        <v>115</v>
      </c>
      <c r="M32" s="56">
        <v>0</v>
      </c>
      <c r="N32" s="86">
        <v>0</v>
      </c>
      <c r="O32" s="6" t="s">
        <v>155</v>
      </c>
      <c r="P32" s="2" t="s">
        <v>173</v>
      </c>
      <c r="Q32" s="200">
        <f>VLOOKUP(P32,Contingencies!$A$2:$D$7,4,FALSE)</f>
        <v>0.125</v>
      </c>
      <c r="R32" s="53">
        <f t="shared" si="56"/>
        <v>1838.6717874468754</v>
      </c>
      <c r="S32" s="67">
        <f t="shared" si="57"/>
        <v>0</v>
      </c>
      <c r="T32" s="14" t="s">
        <v>186</v>
      </c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2">
        <f t="shared" si="58"/>
        <v>0</v>
      </c>
      <c r="AH32" s="51">
        <f t="shared" si="95"/>
        <v>0</v>
      </c>
      <c r="AI32" s="53">
        <f t="shared" si="0"/>
        <v>0</v>
      </c>
      <c r="AJ32" s="53">
        <f t="shared" si="1"/>
        <v>0</v>
      </c>
      <c r="AK32" s="53">
        <f t="shared" si="2"/>
        <v>0</v>
      </c>
      <c r="AL32" s="53">
        <f t="shared" si="3"/>
        <v>0</v>
      </c>
      <c r="AM32" s="53">
        <f t="shared" si="4"/>
        <v>0</v>
      </c>
      <c r="AN32" s="53">
        <f t="shared" si="5"/>
        <v>0</v>
      </c>
      <c r="AO32" s="53">
        <f t="shared" si="6"/>
        <v>0</v>
      </c>
      <c r="AP32" s="53">
        <f t="shared" si="7"/>
        <v>0</v>
      </c>
      <c r="AQ32" s="53">
        <f t="shared" si="8"/>
        <v>0</v>
      </c>
      <c r="AR32" s="53">
        <f t="shared" si="9"/>
        <v>0</v>
      </c>
      <c r="AS32" s="53">
        <f t="shared" si="10"/>
        <v>0</v>
      </c>
      <c r="AT32" s="53">
        <f t="shared" si="11"/>
        <v>0</v>
      </c>
      <c r="AU32" s="10">
        <f t="shared" si="96"/>
        <v>0</v>
      </c>
      <c r="AV32" s="54">
        <f t="shared" si="97"/>
        <v>0</v>
      </c>
      <c r="AW32" s="10">
        <f t="shared" si="98"/>
        <v>0</v>
      </c>
      <c r="AX32" s="53" cm="1">
        <f t="array" aca="1" ref="AX32" ca="1">AU32*CELL("contents",$Q32)</f>
        <v>0</v>
      </c>
      <c r="AY32" s="53" cm="1">
        <f t="array" aca="1" ref="AY32" ca="1">AV32*CELL("contents",$Q32)</f>
        <v>0</v>
      </c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>
        <f t="shared" si="99"/>
        <v>0</v>
      </c>
      <c r="BM32" s="51">
        <f t="shared" si="100"/>
        <v>0</v>
      </c>
      <c r="BN32" s="53">
        <f t="shared" si="13"/>
        <v>0</v>
      </c>
      <c r="BO32" s="53">
        <f t="shared" si="14"/>
        <v>0</v>
      </c>
      <c r="BP32" s="53">
        <f t="shared" si="15"/>
        <v>0</v>
      </c>
      <c r="BQ32" s="53">
        <f t="shared" si="16"/>
        <v>0</v>
      </c>
      <c r="BR32" s="53">
        <f t="shared" si="17"/>
        <v>0</v>
      </c>
      <c r="BS32" s="53">
        <f t="shared" si="18"/>
        <v>0</v>
      </c>
      <c r="BT32" s="53">
        <f t="shared" si="19"/>
        <v>0</v>
      </c>
      <c r="BU32" s="53">
        <f t="shared" si="20"/>
        <v>0</v>
      </c>
      <c r="BV32" s="53">
        <f t="shared" si="21"/>
        <v>0</v>
      </c>
      <c r="BW32" s="53">
        <f t="shared" si="22"/>
        <v>0</v>
      </c>
      <c r="BX32" s="53">
        <f t="shared" si="23"/>
        <v>0</v>
      </c>
      <c r="BY32" s="53">
        <f t="shared" si="24"/>
        <v>0</v>
      </c>
      <c r="BZ32" s="10">
        <f t="shared" si="101"/>
        <v>0</v>
      </c>
      <c r="CA32" s="54">
        <f t="shared" si="102"/>
        <v>0</v>
      </c>
      <c r="CB32" s="10">
        <f t="shared" si="103"/>
        <v>0</v>
      </c>
      <c r="CC32" s="53" cm="1">
        <f t="array" aca="1" ref="CC32" ca="1">BZ32*CELL("contents",$Q32)</f>
        <v>0</v>
      </c>
      <c r="CD32" s="53" cm="1">
        <f t="array" aca="1" ref="CD32" ca="1">CA32*CELL("contents",$Q32)</f>
        <v>0</v>
      </c>
      <c r="CE32" s="16"/>
      <c r="CF32" s="16"/>
      <c r="CG32" s="16"/>
      <c r="CH32" s="16"/>
      <c r="CI32" s="16"/>
      <c r="CJ32" s="12">
        <v>120</v>
      </c>
      <c r="CK32" s="16"/>
      <c r="CL32" s="16"/>
      <c r="CM32" s="16"/>
      <c r="CN32" s="16"/>
      <c r="CO32" s="16"/>
      <c r="CP32" s="17"/>
      <c r="CQ32" s="2">
        <f t="shared" si="104"/>
        <v>120</v>
      </c>
      <c r="CR32" s="51">
        <f t="shared" si="105"/>
        <v>0.8</v>
      </c>
      <c r="CS32" s="53">
        <f t="shared" si="90"/>
        <v>0</v>
      </c>
      <c r="CT32" s="53">
        <f t="shared" si="106"/>
        <v>0</v>
      </c>
      <c r="CU32" s="53">
        <f t="shared" si="107"/>
        <v>0</v>
      </c>
      <c r="CV32" s="53">
        <f t="shared" si="108"/>
        <v>0</v>
      </c>
      <c r="CW32" s="53">
        <f t="shared" si="109"/>
        <v>0</v>
      </c>
      <c r="CX32" s="53">
        <f t="shared" si="110"/>
        <v>14709.374299575004</v>
      </c>
      <c r="CY32" s="53">
        <f t="shared" si="111"/>
        <v>0</v>
      </c>
      <c r="CZ32" s="53">
        <f t="shared" si="112"/>
        <v>0</v>
      </c>
      <c r="DA32" s="53">
        <f t="shared" si="113"/>
        <v>0</v>
      </c>
      <c r="DB32" s="53">
        <f t="shared" si="114"/>
        <v>0</v>
      </c>
      <c r="DC32" s="53">
        <f t="shared" si="115"/>
        <v>0</v>
      </c>
      <c r="DD32" s="53">
        <f t="shared" si="116"/>
        <v>0</v>
      </c>
      <c r="DE32" s="10">
        <f t="shared" si="117"/>
        <v>14709.374299575004</v>
      </c>
      <c r="DF32" s="54">
        <f t="shared" si="118"/>
        <v>0</v>
      </c>
      <c r="DG32" s="10">
        <f t="shared" si="119"/>
        <v>14709.374299575004</v>
      </c>
      <c r="DH32" s="53" cm="1">
        <f t="array" aca="1" ref="DH32" ca="1">DE32*CELL("contents",$Q32)</f>
        <v>1838.6717874468754</v>
      </c>
      <c r="DI32" s="53" cm="1">
        <f t="array" aca="1" ref="DI32" ca="1">DF32*CELL("contents",$Q32)</f>
        <v>0</v>
      </c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>
        <f t="shared" si="120"/>
        <v>0</v>
      </c>
      <c r="DW32" s="51">
        <f t="shared" si="121"/>
        <v>0</v>
      </c>
      <c r="DX32" s="53">
        <f t="shared" si="39"/>
        <v>0</v>
      </c>
      <c r="DY32" s="53">
        <f t="shared" si="40"/>
        <v>0</v>
      </c>
      <c r="DZ32" s="53">
        <f t="shared" si="41"/>
        <v>0</v>
      </c>
      <c r="EA32" s="53">
        <f t="shared" si="42"/>
        <v>0</v>
      </c>
      <c r="EB32" s="53">
        <f t="shared" si="43"/>
        <v>0</v>
      </c>
      <c r="EC32" s="53">
        <f t="shared" si="44"/>
        <v>0</v>
      </c>
      <c r="ED32" s="53">
        <f t="shared" si="45"/>
        <v>0</v>
      </c>
      <c r="EE32" s="53">
        <f t="shared" si="46"/>
        <v>0</v>
      </c>
      <c r="EF32" s="53">
        <f t="shared" si="47"/>
        <v>0</v>
      </c>
      <c r="EG32" s="53">
        <f t="shared" si="48"/>
        <v>0</v>
      </c>
      <c r="EH32" s="53">
        <f t="shared" si="49"/>
        <v>0</v>
      </c>
      <c r="EI32" s="53">
        <f t="shared" si="50"/>
        <v>0</v>
      </c>
      <c r="EJ32" s="10">
        <f t="shared" si="122"/>
        <v>0</v>
      </c>
      <c r="EK32" s="54">
        <f t="shared" si="123"/>
        <v>0</v>
      </c>
      <c r="EL32" s="10">
        <f t="shared" si="124"/>
        <v>0</v>
      </c>
      <c r="EM32" s="53" cm="1">
        <f t="array" aca="1" ref="EM32" ca="1">EJ32*CELL("contents",$Q32)</f>
        <v>0</v>
      </c>
      <c r="EN32" s="53" cm="1">
        <f t="array" aca="1" ref="EN32" ca="1">EK32*CELL("contents",$Q32)</f>
        <v>0</v>
      </c>
      <c r="EO32" s="11">
        <f t="shared" si="125"/>
        <v>14709.374299575004</v>
      </c>
      <c r="EP32" s="2">
        <v>1</v>
      </c>
      <c r="EQ32" s="2">
        <f t="shared" ref="EQ32:ET32" si="142">EP32*1.0215</f>
        <v>1.0215000000000001</v>
      </c>
      <c r="ER32" s="2">
        <f t="shared" si="142"/>
        <v>1.0434622500000001</v>
      </c>
      <c r="ES32" s="2">
        <f t="shared" si="142"/>
        <v>1.0658966883750003</v>
      </c>
      <c r="ET32" s="2">
        <f t="shared" si="142"/>
        <v>1.0888134671750629</v>
      </c>
      <c r="EU32" s="53">
        <f t="shared" si="52"/>
        <v>0</v>
      </c>
      <c r="EV32" s="53">
        <f t="shared" si="127"/>
        <v>0</v>
      </c>
      <c r="EW32" s="69">
        <f t="shared" si="54"/>
        <v>14709.374299575004</v>
      </c>
      <c r="EX32" s="69">
        <f t="shared" si="55"/>
        <v>0</v>
      </c>
      <c r="EY32" s="9">
        <f t="shared" si="129"/>
        <v>0</v>
      </c>
      <c r="EZ32" s="9">
        <f t="shared" si="92"/>
        <v>0</v>
      </c>
      <c r="FA32" s="9">
        <f t="shared" si="93"/>
        <v>0</v>
      </c>
      <c r="FB32" s="9">
        <f t="shared" si="94"/>
        <v>0</v>
      </c>
      <c r="FC32" t="s">
        <v>1534</v>
      </c>
    </row>
    <row r="33" spans="1:159" x14ac:dyDescent="0.25">
      <c r="A33" s="2">
        <v>1.2</v>
      </c>
      <c r="B33" s="2" t="s">
        <v>197</v>
      </c>
      <c r="C33" s="4" t="s">
        <v>157</v>
      </c>
      <c r="D33" s="2" t="s">
        <v>172</v>
      </c>
      <c r="E33" s="15" t="s">
        <v>172</v>
      </c>
      <c r="F33" s="2"/>
      <c r="G33" s="4" t="s">
        <v>151</v>
      </c>
      <c r="H33" s="6" t="s">
        <v>163</v>
      </c>
      <c r="I33" s="4" t="s">
        <v>167</v>
      </c>
      <c r="J33" s="7" t="s">
        <v>154</v>
      </c>
      <c r="K33" s="75">
        <v>115</v>
      </c>
      <c r="L33" s="81">
        <v>115</v>
      </c>
      <c r="M33" s="57">
        <v>0</v>
      </c>
      <c r="N33" s="86">
        <v>0</v>
      </c>
      <c r="O33" s="6" t="s">
        <v>155</v>
      </c>
      <c r="P33" s="2" t="s">
        <v>173</v>
      </c>
      <c r="Q33" s="200">
        <f>VLOOKUP(P33,Contingencies!$A$2:$D$7,4,FALSE)</f>
        <v>0.125</v>
      </c>
      <c r="R33" s="53">
        <f t="shared" si="56"/>
        <v>3432.187336567501</v>
      </c>
      <c r="S33" s="67">
        <f t="shared" si="57"/>
        <v>0</v>
      </c>
      <c r="T33" s="14" t="s">
        <v>174</v>
      </c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2">
        <f t="shared" si="58"/>
        <v>0</v>
      </c>
      <c r="AH33" s="51">
        <f t="shared" si="95"/>
        <v>0</v>
      </c>
      <c r="AI33" s="53">
        <f t="shared" si="0"/>
        <v>0</v>
      </c>
      <c r="AJ33" s="53">
        <f t="shared" si="1"/>
        <v>0</v>
      </c>
      <c r="AK33" s="53">
        <f t="shared" si="2"/>
        <v>0</v>
      </c>
      <c r="AL33" s="53">
        <f t="shared" si="3"/>
        <v>0</v>
      </c>
      <c r="AM33" s="53">
        <f t="shared" si="4"/>
        <v>0</v>
      </c>
      <c r="AN33" s="53">
        <f t="shared" si="5"/>
        <v>0</v>
      </c>
      <c r="AO33" s="53">
        <f t="shared" si="6"/>
        <v>0</v>
      </c>
      <c r="AP33" s="53">
        <f t="shared" si="7"/>
        <v>0</v>
      </c>
      <c r="AQ33" s="53">
        <f t="shared" si="8"/>
        <v>0</v>
      </c>
      <c r="AR33" s="53">
        <f t="shared" si="9"/>
        <v>0</v>
      </c>
      <c r="AS33" s="53">
        <f t="shared" si="10"/>
        <v>0</v>
      </c>
      <c r="AT33" s="53">
        <f t="shared" si="11"/>
        <v>0</v>
      </c>
      <c r="AU33" s="10">
        <f t="shared" si="96"/>
        <v>0</v>
      </c>
      <c r="AV33" s="54">
        <f t="shared" si="97"/>
        <v>0</v>
      </c>
      <c r="AW33" s="10">
        <f t="shared" si="98"/>
        <v>0</v>
      </c>
      <c r="AX33" s="53" cm="1">
        <f t="array" aca="1" ref="AX33" ca="1">AU33*CELL("contents",$Q33)</f>
        <v>0</v>
      </c>
      <c r="AY33" s="53" cm="1">
        <f t="array" aca="1" ref="AY33" ca="1">AV33*CELL("contents",$Q33)</f>
        <v>0</v>
      </c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>
        <f t="shared" si="99"/>
        <v>0</v>
      </c>
      <c r="BM33" s="51">
        <f t="shared" si="100"/>
        <v>0</v>
      </c>
      <c r="BN33" s="53">
        <f t="shared" si="13"/>
        <v>0</v>
      </c>
      <c r="BO33" s="53">
        <f t="shared" si="14"/>
        <v>0</v>
      </c>
      <c r="BP33" s="53">
        <f t="shared" si="15"/>
        <v>0</v>
      </c>
      <c r="BQ33" s="53">
        <f t="shared" si="16"/>
        <v>0</v>
      </c>
      <c r="BR33" s="53">
        <f t="shared" si="17"/>
        <v>0</v>
      </c>
      <c r="BS33" s="53">
        <f t="shared" si="18"/>
        <v>0</v>
      </c>
      <c r="BT33" s="53">
        <f t="shared" si="19"/>
        <v>0</v>
      </c>
      <c r="BU33" s="53">
        <f t="shared" si="20"/>
        <v>0</v>
      </c>
      <c r="BV33" s="53">
        <f t="shared" si="21"/>
        <v>0</v>
      </c>
      <c r="BW33" s="53">
        <f t="shared" si="22"/>
        <v>0</v>
      </c>
      <c r="BX33" s="53">
        <f t="shared" si="23"/>
        <v>0</v>
      </c>
      <c r="BY33" s="53">
        <f t="shared" si="24"/>
        <v>0</v>
      </c>
      <c r="BZ33" s="10">
        <f t="shared" si="101"/>
        <v>0</v>
      </c>
      <c r="CA33" s="54">
        <f t="shared" si="102"/>
        <v>0</v>
      </c>
      <c r="CB33" s="10">
        <f t="shared" si="103"/>
        <v>0</v>
      </c>
      <c r="CC33" s="53" cm="1">
        <f t="array" aca="1" ref="CC33" ca="1">BZ33*CELL("contents",$Q33)</f>
        <v>0</v>
      </c>
      <c r="CD33" s="53" cm="1">
        <f t="array" aca="1" ref="CD33" ca="1">CA33*CELL("contents",$Q33)</f>
        <v>0</v>
      </c>
      <c r="CE33" s="2"/>
      <c r="CF33" s="2"/>
      <c r="CG33" s="2"/>
      <c r="CH33" s="2"/>
      <c r="CI33" s="2"/>
      <c r="CJ33" s="4"/>
      <c r="CK33" s="8">
        <v>37</v>
      </c>
      <c r="CL33" s="8">
        <v>37</v>
      </c>
      <c r="CM33" s="8">
        <v>38</v>
      </c>
      <c r="CN33" s="8">
        <v>38</v>
      </c>
      <c r="CO33" s="17">
        <v>37</v>
      </c>
      <c r="CP33" s="17">
        <v>37</v>
      </c>
      <c r="CQ33" s="2">
        <f t="shared" si="104"/>
        <v>224</v>
      </c>
      <c r="CR33" s="51">
        <f t="shared" si="105"/>
        <v>1.4933333333333332</v>
      </c>
      <c r="CS33" s="53">
        <f t="shared" si="90"/>
        <v>0</v>
      </c>
      <c r="CT33" s="53">
        <f t="shared" si="106"/>
        <v>0</v>
      </c>
      <c r="CU33" s="53">
        <f t="shared" si="107"/>
        <v>0</v>
      </c>
      <c r="CV33" s="53">
        <f t="shared" si="108"/>
        <v>0</v>
      </c>
      <c r="CW33" s="53">
        <f t="shared" si="109"/>
        <v>0</v>
      </c>
      <c r="CX33" s="53">
        <f t="shared" si="110"/>
        <v>0</v>
      </c>
      <c r="CY33" s="53">
        <f t="shared" si="111"/>
        <v>4535.3904090356264</v>
      </c>
      <c r="CZ33" s="53">
        <f t="shared" si="112"/>
        <v>4535.3904090356264</v>
      </c>
      <c r="DA33" s="53">
        <f t="shared" si="113"/>
        <v>4657.9685281987513</v>
      </c>
      <c r="DB33" s="53">
        <f t="shared" si="114"/>
        <v>4657.9685281987513</v>
      </c>
      <c r="DC33" s="53">
        <f t="shared" si="115"/>
        <v>4535.3904090356264</v>
      </c>
      <c r="DD33" s="53">
        <f t="shared" si="116"/>
        <v>4535.3904090356264</v>
      </c>
      <c r="DE33" s="10">
        <f t="shared" si="117"/>
        <v>27457.498692540008</v>
      </c>
      <c r="DF33" s="54">
        <f t="shared" si="118"/>
        <v>0</v>
      </c>
      <c r="DG33" s="10">
        <f t="shared" si="119"/>
        <v>27457.498692540008</v>
      </c>
      <c r="DH33" s="53" cm="1">
        <f t="array" aca="1" ref="DH33" ca="1">DE33*CELL("contents",$Q33)</f>
        <v>3432.187336567501</v>
      </c>
      <c r="DI33" s="53" cm="1">
        <f t="array" aca="1" ref="DI33" ca="1">DF33*CELL("contents",$Q33)</f>
        <v>0</v>
      </c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>
        <f t="shared" si="120"/>
        <v>0</v>
      </c>
      <c r="DW33" s="51">
        <f t="shared" si="121"/>
        <v>0</v>
      </c>
      <c r="DX33" s="53">
        <f t="shared" si="39"/>
        <v>0</v>
      </c>
      <c r="DY33" s="53">
        <f t="shared" si="40"/>
        <v>0</v>
      </c>
      <c r="DZ33" s="53">
        <f t="shared" si="41"/>
        <v>0</v>
      </c>
      <c r="EA33" s="53">
        <f t="shared" si="42"/>
        <v>0</v>
      </c>
      <c r="EB33" s="53">
        <f t="shared" si="43"/>
        <v>0</v>
      </c>
      <c r="EC33" s="53">
        <f t="shared" si="44"/>
        <v>0</v>
      </c>
      <c r="ED33" s="53">
        <f t="shared" si="45"/>
        <v>0</v>
      </c>
      <c r="EE33" s="53">
        <f t="shared" si="46"/>
        <v>0</v>
      </c>
      <c r="EF33" s="53">
        <f t="shared" si="47"/>
        <v>0</v>
      </c>
      <c r="EG33" s="53">
        <f t="shared" si="48"/>
        <v>0</v>
      </c>
      <c r="EH33" s="53">
        <f t="shared" si="49"/>
        <v>0</v>
      </c>
      <c r="EI33" s="53">
        <f t="shared" si="50"/>
        <v>0</v>
      </c>
      <c r="EJ33" s="10">
        <f t="shared" si="122"/>
        <v>0</v>
      </c>
      <c r="EK33" s="54">
        <f t="shared" si="123"/>
        <v>0</v>
      </c>
      <c r="EL33" s="10">
        <f t="shared" si="124"/>
        <v>0</v>
      </c>
      <c r="EM33" s="53" cm="1">
        <f t="array" aca="1" ref="EM33" ca="1">EJ33*CELL("contents",$Q33)</f>
        <v>0</v>
      </c>
      <c r="EN33" s="53" cm="1">
        <f t="array" aca="1" ref="EN33" ca="1">EK33*CELL("contents",$Q33)</f>
        <v>0</v>
      </c>
      <c r="EO33" s="11">
        <f t="shared" si="125"/>
        <v>27457.498692540008</v>
      </c>
      <c r="EP33" s="2">
        <v>1</v>
      </c>
      <c r="EQ33" s="2">
        <f t="shared" ref="EQ33:ET33" si="143">EP33*1.0215</f>
        <v>1.0215000000000001</v>
      </c>
      <c r="ER33" s="2">
        <f t="shared" si="143"/>
        <v>1.0434622500000001</v>
      </c>
      <c r="ES33" s="2">
        <f t="shared" si="143"/>
        <v>1.0658966883750003</v>
      </c>
      <c r="ET33" s="2">
        <f t="shared" si="143"/>
        <v>1.0888134671750629</v>
      </c>
      <c r="EU33" s="53">
        <f t="shared" si="52"/>
        <v>0</v>
      </c>
      <c r="EV33" s="53">
        <f t="shared" si="127"/>
        <v>0</v>
      </c>
      <c r="EW33" s="69">
        <f t="shared" si="54"/>
        <v>27457.498692540008</v>
      </c>
      <c r="EX33" s="69">
        <f t="shared" si="55"/>
        <v>0</v>
      </c>
      <c r="EY33" s="9">
        <f t="shared" si="129"/>
        <v>0</v>
      </c>
      <c r="EZ33" s="9">
        <f t="shared" si="92"/>
        <v>0</v>
      </c>
      <c r="FA33" s="9">
        <f t="shared" si="93"/>
        <v>0</v>
      </c>
      <c r="FB33" s="9">
        <f t="shared" si="94"/>
        <v>0</v>
      </c>
      <c r="FC33" t="s">
        <v>1534</v>
      </c>
    </row>
    <row r="34" spans="1:159" x14ac:dyDescent="0.25">
      <c r="A34" s="2">
        <v>1.2</v>
      </c>
      <c r="B34" s="2" t="s">
        <v>198</v>
      </c>
      <c r="C34" s="4" t="s">
        <v>157</v>
      </c>
      <c r="D34" s="2" t="s">
        <v>176</v>
      </c>
      <c r="E34" s="15" t="s">
        <v>176</v>
      </c>
      <c r="F34" s="2"/>
      <c r="G34" s="4" t="s">
        <v>151</v>
      </c>
      <c r="H34" s="6" t="s">
        <v>163</v>
      </c>
      <c r="I34" s="4" t="s">
        <v>167</v>
      </c>
      <c r="J34" s="7" t="s">
        <v>154</v>
      </c>
      <c r="K34" s="75">
        <v>115</v>
      </c>
      <c r="L34" s="81">
        <v>115</v>
      </c>
      <c r="M34" s="57">
        <v>0</v>
      </c>
      <c r="N34" s="86">
        <v>0</v>
      </c>
      <c r="O34" s="6" t="s">
        <v>155</v>
      </c>
      <c r="P34" s="2" t="s">
        <v>173</v>
      </c>
      <c r="Q34" s="200">
        <f>VLOOKUP(P34,Contingencies!$A$2:$D$7,4,FALSE)</f>
        <v>0.125</v>
      </c>
      <c r="R34" s="53">
        <f t="shared" si="56"/>
        <v>1225.7811916312503</v>
      </c>
      <c r="S34" s="67">
        <f t="shared" si="57"/>
        <v>0</v>
      </c>
      <c r="T34" s="14" t="s">
        <v>177</v>
      </c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2">
        <f t="shared" si="58"/>
        <v>0</v>
      </c>
      <c r="AH34" s="51">
        <f t="shared" si="95"/>
        <v>0</v>
      </c>
      <c r="AI34" s="53">
        <f t="shared" si="0"/>
        <v>0</v>
      </c>
      <c r="AJ34" s="53">
        <f t="shared" si="1"/>
        <v>0</v>
      </c>
      <c r="AK34" s="53">
        <f t="shared" si="2"/>
        <v>0</v>
      </c>
      <c r="AL34" s="53">
        <f t="shared" si="3"/>
        <v>0</v>
      </c>
      <c r="AM34" s="53">
        <f t="shared" si="4"/>
        <v>0</v>
      </c>
      <c r="AN34" s="53">
        <f t="shared" si="5"/>
        <v>0</v>
      </c>
      <c r="AO34" s="53">
        <f t="shared" si="6"/>
        <v>0</v>
      </c>
      <c r="AP34" s="53">
        <f t="shared" si="7"/>
        <v>0</v>
      </c>
      <c r="AQ34" s="53">
        <f t="shared" si="8"/>
        <v>0</v>
      </c>
      <c r="AR34" s="53">
        <f t="shared" si="9"/>
        <v>0</v>
      </c>
      <c r="AS34" s="53">
        <f t="shared" si="10"/>
        <v>0</v>
      </c>
      <c r="AT34" s="53">
        <f t="shared" si="11"/>
        <v>0</v>
      </c>
      <c r="AU34" s="10">
        <f t="shared" si="96"/>
        <v>0</v>
      </c>
      <c r="AV34" s="54">
        <f t="shared" si="97"/>
        <v>0</v>
      </c>
      <c r="AW34" s="10">
        <f t="shared" si="98"/>
        <v>0</v>
      </c>
      <c r="AX34" s="53" cm="1">
        <f t="array" aca="1" ref="AX34" ca="1">AU34*CELL("contents",$Q34)</f>
        <v>0</v>
      </c>
      <c r="AY34" s="53" cm="1">
        <f t="array" aca="1" ref="AY34" ca="1">AV34*CELL("contents",$Q34)</f>
        <v>0</v>
      </c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>
        <f t="shared" si="99"/>
        <v>0</v>
      </c>
      <c r="BM34" s="51">
        <f t="shared" si="100"/>
        <v>0</v>
      </c>
      <c r="BN34" s="53">
        <f t="shared" si="13"/>
        <v>0</v>
      </c>
      <c r="BO34" s="53">
        <f t="shared" si="14"/>
        <v>0</v>
      </c>
      <c r="BP34" s="53">
        <f t="shared" si="15"/>
        <v>0</v>
      </c>
      <c r="BQ34" s="53">
        <f t="shared" si="16"/>
        <v>0</v>
      </c>
      <c r="BR34" s="53">
        <f t="shared" si="17"/>
        <v>0</v>
      </c>
      <c r="BS34" s="53">
        <f t="shared" si="18"/>
        <v>0</v>
      </c>
      <c r="BT34" s="53">
        <f t="shared" si="19"/>
        <v>0</v>
      </c>
      <c r="BU34" s="53">
        <f t="shared" si="20"/>
        <v>0</v>
      </c>
      <c r="BV34" s="53">
        <f t="shared" si="21"/>
        <v>0</v>
      </c>
      <c r="BW34" s="53">
        <f t="shared" si="22"/>
        <v>0</v>
      </c>
      <c r="BX34" s="53">
        <f t="shared" si="23"/>
        <v>0</v>
      </c>
      <c r="BY34" s="53">
        <f t="shared" si="24"/>
        <v>0</v>
      </c>
      <c r="BZ34" s="10">
        <f t="shared" si="101"/>
        <v>0</v>
      </c>
      <c r="CA34" s="54">
        <f t="shared" si="102"/>
        <v>0</v>
      </c>
      <c r="CB34" s="10">
        <f t="shared" si="103"/>
        <v>0</v>
      </c>
      <c r="CC34" s="53" cm="1">
        <f t="array" aca="1" ref="CC34" ca="1">BZ34*CELL("contents",$Q34)</f>
        <v>0</v>
      </c>
      <c r="CD34" s="53" cm="1">
        <f t="array" aca="1" ref="CD34" ca="1">CA34*CELL("contents",$Q34)</f>
        <v>0</v>
      </c>
      <c r="CE34" s="16"/>
      <c r="CF34" s="16"/>
      <c r="CG34" s="16"/>
      <c r="CH34" s="16"/>
      <c r="CI34" s="16"/>
      <c r="CJ34" s="16"/>
      <c r="CK34" s="16"/>
      <c r="CL34" s="16"/>
      <c r="CM34" s="12">
        <v>40</v>
      </c>
      <c r="CN34" s="12">
        <v>40</v>
      </c>
      <c r="CO34" s="16"/>
      <c r="CP34" s="17"/>
      <c r="CQ34" s="2">
        <f t="shared" si="104"/>
        <v>80</v>
      </c>
      <c r="CR34" s="51">
        <f t="shared" si="105"/>
        <v>0.53333333333333333</v>
      </c>
      <c r="CS34" s="53">
        <f t="shared" si="90"/>
        <v>0</v>
      </c>
      <c r="CT34" s="53">
        <f t="shared" si="106"/>
        <v>0</v>
      </c>
      <c r="CU34" s="53">
        <f t="shared" si="107"/>
        <v>0</v>
      </c>
      <c r="CV34" s="53">
        <f t="shared" si="108"/>
        <v>0</v>
      </c>
      <c r="CW34" s="53">
        <f t="shared" si="109"/>
        <v>0</v>
      </c>
      <c r="CX34" s="53">
        <f t="shared" si="110"/>
        <v>0</v>
      </c>
      <c r="CY34" s="53">
        <f t="shared" si="111"/>
        <v>0</v>
      </c>
      <c r="CZ34" s="53">
        <f t="shared" si="112"/>
        <v>0</v>
      </c>
      <c r="DA34" s="53">
        <f t="shared" si="113"/>
        <v>4903.1247665250012</v>
      </c>
      <c r="DB34" s="53">
        <f t="shared" si="114"/>
        <v>4903.1247665250012</v>
      </c>
      <c r="DC34" s="53">
        <f t="shared" si="115"/>
        <v>0</v>
      </c>
      <c r="DD34" s="53">
        <f t="shared" si="116"/>
        <v>0</v>
      </c>
      <c r="DE34" s="10">
        <f t="shared" si="117"/>
        <v>9806.2495330500024</v>
      </c>
      <c r="DF34" s="54">
        <f t="shared" si="118"/>
        <v>0</v>
      </c>
      <c r="DG34" s="10">
        <f t="shared" si="119"/>
        <v>9806.2495330500024</v>
      </c>
      <c r="DH34" s="53" cm="1">
        <f t="array" aca="1" ref="DH34" ca="1">DE34*CELL("contents",$Q34)</f>
        <v>1225.7811916312503</v>
      </c>
      <c r="DI34" s="53" cm="1">
        <f t="array" aca="1" ref="DI34" ca="1">DF34*CELL("contents",$Q34)</f>
        <v>0</v>
      </c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>
        <f t="shared" si="120"/>
        <v>0</v>
      </c>
      <c r="DW34" s="51">
        <f t="shared" si="121"/>
        <v>0</v>
      </c>
      <c r="DX34" s="53">
        <f t="shared" si="39"/>
        <v>0</v>
      </c>
      <c r="DY34" s="53">
        <f t="shared" si="40"/>
        <v>0</v>
      </c>
      <c r="DZ34" s="53">
        <f t="shared" si="41"/>
        <v>0</v>
      </c>
      <c r="EA34" s="53">
        <f t="shared" si="42"/>
        <v>0</v>
      </c>
      <c r="EB34" s="53">
        <f t="shared" si="43"/>
        <v>0</v>
      </c>
      <c r="EC34" s="53">
        <f t="shared" si="44"/>
        <v>0</v>
      </c>
      <c r="ED34" s="53">
        <f t="shared" si="45"/>
        <v>0</v>
      </c>
      <c r="EE34" s="53">
        <f t="shared" si="46"/>
        <v>0</v>
      </c>
      <c r="EF34" s="53">
        <f t="shared" si="47"/>
        <v>0</v>
      </c>
      <c r="EG34" s="53">
        <f t="shared" si="48"/>
        <v>0</v>
      </c>
      <c r="EH34" s="53">
        <f t="shared" si="49"/>
        <v>0</v>
      </c>
      <c r="EI34" s="53">
        <f t="shared" si="50"/>
        <v>0</v>
      </c>
      <c r="EJ34" s="10">
        <f t="shared" si="122"/>
        <v>0</v>
      </c>
      <c r="EK34" s="54">
        <f t="shared" si="123"/>
        <v>0</v>
      </c>
      <c r="EL34" s="10">
        <f t="shared" si="124"/>
        <v>0</v>
      </c>
      <c r="EM34" s="53" cm="1">
        <f t="array" aca="1" ref="EM34" ca="1">EJ34*CELL("contents",$Q34)</f>
        <v>0</v>
      </c>
      <c r="EN34" s="53" cm="1">
        <f t="array" aca="1" ref="EN34" ca="1">EK34*CELL("contents",$Q34)</f>
        <v>0</v>
      </c>
      <c r="EO34" s="11">
        <f t="shared" si="125"/>
        <v>9806.2495330500024</v>
      </c>
      <c r="EP34" s="2">
        <v>1</v>
      </c>
      <c r="EQ34" s="2">
        <f t="shared" ref="EQ34:ET34" si="144">EP34*1.0215</f>
        <v>1.0215000000000001</v>
      </c>
      <c r="ER34" s="2">
        <f t="shared" si="144"/>
        <v>1.0434622500000001</v>
      </c>
      <c r="ES34" s="2">
        <f t="shared" si="144"/>
        <v>1.0658966883750003</v>
      </c>
      <c r="ET34" s="2">
        <f t="shared" si="144"/>
        <v>1.0888134671750629</v>
      </c>
      <c r="EU34" s="53">
        <f t="shared" si="52"/>
        <v>0</v>
      </c>
      <c r="EV34" s="53">
        <f t="shared" si="127"/>
        <v>0</v>
      </c>
      <c r="EW34" s="69">
        <f t="shared" si="54"/>
        <v>9806.2495330500024</v>
      </c>
      <c r="EX34" s="69">
        <f t="shared" si="55"/>
        <v>0</v>
      </c>
      <c r="EY34" s="9">
        <f t="shared" si="129"/>
        <v>0</v>
      </c>
      <c r="EZ34" s="9">
        <f t="shared" si="92"/>
        <v>0</v>
      </c>
      <c r="FA34" s="9">
        <f t="shared" si="93"/>
        <v>0</v>
      </c>
      <c r="FB34" s="9">
        <f t="shared" si="94"/>
        <v>0</v>
      </c>
      <c r="FC34" t="s">
        <v>1534</v>
      </c>
    </row>
    <row r="35" spans="1:159" x14ac:dyDescent="0.25">
      <c r="A35" s="2">
        <v>1.2</v>
      </c>
      <c r="B35" s="2" t="s">
        <v>199</v>
      </c>
      <c r="C35" s="4" t="s">
        <v>157</v>
      </c>
      <c r="D35" s="2" t="s">
        <v>200</v>
      </c>
      <c r="E35" s="15" t="s">
        <v>200</v>
      </c>
      <c r="F35" s="2"/>
      <c r="G35" s="4" t="s">
        <v>151</v>
      </c>
      <c r="H35" s="6" t="s">
        <v>163</v>
      </c>
      <c r="I35" s="4" t="s">
        <v>167</v>
      </c>
      <c r="J35" s="7" t="s">
        <v>154</v>
      </c>
      <c r="K35" s="75">
        <v>115</v>
      </c>
      <c r="L35" s="81">
        <v>115</v>
      </c>
      <c r="M35" s="57">
        <v>0</v>
      </c>
      <c r="N35" s="86">
        <v>0</v>
      </c>
      <c r="O35" s="6" t="s">
        <v>155</v>
      </c>
      <c r="P35" s="2" t="s">
        <v>173</v>
      </c>
      <c r="Q35" s="200">
        <f>VLOOKUP(P35,Contingencies!$A$2:$D$7,4,FALSE)</f>
        <v>0.125</v>
      </c>
      <c r="R35" s="53">
        <f t="shared" si="56"/>
        <v>2941.8748599150008</v>
      </c>
      <c r="S35" s="67">
        <f t="shared" si="57"/>
        <v>0</v>
      </c>
      <c r="T35" s="14" t="s">
        <v>201</v>
      </c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2">
        <f t="shared" si="58"/>
        <v>0</v>
      </c>
      <c r="AH35" s="51">
        <f t="shared" si="95"/>
        <v>0</v>
      </c>
      <c r="AI35" s="53">
        <f t="shared" si="0"/>
        <v>0</v>
      </c>
      <c r="AJ35" s="53">
        <f t="shared" si="1"/>
        <v>0</v>
      </c>
      <c r="AK35" s="53">
        <f t="shared" si="2"/>
        <v>0</v>
      </c>
      <c r="AL35" s="53">
        <f t="shared" si="3"/>
        <v>0</v>
      </c>
      <c r="AM35" s="53">
        <f t="shared" si="4"/>
        <v>0</v>
      </c>
      <c r="AN35" s="53">
        <f t="shared" si="5"/>
        <v>0</v>
      </c>
      <c r="AO35" s="53">
        <f t="shared" si="6"/>
        <v>0</v>
      </c>
      <c r="AP35" s="53">
        <f t="shared" si="7"/>
        <v>0</v>
      </c>
      <c r="AQ35" s="53">
        <f t="shared" si="8"/>
        <v>0</v>
      </c>
      <c r="AR35" s="53">
        <f t="shared" si="9"/>
        <v>0</v>
      </c>
      <c r="AS35" s="53">
        <f t="shared" si="10"/>
        <v>0</v>
      </c>
      <c r="AT35" s="53">
        <f t="shared" si="11"/>
        <v>0</v>
      </c>
      <c r="AU35" s="10">
        <f t="shared" si="96"/>
        <v>0</v>
      </c>
      <c r="AV35" s="54">
        <f t="shared" si="97"/>
        <v>0</v>
      </c>
      <c r="AW35" s="10">
        <f t="shared" si="98"/>
        <v>0</v>
      </c>
      <c r="AX35" s="53" cm="1">
        <f t="array" aca="1" ref="AX35" ca="1">AU35*CELL("contents",$Q35)</f>
        <v>0</v>
      </c>
      <c r="AY35" s="53" cm="1">
        <f t="array" aca="1" ref="AY35" ca="1">AV35*CELL("contents",$Q35)</f>
        <v>0</v>
      </c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>
        <f t="shared" si="99"/>
        <v>0</v>
      </c>
      <c r="BM35" s="51">
        <f t="shared" si="100"/>
        <v>0</v>
      </c>
      <c r="BN35" s="53">
        <f t="shared" si="13"/>
        <v>0</v>
      </c>
      <c r="BO35" s="53">
        <f t="shared" si="14"/>
        <v>0</v>
      </c>
      <c r="BP35" s="53">
        <f t="shared" si="15"/>
        <v>0</v>
      </c>
      <c r="BQ35" s="53">
        <f t="shared" si="16"/>
        <v>0</v>
      </c>
      <c r="BR35" s="53">
        <f t="shared" si="17"/>
        <v>0</v>
      </c>
      <c r="BS35" s="53">
        <f t="shared" si="18"/>
        <v>0</v>
      </c>
      <c r="BT35" s="53">
        <f t="shared" si="19"/>
        <v>0</v>
      </c>
      <c r="BU35" s="53">
        <f t="shared" si="20"/>
        <v>0</v>
      </c>
      <c r="BV35" s="53">
        <f t="shared" si="21"/>
        <v>0</v>
      </c>
      <c r="BW35" s="53">
        <f t="shared" si="22"/>
        <v>0</v>
      </c>
      <c r="BX35" s="53">
        <f t="shared" si="23"/>
        <v>0</v>
      </c>
      <c r="BY35" s="53">
        <f t="shared" si="24"/>
        <v>0</v>
      </c>
      <c r="BZ35" s="10">
        <f t="shared" si="101"/>
        <v>0</v>
      </c>
      <c r="CA35" s="54">
        <f t="shared" si="102"/>
        <v>0</v>
      </c>
      <c r="CB35" s="10">
        <f t="shared" si="103"/>
        <v>0</v>
      </c>
      <c r="CC35" s="53" cm="1">
        <f t="array" aca="1" ref="CC35" ca="1">BZ35*CELL("contents",$Q35)</f>
        <v>0</v>
      </c>
      <c r="CD35" s="53" cm="1">
        <f t="array" aca="1" ref="CD35" ca="1">CA35*CELL("contents",$Q35)</f>
        <v>0</v>
      </c>
      <c r="CE35" s="16"/>
      <c r="CF35" s="16"/>
      <c r="CG35" s="16"/>
      <c r="CH35" s="16"/>
      <c r="CI35" s="16"/>
      <c r="CJ35" s="16"/>
      <c r="CK35" s="16"/>
      <c r="CL35" s="16"/>
      <c r="CM35" s="16"/>
      <c r="CN35" s="12">
        <v>192</v>
      </c>
      <c r="CO35" s="16"/>
      <c r="CP35" s="17"/>
      <c r="CQ35" s="2">
        <f t="shared" si="104"/>
        <v>192</v>
      </c>
      <c r="CR35" s="51">
        <f t="shared" si="105"/>
        <v>1.28</v>
      </c>
      <c r="CS35" s="53">
        <f t="shared" si="90"/>
        <v>0</v>
      </c>
      <c r="CT35" s="53">
        <f t="shared" si="106"/>
        <v>0</v>
      </c>
      <c r="CU35" s="53">
        <f t="shared" si="107"/>
        <v>0</v>
      </c>
      <c r="CV35" s="53">
        <f t="shared" si="108"/>
        <v>0</v>
      </c>
      <c r="CW35" s="53">
        <f t="shared" si="109"/>
        <v>0</v>
      </c>
      <c r="CX35" s="53">
        <f t="shared" si="110"/>
        <v>0</v>
      </c>
      <c r="CY35" s="53">
        <f t="shared" si="111"/>
        <v>0</v>
      </c>
      <c r="CZ35" s="53">
        <f t="shared" si="112"/>
        <v>0</v>
      </c>
      <c r="DA35" s="53">
        <f t="shared" si="113"/>
        <v>0</v>
      </c>
      <c r="DB35" s="53">
        <f t="shared" si="114"/>
        <v>23534.998879320006</v>
      </c>
      <c r="DC35" s="53">
        <f t="shared" si="115"/>
        <v>0</v>
      </c>
      <c r="DD35" s="53">
        <f t="shared" si="116"/>
        <v>0</v>
      </c>
      <c r="DE35" s="10">
        <f t="shared" si="117"/>
        <v>23534.998879320006</v>
      </c>
      <c r="DF35" s="54">
        <f t="shared" si="118"/>
        <v>0</v>
      </c>
      <c r="DG35" s="10">
        <f t="shared" si="119"/>
        <v>23534.998879320006</v>
      </c>
      <c r="DH35" s="53" cm="1">
        <f t="array" aca="1" ref="DH35" ca="1">DE35*CELL("contents",$Q35)</f>
        <v>2941.8748599150008</v>
      </c>
      <c r="DI35" s="53" cm="1">
        <f t="array" aca="1" ref="DI35" ca="1">DF35*CELL("contents",$Q35)</f>
        <v>0</v>
      </c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>
        <f t="shared" si="120"/>
        <v>0</v>
      </c>
      <c r="DW35" s="51">
        <f t="shared" si="121"/>
        <v>0</v>
      </c>
      <c r="DX35" s="53">
        <f t="shared" si="39"/>
        <v>0</v>
      </c>
      <c r="DY35" s="53">
        <f t="shared" si="40"/>
        <v>0</v>
      </c>
      <c r="DZ35" s="53">
        <f t="shared" si="41"/>
        <v>0</v>
      </c>
      <c r="EA35" s="53">
        <f t="shared" si="42"/>
        <v>0</v>
      </c>
      <c r="EB35" s="53">
        <f t="shared" si="43"/>
        <v>0</v>
      </c>
      <c r="EC35" s="53">
        <f t="shared" si="44"/>
        <v>0</v>
      </c>
      <c r="ED35" s="53">
        <f t="shared" si="45"/>
        <v>0</v>
      </c>
      <c r="EE35" s="53">
        <f t="shared" si="46"/>
        <v>0</v>
      </c>
      <c r="EF35" s="53">
        <f t="shared" si="47"/>
        <v>0</v>
      </c>
      <c r="EG35" s="53">
        <f t="shared" si="48"/>
        <v>0</v>
      </c>
      <c r="EH35" s="53">
        <f t="shared" si="49"/>
        <v>0</v>
      </c>
      <c r="EI35" s="53">
        <f t="shared" si="50"/>
        <v>0</v>
      </c>
      <c r="EJ35" s="10">
        <f t="shared" si="122"/>
        <v>0</v>
      </c>
      <c r="EK35" s="54">
        <f t="shared" si="123"/>
        <v>0</v>
      </c>
      <c r="EL35" s="10">
        <f t="shared" si="124"/>
        <v>0</v>
      </c>
      <c r="EM35" s="53" cm="1">
        <f t="array" aca="1" ref="EM35" ca="1">EJ35*CELL("contents",$Q35)</f>
        <v>0</v>
      </c>
      <c r="EN35" s="53" cm="1">
        <f t="array" aca="1" ref="EN35" ca="1">EK35*CELL("contents",$Q35)</f>
        <v>0</v>
      </c>
      <c r="EO35" s="11">
        <f t="shared" si="125"/>
        <v>23534.998879320006</v>
      </c>
      <c r="EP35" s="2">
        <v>1</v>
      </c>
      <c r="EQ35" s="2">
        <f t="shared" ref="EQ35:ET35" si="145">EP35*1.0215</f>
        <v>1.0215000000000001</v>
      </c>
      <c r="ER35" s="2">
        <f t="shared" si="145"/>
        <v>1.0434622500000001</v>
      </c>
      <c r="ES35" s="2">
        <f t="shared" si="145"/>
        <v>1.0658966883750003</v>
      </c>
      <c r="ET35" s="2">
        <f t="shared" si="145"/>
        <v>1.0888134671750629</v>
      </c>
      <c r="EU35" s="53">
        <f t="shared" si="52"/>
        <v>0</v>
      </c>
      <c r="EV35" s="53">
        <f t="shared" si="127"/>
        <v>0</v>
      </c>
      <c r="EW35" s="69">
        <f t="shared" si="54"/>
        <v>23534.998879320006</v>
      </c>
      <c r="EX35" s="69">
        <f t="shared" si="55"/>
        <v>0</v>
      </c>
      <c r="EY35" s="9">
        <f t="shared" si="129"/>
        <v>0</v>
      </c>
      <c r="EZ35" s="9">
        <f t="shared" si="92"/>
        <v>0</v>
      </c>
      <c r="FA35" s="9">
        <f t="shared" si="93"/>
        <v>0</v>
      </c>
      <c r="FB35" s="9">
        <f t="shared" si="94"/>
        <v>0</v>
      </c>
      <c r="FC35" t="s">
        <v>1534</v>
      </c>
    </row>
    <row r="36" spans="1:159" x14ac:dyDescent="0.25">
      <c r="A36" s="2">
        <v>1.2</v>
      </c>
      <c r="B36" s="2" t="s">
        <v>202</v>
      </c>
      <c r="C36" s="4" t="s">
        <v>157</v>
      </c>
      <c r="D36" s="2" t="s">
        <v>203</v>
      </c>
      <c r="E36" s="15" t="s">
        <v>204</v>
      </c>
      <c r="F36" s="2" t="s">
        <v>158</v>
      </c>
      <c r="G36" s="4" t="s">
        <v>151</v>
      </c>
      <c r="H36" s="6" t="s">
        <v>163</v>
      </c>
      <c r="I36" s="4" t="s">
        <v>159</v>
      </c>
      <c r="J36" s="7" t="s">
        <v>154</v>
      </c>
      <c r="K36" s="75">
        <v>115</v>
      </c>
      <c r="L36" s="81">
        <v>115</v>
      </c>
      <c r="M36" s="56">
        <v>0</v>
      </c>
      <c r="N36" s="86">
        <v>0</v>
      </c>
      <c r="O36" s="6" t="s">
        <v>155</v>
      </c>
      <c r="P36" s="2" t="s">
        <v>156</v>
      </c>
      <c r="Q36" s="200">
        <f>VLOOKUP(P36,Contingencies!$A$2:$D$7,4,FALSE)</f>
        <v>0.09</v>
      </c>
      <c r="R36" s="53">
        <f t="shared" si="56"/>
        <v>3042.6892340207132</v>
      </c>
      <c r="S36" s="67">
        <f t="shared" si="57"/>
        <v>0</v>
      </c>
      <c r="T36" s="4" t="s">
        <v>205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>
        <f t="shared" si="58"/>
        <v>0</v>
      </c>
      <c r="AH36" s="51">
        <f t="shared" si="95"/>
        <v>0</v>
      </c>
      <c r="AI36" s="53">
        <f t="shared" si="0"/>
        <v>0</v>
      </c>
      <c r="AJ36" s="53">
        <f t="shared" si="1"/>
        <v>0</v>
      </c>
      <c r="AK36" s="53">
        <f t="shared" si="2"/>
        <v>0</v>
      </c>
      <c r="AL36" s="53">
        <f t="shared" si="3"/>
        <v>0</v>
      </c>
      <c r="AM36" s="53">
        <f t="shared" si="4"/>
        <v>0</v>
      </c>
      <c r="AN36" s="53">
        <f t="shared" si="5"/>
        <v>0</v>
      </c>
      <c r="AO36" s="53">
        <f t="shared" si="6"/>
        <v>0</v>
      </c>
      <c r="AP36" s="53">
        <f t="shared" si="7"/>
        <v>0</v>
      </c>
      <c r="AQ36" s="53">
        <f t="shared" si="8"/>
        <v>0</v>
      </c>
      <c r="AR36" s="53">
        <f t="shared" si="9"/>
        <v>0</v>
      </c>
      <c r="AS36" s="53">
        <f t="shared" si="10"/>
        <v>0</v>
      </c>
      <c r="AT36" s="53">
        <f t="shared" si="11"/>
        <v>0</v>
      </c>
      <c r="AU36" s="10">
        <f t="shared" si="96"/>
        <v>0</v>
      </c>
      <c r="AV36" s="54">
        <f t="shared" si="97"/>
        <v>0</v>
      </c>
      <c r="AW36" s="10">
        <f t="shared" si="98"/>
        <v>0</v>
      </c>
      <c r="AX36" s="53" cm="1">
        <f t="array" aca="1" ref="AX36" ca="1">AU36*CELL("contents",$Q36)</f>
        <v>0</v>
      </c>
      <c r="AY36" s="53" cm="1">
        <f t="array" aca="1" ref="AY36" ca="1">AV36*CELL("contents",$Q36)</f>
        <v>0</v>
      </c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>
        <f t="shared" si="99"/>
        <v>0</v>
      </c>
      <c r="BM36" s="51">
        <f t="shared" si="100"/>
        <v>0</v>
      </c>
      <c r="BN36" s="53">
        <f t="shared" si="13"/>
        <v>0</v>
      </c>
      <c r="BO36" s="53">
        <f t="shared" si="14"/>
        <v>0</v>
      </c>
      <c r="BP36" s="53">
        <f t="shared" si="15"/>
        <v>0</v>
      </c>
      <c r="BQ36" s="53">
        <f t="shared" si="16"/>
        <v>0</v>
      </c>
      <c r="BR36" s="53">
        <f t="shared" si="17"/>
        <v>0</v>
      </c>
      <c r="BS36" s="53">
        <f t="shared" si="18"/>
        <v>0</v>
      </c>
      <c r="BT36" s="53">
        <f t="shared" si="19"/>
        <v>0</v>
      </c>
      <c r="BU36" s="53">
        <f t="shared" si="20"/>
        <v>0</v>
      </c>
      <c r="BV36" s="53">
        <f t="shared" si="21"/>
        <v>0</v>
      </c>
      <c r="BW36" s="53">
        <f t="shared" si="22"/>
        <v>0</v>
      </c>
      <c r="BX36" s="53">
        <f t="shared" si="23"/>
        <v>0</v>
      </c>
      <c r="BY36" s="53">
        <f t="shared" si="24"/>
        <v>0</v>
      </c>
      <c r="BZ36" s="10">
        <f t="shared" si="101"/>
        <v>0</v>
      </c>
      <c r="CA36" s="54">
        <f t="shared" si="102"/>
        <v>0</v>
      </c>
      <c r="CB36" s="10">
        <f t="shared" si="103"/>
        <v>0</v>
      </c>
      <c r="CC36" s="53" cm="1">
        <f t="array" aca="1" ref="CC36" ca="1">BZ36*CELL("contents",$Q36)</f>
        <v>0</v>
      </c>
      <c r="CD36" s="53" cm="1">
        <f t="array" aca="1" ref="CD36" ca="1">CA36*CELL("contents",$Q36)</f>
        <v>0</v>
      </c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7"/>
      <c r="CQ36" s="2">
        <f t="shared" si="104"/>
        <v>0</v>
      </c>
      <c r="CR36" s="51">
        <f t="shared" si="105"/>
        <v>0</v>
      </c>
      <c r="CS36" s="53">
        <f t="shared" si="90"/>
        <v>0</v>
      </c>
      <c r="CT36" s="53">
        <f t="shared" si="106"/>
        <v>0</v>
      </c>
      <c r="CU36" s="53">
        <f t="shared" si="107"/>
        <v>0</v>
      </c>
      <c r="CV36" s="53">
        <f t="shared" si="108"/>
        <v>0</v>
      </c>
      <c r="CW36" s="53">
        <f t="shared" si="109"/>
        <v>0</v>
      </c>
      <c r="CX36" s="53">
        <f t="shared" si="110"/>
        <v>0</v>
      </c>
      <c r="CY36" s="53">
        <f t="shared" si="111"/>
        <v>0</v>
      </c>
      <c r="CZ36" s="53">
        <f t="shared" si="112"/>
        <v>0</v>
      </c>
      <c r="DA36" s="53">
        <f t="shared" si="113"/>
        <v>0</v>
      </c>
      <c r="DB36" s="53">
        <f t="shared" si="114"/>
        <v>0</v>
      </c>
      <c r="DC36" s="53">
        <f t="shared" si="115"/>
        <v>0</v>
      </c>
      <c r="DD36" s="53">
        <f t="shared" si="116"/>
        <v>0</v>
      </c>
      <c r="DE36" s="10">
        <f t="shared" si="117"/>
        <v>0</v>
      </c>
      <c r="DF36" s="54">
        <f t="shared" si="118"/>
        <v>0</v>
      </c>
      <c r="DG36" s="10">
        <f t="shared" si="119"/>
        <v>0</v>
      </c>
      <c r="DH36" s="53" cm="1">
        <f t="array" aca="1" ref="DH36" ca="1">DE36*CELL("contents",$Q36)</f>
        <v>0</v>
      </c>
      <c r="DI36" s="53" cm="1">
        <f t="array" aca="1" ref="DI36" ca="1">DF36*CELL("contents",$Q36)</f>
        <v>0</v>
      </c>
      <c r="DJ36" s="12">
        <v>67.5</v>
      </c>
      <c r="DK36" s="12"/>
      <c r="DL36" s="12"/>
      <c r="DM36" s="12"/>
      <c r="DN36" s="12">
        <v>67.5</v>
      </c>
      <c r="DO36" s="12">
        <v>67.5</v>
      </c>
      <c r="DP36" s="12">
        <v>67.5</v>
      </c>
      <c r="DQ36" s="12"/>
      <c r="DR36" s="16"/>
      <c r="DS36" s="16"/>
      <c r="DT36" s="16"/>
      <c r="DU36" s="16"/>
      <c r="DV36" s="2">
        <f t="shared" si="120"/>
        <v>270</v>
      </c>
      <c r="DW36" s="51">
        <f t="shared" si="121"/>
        <v>1.7999999999999998</v>
      </c>
      <c r="DX36" s="53">
        <f t="shared" si="39"/>
        <v>8451.9145389464265</v>
      </c>
      <c r="DY36" s="53">
        <f t="shared" si="40"/>
        <v>0</v>
      </c>
      <c r="DZ36" s="53">
        <f t="shared" si="41"/>
        <v>0</v>
      </c>
      <c r="EA36" s="53">
        <f t="shared" si="42"/>
        <v>0</v>
      </c>
      <c r="EB36" s="53">
        <f t="shared" si="43"/>
        <v>8451.9145389464265</v>
      </c>
      <c r="EC36" s="53">
        <f t="shared" si="44"/>
        <v>8451.9145389464265</v>
      </c>
      <c r="ED36" s="53">
        <f t="shared" si="45"/>
        <v>8451.9145389464265</v>
      </c>
      <c r="EE36" s="53">
        <f t="shared" si="46"/>
        <v>0</v>
      </c>
      <c r="EF36" s="53">
        <f t="shared" si="47"/>
        <v>0</v>
      </c>
      <c r="EG36" s="53">
        <f t="shared" si="48"/>
        <v>0</v>
      </c>
      <c r="EH36" s="53">
        <f t="shared" si="49"/>
        <v>0</v>
      </c>
      <c r="EI36" s="53">
        <f t="shared" si="50"/>
        <v>0</v>
      </c>
      <c r="EJ36" s="10">
        <f t="shared" si="122"/>
        <v>33807.658155785706</v>
      </c>
      <c r="EK36" s="54">
        <f t="shared" si="123"/>
        <v>0</v>
      </c>
      <c r="EL36" s="10">
        <f t="shared" si="124"/>
        <v>33807.658155785706</v>
      </c>
      <c r="EM36" s="53" cm="1">
        <f t="array" aca="1" ref="EM36" ca="1">EJ36*CELL("contents",$Q36)</f>
        <v>3042.6892340207132</v>
      </c>
      <c r="EN36" s="53" cm="1">
        <f t="array" aca="1" ref="EN36" ca="1">EK36*CELL("contents",$Q36)</f>
        <v>0</v>
      </c>
      <c r="EO36" s="11">
        <f t="shared" si="125"/>
        <v>33807.658155785706</v>
      </c>
      <c r="EP36" s="2">
        <v>1</v>
      </c>
      <c r="EQ36" s="2">
        <f t="shared" ref="EQ36:ET36" si="146">EP36*1.0215</f>
        <v>1.0215000000000001</v>
      </c>
      <c r="ER36" s="2">
        <f t="shared" si="146"/>
        <v>1.0434622500000001</v>
      </c>
      <c r="ES36" s="2">
        <f t="shared" si="146"/>
        <v>1.0658966883750003</v>
      </c>
      <c r="ET36" s="2">
        <f t="shared" si="146"/>
        <v>1.0888134671750629</v>
      </c>
      <c r="EU36" s="53">
        <f t="shared" si="52"/>
        <v>0</v>
      </c>
      <c r="EV36" s="53">
        <f t="shared" si="127"/>
        <v>0</v>
      </c>
      <c r="EW36" s="69">
        <f t="shared" si="54"/>
        <v>0</v>
      </c>
      <c r="EX36" s="69">
        <f t="shared" si="55"/>
        <v>33807.658155785706</v>
      </c>
      <c r="EY36" s="9">
        <f t="shared" si="129"/>
        <v>0</v>
      </c>
      <c r="EZ36" s="9">
        <f t="shared" si="92"/>
        <v>0</v>
      </c>
      <c r="FA36" s="9">
        <f t="shared" si="93"/>
        <v>0</v>
      </c>
      <c r="FB36" s="9">
        <f t="shared" si="94"/>
        <v>0</v>
      </c>
      <c r="FC36" t="s">
        <v>1534</v>
      </c>
    </row>
    <row r="37" spans="1:159" x14ac:dyDescent="0.25">
      <c r="A37" s="2">
        <v>1.2</v>
      </c>
      <c r="B37" s="2" t="s">
        <v>202</v>
      </c>
      <c r="C37" s="4" t="s">
        <v>157</v>
      </c>
      <c r="D37" s="2" t="s">
        <v>203</v>
      </c>
      <c r="E37" s="15" t="s">
        <v>206</v>
      </c>
      <c r="F37" s="2" t="s">
        <v>166</v>
      </c>
      <c r="G37" s="4" t="s">
        <v>151</v>
      </c>
      <c r="H37" s="6" t="s">
        <v>163</v>
      </c>
      <c r="I37" s="4" t="s">
        <v>167</v>
      </c>
      <c r="J37" s="7" t="s">
        <v>154</v>
      </c>
      <c r="K37" s="75">
        <v>115</v>
      </c>
      <c r="L37" s="81">
        <v>115</v>
      </c>
      <c r="M37" s="56">
        <v>0</v>
      </c>
      <c r="N37" s="86">
        <v>0</v>
      </c>
      <c r="O37" s="6" t="s">
        <v>155</v>
      </c>
      <c r="P37" s="2" t="s">
        <v>156</v>
      </c>
      <c r="Q37" s="200">
        <f>VLOOKUP(P37,Contingencies!$A$2:$D$7,4,FALSE)</f>
        <v>0.09</v>
      </c>
      <c r="R37" s="53">
        <f t="shared" si="56"/>
        <v>4056.9189786942848</v>
      </c>
      <c r="S37" s="67">
        <f t="shared" si="57"/>
        <v>0</v>
      </c>
      <c r="T37" s="4" t="s">
        <v>207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>
        <f t="shared" si="58"/>
        <v>0</v>
      </c>
      <c r="AH37" s="51">
        <f t="shared" si="95"/>
        <v>0</v>
      </c>
      <c r="AI37" s="53">
        <f t="shared" si="0"/>
        <v>0</v>
      </c>
      <c r="AJ37" s="53">
        <f t="shared" si="1"/>
        <v>0</v>
      </c>
      <c r="AK37" s="53">
        <f t="shared" si="2"/>
        <v>0</v>
      </c>
      <c r="AL37" s="53">
        <f t="shared" si="3"/>
        <v>0</v>
      </c>
      <c r="AM37" s="53">
        <f t="shared" si="4"/>
        <v>0</v>
      </c>
      <c r="AN37" s="53">
        <f t="shared" si="5"/>
        <v>0</v>
      </c>
      <c r="AO37" s="53">
        <f t="shared" si="6"/>
        <v>0</v>
      </c>
      <c r="AP37" s="53">
        <f t="shared" si="7"/>
        <v>0</v>
      </c>
      <c r="AQ37" s="53">
        <f t="shared" si="8"/>
        <v>0</v>
      </c>
      <c r="AR37" s="53">
        <f t="shared" si="9"/>
        <v>0</v>
      </c>
      <c r="AS37" s="53">
        <f t="shared" si="10"/>
        <v>0</v>
      </c>
      <c r="AT37" s="53">
        <f t="shared" si="11"/>
        <v>0</v>
      </c>
      <c r="AU37" s="10">
        <f t="shared" si="96"/>
        <v>0</v>
      </c>
      <c r="AV37" s="54">
        <f t="shared" si="97"/>
        <v>0</v>
      </c>
      <c r="AW37" s="10">
        <f t="shared" si="98"/>
        <v>0</v>
      </c>
      <c r="AX37" s="53" cm="1">
        <f t="array" aca="1" ref="AX37" ca="1">AU37*CELL("contents",$Q37)</f>
        <v>0</v>
      </c>
      <c r="AY37" s="53" cm="1">
        <f t="array" aca="1" ref="AY37" ca="1">AV37*CELL("contents",$Q37)</f>
        <v>0</v>
      </c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>
        <f t="shared" si="99"/>
        <v>0</v>
      </c>
      <c r="BM37" s="51">
        <f t="shared" si="100"/>
        <v>0</v>
      </c>
      <c r="BN37" s="53">
        <f t="shared" si="13"/>
        <v>0</v>
      </c>
      <c r="BO37" s="53">
        <f t="shared" si="14"/>
        <v>0</v>
      </c>
      <c r="BP37" s="53">
        <f t="shared" si="15"/>
        <v>0</v>
      </c>
      <c r="BQ37" s="53">
        <f t="shared" si="16"/>
        <v>0</v>
      </c>
      <c r="BR37" s="53">
        <f t="shared" si="17"/>
        <v>0</v>
      </c>
      <c r="BS37" s="53">
        <f t="shared" si="18"/>
        <v>0</v>
      </c>
      <c r="BT37" s="53">
        <f t="shared" si="19"/>
        <v>0</v>
      </c>
      <c r="BU37" s="53">
        <f t="shared" si="20"/>
        <v>0</v>
      </c>
      <c r="BV37" s="53">
        <f t="shared" si="21"/>
        <v>0</v>
      </c>
      <c r="BW37" s="53">
        <f t="shared" si="22"/>
        <v>0</v>
      </c>
      <c r="BX37" s="53">
        <f t="shared" si="23"/>
        <v>0</v>
      </c>
      <c r="BY37" s="53">
        <f t="shared" si="24"/>
        <v>0</v>
      </c>
      <c r="BZ37" s="10">
        <f t="shared" si="101"/>
        <v>0</v>
      </c>
      <c r="CA37" s="54">
        <f t="shared" si="102"/>
        <v>0</v>
      </c>
      <c r="CB37" s="10">
        <f t="shared" si="103"/>
        <v>0</v>
      </c>
      <c r="CC37" s="53" cm="1">
        <f t="array" aca="1" ref="CC37" ca="1">BZ37*CELL("contents",$Q37)</f>
        <v>0</v>
      </c>
      <c r="CD37" s="53" cm="1">
        <f t="array" aca="1" ref="CD37" ca="1">CA37*CELL("contents",$Q37)</f>
        <v>0</v>
      </c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>
        <f t="shared" si="104"/>
        <v>0</v>
      </c>
      <c r="CR37" s="51">
        <f t="shared" si="105"/>
        <v>0</v>
      </c>
      <c r="CS37" s="53">
        <f t="shared" si="90"/>
        <v>0</v>
      </c>
      <c r="CT37" s="53">
        <f t="shared" si="106"/>
        <v>0</v>
      </c>
      <c r="CU37" s="53">
        <f t="shared" si="107"/>
        <v>0</v>
      </c>
      <c r="CV37" s="53">
        <f t="shared" si="108"/>
        <v>0</v>
      </c>
      <c r="CW37" s="53">
        <f t="shared" si="109"/>
        <v>0</v>
      </c>
      <c r="CX37" s="53">
        <f t="shared" si="110"/>
        <v>0</v>
      </c>
      <c r="CY37" s="53">
        <f t="shared" si="111"/>
        <v>0</v>
      </c>
      <c r="CZ37" s="53">
        <f t="shared" si="112"/>
        <v>0</v>
      </c>
      <c r="DA37" s="53">
        <f t="shared" si="113"/>
        <v>0</v>
      </c>
      <c r="DB37" s="53">
        <f t="shared" si="114"/>
        <v>0</v>
      </c>
      <c r="DC37" s="53">
        <f t="shared" si="115"/>
        <v>0</v>
      </c>
      <c r="DD37" s="53">
        <f t="shared" si="116"/>
        <v>0</v>
      </c>
      <c r="DE37" s="10">
        <f t="shared" si="117"/>
        <v>0</v>
      </c>
      <c r="DF37" s="54">
        <f t="shared" si="118"/>
        <v>0</v>
      </c>
      <c r="DG37" s="10">
        <f t="shared" si="119"/>
        <v>0</v>
      </c>
      <c r="DH37" s="53" cm="1">
        <f t="array" aca="1" ref="DH37" ca="1">DE37*CELL("contents",$Q37)</f>
        <v>0</v>
      </c>
      <c r="DI37" s="53" cm="1">
        <f t="array" aca="1" ref="DI37" ca="1">DF37*CELL("contents",$Q37)</f>
        <v>0</v>
      </c>
      <c r="DJ37" s="8">
        <v>120</v>
      </c>
      <c r="DK37" s="8"/>
      <c r="DL37" s="8"/>
      <c r="DM37" s="8"/>
      <c r="DN37" s="8"/>
      <c r="DO37" s="8">
        <v>120</v>
      </c>
      <c r="DP37" s="8">
        <v>120</v>
      </c>
      <c r="DQ37" s="8"/>
      <c r="DR37" s="17"/>
      <c r="DS37" s="17"/>
      <c r="DT37" s="17"/>
      <c r="DU37" s="17"/>
      <c r="DV37" s="2">
        <f t="shared" si="120"/>
        <v>360</v>
      </c>
      <c r="DW37" s="51">
        <f t="shared" si="121"/>
        <v>2.4000000000000004</v>
      </c>
      <c r="DX37" s="53">
        <f t="shared" si="39"/>
        <v>15025.625847015868</v>
      </c>
      <c r="DY37" s="53">
        <f t="shared" si="40"/>
        <v>0</v>
      </c>
      <c r="DZ37" s="53">
        <f t="shared" si="41"/>
        <v>0</v>
      </c>
      <c r="EA37" s="53">
        <f t="shared" si="42"/>
        <v>0</v>
      </c>
      <c r="EB37" s="53">
        <f t="shared" si="43"/>
        <v>0</v>
      </c>
      <c r="EC37" s="53">
        <f t="shared" si="44"/>
        <v>15025.625847015868</v>
      </c>
      <c r="ED37" s="53">
        <f t="shared" si="45"/>
        <v>15025.625847015868</v>
      </c>
      <c r="EE37" s="53">
        <f t="shared" si="46"/>
        <v>0</v>
      </c>
      <c r="EF37" s="53">
        <f t="shared" si="47"/>
        <v>0</v>
      </c>
      <c r="EG37" s="53">
        <f t="shared" si="48"/>
        <v>0</v>
      </c>
      <c r="EH37" s="53">
        <f t="shared" si="49"/>
        <v>0</v>
      </c>
      <c r="EI37" s="53">
        <f t="shared" si="50"/>
        <v>0</v>
      </c>
      <c r="EJ37" s="10">
        <f t="shared" si="122"/>
        <v>45076.877541047608</v>
      </c>
      <c r="EK37" s="54">
        <f t="shared" si="123"/>
        <v>0</v>
      </c>
      <c r="EL37" s="10">
        <f t="shared" si="124"/>
        <v>45076.877541047608</v>
      </c>
      <c r="EM37" s="53" cm="1">
        <f t="array" aca="1" ref="EM37" ca="1">EJ37*CELL("contents",$Q37)</f>
        <v>4056.9189786942848</v>
      </c>
      <c r="EN37" s="53" cm="1">
        <f t="array" aca="1" ref="EN37" ca="1">EK37*CELL("contents",$Q37)</f>
        <v>0</v>
      </c>
      <c r="EO37" s="11">
        <f t="shared" si="125"/>
        <v>45076.877541047608</v>
      </c>
      <c r="EP37" s="2">
        <v>1</v>
      </c>
      <c r="EQ37" s="2">
        <f t="shared" ref="EQ37:ET37" si="147">EP37*1.0215</f>
        <v>1.0215000000000001</v>
      </c>
      <c r="ER37" s="2">
        <f t="shared" si="147"/>
        <v>1.0434622500000001</v>
      </c>
      <c r="ES37" s="2">
        <f t="shared" si="147"/>
        <v>1.0658966883750003</v>
      </c>
      <c r="ET37" s="2">
        <f t="shared" si="147"/>
        <v>1.0888134671750629</v>
      </c>
      <c r="EU37" s="53">
        <f t="shared" si="52"/>
        <v>0</v>
      </c>
      <c r="EV37" s="53">
        <f t="shared" si="127"/>
        <v>0</v>
      </c>
      <c r="EW37" s="69">
        <f t="shared" si="54"/>
        <v>0</v>
      </c>
      <c r="EX37" s="69">
        <f t="shared" si="55"/>
        <v>45076.877541047601</v>
      </c>
      <c r="EY37" s="9">
        <f t="shared" si="129"/>
        <v>0</v>
      </c>
      <c r="EZ37" s="9">
        <f t="shared" si="92"/>
        <v>0</v>
      </c>
      <c r="FA37" s="9">
        <f t="shared" si="93"/>
        <v>0</v>
      </c>
      <c r="FB37" s="9">
        <f t="shared" si="94"/>
        <v>0</v>
      </c>
      <c r="FC37" t="s">
        <v>1534</v>
      </c>
    </row>
    <row r="38" spans="1:159" x14ac:dyDescent="0.25">
      <c r="A38" s="2">
        <v>1.2</v>
      </c>
      <c r="B38" s="2" t="s">
        <v>202</v>
      </c>
      <c r="C38" s="4" t="s">
        <v>157</v>
      </c>
      <c r="D38" s="2" t="s">
        <v>203</v>
      </c>
      <c r="E38" s="15" t="s">
        <v>208</v>
      </c>
      <c r="F38" s="2"/>
      <c r="G38" s="4" t="s">
        <v>151</v>
      </c>
      <c r="H38" s="6" t="s">
        <v>163</v>
      </c>
      <c r="I38" s="4" t="s">
        <v>167</v>
      </c>
      <c r="J38" s="7" t="s">
        <v>154</v>
      </c>
      <c r="K38" s="75">
        <v>115</v>
      </c>
      <c r="L38" s="81">
        <v>115</v>
      </c>
      <c r="M38" s="56">
        <v>0</v>
      </c>
      <c r="N38" s="86">
        <v>0</v>
      </c>
      <c r="O38" s="6" t="s">
        <v>155</v>
      </c>
      <c r="P38" s="2" t="s">
        <v>156</v>
      </c>
      <c r="Q38" s="200">
        <f>VLOOKUP(P38,Contingencies!$A$2:$D$7,4,FALSE)</f>
        <v>0.09</v>
      </c>
      <c r="R38" s="53">
        <f t="shared" si="56"/>
        <v>2704.6126524628562</v>
      </c>
      <c r="S38" s="67">
        <f t="shared" si="57"/>
        <v>0</v>
      </c>
      <c r="T38" s="4" t="s">
        <v>209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>
        <f t="shared" si="58"/>
        <v>0</v>
      </c>
      <c r="AH38" s="51">
        <f t="shared" si="95"/>
        <v>0</v>
      </c>
      <c r="AI38" s="53">
        <f t="shared" si="0"/>
        <v>0</v>
      </c>
      <c r="AJ38" s="53">
        <f t="shared" si="1"/>
        <v>0</v>
      </c>
      <c r="AK38" s="53">
        <f t="shared" si="2"/>
        <v>0</v>
      </c>
      <c r="AL38" s="53">
        <f t="shared" si="3"/>
        <v>0</v>
      </c>
      <c r="AM38" s="53">
        <f t="shared" si="4"/>
        <v>0</v>
      </c>
      <c r="AN38" s="53">
        <f t="shared" si="5"/>
        <v>0</v>
      </c>
      <c r="AO38" s="53">
        <f t="shared" si="6"/>
        <v>0</v>
      </c>
      <c r="AP38" s="53">
        <f t="shared" si="7"/>
        <v>0</v>
      </c>
      <c r="AQ38" s="53">
        <f t="shared" si="8"/>
        <v>0</v>
      </c>
      <c r="AR38" s="53">
        <f t="shared" si="9"/>
        <v>0</v>
      </c>
      <c r="AS38" s="53">
        <f t="shared" si="10"/>
        <v>0</v>
      </c>
      <c r="AT38" s="53">
        <f t="shared" si="11"/>
        <v>0</v>
      </c>
      <c r="AU38" s="10">
        <f t="shared" si="96"/>
        <v>0</v>
      </c>
      <c r="AV38" s="54">
        <f t="shared" si="97"/>
        <v>0</v>
      </c>
      <c r="AW38" s="10">
        <f t="shared" si="98"/>
        <v>0</v>
      </c>
      <c r="AX38" s="53" cm="1">
        <f t="array" aca="1" ref="AX38" ca="1">AU38*CELL("contents",$Q38)</f>
        <v>0</v>
      </c>
      <c r="AY38" s="53" cm="1">
        <f t="array" aca="1" ref="AY38" ca="1">AV38*CELL("contents",$Q38)</f>
        <v>0</v>
      </c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>
        <f t="shared" si="99"/>
        <v>0</v>
      </c>
      <c r="BM38" s="51">
        <f t="shared" si="100"/>
        <v>0</v>
      </c>
      <c r="BN38" s="53">
        <f t="shared" si="13"/>
        <v>0</v>
      </c>
      <c r="BO38" s="53">
        <f t="shared" si="14"/>
        <v>0</v>
      </c>
      <c r="BP38" s="53">
        <f t="shared" si="15"/>
        <v>0</v>
      </c>
      <c r="BQ38" s="53">
        <f t="shared" si="16"/>
        <v>0</v>
      </c>
      <c r="BR38" s="53">
        <f t="shared" si="17"/>
        <v>0</v>
      </c>
      <c r="BS38" s="53">
        <f t="shared" si="18"/>
        <v>0</v>
      </c>
      <c r="BT38" s="53">
        <f t="shared" si="19"/>
        <v>0</v>
      </c>
      <c r="BU38" s="53">
        <f t="shared" si="20"/>
        <v>0</v>
      </c>
      <c r="BV38" s="53">
        <f t="shared" si="21"/>
        <v>0</v>
      </c>
      <c r="BW38" s="53">
        <f t="shared" si="22"/>
        <v>0</v>
      </c>
      <c r="BX38" s="53">
        <f t="shared" si="23"/>
        <v>0</v>
      </c>
      <c r="BY38" s="53">
        <f t="shared" si="24"/>
        <v>0</v>
      </c>
      <c r="BZ38" s="10">
        <f t="shared" si="101"/>
        <v>0</v>
      </c>
      <c r="CA38" s="54">
        <f t="shared" si="102"/>
        <v>0</v>
      </c>
      <c r="CB38" s="10">
        <f t="shared" si="103"/>
        <v>0</v>
      </c>
      <c r="CC38" s="53" cm="1">
        <f t="array" aca="1" ref="CC38" ca="1">BZ38*CELL("contents",$Q38)</f>
        <v>0</v>
      </c>
      <c r="CD38" s="53" cm="1">
        <f t="array" aca="1" ref="CD38" ca="1">CA38*CELL("contents",$Q38)</f>
        <v>0</v>
      </c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>
        <f t="shared" si="104"/>
        <v>0</v>
      </c>
      <c r="CR38" s="51">
        <f t="shared" si="105"/>
        <v>0</v>
      </c>
      <c r="CS38" s="53">
        <f t="shared" si="90"/>
        <v>0</v>
      </c>
      <c r="CT38" s="53">
        <f t="shared" si="106"/>
        <v>0</v>
      </c>
      <c r="CU38" s="53">
        <f t="shared" si="107"/>
        <v>0</v>
      </c>
      <c r="CV38" s="53">
        <f t="shared" si="108"/>
        <v>0</v>
      </c>
      <c r="CW38" s="53">
        <f t="shared" si="109"/>
        <v>0</v>
      </c>
      <c r="CX38" s="53">
        <f t="shared" si="110"/>
        <v>0</v>
      </c>
      <c r="CY38" s="53">
        <f t="shared" si="111"/>
        <v>0</v>
      </c>
      <c r="CZ38" s="53">
        <f t="shared" si="112"/>
        <v>0</v>
      </c>
      <c r="DA38" s="53">
        <f t="shared" si="113"/>
        <v>0</v>
      </c>
      <c r="DB38" s="53">
        <f t="shared" si="114"/>
        <v>0</v>
      </c>
      <c r="DC38" s="53">
        <f t="shared" si="115"/>
        <v>0</v>
      </c>
      <c r="DD38" s="53">
        <f t="shared" si="116"/>
        <v>0</v>
      </c>
      <c r="DE38" s="10">
        <f t="shared" si="117"/>
        <v>0</v>
      </c>
      <c r="DF38" s="54">
        <f t="shared" si="118"/>
        <v>0</v>
      </c>
      <c r="DG38" s="10">
        <f t="shared" si="119"/>
        <v>0</v>
      </c>
      <c r="DH38" s="53" cm="1">
        <f t="array" aca="1" ref="DH38" ca="1">DE38*CELL("contents",$Q38)</f>
        <v>0</v>
      </c>
      <c r="DI38" s="53" cm="1">
        <f t="array" aca="1" ref="DI38" ca="1">DF38*CELL("contents",$Q38)</f>
        <v>0</v>
      </c>
      <c r="DJ38" s="8">
        <v>40</v>
      </c>
      <c r="DK38" s="8"/>
      <c r="DL38" s="8"/>
      <c r="DM38" s="8"/>
      <c r="DN38" s="8"/>
      <c r="DO38" s="4">
        <v>100</v>
      </c>
      <c r="DP38" s="4">
        <v>100</v>
      </c>
      <c r="DQ38" s="4"/>
      <c r="DR38" s="2"/>
      <c r="DS38" s="2"/>
      <c r="DT38" s="2"/>
      <c r="DU38" s="2"/>
      <c r="DV38" s="2">
        <f t="shared" si="120"/>
        <v>240</v>
      </c>
      <c r="DW38" s="51">
        <f t="shared" si="121"/>
        <v>1.6</v>
      </c>
      <c r="DX38" s="53">
        <f t="shared" si="39"/>
        <v>5008.5419490052891</v>
      </c>
      <c r="DY38" s="53">
        <f t="shared" si="40"/>
        <v>0</v>
      </c>
      <c r="DZ38" s="53">
        <f t="shared" si="41"/>
        <v>0</v>
      </c>
      <c r="EA38" s="53">
        <f t="shared" si="42"/>
        <v>0</v>
      </c>
      <c r="EB38" s="53">
        <f t="shared" si="43"/>
        <v>0</v>
      </c>
      <c r="EC38" s="53">
        <f t="shared" si="44"/>
        <v>12521.354872513224</v>
      </c>
      <c r="ED38" s="53">
        <f t="shared" si="45"/>
        <v>12521.354872513224</v>
      </c>
      <c r="EE38" s="53">
        <f t="shared" si="46"/>
        <v>0</v>
      </c>
      <c r="EF38" s="53">
        <f t="shared" si="47"/>
        <v>0</v>
      </c>
      <c r="EG38" s="53">
        <f t="shared" si="48"/>
        <v>0</v>
      </c>
      <c r="EH38" s="53">
        <f t="shared" si="49"/>
        <v>0</v>
      </c>
      <c r="EI38" s="53">
        <f t="shared" si="50"/>
        <v>0</v>
      </c>
      <c r="EJ38" s="10">
        <f t="shared" si="122"/>
        <v>30051.251694031736</v>
      </c>
      <c r="EK38" s="54">
        <f t="shared" si="123"/>
        <v>0</v>
      </c>
      <c r="EL38" s="10">
        <f t="shared" si="124"/>
        <v>30051.251694031736</v>
      </c>
      <c r="EM38" s="53" cm="1">
        <f t="array" aca="1" ref="EM38" ca="1">EJ38*CELL("contents",$Q38)</f>
        <v>2704.6126524628562</v>
      </c>
      <c r="EN38" s="53" cm="1">
        <f t="array" aca="1" ref="EN38" ca="1">EK38*CELL("contents",$Q38)</f>
        <v>0</v>
      </c>
      <c r="EO38" s="11">
        <f t="shared" si="125"/>
        <v>30051.251694031736</v>
      </c>
      <c r="EP38" s="2">
        <v>1</v>
      </c>
      <c r="EQ38" s="2">
        <f t="shared" ref="EQ38:ET38" si="148">EP38*1.0215</f>
        <v>1.0215000000000001</v>
      </c>
      <c r="ER38" s="2">
        <f t="shared" si="148"/>
        <v>1.0434622500000001</v>
      </c>
      <c r="ES38" s="2">
        <f t="shared" si="148"/>
        <v>1.0658966883750003</v>
      </c>
      <c r="ET38" s="2">
        <f t="shared" si="148"/>
        <v>1.0888134671750629</v>
      </c>
      <c r="EU38" s="53">
        <f t="shared" si="52"/>
        <v>0</v>
      </c>
      <c r="EV38" s="53">
        <f t="shared" si="127"/>
        <v>0</v>
      </c>
      <c r="EW38" s="69">
        <f t="shared" si="54"/>
        <v>0</v>
      </c>
      <c r="EX38" s="69">
        <f t="shared" si="55"/>
        <v>30051.251694031736</v>
      </c>
      <c r="EY38" s="9">
        <f t="shared" si="129"/>
        <v>0</v>
      </c>
      <c r="EZ38" s="9">
        <f t="shared" si="92"/>
        <v>0</v>
      </c>
      <c r="FA38" s="9">
        <f t="shared" si="93"/>
        <v>0</v>
      </c>
      <c r="FB38" s="9">
        <f t="shared" si="94"/>
        <v>0</v>
      </c>
      <c r="FC38" t="s">
        <v>1534</v>
      </c>
    </row>
    <row r="39" spans="1:159" x14ac:dyDescent="0.25">
      <c r="A39" s="2">
        <v>1.2</v>
      </c>
      <c r="B39" s="2" t="s">
        <v>210</v>
      </c>
      <c r="C39" s="4" t="s">
        <v>157</v>
      </c>
      <c r="D39" s="2" t="s">
        <v>211</v>
      </c>
      <c r="E39" s="15" t="s">
        <v>211</v>
      </c>
      <c r="F39" s="2"/>
      <c r="G39" s="4" t="s">
        <v>151</v>
      </c>
      <c r="H39" s="6" t="s">
        <v>163</v>
      </c>
      <c r="I39" s="4" t="s">
        <v>167</v>
      </c>
      <c r="J39" s="7" t="s">
        <v>154</v>
      </c>
      <c r="K39" s="75">
        <v>115</v>
      </c>
      <c r="L39" s="81">
        <v>115</v>
      </c>
      <c r="M39" s="56">
        <v>0</v>
      </c>
      <c r="N39" s="86">
        <v>0</v>
      </c>
      <c r="O39" s="6" t="s">
        <v>155</v>
      </c>
      <c r="P39" s="2" t="s">
        <v>173</v>
      </c>
      <c r="Q39" s="200">
        <f>VLOOKUP(P39,Contingencies!$A$2:$D$7,4,FALSE)</f>
        <v>0.125</v>
      </c>
      <c r="R39" s="53">
        <f t="shared" si="56"/>
        <v>1878.2032308769835</v>
      </c>
      <c r="S39" s="67">
        <f t="shared" si="57"/>
        <v>0</v>
      </c>
      <c r="T39" s="4" t="s">
        <v>186</v>
      </c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2">
        <f t="shared" si="58"/>
        <v>0</v>
      </c>
      <c r="AH39" s="51">
        <f t="shared" si="95"/>
        <v>0</v>
      </c>
      <c r="AI39" s="53">
        <f t="shared" si="0"/>
        <v>0</v>
      </c>
      <c r="AJ39" s="53">
        <f t="shared" si="1"/>
        <v>0</v>
      </c>
      <c r="AK39" s="53">
        <f t="shared" si="2"/>
        <v>0</v>
      </c>
      <c r="AL39" s="53">
        <f t="shared" si="3"/>
        <v>0</v>
      </c>
      <c r="AM39" s="53">
        <f t="shared" si="4"/>
        <v>0</v>
      </c>
      <c r="AN39" s="53">
        <f t="shared" si="5"/>
        <v>0</v>
      </c>
      <c r="AO39" s="53">
        <f t="shared" si="6"/>
        <v>0</v>
      </c>
      <c r="AP39" s="53">
        <f t="shared" si="7"/>
        <v>0</v>
      </c>
      <c r="AQ39" s="53">
        <f t="shared" si="8"/>
        <v>0</v>
      </c>
      <c r="AR39" s="53">
        <f t="shared" si="9"/>
        <v>0</v>
      </c>
      <c r="AS39" s="53">
        <f t="shared" si="10"/>
        <v>0</v>
      </c>
      <c r="AT39" s="53">
        <f t="shared" si="11"/>
        <v>0</v>
      </c>
      <c r="AU39" s="10">
        <f t="shared" si="96"/>
        <v>0</v>
      </c>
      <c r="AV39" s="54">
        <f t="shared" si="97"/>
        <v>0</v>
      </c>
      <c r="AW39" s="10">
        <f t="shared" si="98"/>
        <v>0</v>
      </c>
      <c r="AX39" s="53" cm="1">
        <f t="array" aca="1" ref="AX39" ca="1">AU39*CELL("contents",$Q39)</f>
        <v>0</v>
      </c>
      <c r="AY39" s="53" cm="1">
        <f t="array" aca="1" ref="AY39" ca="1">AV39*CELL("contents",$Q39)</f>
        <v>0</v>
      </c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>
        <f t="shared" si="99"/>
        <v>0</v>
      </c>
      <c r="BM39" s="51">
        <f t="shared" si="100"/>
        <v>0</v>
      </c>
      <c r="BN39" s="53">
        <f t="shared" si="13"/>
        <v>0</v>
      </c>
      <c r="BO39" s="53">
        <f t="shared" si="14"/>
        <v>0</v>
      </c>
      <c r="BP39" s="53">
        <f t="shared" si="15"/>
        <v>0</v>
      </c>
      <c r="BQ39" s="53">
        <f t="shared" si="16"/>
        <v>0</v>
      </c>
      <c r="BR39" s="53">
        <f t="shared" si="17"/>
        <v>0</v>
      </c>
      <c r="BS39" s="53">
        <f t="shared" si="18"/>
        <v>0</v>
      </c>
      <c r="BT39" s="53">
        <f t="shared" si="19"/>
        <v>0</v>
      </c>
      <c r="BU39" s="53">
        <f t="shared" si="20"/>
        <v>0</v>
      </c>
      <c r="BV39" s="53">
        <f t="shared" si="21"/>
        <v>0</v>
      </c>
      <c r="BW39" s="53">
        <f t="shared" si="22"/>
        <v>0</v>
      </c>
      <c r="BX39" s="53">
        <f t="shared" si="23"/>
        <v>0</v>
      </c>
      <c r="BY39" s="53">
        <f t="shared" si="24"/>
        <v>0</v>
      </c>
      <c r="BZ39" s="10">
        <f t="shared" si="101"/>
        <v>0</v>
      </c>
      <c r="CA39" s="54">
        <f t="shared" si="102"/>
        <v>0</v>
      </c>
      <c r="CB39" s="10">
        <f t="shared" si="103"/>
        <v>0</v>
      </c>
      <c r="CC39" s="53" cm="1">
        <f t="array" aca="1" ref="CC39" ca="1">BZ39*CELL("contents",$Q39)</f>
        <v>0</v>
      </c>
      <c r="CD39" s="53" cm="1">
        <f t="array" aca="1" ref="CD39" ca="1">CA39*CELL("contents",$Q39)</f>
        <v>0</v>
      </c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7"/>
      <c r="CQ39" s="2">
        <f t="shared" si="104"/>
        <v>0</v>
      </c>
      <c r="CR39" s="51">
        <f t="shared" si="105"/>
        <v>0</v>
      </c>
      <c r="CS39" s="53">
        <f t="shared" si="90"/>
        <v>0</v>
      </c>
      <c r="CT39" s="53">
        <f t="shared" si="106"/>
        <v>0</v>
      </c>
      <c r="CU39" s="53">
        <f t="shared" si="107"/>
        <v>0</v>
      </c>
      <c r="CV39" s="53">
        <f t="shared" si="108"/>
        <v>0</v>
      </c>
      <c r="CW39" s="53">
        <f t="shared" si="109"/>
        <v>0</v>
      </c>
      <c r="CX39" s="53">
        <f t="shared" si="110"/>
        <v>0</v>
      </c>
      <c r="CY39" s="53">
        <f t="shared" si="111"/>
        <v>0</v>
      </c>
      <c r="CZ39" s="53">
        <f t="shared" si="112"/>
        <v>0</v>
      </c>
      <c r="DA39" s="53">
        <f t="shared" si="113"/>
        <v>0</v>
      </c>
      <c r="DB39" s="53">
        <f t="shared" si="114"/>
        <v>0</v>
      </c>
      <c r="DC39" s="53">
        <f t="shared" si="115"/>
        <v>0</v>
      </c>
      <c r="DD39" s="53">
        <f t="shared" si="116"/>
        <v>0</v>
      </c>
      <c r="DE39" s="10">
        <f t="shared" si="117"/>
        <v>0</v>
      </c>
      <c r="DF39" s="54">
        <f t="shared" si="118"/>
        <v>0</v>
      </c>
      <c r="DG39" s="10">
        <f t="shared" si="119"/>
        <v>0</v>
      </c>
      <c r="DH39" s="53" cm="1">
        <f t="array" aca="1" ref="DH39" ca="1">DE39*CELL("contents",$Q39)</f>
        <v>0</v>
      </c>
      <c r="DI39" s="53" cm="1">
        <f t="array" aca="1" ref="DI39" ca="1">DF39*CELL("contents",$Q39)</f>
        <v>0</v>
      </c>
      <c r="DJ39" s="2"/>
      <c r="DK39" s="2"/>
      <c r="DL39" s="2"/>
      <c r="DM39" s="2"/>
      <c r="DN39" s="2"/>
      <c r="DO39" s="4">
        <v>120</v>
      </c>
      <c r="DP39" s="2"/>
      <c r="DQ39" s="2"/>
      <c r="DR39" s="2"/>
      <c r="DS39" s="2"/>
      <c r="DT39" s="2"/>
      <c r="DU39" s="2"/>
      <c r="DV39" s="2">
        <f t="shared" si="120"/>
        <v>120</v>
      </c>
      <c r="DW39" s="51">
        <f t="shared" si="121"/>
        <v>0.8</v>
      </c>
      <c r="DX39" s="53">
        <f t="shared" si="39"/>
        <v>0</v>
      </c>
      <c r="DY39" s="53">
        <f t="shared" si="40"/>
        <v>0</v>
      </c>
      <c r="DZ39" s="53">
        <f t="shared" si="41"/>
        <v>0</v>
      </c>
      <c r="EA39" s="53">
        <f t="shared" si="42"/>
        <v>0</v>
      </c>
      <c r="EB39" s="53">
        <f t="shared" si="43"/>
        <v>0</v>
      </c>
      <c r="EC39" s="53">
        <f t="shared" si="44"/>
        <v>15025.625847015868</v>
      </c>
      <c r="ED39" s="53">
        <f t="shared" si="45"/>
        <v>0</v>
      </c>
      <c r="EE39" s="53">
        <f t="shared" si="46"/>
        <v>0</v>
      </c>
      <c r="EF39" s="53">
        <f t="shared" si="47"/>
        <v>0</v>
      </c>
      <c r="EG39" s="53">
        <f t="shared" si="48"/>
        <v>0</v>
      </c>
      <c r="EH39" s="53">
        <f t="shared" si="49"/>
        <v>0</v>
      </c>
      <c r="EI39" s="53">
        <f t="shared" si="50"/>
        <v>0</v>
      </c>
      <c r="EJ39" s="10">
        <f t="shared" si="122"/>
        <v>15025.625847015868</v>
      </c>
      <c r="EK39" s="54">
        <f t="shared" si="123"/>
        <v>0</v>
      </c>
      <c r="EL39" s="10">
        <f t="shared" si="124"/>
        <v>15025.625847015868</v>
      </c>
      <c r="EM39" s="53" cm="1">
        <f t="array" aca="1" ref="EM39" ca="1">EJ39*CELL("contents",$Q39)</f>
        <v>1878.2032308769835</v>
      </c>
      <c r="EN39" s="53" cm="1">
        <f t="array" aca="1" ref="EN39" ca="1">EK39*CELL("contents",$Q39)</f>
        <v>0</v>
      </c>
      <c r="EO39" s="11">
        <f t="shared" si="125"/>
        <v>15025.625847015868</v>
      </c>
      <c r="EP39" s="2">
        <v>1</v>
      </c>
      <c r="EQ39" s="2">
        <f t="shared" ref="EQ39:ET39" si="149">EP39*1.0215</f>
        <v>1.0215000000000001</v>
      </c>
      <c r="ER39" s="2">
        <f t="shared" si="149"/>
        <v>1.0434622500000001</v>
      </c>
      <c r="ES39" s="2">
        <f t="shared" si="149"/>
        <v>1.0658966883750003</v>
      </c>
      <c r="ET39" s="2">
        <f t="shared" si="149"/>
        <v>1.0888134671750629</v>
      </c>
      <c r="EU39" s="53">
        <f t="shared" si="52"/>
        <v>0</v>
      </c>
      <c r="EV39" s="53">
        <f t="shared" si="127"/>
        <v>0</v>
      </c>
      <c r="EW39" s="69">
        <f t="shared" si="54"/>
        <v>0</v>
      </c>
      <c r="EX39" s="69">
        <f t="shared" si="55"/>
        <v>15025.625847015868</v>
      </c>
      <c r="EY39" s="9">
        <f t="shared" si="129"/>
        <v>0</v>
      </c>
      <c r="EZ39" s="9">
        <f t="shared" si="92"/>
        <v>0</v>
      </c>
      <c r="FA39" s="9">
        <f t="shared" si="93"/>
        <v>0</v>
      </c>
      <c r="FB39" s="9">
        <f t="shared" si="94"/>
        <v>0</v>
      </c>
      <c r="FC39" t="s">
        <v>1534</v>
      </c>
    </row>
    <row r="40" spans="1:159" x14ac:dyDescent="0.25">
      <c r="A40" s="2">
        <v>1.2</v>
      </c>
      <c r="B40" s="2" t="s">
        <v>216</v>
      </c>
      <c r="C40" s="4" t="s">
        <v>147</v>
      </c>
      <c r="D40" s="2" t="s">
        <v>217</v>
      </c>
      <c r="E40" s="13" t="s">
        <v>217</v>
      </c>
      <c r="F40" s="2" t="s">
        <v>212</v>
      </c>
      <c r="G40" s="4" t="s">
        <v>151</v>
      </c>
      <c r="H40" s="6" t="s">
        <v>152</v>
      </c>
      <c r="I40" s="4" t="s">
        <v>213</v>
      </c>
      <c r="J40" s="7" t="s">
        <v>154</v>
      </c>
      <c r="K40" s="75">
        <v>52</v>
      </c>
      <c r="L40" s="81">
        <v>52</v>
      </c>
      <c r="M40" s="56">
        <v>0.35</v>
      </c>
      <c r="N40" s="86">
        <v>0.53</v>
      </c>
      <c r="O40" s="6" t="s">
        <v>155</v>
      </c>
      <c r="P40" s="2" t="s">
        <v>156</v>
      </c>
      <c r="Q40" s="200">
        <f>VLOOKUP(P40,Contingencies!$A$2:$D$7,4,FALSE)</f>
        <v>0.09</v>
      </c>
      <c r="R40" s="53">
        <f t="shared" si="56"/>
        <v>2666.0800647000005</v>
      </c>
      <c r="S40" s="67">
        <f t="shared" si="57"/>
        <v>1413.0224342910003</v>
      </c>
      <c r="T40" s="4" t="s">
        <v>214</v>
      </c>
      <c r="U40" s="4">
        <v>22</v>
      </c>
      <c r="V40" s="4">
        <v>22</v>
      </c>
      <c r="W40" s="4">
        <v>22</v>
      </c>
      <c r="X40" s="4">
        <v>22</v>
      </c>
      <c r="Y40" s="4">
        <v>23</v>
      </c>
      <c r="Z40" s="4">
        <v>23</v>
      </c>
      <c r="AA40" s="4">
        <v>23</v>
      </c>
      <c r="AB40" s="4">
        <v>23</v>
      </c>
      <c r="AC40" s="4">
        <v>22</v>
      </c>
      <c r="AD40" s="4">
        <v>22</v>
      </c>
      <c r="AE40" s="4">
        <v>23</v>
      </c>
      <c r="AF40" s="4">
        <v>23</v>
      </c>
      <c r="AG40" s="2">
        <f t="shared" si="58"/>
        <v>270</v>
      </c>
      <c r="AH40" s="51">
        <f t="shared" si="95"/>
        <v>1.7999999999999998</v>
      </c>
      <c r="AI40" s="53">
        <f t="shared" si="0"/>
        <v>1577.6046000000001</v>
      </c>
      <c r="AJ40" s="53">
        <f t="shared" si="1"/>
        <v>1577.6046000000001</v>
      </c>
      <c r="AK40" s="53">
        <f t="shared" si="2"/>
        <v>1577.6046000000001</v>
      </c>
      <c r="AL40" s="53">
        <f t="shared" si="3"/>
        <v>1577.6046000000001</v>
      </c>
      <c r="AM40" s="53">
        <f t="shared" si="4"/>
        <v>1649.3139000000003</v>
      </c>
      <c r="AN40" s="53">
        <f t="shared" si="5"/>
        <v>1649.3139000000003</v>
      </c>
      <c r="AO40" s="53">
        <f t="shared" si="6"/>
        <v>1649.3139000000003</v>
      </c>
      <c r="AP40" s="53">
        <f t="shared" si="7"/>
        <v>1649.3139000000003</v>
      </c>
      <c r="AQ40" s="53">
        <f t="shared" si="8"/>
        <v>1577.6046000000001</v>
      </c>
      <c r="AR40" s="53">
        <f t="shared" si="9"/>
        <v>1577.6046000000001</v>
      </c>
      <c r="AS40" s="53">
        <f t="shared" si="10"/>
        <v>1649.3139000000003</v>
      </c>
      <c r="AT40" s="53">
        <f t="shared" si="11"/>
        <v>1649.3139000000003</v>
      </c>
      <c r="AU40" s="10">
        <f t="shared" si="96"/>
        <v>19361.511000000006</v>
      </c>
      <c r="AV40" s="54">
        <f t="shared" si="97"/>
        <v>10261.600830000003</v>
      </c>
      <c r="AW40" s="10">
        <f t="shared" si="98"/>
        <v>29623.111830000009</v>
      </c>
      <c r="AX40" s="53" cm="1">
        <f t="array" aca="1" ref="AX40" ca="1">AU40*CELL("contents",$Q40)</f>
        <v>1742.5359900000005</v>
      </c>
      <c r="AY40" s="53" cm="1">
        <f t="array" aca="1" ref="AY40" ca="1">AV40*CELL("contents",$Q40)</f>
        <v>923.54407470000024</v>
      </c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>
        <f t="shared" si="99"/>
        <v>0</v>
      </c>
      <c r="BM40" s="51">
        <f t="shared" si="100"/>
        <v>0</v>
      </c>
      <c r="BN40" s="53">
        <f t="shared" si="13"/>
        <v>0</v>
      </c>
      <c r="BO40" s="53">
        <f t="shared" si="14"/>
        <v>0</v>
      </c>
      <c r="BP40" s="53">
        <f t="shared" si="15"/>
        <v>0</v>
      </c>
      <c r="BQ40" s="53">
        <f t="shared" si="16"/>
        <v>0</v>
      </c>
      <c r="BR40" s="53">
        <f t="shared" si="17"/>
        <v>0</v>
      </c>
      <c r="BS40" s="53">
        <f t="shared" si="18"/>
        <v>0</v>
      </c>
      <c r="BT40" s="53">
        <f t="shared" si="19"/>
        <v>0</v>
      </c>
      <c r="BU40" s="53">
        <f t="shared" si="20"/>
        <v>0</v>
      </c>
      <c r="BV40" s="53">
        <f t="shared" si="21"/>
        <v>0</v>
      </c>
      <c r="BW40" s="53">
        <f t="shared" si="22"/>
        <v>0</v>
      </c>
      <c r="BX40" s="53">
        <f t="shared" si="23"/>
        <v>0</v>
      </c>
      <c r="BY40" s="53">
        <f t="shared" si="24"/>
        <v>0</v>
      </c>
      <c r="BZ40" s="10">
        <f t="shared" si="101"/>
        <v>0</v>
      </c>
      <c r="CA40" s="54">
        <f t="shared" si="102"/>
        <v>0</v>
      </c>
      <c r="CB40" s="10">
        <f t="shared" si="103"/>
        <v>0</v>
      </c>
      <c r="CC40" s="53" cm="1">
        <f t="array" aca="1" ref="CC40" ca="1">BZ40*CELL("contents",$Q40)</f>
        <v>0</v>
      </c>
      <c r="CD40" s="53" cm="1">
        <f t="array" aca="1" ref="CD40" ca="1">CA40*CELL("contents",$Q40)</f>
        <v>0</v>
      </c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>
        <f t="shared" si="104"/>
        <v>0</v>
      </c>
      <c r="CR40" s="51">
        <f t="shared" si="105"/>
        <v>0</v>
      </c>
      <c r="CS40" s="53">
        <f t="shared" si="90"/>
        <v>0</v>
      </c>
      <c r="CT40" s="53">
        <f t="shared" si="106"/>
        <v>0</v>
      </c>
      <c r="CU40" s="53">
        <f t="shared" si="107"/>
        <v>0</v>
      </c>
      <c r="CV40" s="53">
        <f t="shared" si="108"/>
        <v>0</v>
      </c>
      <c r="CW40" s="53">
        <f t="shared" si="109"/>
        <v>0</v>
      </c>
      <c r="CX40" s="53">
        <f t="shared" si="110"/>
        <v>0</v>
      </c>
      <c r="CY40" s="53">
        <f t="shared" si="111"/>
        <v>0</v>
      </c>
      <c r="CZ40" s="53">
        <f t="shared" si="112"/>
        <v>0</v>
      </c>
      <c r="DA40" s="53">
        <f t="shared" si="113"/>
        <v>0</v>
      </c>
      <c r="DB40" s="53">
        <f t="shared" si="114"/>
        <v>0</v>
      </c>
      <c r="DC40" s="53">
        <f t="shared" si="115"/>
        <v>0</v>
      </c>
      <c r="DD40" s="53">
        <f t="shared" si="116"/>
        <v>0</v>
      </c>
      <c r="DE40" s="10">
        <f t="shared" si="117"/>
        <v>0</v>
      </c>
      <c r="DF40" s="54">
        <f t="shared" si="118"/>
        <v>0</v>
      </c>
      <c r="DG40" s="10">
        <f t="shared" si="119"/>
        <v>0</v>
      </c>
      <c r="DH40" s="53" cm="1">
        <f t="array" aca="1" ref="DH40" ca="1">DE40*CELL("contents",$Q40)</f>
        <v>0</v>
      </c>
      <c r="DI40" s="53" cm="1">
        <f t="array" aca="1" ref="DI40" ca="1">DF40*CELL("contents",$Q40)</f>
        <v>0</v>
      </c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>
        <f t="shared" si="120"/>
        <v>0</v>
      </c>
      <c r="DW40" s="51">
        <f t="shared" si="121"/>
        <v>0</v>
      </c>
      <c r="DX40" s="53">
        <f t="shared" si="39"/>
        <v>0</v>
      </c>
      <c r="DY40" s="53">
        <f t="shared" si="40"/>
        <v>0</v>
      </c>
      <c r="DZ40" s="53">
        <f t="shared" si="41"/>
        <v>0</v>
      </c>
      <c r="EA40" s="53">
        <f t="shared" si="42"/>
        <v>0</v>
      </c>
      <c r="EB40" s="53">
        <f t="shared" si="43"/>
        <v>0</v>
      </c>
      <c r="EC40" s="53">
        <f t="shared" si="44"/>
        <v>0</v>
      </c>
      <c r="ED40" s="53">
        <f t="shared" si="45"/>
        <v>0</v>
      </c>
      <c r="EE40" s="53">
        <f t="shared" si="46"/>
        <v>0</v>
      </c>
      <c r="EF40" s="53">
        <f t="shared" si="47"/>
        <v>0</v>
      </c>
      <c r="EG40" s="53">
        <f t="shared" si="48"/>
        <v>0</v>
      </c>
      <c r="EH40" s="53">
        <f t="shared" si="49"/>
        <v>0</v>
      </c>
      <c r="EI40" s="53">
        <f t="shared" si="50"/>
        <v>0</v>
      </c>
      <c r="EJ40" s="10">
        <f t="shared" si="122"/>
        <v>0</v>
      </c>
      <c r="EK40" s="54">
        <f t="shared" si="123"/>
        <v>0</v>
      </c>
      <c r="EL40" s="10">
        <f t="shared" si="124"/>
        <v>0</v>
      </c>
      <c r="EM40" s="53" cm="1">
        <f t="array" aca="1" ref="EM40" ca="1">EJ40*CELL("contents",$Q40)</f>
        <v>0</v>
      </c>
      <c r="EN40" s="53" cm="1">
        <f t="array" aca="1" ref="EN40" ca="1">EK40*CELL("contents",$Q40)</f>
        <v>0</v>
      </c>
      <c r="EO40" s="11">
        <f t="shared" si="125"/>
        <v>29623.111830000009</v>
      </c>
      <c r="EP40" s="2">
        <v>1</v>
      </c>
      <c r="EQ40" s="2">
        <f t="shared" ref="EQ40:ET40" si="150">EP40*1.0215</f>
        <v>1.0215000000000001</v>
      </c>
      <c r="ER40" s="2">
        <f t="shared" si="150"/>
        <v>1.0434622500000001</v>
      </c>
      <c r="ES40" s="2">
        <f t="shared" si="150"/>
        <v>1.0658966883750003</v>
      </c>
      <c r="ET40" s="2">
        <f t="shared" si="150"/>
        <v>1.0888134671750629</v>
      </c>
      <c r="EU40" s="53">
        <f t="shared" si="52"/>
        <v>14341.86</v>
      </c>
      <c r="EV40" s="53">
        <f t="shared" si="127"/>
        <v>0</v>
      </c>
      <c r="EW40" s="69">
        <f t="shared" si="54"/>
        <v>0</v>
      </c>
      <c r="EX40" s="69">
        <f t="shared" si="55"/>
        <v>0</v>
      </c>
      <c r="EY40" s="9">
        <f t="shared" si="129"/>
        <v>5019.6509999999998</v>
      </c>
      <c r="EZ40" s="9">
        <f t="shared" si="92"/>
        <v>0</v>
      </c>
      <c r="FA40" s="9">
        <f t="shared" si="93"/>
        <v>0</v>
      </c>
      <c r="FB40" s="9">
        <f t="shared" si="94"/>
        <v>0</v>
      </c>
      <c r="FC40" t="s">
        <v>1534</v>
      </c>
    </row>
    <row r="41" spans="1:159" x14ac:dyDescent="0.25">
      <c r="A41" s="2">
        <v>1.2</v>
      </c>
      <c r="B41" s="2" t="s">
        <v>218</v>
      </c>
      <c r="C41" s="4" t="s">
        <v>147</v>
      </c>
      <c r="D41" s="2" t="s">
        <v>219</v>
      </c>
      <c r="E41" s="13" t="s">
        <v>219</v>
      </c>
      <c r="F41" s="2" t="s">
        <v>212</v>
      </c>
      <c r="G41" s="4" t="s">
        <v>151</v>
      </c>
      <c r="H41" s="6" t="s">
        <v>152</v>
      </c>
      <c r="I41" s="4" t="s">
        <v>213</v>
      </c>
      <c r="J41" s="7" t="s">
        <v>154</v>
      </c>
      <c r="K41" s="75">
        <v>52</v>
      </c>
      <c r="L41" s="81">
        <v>52</v>
      </c>
      <c r="M41" s="56">
        <v>0.35</v>
      </c>
      <c r="N41" s="86">
        <v>0.53</v>
      </c>
      <c r="O41" s="6" t="s">
        <v>155</v>
      </c>
      <c r="P41" s="2" t="s">
        <v>156</v>
      </c>
      <c r="Q41" s="200">
        <f>VLOOKUP(P41,Contingencies!$A$2:$D$7,4,FALSE)</f>
        <v>0.09</v>
      </c>
      <c r="R41" s="53">
        <f t="shared" si="56"/>
        <v>4443.4667745000015</v>
      </c>
      <c r="S41" s="67">
        <f t="shared" si="57"/>
        <v>2355.0373904850007</v>
      </c>
      <c r="T41" s="4" t="s">
        <v>215</v>
      </c>
      <c r="U41" s="4">
        <v>38</v>
      </c>
      <c r="V41" s="4">
        <v>38</v>
      </c>
      <c r="W41" s="4">
        <v>38</v>
      </c>
      <c r="X41" s="4">
        <v>38</v>
      </c>
      <c r="Y41" s="4">
        <v>38</v>
      </c>
      <c r="Z41" s="4">
        <v>36</v>
      </c>
      <c r="AA41" s="4">
        <v>36</v>
      </c>
      <c r="AB41" s="4">
        <v>36</v>
      </c>
      <c r="AC41" s="4">
        <v>38</v>
      </c>
      <c r="AD41" s="4">
        <v>38</v>
      </c>
      <c r="AE41" s="4">
        <v>38</v>
      </c>
      <c r="AF41" s="4">
        <v>38</v>
      </c>
      <c r="AG41" s="2">
        <f t="shared" si="58"/>
        <v>450</v>
      </c>
      <c r="AH41" s="51">
        <f t="shared" si="95"/>
        <v>3</v>
      </c>
      <c r="AI41" s="53">
        <f t="shared" si="0"/>
        <v>2724.9534000000008</v>
      </c>
      <c r="AJ41" s="53">
        <f t="shared" si="1"/>
        <v>2724.9534000000008</v>
      </c>
      <c r="AK41" s="53">
        <f t="shared" si="2"/>
        <v>2724.9534000000008</v>
      </c>
      <c r="AL41" s="53">
        <f t="shared" si="3"/>
        <v>2724.9534000000008</v>
      </c>
      <c r="AM41" s="53">
        <f t="shared" si="4"/>
        <v>2724.9534000000008</v>
      </c>
      <c r="AN41" s="53">
        <f t="shared" si="5"/>
        <v>2581.5348000000004</v>
      </c>
      <c r="AO41" s="53">
        <f t="shared" si="6"/>
        <v>2581.5348000000004</v>
      </c>
      <c r="AP41" s="53">
        <f t="shared" si="7"/>
        <v>2581.5348000000004</v>
      </c>
      <c r="AQ41" s="53">
        <f t="shared" si="8"/>
        <v>2724.9534000000008</v>
      </c>
      <c r="AR41" s="53">
        <f t="shared" si="9"/>
        <v>2724.9534000000008</v>
      </c>
      <c r="AS41" s="53">
        <f t="shared" si="10"/>
        <v>2724.9534000000008</v>
      </c>
      <c r="AT41" s="53">
        <f t="shared" si="11"/>
        <v>2724.9534000000008</v>
      </c>
      <c r="AU41" s="10">
        <f t="shared" si="96"/>
        <v>32269.185000000016</v>
      </c>
      <c r="AV41" s="54">
        <f t="shared" si="97"/>
        <v>17102.668050000007</v>
      </c>
      <c r="AW41" s="10">
        <f t="shared" si="98"/>
        <v>49371.85305000002</v>
      </c>
      <c r="AX41" s="53" cm="1">
        <f t="array" aca="1" ref="AX41" ca="1">AU41*CELL("contents",$Q41)</f>
        <v>2904.2266500000014</v>
      </c>
      <c r="AY41" s="53" cm="1">
        <f t="array" aca="1" ref="AY41" ca="1">AV41*CELL("contents",$Q41)</f>
        <v>1539.2401245000005</v>
      </c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>
        <f t="shared" si="99"/>
        <v>0</v>
      </c>
      <c r="BM41" s="51">
        <f t="shared" si="100"/>
        <v>0</v>
      </c>
      <c r="BN41" s="53">
        <f t="shared" si="13"/>
        <v>0</v>
      </c>
      <c r="BO41" s="53">
        <f t="shared" si="14"/>
        <v>0</v>
      </c>
      <c r="BP41" s="53">
        <f t="shared" si="15"/>
        <v>0</v>
      </c>
      <c r="BQ41" s="53">
        <f t="shared" si="16"/>
        <v>0</v>
      </c>
      <c r="BR41" s="53">
        <f t="shared" si="17"/>
        <v>0</v>
      </c>
      <c r="BS41" s="53">
        <f t="shared" si="18"/>
        <v>0</v>
      </c>
      <c r="BT41" s="53">
        <f t="shared" si="19"/>
        <v>0</v>
      </c>
      <c r="BU41" s="53">
        <f t="shared" si="20"/>
        <v>0</v>
      </c>
      <c r="BV41" s="53">
        <f t="shared" si="21"/>
        <v>0</v>
      </c>
      <c r="BW41" s="53">
        <f t="shared" si="22"/>
        <v>0</v>
      </c>
      <c r="BX41" s="53">
        <f t="shared" si="23"/>
        <v>0</v>
      </c>
      <c r="BY41" s="53">
        <f t="shared" si="24"/>
        <v>0</v>
      </c>
      <c r="BZ41" s="10">
        <f t="shared" si="101"/>
        <v>0</v>
      </c>
      <c r="CA41" s="54">
        <f t="shared" si="102"/>
        <v>0</v>
      </c>
      <c r="CB41" s="10">
        <f t="shared" si="103"/>
        <v>0</v>
      </c>
      <c r="CC41" s="53" cm="1">
        <f t="array" aca="1" ref="CC41" ca="1">BZ41*CELL("contents",$Q41)</f>
        <v>0</v>
      </c>
      <c r="CD41" s="53" cm="1">
        <f t="array" aca="1" ref="CD41" ca="1">CA41*CELL("contents",$Q41)</f>
        <v>0</v>
      </c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>
        <f t="shared" si="104"/>
        <v>0</v>
      </c>
      <c r="CR41" s="51">
        <f t="shared" si="105"/>
        <v>0</v>
      </c>
      <c r="CS41" s="53">
        <f t="shared" si="90"/>
        <v>0</v>
      </c>
      <c r="CT41" s="53">
        <f t="shared" si="106"/>
        <v>0</v>
      </c>
      <c r="CU41" s="53">
        <f t="shared" si="107"/>
        <v>0</v>
      </c>
      <c r="CV41" s="53">
        <f t="shared" si="108"/>
        <v>0</v>
      </c>
      <c r="CW41" s="53">
        <f t="shared" si="109"/>
        <v>0</v>
      </c>
      <c r="CX41" s="53">
        <f t="shared" si="110"/>
        <v>0</v>
      </c>
      <c r="CY41" s="53">
        <f t="shared" si="111"/>
        <v>0</v>
      </c>
      <c r="CZ41" s="53">
        <f t="shared" si="112"/>
        <v>0</v>
      </c>
      <c r="DA41" s="53">
        <f t="shared" si="113"/>
        <v>0</v>
      </c>
      <c r="DB41" s="53">
        <f t="shared" si="114"/>
        <v>0</v>
      </c>
      <c r="DC41" s="53">
        <f t="shared" si="115"/>
        <v>0</v>
      </c>
      <c r="DD41" s="53">
        <f t="shared" si="116"/>
        <v>0</v>
      </c>
      <c r="DE41" s="10">
        <f t="shared" si="117"/>
        <v>0</v>
      </c>
      <c r="DF41" s="54">
        <f t="shared" si="118"/>
        <v>0</v>
      </c>
      <c r="DG41" s="10">
        <f t="shared" si="119"/>
        <v>0</v>
      </c>
      <c r="DH41" s="53" cm="1">
        <f t="array" aca="1" ref="DH41" ca="1">DE41*CELL("contents",$Q41)</f>
        <v>0</v>
      </c>
      <c r="DI41" s="53" cm="1">
        <f t="array" aca="1" ref="DI41" ca="1">DF41*CELL("contents",$Q41)</f>
        <v>0</v>
      </c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>
        <f t="shared" si="120"/>
        <v>0</v>
      </c>
      <c r="DW41" s="51">
        <f t="shared" si="121"/>
        <v>0</v>
      </c>
      <c r="DX41" s="53">
        <f t="shared" si="39"/>
        <v>0</v>
      </c>
      <c r="DY41" s="53">
        <f t="shared" si="40"/>
        <v>0</v>
      </c>
      <c r="DZ41" s="53">
        <f t="shared" si="41"/>
        <v>0</v>
      </c>
      <c r="EA41" s="53">
        <f t="shared" si="42"/>
        <v>0</v>
      </c>
      <c r="EB41" s="53">
        <f t="shared" si="43"/>
        <v>0</v>
      </c>
      <c r="EC41" s="53">
        <f t="shared" si="44"/>
        <v>0</v>
      </c>
      <c r="ED41" s="53">
        <f t="shared" si="45"/>
        <v>0</v>
      </c>
      <c r="EE41" s="53">
        <f t="shared" si="46"/>
        <v>0</v>
      </c>
      <c r="EF41" s="53">
        <f t="shared" si="47"/>
        <v>0</v>
      </c>
      <c r="EG41" s="53">
        <f t="shared" si="48"/>
        <v>0</v>
      </c>
      <c r="EH41" s="53">
        <f t="shared" si="49"/>
        <v>0</v>
      </c>
      <c r="EI41" s="53">
        <f t="shared" si="50"/>
        <v>0</v>
      </c>
      <c r="EJ41" s="10">
        <f t="shared" si="122"/>
        <v>0</v>
      </c>
      <c r="EK41" s="54">
        <f t="shared" si="123"/>
        <v>0</v>
      </c>
      <c r="EL41" s="10">
        <f t="shared" si="124"/>
        <v>0</v>
      </c>
      <c r="EM41" s="53" cm="1">
        <f t="array" aca="1" ref="EM41" ca="1">EJ41*CELL("contents",$Q41)</f>
        <v>0</v>
      </c>
      <c r="EN41" s="53" cm="1">
        <f t="array" aca="1" ref="EN41" ca="1">EK41*CELL("contents",$Q41)</f>
        <v>0</v>
      </c>
      <c r="EO41" s="11">
        <f t="shared" si="125"/>
        <v>49371.85305000002</v>
      </c>
      <c r="EP41" s="2">
        <v>1</v>
      </c>
      <c r="EQ41" s="2">
        <f t="shared" ref="EQ41:ET41" si="151">EP41*1.0215</f>
        <v>1.0215000000000001</v>
      </c>
      <c r="ER41" s="2">
        <f t="shared" si="151"/>
        <v>1.0434622500000001</v>
      </c>
      <c r="ES41" s="2">
        <f t="shared" si="151"/>
        <v>1.0658966883750003</v>
      </c>
      <c r="ET41" s="2">
        <f t="shared" si="151"/>
        <v>1.0888134671750629</v>
      </c>
      <c r="EU41" s="53">
        <f t="shared" si="52"/>
        <v>23903.100000000002</v>
      </c>
      <c r="EV41" s="53">
        <f t="shared" si="127"/>
        <v>0</v>
      </c>
      <c r="EW41" s="69">
        <f t="shared" si="54"/>
        <v>0</v>
      </c>
      <c r="EX41" s="69">
        <f t="shared" si="55"/>
        <v>0</v>
      </c>
      <c r="EY41" s="9">
        <f t="shared" si="129"/>
        <v>8366.0850000000009</v>
      </c>
      <c r="EZ41" s="9">
        <f t="shared" si="92"/>
        <v>0</v>
      </c>
      <c r="FA41" s="9">
        <f t="shared" si="93"/>
        <v>0</v>
      </c>
      <c r="FB41" s="9">
        <f t="shared" si="94"/>
        <v>0</v>
      </c>
      <c r="FC41" t="s">
        <v>1534</v>
      </c>
    </row>
    <row r="42" spans="1:159" x14ac:dyDescent="0.25">
      <c r="A42" s="2">
        <v>1.2</v>
      </c>
      <c r="B42" s="2" t="s">
        <v>220</v>
      </c>
      <c r="C42" s="4" t="s">
        <v>157</v>
      </c>
      <c r="D42" s="3" t="s">
        <v>221</v>
      </c>
      <c r="E42" s="13" t="s">
        <v>221</v>
      </c>
      <c r="F42" s="2"/>
      <c r="G42" s="4" t="s">
        <v>151</v>
      </c>
      <c r="H42" s="6" t="s">
        <v>152</v>
      </c>
      <c r="I42" s="4" t="s">
        <v>167</v>
      </c>
      <c r="J42" s="7" t="s">
        <v>154</v>
      </c>
      <c r="K42" s="75">
        <v>115</v>
      </c>
      <c r="L42" s="81">
        <v>115</v>
      </c>
      <c r="M42" s="56">
        <v>0</v>
      </c>
      <c r="N42" s="86">
        <v>0</v>
      </c>
      <c r="O42" s="6" t="s">
        <v>155</v>
      </c>
      <c r="P42" s="2" t="s">
        <v>173</v>
      </c>
      <c r="Q42" s="200">
        <f>VLOOKUP(P42,Contingencies!$A$2:$D$7,4,FALSE)</f>
        <v>0.125</v>
      </c>
      <c r="R42" s="53">
        <f t="shared" si="56"/>
        <v>704.83500000000015</v>
      </c>
      <c r="S42" s="67">
        <f t="shared" si="57"/>
        <v>0</v>
      </c>
      <c r="T42" s="4"/>
      <c r="U42" s="4">
        <v>4</v>
      </c>
      <c r="V42" s="4">
        <v>4</v>
      </c>
      <c r="W42" s="4">
        <v>4</v>
      </c>
      <c r="X42" s="4">
        <v>4</v>
      </c>
      <c r="Y42" s="4">
        <v>4</v>
      </c>
      <c r="Z42" s="4">
        <v>4</v>
      </c>
      <c r="AA42" s="4">
        <v>4</v>
      </c>
      <c r="AB42" s="4">
        <v>4</v>
      </c>
      <c r="AC42" s="4">
        <v>4</v>
      </c>
      <c r="AD42" s="4">
        <v>4</v>
      </c>
      <c r="AE42" s="4">
        <v>4</v>
      </c>
      <c r="AF42" s="4">
        <v>4</v>
      </c>
      <c r="AG42" s="2">
        <f t="shared" si="58"/>
        <v>48</v>
      </c>
      <c r="AH42" s="51">
        <f t="shared" si="95"/>
        <v>0.32</v>
      </c>
      <c r="AI42" s="53">
        <f t="shared" si="0"/>
        <v>469.89000000000004</v>
      </c>
      <c r="AJ42" s="53">
        <f t="shared" si="1"/>
        <v>469.89000000000004</v>
      </c>
      <c r="AK42" s="53">
        <f t="shared" si="2"/>
        <v>469.89000000000004</v>
      </c>
      <c r="AL42" s="53">
        <f t="shared" si="3"/>
        <v>469.89000000000004</v>
      </c>
      <c r="AM42" s="53">
        <f t="shared" si="4"/>
        <v>469.89000000000004</v>
      </c>
      <c r="AN42" s="53">
        <f t="shared" si="5"/>
        <v>469.89000000000004</v>
      </c>
      <c r="AO42" s="53">
        <f t="shared" si="6"/>
        <v>469.89000000000004</v>
      </c>
      <c r="AP42" s="53">
        <f t="shared" si="7"/>
        <v>469.89000000000004</v>
      </c>
      <c r="AQ42" s="53">
        <f t="shared" si="8"/>
        <v>469.89000000000004</v>
      </c>
      <c r="AR42" s="53">
        <f t="shared" si="9"/>
        <v>469.89000000000004</v>
      </c>
      <c r="AS42" s="53">
        <f t="shared" si="10"/>
        <v>469.89000000000004</v>
      </c>
      <c r="AT42" s="53">
        <f t="shared" si="11"/>
        <v>469.89000000000004</v>
      </c>
      <c r="AU42" s="10">
        <f t="shared" si="96"/>
        <v>5638.6800000000012</v>
      </c>
      <c r="AV42" s="54">
        <f t="shared" si="97"/>
        <v>0</v>
      </c>
      <c r="AW42" s="10">
        <f t="shared" si="98"/>
        <v>5638.6800000000012</v>
      </c>
      <c r="AX42" s="53" cm="1">
        <f t="array" aca="1" ref="AX42" ca="1">AU42*CELL("contents",$Q42)</f>
        <v>704.83500000000015</v>
      </c>
      <c r="AY42" s="53" cm="1">
        <f t="array" aca="1" ref="AY42" ca="1">AV42*CELL("contents",$Q42)</f>
        <v>0</v>
      </c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>
        <f t="shared" si="99"/>
        <v>0</v>
      </c>
      <c r="BM42" s="51">
        <f t="shared" si="100"/>
        <v>0</v>
      </c>
      <c r="BN42" s="53">
        <f t="shared" si="13"/>
        <v>0</v>
      </c>
      <c r="BO42" s="53">
        <f t="shared" si="14"/>
        <v>0</v>
      </c>
      <c r="BP42" s="53">
        <f t="shared" si="15"/>
        <v>0</v>
      </c>
      <c r="BQ42" s="53">
        <f t="shared" si="16"/>
        <v>0</v>
      </c>
      <c r="BR42" s="53">
        <f t="shared" si="17"/>
        <v>0</v>
      </c>
      <c r="BS42" s="53">
        <f t="shared" si="18"/>
        <v>0</v>
      </c>
      <c r="BT42" s="53">
        <f t="shared" si="19"/>
        <v>0</v>
      </c>
      <c r="BU42" s="53">
        <f t="shared" si="20"/>
        <v>0</v>
      </c>
      <c r="BV42" s="53">
        <f t="shared" si="21"/>
        <v>0</v>
      </c>
      <c r="BW42" s="53">
        <f t="shared" si="22"/>
        <v>0</v>
      </c>
      <c r="BX42" s="53">
        <f t="shared" si="23"/>
        <v>0</v>
      </c>
      <c r="BY42" s="53">
        <f t="shared" si="24"/>
        <v>0</v>
      </c>
      <c r="BZ42" s="10">
        <f t="shared" si="101"/>
        <v>0</v>
      </c>
      <c r="CA42" s="54">
        <f t="shared" si="102"/>
        <v>0</v>
      </c>
      <c r="CB42" s="10">
        <f t="shared" si="103"/>
        <v>0</v>
      </c>
      <c r="CC42" s="53" cm="1">
        <f t="array" aca="1" ref="CC42" ca="1">BZ42*CELL("contents",$Q42)</f>
        <v>0</v>
      </c>
      <c r="CD42" s="53" cm="1">
        <f t="array" aca="1" ref="CD42" ca="1">CA42*CELL("contents",$Q42)</f>
        <v>0</v>
      </c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>
        <f t="shared" si="104"/>
        <v>0</v>
      </c>
      <c r="CR42" s="51">
        <f t="shared" si="105"/>
        <v>0</v>
      </c>
      <c r="CS42" s="53">
        <f t="shared" si="90"/>
        <v>0</v>
      </c>
      <c r="CT42" s="53">
        <f t="shared" si="106"/>
        <v>0</v>
      </c>
      <c r="CU42" s="53">
        <f t="shared" si="107"/>
        <v>0</v>
      </c>
      <c r="CV42" s="53">
        <f t="shared" si="108"/>
        <v>0</v>
      </c>
      <c r="CW42" s="53">
        <f t="shared" si="109"/>
        <v>0</v>
      </c>
      <c r="CX42" s="53">
        <f t="shared" si="110"/>
        <v>0</v>
      </c>
      <c r="CY42" s="53">
        <f t="shared" si="111"/>
        <v>0</v>
      </c>
      <c r="CZ42" s="53">
        <f t="shared" si="112"/>
        <v>0</v>
      </c>
      <c r="DA42" s="53">
        <f t="shared" si="113"/>
        <v>0</v>
      </c>
      <c r="DB42" s="53">
        <f t="shared" si="114"/>
        <v>0</v>
      </c>
      <c r="DC42" s="53">
        <f t="shared" si="115"/>
        <v>0</v>
      </c>
      <c r="DD42" s="53">
        <f t="shared" si="116"/>
        <v>0</v>
      </c>
      <c r="DE42" s="10">
        <f t="shared" si="117"/>
        <v>0</v>
      </c>
      <c r="DF42" s="54">
        <f t="shared" si="118"/>
        <v>0</v>
      </c>
      <c r="DG42" s="10">
        <f t="shared" si="119"/>
        <v>0</v>
      </c>
      <c r="DH42" s="53" cm="1">
        <f t="array" aca="1" ref="DH42" ca="1">DE42*CELL("contents",$Q42)</f>
        <v>0</v>
      </c>
      <c r="DI42" s="53" cm="1">
        <f t="array" aca="1" ref="DI42" ca="1">DF42*CELL("contents",$Q42)</f>
        <v>0</v>
      </c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>
        <f t="shared" si="120"/>
        <v>0</v>
      </c>
      <c r="DW42" s="51">
        <f t="shared" si="121"/>
        <v>0</v>
      </c>
      <c r="DX42" s="53">
        <f t="shared" si="39"/>
        <v>0</v>
      </c>
      <c r="DY42" s="53">
        <f t="shared" si="40"/>
        <v>0</v>
      </c>
      <c r="DZ42" s="53">
        <f t="shared" si="41"/>
        <v>0</v>
      </c>
      <c r="EA42" s="53">
        <f t="shared" si="42"/>
        <v>0</v>
      </c>
      <c r="EB42" s="53">
        <f t="shared" si="43"/>
        <v>0</v>
      </c>
      <c r="EC42" s="53">
        <f t="shared" si="44"/>
        <v>0</v>
      </c>
      <c r="ED42" s="53">
        <f t="shared" si="45"/>
        <v>0</v>
      </c>
      <c r="EE42" s="53">
        <f t="shared" si="46"/>
        <v>0</v>
      </c>
      <c r="EF42" s="53">
        <f t="shared" si="47"/>
        <v>0</v>
      </c>
      <c r="EG42" s="53">
        <f t="shared" si="48"/>
        <v>0</v>
      </c>
      <c r="EH42" s="53">
        <f t="shared" si="49"/>
        <v>0</v>
      </c>
      <c r="EI42" s="53">
        <f t="shared" si="50"/>
        <v>0</v>
      </c>
      <c r="EJ42" s="10">
        <f t="shared" si="122"/>
        <v>0</v>
      </c>
      <c r="EK42" s="54">
        <f t="shared" si="123"/>
        <v>0</v>
      </c>
      <c r="EL42" s="10">
        <f t="shared" si="124"/>
        <v>0</v>
      </c>
      <c r="EM42" s="53" cm="1">
        <f t="array" aca="1" ref="EM42" ca="1">EJ42*CELL("contents",$Q42)</f>
        <v>0</v>
      </c>
      <c r="EN42" s="53" cm="1">
        <f t="array" aca="1" ref="EN42" ca="1">EK42*CELL("contents",$Q42)</f>
        <v>0</v>
      </c>
      <c r="EO42" s="11">
        <f t="shared" si="125"/>
        <v>5638.6800000000012</v>
      </c>
      <c r="EP42" s="2">
        <v>1</v>
      </c>
      <c r="EQ42" s="2">
        <f t="shared" ref="EQ42:ET42" si="152">EP42*1.0215</f>
        <v>1.0215000000000001</v>
      </c>
      <c r="ER42" s="2">
        <f t="shared" si="152"/>
        <v>1.0434622500000001</v>
      </c>
      <c r="ES42" s="2">
        <f t="shared" si="152"/>
        <v>1.0658966883750003</v>
      </c>
      <c r="ET42" s="2">
        <f t="shared" si="152"/>
        <v>1.0888134671750629</v>
      </c>
      <c r="EU42" s="53">
        <f t="shared" si="52"/>
        <v>5638.68</v>
      </c>
      <c r="EV42" s="53">
        <f t="shared" si="127"/>
        <v>0</v>
      </c>
      <c r="EW42" s="69">
        <f t="shared" si="54"/>
        <v>0</v>
      </c>
      <c r="EX42" s="69">
        <f t="shared" si="55"/>
        <v>0</v>
      </c>
      <c r="EY42" s="9">
        <f t="shared" si="129"/>
        <v>0</v>
      </c>
      <c r="EZ42" s="9">
        <f t="shared" si="92"/>
        <v>0</v>
      </c>
      <c r="FA42" s="9">
        <f t="shared" si="93"/>
        <v>0</v>
      </c>
      <c r="FB42" s="9">
        <f t="shared" si="94"/>
        <v>0</v>
      </c>
      <c r="FC42" t="s">
        <v>1534</v>
      </c>
    </row>
    <row r="43" spans="1:159" x14ac:dyDescent="0.25">
      <c r="A43" s="2">
        <v>1.2</v>
      </c>
      <c r="B43" s="2" t="s">
        <v>222</v>
      </c>
      <c r="C43" s="4" t="s">
        <v>147</v>
      </c>
      <c r="D43" s="3" t="s">
        <v>223</v>
      </c>
      <c r="E43" s="13" t="s">
        <v>223</v>
      </c>
      <c r="F43" s="2" t="s">
        <v>212</v>
      </c>
      <c r="G43" s="4" t="s">
        <v>151</v>
      </c>
      <c r="H43" s="6" t="s">
        <v>152</v>
      </c>
      <c r="I43" s="4" t="s">
        <v>213</v>
      </c>
      <c r="J43" s="7" t="s">
        <v>154</v>
      </c>
      <c r="K43" s="75">
        <v>52</v>
      </c>
      <c r="L43" s="81">
        <v>52</v>
      </c>
      <c r="M43" s="56">
        <v>0.35</v>
      </c>
      <c r="N43" s="86">
        <v>0.53</v>
      </c>
      <c r="O43" s="6" t="s">
        <v>155</v>
      </c>
      <c r="P43" s="2" t="s">
        <v>156</v>
      </c>
      <c r="Q43" s="200">
        <f>VLOOKUP(P43,Contingencies!$A$2:$D$7,4,FALSE)</f>
        <v>0.09</v>
      </c>
      <c r="R43" s="53">
        <f t="shared" si="56"/>
        <v>1815.6005240607005</v>
      </c>
      <c r="S43" s="67">
        <f t="shared" si="57"/>
        <v>962.26827775217134</v>
      </c>
      <c r="T43" s="4" t="s">
        <v>224</v>
      </c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>
        <f t="shared" si="58"/>
        <v>0</v>
      </c>
      <c r="AH43" s="51">
        <f t="shared" si="95"/>
        <v>0</v>
      </c>
      <c r="AI43" s="53">
        <f t="shared" si="0"/>
        <v>0</v>
      </c>
      <c r="AJ43" s="53">
        <f t="shared" si="1"/>
        <v>0</v>
      </c>
      <c r="AK43" s="53">
        <f t="shared" si="2"/>
        <v>0</v>
      </c>
      <c r="AL43" s="53">
        <f t="shared" si="3"/>
        <v>0</v>
      </c>
      <c r="AM43" s="53">
        <f t="shared" si="4"/>
        <v>0</v>
      </c>
      <c r="AN43" s="53">
        <f t="shared" si="5"/>
        <v>0</v>
      </c>
      <c r="AO43" s="53">
        <f t="shared" si="6"/>
        <v>0</v>
      </c>
      <c r="AP43" s="53">
        <f t="shared" si="7"/>
        <v>0</v>
      </c>
      <c r="AQ43" s="53">
        <f t="shared" si="8"/>
        <v>0</v>
      </c>
      <c r="AR43" s="53">
        <f t="shared" si="9"/>
        <v>0</v>
      </c>
      <c r="AS43" s="53">
        <f t="shared" si="10"/>
        <v>0</v>
      </c>
      <c r="AT43" s="53">
        <f t="shared" si="11"/>
        <v>0</v>
      </c>
      <c r="AU43" s="10">
        <f t="shared" si="96"/>
        <v>0</v>
      </c>
      <c r="AV43" s="54">
        <f t="shared" si="97"/>
        <v>0</v>
      </c>
      <c r="AW43" s="10">
        <f t="shared" si="98"/>
        <v>0</v>
      </c>
      <c r="AX43" s="53" cm="1">
        <f t="array" aca="1" ref="AX43" ca="1">AU43*CELL("contents",$Q43)</f>
        <v>0</v>
      </c>
      <c r="AY43" s="53" cm="1">
        <f t="array" aca="1" ref="AY43" ca="1">AV43*CELL("contents",$Q43)</f>
        <v>0</v>
      </c>
      <c r="AZ43" s="4">
        <v>15</v>
      </c>
      <c r="BA43" s="4">
        <v>15</v>
      </c>
      <c r="BB43" s="4">
        <v>15</v>
      </c>
      <c r="BC43" s="4">
        <v>15</v>
      </c>
      <c r="BD43" s="4">
        <v>15</v>
      </c>
      <c r="BE43" s="4">
        <v>15</v>
      </c>
      <c r="BF43" s="4">
        <v>15</v>
      </c>
      <c r="BG43" s="4">
        <v>15</v>
      </c>
      <c r="BH43" s="4">
        <v>15</v>
      </c>
      <c r="BI43" s="4">
        <v>15</v>
      </c>
      <c r="BJ43" s="4">
        <v>15</v>
      </c>
      <c r="BK43" s="4">
        <v>15</v>
      </c>
      <c r="BL43" s="2">
        <f t="shared" si="99"/>
        <v>180</v>
      </c>
      <c r="BM43" s="51">
        <f t="shared" si="100"/>
        <v>1.2000000000000002</v>
      </c>
      <c r="BN43" s="53">
        <f t="shared" si="13"/>
        <v>1098.7657492500002</v>
      </c>
      <c r="BO43" s="53">
        <f t="shared" si="14"/>
        <v>1098.7657492500002</v>
      </c>
      <c r="BP43" s="53">
        <f t="shared" si="15"/>
        <v>1098.7657492500002</v>
      </c>
      <c r="BQ43" s="53">
        <f t="shared" si="16"/>
        <v>1098.7657492500002</v>
      </c>
      <c r="BR43" s="53">
        <f t="shared" si="17"/>
        <v>1098.7657492500002</v>
      </c>
      <c r="BS43" s="53">
        <f t="shared" si="18"/>
        <v>1098.7657492500002</v>
      </c>
      <c r="BT43" s="53">
        <f t="shared" si="19"/>
        <v>1098.7657492500002</v>
      </c>
      <c r="BU43" s="53">
        <f t="shared" si="20"/>
        <v>1098.7657492500002</v>
      </c>
      <c r="BV43" s="53">
        <f t="shared" si="21"/>
        <v>1098.7657492500002</v>
      </c>
      <c r="BW43" s="53">
        <f t="shared" si="22"/>
        <v>1098.7657492500002</v>
      </c>
      <c r="BX43" s="53">
        <f t="shared" si="23"/>
        <v>1098.7657492500002</v>
      </c>
      <c r="BY43" s="53">
        <f t="shared" si="24"/>
        <v>1098.7657492500002</v>
      </c>
      <c r="BZ43" s="10">
        <f t="shared" si="101"/>
        <v>13185.188991000003</v>
      </c>
      <c r="CA43" s="54">
        <f t="shared" si="102"/>
        <v>6988.1501652300021</v>
      </c>
      <c r="CB43" s="10">
        <f t="shared" si="103"/>
        <v>20173.339156230006</v>
      </c>
      <c r="CC43" s="53" cm="1">
        <f t="array" aca="1" ref="CC43" ca="1">BZ43*CELL("contents",$Q43)</f>
        <v>1186.6670091900003</v>
      </c>
      <c r="CD43" s="53" cm="1">
        <f t="array" aca="1" ref="CD43" ca="1">CA43*CELL("contents",$Q43)</f>
        <v>628.93351487070015</v>
      </c>
      <c r="CE43" s="4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>
        <f t="shared" si="104"/>
        <v>0</v>
      </c>
      <c r="CR43" s="51">
        <f t="shared" si="105"/>
        <v>0</v>
      </c>
      <c r="CS43" s="53">
        <f t="shared" si="90"/>
        <v>0</v>
      </c>
      <c r="CT43" s="53">
        <f t="shared" si="106"/>
        <v>0</v>
      </c>
      <c r="CU43" s="53">
        <f t="shared" si="107"/>
        <v>0</v>
      </c>
      <c r="CV43" s="53">
        <f t="shared" si="108"/>
        <v>0</v>
      </c>
      <c r="CW43" s="53">
        <f t="shared" si="109"/>
        <v>0</v>
      </c>
      <c r="CX43" s="53">
        <f t="shared" si="110"/>
        <v>0</v>
      </c>
      <c r="CY43" s="53">
        <f t="shared" si="111"/>
        <v>0</v>
      </c>
      <c r="CZ43" s="53">
        <f t="shared" si="112"/>
        <v>0</v>
      </c>
      <c r="DA43" s="53">
        <f t="shared" si="113"/>
        <v>0</v>
      </c>
      <c r="DB43" s="53">
        <f t="shared" si="114"/>
        <v>0</v>
      </c>
      <c r="DC43" s="53">
        <f t="shared" si="115"/>
        <v>0</v>
      </c>
      <c r="DD43" s="53">
        <f t="shared" si="116"/>
        <v>0</v>
      </c>
      <c r="DE43" s="10">
        <f t="shared" si="117"/>
        <v>0</v>
      </c>
      <c r="DF43" s="54">
        <f t="shared" si="118"/>
        <v>0</v>
      </c>
      <c r="DG43" s="10">
        <f t="shared" si="119"/>
        <v>0</v>
      </c>
      <c r="DH43" s="53" cm="1">
        <f t="array" aca="1" ref="DH43" ca="1">DE43*CELL("contents",$Q43)</f>
        <v>0</v>
      </c>
      <c r="DI43" s="53" cm="1">
        <f t="array" aca="1" ref="DI43" ca="1">DF43*CELL("contents",$Q43)</f>
        <v>0</v>
      </c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>
        <f t="shared" si="120"/>
        <v>0</v>
      </c>
      <c r="DW43" s="51">
        <f t="shared" si="121"/>
        <v>0</v>
      </c>
      <c r="DX43" s="53">
        <f t="shared" si="39"/>
        <v>0</v>
      </c>
      <c r="DY43" s="53">
        <f t="shared" si="40"/>
        <v>0</v>
      </c>
      <c r="DZ43" s="53">
        <f t="shared" si="41"/>
        <v>0</v>
      </c>
      <c r="EA43" s="53">
        <f t="shared" si="42"/>
        <v>0</v>
      </c>
      <c r="EB43" s="53">
        <f t="shared" si="43"/>
        <v>0</v>
      </c>
      <c r="EC43" s="53">
        <f t="shared" si="44"/>
        <v>0</v>
      </c>
      <c r="ED43" s="53">
        <f t="shared" si="45"/>
        <v>0</v>
      </c>
      <c r="EE43" s="53">
        <f t="shared" si="46"/>
        <v>0</v>
      </c>
      <c r="EF43" s="53">
        <f t="shared" si="47"/>
        <v>0</v>
      </c>
      <c r="EG43" s="53">
        <f t="shared" si="48"/>
        <v>0</v>
      </c>
      <c r="EH43" s="53">
        <f t="shared" si="49"/>
        <v>0</v>
      </c>
      <c r="EI43" s="53">
        <f t="shared" si="50"/>
        <v>0</v>
      </c>
      <c r="EJ43" s="10">
        <f t="shared" si="122"/>
        <v>0</v>
      </c>
      <c r="EK43" s="54">
        <f t="shared" si="123"/>
        <v>0</v>
      </c>
      <c r="EL43" s="10">
        <f t="shared" si="124"/>
        <v>0</v>
      </c>
      <c r="EM43" s="53" cm="1">
        <f t="array" aca="1" ref="EM43" ca="1">EJ43*CELL("contents",$Q43)</f>
        <v>0</v>
      </c>
      <c r="EN43" s="53" cm="1">
        <f t="array" aca="1" ref="EN43" ca="1">EK43*CELL("contents",$Q43)</f>
        <v>0</v>
      </c>
      <c r="EO43" s="11">
        <f t="shared" si="125"/>
        <v>20173.339156230006</v>
      </c>
      <c r="EP43" s="2">
        <v>1</v>
      </c>
      <c r="EQ43" s="2">
        <f t="shared" ref="EQ43:ET43" si="153">EP43*1.0215</f>
        <v>1.0215000000000001</v>
      </c>
      <c r="ER43" s="2">
        <f t="shared" si="153"/>
        <v>1.0434622500000001</v>
      </c>
      <c r="ES43" s="2">
        <f t="shared" si="153"/>
        <v>1.0658966883750003</v>
      </c>
      <c r="ET43" s="2">
        <f t="shared" si="153"/>
        <v>1.0888134671750629</v>
      </c>
      <c r="EU43" s="53">
        <f t="shared" si="52"/>
        <v>0</v>
      </c>
      <c r="EV43" s="53">
        <f t="shared" si="127"/>
        <v>9766.806660000002</v>
      </c>
      <c r="EW43" s="69">
        <f t="shared" si="54"/>
        <v>0</v>
      </c>
      <c r="EX43" s="69">
        <f t="shared" si="55"/>
        <v>0</v>
      </c>
      <c r="EY43" s="9">
        <f t="shared" si="129"/>
        <v>0</v>
      </c>
      <c r="EZ43" s="9">
        <f t="shared" si="92"/>
        <v>3418.3823310000007</v>
      </c>
      <c r="FA43" s="9">
        <f t="shared" si="93"/>
        <v>0</v>
      </c>
      <c r="FB43" s="9">
        <f t="shared" si="94"/>
        <v>0</v>
      </c>
      <c r="FC43" t="s">
        <v>1534</v>
      </c>
    </row>
    <row r="44" spans="1:159" x14ac:dyDescent="0.25">
      <c r="A44" s="2">
        <v>1.2</v>
      </c>
      <c r="B44" s="2" t="s">
        <v>225</v>
      </c>
      <c r="C44" s="4" t="s">
        <v>147</v>
      </c>
      <c r="D44" s="2" t="s">
        <v>226</v>
      </c>
      <c r="E44" s="13" t="s">
        <v>226</v>
      </c>
      <c r="F44" s="2" t="s">
        <v>212</v>
      </c>
      <c r="G44" s="4" t="s">
        <v>151</v>
      </c>
      <c r="H44" s="6" t="s">
        <v>152</v>
      </c>
      <c r="I44" s="4" t="s">
        <v>213</v>
      </c>
      <c r="J44" s="7" t="s">
        <v>154</v>
      </c>
      <c r="K44" s="75">
        <v>52</v>
      </c>
      <c r="L44" s="81">
        <v>52</v>
      </c>
      <c r="M44" s="56">
        <v>0.35</v>
      </c>
      <c r="N44" s="86">
        <v>0.53</v>
      </c>
      <c r="O44" s="6" t="s">
        <v>155</v>
      </c>
      <c r="P44" s="2" t="s">
        <v>156</v>
      </c>
      <c r="Q44" s="200">
        <f>VLOOKUP(P44,Contingencies!$A$2:$D$7,4,FALSE)</f>
        <v>0.09</v>
      </c>
      <c r="R44" s="53">
        <f t="shared" si="56"/>
        <v>5446.8015721821012</v>
      </c>
      <c r="S44" s="67">
        <f t="shared" si="57"/>
        <v>2886.8048332565136</v>
      </c>
      <c r="T44" s="4" t="s">
        <v>227</v>
      </c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>
        <f t="shared" si="58"/>
        <v>0</v>
      </c>
      <c r="AH44" s="51">
        <f t="shared" si="95"/>
        <v>0</v>
      </c>
      <c r="AI44" s="53">
        <f t="shared" si="0"/>
        <v>0</v>
      </c>
      <c r="AJ44" s="53">
        <f t="shared" si="1"/>
        <v>0</v>
      </c>
      <c r="AK44" s="53">
        <f t="shared" si="2"/>
        <v>0</v>
      </c>
      <c r="AL44" s="53">
        <f t="shared" si="3"/>
        <v>0</v>
      </c>
      <c r="AM44" s="53">
        <f t="shared" si="4"/>
        <v>0</v>
      </c>
      <c r="AN44" s="53">
        <f t="shared" si="5"/>
        <v>0</v>
      </c>
      <c r="AO44" s="53">
        <f t="shared" si="6"/>
        <v>0</v>
      </c>
      <c r="AP44" s="53">
        <f t="shared" si="7"/>
        <v>0</v>
      </c>
      <c r="AQ44" s="53">
        <f t="shared" si="8"/>
        <v>0</v>
      </c>
      <c r="AR44" s="53">
        <f t="shared" si="9"/>
        <v>0</v>
      </c>
      <c r="AS44" s="53">
        <f t="shared" si="10"/>
        <v>0</v>
      </c>
      <c r="AT44" s="53">
        <f t="shared" si="11"/>
        <v>0</v>
      </c>
      <c r="AU44" s="10">
        <f t="shared" si="96"/>
        <v>0</v>
      </c>
      <c r="AV44" s="54">
        <f t="shared" si="97"/>
        <v>0</v>
      </c>
      <c r="AW44" s="10">
        <f t="shared" si="98"/>
        <v>0</v>
      </c>
      <c r="AX44" s="53" cm="1">
        <f t="array" aca="1" ref="AX44" ca="1">AU44*CELL("contents",$Q44)</f>
        <v>0</v>
      </c>
      <c r="AY44" s="53" cm="1">
        <f t="array" aca="1" ref="AY44" ca="1">AV44*CELL("contents",$Q44)</f>
        <v>0</v>
      </c>
      <c r="AZ44" s="4">
        <v>45</v>
      </c>
      <c r="BA44" s="4">
        <v>45</v>
      </c>
      <c r="BB44" s="4">
        <v>45</v>
      </c>
      <c r="BC44" s="4">
        <v>45</v>
      </c>
      <c r="BD44" s="4">
        <v>45</v>
      </c>
      <c r="BE44" s="4">
        <v>45</v>
      </c>
      <c r="BF44" s="4">
        <v>45</v>
      </c>
      <c r="BG44" s="4">
        <v>45</v>
      </c>
      <c r="BH44" s="4">
        <v>45</v>
      </c>
      <c r="BI44" s="4">
        <v>45</v>
      </c>
      <c r="BJ44" s="4">
        <v>45</v>
      </c>
      <c r="BK44" s="4">
        <v>45</v>
      </c>
      <c r="BL44" s="2">
        <f t="shared" si="99"/>
        <v>540</v>
      </c>
      <c r="BM44" s="51">
        <f t="shared" si="100"/>
        <v>3.5999999999999996</v>
      </c>
      <c r="BN44" s="53">
        <f t="shared" si="13"/>
        <v>3296.2972477500007</v>
      </c>
      <c r="BO44" s="53">
        <f t="shared" si="14"/>
        <v>3296.2972477500007</v>
      </c>
      <c r="BP44" s="53">
        <f t="shared" si="15"/>
        <v>3296.2972477500007</v>
      </c>
      <c r="BQ44" s="53">
        <f t="shared" si="16"/>
        <v>3296.2972477500007</v>
      </c>
      <c r="BR44" s="53">
        <f t="shared" si="17"/>
        <v>3296.2972477500007</v>
      </c>
      <c r="BS44" s="53">
        <f t="shared" si="18"/>
        <v>3296.2972477500007</v>
      </c>
      <c r="BT44" s="53">
        <f t="shared" si="19"/>
        <v>3296.2972477500007</v>
      </c>
      <c r="BU44" s="53">
        <f t="shared" si="20"/>
        <v>3296.2972477500007</v>
      </c>
      <c r="BV44" s="53">
        <f t="shared" si="21"/>
        <v>3296.2972477500007</v>
      </c>
      <c r="BW44" s="53">
        <f t="shared" si="22"/>
        <v>3296.2972477500007</v>
      </c>
      <c r="BX44" s="53">
        <f t="shared" si="23"/>
        <v>3296.2972477500007</v>
      </c>
      <c r="BY44" s="53">
        <f t="shared" si="24"/>
        <v>3296.2972477500007</v>
      </c>
      <c r="BZ44" s="10">
        <f t="shared" si="101"/>
        <v>39555.566973000008</v>
      </c>
      <c r="CA44" s="54">
        <f t="shared" si="102"/>
        <v>20964.450495690005</v>
      </c>
      <c r="CB44" s="10">
        <f t="shared" si="103"/>
        <v>60520.017468690014</v>
      </c>
      <c r="CC44" s="53" cm="1">
        <f t="array" aca="1" ref="CC44" ca="1">BZ44*CELL("contents",$Q44)</f>
        <v>3560.0010275700006</v>
      </c>
      <c r="CD44" s="53" cm="1">
        <f t="array" aca="1" ref="CD44" ca="1">CA44*CELL("contents",$Q44)</f>
        <v>1886.8005446121003</v>
      </c>
      <c r="CE44" s="4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>
        <f t="shared" si="104"/>
        <v>0</v>
      </c>
      <c r="CR44" s="51">
        <f t="shared" si="105"/>
        <v>0</v>
      </c>
      <c r="CS44" s="53">
        <f t="shared" si="90"/>
        <v>0</v>
      </c>
      <c r="CT44" s="53">
        <f t="shared" si="106"/>
        <v>0</v>
      </c>
      <c r="CU44" s="53">
        <f t="shared" si="107"/>
        <v>0</v>
      </c>
      <c r="CV44" s="53">
        <f t="shared" si="108"/>
        <v>0</v>
      </c>
      <c r="CW44" s="53">
        <f t="shared" si="109"/>
        <v>0</v>
      </c>
      <c r="CX44" s="53">
        <f t="shared" si="110"/>
        <v>0</v>
      </c>
      <c r="CY44" s="53">
        <f t="shared" si="111"/>
        <v>0</v>
      </c>
      <c r="CZ44" s="53">
        <f t="shared" si="112"/>
        <v>0</v>
      </c>
      <c r="DA44" s="53">
        <f t="shared" si="113"/>
        <v>0</v>
      </c>
      <c r="DB44" s="53">
        <f t="shared" si="114"/>
        <v>0</v>
      </c>
      <c r="DC44" s="53">
        <f t="shared" si="115"/>
        <v>0</v>
      </c>
      <c r="DD44" s="53">
        <f t="shared" si="116"/>
        <v>0</v>
      </c>
      <c r="DE44" s="10">
        <f t="shared" si="117"/>
        <v>0</v>
      </c>
      <c r="DF44" s="54">
        <f t="shared" si="118"/>
        <v>0</v>
      </c>
      <c r="DG44" s="10">
        <f t="shared" si="119"/>
        <v>0</v>
      </c>
      <c r="DH44" s="53" cm="1">
        <f t="array" aca="1" ref="DH44" ca="1">DE44*CELL("contents",$Q44)</f>
        <v>0</v>
      </c>
      <c r="DI44" s="53" cm="1">
        <f t="array" aca="1" ref="DI44" ca="1">DF44*CELL("contents",$Q44)</f>
        <v>0</v>
      </c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>
        <f t="shared" si="120"/>
        <v>0</v>
      </c>
      <c r="DW44" s="51">
        <f t="shared" si="121"/>
        <v>0</v>
      </c>
      <c r="DX44" s="53">
        <f t="shared" si="39"/>
        <v>0</v>
      </c>
      <c r="DY44" s="53">
        <f t="shared" si="40"/>
        <v>0</v>
      </c>
      <c r="DZ44" s="53">
        <f t="shared" si="41"/>
        <v>0</v>
      </c>
      <c r="EA44" s="53">
        <f t="shared" si="42"/>
        <v>0</v>
      </c>
      <c r="EB44" s="53">
        <f t="shared" si="43"/>
        <v>0</v>
      </c>
      <c r="EC44" s="53">
        <f t="shared" si="44"/>
        <v>0</v>
      </c>
      <c r="ED44" s="53">
        <f t="shared" si="45"/>
        <v>0</v>
      </c>
      <c r="EE44" s="53">
        <f t="shared" si="46"/>
        <v>0</v>
      </c>
      <c r="EF44" s="53">
        <f t="shared" si="47"/>
        <v>0</v>
      </c>
      <c r="EG44" s="53">
        <f t="shared" si="48"/>
        <v>0</v>
      </c>
      <c r="EH44" s="53">
        <f t="shared" si="49"/>
        <v>0</v>
      </c>
      <c r="EI44" s="53">
        <f t="shared" si="50"/>
        <v>0</v>
      </c>
      <c r="EJ44" s="10">
        <f t="shared" si="122"/>
        <v>0</v>
      </c>
      <c r="EK44" s="54">
        <f t="shared" si="123"/>
        <v>0</v>
      </c>
      <c r="EL44" s="10">
        <f t="shared" si="124"/>
        <v>0</v>
      </c>
      <c r="EM44" s="53" cm="1">
        <f t="array" aca="1" ref="EM44" ca="1">EJ44*CELL("contents",$Q44)</f>
        <v>0</v>
      </c>
      <c r="EN44" s="53" cm="1">
        <f t="array" aca="1" ref="EN44" ca="1">EK44*CELL("contents",$Q44)</f>
        <v>0</v>
      </c>
      <c r="EO44" s="11">
        <f t="shared" si="125"/>
        <v>60520.017468690014</v>
      </c>
      <c r="EP44" s="2">
        <v>1</v>
      </c>
      <c r="EQ44" s="2">
        <f t="shared" ref="EQ44:ET44" si="154">EP44*1.0215</f>
        <v>1.0215000000000001</v>
      </c>
      <c r="ER44" s="2">
        <f t="shared" si="154"/>
        <v>1.0434622500000001</v>
      </c>
      <c r="ES44" s="2">
        <f t="shared" si="154"/>
        <v>1.0658966883750003</v>
      </c>
      <c r="ET44" s="2">
        <f t="shared" si="154"/>
        <v>1.0888134671750629</v>
      </c>
      <c r="EU44" s="53">
        <f t="shared" si="52"/>
        <v>0</v>
      </c>
      <c r="EV44" s="53">
        <f t="shared" si="127"/>
        <v>29300.419980000002</v>
      </c>
      <c r="EW44" s="69">
        <f t="shared" si="54"/>
        <v>0</v>
      </c>
      <c r="EX44" s="69">
        <f t="shared" si="55"/>
        <v>0</v>
      </c>
      <c r="EY44" s="9">
        <f t="shared" si="129"/>
        <v>0</v>
      </c>
      <c r="EZ44" s="9">
        <f t="shared" si="92"/>
        <v>10255.146993</v>
      </c>
      <c r="FA44" s="9">
        <f t="shared" si="93"/>
        <v>0</v>
      </c>
      <c r="FB44" s="9">
        <f t="shared" si="94"/>
        <v>0</v>
      </c>
      <c r="FC44" t="s">
        <v>1534</v>
      </c>
    </row>
    <row r="45" spans="1:159" x14ac:dyDescent="0.25">
      <c r="A45" s="2">
        <v>1.2</v>
      </c>
      <c r="B45" s="2" t="s">
        <v>228</v>
      </c>
      <c r="C45" s="4" t="s">
        <v>157</v>
      </c>
      <c r="D45" s="2" t="s">
        <v>229</v>
      </c>
      <c r="E45" s="13" t="s">
        <v>229</v>
      </c>
      <c r="F45" s="2"/>
      <c r="G45" s="4" t="s">
        <v>151</v>
      </c>
      <c r="H45" s="6" t="s">
        <v>152</v>
      </c>
      <c r="I45" s="4" t="s">
        <v>167</v>
      </c>
      <c r="J45" s="7" t="s">
        <v>154</v>
      </c>
      <c r="K45" s="75">
        <v>115</v>
      </c>
      <c r="L45" s="81">
        <v>115</v>
      </c>
      <c r="M45" s="56">
        <v>0</v>
      </c>
      <c r="N45" s="86">
        <v>0</v>
      </c>
      <c r="O45" s="6" t="s">
        <v>155</v>
      </c>
      <c r="P45" s="2" t="s">
        <v>173</v>
      </c>
      <c r="Q45" s="200">
        <f>VLOOKUP(P45,Contingencies!$A$2:$D$7,4,FALSE)</f>
        <v>0.125</v>
      </c>
      <c r="R45" s="53">
        <f t="shared" si="56"/>
        <v>719.98895250000032</v>
      </c>
      <c r="S45" s="67">
        <f t="shared" si="57"/>
        <v>0</v>
      </c>
      <c r="T45" s="4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>
        <f t="shared" si="58"/>
        <v>0</v>
      </c>
      <c r="AH45" s="51">
        <f t="shared" si="95"/>
        <v>0</v>
      </c>
      <c r="AI45" s="53">
        <f t="shared" si="0"/>
        <v>0</v>
      </c>
      <c r="AJ45" s="53">
        <f t="shared" si="1"/>
        <v>0</v>
      </c>
      <c r="AK45" s="53">
        <f t="shared" si="2"/>
        <v>0</v>
      </c>
      <c r="AL45" s="53">
        <f t="shared" si="3"/>
        <v>0</v>
      </c>
      <c r="AM45" s="53">
        <f t="shared" si="4"/>
        <v>0</v>
      </c>
      <c r="AN45" s="53">
        <f t="shared" si="5"/>
        <v>0</v>
      </c>
      <c r="AO45" s="53">
        <f t="shared" si="6"/>
        <v>0</v>
      </c>
      <c r="AP45" s="53">
        <f t="shared" si="7"/>
        <v>0</v>
      </c>
      <c r="AQ45" s="53">
        <f t="shared" si="8"/>
        <v>0</v>
      </c>
      <c r="AR45" s="53">
        <f t="shared" si="9"/>
        <v>0</v>
      </c>
      <c r="AS45" s="53">
        <f t="shared" si="10"/>
        <v>0</v>
      </c>
      <c r="AT45" s="53">
        <f t="shared" si="11"/>
        <v>0</v>
      </c>
      <c r="AU45" s="10">
        <f t="shared" si="96"/>
        <v>0</v>
      </c>
      <c r="AV45" s="54">
        <f t="shared" si="97"/>
        <v>0</v>
      </c>
      <c r="AW45" s="10">
        <f t="shared" si="98"/>
        <v>0</v>
      </c>
      <c r="AX45" s="53" cm="1">
        <f t="array" aca="1" ref="AX45" ca="1">AU45*CELL("contents",$Q45)</f>
        <v>0</v>
      </c>
      <c r="AY45" s="53" cm="1">
        <f t="array" aca="1" ref="AY45" ca="1">AV45*CELL("contents",$Q45)</f>
        <v>0</v>
      </c>
      <c r="AZ45" s="4">
        <v>4</v>
      </c>
      <c r="BA45" s="4">
        <v>4</v>
      </c>
      <c r="BB45" s="4">
        <v>4</v>
      </c>
      <c r="BC45" s="4">
        <v>4</v>
      </c>
      <c r="BD45" s="4">
        <v>4</v>
      </c>
      <c r="BE45" s="4">
        <v>4</v>
      </c>
      <c r="BF45" s="4">
        <v>4</v>
      </c>
      <c r="BG45" s="4">
        <v>4</v>
      </c>
      <c r="BH45" s="4">
        <v>4</v>
      </c>
      <c r="BI45" s="4">
        <v>4</v>
      </c>
      <c r="BJ45" s="4">
        <v>4</v>
      </c>
      <c r="BK45" s="4">
        <v>4</v>
      </c>
      <c r="BL45" s="2">
        <f t="shared" si="99"/>
        <v>48</v>
      </c>
      <c r="BM45" s="51">
        <f t="shared" si="100"/>
        <v>0.32</v>
      </c>
      <c r="BN45" s="53">
        <f t="shared" si="13"/>
        <v>479.99263500000006</v>
      </c>
      <c r="BO45" s="53">
        <f t="shared" si="14"/>
        <v>479.99263500000006</v>
      </c>
      <c r="BP45" s="53">
        <f t="shared" si="15"/>
        <v>479.99263500000006</v>
      </c>
      <c r="BQ45" s="53">
        <f t="shared" si="16"/>
        <v>479.99263500000006</v>
      </c>
      <c r="BR45" s="53">
        <f t="shared" si="17"/>
        <v>479.99263500000006</v>
      </c>
      <c r="BS45" s="53">
        <f t="shared" si="18"/>
        <v>479.99263500000006</v>
      </c>
      <c r="BT45" s="53">
        <f t="shared" si="19"/>
        <v>479.99263500000006</v>
      </c>
      <c r="BU45" s="53">
        <f t="shared" si="20"/>
        <v>479.99263500000006</v>
      </c>
      <c r="BV45" s="53">
        <f t="shared" si="21"/>
        <v>479.99263500000006</v>
      </c>
      <c r="BW45" s="53">
        <f t="shared" si="22"/>
        <v>479.99263500000006</v>
      </c>
      <c r="BX45" s="53">
        <f t="shared" si="23"/>
        <v>479.99263500000006</v>
      </c>
      <c r="BY45" s="53">
        <f t="shared" si="24"/>
        <v>479.99263500000006</v>
      </c>
      <c r="BZ45" s="10">
        <f t="shared" si="101"/>
        <v>5759.9116200000026</v>
      </c>
      <c r="CA45" s="54">
        <f t="shared" si="102"/>
        <v>0</v>
      </c>
      <c r="CB45" s="10">
        <f t="shared" si="103"/>
        <v>5759.9116200000026</v>
      </c>
      <c r="CC45" s="53" cm="1">
        <f t="array" aca="1" ref="CC45" ca="1">BZ45*CELL("contents",$Q45)</f>
        <v>719.98895250000032</v>
      </c>
      <c r="CD45" s="53" cm="1">
        <f t="array" aca="1" ref="CD45" ca="1">CA45*CELL("contents",$Q45)</f>
        <v>0</v>
      </c>
      <c r="CE45" s="4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>
        <f t="shared" si="104"/>
        <v>0</v>
      </c>
      <c r="CR45" s="51">
        <f t="shared" si="105"/>
        <v>0</v>
      </c>
      <c r="CS45" s="53">
        <f t="shared" si="90"/>
        <v>0</v>
      </c>
      <c r="CT45" s="53">
        <f t="shared" si="106"/>
        <v>0</v>
      </c>
      <c r="CU45" s="53">
        <f t="shared" si="107"/>
        <v>0</v>
      </c>
      <c r="CV45" s="53">
        <f t="shared" si="108"/>
        <v>0</v>
      </c>
      <c r="CW45" s="53">
        <f t="shared" si="109"/>
        <v>0</v>
      </c>
      <c r="CX45" s="53">
        <f t="shared" si="110"/>
        <v>0</v>
      </c>
      <c r="CY45" s="53">
        <f t="shared" si="111"/>
        <v>0</v>
      </c>
      <c r="CZ45" s="53">
        <f t="shared" si="112"/>
        <v>0</v>
      </c>
      <c r="DA45" s="53">
        <f t="shared" si="113"/>
        <v>0</v>
      </c>
      <c r="DB45" s="53">
        <f t="shared" si="114"/>
        <v>0</v>
      </c>
      <c r="DC45" s="53">
        <f t="shared" si="115"/>
        <v>0</v>
      </c>
      <c r="DD45" s="53">
        <f t="shared" si="116"/>
        <v>0</v>
      </c>
      <c r="DE45" s="10">
        <f t="shared" si="117"/>
        <v>0</v>
      </c>
      <c r="DF45" s="54">
        <f t="shared" si="118"/>
        <v>0</v>
      </c>
      <c r="DG45" s="10">
        <f t="shared" si="119"/>
        <v>0</v>
      </c>
      <c r="DH45" s="53" cm="1">
        <f t="array" aca="1" ref="DH45" ca="1">DE45*CELL("contents",$Q45)</f>
        <v>0</v>
      </c>
      <c r="DI45" s="53" cm="1">
        <f t="array" aca="1" ref="DI45" ca="1">DF45*CELL("contents",$Q45)</f>
        <v>0</v>
      </c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>
        <f t="shared" si="120"/>
        <v>0</v>
      </c>
      <c r="DW45" s="51">
        <f t="shared" si="121"/>
        <v>0</v>
      </c>
      <c r="DX45" s="53">
        <f t="shared" si="39"/>
        <v>0</v>
      </c>
      <c r="DY45" s="53">
        <f t="shared" si="40"/>
        <v>0</v>
      </c>
      <c r="DZ45" s="53">
        <f t="shared" si="41"/>
        <v>0</v>
      </c>
      <c r="EA45" s="53">
        <f t="shared" si="42"/>
        <v>0</v>
      </c>
      <c r="EB45" s="53">
        <f t="shared" si="43"/>
        <v>0</v>
      </c>
      <c r="EC45" s="53">
        <f t="shared" si="44"/>
        <v>0</v>
      </c>
      <c r="ED45" s="53">
        <f t="shared" si="45"/>
        <v>0</v>
      </c>
      <c r="EE45" s="53">
        <f t="shared" si="46"/>
        <v>0</v>
      </c>
      <c r="EF45" s="53">
        <f t="shared" si="47"/>
        <v>0</v>
      </c>
      <c r="EG45" s="53">
        <f t="shared" si="48"/>
        <v>0</v>
      </c>
      <c r="EH45" s="53">
        <f t="shared" si="49"/>
        <v>0</v>
      </c>
      <c r="EI45" s="53">
        <f t="shared" si="50"/>
        <v>0</v>
      </c>
      <c r="EJ45" s="10">
        <f t="shared" si="122"/>
        <v>0</v>
      </c>
      <c r="EK45" s="54">
        <f t="shared" si="123"/>
        <v>0</v>
      </c>
      <c r="EL45" s="10">
        <f t="shared" si="124"/>
        <v>0</v>
      </c>
      <c r="EM45" s="53" cm="1">
        <f t="array" aca="1" ref="EM45" ca="1">EJ45*CELL("contents",$Q45)</f>
        <v>0</v>
      </c>
      <c r="EN45" s="53" cm="1">
        <f t="array" aca="1" ref="EN45" ca="1">EK45*CELL("contents",$Q45)</f>
        <v>0</v>
      </c>
      <c r="EO45" s="11">
        <f t="shared" si="125"/>
        <v>5759.9116200000026</v>
      </c>
      <c r="EP45" s="2">
        <v>1</v>
      </c>
      <c r="EQ45" s="2">
        <f t="shared" ref="EQ45:ET45" si="155">EP45*1.0215</f>
        <v>1.0215000000000001</v>
      </c>
      <c r="ER45" s="2">
        <f t="shared" si="155"/>
        <v>1.0434622500000001</v>
      </c>
      <c r="ES45" s="2">
        <f t="shared" si="155"/>
        <v>1.0658966883750003</v>
      </c>
      <c r="ET45" s="2">
        <f t="shared" si="155"/>
        <v>1.0888134671750629</v>
      </c>
      <c r="EU45" s="53">
        <f t="shared" si="52"/>
        <v>0</v>
      </c>
      <c r="EV45" s="53">
        <f t="shared" si="127"/>
        <v>5759.9116200000008</v>
      </c>
      <c r="EW45" s="69">
        <f t="shared" si="54"/>
        <v>0</v>
      </c>
      <c r="EX45" s="69">
        <f t="shared" si="55"/>
        <v>0</v>
      </c>
      <c r="EY45" s="9">
        <f t="shared" si="129"/>
        <v>0</v>
      </c>
      <c r="EZ45" s="9">
        <f t="shared" si="92"/>
        <v>0</v>
      </c>
      <c r="FA45" s="9">
        <f t="shared" si="93"/>
        <v>0</v>
      </c>
      <c r="FB45" s="9">
        <f t="shared" si="94"/>
        <v>0</v>
      </c>
      <c r="FC45" t="s">
        <v>1534</v>
      </c>
    </row>
    <row r="46" spans="1:159" x14ac:dyDescent="0.25">
      <c r="A46" s="2">
        <v>1.2</v>
      </c>
      <c r="B46" s="2" t="s">
        <v>230</v>
      </c>
      <c r="C46" s="4" t="s">
        <v>147</v>
      </c>
      <c r="D46" s="2" t="s">
        <v>231</v>
      </c>
      <c r="E46" s="21" t="s">
        <v>231</v>
      </c>
      <c r="F46" s="2" t="s">
        <v>212</v>
      </c>
      <c r="G46" s="4" t="s">
        <v>151</v>
      </c>
      <c r="H46" s="6" t="s">
        <v>152</v>
      </c>
      <c r="I46" s="4" t="s">
        <v>213</v>
      </c>
      <c r="J46" s="7" t="s">
        <v>154</v>
      </c>
      <c r="K46" s="75">
        <v>52</v>
      </c>
      <c r="L46" s="81">
        <v>52</v>
      </c>
      <c r="M46" s="56">
        <v>0.35</v>
      </c>
      <c r="N46" s="86">
        <v>0.53</v>
      </c>
      <c r="O46" s="6" t="s">
        <v>155</v>
      </c>
      <c r="P46" s="2" t="s">
        <v>156</v>
      </c>
      <c r="Q46" s="200">
        <f>VLOOKUP(P46,Contingencies!$A$2:$D$7,4,FALSE)</f>
        <v>0.09</v>
      </c>
      <c r="R46" s="53">
        <f t="shared" si="56"/>
        <v>927.31796766400282</v>
      </c>
      <c r="S46" s="67">
        <f t="shared" si="57"/>
        <v>491.47852286192153</v>
      </c>
      <c r="T46" s="4" t="s">
        <v>232</v>
      </c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>
        <f t="shared" si="58"/>
        <v>0</v>
      </c>
      <c r="AH46" s="51">
        <f t="shared" si="95"/>
        <v>0</v>
      </c>
      <c r="AI46" s="53">
        <f t="shared" si="0"/>
        <v>0</v>
      </c>
      <c r="AJ46" s="53">
        <f t="shared" si="1"/>
        <v>0</v>
      </c>
      <c r="AK46" s="53">
        <f t="shared" si="2"/>
        <v>0</v>
      </c>
      <c r="AL46" s="53">
        <f t="shared" si="3"/>
        <v>0</v>
      </c>
      <c r="AM46" s="53">
        <f t="shared" si="4"/>
        <v>0</v>
      </c>
      <c r="AN46" s="53">
        <f t="shared" si="5"/>
        <v>0</v>
      </c>
      <c r="AO46" s="53">
        <f t="shared" si="6"/>
        <v>0</v>
      </c>
      <c r="AP46" s="53">
        <f t="shared" si="7"/>
        <v>0</v>
      </c>
      <c r="AQ46" s="53">
        <f t="shared" si="8"/>
        <v>0</v>
      </c>
      <c r="AR46" s="53">
        <f t="shared" si="9"/>
        <v>0</v>
      </c>
      <c r="AS46" s="53">
        <f t="shared" si="10"/>
        <v>0</v>
      </c>
      <c r="AT46" s="53">
        <f t="shared" si="11"/>
        <v>0</v>
      </c>
      <c r="AU46" s="10">
        <f t="shared" si="96"/>
        <v>0</v>
      </c>
      <c r="AV46" s="54">
        <f t="shared" si="97"/>
        <v>0</v>
      </c>
      <c r="AW46" s="10">
        <f t="shared" si="98"/>
        <v>0</v>
      </c>
      <c r="AX46" s="53" cm="1">
        <f t="array" aca="1" ref="AX46" ca="1">AU46*CELL("contents",$Q46)</f>
        <v>0</v>
      </c>
      <c r="AY46" s="53" cm="1">
        <f t="array" aca="1" ref="AY46" ca="1">AV46*CELL("contents",$Q46)</f>
        <v>0</v>
      </c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>
        <f t="shared" si="99"/>
        <v>0</v>
      </c>
      <c r="BM46" s="51">
        <f t="shared" si="100"/>
        <v>0</v>
      </c>
      <c r="BN46" s="53">
        <f t="shared" si="13"/>
        <v>0</v>
      </c>
      <c r="BO46" s="53">
        <f t="shared" si="14"/>
        <v>0</v>
      </c>
      <c r="BP46" s="53">
        <f t="shared" si="15"/>
        <v>0</v>
      </c>
      <c r="BQ46" s="53">
        <f t="shared" si="16"/>
        <v>0</v>
      </c>
      <c r="BR46" s="53">
        <f t="shared" si="17"/>
        <v>0</v>
      </c>
      <c r="BS46" s="53">
        <f t="shared" si="18"/>
        <v>0</v>
      </c>
      <c r="BT46" s="53">
        <f t="shared" si="19"/>
        <v>0</v>
      </c>
      <c r="BU46" s="53">
        <f t="shared" si="20"/>
        <v>0</v>
      </c>
      <c r="BV46" s="53">
        <f t="shared" si="21"/>
        <v>0</v>
      </c>
      <c r="BW46" s="53">
        <f t="shared" si="22"/>
        <v>0</v>
      </c>
      <c r="BX46" s="53">
        <f t="shared" si="23"/>
        <v>0</v>
      </c>
      <c r="BY46" s="53">
        <f t="shared" si="24"/>
        <v>0</v>
      </c>
      <c r="BZ46" s="10">
        <f t="shared" si="101"/>
        <v>0</v>
      </c>
      <c r="CA46" s="54">
        <f t="shared" si="102"/>
        <v>0</v>
      </c>
      <c r="CB46" s="10">
        <f t="shared" si="103"/>
        <v>0</v>
      </c>
      <c r="CC46" s="53" cm="1">
        <f t="array" aca="1" ref="CC46" ca="1">BZ46*CELL("contents",$Q46)</f>
        <v>0</v>
      </c>
      <c r="CD46" s="53" cm="1">
        <f t="array" aca="1" ref="CD46" ca="1">CA46*CELL("contents",$Q46)</f>
        <v>0</v>
      </c>
      <c r="CE46" s="4">
        <v>8</v>
      </c>
      <c r="CF46" s="4">
        <v>8</v>
      </c>
      <c r="CG46" s="4">
        <v>0</v>
      </c>
      <c r="CH46" s="4">
        <v>0</v>
      </c>
      <c r="CI46" s="4">
        <v>8</v>
      </c>
      <c r="CJ46" s="4">
        <v>9</v>
      </c>
      <c r="CK46" s="4">
        <v>9</v>
      </c>
      <c r="CL46" s="4">
        <v>9</v>
      </c>
      <c r="CM46" s="4">
        <v>9</v>
      </c>
      <c r="CN46" s="4">
        <v>10</v>
      </c>
      <c r="CO46" s="4">
        <v>10</v>
      </c>
      <c r="CP46" s="4">
        <v>10</v>
      </c>
      <c r="CQ46" s="2">
        <f t="shared" si="104"/>
        <v>90</v>
      </c>
      <c r="CR46" s="51">
        <f t="shared" si="105"/>
        <v>0.60000000000000009</v>
      </c>
      <c r="CS46" s="53">
        <f t="shared" si="90"/>
        <v>598.60758019140019</v>
      </c>
      <c r="CT46" s="53">
        <f t="shared" si="106"/>
        <v>598.60758019140019</v>
      </c>
      <c r="CU46" s="53">
        <f t="shared" si="107"/>
        <v>0</v>
      </c>
      <c r="CV46" s="53">
        <f t="shared" si="108"/>
        <v>0</v>
      </c>
      <c r="CW46" s="53">
        <f t="shared" si="109"/>
        <v>598.60758019140019</v>
      </c>
      <c r="CX46" s="53">
        <f t="shared" si="110"/>
        <v>673.43352771532523</v>
      </c>
      <c r="CY46" s="53">
        <f t="shared" si="111"/>
        <v>673.43352771532523</v>
      </c>
      <c r="CZ46" s="53">
        <f t="shared" si="112"/>
        <v>673.43352771532523</v>
      </c>
      <c r="DA46" s="53">
        <f t="shared" si="113"/>
        <v>673.43352771532523</v>
      </c>
      <c r="DB46" s="53">
        <f t="shared" si="114"/>
        <v>748.25947523925015</v>
      </c>
      <c r="DC46" s="53">
        <f t="shared" si="115"/>
        <v>748.25947523925015</v>
      </c>
      <c r="DD46" s="53">
        <f t="shared" si="116"/>
        <v>748.25947523925015</v>
      </c>
      <c r="DE46" s="10">
        <f t="shared" si="117"/>
        <v>6734.3352771532518</v>
      </c>
      <c r="DF46" s="54">
        <f t="shared" si="118"/>
        <v>3569.1976968912236</v>
      </c>
      <c r="DG46" s="10">
        <f t="shared" si="119"/>
        <v>10303.532974044476</v>
      </c>
      <c r="DH46" s="53" cm="1">
        <f t="array" aca="1" ref="DH46" ca="1">DE46*CELL("contents",$Q46)</f>
        <v>606.09017494379259</v>
      </c>
      <c r="DI46" s="53" cm="1">
        <f t="array" aca="1" ref="DI46" ca="1">DF46*CELL("contents",$Q46)</f>
        <v>321.22779272021012</v>
      </c>
      <c r="DJ46" s="4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>
        <f t="shared" si="120"/>
        <v>0</v>
      </c>
      <c r="DW46" s="51">
        <f t="shared" si="121"/>
        <v>0</v>
      </c>
      <c r="DX46" s="53">
        <f t="shared" si="39"/>
        <v>0</v>
      </c>
      <c r="DY46" s="53">
        <f t="shared" si="40"/>
        <v>0</v>
      </c>
      <c r="DZ46" s="53">
        <f t="shared" si="41"/>
        <v>0</v>
      </c>
      <c r="EA46" s="53">
        <f t="shared" si="42"/>
        <v>0</v>
      </c>
      <c r="EB46" s="53">
        <f t="shared" si="43"/>
        <v>0</v>
      </c>
      <c r="EC46" s="53">
        <f t="shared" si="44"/>
        <v>0</v>
      </c>
      <c r="ED46" s="53">
        <f t="shared" si="45"/>
        <v>0</v>
      </c>
      <c r="EE46" s="53">
        <f t="shared" si="46"/>
        <v>0</v>
      </c>
      <c r="EF46" s="53">
        <f t="shared" si="47"/>
        <v>0</v>
      </c>
      <c r="EG46" s="53">
        <f t="shared" si="48"/>
        <v>0</v>
      </c>
      <c r="EH46" s="53">
        <f t="shared" si="49"/>
        <v>0</v>
      </c>
      <c r="EI46" s="53">
        <f t="shared" si="50"/>
        <v>0</v>
      </c>
      <c r="EJ46" s="10">
        <f t="shared" si="122"/>
        <v>0</v>
      </c>
      <c r="EK46" s="54">
        <f t="shared" si="123"/>
        <v>0</v>
      </c>
      <c r="EL46" s="10">
        <f t="shared" si="124"/>
        <v>0</v>
      </c>
      <c r="EM46" s="53" cm="1">
        <f t="array" aca="1" ref="EM46" ca="1">EJ46*CELL("contents",$Q46)</f>
        <v>0</v>
      </c>
      <c r="EN46" s="53" cm="1">
        <f t="array" aca="1" ref="EN46" ca="1">EK46*CELL("contents",$Q46)</f>
        <v>0</v>
      </c>
      <c r="EO46" s="11">
        <f t="shared" si="125"/>
        <v>10303.532974044476</v>
      </c>
      <c r="EP46" s="2">
        <v>1</v>
      </c>
      <c r="EQ46" s="2">
        <f t="shared" ref="EQ46:ET46" si="156">EP46*1.0215</f>
        <v>1.0215000000000001</v>
      </c>
      <c r="ER46" s="2">
        <f t="shared" si="156"/>
        <v>1.0434622500000001</v>
      </c>
      <c r="ES46" s="2">
        <f t="shared" si="156"/>
        <v>1.0658966883750003</v>
      </c>
      <c r="ET46" s="2">
        <f t="shared" si="156"/>
        <v>1.0888134671750629</v>
      </c>
      <c r="EU46" s="53">
        <f t="shared" si="52"/>
        <v>0</v>
      </c>
      <c r="EV46" s="53">
        <f t="shared" si="127"/>
        <v>0</v>
      </c>
      <c r="EW46" s="69">
        <f t="shared" si="54"/>
        <v>4988.3965015950016</v>
      </c>
      <c r="EX46" s="69">
        <f t="shared" si="55"/>
        <v>0</v>
      </c>
      <c r="EY46" s="9">
        <f t="shared" si="129"/>
        <v>0</v>
      </c>
      <c r="EZ46" s="9">
        <f t="shared" si="92"/>
        <v>0</v>
      </c>
      <c r="FA46" s="9">
        <f t="shared" si="93"/>
        <v>1745.9387755582504</v>
      </c>
      <c r="FB46" s="9">
        <f t="shared" si="94"/>
        <v>0</v>
      </c>
      <c r="FC46" t="s">
        <v>1534</v>
      </c>
    </row>
    <row r="47" spans="1:159" x14ac:dyDescent="0.25">
      <c r="A47" s="2">
        <v>1.2</v>
      </c>
      <c r="B47" s="2" t="s">
        <v>233</v>
      </c>
      <c r="C47" s="4" t="s">
        <v>147</v>
      </c>
      <c r="D47" s="2" t="s">
        <v>234</v>
      </c>
      <c r="E47" s="21" t="s">
        <v>234</v>
      </c>
      <c r="F47" s="2" t="s">
        <v>212</v>
      </c>
      <c r="G47" s="4" t="s">
        <v>151</v>
      </c>
      <c r="H47" s="6" t="s">
        <v>152</v>
      </c>
      <c r="I47" s="4" t="s">
        <v>213</v>
      </c>
      <c r="J47" s="7" t="s">
        <v>154</v>
      </c>
      <c r="K47" s="75">
        <v>52</v>
      </c>
      <c r="L47" s="81">
        <v>52</v>
      </c>
      <c r="M47" s="56">
        <v>0.35</v>
      </c>
      <c r="N47" s="86">
        <v>0.53</v>
      </c>
      <c r="O47" s="6" t="s">
        <v>155</v>
      </c>
      <c r="P47" s="2" t="s">
        <v>156</v>
      </c>
      <c r="Q47" s="200">
        <f>VLOOKUP(P47,Contingencies!$A$2:$D$7,4,FALSE)</f>
        <v>0.09</v>
      </c>
      <c r="R47" s="53">
        <f t="shared" si="56"/>
        <v>4636.5898383200138</v>
      </c>
      <c r="S47" s="67">
        <f t="shared" si="57"/>
        <v>2457.3926143096073</v>
      </c>
      <c r="T47" s="4" t="s">
        <v>215</v>
      </c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>
        <f t="shared" si="58"/>
        <v>0</v>
      </c>
      <c r="AH47" s="51">
        <f t="shared" si="95"/>
        <v>0</v>
      </c>
      <c r="AI47" s="53">
        <f t="shared" si="0"/>
        <v>0</v>
      </c>
      <c r="AJ47" s="53">
        <f t="shared" si="1"/>
        <v>0</v>
      </c>
      <c r="AK47" s="53">
        <f t="shared" si="2"/>
        <v>0</v>
      </c>
      <c r="AL47" s="53">
        <f t="shared" si="3"/>
        <v>0</v>
      </c>
      <c r="AM47" s="53">
        <f t="shared" si="4"/>
        <v>0</v>
      </c>
      <c r="AN47" s="53">
        <f t="shared" si="5"/>
        <v>0</v>
      </c>
      <c r="AO47" s="53">
        <f t="shared" si="6"/>
        <v>0</v>
      </c>
      <c r="AP47" s="53">
        <f t="shared" si="7"/>
        <v>0</v>
      </c>
      <c r="AQ47" s="53">
        <f t="shared" si="8"/>
        <v>0</v>
      </c>
      <c r="AR47" s="53">
        <f t="shared" si="9"/>
        <v>0</v>
      </c>
      <c r="AS47" s="53">
        <f t="shared" si="10"/>
        <v>0</v>
      </c>
      <c r="AT47" s="53">
        <f t="shared" si="11"/>
        <v>0</v>
      </c>
      <c r="AU47" s="10">
        <f t="shared" si="96"/>
        <v>0</v>
      </c>
      <c r="AV47" s="54">
        <f t="shared" si="97"/>
        <v>0</v>
      </c>
      <c r="AW47" s="10">
        <f t="shared" si="98"/>
        <v>0</v>
      </c>
      <c r="AX47" s="53" cm="1">
        <f t="array" aca="1" ref="AX47" ca="1">AU47*CELL("contents",$Q47)</f>
        <v>0</v>
      </c>
      <c r="AY47" s="53" cm="1">
        <f t="array" aca="1" ref="AY47" ca="1">AV47*CELL("contents",$Q47)</f>
        <v>0</v>
      </c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>
        <f t="shared" si="99"/>
        <v>0</v>
      </c>
      <c r="BM47" s="51">
        <f t="shared" si="100"/>
        <v>0</v>
      </c>
      <c r="BN47" s="53">
        <f t="shared" si="13"/>
        <v>0</v>
      </c>
      <c r="BO47" s="53">
        <f t="shared" si="14"/>
        <v>0</v>
      </c>
      <c r="BP47" s="53">
        <f t="shared" si="15"/>
        <v>0</v>
      </c>
      <c r="BQ47" s="53">
        <f t="shared" si="16"/>
        <v>0</v>
      </c>
      <c r="BR47" s="53">
        <f t="shared" si="17"/>
        <v>0</v>
      </c>
      <c r="BS47" s="53">
        <f t="shared" si="18"/>
        <v>0</v>
      </c>
      <c r="BT47" s="53">
        <f t="shared" si="19"/>
        <v>0</v>
      </c>
      <c r="BU47" s="53">
        <f t="shared" si="20"/>
        <v>0</v>
      </c>
      <c r="BV47" s="53">
        <f t="shared" si="21"/>
        <v>0</v>
      </c>
      <c r="BW47" s="53">
        <f t="shared" si="22"/>
        <v>0</v>
      </c>
      <c r="BX47" s="53">
        <f t="shared" si="23"/>
        <v>0</v>
      </c>
      <c r="BY47" s="53">
        <f t="shared" si="24"/>
        <v>0</v>
      </c>
      <c r="BZ47" s="10">
        <f t="shared" si="101"/>
        <v>0</v>
      </c>
      <c r="CA47" s="54">
        <f t="shared" si="102"/>
        <v>0</v>
      </c>
      <c r="CB47" s="10">
        <f t="shared" si="103"/>
        <v>0</v>
      </c>
      <c r="CC47" s="53" cm="1">
        <f t="array" aca="1" ref="CC47" ca="1">BZ47*CELL("contents",$Q47)</f>
        <v>0</v>
      </c>
      <c r="CD47" s="53" cm="1">
        <f t="array" aca="1" ref="CD47" ca="1">CA47*CELL("contents",$Q47)</f>
        <v>0</v>
      </c>
      <c r="CE47" s="4">
        <v>45</v>
      </c>
      <c r="CF47" s="4">
        <v>45</v>
      </c>
      <c r="CG47" s="4">
        <v>0</v>
      </c>
      <c r="CH47" s="4">
        <v>0</v>
      </c>
      <c r="CI47" s="4">
        <v>45</v>
      </c>
      <c r="CJ47" s="4">
        <v>45</v>
      </c>
      <c r="CK47" s="4">
        <v>45</v>
      </c>
      <c r="CL47" s="4">
        <v>45</v>
      </c>
      <c r="CM47" s="4">
        <v>45</v>
      </c>
      <c r="CN47" s="4">
        <v>45</v>
      </c>
      <c r="CO47" s="4">
        <v>45</v>
      </c>
      <c r="CP47" s="4">
        <v>45</v>
      </c>
      <c r="CQ47" s="2">
        <f t="shared" si="104"/>
        <v>450</v>
      </c>
      <c r="CR47" s="51">
        <f t="shared" si="105"/>
        <v>3</v>
      </c>
      <c r="CS47" s="53">
        <f t="shared" si="90"/>
        <v>3367.1676385766259</v>
      </c>
      <c r="CT47" s="53">
        <f t="shared" si="106"/>
        <v>3367.1676385766259</v>
      </c>
      <c r="CU47" s="53">
        <f t="shared" si="107"/>
        <v>0</v>
      </c>
      <c r="CV47" s="53">
        <f t="shared" si="108"/>
        <v>0</v>
      </c>
      <c r="CW47" s="53">
        <f t="shared" si="109"/>
        <v>3367.1676385766259</v>
      </c>
      <c r="CX47" s="53">
        <f t="shared" si="110"/>
        <v>3367.1676385766259</v>
      </c>
      <c r="CY47" s="53">
        <f t="shared" si="111"/>
        <v>3367.1676385766259</v>
      </c>
      <c r="CZ47" s="53">
        <f t="shared" si="112"/>
        <v>3367.1676385766259</v>
      </c>
      <c r="DA47" s="53">
        <f t="shared" si="113"/>
        <v>3367.1676385766259</v>
      </c>
      <c r="DB47" s="53">
        <f t="shared" si="114"/>
        <v>3367.1676385766259</v>
      </c>
      <c r="DC47" s="53">
        <f t="shared" si="115"/>
        <v>3367.1676385766259</v>
      </c>
      <c r="DD47" s="53">
        <f t="shared" si="116"/>
        <v>3367.1676385766259</v>
      </c>
      <c r="DE47" s="10">
        <f t="shared" si="117"/>
        <v>33671.676385766259</v>
      </c>
      <c r="DF47" s="54">
        <f t="shared" si="118"/>
        <v>17845.988484456117</v>
      </c>
      <c r="DG47" s="10">
        <f t="shared" si="119"/>
        <v>51517.664870222376</v>
      </c>
      <c r="DH47" s="53" cm="1">
        <f t="array" aca="1" ref="DH47" ca="1">DE47*CELL("contents",$Q47)</f>
        <v>3030.4508747189634</v>
      </c>
      <c r="DI47" s="53" cm="1">
        <f t="array" aca="1" ref="DI47" ca="1">DF47*CELL("contents",$Q47)</f>
        <v>1606.1389636010504</v>
      </c>
      <c r="DJ47" s="4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>
        <f t="shared" si="120"/>
        <v>0</v>
      </c>
      <c r="DW47" s="51">
        <f t="shared" si="121"/>
        <v>0</v>
      </c>
      <c r="DX47" s="53">
        <f t="shared" si="39"/>
        <v>0</v>
      </c>
      <c r="DY47" s="53">
        <f t="shared" si="40"/>
        <v>0</v>
      </c>
      <c r="DZ47" s="53">
        <f t="shared" si="41"/>
        <v>0</v>
      </c>
      <c r="EA47" s="53">
        <f t="shared" si="42"/>
        <v>0</v>
      </c>
      <c r="EB47" s="53">
        <f t="shared" si="43"/>
        <v>0</v>
      </c>
      <c r="EC47" s="53">
        <f t="shared" si="44"/>
        <v>0</v>
      </c>
      <c r="ED47" s="53">
        <f t="shared" si="45"/>
        <v>0</v>
      </c>
      <c r="EE47" s="53">
        <f t="shared" si="46"/>
        <v>0</v>
      </c>
      <c r="EF47" s="53">
        <f t="shared" si="47"/>
        <v>0</v>
      </c>
      <c r="EG47" s="53">
        <f t="shared" si="48"/>
        <v>0</v>
      </c>
      <c r="EH47" s="53">
        <f t="shared" si="49"/>
        <v>0</v>
      </c>
      <c r="EI47" s="53">
        <f t="shared" si="50"/>
        <v>0</v>
      </c>
      <c r="EJ47" s="10">
        <f t="shared" si="122"/>
        <v>0</v>
      </c>
      <c r="EK47" s="54">
        <f t="shared" si="123"/>
        <v>0</v>
      </c>
      <c r="EL47" s="10">
        <f t="shared" si="124"/>
        <v>0</v>
      </c>
      <c r="EM47" s="53" cm="1">
        <f t="array" aca="1" ref="EM47" ca="1">EJ47*CELL("contents",$Q47)</f>
        <v>0</v>
      </c>
      <c r="EN47" s="53" cm="1">
        <f t="array" aca="1" ref="EN47" ca="1">EK47*CELL("contents",$Q47)</f>
        <v>0</v>
      </c>
      <c r="EO47" s="11">
        <f t="shared" si="125"/>
        <v>51517.664870222376</v>
      </c>
      <c r="EP47" s="2">
        <v>1</v>
      </c>
      <c r="EQ47" s="2">
        <f t="shared" ref="EQ47:ET47" si="157">EP47*1.0215</f>
        <v>1.0215000000000001</v>
      </c>
      <c r="ER47" s="2">
        <f t="shared" si="157"/>
        <v>1.0434622500000001</v>
      </c>
      <c r="ES47" s="2">
        <f t="shared" si="157"/>
        <v>1.0658966883750003</v>
      </c>
      <c r="ET47" s="2">
        <f t="shared" si="157"/>
        <v>1.0888134671750629</v>
      </c>
      <c r="EU47" s="53">
        <f t="shared" si="52"/>
        <v>0</v>
      </c>
      <c r="EV47" s="53">
        <f t="shared" si="127"/>
        <v>0</v>
      </c>
      <c r="EW47" s="69">
        <f t="shared" si="54"/>
        <v>24941.982507975008</v>
      </c>
      <c r="EX47" s="69">
        <f t="shared" si="55"/>
        <v>0</v>
      </c>
      <c r="EY47" s="9">
        <f t="shared" si="129"/>
        <v>0</v>
      </c>
      <c r="EZ47" s="9">
        <f t="shared" si="92"/>
        <v>0</v>
      </c>
      <c r="FA47" s="9">
        <f t="shared" si="93"/>
        <v>8729.6938777912528</v>
      </c>
      <c r="FB47" s="9">
        <f t="shared" si="94"/>
        <v>0</v>
      </c>
      <c r="FC47" t="s">
        <v>1534</v>
      </c>
    </row>
    <row r="48" spans="1:159" x14ac:dyDescent="0.25">
      <c r="A48" s="2">
        <v>1.2</v>
      </c>
      <c r="B48" s="2" t="s">
        <v>235</v>
      </c>
      <c r="C48" s="4" t="s">
        <v>157</v>
      </c>
      <c r="D48" s="2" t="s">
        <v>236</v>
      </c>
      <c r="E48" s="21" t="s">
        <v>236</v>
      </c>
      <c r="F48" s="2"/>
      <c r="G48" s="4" t="s">
        <v>151</v>
      </c>
      <c r="H48" s="6" t="s">
        <v>152</v>
      </c>
      <c r="I48" s="4" t="s">
        <v>167</v>
      </c>
      <c r="J48" s="7" t="s">
        <v>154</v>
      </c>
      <c r="K48" s="75">
        <v>115</v>
      </c>
      <c r="L48" s="81">
        <v>115</v>
      </c>
      <c r="M48" s="56">
        <v>0</v>
      </c>
      <c r="N48" s="86">
        <v>0</v>
      </c>
      <c r="O48" s="6" t="s">
        <v>155</v>
      </c>
      <c r="P48" s="2" t="s">
        <v>173</v>
      </c>
      <c r="Q48" s="200">
        <f>VLOOKUP(P48,Contingencies!$A$2:$D$7,4,FALSE)</f>
        <v>0.125</v>
      </c>
      <c r="R48" s="53">
        <f t="shared" si="56"/>
        <v>674.17965539718762</v>
      </c>
      <c r="S48" s="67">
        <f t="shared" si="57"/>
        <v>0</v>
      </c>
      <c r="T48" s="4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>
        <f t="shared" si="58"/>
        <v>0</v>
      </c>
      <c r="AH48" s="51">
        <f t="shared" si="95"/>
        <v>0</v>
      </c>
      <c r="AI48" s="53">
        <f t="shared" si="0"/>
        <v>0</v>
      </c>
      <c r="AJ48" s="53">
        <f t="shared" si="1"/>
        <v>0</v>
      </c>
      <c r="AK48" s="53">
        <f t="shared" si="2"/>
        <v>0</v>
      </c>
      <c r="AL48" s="53">
        <f t="shared" si="3"/>
        <v>0</v>
      </c>
      <c r="AM48" s="53">
        <f t="shared" si="4"/>
        <v>0</v>
      </c>
      <c r="AN48" s="53">
        <f t="shared" si="5"/>
        <v>0</v>
      </c>
      <c r="AO48" s="53">
        <f t="shared" si="6"/>
        <v>0</v>
      </c>
      <c r="AP48" s="53">
        <f t="shared" si="7"/>
        <v>0</v>
      </c>
      <c r="AQ48" s="53">
        <f t="shared" si="8"/>
        <v>0</v>
      </c>
      <c r="AR48" s="53">
        <f t="shared" si="9"/>
        <v>0</v>
      </c>
      <c r="AS48" s="53">
        <f t="shared" si="10"/>
        <v>0</v>
      </c>
      <c r="AT48" s="53">
        <f t="shared" si="11"/>
        <v>0</v>
      </c>
      <c r="AU48" s="10">
        <f t="shared" si="96"/>
        <v>0</v>
      </c>
      <c r="AV48" s="54">
        <f t="shared" si="97"/>
        <v>0</v>
      </c>
      <c r="AW48" s="10">
        <f t="shared" si="98"/>
        <v>0</v>
      </c>
      <c r="AX48" s="53" cm="1">
        <f t="array" aca="1" ref="AX48" ca="1">AU48*CELL("contents",$Q48)</f>
        <v>0</v>
      </c>
      <c r="AY48" s="53" cm="1">
        <f t="array" aca="1" ref="AY48" ca="1">AV48*CELL("contents",$Q48)</f>
        <v>0</v>
      </c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>
        <f t="shared" si="99"/>
        <v>0</v>
      </c>
      <c r="BM48" s="51">
        <f t="shared" si="100"/>
        <v>0</v>
      </c>
      <c r="BN48" s="53">
        <f t="shared" si="13"/>
        <v>0</v>
      </c>
      <c r="BO48" s="53">
        <f t="shared" si="14"/>
        <v>0</v>
      </c>
      <c r="BP48" s="53">
        <f t="shared" si="15"/>
        <v>0</v>
      </c>
      <c r="BQ48" s="53">
        <f t="shared" si="16"/>
        <v>0</v>
      </c>
      <c r="BR48" s="53">
        <f t="shared" si="17"/>
        <v>0</v>
      </c>
      <c r="BS48" s="53">
        <f t="shared" si="18"/>
        <v>0</v>
      </c>
      <c r="BT48" s="53">
        <f t="shared" si="19"/>
        <v>0</v>
      </c>
      <c r="BU48" s="53">
        <f t="shared" si="20"/>
        <v>0</v>
      </c>
      <c r="BV48" s="53">
        <f t="shared" si="21"/>
        <v>0</v>
      </c>
      <c r="BW48" s="53">
        <f t="shared" si="22"/>
        <v>0</v>
      </c>
      <c r="BX48" s="53">
        <f t="shared" si="23"/>
        <v>0</v>
      </c>
      <c r="BY48" s="53">
        <f t="shared" si="24"/>
        <v>0</v>
      </c>
      <c r="BZ48" s="10">
        <f t="shared" si="101"/>
        <v>0</v>
      </c>
      <c r="CA48" s="54">
        <f t="shared" si="102"/>
        <v>0</v>
      </c>
      <c r="CB48" s="10">
        <f t="shared" si="103"/>
        <v>0</v>
      </c>
      <c r="CC48" s="53" cm="1">
        <f t="array" aca="1" ref="CC48" ca="1">BZ48*CELL("contents",$Q48)</f>
        <v>0</v>
      </c>
      <c r="CD48" s="53" cm="1">
        <f t="array" aca="1" ref="CD48" ca="1">CA48*CELL("contents",$Q48)</f>
        <v>0</v>
      </c>
      <c r="CE48" s="4">
        <v>4</v>
      </c>
      <c r="CF48" s="4">
        <v>4</v>
      </c>
      <c r="CG48" s="4">
        <v>4</v>
      </c>
      <c r="CH48" s="4">
        <v>0</v>
      </c>
      <c r="CI48" s="4">
        <v>4</v>
      </c>
      <c r="CJ48" s="4">
        <v>4</v>
      </c>
      <c r="CK48" s="4">
        <v>4</v>
      </c>
      <c r="CL48" s="4">
        <v>4</v>
      </c>
      <c r="CM48" s="4">
        <v>4</v>
      </c>
      <c r="CN48" s="4">
        <v>4</v>
      </c>
      <c r="CO48" s="4">
        <v>4</v>
      </c>
      <c r="CP48" s="4">
        <v>4</v>
      </c>
      <c r="CQ48" s="2">
        <f t="shared" si="104"/>
        <v>44</v>
      </c>
      <c r="CR48" s="51">
        <f t="shared" si="105"/>
        <v>0.29333333333333333</v>
      </c>
      <c r="CS48" s="53">
        <f t="shared" si="90"/>
        <v>490.31247665250015</v>
      </c>
      <c r="CT48" s="53">
        <f t="shared" si="106"/>
        <v>490.31247665250015</v>
      </c>
      <c r="CU48" s="53">
        <f t="shared" si="107"/>
        <v>490.31247665250015</v>
      </c>
      <c r="CV48" s="53">
        <f t="shared" si="108"/>
        <v>0</v>
      </c>
      <c r="CW48" s="53">
        <f t="shared" si="109"/>
        <v>490.31247665250015</v>
      </c>
      <c r="CX48" s="53">
        <f t="shared" si="110"/>
        <v>490.31247665250015</v>
      </c>
      <c r="CY48" s="53">
        <f t="shared" si="111"/>
        <v>490.31247665250015</v>
      </c>
      <c r="CZ48" s="53">
        <f t="shared" si="112"/>
        <v>490.31247665250015</v>
      </c>
      <c r="DA48" s="53">
        <f t="shared" si="113"/>
        <v>490.31247665250015</v>
      </c>
      <c r="DB48" s="53">
        <f t="shared" si="114"/>
        <v>490.31247665250015</v>
      </c>
      <c r="DC48" s="53">
        <f t="shared" si="115"/>
        <v>490.31247665250015</v>
      </c>
      <c r="DD48" s="53">
        <f t="shared" si="116"/>
        <v>490.31247665250015</v>
      </c>
      <c r="DE48" s="10">
        <f t="shared" si="117"/>
        <v>5393.4372431775009</v>
      </c>
      <c r="DF48" s="54">
        <f t="shared" si="118"/>
        <v>0</v>
      </c>
      <c r="DG48" s="10">
        <f t="shared" si="119"/>
        <v>5393.4372431775009</v>
      </c>
      <c r="DH48" s="53" cm="1">
        <f t="array" aca="1" ref="DH48" ca="1">DE48*CELL("contents",$Q48)</f>
        <v>674.17965539718762</v>
      </c>
      <c r="DI48" s="53" cm="1">
        <f t="array" aca="1" ref="DI48" ca="1">DF48*CELL("contents",$Q48)</f>
        <v>0</v>
      </c>
      <c r="DJ48" s="4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>
        <f t="shared" si="120"/>
        <v>0</v>
      </c>
      <c r="DW48" s="51">
        <f t="shared" si="121"/>
        <v>0</v>
      </c>
      <c r="DX48" s="53">
        <f t="shared" si="39"/>
        <v>0</v>
      </c>
      <c r="DY48" s="53">
        <f t="shared" si="40"/>
        <v>0</v>
      </c>
      <c r="DZ48" s="53">
        <f t="shared" si="41"/>
        <v>0</v>
      </c>
      <c r="EA48" s="53">
        <f t="shared" si="42"/>
        <v>0</v>
      </c>
      <c r="EB48" s="53">
        <f t="shared" si="43"/>
        <v>0</v>
      </c>
      <c r="EC48" s="53">
        <f t="shared" si="44"/>
        <v>0</v>
      </c>
      <c r="ED48" s="53">
        <f t="shared" si="45"/>
        <v>0</v>
      </c>
      <c r="EE48" s="53">
        <f t="shared" si="46"/>
        <v>0</v>
      </c>
      <c r="EF48" s="53">
        <f t="shared" si="47"/>
        <v>0</v>
      </c>
      <c r="EG48" s="53">
        <f t="shared" si="48"/>
        <v>0</v>
      </c>
      <c r="EH48" s="53">
        <f t="shared" si="49"/>
        <v>0</v>
      </c>
      <c r="EI48" s="53">
        <f t="shared" si="50"/>
        <v>0</v>
      </c>
      <c r="EJ48" s="10">
        <f t="shared" si="122"/>
        <v>0</v>
      </c>
      <c r="EK48" s="54">
        <f t="shared" si="123"/>
        <v>0</v>
      </c>
      <c r="EL48" s="10">
        <f t="shared" si="124"/>
        <v>0</v>
      </c>
      <c r="EM48" s="53" cm="1">
        <f t="array" aca="1" ref="EM48" ca="1">EJ48*CELL("contents",$Q48)</f>
        <v>0</v>
      </c>
      <c r="EN48" s="53" cm="1">
        <f t="array" aca="1" ref="EN48" ca="1">EK48*CELL("contents",$Q48)</f>
        <v>0</v>
      </c>
      <c r="EO48" s="11">
        <f t="shared" si="125"/>
        <v>5393.4372431775009</v>
      </c>
      <c r="EP48" s="2">
        <v>1</v>
      </c>
      <c r="EQ48" s="2">
        <f t="shared" ref="EQ48:ET48" si="158">EP48*1.0215</f>
        <v>1.0215000000000001</v>
      </c>
      <c r="ER48" s="2">
        <f t="shared" si="158"/>
        <v>1.0434622500000001</v>
      </c>
      <c r="ES48" s="2">
        <f t="shared" si="158"/>
        <v>1.0658966883750003</v>
      </c>
      <c r="ET48" s="2">
        <f t="shared" si="158"/>
        <v>1.0888134671750629</v>
      </c>
      <c r="EU48" s="53">
        <f t="shared" si="52"/>
        <v>0</v>
      </c>
      <c r="EV48" s="53">
        <f t="shared" si="127"/>
        <v>0</v>
      </c>
      <c r="EW48" s="69">
        <f t="shared" si="54"/>
        <v>5393.4372431775018</v>
      </c>
      <c r="EX48" s="69">
        <f t="shared" si="55"/>
        <v>0</v>
      </c>
      <c r="EY48" s="9">
        <f t="shared" si="129"/>
        <v>0</v>
      </c>
      <c r="EZ48" s="9">
        <f t="shared" si="92"/>
        <v>0</v>
      </c>
      <c r="FA48" s="9">
        <f t="shared" si="93"/>
        <v>0</v>
      </c>
      <c r="FB48" s="9">
        <f t="shared" si="94"/>
        <v>0</v>
      </c>
      <c r="FC48" t="s">
        <v>1534</v>
      </c>
    </row>
    <row r="49" spans="1:159" x14ac:dyDescent="0.25">
      <c r="A49" s="2">
        <v>1.2</v>
      </c>
      <c r="B49" s="2" t="s">
        <v>237</v>
      </c>
      <c r="C49" s="4" t="s">
        <v>147</v>
      </c>
      <c r="D49" s="2" t="s">
        <v>238</v>
      </c>
      <c r="E49" s="21" t="s">
        <v>238</v>
      </c>
      <c r="F49" s="2" t="s">
        <v>212</v>
      </c>
      <c r="G49" s="4" t="s">
        <v>151</v>
      </c>
      <c r="H49" s="6" t="s">
        <v>152</v>
      </c>
      <c r="I49" s="4" t="s">
        <v>213</v>
      </c>
      <c r="J49" s="7" t="s">
        <v>154</v>
      </c>
      <c r="K49" s="75">
        <v>52</v>
      </c>
      <c r="L49" s="81">
        <v>52</v>
      </c>
      <c r="M49" s="56">
        <v>0.35</v>
      </c>
      <c r="N49" s="86">
        <v>0.53</v>
      </c>
      <c r="O49" s="6" t="s">
        <v>155</v>
      </c>
      <c r="P49" s="2" t="s">
        <v>156</v>
      </c>
      <c r="Q49" s="200">
        <f>VLOOKUP(P49,Contingencies!$A$2:$D$7,4,FALSE)</f>
        <v>0.09</v>
      </c>
      <c r="R49" s="53">
        <f t="shared" si="56"/>
        <v>189.45106079375577</v>
      </c>
      <c r="S49" s="67">
        <f t="shared" si="57"/>
        <v>100.40906222069056</v>
      </c>
      <c r="T49" s="4" t="s">
        <v>232</v>
      </c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>
        <f t="shared" si="58"/>
        <v>0</v>
      </c>
      <c r="AH49" s="51">
        <f t="shared" si="95"/>
        <v>0</v>
      </c>
      <c r="AI49" s="53">
        <f t="shared" si="0"/>
        <v>0</v>
      </c>
      <c r="AJ49" s="53">
        <f t="shared" si="1"/>
        <v>0</v>
      </c>
      <c r="AK49" s="53">
        <f t="shared" si="2"/>
        <v>0</v>
      </c>
      <c r="AL49" s="53">
        <f t="shared" si="3"/>
        <v>0</v>
      </c>
      <c r="AM49" s="53">
        <f t="shared" si="4"/>
        <v>0</v>
      </c>
      <c r="AN49" s="53">
        <f t="shared" si="5"/>
        <v>0</v>
      </c>
      <c r="AO49" s="53">
        <f t="shared" si="6"/>
        <v>0</v>
      </c>
      <c r="AP49" s="53">
        <f t="shared" si="7"/>
        <v>0</v>
      </c>
      <c r="AQ49" s="53">
        <f t="shared" si="8"/>
        <v>0</v>
      </c>
      <c r="AR49" s="53">
        <f t="shared" si="9"/>
        <v>0</v>
      </c>
      <c r="AS49" s="53">
        <f t="shared" si="10"/>
        <v>0</v>
      </c>
      <c r="AT49" s="53">
        <f t="shared" si="11"/>
        <v>0</v>
      </c>
      <c r="AU49" s="10">
        <f t="shared" si="96"/>
        <v>0</v>
      </c>
      <c r="AV49" s="54">
        <f t="shared" si="97"/>
        <v>0</v>
      </c>
      <c r="AW49" s="10">
        <f t="shared" si="98"/>
        <v>0</v>
      </c>
      <c r="AX49" s="53" cm="1">
        <f t="array" aca="1" ref="AX49" ca="1">AU49*CELL("contents",$Q49)</f>
        <v>0</v>
      </c>
      <c r="AY49" s="53" cm="1">
        <f t="array" aca="1" ref="AY49" ca="1">AV49*CELL("contents",$Q49)</f>
        <v>0</v>
      </c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>
        <f t="shared" si="99"/>
        <v>0</v>
      </c>
      <c r="BM49" s="51">
        <f t="shared" si="100"/>
        <v>0</v>
      </c>
      <c r="BN49" s="53">
        <f t="shared" si="13"/>
        <v>0</v>
      </c>
      <c r="BO49" s="53">
        <f t="shared" si="14"/>
        <v>0</v>
      </c>
      <c r="BP49" s="53">
        <f t="shared" si="15"/>
        <v>0</v>
      </c>
      <c r="BQ49" s="53">
        <f t="shared" si="16"/>
        <v>0</v>
      </c>
      <c r="BR49" s="53">
        <f t="shared" si="17"/>
        <v>0</v>
      </c>
      <c r="BS49" s="53">
        <f t="shared" si="18"/>
        <v>0</v>
      </c>
      <c r="BT49" s="53">
        <f t="shared" si="19"/>
        <v>0</v>
      </c>
      <c r="BU49" s="53">
        <f t="shared" si="20"/>
        <v>0</v>
      </c>
      <c r="BV49" s="53">
        <f t="shared" si="21"/>
        <v>0</v>
      </c>
      <c r="BW49" s="53">
        <f t="shared" si="22"/>
        <v>0</v>
      </c>
      <c r="BX49" s="53">
        <f t="shared" si="23"/>
        <v>0</v>
      </c>
      <c r="BY49" s="53">
        <f t="shared" si="24"/>
        <v>0</v>
      </c>
      <c r="BZ49" s="10">
        <f t="shared" si="101"/>
        <v>0</v>
      </c>
      <c r="CA49" s="54">
        <f t="shared" si="102"/>
        <v>0</v>
      </c>
      <c r="CB49" s="10">
        <f t="shared" si="103"/>
        <v>0</v>
      </c>
      <c r="CC49" s="53" cm="1">
        <f t="array" aca="1" ref="CC49" ca="1">BZ49*CELL("contents",$Q49)</f>
        <v>0</v>
      </c>
      <c r="CD49" s="53" cm="1">
        <f t="array" aca="1" ref="CD49" ca="1">CA49*CELL("contents",$Q49)</f>
        <v>0</v>
      </c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>
        <f t="shared" si="104"/>
        <v>0</v>
      </c>
      <c r="CR49" s="51">
        <f t="shared" si="105"/>
        <v>0</v>
      </c>
      <c r="CS49" s="53">
        <f t="shared" si="90"/>
        <v>0</v>
      </c>
      <c r="CT49" s="53">
        <f t="shared" si="106"/>
        <v>0</v>
      </c>
      <c r="CU49" s="53">
        <f t="shared" si="107"/>
        <v>0</v>
      </c>
      <c r="CV49" s="53">
        <f t="shared" si="108"/>
        <v>0</v>
      </c>
      <c r="CW49" s="53">
        <f t="shared" si="109"/>
        <v>0</v>
      </c>
      <c r="CX49" s="53">
        <f t="shared" si="110"/>
        <v>0</v>
      </c>
      <c r="CY49" s="53">
        <f t="shared" si="111"/>
        <v>0</v>
      </c>
      <c r="CZ49" s="53">
        <f t="shared" si="112"/>
        <v>0</v>
      </c>
      <c r="DA49" s="53">
        <f t="shared" si="113"/>
        <v>0</v>
      </c>
      <c r="DB49" s="53">
        <f t="shared" si="114"/>
        <v>0</v>
      </c>
      <c r="DC49" s="53">
        <f t="shared" si="115"/>
        <v>0</v>
      </c>
      <c r="DD49" s="53">
        <f t="shared" si="116"/>
        <v>0</v>
      </c>
      <c r="DE49" s="10">
        <f t="shared" si="117"/>
        <v>0</v>
      </c>
      <c r="DF49" s="54">
        <f t="shared" si="118"/>
        <v>0</v>
      </c>
      <c r="DG49" s="10">
        <f t="shared" si="119"/>
        <v>0</v>
      </c>
      <c r="DH49" s="53" cm="1">
        <f t="array" aca="1" ref="DH49" ca="1">DE49*CELL("contents",$Q49)</f>
        <v>0</v>
      </c>
      <c r="DI49" s="53" cm="1">
        <f t="array" aca="1" ref="DI49" ca="1">DF49*CELL("contents",$Q49)</f>
        <v>0</v>
      </c>
      <c r="DJ49" s="4">
        <v>6</v>
      </c>
      <c r="DK49" s="4"/>
      <c r="DL49" s="4"/>
      <c r="DM49" s="4"/>
      <c r="DN49" s="4">
        <v>12</v>
      </c>
      <c r="DO49" s="4"/>
      <c r="DP49" s="4"/>
      <c r="DQ49" s="4"/>
      <c r="DR49" s="2"/>
      <c r="DS49" s="2"/>
      <c r="DT49" s="2"/>
      <c r="DU49" s="2"/>
      <c r="DV49" s="2">
        <f t="shared" si="120"/>
        <v>18</v>
      </c>
      <c r="DW49" s="51">
        <f t="shared" si="121"/>
        <v>0.12</v>
      </c>
      <c r="DX49" s="53">
        <f t="shared" si="39"/>
        <v>458.60823237413655</v>
      </c>
      <c r="DY49" s="53">
        <f t="shared" si="40"/>
        <v>0</v>
      </c>
      <c r="DZ49" s="53">
        <f t="shared" si="41"/>
        <v>0</v>
      </c>
      <c r="EA49" s="53">
        <f t="shared" si="42"/>
        <v>0</v>
      </c>
      <c r="EB49" s="53">
        <f t="shared" si="43"/>
        <v>917.2164647482731</v>
      </c>
      <c r="EC49" s="53">
        <f t="shared" si="44"/>
        <v>0</v>
      </c>
      <c r="ED49" s="53">
        <f t="shared" si="45"/>
        <v>0</v>
      </c>
      <c r="EE49" s="53">
        <f t="shared" si="46"/>
        <v>0</v>
      </c>
      <c r="EF49" s="53">
        <f t="shared" si="47"/>
        <v>0</v>
      </c>
      <c r="EG49" s="53">
        <f t="shared" si="48"/>
        <v>0</v>
      </c>
      <c r="EH49" s="53">
        <f t="shared" si="49"/>
        <v>0</v>
      </c>
      <c r="EI49" s="53">
        <f t="shared" si="50"/>
        <v>0</v>
      </c>
      <c r="EJ49" s="10">
        <f t="shared" si="122"/>
        <v>1375.8246971224096</v>
      </c>
      <c r="EK49" s="54">
        <f t="shared" si="123"/>
        <v>729.1870894748771</v>
      </c>
      <c r="EL49" s="10">
        <f t="shared" si="124"/>
        <v>2105.0117865972866</v>
      </c>
      <c r="EM49" s="53" cm="1">
        <f t="array" aca="1" ref="EM49" ca="1">EJ49*CELL("contents",$Q49)</f>
        <v>123.82422274101685</v>
      </c>
      <c r="EN49" s="53" cm="1">
        <f t="array" aca="1" ref="EN49" ca="1">EK49*CELL("contents",$Q49)</f>
        <v>65.626838052738933</v>
      </c>
      <c r="EO49" s="11">
        <f t="shared" si="125"/>
        <v>2105.0117865972866</v>
      </c>
      <c r="EP49" s="2">
        <v>1</v>
      </c>
      <c r="EQ49" s="2">
        <f t="shared" ref="EQ49:ET49" si="159">EP49*1.0215</f>
        <v>1.0215000000000001</v>
      </c>
      <c r="ER49" s="2">
        <f t="shared" si="159"/>
        <v>1.0434622500000001</v>
      </c>
      <c r="ES49" s="2">
        <f t="shared" si="159"/>
        <v>1.0658966883750003</v>
      </c>
      <c r="ET49" s="2">
        <f t="shared" si="159"/>
        <v>1.0888134671750629</v>
      </c>
      <c r="EU49" s="53">
        <f t="shared" si="52"/>
        <v>0</v>
      </c>
      <c r="EV49" s="53">
        <f t="shared" si="127"/>
        <v>0</v>
      </c>
      <c r="EW49" s="69">
        <f t="shared" si="54"/>
        <v>0</v>
      </c>
      <c r="EX49" s="69">
        <f t="shared" si="55"/>
        <v>1019.1294052758589</v>
      </c>
      <c r="EY49" s="9">
        <f t="shared" si="129"/>
        <v>0</v>
      </c>
      <c r="EZ49" s="9">
        <f t="shared" si="92"/>
        <v>0</v>
      </c>
      <c r="FA49" s="9">
        <f t="shared" si="93"/>
        <v>0</v>
      </c>
      <c r="FB49" s="9">
        <f t="shared" si="94"/>
        <v>356.69529184655056</v>
      </c>
      <c r="FC49" t="s">
        <v>1534</v>
      </c>
    </row>
    <row r="50" spans="1:159" x14ac:dyDescent="0.25">
      <c r="A50" s="2">
        <v>1.2</v>
      </c>
      <c r="B50" s="2" t="s">
        <v>239</v>
      </c>
      <c r="C50" s="4" t="s">
        <v>147</v>
      </c>
      <c r="D50" s="2" t="s">
        <v>240</v>
      </c>
      <c r="E50" s="21" t="s">
        <v>240</v>
      </c>
      <c r="F50" s="2" t="s">
        <v>212</v>
      </c>
      <c r="G50" s="4" t="s">
        <v>151</v>
      </c>
      <c r="H50" s="6" t="s">
        <v>152</v>
      </c>
      <c r="I50" s="4" t="s">
        <v>213</v>
      </c>
      <c r="J50" s="7" t="s">
        <v>154</v>
      </c>
      <c r="K50" s="75">
        <v>52</v>
      </c>
      <c r="L50" s="81">
        <v>52</v>
      </c>
      <c r="M50" s="56">
        <v>0.35</v>
      </c>
      <c r="N50" s="86">
        <v>0.53</v>
      </c>
      <c r="O50" s="6" t="s">
        <v>155</v>
      </c>
      <c r="P50" s="2" t="s">
        <v>156</v>
      </c>
      <c r="Q50" s="200">
        <f>VLOOKUP(P50,Contingencies!$A$2:$D$7,4,FALSE)</f>
        <v>0.09</v>
      </c>
      <c r="R50" s="53">
        <f t="shared" si="56"/>
        <v>810.4295378399554</v>
      </c>
      <c r="S50" s="67">
        <f t="shared" si="57"/>
        <v>429.52765505517641</v>
      </c>
      <c r="T50" s="4" t="s">
        <v>241</v>
      </c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>
        <f t="shared" si="58"/>
        <v>0</v>
      </c>
      <c r="AH50" s="51">
        <f t="shared" si="95"/>
        <v>0</v>
      </c>
      <c r="AI50" s="53">
        <f t="shared" si="0"/>
        <v>0</v>
      </c>
      <c r="AJ50" s="53">
        <f t="shared" si="1"/>
        <v>0</v>
      </c>
      <c r="AK50" s="53">
        <f t="shared" si="2"/>
        <v>0</v>
      </c>
      <c r="AL50" s="53">
        <f t="shared" si="3"/>
        <v>0</v>
      </c>
      <c r="AM50" s="53">
        <f t="shared" si="4"/>
        <v>0</v>
      </c>
      <c r="AN50" s="53">
        <f t="shared" si="5"/>
        <v>0</v>
      </c>
      <c r="AO50" s="53">
        <f t="shared" si="6"/>
        <v>0</v>
      </c>
      <c r="AP50" s="53">
        <f t="shared" si="7"/>
        <v>0</v>
      </c>
      <c r="AQ50" s="53">
        <f t="shared" si="8"/>
        <v>0</v>
      </c>
      <c r="AR50" s="53">
        <f t="shared" si="9"/>
        <v>0</v>
      </c>
      <c r="AS50" s="53">
        <f t="shared" si="10"/>
        <v>0</v>
      </c>
      <c r="AT50" s="53">
        <f t="shared" si="11"/>
        <v>0</v>
      </c>
      <c r="AU50" s="10">
        <f t="shared" si="96"/>
        <v>0</v>
      </c>
      <c r="AV50" s="54">
        <f t="shared" si="97"/>
        <v>0</v>
      </c>
      <c r="AW50" s="10">
        <f t="shared" si="98"/>
        <v>0</v>
      </c>
      <c r="AX50" s="53" cm="1">
        <f t="array" aca="1" ref="AX50" ca="1">AU50*CELL("contents",$Q50)</f>
        <v>0</v>
      </c>
      <c r="AY50" s="53" cm="1">
        <f t="array" aca="1" ref="AY50" ca="1">AV50*CELL("contents",$Q50)</f>
        <v>0</v>
      </c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>
        <f t="shared" si="99"/>
        <v>0</v>
      </c>
      <c r="BM50" s="51">
        <f t="shared" si="100"/>
        <v>0</v>
      </c>
      <c r="BN50" s="53">
        <f t="shared" si="13"/>
        <v>0</v>
      </c>
      <c r="BO50" s="53">
        <f t="shared" si="14"/>
        <v>0</v>
      </c>
      <c r="BP50" s="53">
        <f t="shared" si="15"/>
        <v>0</v>
      </c>
      <c r="BQ50" s="53">
        <f t="shared" si="16"/>
        <v>0</v>
      </c>
      <c r="BR50" s="53">
        <f t="shared" si="17"/>
        <v>0</v>
      </c>
      <c r="BS50" s="53">
        <f t="shared" si="18"/>
        <v>0</v>
      </c>
      <c r="BT50" s="53">
        <f t="shared" si="19"/>
        <v>0</v>
      </c>
      <c r="BU50" s="53">
        <f t="shared" si="20"/>
        <v>0</v>
      </c>
      <c r="BV50" s="53">
        <f t="shared" si="21"/>
        <v>0</v>
      </c>
      <c r="BW50" s="53">
        <f t="shared" si="22"/>
        <v>0</v>
      </c>
      <c r="BX50" s="53">
        <f t="shared" si="23"/>
        <v>0</v>
      </c>
      <c r="BY50" s="53">
        <f t="shared" si="24"/>
        <v>0</v>
      </c>
      <c r="BZ50" s="10">
        <f t="shared" si="101"/>
        <v>0</v>
      </c>
      <c r="CA50" s="54">
        <f t="shared" si="102"/>
        <v>0</v>
      </c>
      <c r="CB50" s="10">
        <f t="shared" si="103"/>
        <v>0</v>
      </c>
      <c r="CC50" s="53" cm="1">
        <f t="array" aca="1" ref="CC50" ca="1">BZ50*CELL("contents",$Q50)</f>
        <v>0</v>
      </c>
      <c r="CD50" s="53" cm="1">
        <f t="array" aca="1" ref="CD50" ca="1">CA50*CELL("contents",$Q50)</f>
        <v>0</v>
      </c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>
        <f t="shared" si="104"/>
        <v>0</v>
      </c>
      <c r="CR50" s="51">
        <f t="shared" si="105"/>
        <v>0</v>
      </c>
      <c r="CS50" s="53">
        <f t="shared" si="90"/>
        <v>0</v>
      </c>
      <c r="CT50" s="53">
        <f t="shared" si="106"/>
        <v>0</v>
      </c>
      <c r="CU50" s="53">
        <f t="shared" si="107"/>
        <v>0</v>
      </c>
      <c r="CV50" s="53">
        <f t="shared" si="108"/>
        <v>0</v>
      </c>
      <c r="CW50" s="53">
        <f t="shared" si="109"/>
        <v>0</v>
      </c>
      <c r="CX50" s="53">
        <f t="shared" si="110"/>
        <v>0</v>
      </c>
      <c r="CY50" s="53">
        <f t="shared" si="111"/>
        <v>0</v>
      </c>
      <c r="CZ50" s="53">
        <f t="shared" si="112"/>
        <v>0</v>
      </c>
      <c r="DA50" s="53">
        <f t="shared" si="113"/>
        <v>0</v>
      </c>
      <c r="DB50" s="53">
        <f t="shared" si="114"/>
        <v>0</v>
      </c>
      <c r="DC50" s="53">
        <f t="shared" si="115"/>
        <v>0</v>
      </c>
      <c r="DD50" s="53">
        <f t="shared" si="116"/>
        <v>0</v>
      </c>
      <c r="DE50" s="10">
        <f t="shared" si="117"/>
        <v>0</v>
      </c>
      <c r="DF50" s="54">
        <f t="shared" si="118"/>
        <v>0</v>
      </c>
      <c r="DG50" s="10">
        <f t="shared" si="119"/>
        <v>0</v>
      </c>
      <c r="DH50" s="53" cm="1">
        <f t="array" aca="1" ref="DH50" ca="1">DE50*CELL("contents",$Q50)</f>
        <v>0</v>
      </c>
      <c r="DI50" s="53" cm="1">
        <f t="array" aca="1" ref="DI50" ca="1">DF50*CELL("contents",$Q50)</f>
        <v>0</v>
      </c>
      <c r="DJ50" s="4">
        <v>15</v>
      </c>
      <c r="DK50" s="4"/>
      <c r="DL50" s="4"/>
      <c r="DM50" s="4"/>
      <c r="DN50" s="4">
        <v>30</v>
      </c>
      <c r="DO50" s="4">
        <v>16</v>
      </c>
      <c r="DP50" s="4">
        <v>16</v>
      </c>
      <c r="DQ50" s="4"/>
      <c r="DR50" s="2"/>
      <c r="DS50" s="2"/>
      <c r="DT50" s="2"/>
      <c r="DU50" s="2"/>
      <c r="DV50" s="2">
        <f t="shared" si="120"/>
        <v>77</v>
      </c>
      <c r="DW50" s="51">
        <f t="shared" si="121"/>
        <v>0.51333333333333331</v>
      </c>
      <c r="DX50" s="53">
        <f t="shared" si="39"/>
        <v>1146.5205809353413</v>
      </c>
      <c r="DY50" s="53">
        <f t="shared" si="40"/>
        <v>0</v>
      </c>
      <c r="DZ50" s="53">
        <f t="shared" si="41"/>
        <v>0</v>
      </c>
      <c r="EA50" s="53">
        <f t="shared" si="42"/>
        <v>0</v>
      </c>
      <c r="EB50" s="53">
        <f t="shared" si="43"/>
        <v>2293.0411618706826</v>
      </c>
      <c r="EC50" s="53">
        <f t="shared" si="44"/>
        <v>1222.9552863310307</v>
      </c>
      <c r="ED50" s="53">
        <f t="shared" si="45"/>
        <v>1222.9552863310307</v>
      </c>
      <c r="EE50" s="53">
        <f t="shared" si="46"/>
        <v>0</v>
      </c>
      <c r="EF50" s="53">
        <f t="shared" si="47"/>
        <v>0</v>
      </c>
      <c r="EG50" s="53">
        <f t="shared" si="48"/>
        <v>0</v>
      </c>
      <c r="EH50" s="53">
        <f t="shared" si="49"/>
        <v>0</v>
      </c>
      <c r="EI50" s="53">
        <f t="shared" si="50"/>
        <v>0</v>
      </c>
      <c r="EJ50" s="10">
        <f t="shared" si="122"/>
        <v>5885.472315468086</v>
      </c>
      <c r="EK50" s="54">
        <f t="shared" si="123"/>
        <v>3119.3003271980856</v>
      </c>
      <c r="EL50" s="10">
        <f t="shared" si="124"/>
        <v>9004.772642666172</v>
      </c>
      <c r="EM50" s="53" cm="1">
        <f t="array" aca="1" ref="EM50" ca="1">EJ50*CELL("contents",$Q50)</f>
        <v>529.69250839212771</v>
      </c>
      <c r="EN50" s="53" cm="1">
        <f t="array" aca="1" ref="EN50" ca="1">EK50*CELL("contents",$Q50)</f>
        <v>280.73702944782769</v>
      </c>
      <c r="EO50" s="11">
        <f t="shared" si="125"/>
        <v>9004.772642666172</v>
      </c>
      <c r="EP50" s="2">
        <v>1</v>
      </c>
      <c r="EQ50" s="2">
        <f t="shared" ref="EQ50:ET50" si="160">EP50*1.0215</f>
        <v>1.0215000000000001</v>
      </c>
      <c r="ER50" s="2">
        <f t="shared" si="160"/>
        <v>1.0434622500000001</v>
      </c>
      <c r="ES50" s="2">
        <f t="shared" si="160"/>
        <v>1.0658966883750003</v>
      </c>
      <c r="ET50" s="2">
        <f t="shared" si="160"/>
        <v>1.0888134671750629</v>
      </c>
      <c r="EU50" s="53">
        <f t="shared" si="52"/>
        <v>0</v>
      </c>
      <c r="EV50" s="53">
        <f t="shared" si="127"/>
        <v>0</v>
      </c>
      <c r="EW50" s="69">
        <f t="shared" si="54"/>
        <v>0</v>
      </c>
      <c r="EX50" s="69">
        <f t="shared" si="55"/>
        <v>4359.6091225689515</v>
      </c>
      <c r="EY50" s="9">
        <f t="shared" si="129"/>
        <v>0</v>
      </c>
      <c r="EZ50" s="9">
        <f t="shared" si="92"/>
        <v>0</v>
      </c>
      <c r="FA50" s="9">
        <f t="shared" si="93"/>
        <v>0</v>
      </c>
      <c r="FB50" s="9">
        <f t="shared" si="94"/>
        <v>1525.8631928991329</v>
      </c>
      <c r="FC50" t="s">
        <v>1534</v>
      </c>
    </row>
    <row r="51" spans="1:159" x14ac:dyDescent="0.25">
      <c r="A51" s="2">
        <v>1.2</v>
      </c>
      <c r="B51" s="2" t="s">
        <v>243</v>
      </c>
      <c r="C51" s="4" t="s">
        <v>157</v>
      </c>
      <c r="D51" s="2" t="s">
        <v>244</v>
      </c>
      <c r="E51" s="13" t="s">
        <v>245</v>
      </c>
      <c r="F51" s="2"/>
      <c r="G51" s="4" t="s">
        <v>151</v>
      </c>
      <c r="H51" s="6" t="s">
        <v>163</v>
      </c>
      <c r="I51" s="4" t="s">
        <v>167</v>
      </c>
      <c r="J51" s="7" t="s">
        <v>154</v>
      </c>
      <c r="K51" s="75">
        <v>115</v>
      </c>
      <c r="L51" s="81">
        <v>115</v>
      </c>
      <c r="M51" s="56">
        <v>0</v>
      </c>
      <c r="N51" s="86">
        <v>0</v>
      </c>
      <c r="O51" s="6" t="s">
        <v>155</v>
      </c>
      <c r="P51" s="2" t="s">
        <v>173</v>
      </c>
      <c r="Q51" s="200">
        <f>VLOOKUP(P51,Contingencies!$A$2:$D$7,4,FALSE)</f>
        <v>0.125</v>
      </c>
      <c r="R51" s="53">
        <f t="shared" si="56"/>
        <v>2114.5050000000001</v>
      </c>
      <c r="S51" s="67">
        <f t="shared" si="57"/>
        <v>0</v>
      </c>
      <c r="T51" s="4" t="s">
        <v>246</v>
      </c>
      <c r="U51" s="4">
        <v>12</v>
      </c>
      <c r="V51" s="4">
        <v>12</v>
      </c>
      <c r="W51" s="4">
        <v>12</v>
      </c>
      <c r="X51" s="4">
        <v>12</v>
      </c>
      <c r="Y51" s="4">
        <v>12</v>
      </c>
      <c r="Z51" s="4">
        <v>12</v>
      </c>
      <c r="AA51" s="4">
        <v>12</v>
      </c>
      <c r="AB51" s="4">
        <v>12</v>
      </c>
      <c r="AC51" s="4">
        <v>12</v>
      </c>
      <c r="AD51" s="4">
        <v>12</v>
      </c>
      <c r="AE51" s="4">
        <v>12</v>
      </c>
      <c r="AF51" s="4">
        <v>12</v>
      </c>
      <c r="AG51" s="2">
        <f t="shared" si="58"/>
        <v>144</v>
      </c>
      <c r="AH51" s="51">
        <f t="shared" si="95"/>
        <v>0.96</v>
      </c>
      <c r="AI51" s="53">
        <f t="shared" si="0"/>
        <v>1409.67</v>
      </c>
      <c r="AJ51" s="53">
        <f t="shared" si="1"/>
        <v>1409.67</v>
      </c>
      <c r="AK51" s="53">
        <f t="shared" si="2"/>
        <v>1409.67</v>
      </c>
      <c r="AL51" s="53">
        <f t="shared" si="3"/>
        <v>1409.67</v>
      </c>
      <c r="AM51" s="53">
        <f t="shared" si="4"/>
        <v>1409.67</v>
      </c>
      <c r="AN51" s="53">
        <f t="shared" si="5"/>
        <v>1409.67</v>
      </c>
      <c r="AO51" s="53">
        <f t="shared" si="6"/>
        <v>1409.67</v>
      </c>
      <c r="AP51" s="53">
        <f t="shared" si="7"/>
        <v>1409.67</v>
      </c>
      <c r="AQ51" s="53">
        <f t="shared" si="8"/>
        <v>1409.67</v>
      </c>
      <c r="AR51" s="53">
        <f t="shared" si="9"/>
        <v>1409.67</v>
      </c>
      <c r="AS51" s="53">
        <f t="shared" si="10"/>
        <v>1409.67</v>
      </c>
      <c r="AT51" s="53">
        <f t="shared" si="11"/>
        <v>1409.67</v>
      </c>
      <c r="AU51" s="10">
        <f t="shared" si="96"/>
        <v>16916.04</v>
      </c>
      <c r="AV51" s="54">
        <f t="shared" si="97"/>
        <v>0</v>
      </c>
      <c r="AW51" s="10">
        <f t="shared" si="98"/>
        <v>16916.04</v>
      </c>
      <c r="AX51" s="53" cm="1">
        <f t="array" aca="1" ref="AX51" ca="1">AU51*CELL("contents",$Q51)</f>
        <v>2114.5050000000001</v>
      </c>
      <c r="AY51" s="53" cm="1">
        <f t="array" aca="1" ref="AY51" ca="1">AV51*CELL("contents",$Q51)</f>
        <v>0</v>
      </c>
      <c r="AZ51" s="4"/>
      <c r="BA51" s="2"/>
      <c r="BB51" s="2"/>
      <c r="BC51" s="2"/>
      <c r="BD51" s="18"/>
      <c r="BE51" s="18"/>
      <c r="BF51" s="18"/>
      <c r="BG51" s="18"/>
      <c r="BH51" s="18"/>
      <c r="BI51" s="18"/>
      <c r="BJ51" s="18"/>
      <c r="BK51" s="18"/>
      <c r="BL51" s="2">
        <f t="shared" si="99"/>
        <v>0</v>
      </c>
      <c r="BM51" s="51">
        <f t="shared" si="100"/>
        <v>0</v>
      </c>
      <c r="BN51" s="53">
        <f t="shared" si="13"/>
        <v>0</v>
      </c>
      <c r="BO51" s="53">
        <f t="shared" si="14"/>
        <v>0</v>
      </c>
      <c r="BP51" s="53">
        <f t="shared" si="15"/>
        <v>0</v>
      </c>
      <c r="BQ51" s="53">
        <f t="shared" si="16"/>
        <v>0</v>
      </c>
      <c r="BR51" s="53">
        <f t="shared" si="17"/>
        <v>0</v>
      </c>
      <c r="BS51" s="53">
        <f t="shared" si="18"/>
        <v>0</v>
      </c>
      <c r="BT51" s="53">
        <f t="shared" si="19"/>
        <v>0</v>
      </c>
      <c r="BU51" s="53">
        <f t="shared" si="20"/>
        <v>0</v>
      </c>
      <c r="BV51" s="53">
        <f t="shared" si="21"/>
        <v>0</v>
      </c>
      <c r="BW51" s="53">
        <f t="shared" si="22"/>
        <v>0</v>
      </c>
      <c r="BX51" s="53">
        <f t="shared" si="23"/>
        <v>0</v>
      </c>
      <c r="BY51" s="53">
        <f t="shared" si="24"/>
        <v>0</v>
      </c>
      <c r="BZ51" s="10">
        <f t="shared" si="101"/>
        <v>0</v>
      </c>
      <c r="CA51" s="54">
        <f t="shared" si="102"/>
        <v>0</v>
      </c>
      <c r="CB51" s="10">
        <f t="shared" si="103"/>
        <v>0</v>
      </c>
      <c r="CC51" s="53" cm="1">
        <f t="array" aca="1" ref="CC51" ca="1">BZ51*CELL("contents",$Q51)</f>
        <v>0</v>
      </c>
      <c r="CD51" s="53" cm="1">
        <f t="array" aca="1" ref="CD51" ca="1">CA51*CELL("contents",$Q51)</f>
        <v>0</v>
      </c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>
        <f t="shared" si="104"/>
        <v>0</v>
      </c>
      <c r="CR51" s="51">
        <f t="shared" si="105"/>
        <v>0</v>
      </c>
      <c r="CS51" s="53">
        <f t="shared" si="90"/>
        <v>0</v>
      </c>
      <c r="CT51" s="53">
        <f t="shared" si="106"/>
        <v>0</v>
      </c>
      <c r="CU51" s="53">
        <f t="shared" si="107"/>
        <v>0</v>
      </c>
      <c r="CV51" s="53">
        <f t="shared" si="108"/>
        <v>0</v>
      </c>
      <c r="CW51" s="53">
        <f t="shared" si="109"/>
        <v>0</v>
      </c>
      <c r="CX51" s="53">
        <f t="shared" si="110"/>
        <v>0</v>
      </c>
      <c r="CY51" s="53">
        <f t="shared" si="111"/>
        <v>0</v>
      </c>
      <c r="CZ51" s="53">
        <f t="shared" si="112"/>
        <v>0</v>
      </c>
      <c r="DA51" s="53">
        <f t="shared" si="113"/>
        <v>0</v>
      </c>
      <c r="DB51" s="53">
        <f t="shared" si="114"/>
        <v>0</v>
      </c>
      <c r="DC51" s="53">
        <f t="shared" si="115"/>
        <v>0</v>
      </c>
      <c r="DD51" s="53">
        <f t="shared" si="116"/>
        <v>0</v>
      </c>
      <c r="DE51" s="10">
        <f t="shared" si="117"/>
        <v>0</v>
      </c>
      <c r="DF51" s="54">
        <f t="shared" si="118"/>
        <v>0</v>
      </c>
      <c r="DG51" s="10">
        <f t="shared" si="119"/>
        <v>0</v>
      </c>
      <c r="DH51" s="53" cm="1">
        <f t="array" aca="1" ref="DH51" ca="1">DE51*CELL("contents",$Q51)</f>
        <v>0</v>
      </c>
      <c r="DI51" s="53" cm="1">
        <f t="array" aca="1" ref="DI51" ca="1">DF51*CELL("contents",$Q51)</f>
        <v>0</v>
      </c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>
        <f t="shared" si="120"/>
        <v>0</v>
      </c>
      <c r="DW51" s="51">
        <f t="shared" si="121"/>
        <v>0</v>
      </c>
      <c r="DX51" s="53">
        <f t="shared" si="39"/>
        <v>0</v>
      </c>
      <c r="DY51" s="53">
        <f t="shared" si="40"/>
        <v>0</v>
      </c>
      <c r="DZ51" s="53">
        <f t="shared" si="41"/>
        <v>0</v>
      </c>
      <c r="EA51" s="53">
        <f t="shared" si="42"/>
        <v>0</v>
      </c>
      <c r="EB51" s="53">
        <f t="shared" si="43"/>
        <v>0</v>
      </c>
      <c r="EC51" s="53">
        <f t="shared" si="44"/>
        <v>0</v>
      </c>
      <c r="ED51" s="53">
        <f t="shared" si="45"/>
        <v>0</v>
      </c>
      <c r="EE51" s="53">
        <f t="shared" si="46"/>
        <v>0</v>
      </c>
      <c r="EF51" s="53">
        <f t="shared" si="47"/>
        <v>0</v>
      </c>
      <c r="EG51" s="53">
        <f t="shared" si="48"/>
        <v>0</v>
      </c>
      <c r="EH51" s="53">
        <f t="shared" si="49"/>
        <v>0</v>
      </c>
      <c r="EI51" s="53">
        <f t="shared" si="50"/>
        <v>0</v>
      </c>
      <c r="EJ51" s="10">
        <f t="shared" si="122"/>
        <v>0</v>
      </c>
      <c r="EK51" s="54">
        <f t="shared" si="123"/>
        <v>0</v>
      </c>
      <c r="EL51" s="10">
        <f t="shared" si="124"/>
        <v>0</v>
      </c>
      <c r="EM51" s="53" cm="1">
        <f t="array" aca="1" ref="EM51" ca="1">EJ51*CELL("contents",$Q51)</f>
        <v>0</v>
      </c>
      <c r="EN51" s="53" cm="1">
        <f t="array" aca="1" ref="EN51" ca="1">EK51*CELL("contents",$Q51)</f>
        <v>0</v>
      </c>
      <c r="EO51" s="11">
        <f t="shared" si="125"/>
        <v>16916.04</v>
      </c>
      <c r="EP51" s="2">
        <v>1</v>
      </c>
      <c r="EQ51" s="2">
        <f t="shared" ref="EQ51:ET51" si="161">EP51*1.0215</f>
        <v>1.0215000000000001</v>
      </c>
      <c r="ER51" s="2">
        <f t="shared" si="161"/>
        <v>1.0434622500000001</v>
      </c>
      <c r="ES51" s="2">
        <f t="shared" si="161"/>
        <v>1.0658966883750003</v>
      </c>
      <c r="ET51" s="2">
        <f t="shared" si="161"/>
        <v>1.0888134671750629</v>
      </c>
      <c r="EU51" s="53">
        <f t="shared" si="52"/>
        <v>16916.04</v>
      </c>
      <c r="EV51" s="53">
        <f t="shared" si="127"/>
        <v>0</v>
      </c>
      <c r="EW51" s="69">
        <f t="shared" si="54"/>
        <v>0</v>
      </c>
      <c r="EX51" s="69">
        <f t="shared" si="55"/>
        <v>0</v>
      </c>
      <c r="EY51" s="9">
        <f t="shared" si="129"/>
        <v>0</v>
      </c>
      <c r="EZ51" s="9">
        <f t="shared" si="92"/>
        <v>0</v>
      </c>
      <c r="FA51" s="9">
        <f t="shared" si="93"/>
        <v>0</v>
      </c>
      <c r="FB51" s="9">
        <f t="shared" si="94"/>
        <v>0</v>
      </c>
      <c r="FC51" t="s">
        <v>1534</v>
      </c>
    </row>
    <row r="52" spans="1:159" x14ac:dyDescent="0.25">
      <c r="A52" s="2">
        <v>1.2</v>
      </c>
      <c r="B52" s="2" t="s">
        <v>247</v>
      </c>
      <c r="C52" s="4" t="s">
        <v>157</v>
      </c>
      <c r="D52" s="2" t="s">
        <v>248</v>
      </c>
      <c r="E52" s="13" t="s">
        <v>249</v>
      </c>
      <c r="F52" s="2"/>
      <c r="G52" s="4" t="s">
        <v>151</v>
      </c>
      <c r="H52" s="6" t="s">
        <v>163</v>
      </c>
      <c r="I52" s="4" t="s">
        <v>167</v>
      </c>
      <c r="J52" s="7" t="s">
        <v>154</v>
      </c>
      <c r="K52" s="75">
        <v>115</v>
      </c>
      <c r="L52" s="81">
        <v>115</v>
      </c>
      <c r="M52" s="57">
        <v>0</v>
      </c>
      <c r="N52" s="86">
        <v>0</v>
      </c>
      <c r="O52" s="6" t="s">
        <v>155</v>
      </c>
      <c r="P52" s="2" t="s">
        <v>173</v>
      </c>
      <c r="Q52" s="200">
        <f>VLOOKUP(P52,Contingencies!$A$2:$D$7,4,FALSE)</f>
        <v>0.125</v>
      </c>
      <c r="R52" s="53">
        <f t="shared" si="56"/>
        <v>2159.9668575000001</v>
      </c>
      <c r="S52" s="67">
        <f t="shared" si="57"/>
        <v>0</v>
      </c>
      <c r="T52" s="4" t="s">
        <v>246</v>
      </c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>
        <f t="shared" si="58"/>
        <v>0</v>
      </c>
      <c r="AH52" s="51">
        <f t="shared" si="95"/>
        <v>0</v>
      </c>
      <c r="AI52" s="53">
        <f t="shared" si="0"/>
        <v>0</v>
      </c>
      <c r="AJ52" s="53">
        <f t="shared" si="1"/>
        <v>0</v>
      </c>
      <c r="AK52" s="53">
        <f t="shared" si="2"/>
        <v>0</v>
      </c>
      <c r="AL52" s="53">
        <f t="shared" si="3"/>
        <v>0</v>
      </c>
      <c r="AM52" s="53">
        <f t="shared" si="4"/>
        <v>0</v>
      </c>
      <c r="AN52" s="53">
        <f t="shared" si="5"/>
        <v>0</v>
      </c>
      <c r="AO52" s="53">
        <f t="shared" si="6"/>
        <v>0</v>
      </c>
      <c r="AP52" s="53">
        <f t="shared" si="7"/>
        <v>0</v>
      </c>
      <c r="AQ52" s="53">
        <f t="shared" si="8"/>
        <v>0</v>
      </c>
      <c r="AR52" s="53">
        <f t="shared" si="9"/>
        <v>0</v>
      </c>
      <c r="AS52" s="53">
        <f t="shared" si="10"/>
        <v>0</v>
      </c>
      <c r="AT52" s="53">
        <f t="shared" si="11"/>
        <v>0</v>
      </c>
      <c r="AU52" s="10">
        <f t="shared" si="96"/>
        <v>0</v>
      </c>
      <c r="AV52" s="54">
        <f t="shared" si="97"/>
        <v>0</v>
      </c>
      <c r="AW52" s="10">
        <f t="shared" si="98"/>
        <v>0</v>
      </c>
      <c r="AX52" s="53" cm="1">
        <f t="array" aca="1" ref="AX52" ca="1">AU52*CELL("contents",$Q52)</f>
        <v>0</v>
      </c>
      <c r="AY52" s="53" cm="1">
        <f t="array" aca="1" ref="AY52" ca="1">AV52*CELL("contents",$Q52)</f>
        <v>0</v>
      </c>
      <c r="AZ52" s="14">
        <v>12</v>
      </c>
      <c r="BA52" s="14">
        <v>12</v>
      </c>
      <c r="BB52" s="14">
        <v>12</v>
      </c>
      <c r="BC52" s="14">
        <v>12</v>
      </c>
      <c r="BD52" s="14">
        <v>12</v>
      </c>
      <c r="BE52" s="14">
        <v>12</v>
      </c>
      <c r="BF52" s="14">
        <v>12</v>
      </c>
      <c r="BG52" s="14">
        <v>12</v>
      </c>
      <c r="BH52" s="14">
        <v>12</v>
      </c>
      <c r="BI52" s="14">
        <v>12</v>
      </c>
      <c r="BJ52" s="14">
        <v>12</v>
      </c>
      <c r="BK52" s="14">
        <v>12</v>
      </c>
      <c r="BL52" s="2">
        <f t="shared" si="99"/>
        <v>144</v>
      </c>
      <c r="BM52" s="51">
        <f t="shared" si="100"/>
        <v>0.96</v>
      </c>
      <c r="BN52" s="53">
        <f t="shared" si="13"/>
        <v>1439.9779050000002</v>
      </c>
      <c r="BO52" s="53">
        <f t="shared" si="14"/>
        <v>1439.9779050000002</v>
      </c>
      <c r="BP52" s="53">
        <f t="shared" si="15"/>
        <v>1439.9779050000002</v>
      </c>
      <c r="BQ52" s="53">
        <f t="shared" si="16"/>
        <v>1439.9779050000002</v>
      </c>
      <c r="BR52" s="53">
        <f t="shared" si="17"/>
        <v>1439.9779050000002</v>
      </c>
      <c r="BS52" s="53">
        <f t="shared" si="18"/>
        <v>1439.9779050000002</v>
      </c>
      <c r="BT52" s="53">
        <f t="shared" si="19"/>
        <v>1439.9779050000002</v>
      </c>
      <c r="BU52" s="53">
        <f t="shared" si="20"/>
        <v>1439.9779050000002</v>
      </c>
      <c r="BV52" s="53">
        <f t="shared" si="21"/>
        <v>1439.9779050000002</v>
      </c>
      <c r="BW52" s="53">
        <f t="shared" si="22"/>
        <v>1439.9779050000002</v>
      </c>
      <c r="BX52" s="53">
        <f t="shared" si="23"/>
        <v>1439.9779050000002</v>
      </c>
      <c r="BY52" s="53">
        <f t="shared" si="24"/>
        <v>1439.9779050000002</v>
      </c>
      <c r="BZ52" s="10">
        <f t="shared" si="101"/>
        <v>17279.73486</v>
      </c>
      <c r="CA52" s="54">
        <f t="shared" si="102"/>
        <v>0</v>
      </c>
      <c r="CB52" s="10">
        <f t="shared" si="103"/>
        <v>17279.73486</v>
      </c>
      <c r="CC52" s="53" cm="1">
        <f t="array" aca="1" ref="CC52" ca="1">BZ52*CELL("contents",$Q52)</f>
        <v>2159.9668575000001</v>
      </c>
      <c r="CD52" s="53" cm="1">
        <f t="array" aca="1" ref="CD52" ca="1">CA52*CELL("contents",$Q52)</f>
        <v>0</v>
      </c>
      <c r="CE52" s="4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>
        <f t="shared" si="104"/>
        <v>0</v>
      </c>
      <c r="CR52" s="51">
        <f t="shared" si="105"/>
        <v>0</v>
      </c>
      <c r="CS52" s="53">
        <f t="shared" si="90"/>
        <v>0</v>
      </c>
      <c r="CT52" s="53">
        <f t="shared" si="106"/>
        <v>0</v>
      </c>
      <c r="CU52" s="53">
        <f t="shared" si="107"/>
        <v>0</v>
      </c>
      <c r="CV52" s="53">
        <f t="shared" si="108"/>
        <v>0</v>
      </c>
      <c r="CW52" s="53">
        <f t="shared" si="109"/>
        <v>0</v>
      </c>
      <c r="CX52" s="53">
        <f t="shared" si="110"/>
        <v>0</v>
      </c>
      <c r="CY52" s="53">
        <f t="shared" si="111"/>
        <v>0</v>
      </c>
      <c r="CZ52" s="53">
        <f t="shared" si="112"/>
        <v>0</v>
      </c>
      <c r="DA52" s="53">
        <f t="shared" si="113"/>
        <v>0</v>
      </c>
      <c r="DB52" s="53">
        <f t="shared" si="114"/>
        <v>0</v>
      </c>
      <c r="DC52" s="53">
        <f t="shared" si="115"/>
        <v>0</v>
      </c>
      <c r="DD52" s="53">
        <f t="shared" si="116"/>
        <v>0</v>
      </c>
      <c r="DE52" s="10">
        <f t="shared" si="117"/>
        <v>0</v>
      </c>
      <c r="DF52" s="54">
        <f t="shared" si="118"/>
        <v>0</v>
      </c>
      <c r="DG52" s="10">
        <f t="shared" si="119"/>
        <v>0</v>
      </c>
      <c r="DH52" s="53" cm="1">
        <f t="array" aca="1" ref="DH52" ca="1">DE52*CELL("contents",$Q52)</f>
        <v>0</v>
      </c>
      <c r="DI52" s="53" cm="1">
        <f t="array" aca="1" ref="DI52" ca="1">DF52*CELL("contents",$Q52)</f>
        <v>0</v>
      </c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>
        <f t="shared" si="120"/>
        <v>0</v>
      </c>
      <c r="DW52" s="51">
        <f t="shared" si="121"/>
        <v>0</v>
      </c>
      <c r="DX52" s="53">
        <f t="shared" si="39"/>
        <v>0</v>
      </c>
      <c r="DY52" s="53">
        <f t="shared" si="40"/>
        <v>0</v>
      </c>
      <c r="DZ52" s="53">
        <f t="shared" si="41"/>
        <v>0</v>
      </c>
      <c r="EA52" s="53">
        <f t="shared" si="42"/>
        <v>0</v>
      </c>
      <c r="EB52" s="53">
        <f t="shared" si="43"/>
        <v>0</v>
      </c>
      <c r="EC52" s="53">
        <f t="shared" si="44"/>
        <v>0</v>
      </c>
      <c r="ED52" s="53">
        <f t="shared" si="45"/>
        <v>0</v>
      </c>
      <c r="EE52" s="53">
        <f t="shared" si="46"/>
        <v>0</v>
      </c>
      <c r="EF52" s="53">
        <f t="shared" si="47"/>
        <v>0</v>
      </c>
      <c r="EG52" s="53">
        <f t="shared" si="48"/>
        <v>0</v>
      </c>
      <c r="EH52" s="53">
        <f t="shared" si="49"/>
        <v>0</v>
      </c>
      <c r="EI52" s="53">
        <f t="shared" si="50"/>
        <v>0</v>
      </c>
      <c r="EJ52" s="10">
        <f t="shared" si="122"/>
        <v>0</v>
      </c>
      <c r="EK52" s="54">
        <f t="shared" si="123"/>
        <v>0</v>
      </c>
      <c r="EL52" s="10">
        <f t="shared" si="124"/>
        <v>0</v>
      </c>
      <c r="EM52" s="53" cm="1">
        <f t="array" aca="1" ref="EM52" ca="1">EJ52*CELL("contents",$Q52)</f>
        <v>0</v>
      </c>
      <c r="EN52" s="53" cm="1">
        <f t="array" aca="1" ref="EN52" ca="1">EK52*CELL("contents",$Q52)</f>
        <v>0</v>
      </c>
      <c r="EO52" s="11">
        <f t="shared" si="125"/>
        <v>17279.73486</v>
      </c>
      <c r="EP52" s="2">
        <v>1</v>
      </c>
      <c r="EQ52" s="2">
        <f t="shared" ref="EQ52:ET52" si="162">EP52*1.0215</f>
        <v>1.0215000000000001</v>
      </c>
      <c r="ER52" s="2">
        <f t="shared" si="162"/>
        <v>1.0434622500000001</v>
      </c>
      <c r="ES52" s="2">
        <f t="shared" si="162"/>
        <v>1.0658966883750003</v>
      </c>
      <c r="ET52" s="2">
        <f t="shared" si="162"/>
        <v>1.0888134671750629</v>
      </c>
      <c r="EU52" s="53">
        <f t="shared" si="52"/>
        <v>0</v>
      </c>
      <c r="EV52" s="53">
        <f t="shared" si="127"/>
        <v>17279.734860000004</v>
      </c>
      <c r="EW52" s="69">
        <f t="shared" si="54"/>
        <v>0</v>
      </c>
      <c r="EX52" s="69">
        <f t="shared" si="55"/>
        <v>0</v>
      </c>
      <c r="EY52" s="9">
        <f t="shared" si="129"/>
        <v>0</v>
      </c>
      <c r="EZ52" s="9">
        <f t="shared" si="92"/>
        <v>0</v>
      </c>
      <c r="FA52" s="9">
        <f t="shared" si="93"/>
        <v>0</v>
      </c>
      <c r="FB52" s="9">
        <f t="shared" si="94"/>
        <v>0</v>
      </c>
      <c r="FC52" t="s">
        <v>1534</v>
      </c>
    </row>
    <row r="53" spans="1:159" x14ac:dyDescent="0.25">
      <c r="A53" s="2">
        <v>1.2</v>
      </c>
      <c r="B53" s="2" t="s">
        <v>250</v>
      </c>
      <c r="C53" s="4" t="s">
        <v>157</v>
      </c>
      <c r="D53" s="2" t="s">
        <v>251</v>
      </c>
      <c r="E53" s="13" t="s">
        <v>252</v>
      </c>
      <c r="F53" s="2"/>
      <c r="G53" s="4" t="s">
        <v>151</v>
      </c>
      <c r="H53" s="6" t="s">
        <v>163</v>
      </c>
      <c r="I53" s="4" t="s">
        <v>167</v>
      </c>
      <c r="J53" s="7" t="s">
        <v>154</v>
      </c>
      <c r="K53" s="75">
        <v>115</v>
      </c>
      <c r="L53" s="81">
        <v>115</v>
      </c>
      <c r="M53" s="57">
        <v>0</v>
      </c>
      <c r="N53" s="86">
        <v>0</v>
      </c>
      <c r="O53" s="6" t="s">
        <v>155</v>
      </c>
      <c r="P53" s="2" t="s">
        <v>173</v>
      </c>
      <c r="Q53" s="200">
        <f>VLOOKUP(P53,Contingencies!$A$2:$D$7,4,FALSE)</f>
        <v>0.125</v>
      </c>
      <c r="R53" s="53">
        <f t="shared" si="56"/>
        <v>2206.4061449362512</v>
      </c>
      <c r="S53" s="67">
        <f t="shared" si="57"/>
        <v>0</v>
      </c>
      <c r="T53" s="4" t="s">
        <v>246</v>
      </c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>
        <f t="shared" si="58"/>
        <v>0</v>
      </c>
      <c r="AH53" s="51">
        <f t="shared" si="95"/>
        <v>0</v>
      </c>
      <c r="AI53" s="53">
        <f t="shared" si="0"/>
        <v>0</v>
      </c>
      <c r="AJ53" s="53">
        <f t="shared" si="1"/>
        <v>0</v>
      </c>
      <c r="AK53" s="53">
        <f t="shared" si="2"/>
        <v>0</v>
      </c>
      <c r="AL53" s="53">
        <f t="shared" si="3"/>
        <v>0</v>
      </c>
      <c r="AM53" s="53">
        <f t="shared" si="4"/>
        <v>0</v>
      </c>
      <c r="AN53" s="53">
        <f t="shared" si="5"/>
        <v>0</v>
      </c>
      <c r="AO53" s="53">
        <f t="shared" si="6"/>
        <v>0</v>
      </c>
      <c r="AP53" s="53">
        <f t="shared" si="7"/>
        <v>0</v>
      </c>
      <c r="AQ53" s="53">
        <f t="shared" si="8"/>
        <v>0</v>
      </c>
      <c r="AR53" s="53">
        <f t="shared" si="9"/>
        <v>0</v>
      </c>
      <c r="AS53" s="53">
        <f t="shared" si="10"/>
        <v>0</v>
      </c>
      <c r="AT53" s="53">
        <f t="shared" si="11"/>
        <v>0</v>
      </c>
      <c r="AU53" s="10">
        <f t="shared" si="96"/>
        <v>0</v>
      </c>
      <c r="AV53" s="54">
        <f t="shared" si="97"/>
        <v>0</v>
      </c>
      <c r="AW53" s="10">
        <f t="shared" si="98"/>
        <v>0</v>
      </c>
      <c r="AX53" s="53" cm="1">
        <f t="array" aca="1" ref="AX53" ca="1">AU53*CELL("contents",$Q53)</f>
        <v>0</v>
      </c>
      <c r="AY53" s="53" cm="1">
        <f t="array" aca="1" ref="AY53" ca="1">AV53*CELL("contents",$Q53)</f>
        <v>0</v>
      </c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>
        <f t="shared" si="99"/>
        <v>0</v>
      </c>
      <c r="BM53" s="51">
        <f t="shared" si="100"/>
        <v>0</v>
      </c>
      <c r="BN53" s="53">
        <f t="shared" si="13"/>
        <v>0</v>
      </c>
      <c r="BO53" s="53">
        <f t="shared" si="14"/>
        <v>0</v>
      </c>
      <c r="BP53" s="53">
        <f t="shared" si="15"/>
        <v>0</v>
      </c>
      <c r="BQ53" s="53">
        <f t="shared" si="16"/>
        <v>0</v>
      </c>
      <c r="BR53" s="53">
        <f t="shared" si="17"/>
        <v>0</v>
      </c>
      <c r="BS53" s="53">
        <f t="shared" si="18"/>
        <v>0</v>
      </c>
      <c r="BT53" s="53">
        <f t="shared" si="19"/>
        <v>0</v>
      </c>
      <c r="BU53" s="53">
        <f t="shared" si="20"/>
        <v>0</v>
      </c>
      <c r="BV53" s="53">
        <f t="shared" si="21"/>
        <v>0</v>
      </c>
      <c r="BW53" s="53">
        <f t="shared" si="22"/>
        <v>0</v>
      </c>
      <c r="BX53" s="53">
        <f t="shared" si="23"/>
        <v>0</v>
      </c>
      <c r="BY53" s="53">
        <f t="shared" si="24"/>
        <v>0</v>
      </c>
      <c r="BZ53" s="10">
        <f t="shared" si="101"/>
        <v>0</v>
      </c>
      <c r="CA53" s="54">
        <f t="shared" si="102"/>
        <v>0</v>
      </c>
      <c r="CB53" s="10">
        <f t="shared" si="103"/>
        <v>0</v>
      </c>
      <c r="CC53" s="53" cm="1">
        <f t="array" aca="1" ref="CC53" ca="1">BZ53*CELL("contents",$Q53)</f>
        <v>0</v>
      </c>
      <c r="CD53" s="53" cm="1">
        <f t="array" aca="1" ref="CD53" ca="1">CA53*CELL("contents",$Q53)</f>
        <v>0</v>
      </c>
      <c r="CE53" s="14">
        <v>12</v>
      </c>
      <c r="CF53" s="14">
        <v>12</v>
      </c>
      <c r="CG53" s="14">
        <v>12</v>
      </c>
      <c r="CH53" s="14">
        <v>12</v>
      </c>
      <c r="CI53" s="14">
        <v>12</v>
      </c>
      <c r="CJ53" s="14">
        <v>12</v>
      </c>
      <c r="CK53" s="14">
        <v>12</v>
      </c>
      <c r="CL53" s="14">
        <v>12</v>
      </c>
      <c r="CM53" s="14">
        <v>12</v>
      </c>
      <c r="CN53" s="14">
        <v>12</v>
      </c>
      <c r="CO53" s="14">
        <v>12</v>
      </c>
      <c r="CP53" s="14">
        <v>12</v>
      </c>
      <c r="CQ53" s="2">
        <f t="shared" si="104"/>
        <v>144</v>
      </c>
      <c r="CR53" s="51">
        <f t="shared" si="105"/>
        <v>0.96</v>
      </c>
      <c r="CS53" s="53">
        <f t="shared" si="90"/>
        <v>1470.9374299575004</v>
      </c>
      <c r="CT53" s="53">
        <f t="shared" si="106"/>
        <v>1470.9374299575004</v>
      </c>
      <c r="CU53" s="53">
        <f t="shared" si="107"/>
        <v>1470.9374299575004</v>
      </c>
      <c r="CV53" s="53">
        <f t="shared" si="108"/>
        <v>1470.9374299575004</v>
      </c>
      <c r="CW53" s="53">
        <f t="shared" si="109"/>
        <v>1470.9374299575004</v>
      </c>
      <c r="CX53" s="53">
        <f t="shared" si="110"/>
        <v>1470.9374299575004</v>
      </c>
      <c r="CY53" s="53">
        <f t="shared" si="111"/>
        <v>1470.9374299575004</v>
      </c>
      <c r="CZ53" s="53">
        <f t="shared" si="112"/>
        <v>1470.9374299575004</v>
      </c>
      <c r="DA53" s="53">
        <f t="shared" si="113"/>
        <v>1470.9374299575004</v>
      </c>
      <c r="DB53" s="53">
        <f t="shared" si="114"/>
        <v>1470.9374299575004</v>
      </c>
      <c r="DC53" s="53">
        <f t="shared" si="115"/>
        <v>1470.9374299575004</v>
      </c>
      <c r="DD53" s="53">
        <f t="shared" si="116"/>
        <v>1470.9374299575004</v>
      </c>
      <c r="DE53" s="10">
        <f t="shared" si="117"/>
        <v>17651.249159490009</v>
      </c>
      <c r="DF53" s="54">
        <f t="shared" si="118"/>
        <v>0</v>
      </c>
      <c r="DG53" s="10">
        <f t="shared" si="119"/>
        <v>17651.249159490009</v>
      </c>
      <c r="DH53" s="53" cm="1">
        <f t="array" aca="1" ref="DH53" ca="1">DE53*CELL("contents",$Q53)</f>
        <v>2206.4061449362512</v>
      </c>
      <c r="DI53" s="53" cm="1">
        <f t="array" aca="1" ref="DI53" ca="1">DF53*CELL("contents",$Q53)</f>
        <v>0</v>
      </c>
      <c r="DJ53" s="4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>
        <f t="shared" si="120"/>
        <v>0</v>
      </c>
      <c r="DW53" s="51">
        <f t="shared" si="121"/>
        <v>0</v>
      </c>
      <c r="DX53" s="53">
        <f t="shared" si="39"/>
        <v>0</v>
      </c>
      <c r="DY53" s="53">
        <f t="shared" si="40"/>
        <v>0</v>
      </c>
      <c r="DZ53" s="53">
        <f t="shared" si="41"/>
        <v>0</v>
      </c>
      <c r="EA53" s="53">
        <f t="shared" si="42"/>
        <v>0</v>
      </c>
      <c r="EB53" s="53">
        <f t="shared" si="43"/>
        <v>0</v>
      </c>
      <c r="EC53" s="53">
        <f t="shared" si="44"/>
        <v>0</v>
      </c>
      <c r="ED53" s="53">
        <f t="shared" si="45"/>
        <v>0</v>
      </c>
      <c r="EE53" s="53">
        <f t="shared" si="46"/>
        <v>0</v>
      </c>
      <c r="EF53" s="53">
        <f t="shared" si="47"/>
        <v>0</v>
      </c>
      <c r="EG53" s="53">
        <f t="shared" si="48"/>
        <v>0</v>
      </c>
      <c r="EH53" s="53">
        <f t="shared" si="49"/>
        <v>0</v>
      </c>
      <c r="EI53" s="53">
        <f t="shared" si="50"/>
        <v>0</v>
      </c>
      <c r="EJ53" s="10">
        <f t="shared" si="122"/>
        <v>0</v>
      </c>
      <c r="EK53" s="54">
        <f t="shared" si="123"/>
        <v>0</v>
      </c>
      <c r="EL53" s="10">
        <f t="shared" si="124"/>
        <v>0</v>
      </c>
      <c r="EM53" s="53" cm="1">
        <f t="array" aca="1" ref="EM53" ca="1">EJ53*CELL("contents",$Q53)</f>
        <v>0</v>
      </c>
      <c r="EN53" s="53" cm="1">
        <f t="array" aca="1" ref="EN53" ca="1">EK53*CELL("contents",$Q53)</f>
        <v>0</v>
      </c>
      <c r="EO53" s="11">
        <f t="shared" si="125"/>
        <v>17651.249159490009</v>
      </c>
      <c r="EP53" s="2">
        <v>1</v>
      </c>
      <c r="EQ53" s="2">
        <f t="shared" ref="EQ53:ET53" si="163">EP53*1.0215</f>
        <v>1.0215000000000001</v>
      </c>
      <c r="ER53" s="2">
        <f t="shared" si="163"/>
        <v>1.0434622500000001</v>
      </c>
      <c r="ES53" s="2">
        <f t="shared" si="163"/>
        <v>1.0658966883750003</v>
      </c>
      <c r="ET53" s="2">
        <f t="shared" si="163"/>
        <v>1.0888134671750629</v>
      </c>
      <c r="EU53" s="53">
        <f t="shared" si="52"/>
        <v>0</v>
      </c>
      <c r="EV53" s="53">
        <f t="shared" si="127"/>
        <v>0</v>
      </c>
      <c r="EW53" s="69">
        <f t="shared" si="54"/>
        <v>17651.249159490006</v>
      </c>
      <c r="EX53" s="69">
        <f t="shared" si="55"/>
        <v>0</v>
      </c>
      <c r="EY53" s="9">
        <f t="shared" si="129"/>
        <v>0</v>
      </c>
      <c r="EZ53" s="9">
        <f t="shared" si="92"/>
        <v>0</v>
      </c>
      <c r="FA53" s="9">
        <f t="shared" si="93"/>
        <v>0</v>
      </c>
      <c r="FB53" s="9">
        <f t="shared" si="94"/>
        <v>0</v>
      </c>
      <c r="FC53" t="s">
        <v>1534</v>
      </c>
    </row>
    <row r="54" spans="1:159" x14ac:dyDescent="0.25">
      <c r="A54" s="2">
        <v>1.2</v>
      </c>
      <c r="B54" s="3" t="s">
        <v>253</v>
      </c>
      <c r="C54" s="4" t="s">
        <v>157</v>
      </c>
      <c r="D54" s="2" t="s">
        <v>254</v>
      </c>
      <c r="E54" s="13" t="s">
        <v>255</v>
      </c>
      <c r="F54" s="2"/>
      <c r="G54" s="4" t="s">
        <v>151</v>
      </c>
      <c r="H54" s="6" t="s">
        <v>163</v>
      </c>
      <c r="I54" s="4" t="s">
        <v>167</v>
      </c>
      <c r="J54" s="7" t="s">
        <v>154</v>
      </c>
      <c r="K54" s="75">
        <v>115</v>
      </c>
      <c r="L54" s="81">
        <v>115</v>
      </c>
      <c r="M54" s="57">
        <v>0</v>
      </c>
      <c r="N54" s="86">
        <v>0</v>
      </c>
      <c r="O54" s="6" t="s">
        <v>155</v>
      </c>
      <c r="P54" s="2" t="s">
        <v>173</v>
      </c>
      <c r="Q54" s="200">
        <f>VLOOKUP(P54,Contingencies!$A$2:$D$7,4,FALSE)</f>
        <v>0.125</v>
      </c>
      <c r="R54" s="53">
        <f t="shared" si="56"/>
        <v>375.64064617539668</v>
      </c>
      <c r="S54" s="67">
        <f t="shared" si="57"/>
        <v>0</v>
      </c>
      <c r="T54" s="4" t="s">
        <v>256</v>
      </c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>
        <f t="shared" si="58"/>
        <v>0</v>
      </c>
      <c r="AH54" s="51">
        <f t="shared" si="95"/>
        <v>0</v>
      </c>
      <c r="AI54" s="53">
        <f t="shared" si="0"/>
        <v>0</v>
      </c>
      <c r="AJ54" s="53">
        <f t="shared" si="1"/>
        <v>0</v>
      </c>
      <c r="AK54" s="53">
        <f t="shared" si="2"/>
        <v>0</v>
      </c>
      <c r="AL54" s="53">
        <f t="shared" si="3"/>
        <v>0</v>
      </c>
      <c r="AM54" s="53">
        <f t="shared" si="4"/>
        <v>0</v>
      </c>
      <c r="AN54" s="53">
        <f t="shared" si="5"/>
        <v>0</v>
      </c>
      <c r="AO54" s="53">
        <f t="shared" si="6"/>
        <v>0</v>
      </c>
      <c r="AP54" s="53">
        <f t="shared" si="7"/>
        <v>0</v>
      </c>
      <c r="AQ54" s="53">
        <f t="shared" si="8"/>
        <v>0</v>
      </c>
      <c r="AR54" s="53">
        <f t="shared" si="9"/>
        <v>0</v>
      </c>
      <c r="AS54" s="53">
        <f t="shared" si="10"/>
        <v>0</v>
      </c>
      <c r="AT54" s="53">
        <f t="shared" si="11"/>
        <v>0</v>
      </c>
      <c r="AU54" s="10">
        <f t="shared" si="96"/>
        <v>0</v>
      </c>
      <c r="AV54" s="54">
        <f t="shared" si="97"/>
        <v>0</v>
      </c>
      <c r="AW54" s="10">
        <f t="shared" si="98"/>
        <v>0</v>
      </c>
      <c r="AX54" s="53" cm="1">
        <f t="array" aca="1" ref="AX54" ca="1">AU54*CELL("contents",$Q54)</f>
        <v>0</v>
      </c>
      <c r="AY54" s="53" cm="1">
        <f t="array" aca="1" ref="AY54" ca="1">AV54*CELL("contents",$Q54)</f>
        <v>0</v>
      </c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>
        <f t="shared" si="99"/>
        <v>0</v>
      </c>
      <c r="BM54" s="51">
        <f t="shared" si="100"/>
        <v>0</v>
      </c>
      <c r="BN54" s="53">
        <f t="shared" si="13"/>
        <v>0</v>
      </c>
      <c r="BO54" s="53">
        <f t="shared" si="14"/>
        <v>0</v>
      </c>
      <c r="BP54" s="53">
        <f t="shared" si="15"/>
        <v>0</v>
      </c>
      <c r="BQ54" s="53">
        <f t="shared" si="16"/>
        <v>0</v>
      </c>
      <c r="BR54" s="53">
        <f t="shared" si="17"/>
        <v>0</v>
      </c>
      <c r="BS54" s="53">
        <f t="shared" si="18"/>
        <v>0</v>
      </c>
      <c r="BT54" s="53">
        <f t="shared" si="19"/>
        <v>0</v>
      </c>
      <c r="BU54" s="53">
        <f t="shared" si="20"/>
        <v>0</v>
      </c>
      <c r="BV54" s="53">
        <f t="shared" si="21"/>
        <v>0</v>
      </c>
      <c r="BW54" s="53">
        <f t="shared" si="22"/>
        <v>0</v>
      </c>
      <c r="BX54" s="53">
        <f t="shared" si="23"/>
        <v>0</v>
      </c>
      <c r="BY54" s="53">
        <f t="shared" si="24"/>
        <v>0</v>
      </c>
      <c r="BZ54" s="10">
        <f t="shared" si="101"/>
        <v>0</v>
      </c>
      <c r="CA54" s="54">
        <f t="shared" si="102"/>
        <v>0</v>
      </c>
      <c r="CB54" s="10">
        <f t="shared" si="103"/>
        <v>0</v>
      </c>
      <c r="CC54" s="53" cm="1">
        <f t="array" aca="1" ref="CC54" ca="1">BZ54*CELL("contents",$Q54)</f>
        <v>0</v>
      </c>
      <c r="CD54" s="53" cm="1">
        <f t="array" aca="1" ref="CD54" ca="1">CA54*CELL("contents",$Q54)</f>
        <v>0</v>
      </c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>
        <f t="shared" si="104"/>
        <v>0</v>
      </c>
      <c r="CR54" s="51">
        <f t="shared" si="105"/>
        <v>0</v>
      </c>
      <c r="CS54" s="53">
        <f t="shared" si="90"/>
        <v>0</v>
      </c>
      <c r="CT54" s="53">
        <f t="shared" si="106"/>
        <v>0</v>
      </c>
      <c r="CU54" s="53">
        <f t="shared" si="107"/>
        <v>0</v>
      </c>
      <c r="CV54" s="53">
        <f t="shared" si="108"/>
        <v>0</v>
      </c>
      <c r="CW54" s="53">
        <f t="shared" si="109"/>
        <v>0</v>
      </c>
      <c r="CX54" s="53">
        <f t="shared" si="110"/>
        <v>0</v>
      </c>
      <c r="CY54" s="53">
        <f t="shared" si="111"/>
        <v>0</v>
      </c>
      <c r="CZ54" s="53">
        <f t="shared" si="112"/>
        <v>0</v>
      </c>
      <c r="DA54" s="53">
        <f t="shared" si="113"/>
        <v>0</v>
      </c>
      <c r="DB54" s="53">
        <f t="shared" si="114"/>
        <v>0</v>
      </c>
      <c r="DC54" s="53">
        <f t="shared" si="115"/>
        <v>0</v>
      </c>
      <c r="DD54" s="53">
        <f t="shared" si="116"/>
        <v>0</v>
      </c>
      <c r="DE54" s="10">
        <f t="shared" si="117"/>
        <v>0</v>
      </c>
      <c r="DF54" s="54">
        <f t="shared" si="118"/>
        <v>0</v>
      </c>
      <c r="DG54" s="10">
        <f t="shared" si="119"/>
        <v>0</v>
      </c>
      <c r="DH54" s="53" cm="1">
        <f t="array" aca="1" ref="DH54" ca="1">DE54*CELL("contents",$Q54)</f>
        <v>0</v>
      </c>
      <c r="DI54" s="53" cm="1">
        <f t="array" aca="1" ref="DI54" ca="1">DF54*CELL("contents",$Q54)</f>
        <v>0</v>
      </c>
      <c r="DJ54" s="4">
        <v>12</v>
      </c>
      <c r="DK54" s="4">
        <v>12</v>
      </c>
      <c r="DL54" s="4"/>
      <c r="DM54" s="4"/>
      <c r="DN54" s="4"/>
      <c r="DO54" s="4"/>
      <c r="DP54" s="4"/>
      <c r="DQ54" s="2"/>
      <c r="DR54" s="2"/>
      <c r="DS54" s="2"/>
      <c r="DT54" s="2"/>
      <c r="DU54" s="2"/>
      <c r="DV54" s="2">
        <f t="shared" si="120"/>
        <v>24</v>
      </c>
      <c r="DW54" s="51">
        <f t="shared" si="121"/>
        <v>0.16</v>
      </c>
      <c r="DX54" s="53">
        <f t="shared" si="39"/>
        <v>1502.5625847015867</v>
      </c>
      <c r="DY54" s="53">
        <f t="shared" si="40"/>
        <v>1502.5625847015867</v>
      </c>
      <c r="DZ54" s="53">
        <f t="shared" si="41"/>
        <v>0</v>
      </c>
      <c r="EA54" s="53">
        <f t="shared" si="42"/>
        <v>0</v>
      </c>
      <c r="EB54" s="53">
        <f t="shared" si="43"/>
        <v>0</v>
      </c>
      <c r="EC54" s="53">
        <f t="shared" si="44"/>
        <v>0</v>
      </c>
      <c r="ED54" s="53">
        <f t="shared" si="45"/>
        <v>0</v>
      </c>
      <c r="EE54" s="53">
        <f t="shared" si="46"/>
        <v>0</v>
      </c>
      <c r="EF54" s="53">
        <f t="shared" si="47"/>
        <v>0</v>
      </c>
      <c r="EG54" s="53">
        <f t="shared" si="48"/>
        <v>0</v>
      </c>
      <c r="EH54" s="53">
        <f t="shared" si="49"/>
        <v>0</v>
      </c>
      <c r="EI54" s="53">
        <f t="shared" si="50"/>
        <v>0</v>
      </c>
      <c r="EJ54" s="10">
        <f t="shared" si="122"/>
        <v>3005.1251694031735</v>
      </c>
      <c r="EK54" s="54">
        <f t="shared" si="123"/>
        <v>0</v>
      </c>
      <c r="EL54" s="10">
        <f t="shared" si="124"/>
        <v>3005.1251694031735</v>
      </c>
      <c r="EM54" s="53" cm="1">
        <f t="array" aca="1" ref="EM54" ca="1">EJ54*CELL("contents",$Q54)</f>
        <v>375.64064617539668</v>
      </c>
      <c r="EN54" s="53" cm="1">
        <f t="array" aca="1" ref="EN54" ca="1">EK54*CELL("contents",$Q54)</f>
        <v>0</v>
      </c>
      <c r="EO54" s="11">
        <f t="shared" si="125"/>
        <v>3005.1251694031735</v>
      </c>
      <c r="EP54" s="2">
        <v>1</v>
      </c>
      <c r="EQ54" s="2">
        <f t="shared" ref="EQ54:ET54" si="164">EP54*1.0215</f>
        <v>1.0215000000000001</v>
      </c>
      <c r="ER54" s="2">
        <f t="shared" si="164"/>
        <v>1.0434622500000001</v>
      </c>
      <c r="ES54" s="2">
        <f t="shared" si="164"/>
        <v>1.0658966883750003</v>
      </c>
      <c r="ET54" s="2">
        <f t="shared" si="164"/>
        <v>1.0888134671750629</v>
      </c>
      <c r="EU54" s="53">
        <f t="shared" si="52"/>
        <v>0</v>
      </c>
      <c r="EV54" s="53">
        <f t="shared" si="127"/>
        <v>0</v>
      </c>
      <c r="EW54" s="69">
        <f t="shared" si="54"/>
        <v>0</v>
      </c>
      <c r="EX54" s="69">
        <f t="shared" si="55"/>
        <v>3005.1251694031735</v>
      </c>
      <c r="EY54" s="9">
        <f t="shared" si="129"/>
        <v>0</v>
      </c>
      <c r="EZ54" s="9">
        <f t="shared" si="92"/>
        <v>0</v>
      </c>
      <c r="FA54" s="9">
        <f t="shared" si="93"/>
        <v>0</v>
      </c>
      <c r="FB54" s="9">
        <f t="shared" si="94"/>
        <v>0</v>
      </c>
      <c r="FC54" t="s">
        <v>1534</v>
      </c>
    </row>
    <row r="55" spans="1:159" x14ac:dyDescent="0.25">
      <c r="A55" s="2">
        <v>1.2</v>
      </c>
      <c r="B55" s="2" t="s">
        <v>258</v>
      </c>
      <c r="C55" s="4" t="s">
        <v>157</v>
      </c>
      <c r="D55" s="2" t="s">
        <v>259</v>
      </c>
      <c r="E55" s="5" t="s">
        <v>259</v>
      </c>
      <c r="F55" s="2" t="s">
        <v>260</v>
      </c>
      <c r="G55" s="4" t="s">
        <v>257</v>
      </c>
      <c r="H55" s="6" t="s">
        <v>257</v>
      </c>
      <c r="I55" s="4"/>
      <c r="J55" s="7" t="s">
        <v>261</v>
      </c>
      <c r="K55" s="75"/>
      <c r="L55" s="80">
        <v>1</v>
      </c>
      <c r="M55" s="56">
        <v>0</v>
      </c>
      <c r="N55" s="86">
        <v>0.53</v>
      </c>
      <c r="O55" s="6" t="s">
        <v>155</v>
      </c>
      <c r="P55" s="2" t="s">
        <v>156</v>
      </c>
      <c r="Q55" s="200">
        <f>VLOOKUP(P55,Contingencies!$A$2:$D$7,4,FALSE)</f>
        <v>0.09</v>
      </c>
      <c r="R55" s="53">
        <f t="shared" si="56"/>
        <v>1735.02</v>
      </c>
      <c r="S55" s="67">
        <f t="shared" si="57"/>
        <v>919.56060000000002</v>
      </c>
      <c r="T55" s="4" t="s">
        <v>262</v>
      </c>
      <c r="U55" s="4"/>
      <c r="V55" s="4"/>
      <c r="W55" s="4"/>
      <c r="X55" s="4"/>
      <c r="Y55" s="22"/>
      <c r="Z55" s="14">
        <v>9000</v>
      </c>
      <c r="AA55" s="14">
        <v>3600</v>
      </c>
      <c r="AB55" s="14"/>
      <c r="AC55" s="14"/>
      <c r="AD55" s="22"/>
      <c r="AE55" s="22"/>
      <c r="AF55" s="14"/>
      <c r="AG55" s="2">
        <f t="shared" si="58"/>
        <v>0</v>
      </c>
      <c r="AH55" s="51">
        <f t="shared" si="95"/>
        <v>0</v>
      </c>
      <c r="AI55" s="53">
        <f t="shared" si="0"/>
        <v>0</v>
      </c>
      <c r="AJ55" s="53">
        <f t="shared" si="1"/>
        <v>0</v>
      </c>
      <c r="AK55" s="53">
        <f t="shared" si="2"/>
        <v>0</v>
      </c>
      <c r="AL55" s="53">
        <f t="shared" si="3"/>
        <v>0</v>
      </c>
      <c r="AM55" s="53">
        <f t="shared" si="4"/>
        <v>0</v>
      </c>
      <c r="AN55" s="53">
        <f t="shared" si="5"/>
        <v>9000</v>
      </c>
      <c r="AO55" s="53">
        <f t="shared" si="6"/>
        <v>3600</v>
      </c>
      <c r="AP55" s="53">
        <f t="shared" si="7"/>
        <v>0</v>
      </c>
      <c r="AQ55" s="53">
        <f t="shared" si="8"/>
        <v>0</v>
      </c>
      <c r="AR55" s="53">
        <f t="shared" si="9"/>
        <v>0</v>
      </c>
      <c r="AS55" s="53">
        <f t="shared" si="10"/>
        <v>0</v>
      </c>
      <c r="AT55" s="53">
        <f t="shared" si="11"/>
        <v>0</v>
      </c>
      <c r="AU55" s="10">
        <f t="shared" si="96"/>
        <v>12600</v>
      </c>
      <c r="AV55" s="54">
        <f t="shared" si="97"/>
        <v>6678</v>
      </c>
      <c r="AW55" s="10">
        <f t="shared" si="98"/>
        <v>19278</v>
      </c>
      <c r="AX55" s="53" cm="1">
        <f t="array" aca="1" ref="AX55" ca="1">AU55*CELL("contents",$Q55)</f>
        <v>1134</v>
      </c>
      <c r="AY55" s="53" cm="1">
        <f t="array" aca="1" ref="AY55" ca="1">AV55*CELL("contents",$Q55)</f>
        <v>601.02</v>
      </c>
      <c r="AZ55" s="23"/>
      <c r="BA55" s="23"/>
      <c r="BB55" s="23"/>
      <c r="BC55" s="23"/>
      <c r="BD55" s="18"/>
      <c r="BE55" s="2"/>
      <c r="BF55" s="2"/>
      <c r="BG55" s="2"/>
      <c r="BH55" s="2"/>
      <c r="BI55" s="2"/>
      <c r="BJ55" s="2"/>
      <c r="BK55" s="2"/>
      <c r="BL55" s="2">
        <f t="shared" si="99"/>
        <v>0</v>
      </c>
      <c r="BM55" s="51">
        <f t="shared" si="100"/>
        <v>0</v>
      </c>
      <c r="BN55" s="53">
        <f t="shared" si="13"/>
        <v>0</v>
      </c>
      <c r="BO55" s="53">
        <f t="shared" si="14"/>
        <v>0</v>
      </c>
      <c r="BP55" s="53">
        <f t="shared" si="15"/>
        <v>0</v>
      </c>
      <c r="BQ55" s="53">
        <f t="shared" si="16"/>
        <v>0</v>
      </c>
      <c r="BR55" s="53">
        <f t="shared" si="17"/>
        <v>0</v>
      </c>
      <c r="BS55" s="53">
        <f t="shared" si="18"/>
        <v>0</v>
      </c>
      <c r="BT55" s="53">
        <f t="shared" si="19"/>
        <v>0</v>
      </c>
      <c r="BU55" s="53">
        <f t="shared" si="20"/>
        <v>0</v>
      </c>
      <c r="BV55" s="53">
        <f t="shared" si="21"/>
        <v>0</v>
      </c>
      <c r="BW55" s="53">
        <f t="shared" si="22"/>
        <v>0</v>
      </c>
      <c r="BX55" s="53">
        <f t="shared" si="23"/>
        <v>0</v>
      </c>
      <c r="BY55" s="53">
        <f t="shared" si="24"/>
        <v>0</v>
      </c>
      <c r="BZ55" s="10">
        <f t="shared" si="101"/>
        <v>0</v>
      </c>
      <c r="CA55" s="54">
        <f t="shared" si="102"/>
        <v>0</v>
      </c>
      <c r="CB55" s="10">
        <f t="shared" si="103"/>
        <v>0</v>
      </c>
      <c r="CC55" s="53" cm="1">
        <f t="array" aca="1" ref="CC55" ca="1">BZ55*CELL("contents",$Q55)</f>
        <v>0</v>
      </c>
      <c r="CD55" s="53" cm="1">
        <f t="array" aca="1" ref="CD55" ca="1">CA55*CELL("contents",$Q55)</f>
        <v>0</v>
      </c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>
        <f t="shared" si="104"/>
        <v>0</v>
      </c>
      <c r="CR55" s="51">
        <f t="shared" si="105"/>
        <v>0</v>
      </c>
      <c r="CS55" s="53">
        <f t="shared" si="90"/>
        <v>0</v>
      </c>
      <c r="CT55" s="53">
        <f t="shared" si="106"/>
        <v>0</v>
      </c>
      <c r="CU55" s="53">
        <f t="shared" si="107"/>
        <v>0</v>
      </c>
      <c r="CV55" s="53">
        <f t="shared" si="108"/>
        <v>0</v>
      </c>
      <c r="CW55" s="53">
        <f t="shared" si="109"/>
        <v>0</v>
      </c>
      <c r="CX55" s="53">
        <f t="shared" si="110"/>
        <v>0</v>
      </c>
      <c r="CY55" s="53">
        <f t="shared" si="111"/>
        <v>0</v>
      </c>
      <c r="CZ55" s="53">
        <f t="shared" si="112"/>
        <v>0</v>
      </c>
      <c r="DA55" s="53">
        <f t="shared" si="113"/>
        <v>0</v>
      </c>
      <c r="DB55" s="53">
        <f t="shared" si="114"/>
        <v>0</v>
      </c>
      <c r="DC55" s="53">
        <f t="shared" si="115"/>
        <v>0</v>
      </c>
      <c r="DD55" s="53">
        <f t="shared" si="116"/>
        <v>0</v>
      </c>
      <c r="DE55" s="10">
        <f t="shared" si="117"/>
        <v>0</v>
      </c>
      <c r="DF55" s="54">
        <f t="shared" si="118"/>
        <v>0</v>
      </c>
      <c r="DG55" s="10">
        <f t="shared" si="119"/>
        <v>0</v>
      </c>
      <c r="DH55" s="53" cm="1">
        <f t="array" aca="1" ref="DH55" ca="1">DE55*CELL("contents",$Q55)</f>
        <v>0</v>
      </c>
      <c r="DI55" s="53" cm="1">
        <f t="array" aca="1" ref="DI55" ca="1">DF55*CELL("contents",$Q55)</f>
        <v>0</v>
      </c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>
        <f t="shared" si="120"/>
        <v>0</v>
      </c>
      <c r="DW55" s="51">
        <f t="shared" si="121"/>
        <v>0</v>
      </c>
      <c r="DX55" s="53">
        <f t="shared" si="39"/>
        <v>0</v>
      </c>
      <c r="DY55" s="53">
        <f t="shared" si="40"/>
        <v>0</v>
      </c>
      <c r="DZ55" s="53">
        <f t="shared" si="41"/>
        <v>0</v>
      </c>
      <c r="EA55" s="53">
        <f t="shared" si="42"/>
        <v>0</v>
      </c>
      <c r="EB55" s="53">
        <f t="shared" si="43"/>
        <v>0</v>
      </c>
      <c r="EC55" s="53">
        <f t="shared" si="44"/>
        <v>0</v>
      </c>
      <c r="ED55" s="53">
        <f t="shared" si="45"/>
        <v>0</v>
      </c>
      <c r="EE55" s="53">
        <f t="shared" si="46"/>
        <v>0</v>
      </c>
      <c r="EF55" s="53">
        <f t="shared" si="47"/>
        <v>0</v>
      </c>
      <c r="EG55" s="53">
        <f t="shared" si="48"/>
        <v>0</v>
      </c>
      <c r="EH55" s="53">
        <f t="shared" si="49"/>
        <v>0</v>
      </c>
      <c r="EI55" s="53">
        <f t="shared" si="50"/>
        <v>0</v>
      </c>
      <c r="EJ55" s="10">
        <f t="shared" si="122"/>
        <v>0</v>
      </c>
      <c r="EK55" s="54">
        <f t="shared" si="123"/>
        <v>0</v>
      </c>
      <c r="EL55" s="10">
        <f t="shared" si="124"/>
        <v>0</v>
      </c>
      <c r="EM55" s="53" cm="1">
        <f t="array" aca="1" ref="EM55" ca="1">EJ55*CELL("contents",$Q55)</f>
        <v>0</v>
      </c>
      <c r="EN55" s="53" cm="1">
        <f t="array" aca="1" ref="EN55" ca="1">EK55*CELL("contents",$Q55)</f>
        <v>0</v>
      </c>
      <c r="EO55" s="11">
        <f t="shared" si="125"/>
        <v>19278</v>
      </c>
      <c r="EP55" s="2">
        <v>1</v>
      </c>
      <c r="EQ55" s="2">
        <f t="shared" ref="EQ55:ET55" si="165">EP55*1.0215</f>
        <v>1.0215000000000001</v>
      </c>
      <c r="ER55" s="2">
        <f t="shared" si="165"/>
        <v>1.0434622500000001</v>
      </c>
      <c r="ES55" s="2">
        <f t="shared" si="165"/>
        <v>1.0658966883750003</v>
      </c>
      <c r="ET55" s="2">
        <f t="shared" si="165"/>
        <v>1.0888134671750629</v>
      </c>
      <c r="EU55" s="53">
        <f t="shared" si="52"/>
        <v>0</v>
      </c>
      <c r="EV55" s="53">
        <f t="shared" si="127"/>
        <v>0</v>
      </c>
      <c r="EW55" s="69">
        <f t="shared" si="54"/>
        <v>0</v>
      </c>
      <c r="EX55" s="69">
        <f t="shared" si="55"/>
        <v>0</v>
      </c>
      <c r="EY55" s="9">
        <f t="shared" si="129"/>
        <v>0</v>
      </c>
      <c r="EZ55" s="9">
        <f t="shared" si="92"/>
        <v>0</v>
      </c>
      <c r="FA55" s="9">
        <f t="shared" si="93"/>
        <v>0</v>
      </c>
      <c r="FB55" s="9">
        <f t="shared" si="94"/>
        <v>0</v>
      </c>
      <c r="FC55" t="s">
        <v>1534</v>
      </c>
    </row>
    <row r="56" spans="1:159" x14ac:dyDescent="0.25">
      <c r="A56" s="2">
        <v>1.2</v>
      </c>
      <c r="B56" s="2" t="s">
        <v>263</v>
      </c>
      <c r="C56" s="4" t="s">
        <v>157</v>
      </c>
      <c r="D56" s="2" t="s">
        <v>264</v>
      </c>
      <c r="E56" s="5" t="s">
        <v>264</v>
      </c>
      <c r="F56" s="2" t="s">
        <v>260</v>
      </c>
      <c r="G56" s="4" t="s">
        <v>257</v>
      </c>
      <c r="H56" s="6" t="s">
        <v>257</v>
      </c>
      <c r="I56" s="4"/>
      <c r="J56" s="7" t="s">
        <v>261</v>
      </c>
      <c r="K56" s="75"/>
      <c r="L56" s="80">
        <v>1</v>
      </c>
      <c r="M56" s="56">
        <v>0</v>
      </c>
      <c r="N56" s="86">
        <v>0.53</v>
      </c>
      <c r="O56" s="6" t="s">
        <v>155</v>
      </c>
      <c r="P56" s="2" t="s">
        <v>156</v>
      </c>
      <c r="Q56" s="200">
        <f>VLOOKUP(P56,Contingencies!$A$2:$D$7,4,FALSE)</f>
        <v>0.09</v>
      </c>
      <c r="R56" s="53">
        <f t="shared" si="56"/>
        <v>1735.02</v>
      </c>
      <c r="S56" s="67">
        <f t="shared" si="57"/>
        <v>919.56060000000002</v>
      </c>
      <c r="T56" s="4" t="s">
        <v>262</v>
      </c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>
        <f t="shared" si="58"/>
        <v>0</v>
      </c>
      <c r="AH56" s="51">
        <f t="shared" si="95"/>
        <v>0</v>
      </c>
      <c r="AI56" s="53">
        <f t="shared" si="0"/>
        <v>0</v>
      </c>
      <c r="AJ56" s="53">
        <f t="shared" si="1"/>
        <v>0</v>
      </c>
      <c r="AK56" s="53">
        <f t="shared" si="2"/>
        <v>0</v>
      </c>
      <c r="AL56" s="53">
        <f t="shared" si="3"/>
        <v>0</v>
      </c>
      <c r="AM56" s="53">
        <f t="shared" si="4"/>
        <v>0</v>
      </c>
      <c r="AN56" s="53">
        <f t="shared" si="5"/>
        <v>0</v>
      </c>
      <c r="AO56" s="53">
        <f t="shared" si="6"/>
        <v>0</v>
      </c>
      <c r="AP56" s="53">
        <f t="shared" si="7"/>
        <v>0</v>
      </c>
      <c r="AQ56" s="53">
        <f t="shared" si="8"/>
        <v>0</v>
      </c>
      <c r="AR56" s="53">
        <f t="shared" si="9"/>
        <v>0</v>
      </c>
      <c r="AS56" s="53">
        <f t="shared" si="10"/>
        <v>0</v>
      </c>
      <c r="AT56" s="53">
        <f t="shared" si="11"/>
        <v>0</v>
      </c>
      <c r="AU56" s="10">
        <f t="shared" si="96"/>
        <v>0</v>
      </c>
      <c r="AV56" s="54">
        <f t="shared" si="97"/>
        <v>0</v>
      </c>
      <c r="AW56" s="10">
        <f t="shared" si="98"/>
        <v>0</v>
      </c>
      <c r="AX56" s="53" cm="1">
        <f t="array" aca="1" ref="AX56" ca="1">AU56*CELL("contents",$Q56)</f>
        <v>0</v>
      </c>
      <c r="AY56" s="53" cm="1">
        <f t="array" aca="1" ref="AY56" ca="1">AV56*CELL("contents",$Q56)</f>
        <v>0</v>
      </c>
      <c r="AZ56" s="2"/>
      <c r="BA56" s="2"/>
      <c r="BB56" s="2"/>
      <c r="BC56" s="4"/>
      <c r="BD56" s="14"/>
      <c r="BE56" s="14">
        <v>9000</v>
      </c>
      <c r="BF56" s="14">
        <v>3600</v>
      </c>
      <c r="BG56" s="14"/>
      <c r="BH56" s="14"/>
      <c r="BI56" s="4"/>
      <c r="BJ56" s="14"/>
      <c r="BK56" s="14"/>
      <c r="BL56" s="2">
        <f t="shared" si="99"/>
        <v>0</v>
      </c>
      <c r="BM56" s="51">
        <f t="shared" si="100"/>
        <v>0</v>
      </c>
      <c r="BN56" s="53">
        <f t="shared" si="13"/>
        <v>0</v>
      </c>
      <c r="BO56" s="53">
        <f t="shared" si="14"/>
        <v>0</v>
      </c>
      <c r="BP56" s="53">
        <f t="shared" si="15"/>
        <v>0</v>
      </c>
      <c r="BQ56" s="53">
        <f t="shared" si="16"/>
        <v>0</v>
      </c>
      <c r="BR56" s="53">
        <f t="shared" si="17"/>
        <v>0</v>
      </c>
      <c r="BS56" s="53">
        <f t="shared" si="18"/>
        <v>9000</v>
      </c>
      <c r="BT56" s="53">
        <f t="shared" si="19"/>
        <v>3600</v>
      </c>
      <c r="BU56" s="53">
        <f t="shared" si="20"/>
        <v>0</v>
      </c>
      <c r="BV56" s="53">
        <f t="shared" si="21"/>
        <v>0</v>
      </c>
      <c r="BW56" s="53">
        <f t="shared" si="22"/>
        <v>0</v>
      </c>
      <c r="BX56" s="53">
        <f t="shared" si="23"/>
        <v>0</v>
      </c>
      <c r="BY56" s="53">
        <f t="shared" si="24"/>
        <v>0</v>
      </c>
      <c r="BZ56" s="10">
        <f t="shared" si="101"/>
        <v>12600</v>
      </c>
      <c r="CA56" s="54">
        <f t="shared" si="102"/>
        <v>6678</v>
      </c>
      <c r="CB56" s="10">
        <f t="shared" si="103"/>
        <v>19278</v>
      </c>
      <c r="CC56" s="53" cm="1">
        <f t="array" aca="1" ref="CC56" ca="1">BZ56*CELL("contents",$Q56)</f>
        <v>1134</v>
      </c>
      <c r="CD56" s="53" cm="1">
        <f t="array" aca="1" ref="CD56" ca="1">CA56*CELL("contents",$Q56)</f>
        <v>601.02</v>
      </c>
      <c r="CE56" s="4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>
        <f t="shared" si="104"/>
        <v>0</v>
      </c>
      <c r="CR56" s="51">
        <f t="shared" si="105"/>
        <v>0</v>
      </c>
      <c r="CS56" s="53">
        <f t="shared" si="90"/>
        <v>0</v>
      </c>
      <c r="CT56" s="53">
        <f t="shared" si="106"/>
        <v>0</v>
      </c>
      <c r="CU56" s="53">
        <f t="shared" si="107"/>
        <v>0</v>
      </c>
      <c r="CV56" s="53">
        <f t="shared" si="108"/>
        <v>0</v>
      </c>
      <c r="CW56" s="53">
        <f t="shared" si="109"/>
        <v>0</v>
      </c>
      <c r="CX56" s="53">
        <f t="shared" si="110"/>
        <v>0</v>
      </c>
      <c r="CY56" s="53">
        <f t="shared" si="111"/>
        <v>0</v>
      </c>
      <c r="CZ56" s="53">
        <f t="shared" si="112"/>
        <v>0</v>
      </c>
      <c r="DA56" s="53">
        <f t="shared" si="113"/>
        <v>0</v>
      </c>
      <c r="DB56" s="53">
        <f t="shared" si="114"/>
        <v>0</v>
      </c>
      <c r="DC56" s="53">
        <f t="shared" si="115"/>
        <v>0</v>
      </c>
      <c r="DD56" s="53">
        <f t="shared" si="116"/>
        <v>0</v>
      </c>
      <c r="DE56" s="10">
        <f t="shared" si="117"/>
        <v>0</v>
      </c>
      <c r="DF56" s="54">
        <f t="shared" si="118"/>
        <v>0</v>
      </c>
      <c r="DG56" s="10">
        <f t="shared" si="119"/>
        <v>0</v>
      </c>
      <c r="DH56" s="53" cm="1">
        <f t="array" aca="1" ref="DH56" ca="1">DE56*CELL("contents",$Q56)</f>
        <v>0</v>
      </c>
      <c r="DI56" s="53" cm="1">
        <f t="array" aca="1" ref="DI56" ca="1">DF56*CELL("contents",$Q56)</f>
        <v>0</v>
      </c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>
        <f t="shared" si="120"/>
        <v>0</v>
      </c>
      <c r="DW56" s="51">
        <f t="shared" si="121"/>
        <v>0</v>
      </c>
      <c r="DX56" s="53">
        <f t="shared" si="39"/>
        <v>0</v>
      </c>
      <c r="DY56" s="53">
        <f t="shared" si="40"/>
        <v>0</v>
      </c>
      <c r="DZ56" s="53">
        <f t="shared" si="41"/>
        <v>0</v>
      </c>
      <c r="EA56" s="53">
        <f t="shared" si="42"/>
        <v>0</v>
      </c>
      <c r="EB56" s="53">
        <f t="shared" si="43"/>
        <v>0</v>
      </c>
      <c r="EC56" s="53">
        <f t="shared" si="44"/>
        <v>0</v>
      </c>
      <c r="ED56" s="53">
        <f t="shared" si="45"/>
        <v>0</v>
      </c>
      <c r="EE56" s="53">
        <f t="shared" si="46"/>
        <v>0</v>
      </c>
      <c r="EF56" s="53">
        <f t="shared" si="47"/>
        <v>0</v>
      </c>
      <c r="EG56" s="53">
        <f t="shared" si="48"/>
        <v>0</v>
      </c>
      <c r="EH56" s="53">
        <f t="shared" si="49"/>
        <v>0</v>
      </c>
      <c r="EI56" s="53">
        <f t="shared" si="50"/>
        <v>0</v>
      </c>
      <c r="EJ56" s="10">
        <f t="shared" si="122"/>
        <v>0</v>
      </c>
      <c r="EK56" s="54">
        <f t="shared" si="123"/>
        <v>0</v>
      </c>
      <c r="EL56" s="10">
        <f t="shared" si="124"/>
        <v>0</v>
      </c>
      <c r="EM56" s="53" cm="1">
        <f t="array" aca="1" ref="EM56" ca="1">EJ56*CELL("contents",$Q56)</f>
        <v>0</v>
      </c>
      <c r="EN56" s="53" cm="1">
        <f t="array" aca="1" ref="EN56" ca="1">EK56*CELL("contents",$Q56)</f>
        <v>0</v>
      </c>
      <c r="EO56" s="11">
        <f t="shared" si="125"/>
        <v>19278</v>
      </c>
      <c r="EP56" s="2">
        <v>1</v>
      </c>
      <c r="EQ56" s="2">
        <f t="shared" ref="EQ56:ET56" si="166">EP56*1.0215</f>
        <v>1.0215000000000001</v>
      </c>
      <c r="ER56" s="2">
        <f t="shared" si="166"/>
        <v>1.0434622500000001</v>
      </c>
      <c r="ES56" s="2">
        <f t="shared" si="166"/>
        <v>1.0658966883750003</v>
      </c>
      <c r="ET56" s="2">
        <f t="shared" si="166"/>
        <v>1.0888134671750629</v>
      </c>
      <c r="EU56" s="53">
        <f t="shared" si="52"/>
        <v>0</v>
      </c>
      <c r="EV56" s="53">
        <f t="shared" si="127"/>
        <v>0</v>
      </c>
      <c r="EW56" s="69">
        <f t="shared" si="54"/>
        <v>0</v>
      </c>
      <c r="EX56" s="69">
        <f t="shared" si="55"/>
        <v>0</v>
      </c>
      <c r="EY56" s="9">
        <f t="shared" si="129"/>
        <v>0</v>
      </c>
      <c r="EZ56" s="9">
        <f t="shared" si="92"/>
        <v>0</v>
      </c>
      <c r="FA56" s="9">
        <f t="shared" si="93"/>
        <v>0</v>
      </c>
      <c r="FB56" s="9">
        <f t="shared" si="94"/>
        <v>0</v>
      </c>
      <c r="FC56" t="s">
        <v>1534</v>
      </c>
    </row>
    <row r="57" spans="1:159" x14ac:dyDescent="0.25">
      <c r="A57" s="2">
        <v>1.2</v>
      </c>
      <c r="B57" s="2" t="s">
        <v>265</v>
      </c>
      <c r="C57" s="4" t="s">
        <v>157</v>
      </c>
      <c r="D57" s="2" t="s">
        <v>266</v>
      </c>
      <c r="E57" s="5" t="s">
        <v>266</v>
      </c>
      <c r="F57" s="2" t="s">
        <v>260</v>
      </c>
      <c r="G57" s="4" t="s">
        <v>257</v>
      </c>
      <c r="H57" s="6" t="s">
        <v>257</v>
      </c>
      <c r="I57" s="4"/>
      <c r="J57" s="7" t="s">
        <v>261</v>
      </c>
      <c r="K57" s="75"/>
      <c r="L57" s="80">
        <v>1</v>
      </c>
      <c r="M57" s="56">
        <v>0</v>
      </c>
      <c r="N57" s="86">
        <v>0.53</v>
      </c>
      <c r="O57" s="6" t="s">
        <v>155</v>
      </c>
      <c r="P57" s="2" t="s">
        <v>156</v>
      </c>
      <c r="Q57" s="200">
        <f>VLOOKUP(P57,Contingencies!$A$2:$D$7,4,FALSE)</f>
        <v>0.09</v>
      </c>
      <c r="R57" s="53">
        <f t="shared" si="56"/>
        <v>1735.02</v>
      </c>
      <c r="S57" s="67">
        <f t="shared" si="57"/>
        <v>919.56060000000002</v>
      </c>
      <c r="T57" s="4" t="s">
        <v>262</v>
      </c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>
        <f t="shared" si="58"/>
        <v>0</v>
      </c>
      <c r="AH57" s="51">
        <f t="shared" si="95"/>
        <v>0</v>
      </c>
      <c r="AI57" s="53">
        <f t="shared" si="0"/>
        <v>0</v>
      </c>
      <c r="AJ57" s="53">
        <f t="shared" si="1"/>
        <v>0</v>
      </c>
      <c r="AK57" s="53">
        <f t="shared" si="2"/>
        <v>0</v>
      </c>
      <c r="AL57" s="53">
        <f t="shared" si="3"/>
        <v>0</v>
      </c>
      <c r="AM57" s="53">
        <f t="shared" si="4"/>
        <v>0</v>
      </c>
      <c r="AN57" s="53">
        <f t="shared" si="5"/>
        <v>0</v>
      </c>
      <c r="AO57" s="53">
        <f t="shared" si="6"/>
        <v>0</v>
      </c>
      <c r="AP57" s="53">
        <f t="shared" si="7"/>
        <v>0</v>
      </c>
      <c r="AQ57" s="53">
        <f t="shared" si="8"/>
        <v>0</v>
      </c>
      <c r="AR57" s="53">
        <f t="shared" si="9"/>
        <v>0</v>
      </c>
      <c r="AS57" s="53">
        <f t="shared" si="10"/>
        <v>0</v>
      </c>
      <c r="AT57" s="53">
        <f t="shared" si="11"/>
        <v>0</v>
      </c>
      <c r="AU57" s="10">
        <f t="shared" si="96"/>
        <v>0</v>
      </c>
      <c r="AV57" s="54">
        <f t="shared" si="97"/>
        <v>0</v>
      </c>
      <c r="AW57" s="10">
        <f t="shared" si="98"/>
        <v>0</v>
      </c>
      <c r="AX57" s="53" cm="1">
        <f t="array" aca="1" ref="AX57" ca="1">AU57*CELL("contents",$Q57)</f>
        <v>0</v>
      </c>
      <c r="AY57" s="53" cm="1">
        <f t="array" aca="1" ref="AY57" ca="1">AV57*CELL("contents",$Q57)</f>
        <v>0</v>
      </c>
      <c r="AZ57" s="2"/>
      <c r="BA57" s="2"/>
      <c r="BB57" s="2"/>
      <c r="BC57" s="2"/>
      <c r="BD57" s="18"/>
      <c r="BE57" s="2"/>
      <c r="BF57" s="2"/>
      <c r="BG57" s="2"/>
      <c r="BH57" s="2"/>
      <c r="BI57" s="2"/>
      <c r="BJ57" s="18"/>
      <c r="BK57" s="18"/>
      <c r="BL57" s="2">
        <f t="shared" si="99"/>
        <v>0</v>
      </c>
      <c r="BM57" s="51">
        <f t="shared" si="100"/>
        <v>0</v>
      </c>
      <c r="BN57" s="53">
        <f t="shared" si="13"/>
        <v>0</v>
      </c>
      <c r="BO57" s="53">
        <f t="shared" si="14"/>
        <v>0</v>
      </c>
      <c r="BP57" s="53">
        <f t="shared" si="15"/>
        <v>0</v>
      </c>
      <c r="BQ57" s="53">
        <f t="shared" si="16"/>
        <v>0</v>
      </c>
      <c r="BR57" s="53">
        <f t="shared" si="17"/>
        <v>0</v>
      </c>
      <c r="BS57" s="53">
        <f t="shared" si="18"/>
        <v>0</v>
      </c>
      <c r="BT57" s="53">
        <f t="shared" si="19"/>
        <v>0</v>
      </c>
      <c r="BU57" s="53">
        <f t="shared" si="20"/>
        <v>0</v>
      </c>
      <c r="BV57" s="53">
        <f t="shared" si="21"/>
        <v>0</v>
      </c>
      <c r="BW57" s="53">
        <f t="shared" si="22"/>
        <v>0</v>
      </c>
      <c r="BX57" s="53">
        <f t="shared" si="23"/>
        <v>0</v>
      </c>
      <c r="BY57" s="53">
        <f t="shared" si="24"/>
        <v>0</v>
      </c>
      <c r="BZ57" s="10">
        <f t="shared" si="101"/>
        <v>0</v>
      </c>
      <c r="CA57" s="54">
        <f t="shared" si="102"/>
        <v>0</v>
      </c>
      <c r="CB57" s="10">
        <f t="shared" si="103"/>
        <v>0</v>
      </c>
      <c r="CC57" s="53" cm="1">
        <f t="array" aca="1" ref="CC57" ca="1">BZ57*CELL("contents",$Q57)</f>
        <v>0</v>
      </c>
      <c r="CD57" s="53" cm="1">
        <f t="array" aca="1" ref="CD57" ca="1">CA57*CELL("contents",$Q57)</f>
        <v>0</v>
      </c>
      <c r="CE57" s="2"/>
      <c r="CF57" s="2"/>
      <c r="CG57" s="2"/>
      <c r="CH57" s="4"/>
      <c r="CI57" s="4"/>
      <c r="CJ57" s="14">
        <v>9000</v>
      </c>
      <c r="CK57" s="14">
        <v>3600</v>
      </c>
      <c r="CL57" s="14"/>
      <c r="CM57" s="14"/>
      <c r="CN57" s="4"/>
      <c r="CO57" s="4"/>
      <c r="CP57" s="4"/>
      <c r="CQ57" s="2">
        <f t="shared" si="104"/>
        <v>0</v>
      </c>
      <c r="CR57" s="51">
        <f t="shared" si="105"/>
        <v>0</v>
      </c>
      <c r="CS57" s="53">
        <f t="shared" si="90"/>
        <v>0</v>
      </c>
      <c r="CT57" s="53">
        <f t="shared" si="106"/>
        <v>0</v>
      </c>
      <c r="CU57" s="53">
        <f t="shared" si="107"/>
        <v>0</v>
      </c>
      <c r="CV57" s="53">
        <f t="shared" si="108"/>
        <v>0</v>
      </c>
      <c r="CW57" s="53">
        <f t="shared" si="109"/>
        <v>0</v>
      </c>
      <c r="CX57" s="53">
        <f t="shared" si="110"/>
        <v>9000</v>
      </c>
      <c r="CY57" s="53">
        <f t="shared" si="111"/>
        <v>3600</v>
      </c>
      <c r="CZ57" s="53">
        <f t="shared" si="112"/>
        <v>0</v>
      </c>
      <c r="DA57" s="53">
        <f t="shared" si="113"/>
        <v>0</v>
      </c>
      <c r="DB57" s="53">
        <f t="shared" si="114"/>
        <v>0</v>
      </c>
      <c r="DC57" s="53">
        <f t="shared" si="115"/>
        <v>0</v>
      </c>
      <c r="DD57" s="53">
        <f t="shared" si="116"/>
        <v>0</v>
      </c>
      <c r="DE57" s="10">
        <f t="shared" si="117"/>
        <v>12600</v>
      </c>
      <c r="DF57" s="54">
        <f t="shared" si="118"/>
        <v>6678</v>
      </c>
      <c r="DG57" s="10">
        <f t="shared" si="119"/>
        <v>19278</v>
      </c>
      <c r="DH57" s="53" cm="1">
        <f t="array" aca="1" ref="DH57" ca="1">DE57*CELL("contents",$Q57)</f>
        <v>1134</v>
      </c>
      <c r="DI57" s="53" cm="1">
        <f t="array" aca="1" ref="DI57" ca="1">DF57*CELL("contents",$Q57)</f>
        <v>601.02</v>
      </c>
      <c r="DJ57" s="4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>
        <f t="shared" si="120"/>
        <v>0</v>
      </c>
      <c r="DW57" s="51">
        <f t="shared" si="121"/>
        <v>0</v>
      </c>
      <c r="DX57" s="53">
        <f t="shared" si="39"/>
        <v>0</v>
      </c>
      <c r="DY57" s="53">
        <f t="shared" si="40"/>
        <v>0</v>
      </c>
      <c r="DZ57" s="53">
        <f t="shared" si="41"/>
        <v>0</v>
      </c>
      <c r="EA57" s="53">
        <f t="shared" si="42"/>
        <v>0</v>
      </c>
      <c r="EB57" s="53">
        <f t="shared" si="43"/>
        <v>0</v>
      </c>
      <c r="EC57" s="53">
        <f t="shared" si="44"/>
        <v>0</v>
      </c>
      <c r="ED57" s="53">
        <f t="shared" si="45"/>
        <v>0</v>
      </c>
      <c r="EE57" s="53">
        <f t="shared" si="46"/>
        <v>0</v>
      </c>
      <c r="EF57" s="53">
        <f t="shared" si="47"/>
        <v>0</v>
      </c>
      <c r="EG57" s="53">
        <f t="shared" si="48"/>
        <v>0</v>
      </c>
      <c r="EH57" s="53">
        <f t="shared" si="49"/>
        <v>0</v>
      </c>
      <c r="EI57" s="53">
        <f t="shared" si="50"/>
        <v>0</v>
      </c>
      <c r="EJ57" s="10">
        <f t="shared" si="122"/>
        <v>0</v>
      </c>
      <c r="EK57" s="54">
        <f t="shared" si="123"/>
        <v>0</v>
      </c>
      <c r="EL57" s="10">
        <f t="shared" si="124"/>
        <v>0</v>
      </c>
      <c r="EM57" s="53" cm="1">
        <f t="array" aca="1" ref="EM57" ca="1">EJ57*CELL("contents",$Q57)</f>
        <v>0</v>
      </c>
      <c r="EN57" s="53" cm="1">
        <f t="array" aca="1" ref="EN57" ca="1">EK57*CELL("contents",$Q57)</f>
        <v>0</v>
      </c>
      <c r="EO57" s="11">
        <f t="shared" si="125"/>
        <v>19278</v>
      </c>
      <c r="EP57" s="2">
        <v>1</v>
      </c>
      <c r="EQ57" s="2">
        <f t="shared" ref="EQ57:ET57" si="167">EP57*1.0215</f>
        <v>1.0215000000000001</v>
      </c>
      <c r="ER57" s="2">
        <f t="shared" si="167"/>
        <v>1.0434622500000001</v>
      </c>
      <c r="ES57" s="2">
        <f t="shared" si="167"/>
        <v>1.0658966883750003</v>
      </c>
      <c r="ET57" s="2">
        <f t="shared" si="167"/>
        <v>1.0888134671750629</v>
      </c>
      <c r="EU57" s="53">
        <f t="shared" si="52"/>
        <v>0</v>
      </c>
      <c r="EV57" s="53">
        <f t="shared" si="127"/>
        <v>0</v>
      </c>
      <c r="EW57" s="69">
        <f t="shared" si="54"/>
        <v>0</v>
      </c>
      <c r="EX57" s="69">
        <f t="shared" si="55"/>
        <v>0</v>
      </c>
      <c r="EY57" s="9">
        <f t="shared" si="129"/>
        <v>0</v>
      </c>
      <c r="EZ57" s="9">
        <f t="shared" si="92"/>
        <v>0</v>
      </c>
      <c r="FA57" s="9">
        <f t="shared" si="93"/>
        <v>0</v>
      </c>
      <c r="FB57" s="9">
        <f t="shared" si="94"/>
        <v>0</v>
      </c>
      <c r="FC57" t="s">
        <v>1534</v>
      </c>
    </row>
    <row r="58" spans="1:159" ht="25.5" x14ac:dyDescent="0.25">
      <c r="A58" s="2">
        <v>1.2</v>
      </c>
      <c r="B58" s="2" t="s">
        <v>270</v>
      </c>
      <c r="C58" s="4" t="s">
        <v>157</v>
      </c>
      <c r="D58" s="2" t="s">
        <v>271</v>
      </c>
      <c r="E58" s="5" t="s">
        <v>271</v>
      </c>
      <c r="F58" s="2"/>
      <c r="G58" s="4" t="s">
        <v>151</v>
      </c>
      <c r="H58" s="6" t="s">
        <v>163</v>
      </c>
      <c r="I58" s="4" t="s">
        <v>167</v>
      </c>
      <c r="J58" s="7" t="s">
        <v>154</v>
      </c>
      <c r="K58" s="75">
        <v>115</v>
      </c>
      <c r="L58" s="81">
        <v>115</v>
      </c>
      <c r="M58" s="56">
        <v>0</v>
      </c>
      <c r="N58" s="86">
        <v>0</v>
      </c>
      <c r="O58" s="6" t="s">
        <v>155</v>
      </c>
      <c r="P58" s="2" t="s">
        <v>173</v>
      </c>
      <c r="Q58" s="200">
        <f>VLOOKUP(P58,Contingencies!$A$2:$D$7,4,FALSE)</f>
        <v>0.125</v>
      </c>
      <c r="R58" s="53">
        <f t="shared" si="56"/>
        <v>234.94500000000002</v>
      </c>
      <c r="S58" s="67">
        <f t="shared" si="57"/>
        <v>0</v>
      </c>
      <c r="T58" s="4"/>
      <c r="U58" s="4">
        <v>16</v>
      </c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>
        <f t="shared" si="58"/>
        <v>16</v>
      </c>
      <c r="AH58" s="51">
        <f t="shared" si="95"/>
        <v>0.10666666666666666</v>
      </c>
      <c r="AI58" s="53">
        <f t="shared" si="0"/>
        <v>1879.5600000000002</v>
      </c>
      <c r="AJ58" s="53">
        <f t="shared" si="1"/>
        <v>0</v>
      </c>
      <c r="AK58" s="53">
        <f t="shared" si="2"/>
        <v>0</v>
      </c>
      <c r="AL58" s="53">
        <f t="shared" si="3"/>
        <v>0</v>
      </c>
      <c r="AM58" s="53">
        <f t="shared" si="4"/>
        <v>0</v>
      </c>
      <c r="AN58" s="53">
        <f t="shared" si="5"/>
        <v>0</v>
      </c>
      <c r="AO58" s="53">
        <f t="shared" si="6"/>
        <v>0</v>
      </c>
      <c r="AP58" s="53">
        <f t="shared" si="7"/>
        <v>0</v>
      </c>
      <c r="AQ58" s="53">
        <f t="shared" si="8"/>
        <v>0</v>
      </c>
      <c r="AR58" s="53">
        <f t="shared" si="9"/>
        <v>0</v>
      </c>
      <c r="AS58" s="53">
        <f t="shared" si="10"/>
        <v>0</v>
      </c>
      <c r="AT58" s="53">
        <f t="shared" si="11"/>
        <v>0</v>
      </c>
      <c r="AU58" s="10">
        <f t="shared" si="96"/>
        <v>1879.5600000000002</v>
      </c>
      <c r="AV58" s="54">
        <f t="shared" si="97"/>
        <v>0</v>
      </c>
      <c r="AW58" s="10">
        <f t="shared" si="98"/>
        <v>1879.5600000000002</v>
      </c>
      <c r="AX58" s="53" cm="1">
        <f t="array" aca="1" ref="AX58" ca="1">AU58*CELL("contents",$Q58)</f>
        <v>234.94500000000002</v>
      </c>
      <c r="AY58" s="53" cm="1">
        <f t="array" aca="1" ref="AY58" ca="1">AV58*CELL("contents",$Q58)</f>
        <v>0</v>
      </c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>
        <f t="shared" si="99"/>
        <v>0</v>
      </c>
      <c r="BM58" s="51">
        <f t="shared" si="100"/>
        <v>0</v>
      </c>
      <c r="BN58" s="53">
        <f t="shared" si="13"/>
        <v>0</v>
      </c>
      <c r="BO58" s="53">
        <f t="shared" si="14"/>
        <v>0</v>
      </c>
      <c r="BP58" s="53">
        <f t="shared" si="15"/>
        <v>0</v>
      </c>
      <c r="BQ58" s="53">
        <f t="shared" si="16"/>
        <v>0</v>
      </c>
      <c r="BR58" s="53">
        <f t="shared" si="17"/>
        <v>0</v>
      </c>
      <c r="BS58" s="53">
        <f t="shared" si="18"/>
        <v>0</v>
      </c>
      <c r="BT58" s="53">
        <f t="shared" si="19"/>
        <v>0</v>
      </c>
      <c r="BU58" s="53">
        <f t="shared" si="20"/>
        <v>0</v>
      </c>
      <c r="BV58" s="53">
        <f t="shared" si="21"/>
        <v>0</v>
      </c>
      <c r="BW58" s="53">
        <f t="shared" si="22"/>
        <v>0</v>
      </c>
      <c r="BX58" s="53">
        <f t="shared" si="23"/>
        <v>0</v>
      </c>
      <c r="BY58" s="53">
        <f t="shared" si="24"/>
        <v>0</v>
      </c>
      <c r="BZ58" s="10">
        <f t="shared" si="101"/>
        <v>0</v>
      </c>
      <c r="CA58" s="54">
        <f t="shared" si="102"/>
        <v>0</v>
      </c>
      <c r="CB58" s="10">
        <f t="shared" si="103"/>
        <v>0</v>
      </c>
      <c r="CC58" s="53" cm="1">
        <f t="array" aca="1" ref="CC58" ca="1">BZ58*CELL("contents",$Q58)</f>
        <v>0</v>
      </c>
      <c r="CD58" s="53" cm="1">
        <f t="array" aca="1" ref="CD58" ca="1">CA58*CELL("contents",$Q58)</f>
        <v>0</v>
      </c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>
        <f t="shared" si="104"/>
        <v>0</v>
      </c>
      <c r="CR58" s="51">
        <f t="shared" si="105"/>
        <v>0</v>
      </c>
      <c r="CS58" s="53">
        <f t="shared" si="90"/>
        <v>0</v>
      </c>
      <c r="CT58" s="53">
        <f t="shared" si="106"/>
        <v>0</v>
      </c>
      <c r="CU58" s="53">
        <f t="shared" si="107"/>
        <v>0</v>
      </c>
      <c r="CV58" s="53">
        <f t="shared" si="108"/>
        <v>0</v>
      </c>
      <c r="CW58" s="53">
        <f t="shared" si="109"/>
        <v>0</v>
      </c>
      <c r="CX58" s="53">
        <f t="shared" si="110"/>
        <v>0</v>
      </c>
      <c r="CY58" s="53">
        <f t="shared" si="111"/>
        <v>0</v>
      </c>
      <c r="CZ58" s="53">
        <f t="shared" si="112"/>
        <v>0</v>
      </c>
      <c r="DA58" s="53">
        <f t="shared" si="113"/>
        <v>0</v>
      </c>
      <c r="DB58" s="53">
        <f t="shared" si="114"/>
        <v>0</v>
      </c>
      <c r="DC58" s="53">
        <f t="shared" si="115"/>
        <v>0</v>
      </c>
      <c r="DD58" s="53">
        <f t="shared" si="116"/>
        <v>0</v>
      </c>
      <c r="DE58" s="10">
        <f t="shared" si="117"/>
        <v>0</v>
      </c>
      <c r="DF58" s="54">
        <f t="shared" si="118"/>
        <v>0</v>
      </c>
      <c r="DG58" s="10">
        <f t="shared" si="119"/>
        <v>0</v>
      </c>
      <c r="DH58" s="53" cm="1">
        <f t="array" aca="1" ref="DH58" ca="1">DE58*CELL("contents",$Q58)</f>
        <v>0</v>
      </c>
      <c r="DI58" s="53" cm="1">
        <f t="array" aca="1" ref="DI58" ca="1">DF58*CELL("contents",$Q58)</f>
        <v>0</v>
      </c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>
        <f t="shared" si="120"/>
        <v>0</v>
      </c>
      <c r="DW58" s="51">
        <f t="shared" si="121"/>
        <v>0</v>
      </c>
      <c r="DX58" s="53">
        <f t="shared" si="39"/>
        <v>0</v>
      </c>
      <c r="DY58" s="53">
        <f t="shared" si="40"/>
        <v>0</v>
      </c>
      <c r="DZ58" s="53">
        <f t="shared" si="41"/>
        <v>0</v>
      </c>
      <c r="EA58" s="53">
        <f t="shared" si="42"/>
        <v>0</v>
      </c>
      <c r="EB58" s="53">
        <f t="shared" si="43"/>
        <v>0</v>
      </c>
      <c r="EC58" s="53">
        <f t="shared" si="44"/>
        <v>0</v>
      </c>
      <c r="ED58" s="53">
        <f t="shared" si="45"/>
        <v>0</v>
      </c>
      <c r="EE58" s="53">
        <f t="shared" si="46"/>
        <v>0</v>
      </c>
      <c r="EF58" s="53">
        <f t="shared" si="47"/>
        <v>0</v>
      </c>
      <c r="EG58" s="53">
        <f t="shared" si="48"/>
        <v>0</v>
      </c>
      <c r="EH58" s="53">
        <f t="shared" si="49"/>
        <v>0</v>
      </c>
      <c r="EI58" s="53">
        <f t="shared" si="50"/>
        <v>0</v>
      </c>
      <c r="EJ58" s="10">
        <f t="shared" si="122"/>
        <v>0</v>
      </c>
      <c r="EK58" s="54">
        <f t="shared" si="123"/>
        <v>0</v>
      </c>
      <c r="EL58" s="10">
        <f t="shared" si="124"/>
        <v>0</v>
      </c>
      <c r="EM58" s="53" cm="1">
        <f t="array" aca="1" ref="EM58" ca="1">EJ58*CELL("contents",$Q58)</f>
        <v>0</v>
      </c>
      <c r="EN58" s="53" cm="1">
        <f t="array" aca="1" ref="EN58" ca="1">EK58*CELL("contents",$Q58)</f>
        <v>0</v>
      </c>
      <c r="EO58" s="11">
        <f t="shared" si="125"/>
        <v>1879.5600000000002</v>
      </c>
      <c r="EP58" s="2">
        <v>1</v>
      </c>
      <c r="EQ58" s="2">
        <f t="shared" ref="EQ58:ET58" si="168">EP58*1.0215</f>
        <v>1.0215000000000001</v>
      </c>
      <c r="ER58" s="2">
        <f t="shared" si="168"/>
        <v>1.0434622500000001</v>
      </c>
      <c r="ES58" s="2">
        <f t="shared" si="168"/>
        <v>1.0658966883750003</v>
      </c>
      <c r="ET58" s="2">
        <f t="shared" si="168"/>
        <v>1.0888134671750629</v>
      </c>
      <c r="EU58" s="53">
        <f t="shared" si="52"/>
        <v>1879.5600000000002</v>
      </c>
      <c r="EV58" s="53">
        <f t="shared" si="127"/>
        <v>0</v>
      </c>
      <c r="EW58" s="69">
        <f t="shared" si="54"/>
        <v>0</v>
      </c>
      <c r="EX58" s="69">
        <f t="shared" si="55"/>
        <v>0</v>
      </c>
      <c r="EY58" s="9">
        <f t="shared" si="129"/>
        <v>0</v>
      </c>
      <c r="EZ58" s="9">
        <f t="shared" si="92"/>
        <v>0</v>
      </c>
      <c r="FA58" s="9">
        <f t="shared" si="93"/>
        <v>0</v>
      </c>
      <c r="FB58" s="9">
        <f t="shared" si="94"/>
        <v>0</v>
      </c>
      <c r="FC58" t="s">
        <v>1534</v>
      </c>
    </row>
    <row r="59" spans="1:159" ht="25.5" x14ac:dyDescent="0.25">
      <c r="A59" s="2">
        <v>1.2</v>
      </c>
      <c r="B59" s="2" t="s">
        <v>270</v>
      </c>
      <c r="C59" s="4" t="s">
        <v>157</v>
      </c>
      <c r="D59" s="2" t="s">
        <v>271</v>
      </c>
      <c r="E59" s="5" t="s">
        <v>271</v>
      </c>
      <c r="F59" s="2"/>
      <c r="G59" s="4" t="s">
        <v>267</v>
      </c>
      <c r="H59" s="6" t="s">
        <v>267</v>
      </c>
      <c r="I59" s="4"/>
      <c r="J59" s="7" t="s">
        <v>154</v>
      </c>
      <c r="K59" s="75"/>
      <c r="L59" s="80">
        <v>1</v>
      </c>
      <c r="M59" s="56">
        <v>0</v>
      </c>
      <c r="N59" s="86">
        <v>0.53</v>
      </c>
      <c r="O59" s="6" t="s">
        <v>155</v>
      </c>
      <c r="P59" s="2" t="s">
        <v>173</v>
      </c>
      <c r="Q59" s="200">
        <f>VLOOKUP(P59,Contingencies!$A$2:$D$7,4,FALSE)</f>
        <v>0.125</v>
      </c>
      <c r="R59" s="53">
        <f t="shared" si="56"/>
        <v>160.26750000000001</v>
      </c>
      <c r="S59" s="67">
        <f t="shared" si="57"/>
        <v>84.941775000000007</v>
      </c>
      <c r="T59" s="4" t="s">
        <v>272</v>
      </c>
      <c r="U59" s="4">
        <v>838</v>
      </c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>
        <f t="shared" si="58"/>
        <v>0</v>
      </c>
      <c r="AH59" s="51">
        <f t="shared" si="95"/>
        <v>0</v>
      </c>
      <c r="AI59" s="53">
        <f t="shared" si="0"/>
        <v>838</v>
      </c>
      <c r="AJ59" s="53">
        <f t="shared" si="1"/>
        <v>0</v>
      </c>
      <c r="AK59" s="53">
        <f t="shared" si="2"/>
        <v>0</v>
      </c>
      <c r="AL59" s="53">
        <f t="shared" si="3"/>
        <v>0</v>
      </c>
      <c r="AM59" s="53">
        <f t="shared" si="4"/>
        <v>0</v>
      </c>
      <c r="AN59" s="53">
        <f t="shared" si="5"/>
        <v>0</v>
      </c>
      <c r="AO59" s="53">
        <f t="shared" si="6"/>
        <v>0</v>
      </c>
      <c r="AP59" s="53">
        <f t="shared" si="7"/>
        <v>0</v>
      </c>
      <c r="AQ59" s="53">
        <f t="shared" si="8"/>
        <v>0</v>
      </c>
      <c r="AR59" s="53">
        <f t="shared" si="9"/>
        <v>0</v>
      </c>
      <c r="AS59" s="53">
        <f t="shared" si="10"/>
        <v>0</v>
      </c>
      <c r="AT59" s="53">
        <f t="shared" si="11"/>
        <v>0</v>
      </c>
      <c r="AU59" s="10">
        <f t="shared" si="96"/>
        <v>838</v>
      </c>
      <c r="AV59" s="54">
        <f t="shared" si="97"/>
        <v>444.14000000000004</v>
      </c>
      <c r="AW59" s="10">
        <f t="shared" si="98"/>
        <v>1282.1400000000001</v>
      </c>
      <c r="AX59" s="53" cm="1">
        <f t="array" aca="1" ref="AX59" ca="1">AU59*CELL("contents",$Q59)</f>
        <v>104.75</v>
      </c>
      <c r="AY59" s="53" cm="1">
        <f t="array" aca="1" ref="AY59" ca="1">AV59*CELL("contents",$Q59)</f>
        <v>55.517500000000005</v>
      </c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>
        <f t="shared" si="99"/>
        <v>0</v>
      </c>
      <c r="BM59" s="51">
        <f t="shared" si="100"/>
        <v>0</v>
      </c>
      <c r="BN59" s="53">
        <f t="shared" si="13"/>
        <v>0</v>
      </c>
      <c r="BO59" s="53">
        <f t="shared" si="14"/>
        <v>0</v>
      </c>
      <c r="BP59" s="53">
        <f t="shared" si="15"/>
        <v>0</v>
      </c>
      <c r="BQ59" s="53">
        <f t="shared" si="16"/>
        <v>0</v>
      </c>
      <c r="BR59" s="53">
        <f t="shared" si="17"/>
        <v>0</v>
      </c>
      <c r="BS59" s="53">
        <f t="shared" si="18"/>
        <v>0</v>
      </c>
      <c r="BT59" s="53">
        <f t="shared" si="19"/>
        <v>0</v>
      </c>
      <c r="BU59" s="53">
        <f t="shared" si="20"/>
        <v>0</v>
      </c>
      <c r="BV59" s="53">
        <f t="shared" si="21"/>
        <v>0</v>
      </c>
      <c r="BW59" s="53">
        <f t="shared" si="22"/>
        <v>0</v>
      </c>
      <c r="BX59" s="53">
        <f t="shared" si="23"/>
        <v>0</v>
      </c>
      <c r="BY59" s="53">
        <f t="shared" si="24"/>
        <v>0</v>
      </c>
      <c r="BZ59" s="10">
        <f t="shared" si="101"/>
        <v>0</v>
      </c>
      <c r="CA59" s="54">
        <f t="shared" si="102"/>
        <v>0</v>
      </c>
      <c r="CB59" s="10">
        <f t="shared" si="103"/>
        <v>0</v>
      </c>
      <c r="CC59" s="53" cm="1">
        <f t="array" aca="1" ref="CC59" ca="1">BZ59*CELL("contents",$Q59)</f>
        <v>0</v>
      </c>
      <c r="CD59" s="53" cm="1">
        <f t="array" aca="1" ref="CD59" ca="1">CA59*CELL("contents",$Q59)</f>
        <v>0</v>
      </c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>
        <f t="shared" si="104"/>
        <v>0</v>
      </c>
      <c r="CR59" s="51">
        <f t="shared" si="105"/>
        <v>0</v>
      </c>
      <c r="CS59" s="53">
        <f t="shared" si="90"/>
        <v>0</v>
      </c>
      <c r="CT59" s="53">
        <f t="shared" si="106"/>
        <v>0</v>
      </c>
      <c r="CU59" s="53">
        <f t="shared" si="107"/>
        <v>0</v>
      </c>
      <c r="CV59" s="53">
        <f t="shared" si="108"/>
        <v>0</v>
      </c>
      <c r="CW59" s="53">
        <f t="shared" si="109"/>
        <v>0</v>
      </c>
      <c r="CX59" s="53">
        <f t="shared" si="110"/>
        <v>0</v>
      </c>
      <c r="CY59" s="53">
        <f t="shared" si="111"/>
        <v>0</v>
      </c>
      <c r="CZ59" s="53">
        <f t="shared" si="112"/>
        <v>0</v>
      </c>
      <c r="DA59" s="53">
        <f t="shared" si="113"/>
        <v>0</v>
      </c>
      <c r="DB59" s="53">
        <f t="shared" si="114"/>
        <v>0</v>
      </c>
      <c r="DC59" s="53">
        <f t="shared" si="115"/>
        <v>0</v>
      </c>
      <c r="DD59" s="53">
        <f t="shared" si="116"/>
        <v>0</v>
      </c>
      <c r="DE59" s="10">
        <f t="shared" si="117"/>
        <v>0</v>
      </c>
      <c r="DF59" s="54">
        <f t="shared" si="118"/>
        <v>0</v>
      </c>
      <c r="DG59" s="10">
        <f t="shared" si="119"/>
        <v>0</v>
      </c>
      <c r="DH59" s="53" cm="1">
        <f t="array" aca="1" ref="DH59" ca="1">DE59*CELL("contents",$Q59)</f>
        <v>0</v>
      </c>
      <c r="DI59" s="53" cm="1">
        <f t="array" aca="1" ref="DI59" ca="1">DF59*CELL("contents",$Q59)</f>
        <v>0</v>
      </c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>
        <f t="shared" si="120"/>
        <v>0</v>
      </c>
      <c r="DW59" s="51">
        <f t="shared" si="121"/>
        <v>0</v>
      </c>
      <c r="DX59" s="53">
        <f t="shared" si="39"/>
        <v>0</v>
      </c>
      <c r="DY59" s="53">
        <f t="shared" si="40"/>
        <v>0</v>
      </c>
      <c r="DZ59" s="53">
        <f t="shared" si="41"/>
        <v>0</v>
      </c>
      <c r="EA59" s="53">
        <f t="shared" si="42"/>
        <v>0</v>
      </c>
      <c r="EB59" s="53">
        <f t="shared" si="43"/>
        <v>0</v>
      </c>
      <c r="EC59" s="53">
        <f t="shared" si="44"/>
        <v>0</v>
      </c>
      <c r="ED59" s="53">
        <f t="shared" si="45"/>
        <v>0</v>
      </c>
      <c r="EE59" s="53">
        <f t="shared" si="46"/>
        <v>0</v>
      </c>
      <c r="EF59" s="53">
        <f t="shared" si="47"/>
        <v>0</v>
      </c>
      <c r="EG59" s="53">
        <f t="shared" si="48"/>
        <v>0</v>
      </c>
      <c r="EH59" s="53">
        <f t="shared" si="49"/>
        <v>0</v>
      </c>
      <c r="EI59" s="53">
        <f t="shared" si="50"/>
        <v>0</v>
      </c>
      <c r="EJ59" s="10">
        <f t="shared" si="122"/>
        <v>0</v>
      </c>
      <c r="EK59" s="54">
        <f t="shared" si="123"/>
        <v>0</v>
      </c>
      <c r="EL59" s="10">
        <f t="shared" si="124"/>
        <v>0</v>
      </c>
      <c r="EM59" s="53" cm="1">
        <f t="array" aca="1" ref="EM59" ca="1">EJ59*CELL("contents",$Q59)</f>
        <v>0</v>
      </c>
      <c r="EN59" s="53" cm="1">
        <f t="array" aca="1" ref="EN59" ca="1">EK59*CELL("contents",$Q59)</f>
        <v>0</v>
      </c>
      <c r="EO59" s="11">
        <f t="shared" si="125"/>
        <v>1282.1400000000001</v>
      </c>
      <c r="EP59" s="2">
        <v>1</v>
      </c>
      <c r="EQ59" s="2">
        <f t="shared" ref="EQ59:ET59" si="169">EP59*1.0215</f>
        <v>1.0215000000000001</v>
      </c>
      <c r="ER59" s="2">
        <f t="shared" si="169"/>
        <v>1.0434622500000001</v>
      </c>
      <c r="ES59" s="2">
        <f t="shared" si="169"/>
        <v>1.0658966883750003</v>
      </c>
      <c r="ET59" s="2">
        <f t="shared" si="169"/>
        <v>1.0888134671750629</v>
      </c>
      <c r="EU59" s="53">
        <f t="shared" si="52"/>
        <v>0</v>
      </c>
      <c r="EV59" s="53">
        <f t="shared" si="127"/>
        <v>0</v>
      </c>
      <c r="EW59" s="69">
        <f t="shared" si="54"/>
        <v>0</v>
      </c>
      <c r="EX59" s="69">
        <f t="shared" si="55"/>
        <v>0</v>
      </c>
      <c r="EY59" s="9">
        <f t="shared" si="129"/>
        <v>0</v>
      </c>
      <c r="EZ59" s="9">
        <f t="shared" si="92"/>
        <v>0</v>
      </c>
      <c r="FA59" s="9">
        <f t="shared" si="93"/>
        <v>0</v>
      </c>
      <c r="FB59" s="9">
        <f t="shared" si="94"/>
        <v>0</v>
      </c>
      <c r="FC59" t="s">
        <v>1534</v>
      </c>
    </row>
    <row r="60" spans="1:159" x14ac:dyDescent="0.25">
      <c r="A60" s="2">
        <v>1.2</v>
      </c>
      <c r="B60" s="2" t="s">
        <v>273</v>
      </c>
      <c r="C60" s="4" t="s">
        <v>157</v>
      </c>
      <c r="D60" s="2" t="s">
        <v>274</v>
      </c>
      <c r="E60" s="15" t="s">
        <v>274</v>
      </c>
      <c r="F60" s="2"/>
      <c r="G60" s="4" t="s">
        <v>151</v>
      </c>
      <c r="H60" s="6" t="s">
        <v>163</v>
      </c>
      <c r="I60" s="4" t="s">
        <v>269</v>
      </c>
      <c r="J60" s="7" t="s">
        <v>154</v>
      </c>
      <c r="K60" s="75">
        <v>77</v>
      </c>
      <c r="L60" s="81">
        <v>77</v>
      </c>
      <c r="M60" s="56">
        <v>0</v>
      </c>
      <c r="N60" s="86">
        <v>0</v>
      </c>
      <c r="O60" s="6" t="s">
        <v>155</v>
      </c>
      <c r="P60" s="2" t="s">
        <v>173</v>
      </c>
      <c r="Q60" s="200">
        <f>VLOOKUP(P60,Contingencies!$A$2:$D$7,4,FALSE)</f>
        <v>0.125</v>
      </c>
      <c r="R60" s="53">
        <f t="shared" si="56"/>
        <v>294.958125</v>
      </c>
      <c r="S60" s="67">
        <f t="shared" si="57"/>
        <v>0</v>
      </c>
      <c r="T60" s="4"/>
      <c r="U60" s="4">
        <v>30</v>
      </c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>
        <f t="shared" si="58"/>
        <v>30</v>
      </c>
      <c r="AH60" s="51">
        <f t="shared" si="95"/>
        <v>0.2</v>
      </c>
      <c r="AI60" s="53">
        <f t="shared" si="0"/>
        <v>2359.665</v>
      </c>
      <c r="AJ60" s="53">
        <f t="shared" si="1"/>
        <v>0</v>
      </c>
      <c r="AK60" s="53">
        <f t="shared" si="2"/>
        <v>0</v>
      </c>
      <c r="AL60" s="53">
        <f t="shared" si="3"/>
        <v>0</v>
      </c>
      <c r="AM60" s="53">
        <f t="shared" si="4"/>
        <v>0</v>
      </c>
      <c r="AN60" s="53">
        <f t="shared" si="5"/>
        <v>0</v>
      </c>
      <c r="AO60" s="53">
        <f t="shared" si="6"/>
        <v>0</v>
      </c>
      <c r="AP60" s="53">
        <f t="shared" si="7"/>
        <v>0</v>
      </c>
      <c r="AQ60" s="53">
        <f t="shared" si="8"/>
        <v>0</v>
      </c>
      <c r="AR60" s="53">
        <f t="shared" si="9"/>
        <v>0</v>
      </c>
      <c r="AS60" s="53">
        <f t="shared" si="10"/>
        <v>0</v>
      </c>
      <c r="AT60" s="53">
        <f t="shared" si="11"/>
        <v>0</v>
      </c>
      <c r="AU60" s="10">
        <f t="shared" si="96"/>
        <v>2359.665</v>
      </c>
      <c r="AV60" s="54">
        <f t="shared" si="97"/>
        <v>0</v>
      </c>
      <c r="AW60" s="10">
        <f t="shared" si="98"/>
        <v>2359.665</v>
      </c>
      <c r="AX60" s="53" cm="1">
        <f t="array" aca="1" ref="AX60" ca="1">AU60*CELL("contents",$Q60)</f>
        <v>294.958125</v>
      </c>
      <c r="AY60" s="53" cm="1">
        <f t="array" aca="1" ref="AY60" ca="1">AV60*CELL("contents",$Q60)</f>
        <v>0</v>
      </c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>
        <f t="shared" si="99"/>
        <v>0</v>
      </c>
      <c r="BM60" s="51">
        <f t="shared" si="100"/>
        <v>0</v>
      </c>
      <c r="BN60" s="53">
        <f t="shared" si="13"/>
        <v>0</v>
      </c>
      <c r="BO60" s="53">
        <f t="shared" si="14"/>
        <v>0</v>
      </c>
      <c r="BP60" s="53">
        <f t="shared" si="15"/>
        <v>0</v>
      </c>
      <c r="BQ60" s="53">
        <f t="shared" si="16"/>
        <v>0</v>
      </c>
      <c r="BR60" s="53">
        <f t="shared" si="17"/>
        <v>0</v>
      </c>
      <c r="BS60" s="53">
        <f t="shared" si="18"/>
        <v>0</v>
      </c>
      <c r="BT60" s="53">
        <f t="shared" si="19"/>
        <v>0</v>
      </c>
      <c r="BU60" s="53">
        <f t="shared" si="20"/>
        <v>0</v>
      </c>
      <c r="BV60" s="53">
        <f t="shared" si="21"/>
        <v>0</v>
      </c>
      <c r="BW60" s="53">
        <f t="shared" si="22"/>
        <v>0</v>
      </c>
      <c r="BX60" s="53">
        <f t="shared" si="23"/>
        <v>0</v>
      </c>
      <c r="BY60" s="53">
        <f t="shared" si="24"/>
        <v>0</v>
      </c>
      <c r="BZ60" s="10">
        <f t="shared" si="101"/>
        <v>0</v>
      </c>
      <c r="CA60" s="54">
        <f t="shared" si="102"/>
        <v>0</v>
      </c>
      <c r="CB60" s="10">
        <f t="shared" si="103"/>
        <v>0</v>
      </c>
      <c r="CC60" s="53" cm="1">
        <f t="array" aca="1" ref="CC60" ca="1">BZ60*CELL("contents",$Q60)</f>
        <v>0</v>
      </c>
      <c r="CD60" s="53" cm="1">
        <f t="array" aca="1" ref="CD60" ca="1">CA60*CELL("contents",$Q60)</f>
        <v>0</v>
      </c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>
        <f t="shared" si="104"/>
        <v>0</v>
      </c>
      <c r="CR60" s="51">
        <f t="shared" si="105"/>
        <v>0</v>
      </c>
      <c r="CS60" s="53">
        <f t="shared" si="90"/>
        <v>0</v>
      </c>
      <c r="CT60" s="53">
        <f t="shared" si="106"/>
        <v>0</v>
      </c>
      <c r="CU60" s="53">
        <f t="shared" si="107"/>
        <v>0</v>
      </c>
      <c r="CV60" s="53">
        <f t="shared" si="108"/>
        <v>0</v>
      </c>
      <c r="CW60" s="53">
        <f t="shared" si="109"/>
        <v>0</v>
      </c>
      <c r="CX60" s="53">
        <f t="shared" si="110"/>
        <v>0</v>
      </c>
      <c r="CY60" s="53">
        <f t="shared" si="111"/>
        <v>0</v>
      </c>
      <c r="CZ60" s="53">
        <f t="shared" si="112"/>
        <v>0</v>
      </c>
      <c r="DA60" s="53">
        <f t="shared" si="113"/>
        <v>0</v>
      </c>
      <c r="DB60" s="53">
        <f t="shared" si="114"/>
        <v>0</v>
      </c>
      <c r="DC60" s="53">
        <f t="shared" si="115"/>
        <v>0</v>
      </c>
      <c r="DD60" s="53">
        <f t="shared" si="116"/>
        <v>0</v>
      </c>
      <c r="DE60" s="10">
        <f t="shared" si="117"/>
        <v>0</v>
      </c>
      <c r="DF60" s="54">
        <f t="shared" si="118"/>
        <v>0</v>
      </c>
      <c r="DG60" s="10">
        <f t="shared" si="119"/>
        <v>0</v>
      </c>
      <c r="DH60" s="53" cm="1">
        <f t="array" aca="1" ref="DH60" ca="1">DE60*CELL("contents",$Q60)</f>
        <v>0</v>
      </c>
      <c r="DI60" s="53" cm="1">
        <f t="array" aca="1" ref="DI60" ca="1">DF60*CELL("contents",$Q60)</f>
        <v>0</v>
      </c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>
        <f t="shared" si="120"/>
        <v>0</v>
      </c>
      <c r="DW60" s="51">
        <f t="shared" si="121"/>
        <v>0</v>
      </c>
      <c r="DX60" s="53">
        <f t="shared" si="39"/>
        <v>0</v>
      </c>
      <c r="DY60" s="53">
        <f t="shared" si="40"/>
        <v>0</v>
      </c>
      <c r="DZ60" s="53">
        <f t="shared" si="41"/>
        <v>0</v>
      </c>
      <c r="EA60" s="53">
        <f t="shared" si="42"/>
        <v>0</v>
      </c>
      <c r="EB60" s="53">
        <f t="shared" si="43"/>
        <v>0</v>
      </c>
      <c r="EC60" s="53">
        <f t="shared" si="44"/>
        <v>0</v>
      </c>
      <c r="ED60" s="53">
        <f t="shared" si="45"/>
        <v>0</v>
      </c>
      <c r="EE60" s="53">
        <f t="shared" si="46"/>
        <v>0</v>
      </c>
      <c r="EF60" s="53">
        <f t="shared" si="47"/>
        <v>0</v>
      </c>
      <c r="EG60" s="53">
        <f t="shared" si="48"/>
        <v>0</v>
      </c>
      <c r="EH60" s="53">
        <f t="shared" si="49"/>
        <v>0</v>
      </c>
      <c r="EI60" s="53">
        <f t="shared" si="50"/>
        <v>0</v>
      </c>
      <c r="EJ60" s="10">
        <f t="shared" si="122"/>
        <v>0</v>
      </c>
      <c r="EK60" s="54">
        <f t="shared" si="123"/>
        <v>0</v>
      </c>
      <c r="EL60" s="10">
        <f t="shared" si="124"/>
        <v>0</v>
      </c>
      <c r="EM60" s="53" cm="1">
        <f t="array" aca="1" ref="EM60" ca="1">EJ60*CELL("contents",$Q60)</f>
        <v>0</v>
      </c>
      <c r="EN60" s="53" cm="1">
        <f t="array" aca="1" ref="EN60" ca="1">EK60*CELL("contents",$Q60)</f>
        <v>0</v>
      </c>
      <c r="EO60" s="11">
        <f t="shared" si="125"/>
        <v>2359.665</v>
      </c>
      <c r="EP60" s="2">
        <v>1</v>
      </c>
      <c r="EQ60" s="2">
        <f t="shared" ref="EQ60:ET60" si="170">EP60*1.0215</f>
        <v>1.0215000000000001</v>
      </c>
      <c r="ER60" s="2">
        <f t="shared" si="170"/>
        <v>1.0434622500000001</v>
      </c>
      <c r="ES60" s="2">
        <f t="shared" si="170"/>
        <v>1.0658966883750003</v>
      </c>
      <c r="ET60" s="2">
        <f t="shared" si="170"/>
        <v>1.0888134671750629</v>
      </c>
      <c r="EU60" s="53">
        <f t="shared" si="52"/>
        <v>2359.665</v>
      </c>
      <c r="EV60" s="53">
        <f t="shared" si="127"/>
        <v>0</v>
      </c>
      <c r="EW60" s="69">
        <f t="shared" si="54"/>
        <v>0</v>
      </c>
      <c r="EX60" s="69">
        <f t="shared" si="55"/>
        <v>0</v>
      </c>
      <c r="EY60" s="9">
        <f t="shared" si="129"/>
        <v>0</v>
      </c>
      <c r="EZ60" s="9">
        <f t="shared" si="92"/>
        <v>0</v>
      </c>
      <c r="FA60" s="9">
        <f t="shared" si="93"/>
        <v>0</v>
      </c>
      <c r="FB60" s="9">
        <f t="shared" si="94"/>
        <v>0</v>
      </c>
      <c r="FC60" t="s">
        <v>1534</v>
      </c>
    </row>
    <row r="61" spans="1:159" x14ac:dyDescent="0.25">
      <c r="A61" s="2">
        <v>1.2</v>
      </c>
      <c r="B61" s="2" t="s">
        <v>273</v>
      </c>
      <c r="C61" s="4" t="s">
        <v>157</v>
      </c>
      <c r="D61" s="2" t="s">
        <v>274</v>
      </c>
      <c r="E61" s="15" t="s">
        <v>274</v>
      </c>
      <c r="F61" s="2"/>
      <c r="G61" s="4" t="s">
        <v>267</v>
      </c>
      <c r="H61" s="6" t="s">
        <v>267</v>
      </c>
      <c r="I61" s="4"/>
      <c r="J61" s="7" t="s">
        <v>154</v>
      </c>
      <c r="K61" s="75"/>
      <c r="L61" s="80">
        <v>1</v>
      </c>
      <c r="M61" s="56">
        <v>0</v>
      </c>
      <c r="N61" s="86">
        <v>0.53</v>
      </c>
      <c r="O61" s="6" t="s">
        <v>155</v>
      </c>
      <c r="P61" s="2" t="s">
        <v>173</v>
      </c>
      <c r="Q61" s="200">
        <f>VLOOKUP(P61,Contingencies!$A$2:$D$7,4,FALSE)</f>
        <v>0.125</v>
      </c>
      <c r="R61" s="53">
        <f t="shared" si="56"/>
        <v>1147.5</v>
      </c>
      <c r="S61" s="67">
        <f t="shared" si="57"/>
        <v>608.17500000000007</v>
      </c>
      <c r="T61" s="4" t="s">
        <v>275</v>
      </c>
      <c r="U61" s="4">
        <v>6000</v>
      </c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>
        <f t="shared" si="58"/>
        <v>0</v>
      </c>
      <c r="AH61" s="51">
        <f t="shared" si="95"/>
        <v>0</v>
      </c>
      <c r="AI61" s="53">
        <f t="shared" si="0"/>
        <v>6000</v>
      </c>
      <c r="AJ61" s="53">
        <f t="shared" si="1"/>
        <v>0</v>
      </c>
      <c r="AK61" s="53">
        <f t="shared" si="2"/>
        <v>0</v>
      </c>
      <c r="AL61" s="53">
        <f t="shared" si="3"/>
        <v>0</v>
      </c>
      <c r="AM61" s="53">
        <f t="shared" si="4"/>
        <v>0</v>
      </c>
      <c r="AN61" s="53">
        <f t="shared" si="5"/>
        <v>0</v>
      </c>
      <c r="AO61" s="53">
        <f t="shared" si="6"/>
        <v>0</v>
      </c>
      <c r="AP61" s="53">
        <f t="shared" si="7"/>
        <v>0</v>
      </c>
      <c r="AQ61" s="53">
        <f t="shared" si="8"/>
        <v>0</v>
      </c>
      <c r="AR61" s="53">
        <f t="shared" si="9"/>
        <v>0</v>
      </c>
      <c r="AS61" s="53">
        <f t="shared" si="10"/>
        <v>0</v>
      </c>
      <c r="AT61" s="53">
        <f t="shared" si="11"/>
        <v>0</v>
      </c>
      <c r="AU61" s="10">
        <f t="shared" si="96"/>
        <v>6000</v>
      </c>
      <c r="AV61" s="54">
        <f t="shared" si="97"/>
        <v>3180</v>
      </c>
      <c r="AW61" s="10">
        <f t="shared" si="98"/>
        <v>9180</v>
      </c>
      <c r="AX61" s="53" cm="1">
        <f t="array" aca="1" ref="AX61" ca="1">AU61*CELL("contents",$Q61)</f>
        <v>750</v>
      </c>
      <c r="AY61" s="53" cm="1">
        <f t="array" aca="1" ref="AY61" ca="1">AV61*CELL("contents",$Q61)</f>
        <v>397.5</v>
      </c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>
        <f t="shared" si="99"/>
        <v>0</v>
      </c>
      <c r="BM61" s="51">
        <f t="shared" si="100"/>
        <v>0</v>
      </c>
      <c r="BN61" s="53">
        <f t="shared" si="13"/>
        <v>0</v>
      </c>
      <c r="BO61" s="53">
        <f t="shared" si="14"/>
        <v>0</v>
      </c>
      <c r="BP61" s="53">
        <f t="shared" si="15"/>
        <v>0</v>
      </c>
      <c r="BQ61" s="53">
        <f t="shared" si="16"/>
        <v>0</v>
      </c>
      <c r="BR61" s="53">
        <f t="shared" si="17"/>
        <v>0</v>
      </c>
      <c r="BS61" s="53">
        <f t="shared" si="18"/>
        <v>0</v>
      </c>
      <c r="BT61" s="53">
        <f t="shared" si="19"/>
        <v>0</v>
      </c>
      <c r="BU61" s="53">
        <f t="shared" si="20"/>
        <v>0</v>
      </c>
      <c r="BV61" s="53">
        <f t="shared" si="21"/>
        <v>0</v>
      </c>
      <c r="BW61" s="53">
        <f t="shared" si="22"/>
        <v>0</v>
      </c>
      <c r="BX61" s="53">
        <f t="shared" si="23"/>
        <v>0</v>
      </c>
      <c r="BY61" s="53">
        <f t="shared" si="24"/>
        <v>0</v>
      </c>
      <c r="BZ61" s="10">
        <f t="shared" si="101"/>
        <v>0</v>
      </c>
      <c r="CA61" s="54">
        <f t="shared" si="102"/>
        <v>0</v>
      </c>
      <c r="CB61" s="10">
        <f t="shared" si="103"/>
        <v>0</v>
      </c>
      <c r="CC61" s="53" cm="1">
        <f t="array" aca="1" ref="CC61" ca="1">BZ61*CELL("contents",$Q61)</f>
        <v>0</v>
      </c>
      <c r="CD61" s="53" cm="1">
        <f t="array" aca="1" ref="CD61" ca="1">CA61*CELL("contents",$Q61)</f>
        <v>0</v>
      </c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>
        <f t="shared" si="104"/>
        <v>0</v>
      </c>
      <c r="CR61" s="51">
        <f t="shared" si="105"/>
        <v>0</v>
      </c>
      <c r="CS61" s="53">
        <f t="shared" si="90"/>
        <v>0</v>
      </c>
      <c r="CT61" s="53">
        <f t="shared" si="106"/>
        <v>0</v>
      </c>
      <c r="CU61" s="53">
        <f t="shared" si="107"/>
        <v>0</v>
      </c>
      <c r="CV61" s="53">
        <f t="shared" si="108"/>
        <v>0</v>
      </c>
      <c r="CW61" s="53">
        <f t="shared" si="109"/>
        <v>0</v>
      </c>
      <c r="CX61" s="53">
        <f t="shared" si="110"/>
        <v>0</v>
      </c>
      <c r="CY61" s="53">
        <f t="shared" si="111"/>
        <v>0</v>
      </c>
      <c r="CZ61" s="53">
        <f t="shared" si="112"/>
        <v>0</v>
      </c>
      <c r="DA61" s="53">
        <f t="shared" si="113"/>
        <v>0</v>
      </c>
      <c r="DB61" s="53">
        <f t="shared" si="114"/>
        <v>0</v>
      </c>
      <c r="DC61" s="53">
        <f t="shared" si="115"/>
        <v>0</v>
      </c>
      <c r="DD61" s="53">
        <f t="shared" si="116"/>
        <v>0</v>
      </c>
      <c r="DE61" s="10">
        <f t="shared" si="117"/>
        <v>0</v>
      </c>
      <c r="DF61" s="54">
        <f t="shared" si="118"/>
        <v>0</v>
      </c>
      <c r="DG61" s="10">
        <f t="shared" si="119"/>
        <v>0</v>
      </c>
      <c r="DH61" s="53" cm="1">
        <f t="array" aca="1" ref="DH61" ca="1">DE61*CELL("contents",$Q61)</f>
        <v>0</v>
      </c>
      <c r="DI61" s="53" cm="1">
        <f t="array" aca="1" ref="DI61" ca="1">DF61*CELL("contents",$Q61)</f>
        <v>0</v>
      </c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>
        <f t="shared" si="120"/>
        <v>0</v>
      </c>
      <c r="DW61" s="51">
        <f t="shared" si="121"/>
        <v>0</v>
      </c>
      <c r="DX61" s="53">
        <f t="shared" si="39"/>
        <v>0</v>
      </c>
      <c r="DY61" s="53">
        <f t="shared" si="40"/>
        <v>0</v>
      </c>
      <c r="DZ61" s="53">
        <f t="shared" si="41"/>
        <v>0</v>
      </c>
      <c r="EA61" s="53">
        <f t="shared" si="42"/>
        <v>0</v>
      </c>
      <c r="EB61" s="53">
        <f t="shared" si="43"/>
        <v>0</v>
      </c>
      <c r="EC61" s="53">
        <f t="shared" si="44"/>
        <v>0</v>
      </c>
      <c r="ED61" s="53">
        <f t="shared" si="45"/>
        <v>0</v>
      </c>
      <c r="EE61" s="53">
        <f t="shared" si="46"/>
        <v>0</v>
      </c>
      <c r="EF61" s="53">
        <f t="shared" si="47"/>
        <v>0</v>
      </c>
      <c r="EG61" s="53">
        <f t="shared" si="48"/>
        <v>0</v>
      </c>
      <c r="EH61" s="53">
        <f t="shared" si="49"/>
        <v>0</v>
      </c>
      <c r="EI61" s="53">
        <f t="shared" si="50"/>
        <v>0</v>
      </c>
      <c r="EJ61" s="10">
        <f t="shared" si="122"/>
        <v>0</v>
      </c>
      <c r="EK61" s="54">
        <f t="shared" si="123"/>
        <v>0</v>
      </c>
      <c r="EL61" s="10">
        <f t="shared" si="124"/>
        <v>0</v>
      </c>
      <c r="EM61" s="53" cm="1">
        <f t="array" aca="1" ref="EM61" ca="1">EJ61*CELL("contents",$Q61)</f>
        <v>0</v>
      </c>
      <c r="EN61" s="53" cm="1">
        <f t="array" aca="1" ref="EN61" ca="1">EK61*CELL("contents",$Q61)</f>
        <v>0</v>
      </c>
      <c r="EO61" s="11">
        <f t="shared" si="125"/>
        <v>9180</v>
      </c>
      <c r="EP61" s="2">
        <v>1</v>
      </c>
      <c r="EQ61" s="2">
        <f t="shared" ref="EQ61:ET61" si="171">EP61*1.0215</f>
        <v>1.0215000000000001</v>
      </c>
      <c r="ER61" s="2">
        <f t="shared" si="171"/>
        <v>1.0434622500000001</v>
      </c>
      <c r="ES61" s="2">
        <f t="shared" si="171"/>
        <v>1.0658966883750003</v>
      </c>
      <c r="ET61" s="2">
        <f t="shared" si="171"/>
        <v>1.0888134671750629</v>
      </c>
      <c r="EU61" s="53">
        <f t="shared" si="52"/>
        <v>0</v>
      </c>
      <c r="EV61" s="53">
        <f t="shared" si="127"/>
        <v>0</v>
      </c>
      <c r="EW61" s="69">
        <f t="shared" si="54"/>
        <v>0</v>
      </c>
      <c r="EX61" s="69">
        <f t="shared" si="55"/>
        <v>0</v>
      </c>
      <c r="EY61" s="9">
        <f t="shared" si="129"/>
        <v>0</v>
      </c>
      <c r="EZ61" s="9">
        <f t="shared" si="92"/>
        <v>0</v>
      </c>
      <c r="FA61" s="9">
        <f t="shared" si="93"/>
        <v>0</v>
      </c>
      <c r="FB61" s="9">
        <f t="shared" si="94"/>
        <v>0</v>
      </c>
      <c r="FC61" t="s">
        <v>1534</v>
      </c>
    </row>
    <row r="62" spans="1:159" x14ac:dyDescent="0.25">
      <c r="A62" s="2">
        <v>1.2</v>
      </c>
      <c r="B62" s="2" t="s">
        <v>276</v>
      </c>
      <c r="C62" s="4" t="s">
        <v>157</v>
      </c>
      <c r="D62" s="2" t="s">
        <v>277</v>
      </c>
      <c r="E62" s="15" t="s">
        <v>277</v>
      </c>
      <c r="F62" s="2"/>
      <c r="G62" s="4" t="s">
        <v>151</v>
      </c>
      <c r="H62" s="6" t="s">
        <v>163</v>
      </c>
      <c r="I62" s="4" t="s">
        <v>269</v>
      </c>
      <c r="J62" s="7" t="s">
        <v>154</v>
      </c>
      <c r="K62" s="75">
        <v>77</v>
      </c>
      <c r="L62" s="81">
        <v>77</v>
      </c>
      <c r="M62" s="56">
        <v>0</v>
      </c>
      <c r="N62" s="86">
        <v>0</v>
      </c>
      <c r="O62" s="6" t="s">
        <v>155</v>
      </c>
      <c r="P62" s="2" t="s">
        <v>173</v>
      </c>
      <c r="Q62" s="200">
        <f>VLOOKUP(P62,Contingencies!$A$2:$D$7,4,FALSE)</f>
        <v>0.125</v>
      </c>
      <c r="R62" s="53">
        <f t="shared" si="56"/>
        <v>0</v>
      </c>
      <c r="S62" s="67">
        <f t="shared" si="57"/>
        <v>0</v>
      </c>
      <c r="T62" s="4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>
        <f t="shared" si="58"/>
        <v>0</v>
      </c>
      <c r="AH62" s="51">
        <f t="shared" si="95"/>
        <v>0</v>
      </c>
      <c r="AI62" s="53">
        <f t="shared" si="0"/>
        <v>0</v>
      </c>
      <c r="AJ62" s="53">
        <f t="shared" si="1"/>
        <v>0</v>
      </c>
      <c r="AK62" s="53">
        <f t="shared" si="2"/>
        <v>0</v>
      </c>
      <c r="AL62" s="53">
        <f t="shared" si="3"/>
        <v>0</v>
      </c>
      <c r="AM62" s="53">
        <f t="shared" si="4"/>
        <v>0</v>
      </c>
      <c r="AN62" s="53">
        <f t="shared" si="5"/>
        <v>0</v>
      </c>
      <c r="AO62" s="53">
        <f t="shared" si="6"/>
        <v>0</v>
      </c>
      <c r="AP62" s="53">
        <f t="shared" si="7"/>
        <v>0</v>
      </c>
      <c r="AQ62" s="53">
        <f t="shared" si="8"/>
        <v>0</v>
      </c>
      <c r="AR62" s="53">
        <f t="shared" si="9"/>
        <v>0</v>
      </c>
      <c r="AS62" s="53">
        <f t="shared" si="10"/>
        <v>0</v>
      </c>
      <c r="AT62" s="53">
        <f t="shared" si="11"/>
        <v>0</v>
      </c>
      <c r="AU62" s="10">
        <f t="shared" si="96"/>
        <v>0</v>
      </c>
      <c r="AV62" s="54">
        <f t="shared" si="97"/>
        <v>0</v>
      </c>
      <c r="AW62" s="10">
        <f t="shared" si="98"/>
        <v>0</v>
      </c>
      <c r="AX62" s="53" cm="1">
        <f t="array" aca="1" ref="AX62" ca="1">AU62*CELL("contents",$Q62)</f>
        <v>0</v>
      </c>
      <c r="AY62" s="53" cm="1">
        <f t="array" aca="1" ref="AY62" ca="1">AV62*CELL("contents",$Q62)</f>
        <v>0</v>
      </c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>
        <f t="shared" si="99"/>
        <v>0</v>
      </c>
      <c r="BM62" s="51">
        <f t="shared" si="100"/>
        <v>0</v>
      </c>
      <c r="BN62" s="53">
        <f t="shared" si="13"/>
        <v>0</v>
      </c>
      <c r="BO62" s="53">
        <f t="shared" si="14"/>
        <v>0</v>
      </c>
      <c r="BP62" s="53">
        <f t="shared" si="15"/>
        <v>0</v>
      </c>
      <c r="BQ62" s="53">
        <f t="shared" si="16"/>
        <v>0</v>
      </c>
      <c r="BR62" s="53">
        <f t="shared" si="17"/>
        <v>0</v>
      </c>
      <c r="BS62" s="53">
        <f t="shared" si="18"/>
        <v>0</v>
      </c>
      <c r="BT62" s="53">
        <f t="shared" si="19"/>
        <v>0</v>
      </c>
      <c r="BU62" s="53">
        <f t="shared" si="20"/>
        <v>0</v>
      </c>
      <c r="BV62" s="53">
        <f t="shared" si="21"/>
        <v>0</v>
      </c>
      <c r="BW62" s="53">
        <f t="shared" si="22"/>
        <v>0</v>
      </c>
      <c r="BX62" s="53">
        <f t="shared" si="23"/>
        <v>0</v>
      </c>
      <c r="BY62" s="53">
        <f t="shared" si="24"/>
        <v>0</v>
      </c>
      <c r="BZ62" s="10">
        <f t="shared" si="101"/>
        <v>0</v>
      </c>
      <c r="CA62" s="54">
        <f t="shared" si="102"/>
        <v>0</v>
      </c>
      <c r="CB62" s="10">
        <f t="shared" si="103"/>
        <v>0</v>
      </c>
      <c r="CC62" s="53" cm="1">
        <f t="array" aca="1" ref="CC62" ca="1">BZ62*CELL("contents",$Q62)</f>
        <v>0</v>
      </c>
      <c r="CD62" s="53" cm="1">
        <f t="array" aca="1" ref="CD62" ca="1">CA62*CELL("contents",$Q62)</f>
        <v>0</v>
      </c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>
        <f t="shared" si="104"/>
        <v>0</v>
      </c>
      <c r="CR62" s="51">
        <f t="shared" si="105"/>
        <v>0</v>
      </c>
      <c r="CS62" s="53">
        <f t="shared" si="90"/>
        <v>0</v>
      </c>
      <c r="CT62" s="53">
        <f t="shared" si="106"/>
        <v>0</v>
      </c>
      <c r="CU62" s="53">
        <f t="shared" si="107"/>
        <v>0</v>
      </c>
      <c r="CV62" s="53">
        <f t="shared" si="108"/>
        <v>0</v>
      </c>
      <c r="CW62" s="53">
        <f t="shared" si="109"/>
        <v>0</v>
      </c>
      <c r="CX62" s="53">
        <f t="shared" si="110"/>
        <v>0</v>
      </c>
      <c r="CY62" s="53">
        <f t="shared" si="111"/>
        <v>0</v>
      </c>
      <c r="CZ62" s="53">
        <f t="shared" si="112"/>
        <v>0</v>
      </c>
      <c r="DA62" s="53">
        <f t="shared" si="113"/>
        <v>0</v>
      </c>
      <c r="DB62" s="53">
        <f t="shared" si="114"/>
        <v>0</v>
      </c>
      <c r="DC62" s="53">
        <f t="shared" si="115"/>
        <v>0</v>
      </c>
      <c r="DD62" s="53">
        <f t="shared" si="116"/>
        <v>0</v>
      </c>
      <c r="DE62" s="10">
        <f t="shared" si="117"/>
        <v>0</v>
      </c>
      <c r="DF62" s="54">
        <f t="shared" si="118"/>
        <v>0</v>
      </c>
      <c r="DG62" s="10">
        <f t="shared" si="119"/>
        <v>0</v>
      </c>
      <c r="DH62" s="53" cm="1">
        <f t="array" aca="1" ref="DH62" ca="1">DE62*CELL("contents",$Q62)</f>
        <v>0</v>
      </c>
      <c r="DI62" s="53" cm="1">
        <f t="array" aca="1" ref="DI62" ca="1">DF62*CELL("contents",$Q62)</f>
        <v>0</v>
      </c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>
        <f t="shared" si="120"/>
        <v>0</v>
      </c>
      <c r="DW62" s="51">
        <f t="shared" si="121"/>
        <v>0</v>
      </c>
      <c r="DX62" s="53">
        <f t="shared" si="39"/>
        <v>0</v>
      </c>
      <c r="DY62" s="53">
        <f t="shared" si="40"/>
        <v>0</v>
      </c>
      <c r="DZ62" s="53">
        <f t="shared" si="41"/>
        <v>0</v>
      </c>
      <c r="EA62" s="53">
        <f t="shared" si="42"/>
        <v>0</v>
      </c>
      <c r="EB62" s="53">
        <f t="shared" si="43"/>
        <v>0</v>
      </c>
      <c r="EC62" s="53">
        <f t="shared" si="44"/>
        <v>0</v>
      </c>
      <c r="ED62" s="53">
        <f t="shared" si="45"/>
        <v>0</v>
      </c>
      <c r="EE62" s="53">
        <f t="shared" si="46"/>
        <v>0</v>
      </c>
      <c r="EF62" s="53">
        <f t="shared" si="47"/>
        <v>0</v>
      </c>
      <c r="EG62" s="53">
        <f t="shared" si="48"/>
        <v>0</v>
      </c>
      <c r="EH62" s="53">
        <f t="shared" si="49"/>
        <v>0</v>
      </c>
      <c r="EI62" s="53">
        <f t="shared" si="50"/>
        <v>0</v>
      </c>
      <c r="EJ62" s="10">
        <f t="shared" si="122"/>
        <v>0</v>
      </c>
      <c r="EK62" s="54">
        <f t="shared" si="123"/>
        <v>0</v>
      </c>
      <c r="EL62" s="10">
        <f t="shared" si="124"/>
        <v>0</v>
      </c>
      <c r="EM62" s="53" cm="1">
        <f t="array" aca="1" ref="EM62" ca="1">EJ62*CELL("contents",$Q62)</f>
        <v>0</v>
      </c>
      <c r="EN62" s="53" cm="1">
        <f t="array" aca="1" ref="EN62" ca="1">EK62*CELL("contents",$Q62)</f>
        <v>0</v>
      </c>
      <c r="EO62" s="11">
        <f t="shared" si="125"/>
        <v>0</v>
      </c>
      <c r="EP62" s="2">
        <v>1</v>
      </c>
      <c r="EQ62" s="2">
        <f t="shared" ref="EQ62:ET62" si="172">EP62*1.0215</f>
        <v>1.0215000000000001</v>
      </c>
      <c r="ER62" s="2">
        <f t="shared" si="172"/>
        <v>1.0434622500000001</v>
      </c>
      <c r="ES62" s="2">
        <f t="shared" si="172"/>
        <v>1.0658966883750003</v>
      </c>
      <c r="ET62" s="2">
        <f t="shared" si="172"/>
        <v>1.0888134671750629</v>
      </c>
      <c r="EU62" s="53">
        <f t="shared" si="52"/>
        <v>0</v>
      </c>
      <c r="EV62" s="53">
        <f t="shared" si="127"/>
        <v>0</v>
      </c>
      <c r="EW62" s="69">
        <f t="shared" si="54"/>
        <v>0</v>
      </c>
      <c r="EX62" s="69">
        <f t="shared" si="55"/>
        <v>0</v>
      </c>
      <c r="EY62" s="9">
        <f t="shared" si="129"/>
        <v>0</v>
      </c>
      <c r="EZ62" s="9">
        <f t="shared" si="92"/>
        <v>0</v>
      </c>
      <c r="FA62" s="9">
        <f t="shared" si="93"/>
        <v>0</v>
      </c>
      <c r="FB62" s="9">
        <f t="shared" si="94"/>
        <v>0</v>
      </c>
      <c r="FC62" t="s">
        <v>1534</v>
      </c>
    </row>
    <row r="63" spans="1:159" x14ac:dyDescent="0.25">
      <c r="A63" s="2">
        <v>1.2</v>
      </c>
      <c r="B63" s="2" t="s">
        <v>278</v>
      </c>
      <c r="C63" s="4" t="s">
        <v>157</v>
      </c>
      <c r="D63" s="2" t="s">
        <v>279</v>
      </c>
      <c r="E63" s="15" t="s">
        <v>279</v>
      </c>
      <c r="F63" s="2"/>
      <c r="G63" s="4" t="s">
        <v>151</v>
      </c>
      <c r="H63" s="6" t="s">
        <v>163</v>
      </c>
      <c r="I63" s="4" t="s">
        <v>269</v>
      </c>
      <c r="J63" s="7" t="s">
        <v>154</v>
      </c>
      <c r="K63" s="75">
        <v>77</v>
      </c>
      <c r="L63" s="81">
        <v>77</v>
      </c>
      <c r="M63" s="56">
        <v>0</v>
      </c>
      <c r="N63" s="86">
        <v>0</v>
      </c>
      <c r="O63" s="6" t="s">
        <v>155</v>
      </c>
      <c r="P63" s="2" t="s">
        <v>173</v>
      </c>
      <c r="Q63" s="200">
        <f>VLOOKUP(P63,Contingencies!$A$2:$D$7,4,FALSE)</f>
        <v>0.125</v>
      </c>
      <c r="R63" s="53">
        <f t="shared" si="56"/>
        <v>235.96650000000002</v>
      </c>
      <c r="S63" s="67">
        <f t="shared" si="57"/>
        <v>0</v>
      </c>
      <c r="T63" s="4"/>
      <c r="U63" s="2"/>
      <c r="V63" s="2"/>
      <c r="W63" s="2"/>
      <c r="X63" s="2"/>
      <c r="Y63" s="2"/>
      <c r="Z63" s="2"/>
      <c r="AA63" s="2"/>
      <c r="AB63" s="2"/>
      <c r="AC63" s="12">
        <v>24</v>
      </c>
      <c r="AD63" s="2"/>
      <c r="AE63" s="2"/>
      <c r="AF63" s="2"/>
      <c r="AG63" s="2">
        <f t="shared" si="58"/>
        <v>24</v>
      </c>
      <c r="AH63" s="51">
        <f t="shared" si="95"/>
        <v>0.16</v>
      </c>
      <c r="AI63" s="53">
        <f t="shared" si="0"/>
        <v>0</v>
      </c>
      <c r="AJ63" s="53">
        <f t="shared" si="1"/>
        <v>0</v>
      </c>
      <c r="AK63" s="53">
        <f t="shared" si="2"/>
        <v>0</v>
      </c>
      <c r="AL63" s="53">
        <f t="shared" si="3"/>
        <v>0</v>
      </c>
      <c r="AM63" s="53">
        <f t="shared" si="4"/>
        <v>0</v>
      </c>
      <c r="AN63" s="53">
        <f t="shared" si="5"/>
        <v>0</v>
      </c>
      <c r="AO63" s="53">
        <f t="shared" si="6"/>
        <v>0</v>
      </c>
      <c r="AP63" s="53">
        <f t="shared" si="7"/>
        <v>0</v>
      </c>
      <c r="AQ63" s="53">
        <f t="shared" si="8"/>
        <v>1887.7320000000002</v>
      </c>
      <c r="AR63" s="53">
        <f t="shared" si="9"/>
        <v>0</v>
      </c>
      <c r="AS63" s="53">
        <f t="shared" si="10"/>
        <v>0</v>
      </c>
      <c r="AT63" s="53">
        <f t="shared" si="11"/>
        <v>0</v>
      </c>
      <c r="AU63" s="10">
        <f t="shared" si="96"/>
        <v>1887.7320000000002</v>
      </c>
      <c r="AV63" s="54">
        <f t="shared" si="97"/>
        <v>0</v>
      </c>
      <c r="AW63" s="10">
        <f t="shared" si="98"/>
        <v>1887.7320000000002</v>
      </c>
      <c r="AX63" s="53" cm="1">
        <f t="array" aca="1" ref="AX63" ca="1">AU63*CELL("contents",$Q63)</f>
        <v>235.96650000000002</v>
      </c>
      <c r="AY63" s="53" cm="1">
        <f t="array" aca="1" ref="AY63" ca="1">AV63*CELL("contents",$Q63)</f>
        <v>0</v>
      </c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>
        <f t="shared" si="99"/>
        <v>0</v>
      </c>
      <c r="BM63" s="51">
        <f t="shared" si="100"/>
        <v>0</v>
      </c>
      <c r="BN63" s="53">
        <f t="shared" si="13"/>
        <v>0</v>
      </c>
      <c r="BO63" s="53">
        <f t="shared" si="14"/>
        <v>0</v>
      </c>
      <c r="BP63" s="53">
        <f t="shared" si="15"/>
        <v>0</v>
      </c>
      <c r="BQ63" s="53">
        <f t="shared" si="16"/>
        <v>0</v>
      </c>
      <c r="BR63" s="53">
        <f t="shared" si="17"/>
        <v>0</v>
      </c>
      <c r="BS63" s="53">
        <f t="shared" si="18"/>
        <v>0</v>
      </c>
      <c r="BT63" s="53">
        <f t="shared" si="19"/>
        <v>0</v>
      </c>
      <c r="BU63" s="53">
        <f t="shared" si="20"/>
        <v>0</v>
      </c>
      <c r="BV63" s="53">
        <f t="shared" si="21"/>
        <v>0</v>
      </c>
      <c r="BW63" s="53">
        <f t="shared" si="22"/>
        <v>0</v>
      </c>
      <c r="BX63" s="53">
        <f t="shared" si="23"/>
        <v>0</v>
      </c>
      <c r="BY63" s="53">
        <f t="shared" si="24"/>
        <v>0</v>
      </c>
      <c r="BZ63" s="10">
        <f t="shared" si="101"/>
        <v>0</v>
      </c>
      <c r="CA63" s="54">
        <f t="shared" si="102"/>
        <v>0</v>
      </c>
      <c r="CB63" s="10">
        <f t="shared" si="103"/>
        <v>0</v>
      </c>
      <c r="CC63" s="53" cm="1">
        <f t="array" aca="1" ref="CC63" ca="1">BZ63*CELL("contents",$Q63)</f>
        <v>0</v>
      </c>
      <c r="CD63" s="53" cm="1">
        <f t="array" aca="1" ref="CD63" ca="1">CA63*CELL("contents",$Q63)</f>
        <v>0</v>
      </c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>
        <f t="shared" si="104"/>
        <v>0</v>
      </c>
      <c r="CR63" s="51">
        <f t="shared" si="105"/>
        <v>0</v>
      </c>
      <c r="CS63" s="53">
        <f t="shared" si="90"/>
        <v>0</v>
      </c>
      <c r="CT63" s="53">
        <f t="shared" si="106"/>
        <v>0</v>
      </c>
      <c r="CU63" s="53">
        <f t="shared" si="107"/>
        <v>0</v>
      </c>
      <c r="CV63" s="53">
        <f t="shared" si="108"/>
        <v>0</v>
      </c>
      <c r="CW63" s="53">
        <f t="shared" si="109"/>
        <v>0</v>
      </c>
      <c r="CX63" s="53">
        <f t="shared" si="110"/>
        <v>0</v>
      </c>
      <c r="CY63" s="53">
        <f t="shared" si="111"/>
        <v>0</v>
      </c>
      <c r="CZ63" s="53">
        <f t="shared" si="112"/>
        <v>0</v>
      </c>
      <c r="DA63" s="53">
        <f t="shared" si="113"/>
        <v>0</v>
      </c>
      <c r="DB63" s="53">
        <f t="shared" si="114"/>
        <v>0</v>
      </c>
      <c r="DC63" s="53">
        <f t="shared" si="115"/>
        <v>0</v>
      </c>
      <c r="DD63" s="53">
        <f t="shared" si="116"/>
        <v>0</v>
      </c>
      <c r="DE63" s="10">
        <f t="shared" si="117"/>
        <v>0</v>
      </c>
      <c r="DF63" s="54">
        <f t="shared" si="118"/>
        <v>0</v>
      </c>
      <c r="DG63" s="10">
        <f t="shared" si="119"/>
        <v>0</v>
      </c>
      <c r="DH63" s="53" cm="1">
        <f t="array" aca="1" ref="DH63" ca="1">DE63*CELL("contents",$Q63)</f>
        <v>0</v>
      </c>
      <c r="DI63" s="53" cm="1">
        <f t="array" aca="1" ref="DI63" ca="1">DF63*CELL("contents",$Q63)</f>
        <v>0</v>
      </c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>
        <f t="shared" si="120"/>
        <v>0</v>
      </c>
      <c r="DW63" s="51">
        <f t="shared" si="121"/>
        <v>0</v>
      </c>
      <c r="DX63" s="53">
        <f t="shared" si="39"/>
        <v>0</v>
      </c>
      <c r="DY63" s="53">
        <f t="shared" si="40"/>
        <v>0</v>
      </c>
      <c r="DZ63" s="53">
        <f t="shared" si="41"/>
        <v>0</v>
      </c>
      <c r="EA63" s="53">
        <f t="shared" si="42"/>
        <v>0</v>
      </c>
      <c r="EB63" s="53">
        <f t="shared" si="43"/>
        <v>0</v>
      </c>
      <c r="EC63" s="53">
        <f t="shared" si="44"/>
        <v>0</v>
      </c>
      <c r="ED63" s="53">
        <f t="shared" si="45"/>
        <v>0</v>
      </c>
      <c r="EE63" s="53">
        <f t="shared" si="46"/>
        <v>0</v>
      </c>
      <c r="EF63" s="53">
        <f t="shared" si="47"/>
        <v>0</v>
      </c>
      <c r="EG63" s="53">
        <f t="shared" si="48"/>
        <v>0</v>
      </c>
      <c r="EH63" s="53">
        <f t="shared" si="49"/>
        <v>0</v>
      </c>
      <c r="EI63" s="53">
        <f t="shared" si="50"/>
        <v>0</v>
      </c>
      <c r="EJ63" s="10">
        <f t="shared" si="122"/>
        <v>0</v>
      </c>
      <c r="EK63" s="54">
        <f t="shared" si="123"/>
        <v>0</v>
      </c>
      <c r="EL63" s="10">
        <f t="shared" si="124"/>
        <v>0</v>
      </c>
      <c r="EM63" s="53" cm="1">
        <f t="array" aca="1" ref="EM63" ca="1">EJ63*CELL("contents",$Q63)</f>
        <v>0</v>
      </c>
      <c r="EN63" s="53" cm="1">
        <f t="array" aca="1" ref="EN63" ca="1">EK63*CELL("contents",$Q63)</f>
        <v>0</v>
      </c>
      <c r="EO63" s="11">
        <f t="shared" si="125"/>
        <v>1887.7320000000002</v>
      </c>
      <c r="EP63" s="2">
        <v>1</v>
      </c>
      <c r="EQ63" s="2">
        <f t="shared" ref="EQ63:ET63" si="173">EP63*1.0215</f>
        <v>1.0215000000000001</v>
      </c>
      <c r="ER63" s="2">
        <f t="shared" si="173"/>
        <v>1.0434622500000001</v>
      </c>
      <c r="ES63" s="2">
        <f t="shared" si="173"/>
        <v>1.0658966883750003</v>
      </c>
      <c r="ET63" s="2">
        <f t="shared" si="173"/>
        <v>1.0888134671750629</v>
      </c>
      <c r="EU63" s="53">
        <f t="shared" si="52"/>
        <v>1887.7320000000002</v>
      </c>
      <c r="EV63" s="53">
        <f t="shared" si="127"/>
        <v>0</v>
      </c>
      <c r="EW63" s="69">
        <f t="shared" si="54"/>
        <v>0</v>
      </c>
      <c r="EX63" s="69">
        <f t="shared" si="55"/>
        <v>0</v>
      </c>
      <c r="EY63" s="9">
        <f t="shared" si="129"/>
        <v>0</v>
      </c>
      <c r="EZ63" s="9">
        <f t="shared" si="92"/>
        <v>0</v>
      </c>
      <c r="FA63" s="9">
        <f t="shared" si="93"/>
        <v>0</v>
      </c>
      <c r="FB63" s="9">
        <f t="shared" si="94"/>
        <v>0</v>
      </c>
      <c r="FC63" t="s">
        <v>1534</v>
      </c>
    </row>
    <row r="64" spans="1:159" x14ac:dyDescent="0.25">
      <c r="A64" s="2">
        <v>1.2</v>
      </c>
      <c r="B64" s="2" t="s">
        <v>278</v>
      </c>
      <c r="C64" s="4" t="s">
        <v>157</v>
      </c>
      <c r="D64" s="2" t="s">
        <v>279</v>
      </c>
      <c r="E64" s="15" t="s">
        <v>279</v>
      </c>
      <c r="F64" s="2"/>
      <c r="G64" s="4" t="s">
        <v>267</v>
      </c>
      <c r="H64" s="6" t="s">
        <v>267</v>
      </c>
      <c r="I64" s="4"/>
      <c r="J64" s="7" t="s">
        <v>268</v>
      </c>
      <c r="K64" s="75"/>
      <c r="L64" s="80">
        <v>1</v>
      </c>
      <c r="M64" s="56">
        <v>0</v>
      </c>
      <c r="N64" s="86">
        <v>0.53</v>
      </c>
      <c r="O64" s="6" t="s">
        <v>155</v>
      </c>
      <c r="P64" s="2" t="s">
        <v>173</v>
      </c>
      <c r="Q64" s="200">
        <f>VLOOKUP(P64,Contingencies!$A$2:$D$7,4,FALSE)</f>
        <v>0.125</v>
      </c>
      <c r="R64" s="53">
        <f t="shared" si="56"/>
        <v>320.53500000000003</v>
      </c>
      <c r="S64" s="67">
        <f t="shared" si="57"/>
        <v>169.88355000000001</v>
      </c>
      <c r="T64" s="4" t="s">
        <v>272</v>
      </c>
      <c r="U64" s="2"/>
      <c r="V64" s="2"/>
      <c r="W64" s="2"/>
      <c r="X64" s="2"/>
      <c r="Y64" s="2"/>
      <c r="Z64" s="2"/>
      <c r="AA64" s="2"/>
      <c r="AB64" s="2"/>
      <c r="AC64" s="12">
        <v>1676</v>
      </c>
      <c r="AD64" s="2"/>
      <c r="AE64" s="2"/>
      <c r="AF64" s="2"/>
      <c r="AG64" s="2">
        <f t="shared" si="58"/>
        <v>0</v>
      </c>
      <c r="AH64" s="51">
        <f t="shared" si="95"/>
        <v>0</v>
      </c>
      <c r="AI64" s="53">
        <f t="shared" si="0"/>
        <v>0</v>
      </c>
      <c r="AJ64" s="53">
        <f t="shared" si="1"/>
        <v>0</v>
      </c>
      <c r="AK64" s="53">
        <f t="shared" si="2"/>
        <v>0</v>
      </c>
      <c r="AL64" s="53">
        <f t="shared" si="3"/>
        <v>0</v>
      </c>
      <c r="AM64" s="53">
        <f t="shared" si="4"/>
        <v>0</v>
      </c>
      <c r="AN64" s="53">
        <f t="shared" si="5"/>
        <v>0</v>
      </c>
      <c r="AO64" s="53">
        <f t="shared" si="6"/>
        <v>0</v>
      </c>
      <c r="AP64" s="53">
        <f t="shared" si="7"/>
        <v>0</v>
      </c>
      <c r="AQ64" s="53">
        <f t="shared" si="8"/>
        <v>1676</v>
      </c>
      <c r="AR64" s="53">
        <f t="shared" si="9"/>
        <v>0</v>
      </c>
      <c r="AS64" s="53">
        <f t="shared" si="10"/>
        <v>0</v>
      </c>
      <c r="AT64" s="53">
        <f t="shared" si="11"/>
        <v>0</v>
      </c>
      <c r="AU64" s="10">
        <f t="shared" si="96"/>
        <v>1676</v>
      </c>
      <c r="AV64" s="54">
        <f t="shared" si="97"/>
        <v>888.28000000000009</v>
      </c>
      <c r="AW64" s="10">
        <f t="shared" si="98"/>
        <v>2564.2800000000002</v>
      </c>
      <c r="AX64" s="53" cm="1">
        <f t="array" aca="1" ref="AX64" ca="1">AU64*CELL("contents",$Q64)</f>
        <v>209.5</v>
      </c>
      <c r="AY64" s="53" cm="1">
        <f t="array" aca="1" ref="AY64" ca="1">AV64*CELL("contents",$Q64)</f>
        <v>111.03500000000001</v>
      </c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>
        <f t="shared" si="99"/>
        <v>0</v>
      </c>
      <c r="BM64" s="51">
        <f t="shared" si="100"/>
        <v>0</v>
      </c>
      <c r="BN64" s="53">
        <f t="shared" si="13"/>
        <v>0</v>
      </c>
      <c r="BO64" s="53">
        <f t="shared" si="14"/>
        <v>0</v>
      </c>
      <c r="BP64" s="53">
        <f t="shared" si="15"/>
        <v>0</v>
      </c>
      <c r="BQ64" s="53">
        <f t="shared" si="16"/>
        <v>0</v>
      </c>
      <c r="BR64" s="53">
        <f t="shared" si="17"/>
        <v>0</v>
      </c>
      <c r="BS64" s="53">
        <f t="shared" si="18"/>
        <v>0</v>
      </c>
      <c r="BT64" s="53">
        <f t="shared" si="19"/>
        <v>0</v>
      </c>
      <c r="BU64" s="53">
        <f t="shared" si="20"/>
        <v>0</v>
      </c>
      <c r="BV64" s="53">
        <f t="shared" si="21"/>
        <v>0</v>
      </c>
      <c r="BW64" s="53">
        <f t="shared" si="22"/>
        <v>0</v>
      </c>
      <c r="BX64" s="53">
        <f t="shared" si="23"/>
        <v>0</v>
      </c>
      <c r="BY64" s="53">
        <f t="shared" si="24"/>
        <v>0</v>
      </c>
      <c r="BZ64" s="10">
        <f t="shared" si="101"/>
        <v>0</v>
      </c>
      <c r="CA64" s="54">
        <f t="shared" si="102"/>
        <v>0</v>
      </c>
      <c r="CB64" s="10">
        <f t="shared" si="103"/>
        <v>0</v>
      </c>
      <c r="CC64" s="53" cm="1">
        <f t="array" aca="1" ref="CC64" ca="1">BZ64*CELL("contents",$Q64)</f>
        <v>0</v>
      </c>
      <c r="CD64" s="53" cm="1">
        <f t="array" aca="1" ref="CD64" ca="1">CA64*CELL("contents",$Q64)</f>
        <v>0</v>
      </c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>
        <f t="shared" si="104"/>
        <v>0</v>
      </c>
      <c r="CR64" s="51">
        <f t="shared" si="105"/>
        <v>0</v>
      </c>
      <c r="CS64" s="53">
        <f t="shared" si="90"/>
        <v>0</v>
      </c>
      <c r="CT64" s="53">
        <f t="shared" si="106"/>
        <v>0</v>
      </c>
      <c r="CU64" s="53">
        <f t="shared" si="107"/>
        <v>0</v>
      </c>
      <c r="CV64" s="53">
        <f t="shared" si="108"/>
        <v>0</v>
      </c>
      <c r="CW64" s="53">
        <f t="shared" si="109"/>
        <v>0</v>
      </c>
      <c r="CX64" s="53">
        <f t="shared" si="110"/>
        <v>0</v>
      </c>
      <c r="CY64" s="53">
        <f t="shared" si="111"/>
        <v>0</v>
      </c>
      <c r="CZ64" s="53">
        <f t="shared" si="112"/>
        <v>0</v>
      </c>
      <c r="DA64" s="53">
        <f t="shared" si="113"/>
        <v>0</v>
      </c>
      <c r="DB64" s="53">
        <f t="shared" si="114"/>
        <v>0</v>
      </c>
      <c r="DC64" s="53">
        <f t="shared" si="115"/>
        <v>0</v>
      </c>
      <c r="DD64" s="53">
        <f t="shared" si="116"/>
        <v>0</v>
      </c>
      <c r="DE64" s="10">
        <f t="shared" si="117"/>
        <v>0</v>
      </c>
      <c r="DF64" s="54">
        <f t="shared" si="118"/>
        <v>0</v>
      </c>
      <c r="DG64" s="10">
        <f t="shared" si="119"/>
        <v>0</v>
      </c>
      <c r="DH64" s="53" cm="1">
        <f t="array" aca="1" ref="DH64" ca="1">DE64*CELL("contents",$Q64)</f>
        <v>0</v>
      </c>
      <c r="DI64" s="53" cm="1">
        <f t="array" aca="1" ref="DI64" ca="1">DF64*CELL("contents",$Q64)</f>
        <v>0</v>
      </c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>
        <f t="shared" si="120"/>
        <v>0</v>
      </c>
      <c r="DW64" s="51">
        <f t="shared" si="121"/>
        <v>0</v>
      </c>
      <c r="DX64" s="53">
        <f t="shared" si="39"/>
        <v>0</v>
      </c>
      <c r="DY64" s="53">
        <f t="shared" si="40"/>
        <v>0</v>
      </c>
      <c r="DZ64" s="53">
        <f t="shared" si="41"/>
        <v>0</v>
      </c>
      <c r="EA64" s="53">
        <f t="shared" si="42"/>
        <v>0</v>
      </c>
      <c r="EB64" s="53">
        <f t="shared" si="43"/>
        <v>0</v>
      </c>
      <c r="EC64" s="53">
        <f t="shared" si="44"/>
        <v>0</v>
      </c>
      <c r="ED64" s="53">
        <f t="shared" si="45"/>
        <v>0</v>
      </c>
      <c r="EE64" s="53">
        <f t="shared" si="46"/>
        <v>0</v>
      </c>
      <c r="EF64" s="53">
        <f t="shared" si="47"/>
        <v>0</v>
      </c>
      <c r="EG64" s="53">
        <f t="shared" si="48"/>
        <v>0</v>
      </c>
      <c r="EH64" s="53">
        <f t="shared" si="49"/>
        <v>0</v>
      </c>
      <c r="EI64" s="53">
        <f t="shared" si="50"/>
        <v>0</v>
      </c>
      <c r="EJ64" s="10">
        <f t="shared" si="122"/>
        <v>0</v>
      </c>
      <c r="EK64" s="54">
        <f t="shared" si="123"/>
        <v>0</v>
      </c>
      <c r="EL64" s="10">
        <f t="shared" si="124"/>
        <v>0</v>
      </c>
      <c r="EM64" s="53" cm="1">
        <f t="array" aca="1" ref="EM64" ca="1">EJ64*CELL("contents",$Q64)</f>
        <v>0</v>
      </c>
      <c r="EN64" s="53" cm="1">
        <f t="array" aca="1" ref="EN64" ca="1">EK64*CELL("contents",$Q64)</f>
        <v>0</v>
      </c>
      <c r="EO64" s="11">
        <f t="shared" si="125"/>
        <v>2564.2800000000002</v>
      </c>
      <c r="EP64" s="2">
        <v>1</v>
      </c>
      <c r="EQ64" s="2">
        <f t="shared" ref="EQ64:ET64" si="174">EP64*1.0215</f>
        <v>1.0215000000000001</v>
      </c>
      <c r="ER64" s="2">
        <f t="shared" si="174"/>
        <v>1.0434622500000001</v>
      </c>
      <c r="ES64" s="2">
        <f t="shared" si="174"/>
        <v>1.0658966883750003</v>
      </c>
      <c r="ET64" s="2">
        <f t="shared" si="174"/>
        <v>1.0888134671750629</v>
      </c>
      <c r="EU64" s="53">
        <f t="shared" si="52"/>
        <v>0</v>
      </c>
      <c r="EV64" s="53">
        <f t="shared" si="127"/>
        <v>0</v>
      </c>
      <c r="EW64" s="69">
        <f t="shared" si="54"/>
        <v>0</v>
      </c>
      <c r="EX64" s="69">
        <f t="shared" si="55"/>
        <v>0</v>
      </c>
      <c r="EY64" s="9">
        <f t="shared" si="129"/>
        <v>0</v>
      </c>
      <c r="EZ64" s="9">
        <f t="shared" si="92"/>
        <v>0</v>
      </c>
      <c r="FA64" s="9">
        <f t="shared" si="93"/>
        <v>0</v>
      </c>
      <c r="FB64" s="9">
        <f t="shared" si="94"/>
        <v>0</v>
      </c>
      <c r="FC64" t="s">
        <v>1534</v>
      </c>
    </row>
    <row r="65" spans="1:159" x14ac:dyDescent="0.25">
      <c r="A65" s="2">
        <v>1.2</v>
      </c>
      <c r="B65" s="2" t="s">
        <v>280</v>
      </c>
      <c r="C65" s="4" t="s">
        <v>157</v>
      </c>
      <c r="D65" s="2" t="s">
        <v>281</v>
      </c>
      <c r="E65" s="13" t="s">
        <v>281</v>
      </c>
      <c r="F65" s="2"/>
      <c r="G65" s="4" t="s">
        <v>151</v>
      </c>
      <c r="H65" s="6" t="s">
        <v>163</v>
      </c>
      <c r="I65" s="4" t="s">
        <v>167</v>
      </c>
      <c r="J65" s="7" t="s">
        <v>154</v>
      </c>
      <c r="K65" s="75">
        <v>115</v>
      </c>
      <c r="L65" s="82">
        <v>115</v>
      </c>
      <c r="M65" s="57">
        <v>0</v>
      </c>
      <c r="N65" s="86">
        <v>0</v>
      </c>
      <c r="O65" s="6" t="s">
        <v>155</v>
      </c>
      <c r="P65" s="2" t="s">
        <v>173</v>
      </c>
      <c r="Q65" s="200">
        <f>VLOOKUP(P65,Contingencies!$A$2:$D$7,4,FALSE)</f>
        <v>0.125</v>
      </c>
      <c r="R65" s="53">
        <f t="shared" si="56"/>
        <v>117.47250000000001</v>
      </c>
      <c r="S65" s="67">
        <f t="shared" si="57"/>
        <v>0</v>
      </c>
      <c r="T65" s="4"/>
      <c r="U65" s="2"/>
      <c r="V65" s="2"/>
      <c r="W65" s="2"/>
      <c r="X65" s="2"/>
      <c r="Y65" s="2"/>
      <c r="Z65" s="2"/>
      <c r="AA65" s="2"/>
      <c r="AB65" s="2"/>
      <c r="AC65" s="2"/>
      <c r="AD65" s="4">
        <v>4</v>
      </c>
      <c r="AE65" s="4">
        <v>4</v>
      </c>
      <c r="AF65" s="2"/>
      <c r="AG65" s="2">
        <f t="shared" si="58"/>
        <v>8</v>
      </c>
      <c r="AH65" s="51">
        <f t="shared" si="95"/>
        <v>5.333333333333333E-2</v>
      </c>
      <c r="AI65" s="53">
        <f t="shared" si="0"/>
        <v>0</v>
      </c>
      <c r="AJ65" s="53">
        <f t="shared" si="1"/>
        <v>0</v>
      </c>
      <c r="AK65" s="53">
        <f t="shared" si="2"/>
        <v>0</v>
      </c>
      <c r="AL65" s="53">
        <f t="shared" si="3"/>
        <v>0</v>
      </c>
      <c r="AM65" s="53">
        <f t="shared" si="4"/>
        <v>0</v>
      </c>
      <c r="AN65" s="53">
        <f t="shared" si="5"/>
        <v>0</v>
      </c>
      <c r="AO65" s="53">
        <f t="shared" si="6"/>
        <v>0</v>
      </c>
      <c r="AP65" s="53">
        <f t="shared" si="7"/>
        <v>0</v>
      </c>
      <c r="AQ65" s="53">
        <f t="shared" si="8"/>
        <v>0</v>
      </c>
      <c r="AR65" s="53">
        <f t="shared" si="9"/>
        <v>469.89000000000004</v>
      </c>
      <c r="AS65" s="53">
        <f t="shared" si="10"/>
        <v>469.89000000000004</v>
      </c>
      <c r="AT65" s="53">
        <f t="shared" si="11"/>
        <v>0</v>
      </c>
      <c r="AU65" s="10">
        <f t="shared" si="96"/>
        <v>939.78000000000009</v>
      </c>
      <c r="AV65" s="54">
        <f t="shared" si="97"/>
        <v>0</v>
      </c>
      <c r="AW65" s="10">
        <f t="shared" si="98"/>
        <v>939.78000000000009</v>
      </c>
      <c r="AX65" s="53" cm="1">
        <f t="array" aca="1" ref="AX65" ca="1">AU65*CELL("contents",$Q65)</f>
        <v>117.47250000000001</v>
      </c>
      <c r="AY65" s="53" cm="1">
        <f t="array" aca="1" ref="AY65" ca="1">AV65*CELL("contents",$Q65)</f>
        <v>0</v>
      </c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>
        <f t="shared" si="99"/>
        <v>0</v>
      </c>
      <c r="BM65" s="51">
        <f t="shared" si="100"/>
        <v>0</v>
      </c>
      <c r="BN65" s="53">
        <f t="shared" si="13"/>
        <v>0</v>
      </c>
      <c r="BO65" s="53">
        <f t="shared" si="14"/>
        <v>0</v>
      </c>
      <c r="BP65" s="53">
        <f t="shared" si="15"/>
        <v>0</v>
      </c>
      <c r="BQ65" s="53">
        <f t="shared" si="16"/>
        <v>0</v>
      </c>
      <c r="BR65" s="53">
        <f t="shared" si="17"/>
        <v>0</v>
      </c>
      <c r="BS65" s="53">
        <f t="shared" si="18"/>
        <v>0</v>
      </c>
      <c r="BT65" s="53">
        <f t="shared" si="19"/>
        <v>0</v>
      </c>
      <c r="BU65" s="53">
        <f t="shared" si="20"/>
        <v>0</v>
      </c>
      <c r="BV65" s="53">
        <f t="shared" si="21"/>
        <v>0</v>
      </c>
      <c r="BW65" s="53">
        <f t="shared" si="22"/>
        <v>0</v>
      </c>
      <c r="BX65" s="53">
        <f t="shared" si="23"/>
        <v>0</v>
      </c>
      <c r="BY65" s="53">
        <f t="shared" si="24"/>
        <v>0</v>
      </c>
      <c r="BZ65" s="10">
        <f t="shared" si="101"/>
        <v>0</v>
      </c>
      <c r="CA65" s="54">
        <f t="shared" si="102"/>
        <v>0</v>
      </c>
      <c r="CB65" s="10">
        <f t="shared" si="103"/>
        <v>0</v>
      </c>
      <c r="CC65" s="53" cm="1">
        <f t="array" aca="1" ref="CC65" ca="1">BZ65*CELL("contents",$Q65)</f>
        <v>0</v>
      </c>
      <c r="CD65" s="53" cm="1">
        <f t="array" aca="1" ref="CD65" ca="1">CA65*CELL("contents",$Q65)</f>
        <v>0</v>
      </c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>
        <f t="shared" si="104"/>
        <v>0</v>
      </c>
      <c r="CR65" s="51">
        <f t="shared" si="105"/>
        <v>0</v>
      </c>
      <c r="CS65" s="53">
        <f t="shared" si="90"/>
        <v>0</v>
      </c>
      <c r="CT65" s="53">
        <f t="shared" si="106"/>
        <v>0</v>
      </c>
      <c r="CU65" s="53">
        <f t="shared" si="107"/>
        <v>0</v>
      </c>
      <c r="CV65" s="53">
        <f t="shared" si="108"/>
        <v>0</v>
      </c>
      <c r="CW65" s="53">
        <f t="shared" si="109"/>
        <v>0</v>
      </c>
      <c r="CX65" s="53">
        <f t="shared" si="110"/>
        <v>0</v>
      </c>
      <c r="CY65" s="53">
        <f t="shared" si="111"/>
        <v>0</v>
      </c>
      <c r="CZ65" s="53">
        <f t="shared" si="112"/>
        <v>0</v>
      </c>
      <c r="DA65" s="53">
        <f t="shared" si="113"/>
        <v>0</v>
      </c>
      <c r="DB65" s="53">
        <f t="shared" si="114"/>
        <v>0</v>
      </c>
      <c r="DC65" s="53">
        <f t="shared" si="115"/>
        <v>0</v>
      </c>
      <c r="DD65" s="53">
        <f t="shared" si="116"/>
        <v>0</v>
      </c>
      <c r="DE65" s="10">
        <f t="shared" si="117"/>
        <v>0</v>
      </c>
      <c r="DF65" s="54">
        <f t="shared" si="118"/>
        <v>0</v>
      </c>
      <c r="DG65" s="10">
        <f t="shared" si="119"/>
        <v>0</v>
      </c>
      <c r="DH65" s="53" cm="1">
        <f t="array" aca="1" ref="DH65" ca="1">DE65*CELL("contents",$Q65)</f>
        <v>0</v>
      </c>
      <c r="DI65" s="53" cm="1">
        <f t="array" aca="1" ref="DI65" ca="1">DF65*CELL("contents",$Q65)</f>
        <v>0</v>
      </c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>
        <f t="shared" si="120"/>
        <v>0</v>
      </c>
      <c r="DW65" s="51">
        <f t="shared" si="121"/>
        <v>0</v>
      </c>
      <c r="DX65" s="53">
        <f t="shared" si="39"/>
        <v>0</v>
      </c>
      <c r="DY65" s="53">
        <f t="shared" si="40"/>
        <v>0</v>
      </c>
      <c r="DZ65" s="53">
        <f t="shared" si="41"/>
        <v>0</v>
      </c>
      <c r="EA65" s="53">
        <f t="shared" si="42"/>
        <v>0</v>
      </c>
      <c r="EB65" s="53">
        <f t="shared" si="43"/>
        <v>0</v>
      </c>
      <c r="EC65" s="53">
        <f t="shared" si="44"/>
        <v>0</v>
      </c>
      <c r="ED65" s="53">
        <f t="shared" si="45"/>
        <v>0</v>
      </c>
      <c r="EE65" s="53">
        <f t="shared" si="46"/>
        <v>0</v>
      </c>
      <c r="EF65" s="53">
        <f t="shared" si="47"/>
        <v>0</v>
      </c>
      <c r="EG65" s="53">
        <f t="shared" si="48"/>
        <v>0</v>
      </c>
      <c r="EH65" s="53">
        <f t="shared" si="49"/>
        <v>0</v>
      </c>
      <c r="EI65" s="53">
        <f t="shared" si="50"/>
        <v>0</v>
      </c>
      <c r="EJ65" s="10">
        <f t="shared" si="122"/>
        <v>0</v>
      </c>
      <c r="EK65" s="54">
        <f t="shared" si="123"/>
        <v>0</v>
      </c>
      <c r="EL65" s="10">
        <f t="shared" si="124"/>
        <v>0</v>
      </c>
      <c r="EM65" s="53" cm="1">
        <f t="array" aca="1" ref="EM65" ca="1">EJ65*CELL("contents",$Q65)</f>
        <v>0</v>
      </c>
      <c r="EN65" s="53" cm="1">
        <f t="array" aca="1" ref="EN65" ca="1">EK65*CELL("contents",$Q65)</f>
        <v>0</v>
      </c>
      <c r="EO65" s="11">
        <f t="shared" si="125"/>
        <v>939.78000000000009</v>
      </c>
      <c r="EP65" s="2">
        <v>1</v>
      </c>
      <c r="EQ65" s="2">
        <f t="shared" ref="EQ65:ET65" si="175">EP65*1.0215</f>
        <v>1.0215000000000001</v>
      </c>
      <c r="ER65" s="2">
        <f t="shared" si="175"/>
        <v>1.0434622500000001</v>
      </c>
      <c r="ES65" s="2">
        <f t="shared" si="175"/>
        <v>1.0658966883750003</v>
      </c>
      <c r="ET65" s="2">
        <f t="shared" si="175"/>
        <v>1.0888134671750629</v>
      </c>
      <c r="EU65" s="53">
        <f t="shared" si="52"/>
        <v>939.78000000000009</v>
      </c>
      <c r="EV65" s="53">
        <f t="shared" si="127"/>
        <v>0</v>
      </c>
      <c r="EW65" s="69">
        <f t="shared" si="54"/>
        <v>0</v>
      </c>
      <c r="EX65" s="69">
        <f t="shared" si="55"/>
        <v>0</v>
      </c>
      <c r="EY65" s="9">
        <f t="shared" si="129"/>
        <v>0</v>
      </c>
      <c r="EZ65" s="9">
        <f t="shared" si="92"/>
        <v>0</v>
      </c>
      <c r="FA65" s="9">
        <f t="shared" si="93"/>
        <v>0</v>
      </c>
      <c r="FB65" s="9">
        <f t="shared" si="94"/>
        <v>0</v>
      </c>
      <c r="FC65" t="s">
        <v>1534</v>
      </c>
    </row>
    <row r="66" spans="1:159" x14ac:dyDescent="0.25">
      <c r="A66" s="2">
        <v>1.2</v>
      </c>
      <c r="B66" s="2" t="s">
        <v>282</v>
      </c>
      <c r="C66" s="4" t="s">
        <v>157</v>
      </c>
      <c r="D66" s="2" t="s">
        <v>283</v>
      </c>
      <c r="E66" s="15" t="s">
        <v>283</v>
      </c>
      <c r="F66" s="2"/>
      <c r="G66" s="4" t="s">
        <v>151</v>
      </c>
      <c r="H66" s="6" t="s">
        <v>163</v>
      </c>
      <c r="I66" s="4" t="s">
        <v>269</v>
      </c>
      <c r="J66" s="7" t="s">
        <v>154</v>
      </c>
      <c r="K66" s="75">
        <v>77</v>
      </c>
      <c r="L66" s="81">
        <v>77</v>
      </c>
      <c r="M66" s="56">
        <v>0</v>
      </c>
      <c r="N66" s="86">
        <v>0</v>
      </c>
      <c r="O66" s="6" t="s">
        <v>155</v>
      </c>
      <c r="P66" s="2" t="s">
        <v>173</v>
      </c>
      <c r="Q66" s="200">
        <f>VLOOKUP(P66,Contingencies!$A$2:$D$7,4,FALSE)</f>
        <v>0.125</v>
      </c>
      <c r="R66" s="53">
        <f t="shared" si="56"/>
        <v>80.346593250000012</v>
      </c>
      <c r="S66" s="67">
        <f t="shared" si="57"/>
        <v>0</v>
      </c>
      <c r="T66" s="4"/>
      <c r="U66" s="2"/>
      <c r="V66" s="2"/>
      <c r="W66" s="2"/>
      <c r="X66" s="2"/>
      <c r="Y66" s="2"/>
      <c r="Z66" s="2"/>
      <c r="AA66" s="2"/>
      <c r="AB66" s="2"/>
      <c r="AC66" s="2"/>
      <c r="AD66" s="24"/>
      <c r="AE66" s="24"/>
      <c r="AF66" s="2"/>
      <c r="AG66" s="2">
        <f t="shared" si="58"/>
        <v>0</v>
      </c>
      <c r="AH66" s="51">
        <f t="shared" si="95"/>
        <v>0</v>
      </c>
      <c r="AI66" s="53">
        <f t="shared" ref="AI66:AI129" si="176">IF($G66="Labor Hours",U66*$K66*(1+$M66)*$EQ66,U66)</f>
        <v>0</v>
      </c>
      <c r="AJ66" s="53">
        <f t="shared" ref="AJ66:AJ129" si="177">IF($G66="Labor Hours",V66*$K66*(1+$M66)*$EQ66,V66)</f>
        <v>0</v>
      </c>
      <c r="AK66" s="53">
        <f t="shared" ref="AK66:AK129" si="178">IF($G66="Labor Hours",W66*$K66*(1+$M66)*$EQ66,W66)</f>
        <v>0</v>
      </c>
      <c r="AL66" s="53">
        <f t="shared" ref="AL66:AL129" si="179">IF($G66="Labor Hours",X66*$K66*(1+$M66)*$EQ66,X66)</f>
        <v>0</v>
      </c>
      <c r="AM66" s="53">
        <f t="shared" ref="AM66:AM129" si="180">IF($G66="Labor Hours",Y66*$K66*(1+$M66)*$EQ66,Y66)</f>
        <v>0</v>
      </c>
      <c r="AN66" s="53">
        <f t="shared" ref="AN66:AN129" si="181">IF($G66="Labor Hours",Z66*$K66*(1+$M66)*$EQ66,Z66)</f>
        <v>0</v>
      </c>
      <c r="AO66" s="53">
        <f t="shared" ref="AO66:AO129" si="182">IF($G66="Labor Hours",AA66*$K66*(1+$M66)*$EQ66,AA66)</f>
        <v>0</v>
      </c>
      <c r="AP66" s="53">
        <f t="shared" ref="AP66:AP129" si="183">IF($G66="Labor Hours",AB66*$K66*(1+$M66)*$EQ66,AB66)</f>
        <v>0</v>
      </c>
      <c r="AQ66" s="53">
        <f t="shared" ref="AQ66:AQ129" si="184">IF($G66="Labor Hours",AC66*$K66*(1+$M66)*$EQ66,AC66)</f>
        <v>0</v>
      </c>
      <c r="AR66" s="53">
        <f t="shared" ref="AR66:AR129" si="185">IF($G66="Labor Hours",AD66*$K66*(1+$M66)*$EQ66,AD66)</f>
        <v>0</v>
      </c>
      <c r="AS66" s="53">
        <f t="shared" ref="AS66:AS129" si="186">IF($G66="Labor Hours",AE66*$K66*(1+$M66)*$EQ66,AE66)</f>
        <v>0</v>
      </c>
      <c r="AT66" s="53">
        <f t="shared" ref="AT66:AT129" si="187">IF($G66="Labor Hours",AF66*$K66*(1+$M66)*$EQ66,AF66)</f>
        <v>0</v>
      </c>
      <c r="AU66" s="10">
        <f t="shared" si="96"/>
        <v>0</v>
      </c>
      <c r="AV66" s="54">
        <f t="shared" si="97"/>
        <v>0</v>
      </c>
      <c r="AW66" s="10">
        <f t="shared" si="98"/>
        <v>0</v>
      </c>
      <c r="AX66" s="53" cm="1">
        <f t="array" aca="1" ref="AX66" ca="1">AU66*CELL("contents",$Q66)</f>
        <v>0</v>
      </c>
      <c r="AY66" s="53" cm="1">
        <f t="array" aca="1" ref="AY66" ca="1">AV66*CELL("contents",$Q66)</f>
        <v>0</v>
      </c>
      <c r="AZ66" s="2"/>
      <c r="BA66" s="2"/>
      <c r="BB66" s="2"/>
      <c r="BC66" s="2"/>
      <c r="BD66" s="2"/>
      <c r="BE66" s="2"/>
      <c r="BF66" s="2"/>
      <c r="BG66" s="2"/>
      <c r="BH66" s="14">
        <v>8</v>
      </c>
      <c r="BI66" s="14"/>
      <c r="BJ66" s="2"/>
      <c r="BK66" s="2"/>
      <c r="BL66" s="2">
        <f t="shared" si="99"/>
        <v>8</v>
      </c>
      <c r="BM66" s="51">
        <f t="shared" si="100"/>
        <v>5.333333333333333E-2</v>
      </c>
      <c r="BN66" s="53">
        <f t="shared" ref="BN66:BN129" si="188">IF($G66="Labor Hours",AZ66*$K66*(1+$M66)*$ER66,AZ66)</f>
        <v>0</v>
      </c>
      <c r="BO66" s="53">
        <f t="shared" ref="BO66:BO129" si="189">IF($G66="Labor Hours",BA66*$K66*(1+$M66)*$ER66,BA66)</f>
        <v>0</v>
      </c>
      <c r="BP66" s="53">
        <f t="shared" ref="BP66:BP129" si="190">IF($G66="Labor Hours",BB66*$K66*(1+$M66)*$ER66,BB66)</f>
        <v>0</v>
      </c>
      <c r="BQ66" s="53">
        <f t="shared" ref="BQ66:BQ129" si="191">IF($G66="Labor Hours",BC66*$K66*(1+$M66)*$ER66,BC66)</f>
        <v>0</v>
      </c>
      <c r="BR66" s="53">
        <f t="shared" ref="BR66:BR129" si="192">IF($G66="Labor Hours",BD66*$K66*(1+$M66)*$ER66,BD66)</f>
        <v>0</v>
      </c>
      <c r="BS66" s="53">
        <f t="shared" ref="BS66:BS129" si="193">IF($G66="Labor Hours",BE66*$K66*(1+$M66)*$ER66,BE66)</f>
        <v>0</v>
      </c>
      <c r="BT66" s="53">
        <f t="shared" ref="BT66:BT129" si="194">IF($G66="Labor Hours",BF66*$K66*(1+$M66)*$ER66,BF66)</f>
        <v>0</v>
      </c>
      <c r="BU66" s="53">
        <f t="shared" ref="BU66:BU129" si="195">IF($G66="Labor Hours",BG66*$K66*(1+$M66)*$ER66,BG66)</f>
        <v>0</v>
      </c>
      <c r="BV66" s="53">
        <f t="shared" ref="BV66:BV129" si="196">IF($G66="Labor Hours",BH66*$K66*(1+$M66)*$ER66,BH66)</f>
        <v>642.7727460000001</v>
      </c>
      <c r="BW66" s="53">
        <f t="shared" ref="BW66:BW129" si="197">IF($G66="Labor Hours",BI66*$K66*(1+$M66)*$ER66,BI66)</f>
        <v>0</v>
      </c>
      <c r="BX66" s="53">
        <f t="shared" ref="BX66:BX129" si="198">IF($G66="Labor Hours",BJ66*$K66*(1+$M66)*$ER66,BJ66)</f>
        <v>0</v>
      </c>
      <c r="BY66" s="53">
        <f t="shared" ref="BY66:BY129" si="199">IF($G66="Labor Hours",BK66*$K66*(1+$M66)*$ER66,BK66)</f>
        <v>0</v>
      </c>
      <c r="BZ66" s="10">
        <f t="shared" si="101"/>
        <v>642.7727460000001</v>
      </c>
      <c r="CA66" s="54">
        <f t="shared" si="102"/>
        <v>0</v>
      </c>
      <c r="CB66" s="10">
        <f t="shared" si="103"/>
        <v>642.7727460000001</v>
      </c>
      <c r="CC66" s="53" cm="1">
        <f t="array" aca="1" ref="CC66" ca="1">BZ66*CELL("contents",$Q66)</f>
        <v>80.346593250000012</v>
      </c>
      <c r="CD66" s="53" cm="1">
        <f t="array" aca="1" ref="CD66" ca="1">CA66*CELL("contents",$Q66)</f>
        <v>0</v>
      </c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>
        <f t="shared" si="104"/>
        <v>0</v>
      </c>
      <c r="CR66" s="51">
        <f t="shared" si="105"/>
        <v>0</v>
      </c>
      <c r="CS66" s="53">
        <f t="shared" si="90"/>
        <v>0</v>
      </c>
      <c r="CT66" s="53">
        <f t="shared" si="106"/>
        <v>0</v>
      </c>
      <c r="CU66" s="53">
        <f t="shared" si="107"/>
        <v>0</v>
      </c>
      <c r="CV66" s="53">
        <f t="shared" si="108"/>
        <v>0</v>
      </c>
      <c r="CW66" s="53">
        <f t="shared" si="109"/>
        <v>0</v>
      </c>
      <c r="CX66" s="53">
        <f t="shared" si="110"/>
        <v>0</v>
      </c>
      <c r="CY66" s="53">
        <f t="shared" si="111"/>
        <v>0</v>
      </c>
      <c r="CZ66" s="53">
        <f t="shared" si="112"/>
        <v>0</v>
      </c>
      <c r="DA66" s="53">
        <f t="shared" si="113"/>
        <v>0</v>
      </c>
      <c r="DB66" s="53">
        <f t="shared" si="114"/>
        <v>0</v>
      </c>
      <c r="DC66" s="53">
        <f t="shared" si="115"/>
        <v>0</v>
      </c>
      <c r="DD66" s="53">
        <f t="shared" si="116"/>
        <v>0</v>
      </c>
      <c r="DE66" s="10">
        <f t="shared" si="117"/>
        <v>0</v>
      </c>
      <c r="DF66" s="54">
        <f t="shared" si="118"/>
        <v>0</v>
      </c>
      <c r="DG66" s="10">
        <f t="shared" si="119"/>
        <v>0</v>
      </c>
      <c r="DH66" s="53" cm="1">
        <f t="array" aca="1" ref="DH66" ca="1">DE66*CELL("contents",$Q66)</f>
        <v>0</v>
      </c>
      <c r="DI66" s="53" cm="1">
        <f t="array" aca="1" ref="DI66" ca="1">DF66*CELL("contents",$Q66)</f>
        <v>0</v>
      </c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>
        <f t="shared" si="120"/>
        <v>0</v>
      </c>
      <c r="DW66" s="51">
        <f t="shared" si="121"/>
        <v>0</v>
      </c>
      <c r="DX66" s="53">
        <f t="shared" ref="DX66:DX129" si="200">IF($G66="Labor Hours",DJ66*$K66*(1+$M66)*$ET66,DJ66)</f>
        <v>0</v>
      </c>
      <c r="DY66" s="53">
        <f t="shared" ref="DY66:DY129" si="201">IF($G66="Labor Hours",DK66*$K66*(1+$M66)*$ET66,DK66)</f>
        <v>0</v>
      </c>
      <c r="DZ66" s="53">
        <f t="shared" ref="DZ66:DZ129" si="202">IF($G66="Labor Hours",DL66*$K66*(1+$M66)*$ET66,DL66)</f>
        <v>0</v>
      </c>
      <c r="EA66" s="53">
        <f t="shared" ref="EA66:EA129" si="203">IF($G66="Labor Hours",DM66*$K66*(1+$M66)*$ET66,DM66)</f>
        <v>0</v>
      </c>
      <c r="EB66" s="53">
        <f t="shared" ref="EB66:EB129" si="204">IF($G66="Labor Hours",DN66*$K66*(1+$M66)*$ET66,DN66)</f>
        <v>0</v>
      </c>
      <c r="EC66" s="53">
        <f t="shared" ref="EC66:EC129" si="205">IF($G66="Labor Hours",DO66*$K66*(1+$M66)*$ET66,DO66)</f>
        <v>0</v>
      </c>
      <c r="ED66" s="53">
        <f t="shared" ref="ED66:ED129" si="206">IF($G66="Labor Hours",DP66*$K66*(1+$M66)*$ET66,DP66)</f>
        <v>0</v>
      </c>
      <c r="EE66" s="53">
        <f t="shared" ref="EE66:EE129" si="207">IF($G66="Labor Hours",DQ66*$K66*(1+$M66)*$ET66,DQ66)</f>
        <v>0</v>
      </c>
      <c r="EF66" s="53">
        <f t="shared" ref="EF66:EF129" si="208">IF($G66="Labor Hours",DR66*$K66*(1+$M66)*$ET66,DR66)</f>
        <v>0</v>
      </c>
      <c r="EG66" s="53">
        <f t="shared" ref="EG66:EG129" si="209">IF($G66="Labor Hours",DS66*$K66*(1+$M66)*$ET66,DS66)</f>
        <v>0</v>
      </c>
      <c r="EH66" s="53">
        <f t="shared" ref="EH66:EH129" si="210">IF($G66="Labor Hours",DT66*$K66*(1+$M66)*$ET66,DT66)</f>
        <v>0</v>
      </c>
      <c r="EI66" s="53">
        <f t="shared" ref="EI66:EI129" si="211">IF($G66="Labor Hours",DU66*$K66*(1+$M66)*$ET66,DU66)</f>
        <v>0</v>
      </c>
      <c r="EJ66" s="10">
        <f t="shared" si="122"/>
        <v>0</v>
      </c>
      <c r="EK66" s="54">
        <f t="shared" si="123"/>
        <v>0</v>
      </c>
      <c r="EL66" s="10">
        <f t="shared" si="124"/>
        <v>0</v>
      </c>
      <c r="EM66" s="53" cm="1">
        <f t="array" aca="1" ref="EM66" ca="1">EJ66*CELL("contents",$Q66)</f>
        <v>0</v>
      </c>
      <c r="EN66" s="53" cm="1">
        <f t="array" aca="1" ref="EN66" ca="1">EK66*CELL("contents",$Q66)</f>
        <v>0</v>
      </c>
      <c r="EO66" s="11">
        <f t="shared" si="125"/>
        <v>642.7727460000001</v>
      </c>
      <c r="EP66" s="2">
        <v>1</v>
      </c>
      <c r="EQ66" s="2">
        <f t="shared" ref="EQ66:ET66" si="212">EP66*1.0215</f>
        <v>1.0215000000000001</v>
      </c>
      <c r="ER66" s="2">
        <f t="shared" si="212"/>
        <v>1.0434622500000001</v>
      </c>
      <c r="ES66" s="2">
        <f t="shared" si="212"/>
        <v>1.0658966883750003</v>
      </c>
      <c r="ET66" s="2">
        <f t="shared" si="212"/>
        <v>1.0888134671750629</v>
      </c>
      <c r="EU66" s="53">
        <f t="shared" ref="EU66:EU129" si="213">IF($G66="Labor Hours",$K66*$AG66*EQ66,0)</f>
        <v>0</v>
      </c>
      <c r="EV66" s="53">
        <f t="shared" si="127"/>
        <v>642.7727460000001</v>
      </c>
      <c r="EW66" s="69">
        <f t="shared" ref="EW66:EW129" si="214">IF($G66="Labor Hours",$K66*$CQ66*ES66,0)</f>
        <v>0</v>
      </c>
      <c r="EX66" s="69">
        <f t="shared" ref="EX66:EX129" si="215">IF($G66="Labor Hours",$K66*$DV66*ET66,0)</f>
        <v>0</v>
      </c>
      <c r="EY66" s="9">
        <f t="shared" si="129"/>
        <v>0</v>
      </c>
      <c r="EZ66" s="9">
        <f t="shared" si="92"/>
        <v>0</v>
      </c>
      <c r="FA66" s="9">
        <f t="shared" si="93"/>
        <v>0</v>
      </c>
      <c r="FB66" s="9">
        <f t="shared" si="94"/>
        <v>0</v>
      </c>
      <c r="FC66" t="s">
        <v>1534</v>
      </c>
    </row>
    <row r="67" spans="1:159" x14ac:dyDescent="0.25">
      <c r="A67" s="2">
        <v>1.2</v>
      </c>
      <c r="B67" s="2" t="s">
        <v>284</v>
      </c>
      <c r="C67" s="4" t="s">
        <v>157</v>
      </c>
      <c r="D67" s="2" t="s">
        <v>285</v>
      </c>
      <c r="E67" s="15" t="s">
        <v>285</v>
      </c>
      <c r="F67" s="2"/>
      <c r="G67" s="4" t="s">
        <v>151</v>
      </c>
      <c r="H67" s="6" t="s">
        <v>163</v>
      </c>
      <c r="I67" s="4" t="s">
        <v>269</v>
      </c>
      <c r="J67" s="7" t="s">
        <v>154</v>
      </c>
      <c r="K67" s="75">
        <v>77</v>
      </c>
      <c r="L67" s="81">
        <v>77</v>
      </c>
      <c r="M67" s="56">
        <v>0</v>
      </c>
      <c r="N67" s="86">
        <v>0</v>
      </c>
      <c r="O67" s="6" t="s">
        <v>155</v>
      </c>
      <c r="P67" s="2" t="s">
        <v>173</v>
      </c>
      <c r="Q67" s="200">
        <f>VLOOKUP(P67,Contingencies!$A$2:$D$7,4,FALSE)</f>
        <v>0.125</v>
      </c>
      <c r="R67" s="53">
        <f t="shared" ref="R67:R130" si="216">Q67*EO67</f>
        <v>80.346593250000012</v>
      </c>
      <c r="S67" s="67">
        <f t="shared" ref="S67:S130" si="217">IF($H67="CapEx",0,R67*N67)</f>
        <v>0</v>
      </c>
      <c r="T67" s="4"/>
      <c r="U67" s="2"/>
      <c r="V67" s="2"/>
      <c r="W67" s="2"/>
      <c r="X67" s="2"/>
      <c r="Y67" s="2"/>
      <c r="Z67" s="2"/>
      <c r="AA67" s="2"/>
      <c r="AB67" s="2"/>
      <c r="AC67" s="2"/>
      <c r="AD67" s="24"/>
      <c r="AE67" s="24"/>
      <c r="AF67" s="2"/>
      <c r="AG67" s="2">
        <f t="shared" ref="AG67:AG130" si="218">IF(G67="Labor Hours",SUM(U67:AF67),0)</f>
        <v>0</v>
      </c>
      <c r="AH67" s="51">
        <f t="shared" si="95"/>
        <v>0</v>
      </c>
      <c r="AI67" s="53">
        <f t="shared" si="176"/>
        <v>0</v>
      </c>
      <c r="AJ67" s="53">
        <f t="shared" si="177"/>
        <v>0</v>
      </c>
      <c r="AK67" s="53">
        <f t="shared" si="178"/>
        <v>0</v>
      </c>
      <c r="AL67" s="53">
        <f t="shared" si="179"/>
        <v>0</v>
      </c>
      <c r="AM67" s="53">
        <f t="shared" si="180"/>
        <v>0</v>
      </c>
      <c r="AN67" s="53">
        <f t="shared" si="181"/>
        <v>0</v>
      </c>
      <c r="AO67" s="53">
        <f t="shared" si="182"/>
        <v>0</v>
      </c>
      <c r="AP67" s="53">
        <f t="shared" si="183"/>
        <v>0</v>
      </c>
      <c r="AQ67" s="53">
        <f t="shared" si="184"/>
        <v>0</v>
      </c>
      <c r="AR67" s="53">
        <f t="shared" si="185"/>
        <v>0</v>
      </c>
      <c r="AS67" s="53">
        <f t="shared" si="186"/>
        <v>0</v>
      </c>
      <c r="AT67" s="53">
        <f t="shared" si="187"/>
        <v>0</v>
      </c>
      <c r="AU67" s="10">
        <f t="shared" si="96"/>
        <v>0</v>
      </c>
      <c r="AV67" s="54">
        <f t="shared" si="97"/>
        <v>0</v>
      </c>
      <c r="AW67" s="10">
        <f t="shared" si="98"/>
        <v>0</v>
      </c>
      <c r="AX67" s="53" cm="1">
        <f t="array" aca="1" ref="AX67" ca="1">AU67*CELL("contents",$Q67)</f>
        <v>0</v>
      </c>
      <c r="AY67" s="53" cm="1">
        <f t="array" aca="1" ref="AY67" ca="1">AV67*CELL("contents",$Q67)</f>
        <v>0</v>
      </c>
      <c r="AZ67" s="2"/>
      <c r="BA67" s="2"/>
      <c r="BB67" s="2"/>
      <c r="BC67" s="2"/>
      <c r="BD67" s="2"/>
      <c r="BE67" s="2"/>
      <c r="BF67" s="2"/>
      <c r="BG67" s="2"/>
      <c r="BH67" s="14">
        <v>8</v>
      </c>
      <c r="BI67" s="26"/>
      <c r="BJ67" s="2"/>
      <c r="BK67" s="2"/>
      <c r="BL67" s="2">
        <f t="shared" si="99"/>
        <v>8</v>
      </c>
      <c r="BM67" s="51">
        <f t="shared" si="100"/>
        <v>5.333333333333333E-2</v>
      </c>
      <c r="BN67" s="53">
        <f t="shared" si="188"/>
        <v>0</v>
      </c>
      <c r="BO67" s="53">
        <f t="shared" si="189"/>
        <v>0</v>
      </c>
      <c r="BP67" s="53">
        <f t="shared" si="190"/>
        <v>0</v>
      </c>
      <c r="BQ67" s="53">
        <f t="shared" si="191"/>
        <v>0</v>
      </c>
      <c r="BR67" s="53">
        <f t="shared" si="192"/>
        <v>0</v>
      </c>
      <c r="BS67" s="53">
        <f t="shared" si="193"/>
        <v>0</v>
      </c>
      <c r="BT67" s="53">
        <f t="shared" si="194"/>
        <v>0</v>
      </c>
      <c r="BU67" s="53">
        <f t="shared" si="195"/>
        <v>0</v>
      </c>
      <c r="BV67" s="53">
        <f t="shared" si="196"/>
        <v>642.7727460000001</v>
      </c>
      <c r="BW67" s="53">
        <f t="shared" si="197"/>
        <v>0</v>
      </c>
      <c r="BX67" s="53">
        <f t="shared" si="198"/>
        <v>0</v>
      </c>
      <c r="BY67" s="53">
        <f t="shared" si="199"/>
        <v>0</v>
      </c>
      <c r="BZ67" s="10">
        <f t="shared" si="101"/>
        <v>642.7727460000001</v>
      </c>
      <c r="CA67" s="54">
        <f t="shared" si="102"/>
        <v>0</v>
      </c>
      <c r="CB67" s="10">
        <f t="shared" si="103"/>
        <v>642.7727460000001</v>
      </c>
      <c r="CC67" s="53" cm="1">
        <f t="array" aca="1" ref="CC67" ca="1">BZ67*CELL("contents",$Q67)</f>
        <v>80.346593250000012</v>
      </c>
      <c r="CD67" s="53" cm="1">
        <f t="array" aca="1" ref="CD67" ca="1">CA67*CELL("contents",$Q67)</f>
        <v>0</v>
      </c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>
        <f t="shared" si="104"/>
        <v>0</v>
      </c>
      <c r="CR67" s="51">
        <f t="shared" si="105"/>
        <v>0</v>
      </c>
      <c r="CS67" s="53">
        <f t="shared" si="90"/>
        <v>0</v>
      </c>
      <c r="CT67" s="53">
        <f t="shared" si="106"/>
        <v>0</v>
      </c>
      <c r="CU67" s="53">
        <f t="shared" si="107"/>
        <v>0</v>
      </c>
      <c r="CV67" s="53">
        <f t="shared" si="108"/>
        <v>0</v>
      </c>
      <c r="CW67" s="53">
        <f t="shared" si="109"/>
        <v>0</v>
      </c>
      <c r="CX67" s="53">
        <f t="shared" si="110"/>
        <v>0</v>
      </c>
      <c r="CY67" s="53">
        <f t="shared" si="111"/>
        <v>0</v>
      </c>
      <c r="CZ67" s="53">
        <f t="shared" si="112"/>
        <v>0</v>
      </c>
      <c r="DA67" s="53">
        <f t="shared" si="113"/>
        <v>0</v>
      </c>
      <c r="DB67" s="53">
        <f t="shared" si="114"/>
        <v>0</v>
      </c>
      <c r="DC67" s="53">
        <f t="shared" si="115"/>
        <v>0</v>
      </c>
      <c r="DD67" s="53">
        <f t="shared" si="116"/>
        <v>0</v>
      </c>
      <c r="DE67" s="10">
        <f t="shared" si="117"/>
        <v>0</v>
      </c>
      <c r="DF67" s="54">
        <f t="shared" si="118"/>
        <v>0</v>
      </c>
      <c r="DG67" s="10">
        <f t="shared" si="119"/>
        <v>0</v>
      </c>
      <c r="DH67" s="53" cm="1">
        <f t="array" aca="1" ref="DH67" ca="1">DE67*CELL("contents",$Q67)</f>
        <v>0</v>
      </c>
      <c r="DI67" s="53" cm="1">
        <f t="array" aca="1" ref="DI67" ca="1">DF67*CELL("contents",$Q67)</f>
        <v>0</v>
      </c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>
        <f t="shared" si="120"/>
        <v>0</v>
      </c>
      <c r="DW67" s="51">
        <f t="shared" si="121"/>
        <v>0</v>
      </c>
      <c r="DX67" s="53">
        <f t="shared" si="200"/>
        <v>0</v>
      </c>
      <c r="DY67" s="53">
        <f t="shared" si="201"/>
        <v>0</v>
      </c>
      <c r="DZ67" s="53">
        <f t="shared" si="202"/>
        <v>0</v>
      </c>
      <c r="EA67" s="53">
        <f t="shared" si="203"/>
        <v>0</v>
      </c>
      <c r="EB67" s="53">
        <f t="shared" si="204"/>
        <v>0</v>
      </c>
      <c r="EC67" s="53">
        <f t="shared" si="205"/>
        <v>0</v>
      </c>
      <c r="ED67" s="53">
        <f t="shared" si="206"/>
        <v>0</v>
      </c>
      <c r="EE67" s="53">
        <f t="shared" si="207"/>
        <v>0</v>
      </c>
      <c r="EF67" s="53">
        <f t="shared" si="208"/>
        <v>0</v>
      </c>
      <c r="EG67" s="53">
        <f t="shared" si="209"/>
        <v>0</v>
      </c>
      <c r="EH67" s="53">
        <f t="shared" si="210"/>
        <v>0</v>
      </c>
      <c r="EI67" s="53">
        <f t="shared" si="211"/>
        <v>0</v>
      </c>
      <c r="EJ67" s="10">
        <f t="shared" si="122"/>
        <v>0</v>
      </c>
      <c r="EK67" s="54">
        <f t="shared" si="123"/>
        <v>0</v>
      </c>
      <c r="EL67" s="10">
        <f t="shared" si="124"/>
        <v>0</v>
      </c>
      <c r="EM67" s="53" cm="1">
        <f t="array" aca="1" ref="EM67" ca="1">EJ67*CELL("contents",$Q67)</f>
        <v>0</v>
      </c>
      <c r="EN67" s="53" cm="1">
        <f t="array" aca="1" ref="EN67" ca="1">EK67*CELL("contents",$Q67)</f>
        <v>0</v>
      </c>
      <c r="EO67" s="11">
        <f t="shared" si="125"/>
        <v>642.7727460000001</v>
      </c>
      <c r="EP67" s="2">
        <v>1</v>
      </c>
      <c r="EQ67" s="2">
        <f t="shared" ref="EQ67:ET67" si="219">EP67*1.0215</f>
        <v>1.0215000000000001</v>
      </c>
      <c r="ER67" s="2">
        <f t="shared" si="219"/>
        <v>1.0434622500000001</v>
      </c>
      <c r="ES67" s="2">
        <f t="shared" si="219"/>
        <v>1.0658966883750003</v>
      </c>
      <c r="ET67" s="2">
        <f t="shared" si="219"/>
        <v>1.0888134671750629</v>
      </c>
      <c r="EU67" s="53">
        <f t="shared" si="213"/>
        <v>0</v>
      </c>
      <c r="EV67" s="53">
        <f t="shared" si="127"/>
        <v>642.7727460000001</v>
      </c>
      <c r="EW67" s="69">
        <f t="shared" si="214"/>
        <v>0</v>
      </c>
      <c r="EX67" s="69">
        <f t="shared" si="215"/>
        <v>0</v>
      </c>
      <c r="EY67" s="9">
        <f t="shared" si="129"/>
        <v>0</v>
      </c>
      <c r="EZ67" s="9">
        <f t="shared" si="92"/>
        <v>0</v>
      </c>
      <c r="FA67" s="9">
        <f t="shared" si="93"/>
        <v>0</v>
      </c>
      <c r="FB67" s="9">
        <f t="shared" si="94"/>
        <v>0</v>
      </c>
      <c r="FC67" t="s">
        <v>1534</v>
      </c>
    </row>
    <row r="68" spans="1:159" x14ac:dyDescent="0.25">
      <c r="A68" s="2">
        <v>1.2</v>
      </c>
      <c r="B68" s="2" t="s">
        <v>286</v>
      </c>
      <c r="C68" s="4" t="s">
        <v>157</v>
      </c>
      <c r="D68" s="27" t="s">
        <v>287</v>
      </c>
      <c r="E68" s="28" t="s">
        <v>287</v>
      </c>
      <c r="F68" s="2"/>
      <c r="G68" s="4" t="s">
        <v>151</v>
      </c>
      <c r="H68" s="6" t="s">
        <v>163</v>
      </c>
      <c r="I68" s="4" t="s">
        <v>269</v>
      </c>
      <c r="J68" s="7" t="s">
        <v>154</v>
      </c>
      <c r="K68" s="75">
        <v>77</v>
      </c>
      <c r="L68" s="81">
        <v>77</v>
      </c>
      <c r="M68" s="56">
        <v>0</v>
      </c>
      <c r="N68" s="86">
        <v>0</v>
      </c>
      <c r="O68" s="6" t="s">
        <v>155</v>
      </c>
      <c r="P68" s="2" t="s">
        <v>173</v>
      </c>
      <c r="Q68" s="200">
        <f>VLOOKUP(P68,Contingencies!$A$2:$D$7,4,FALSE)</f>
        <v>0.125</v>
      </c>
      <c r="R68" s="53">
        <f t="shared" si="216"/>
        <v>80.346593250000012</v>
      </c>
      <c r="S68" s="67">
        <f t="shared" si="217"/>
        <v>0</v>
      </c>
      <c r="T68" s="4"/>
      <c r="U68" s="2"/>
      <c r="V68" s="2"/>
      <c r="W68" s="29"/>
      <c r="X68" s="29"/>
      <c r="Y68" s="2"/>
      <c r="Z68" s="2"/>
      <c r="AA68" s="2"/>
      <c r="AB68" s="2"/>
      <c r="AC68" s="2"/>
      <c r="AD68" s="29"/>
      <c r="AE68" s="24"/>
      <c r="AF68" s="2"/>
      <c r="AG68" s="2">
        <f t="shared" si="218"/>
        <v>0</v>
      </c>
      <c r="AH68" s="51">
        <f t="shared" si="95"/>
        <v>0</v>
      </c>
      <c r="AI68" s="53">
        <f t="shared" si="176"/>
        <v>0</v>
      </c>
      <c r="AJ68" s="53">
        <f t="shared" si="177"/>
        <v>0</v>
      </c>
      <c r="AK68" s="53">
        <f t="shared" si="178"/>
        <v>0</v>
      </c>
      <c r="AL68" s="53">
        <f t="shared" si="179"/>
        <v>0</v>
      </c>
      <c r="AM68" s="53">
        <f t="shared" si="180"/>
        <v>0</v>
      </c>
      <c r="AN68" s="53">
        <f t="shared" si="181"/>
        <v>0</v>
      </c>
      <c r="AO68" s="53">
        <f t="shared" si="182"/>
        <v>0</v>
      </c>
      <c r="AP68" s="53">
        <f t="shared" si="183"/>
        <v>0</v>
      </c>
      <c r="AQ68" s="53">
        <f t="shared" si="184"/>
        <v>0</v>
      </c>
      <c r="AR68" s="53">
        <f t="shared" si="185"/>
        <v>0</v>
      </c>
      <c r="AS68" s="53">
        <f t="shared" si="186"/>
        <v>0</v>
      </c>
      <c r="AT68" s="53">
        <f t="shared" si="187"/>
        <v>0</v>
      </c>
      <c r="AU68" s="10">
        <f t="shared" si="96"/>
        <v>0</v>
      </c>
      <c r="AV68" s="54">
        <f t="shared" si="97"/>
        <v>0</v>
      </c>
      <c r="AW68" s="10">
        <f t="shared" si="98"/>
        <v>0</v>
      </c>
      <c r="AX68" s="53" cm="1">
        <f t="array" aca="1" ref="AX68" ca="1">AU68*CELL("contents",$Q68)</f>
        <v>0</v>
      </c>
      <c r="AY68" s="53" cm="1">
        <f t="array" aca="1" ref="AY68" ca="1">AV68*CELL("contents",$Q68)</f>
        <v>0</v>
      </c>
      <c r="AZ68" s="2"/>
      <c r="BA68" s="2"/>
      <c r="BB68" s="2"/>
      <c r="BC68" s="2"/>
      <c r="BD68" s="2"/>
      <c r="BE68" s="2"/>
      <c r="BF68" s="2"/>
      <c r="BG68" s="2"/>
      <c r="BH68" s="4">
        <v>8</v>
      </c>
      <c r="BI68" s="2"/>
      <c r="BJ68" s="2"/>
      <c r="BK68" s="2"/>
      <c r="BL68" s="2">
        <f t="shared" si="99"/>
        <v>8</v>
      </c>
      <c r="BM68" s="51">
        <f t="shared" si="100"/>
        <v>5.333333333333333E-2</v>
      </c>
      <c r="BN68" s="53">
        <f t="shared" si="188"/>
        <v>0</v>
      </c>
      <c r="BO68" s="53">
        <f t="shared" si="189"/>
        <v>0</v>
      </c>
      <c r="BP68" s="53">
        <f t="shared" si="190"/>
        <v>0</v>
      </c>
      <c r="BQ68" s="53">
        <f t="shared" si="191"/>
        <v>0</v>
      </c>
      <c r="BR68" s="53">
        <f t="shared" si="192"/>
        <v>0</v>
      </c>
      <c r="BS68" s="53">
        <f t="shared" si="193"/>
        <v>0</v>
      </c>
      <c r="BT68" s="53">
        <f t="shared" si="194"/>
        <v>0</v>
      </c>
      <c r="BU68" s="53">
        <f t="shared" si="195"/>
        <v>0</v>
      </c>
      <c r="BV68" s="53">
        <f t="shared" si="196"/>
        <v>642.7727460000001</v>
      </c>
      <c r="BW68" s="53">
        <f t="shared" si="197"/>
        <v>0</v>
      </c>
      <c r="BX68" s="53">
        <f t="shared" si="198"/>
        <v>0</v>
      </c>
      <c r="BY68" s="53">
        <f t="shared" si="199"/>
        <v>0</v>
      </c>
      <c r="BZ68" s="10">
        <f t="shared" si="101"/>
        <v>642.7727460000001</v>
      </c>
      <c r="CA68" s="54">
        <f t="shared" si="102"/>
        <v>0</v>
      </c>
      <c r="CB68" s="10">
        <f t="shared" si="103"/>
        <v>642.7727460000001</v>
      </c>
      <c r="CC68" s="53" cm="1">
        <f t="array" aca="1" ref="CC68" ca="1">BZ68*CELL("contents",$Q68)</f>
        <v>80.346593250000012</v>
      </c>
      <c r="CD68" s="53" cm="1">
        <f t="array" aca="1" ref="CD68" ca="1">CA68*CELL("contents",$Q68)</f>
        <v>0</v>
      </c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>
        <f t="shared" si="104"/>
        <v>0</v>
      </c>
      <c r="CR68" s="51">
        <f t="shared" si="105"/>
        <v>0</v>
      </c>
      <c r="CS68" s="53">
        <f t="shared" si="90"/>
        <v>0</v>
      </c>
      <c r="CT68" s="53">
        <f t="shared" si="106"/>
        <v>0</v>
      </c>
      <c r="CU68" s="53">
        <f t="shared" si="107"/>
        <v>0</v>
      </c>
      <c r="CV68" s="53">
        <f t="shared" si="108"/>
        <v>0</v>
      </c>
      <c r="CW68" s="53">
        <f t="shared" si="109"/>
        <v>0</v>
      </c>
      <c r="CX68" s="53">
        <f t="shared" si="110"/>
        <v>0</v>
      </c>
      <c r="CY68" s="53">
        <f t="shared" si="111"/>
        <v>0</v>
      </c>
      <c r="CZ68" s="53">
        <f t="shared" si="112"/>
        <v>0</v>
      </c>
      <c r="DA68" s="53">
        <f t="shared" si="113"/>
        <v>0</v>
      </c>
      <c r="DB68" s="53">
        <f t="shared" si="114"/>
        <v>0</v>
      </c>
      <c r="DC68" s="53">
        <f t="shared" si="115"/>
        <v>0</v>
      </c>
      <c r="DD68" s="53">
        <f t="shared" si="116"/>
        <v>0</v>
      </c>
      <c r="DE68" s="10">
        <f t="shared" si="117"/>
        <v>0</v>
      </c>
      <c r="DF68" s="54">
        <f t="shared" si="118"/>
        <v>0</v>
      </c>
      <c r="DG68" s="10">
        <f t="shared" si="119"/>
        <v>0</v>
      </c>
      <c r="DH68" s="53" cm="1">
        <f t="array" aca="1" ref="DH68" ca="1">DE68*CELL("contents",$Q68)</f>
        <v>0</v>
      </c>
      <c r="DI68" s="53" cm="1">
        <f t="array" aca="1" ref="DI68" ca="1">DF68*CELL("contents",$Q68)</f>
        <v>0</v>
      </c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>
        <f t="shared" si="120"/>
        <v>0</v>
      </c>
      <c r="DW68" s="51">
        <f t="shared" si="121"/>
        <v>0</v>
      </c>
      <c r="DX68" s="53">
        <f t="shared" si="200"/>
        <v>0</v>
      </c>
      <c r="DY68" s="53">
        <f t="shared" si="201"/>
        <v>0</v>
      </c>
      <c r="DZ68" s="53">
        <f t="shared" si="202"/>
        <v>0</v>
      </c>
      <c r="EA68" s="53">
        <f t="shared" si="203"/>
        <v>0</v>
      </c>
      <c r="EB68" s="53">
        <f t="shared" si="204"/>
        <v>0</v>
      </c>
      <c r="EC68" s="53">
        <f t="shared" si="205"/>
        <v>0</v>
      </c>
      <c r="ED68" s="53">
        <f t="shared" si="206"/>
        <v>0</v>
      </c>
      <c r="EE68" s="53">
        <f t="shared" si="207"/>
        <v>0</v>
      </c>
      <c r="EF68" s="53">
        <f t="shared" si="208"/>
        <v>0</v>
      </c>
      <c r="EG68" s="53">
        <f t="shared" si="209"/>
        <v>0</v>
      </c>
      <c r="EH68" s="53">
        <f t="shared" si="210"/>
        <v>0</v>
      </c>
      <c r="EI68" s="53">
        <f t="shared" si="211"/>
        <v>0</v>
      </c>
      <c r="EJ68" s="10">
        <f t="shared" si="122"/>
        <v>0</v>
      </c>
      <c r="EK68" s="54">
        <f t="shared" si="123"/>
        <v>0</v>
      </c>
      <c r="EL68" s="10">
        <f t="shared" si="124"/>
        <v>0</v>
      </c>
      <c r="EM68" s="53" cm="1">
        <f t="array" aca="1" ref="EM68" ca="1">EJ68*CELL("contents",$Q68)</f>
        <v>0</v>
      </c>
      <c r="EN68" s="53" cm="1">
        <f t="array" aca="1" ref="EN68" ca="1">EK68*CELL("contents",$Q68)</f>
        <v>0</v>
      </c>
      <c r="EO68" s="11">
        <f t="shared" si="125"/>
        <v>642.7727460000001</v>
      </c>
      <c r="EP68" s="2">
        <v>1</v>
      </c>
      <c r="EQ68" s="2">
        <f t="shared" ref="EQ68:ET68" si="220">EP68*1.0215</f>
        <v>1.0215000000000001</v>
      </c>
      <c r="ER68" s="2">
        <f t="shared" si="220"/>
        <v>1.0434622500000001</v>
      </c>
      <c r="ES68" s="2">
        <f t="shared" si="220"/>
        <v>1.0658966883750003</v>
      </c>
      <c r="ET68" s="2">
        <f t="shared" si="220"/>
        <v>1.0888134671750629</v>
      </c>
      <c r="EU68" s="53">
        <f t="shared" si="213"/>
        <v>0</v>
      </c>
      <c r="EV68" s="53">
        <f t="shared" si="127"/>
        <v>642.7727460000001</v>
      </c>
      <c r="EW68" s="69">
        <f t="shared" si="214"/>
        <v>0</v>
      </c>
      <c r="EX68" s="69">
        <f t="shared" si="215"/>
        <v>0</v>
      </c>
      <c r="EY68" s="9">
        <f t="shared" si="129"/>
        <v>0</v>
      </c>
      <c r="EZ68" s="9">
        <f t="shared" si="92"/>
        <v>0</v>
      </c>
      <c r="FA68" s="9">
        <f t="shared" si="93"/>
        <v>0</v>
      </c>
      <c r="FB68" s="9">
        <f t="shared" si="94"/>
        <v>0</v>
      </c>
      <c r="FC68" t="s">
        <v>1534</v>
      </c>
    </row>
    <row r="69" spans="1:159" x14ac:dyDescent="0.25">
      <c r="A69" s="2">
        <v>1.2</v>
      </c>
      <c r="B69" s="2" t="s">
        <v>288</v>
      </c>
      <c r="C69" s="4" t="s">
        <v>157</v>
      </c>
      <c r="D69" s="2" t="s">
        <v>289</v>
      </c>
      <c r="E69" s="15" t="s">
        <v>290</v>
      </c>
      <c r="F69" s="2"/>
      <c r="G69" s="4" t="s">
        <v>151</v>
      </c>
      <c r="H69" s="6" t="s">
        <v>163</v>
      </c>
      <c r="I69" s="4" t="s">
        <v>269</v>
      </c>
      <c r="J69" s="7" t="s">
        <v>154</v>
      </c>
      <c r="K69" s="75">
        <v>77</v>
      </c>
      <c r="L69" s="81">
        <v>77</v>
      </c>
      <c r="M69" s="56">
        <v>0</v>
      </c>
      <c r="N69" s="86">
        <v>0</v>
      </c>
      <c r="O69" s="6" t="s">
        <v>155</v>
      </c>
      <c r="P69" s="2" t="s">
        <v>173</v>
      </c>
      <c r="Q69" s="200">
        <f>VLOOKUP(P69,Contingencies!$A$2:$D$7,4,FALSE)</f>
        <v>0.125</v>
      </c>
      <c r="R69" s="53">
        <f t="shared" si="216"/>
        <v>160.69318650000002</v>
      </c>
      <c r="S69" s="67">
        <f t="shared" si="217"/>
        <v>0</v>
      </c>
      <c r="T69" s="4"/>
      <c r="U69" s="2"/>
      <c r="V69" s="2"/>
      <c r="W69" s="2"/>
      <c r="X69" s="2"/>
      <c r="Y69" s="2"/>
      <c r="Z69" s="2"/>
      <c r="AA69" s="2"/>
      <c r="AB69" s="2"/>
      <c r="AC69" s="2"/>
      <c r="AD69" s="24"/>
      <c r="AE69" s="24"/>
      <c r="AF69" s="2"/>
      <c r="AG69" s="2">
        <f t="shared" si="218"/>
        <v>0</v>
      </c>
      <c r="AH69" s="51">
        <f t="shared" si="95"/>
        <v>0</v>
      </c>
      <c r="AI69" s="53">
        <f t="shared" si="176"/>
        <v>0</v>
      </c>
      <c r="AJ69" s="53">
        <f t="shared" si="177"/>
        <v>0</v>
      </c>
      <c r="AK69" s="53">
        <f t="shared" si="178"/>
        <v>0</v>
      </c>
      <c r="AL69" s="53">
        <f t="shared" si="179"/>
        <v>0</v>
      </c>
      <c r="AM69" s="53">
        <f t="shared" si="180"/>
        <v>0</v>
      </c>
      <c r="AN69" s="53">
        <f t="shared" si="181"/>
        <v>0</v>
      </c>
      <c r="AO69" s="53">
        <f t="shared" si="182"/>
        <v>0</v>
      </c>
      <c r="AP69" s="53">
        <f t="shared" si="183"/>
        <v>0</v>
      </c>
      <c r="AQ69" s="53">
        <f t="shared" si="184"/>
        <v>0</v>
      </c>
      <c r="AR69" s="53">
        <f t="shared" si="185"/>
        <v>0</v>
      </c>
      <c r="AS69" s="53">
        <f t="shared" si="186"/>
        <v>0</v>
      </c>
      <c r="AT69" s="53">
        <f t="shared" si="187"/>
        <v>0</v>
      </c>
      <c r="AU69" s="10">
        <f t="shared" si="96"/>
        <v>0</v>
      </c>
      <c r="AV69" s="54">
        <f t="shared" si="97"/>
        <v>0</v>
      </c>
      <c r="AW69" s="10">
        <f t="shared" si="98"/>
        <v>0</v>
      </c>
      <c r="AX69" s="53" cm="1">
        <f t="array" aca="1" ref="AX69" ca="1">AU69*CELL("contents",$Q69)</f>
        <v>0</v>
      </c>
      <c r="AY69" s="53" cm="1">
        <f t="array" aca="1" ref="AY69" ca="1">AV69*CELL("contents",$Q69)</f>
        <v>0</v>
      </c>
      <c r="AZ69" s="2"/>
      <c r="BA69" s="2"/>
      <c r="BB69" s="2"/>
      <c r="BC69" s="2"/>
      <c r="BD69" s="2"/>
      <c r="BE69" s="2"/>
      <c r="BF69" s="2"/>
      <c r="BG69" s="2"/>
      <c r="BH69" s="26"/>
      <c r="BI69" s="14">
        <v>16</v>
      </c>
      <c r="BJ69" s="2"/>
      <c r="BK69" s="2"/>
      <c r="BL69" s="2">
        <f t="shared" si="99"/>
        <v>16</v>
      </c>
      <c r="BM69" s="51">
        <f t="shared" si="100"/>
        <v>0.10666666666666666</v>
      </c>
      <c r="BN69" s="53">
        <f t="shared" si="188"/>
        <v>0</v>
      </c>
      <c r="BO69" s="53">
        <f t="shared" si="189"/>
        <v>0</v>
      </c>
      <c r="BP69" s="53">
        <f t="shared" si="190"/>
        <v>0</v>
      </c>
      <c r="BQ69" s="53">
        <f t="shared" si="191"/>
        <v>0</v>
      </c>
      <c r="BR69" s="53">
        <f t="shared" si="192"/>
        <v>0</v>
      </c>
      <c r="BS69" s="53">
        <f t="shared" si="193"/>
        <v>0</v>
      </c>
      <c r="BT69" s="53">
        <f t="shared" si="194"/>
        <v>0</v>
      </c>
      <c r="BU69" s="53">
        <f t="shared" si="195"/>
        <v>0</v>
      </c>
      <c r="BV69" s="53">
        <f t="shared" si="196"/>
        <v>0</v>
      </c>
      <c r="BW69" s="53">
        <f t="shared" si="197"/>
        <v>1285.5454920000002</v>
      </c>
      <c r="BX69" s="53">
        <f t="shared" si="198"/>
        <v>0</v>
      </c>
      <c r="BY69" s="53">
        <f t="shared" si="199"/>
        <v>0</v>
      </c>
      <c r="BZ69" s="10">
        <f t="shared" si="101"/>
        <v>1285.5454920000002</v>
      </c>
      <c r="CA69" s="54">
        <f t="shared" si="102"/>
        <v>0</v>
      </c>
      <c r="CB69" s="10">
        <f t="shared" si="103"/>
        <v>1285.5454920000002</v>
      </c>
      <c r="CC69" s="53" cm="1">
        <f t="array" aca="1" ref="CC69" ca="1">BZ69*CELL("contents",$Q69)</f>
        <v>160.69318650000002</v>
      </c>
      <c r="CD69" s="53" cm="1">
        <f t="array" aca="1" ref="CD69" ca="1">CA69*CELL("contents",$Q69)</f>
        <v>0</v>
      </c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>
        <f t="shared" si="104"/>
        <v>0</v>
      </c>
      <c r="CR69" s="51">
        <f t="shared" si="105"/>
        <v>0</v>
      </c>
      <c r="CS69" s="53">
        <f t="shared" si="90"/>
        <v>0</v>
      </c>
      <c r="CT69" s="53">
        <f t="shared" si="106"/>
        <v>0</v>
      </c>
      <c r="CU69" s="53">
        <f t="shared" si="107"/>
        <v>0</v>
      </c>
      <c r="CV69" s="53">
        <f t="shared" si="108"/>
        <v>0</v>
      </c>
      <c r="CW69" s="53">
        <f t="shared" si="109"/>
        <v>0</v>
      </c>
      <c r="CX69" s="53">
        <f t="shared" si="110"/>
        <v>0</v>
      </c>
      <c r="CY69" s="53">
        <f t="shared" si="111"/>
        <v>0</v>
      </c>
      <c r="CZ69" s="53">
        <f t="shared" si="112"/>
        <v>0</v>
      </c>
      <c r="DA69" s="53">
        <f t="shared" si="113"/>
        <v>0</v>
      </c>
      <c r="DB69" s="53">
        <f t="shared" si="114"/>
        <v>0</v>
      </c>
      <c r="DC69" s="53">
        <f t="shared" si="115"/>
        <v>0</v>
      </c>
      <c r="DD69" s="53">
        <f t="shared" si="116"/>
        <v>0</v>
      </c>
      <c r="DE69" s="10">
        <f t="shared" si="117"/>
        <v>0</v>
      </c>
      <c r="DF69" s="54">
        <f t="shared" si="118"/>
        <v>0</v>
      </c>
      <c r="DG69" s="10">
        <f t="shared" si="119"/>
        <v>0</v>
      </c>
      <c r="DH69" s="53" cm="1">
        <f t="array" aca="1" ref="DH69" ca="1">DE69*CELL("contents",$Q69)</f>
        <v>0</v>
      </c>
      <c r="DI69" s="53" cm="1">
        <f t="array" aca="1" ref="DI69" ca="1">DF69*CELL("contents",$Q69)</f>
        <v>0</v>
      </c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>
        <f t="shared" si="120"/>
        <v>0</v>
      </c>
      <c r="DW69" s="51">
        <f t="shared" si="121"/>
        <v>0</v>
      </c>
      <c r="DX69" s="53">
        <f t="shared" si="200"/>
        <v>0</v>
      </c>
      <c r="DY69" s="53">
        <f t="shared" si="201"/>
        <v>0</v>
      </c>
      <c r="DZ69" s="53">
        <f t="shared" si="202"/>
        <v>0</v>
      </c>
      <c r="EA69" s="53">
        <f t="shared" si="203"/>
        <v>0</v>
      </c>
      <c r="EB69" s="53">
        <f t="shared" si="204"/>
        <v>0</v>
      </c>
      <c r="EC69" s="53">
        <f t="shared" si="205"/>
        <v>0</v>
      </c>
      <c r="ED69" s="53">
        <f t="shared" si="206"/>
        <v>0</v>
      </c>
      <c r="EE69" s="53">
        <f t="shared" si="207"/>
        <v>0</v>
      </c>
      <c r="EF69" s="53">
        <f t="shared" si="208"/>
        <v>0</v>
      </c>
      <c r="EG69" s="53">
        <f t="shared" si="209"/>
        <v>0</v>
      </c>
      <c r="EH69" s="53">
        <f t="shared" si="210"/>
        <v>0</v>
      </c>
      <c r="EI69" s="53">
        <f t="shared" si="211"/>
        <v>0</v>
      </c>
      <c r="EJ69" s="10">
        <f t="shared" si="122"/>
        <v>0</v>
      </c>
      <c r="EK69" s="54">
        <f t="shared" si="123"/>
        <v>0</v>
      </c>
      <c r="EL69" s="10">
        <f t="shared" si="124"/>
        <v>0</v>
      </c>
      <c r="EM69" s="53" cm="1">
        <f t="array" aca="1" ref="EM69" ca="1">EJ69*CELL("contents",$Q69)</f>
        <v>0</v>
      </c>
      <c r="EN69" s="53" cm="1">
        <f t="array" aca="1" ref="EN69" ca="1">EK69*CELL("contents",$Q69)</f>
        <v>0</v>
      </c>
      <c r="EO69" s="11">
        <f t="shared" si="125"/>
        <v>1285.5454920000002</v>
      </c>
      <c r="EP69" s="2">
        <v>1</v>
      </c>
      <c r="EQ69" s="2">
        <f t="shared" ref="EQ69:ET69" si="221">EP69*1.0215</f>
        <v>1.0215000000000001</v>
      </c>
      <c r="ER69" s="2">
        <f t="shared" si="221"/>
        <v>1.0434622500000001</v>
      </c>
      <c r="ES69" s="2">
        <f t="shared" si="221"/>
        <v>1.0658966883750003</v>
      </c>
      <c r="ET69" s="2">
        <f t="shared" si="221"/>
        <v>1.0888134671750629</v>
      </c>
      <c r="EU69" s="53">
        <f t="shared" si="213"/>
        <v>0</v>
      </c>
      <c r="EV69" s="53">
        <f t="shared" si="127"/>
        <v>1285.5454920000002</v>
      </c>
      <c r="EW69" s="69">
        <f t="shared" si="214"/>
        <v>0</v>
      </c>
      <c r="EX69" s="69">
        <f t="shared" si="215"/>
        <v>0</v>
      </c>
      <c r="EY69" s="9">
        <f t="shared" si="129"/>
        <v>0</v>
      </c>
      <c r="EZ69" s="9">
        <f t="shared" si="92"/>
        <v>0</v>
      </c>
      <c r="FA69" s="9">
        <f t="shared" si="93"/>
        <v>0</v>
      </c>
      <c r="FB69" s="9">
        <f t="shared" si="94"/>
        <v>0</v>
      </c>
      <c r="FC69" t="s">
        <v>1534</v>
      </c>
    </row>
    <row r="70" spans="1:159" x14ac:dyDescent="0.25">
      <c r="A70" s="2">
        <v>1.2</v>
      </c>
      <c r="B70" s="2" t="s">
        <v>291</v>
      </c>
      <c r="C70" s="4" t="s">
        <v>157</v>
      </c>
      <c r="D70" s="27" t="s">
        <v>292</v>
      </c>
      <c r="E70" s="28" t="s">
        <v>292</v>
      </c>
      <c r="F70" s="2"/>
      <c r="G70" s="4" t="s">
        <v>151</v>
      </c>
      <c r="H70" s="6" t="s">
        <v>163</v>
      </c>
      <c r="I70" s="4" t="s">
        <v>269</v>
      </c>
      <c r="J70" s="7" t="s">
        <v>154</v>
      </c>
      <c r="K70" s="75">
        <v>77</v>
      </c>
      <c r="L70" s="81">
        <v>77</v>
      </c>
      <c r="M70" s="56">
        <v>0</v>
      </c>
      <c r="N70" s="86">
        <v>0</v>
      </c>
      <c r="O70" s="6" t="s">
        <v>155</v>
      </c>
      <c r="P70" s="2" t="s">
        <v>173</v>
      </c>
      <c r="Q70" s="200">
        <f>VLOOKUP(P70,Contingencies!$A$2:$D$7,4,FALSE)</f>
        <v>0.125</v>
      </c>
      <c r="R70" s="53">
        <f t="shared" si="216"/>
        <v>80.346593250000012</v>
      </c>
      <c r="S70" s="67">
        <f t="shared" si="217"/>
        <v>0</v>
      </c>
      <c r="T70" s="4"/>
      <c r="U70" s="2"/>
      <c r="V70" s="2"/>
      <c r="W70" s="2"/>
      <c r="X70" s="2"/>
      <c r="Y70" s="2"/>
      <c r="Z70" s="2"/>
      <c r="AA70" s="2"/>
      <c r="AB70" s="29"/>
      <c r="AC70" s="29"/>
      <c r="AD70" s="29"/>
      <c r="AE70" s="2"/>
      <c r="AF70" s="2"/>
      <c r="AG70" s="2">
        <f t="shared" si="218"/>
        <v>0</v>
      </c>
      <c r="AH70" s="51">
        <f t="shared" si="95"/>
        <v>0</v>
      </c>
      <c r="AI70" s="53">
        <f t="shared" si="176"/>
        <v>0</v>
      </c>
      <c r="AJ70" s="53">
        <f t="shared" si="177"/>
        <v>0</v>
      </c>
      <c r="AK70" s="53">
        <f t="shared" si="178"/>
        <v>0</v>
      </c>
      <c r="AL70" s="53">
        <f t="shared" si="179"/>
        <v>0</v>
      </c>
      <c r="AM70" s="53">
        <f t="shared" si="180"/>
        <v>0</v>
      </c>
      <c r="AN70" s="53">
        <f t="shared" si="181"/>
        <v>0</v>
      </c>
      <c r="AO70" s="53">
        <f t="shared" si="182"/>
        <v>0</v>
      </c>
      <c r="AP70" s="53">
        <f t="shared" si="183"/>
        <v>0</v>
      </c>
      <c r="AQ70" s="53">
        <f t="shared" si="184"/>
        <v>0</v>
      </c>
      <c r="AR70" s="53">
        <f t="shared" si="185"/>
        <v>0</v>
      </c>
      <c r="AS70" s="53">
        <f t="shared" si="186"/>
        <v>0</v>
      </c>
      <c r="AT70" s="53">
        <f t="shared" si="187"/>
        <v>0</v>
      </c>
      <c r="AU70" s="10">
        <f t="shared" si="96"/>
        <v>0</v>
      </c>
      <c r="AV70" s="54">
        <f t="shared" si="97"/>
        <v>0</v>
      </c>
      <c r="AW70" s="10">
        <f t="shared" si="98"/>
        <v>0</v>
      </c>
      <c r="AX70" s="53" cm="1">
        <f t="array" aca="1" ref="AX70" ca="1">AU70*CELL("contents",$Q70)</f>
        <v>0</v>
      </c>
      <c r="AY70" s="53" cm="1">
        <f t="array" aca="1" ref="AY70" ca="1">AV70*CELL("contents",$Q70)</f>
        <v>0</v>
      </c>
      <c r="AZ70" s="2"/>
      <c r="BA70" s="2"/>
      <c r="BB70" s="2"/>
      <c r="BC70" s="2"/>
      <c r="BD70" s="2"/>
      <c r="BE70" s="2"/>
      <c r="BF70" s="2"/>
      <c r="BG70" s="2"/>
      <c r="BH70" s="2"/>
      <c r="BI70" s="4">
        <v>8</v>
      </c>
      <c r="BJ70" s="2"/>
      <c r="BK70" s="2"/>
      <c r="BL70" s="2">
        <f t="shared" si="99"/>
        <v>8</v>
      </c>
      <c r="BM70" s="51">
        <f t="shared" si="100"/>
        <v>5.333333333333333E-2</v>
      </c>
      <c r="BN70" s="53">
        <f t="shared" si="188"/>
        <v>0</v>
      </c>
      <c r="BO70" s="53">
        <f t="shared" si="189"/>
        <v>0</v>
      </c>
      <c r="BP70" s="53">
        <f t="shared" si="190"/>
        <v>0</v>
      </c>
      <c r="BQ70" s="53">
        <f t="shared" si="191"/>
        <v>0</v>
      </c>
      <c r="BR70" s="53">
        <f t="shared" si="192"/>
        <v>0</v>
      </c>
      <c r="BS70" s="53">
        <f t="shared" si="193"/>
        <v>0</v>
      </c>
      <c r="BT70" s="53">
        <f t="shared" si="194"/>
        <v>0</v>
      </c>
      <c r="BU70" s="53">
        <f t="shared" si="195"/>
        <v>0</v>
      </c>
      <c r="BV70" s="53">
        <f t="shared" si="196"/>
        <v>0</v>
      </c>
      <c r="BW70" s="53">
        <f t="shared" si="197"/>
        <v>642.7727460000001</v>
      </c>
      <c r="BX70" s="53">
        <f t="shared" si="198"/>
        <v>0</v>
      </c>
      <c r="BY70" s="53">
        <f t="shared" si="199"/>
        <v>0</v>
      </c>
      <c r="BZ70" s="10">
        <f t="shared" si="101"/>
        <v>642.7727460000001</v>
      </c>
      <c r="CA70" s="54">
        <f t="shared" si="102"/>
        <v>0</v>
      </c>
      <c r="CB70" s="10">
        <f t="shared" si="103"/>
        <v>642.7727460000001</v>
      </c>
      <c r="CC70" s="53" cm="1">
        <f t="array" aca="1" ref="CC70" ca="1">BZ70*CELL("contents",$Q70)</f>
        <v>80.346593250000012</v>
      </c>
      <c r="CD70" s="53" cm="1">
        <f t="array" aca="1" ref="CD70" ca="1">CA70*CELL("contents",$Q70)</f>
        <v>0</v>
      </c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>
        <f t="shared" si="104"/>
        <v>0</v>
      </c>
      <c r="CR70" s="51">
        <f t="shared" si="105"/>
        <v>0</v>
      </c>
      <c r="CS70" s="53">
        <f t="shared" si="90"/>
        <v>0</v>
      </c>
      <c r="CT70" s="53">
        <f t="shared" si="106"/>
        <v>0</v>
      </c>
      <c r="CU70" s="53">
        <f t="shared" si="107"/>
        <v>0</v>
      </c>
      <c r="CV70" s="53">
        <f t="shared" si="108"/>
        <v>0</v>
      </c>
      <c r="CW70" s="53">
        <f t="shared" si="109"/>
        <v>0</v>
      </c>
      <c r="CX70" s="53">
        <f t="shared" si="110"/>
        <v>0</v>
      </c>
      <c r="CY70" s="53">
        <f t="shared" si="111"/>
        <v>0</v>
      </c>
      <c r="CZ70" s="53">
        <f t="shared" si="112"/>
        <v>0</v>
      </c>
      <c r="DA70" s="53">
        <f t="shared" si="113"/>
        <v>0</v>
      </c>
      <c r="DB70" s="53">
        <f t="shared" si="114"/>
        <v>0</v>
      </c>
      <c r="DC70" s="53">
        <f t="shared" si="115"/>
        <v>0</v>
      </c>
      <c r="DD70" s="53">
        <f t="shared" si="116"/>
        <v>0</v>
      </c>
      <c r="DE70" s="10">
        <f t="shared" si="117"/>
        <v>0</v>
      </c>
      <c r="DF70" s="54">
        <f t="shared" si="118"/>
        <v>0</v>
      </c>
      <c r="DG70" s="10">
        <f t="shared" si="119"/>
        <v>0</v>
      </c>
      <c r="DH70" s="53" cm="1">
        <f t="array" aca="1" ref="DH70" ca="1">DE70*CELL("contents",$Q70)</f>
        <v>0</v>
      </c>
      <c r="DI70" s="53" cm="1">
        <f t="array" aca="1" ref="DI70" ca="1">DF70*CELL("contents",$Q70)</f>
        <v>0</v>
      </c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>
        <f t="shared" si="120"/>
        <v>0</v>
      </c>
      <c r="DW70" s="51">
        <f t="shared" si="121"/>
        <v>0</v>
      </c>
      <c r="DX70" s="53">
        <f t="shared" si="200"/>
        <v>0</v>
      </c>
      <c r="DY70" s="53">
        <f t="shared" si="201"/>
        <v>0</v>
      </c>
      <c r="DZ70" s="53">
        <f t="shared" si="202"/>
        <v>0</v>
      </c>
      <c r="EA70" s="53">
        <f t="shared" si="203"/>
        <v>0</v>
      </c>
      <c r="EB70" s="53">
        <f t="shared" si="204"/>
        <v>0</v>
      </c>
      <c r="EC70" s="53">
        <f t="shared" si="205"/>
        <v>0</v>
      </c>
      <c r="ED70" s="53">
        <f t="shared" si="206"/>
        <v>0</v>
      </c>
      <c r="EE70" s="53">
        <f t="shared" si="207"/>
        <v>0</v>
      </c>
      <c r="EF70" s="53">
        <f t="shared" si="208"/>
        <v>0</v>
      </c>
      <c r="EG70" s="53">
        <f t="shared" si="209"/>
        <v>0</v>
      </c>
      <c r="EH70" s="53">
        <f t="shared" si="210"/>
        <v>0</v>
      </c>
      <c r="EI70" s="53">
        <f t="shared" si="211"/>
        <v>0</v>
      </c>
      <c r="EJ70" s="10">
        <f t="shared" si="122"/>
        <v>0</v>
      </c>
      <c r="EK70" s="54">
        <f t="shared" si="123"/>
        <v>0</v>
      </c>
      <c r="EL70" s="10">
        <f t="shared" si="124"/>
        <v>0</v>
      </c>
      <c r="EM70" s="53" cm="1">
        <f t="array" aca="1" ref="EM70" ca="1">EJ70*CELL("contents",$Q70)</f>
        <v>0</v>
      </c>
      <c r="EN70" s="53" cm="1">
        <f t="array" aca="1" ref="EN70" ca="1">EK70*CELL("contents",$Q70)</f>
        <v>0</v>
      </c>
      <c r="EO70" s="11">
        <f t="shared" si="125"/>
        <v>642.7727460000001</v>
      </c>
      <c r="EP70" s="2">
        <v>1</v>
      </c>
      <c r="EQ70" s="2">
        <f t="shared" ref="EQ70:ET70" si="222">EP70*1.0215</f>
        <v>1.0215000000000001</v>
      </c>
      <c r="ER70" s="2">
        <f t="shared" si="222"/>
        <v>1.0434622500000001</v>
      </c>
      <c r="ES70" s="2">
        <f t="shared" si="222"/>
        <v>1.0658966883750003</v>
      </c>
      <c r="ET70" s="2">
        <f t="shared" si="222"/>
        <v>1.0888134671750629</v>
      </c>
      <c r="EU70" s="53">
        <f t="shared" si="213"/>
        <v>0</v>
      </c>
      <c r="EV70" s="53">
        <f t="shared" si="127"/>
        <v>642.7727460000001</v>
      </c>
      <c r="EW70" s="69">
        <f t="shared" si="214"/>
        <v>0</v>
      </c>
      <c r="EX70" s="69">
        <f t="shared" si="215"/>
        <v>0</v>
      </c>
      <c r="EY70" s="9">
        <f t="shared" si="129"/>
        <v>0</v>
      </c>
      <c r="EZ70" s="9">
        <f t="shared" si="92"/>
        <v>0</v>
      </c>
      <c r="FA70" s="9">
        <f t="shared" si="93"/>
        <v>0</v>
      </c>
      <c r="FB70" s="9">
        <f t="shared" si="94"/>
        <v>0</v>
      </c>
      <c r="FC70" t="s">
        <v>1534</v>
      </c>
    </row>
    <row r="71" spans="1:159" x14ac:dyDescent="0.25">
      <c r="A71" s="2">
        <v>1.2</v>
      </c>
      <c r="B71" s="2" t="s">
        <v>293</v>
      </c>
      <c r="C71" s="4" t="s">
        <v>157</v>
      </c>
      <c r="D71" s="27" t="s">
        <v>294</v>
      </c>
      <c r="E71" s="28" t="s">
        <v>295</v>
      </c>
      <c r="F71" s="2"/>
      <c r="G71" s="4" t="s">
        <v>151</v>
      </c>
      <c r="H71" s="6" t="s">
        <v>163</v>
      </c>
      <c r="I71" s="4" t="s">
        <v>269</v>
      </c>
      <c r="J71" s="7" t="s">
        <v>154</v>
      </c>
      <c r="K71" s="75">
        <v>77</v>
      </c>
      <c r="L71" s="81">
        <v>77</v>
      </c>
      <c r="M71" s="56">
        <v>0</v>
      </c>
      <c r="N71" s="86">
        <v>0</v>
      </c>
      <c r="O71" s="6" t="s">
        <v>155</v>
      </c>
      <c r="P71" s="2" t="s">
        <v>173</v>
      </c>
      <c r="Q71" s="200">
        <f>VLOOKUP(P71,Contingencies!$A$2:$D$7,4,FALSE)</f>
        <v>0.125</v>
      </c>
      <c r="R71" s="53">
        <f t="shared" si="216"/>
        <v>164.14809000975004</v>
      </c>
      <c r="S71" s="67">
        <f t="shared" si="217"/>
        <v>0</v>
      </c>
      <c r="T71" s="4"/>
      <c r="U71" s="2"/>
      <c r="V71" s="2"/>
      <c r="W71" s="2"/>
      <c r="X71" s="2"/>
      <c r="Y71" s="2"/>
      <c r="Z71" s="2"/>
      <c r="AA71" s="2"/>
      <c r="AB71" s="29"/>
      <c r="AC71" s="29"/>
      <c r="AD71" s="29"/>
      <c r="AE71" s="2"/>
      <c r="AF71" s="2"/>
      <c r="AG71" s="2">
        <f t="shared" si="218"/>
        <v>0</v>
      </c>
      <c r="AH71" s="51">
        <f t="shared" si="95"/>
        <v>0</v>
      </c>
      <c r="AI71" s="53">
        <f t="shared" si="176"/>
        <v>0</v>
      </c>
      <c r="AJ71" s="53">
        <f t="shared" si="177"/>
        <v>0</v>
      </c>
      <c r="AK71" s="53">
        <f t="shared" si="178"/>
        <v>0</v>
      </c>
      <c r="AL71" s="53">
        <f t="shared" si="179"/>
        <v>0</v>
      </c>
      <c r="AM71" s="53">
        <f t="shared" si="180"/>
        <v>0</v>
      </c>
      <c r="AN71" s="53">
        <f t="shared" si="181"/>
        <v>0</v>
      </c>
      <c r="AO71" s="53">
        <f t="shared" si="182"/>
        <v>0</v>
      </c>
      <c r="AP71" s="53">
        <f t="shared" si="183"/>
        <v>0</v>
      </c>
      <c r="AQ71" s="53">
        <f t="shared" si="184"/>
        <v>0</v>
      </c>
      <c r="AR71" s="53">
        <f t="shared" si="185"/>
        <v>0</v>
      </c>
      <c r="AS71" s="53">
        <f t="shared" si="186"/>
        <v>0</v>
      </c>
      <c r="AT71" s="53">
        <f t="shared" si="187"/>
        <v>0</v>
      </c>
      <c r="AU71" s="10">
        <f t="shared" si="96"/>
        <v>0</v>
      </c>
      <c r="AV71" s="54">
        <f t="shared" si="97"/>
        <v>0</v>
      </c>
      <c r="AW71" s="10">
        <f t="shared" si="98"/>
        <v>0</v>
      </c>
      <c r="AX71" s="53" cm="1">
        <f t="array" aca="1" ref="AX71" ca="1">AU71*CELL("contents",$Q71)</f>
        <v>0</v>
      </c>
      <c r="AY71" s="53" cm="1">
        <f t="array" aca="1" ref="AY71" ca="1">AV71*CELL("contents",$Q71)</f>
        <v>0</v>
      </c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>
        <f t="shared" si="99"/>
        <v>0</v>
      </c>
      <c r="BM71" s="51">
        <f t="shared" si="100"/>
        <v>0</v>
      </c>
      <c r="BN71" s="53">
        <f t="shared" si="188"/>
        <v>0</v>
      </c>
      <c r="BO71" s="53">
        <f t="shared" si="189"/>
        <v>0</v>
      </c>
      <c r="BP71" s="53">
        <f t="shared" si="190"/>
        <v>0</v>
      </c>
      <c r="BQ71" s="53">
        <f t="shared" si="191"/>
        <v>0</v>
      </c>
      <c r="BR71" s="53">
        <f t="shared" si="192"/>
        <v>0</v>
      </c>
      <c r="BS71" s="53">
        <f t="shared" si="193"/>
        <v>0</v>
      </c>
      <c r="BT71" s="53">
        <f t="shared" si="194"/>
        <v>0</v>
      </c>
      <c r="BU71" s="53">
        <f t="shared" si="195"/>
        <v>0</v>
      </c>
      <c r="BV71" s="53">
        <f t="shared" si="196"/>
        <v>0</v>
      </c>
      <c r="BW71" s="53">
        <f t="shared" si="197"/>
        <v>0</v>
      </c>
      <c r="BX71" s="53">
        <f t="shared" si="198"/>
        <v>0</v>
      </c>
      <c r="BY71" s="53">
        <f t="shared" si="199"/>
        <v>0</v>
      </c>
      <c r="BZ71" s="10">
        <f t="shared" si="101"/>
        <v>0</v>
      </c>
      <c r="CA71" s="54">
        <f t="shared" si="102"/>
        <v>0</v>
      </c>
      <c r="CB71" s="10">
        <f t="shared" si="103"/>
        <v>0</v>
      </c>
      <c r="CC71" s="53" cm="1">
        <f t="array" aca="1" ref="CC71" ca="1">BZ71*CELL("contents",$Q71)</f>
        <v>0</v>
      </c>
      <c r="CD71" s="53" cm="1">
        <f t="array" aca="1" ref="CD71" ca="1">CA71*CELL("contents",$Q71)</f>
        <v>0</v>
      </c>
      <c r="CE71" s="2"/>
      <c r="CF71" s="2"/>
      <c r="CG71" s="2"/>
      <c r="CH71" s="2"/>
      <c r="CI71" s="2"/>
      <c r="CJ71" s="2"/>
      <c r="CK71" s="2"/>
      <c r="CL71" s="2"/>
      <c r="CM71" s="2"/>
      <c r="CN71" s="4">
        <v>16</v>
      </c>
      <c r="CO71" s="2"/>
      <c r="CP71" s="2"/>
      <c r="CQ71" s="2">
        <f t="shared" si="104"/>
        <v>16</v>
      </c>
      <c r="CR71" s="51">
        <f t="shared" si="105"/>
        <v>0.10666666666666666</v>
      </c>
      <c r="CS71" s="53">
        <f t="shared" si="90"/>
        <v>0</v>
      </c>
      <c r="CT71" s="53">
        <f t="shared" si="106"/>
        <v>0</v>
      </c>
      <c r="CU71" s="53">
        <f t="shared" si="107"/>
        <v>0</v>
      </c>
      <c r="CV71" s="53">
        <f t="shared" si="108"/>
        <v>0</v>
      </c>
      <c r="CW71" s="53">
        <f t="shared" si="109"/>
        <v>0</v>
      </c>
      <c r="CX71" s="53">
        <f t="shared" si="110"/>
        <v>0</v>
      </c>
      <c r="CY71" s="53">
        <f t="shared" si="111"/>
        <v>0</v>
      </c>
      <c r="CZ71" s="53">
        <f t="shared" si="112"/>
        <v>0</v>
      </c>
      <c r="DA71" s="53">
        <f t="shared" si="113"/>
        <v>0</v>
      </c>
      <c r="DB71" s="53">
        <f t="shared" si="114"/>
        <v>1313.1847200780003</v>
      </c>
      <c r="DC71" s="53">
        <f t="shared" si="115"/>
        <v>0</v>
      </c>
      <c r="DD71" s="53">
        <f t="shared" si="116"/>
        <v>0</v>
      </c>
      <c r="DE71" s="10">
        <f t="shared" si="117"/>
        <v>1313.1847200780003</v>
      </c>
      <c r="DF71" s="54">
        <f t="shared" si="118"/>
        <v>0</v>
      </c>
      <c r="DG71" s="10">
        <f t="shared" si="119"/>
        <v>1313.1847200780003</v>
      </c>
      <c r="DH71" s="53" cm="1">
        <f t="array" aca="1" ref="DH71" ca="1">DE71*CELL("contents",$Q71)</f>
        <v>164.14809000975004</v>
      </c>
      <c r="DI71" s="53" cm="1">
        <f t="array" aca="1" ref="DI71" ca="1">DF71*CELL("contents",$Q71)</f>
        <v>0</v>
      </c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>
        <f t="shared" si="120"/>
        <v>0</v>
      </c>
      <c r="DW71" s="51">
        <f t="shared" si="121"/>
        <v>0</v>
      </c>
      <c r="DX71" s="53">
        <f t="shared" si="200"/>
        <v>0</v>
      </c>
      <c r="DY71" s="53">
        <f t="shared" si="201"/>
        <v>0</v>
      </c>
      <c r="DZ71" s="53">
        <f t="shared" si="202"/>
        <v>0</v>
      </c>
      <c r="EA71" s="53">
        <f t="shared" si="203"/>
        <v>0</v>
      </c>
      <c r="EB71" s="53">
        <f t="shared" si="204"/>
        <v>0</v>
      </c>
      <c r="EC71" s="53">
        <f t="shared" si="205"/>
        <v>0</v>
      </c>
      <c r="ED71" s="53">
        <f t="shared" si="206"/>
        <v>0</v>
      </c>
      <c r="EE71" s="53">
        <f t="shared" si="207"/>
        <v>0</v>
      </c>
      <c r="EF71" s="53">
        <f t="shared" si="208"/>
        <v>0</v>
      </c>
      <c r="EG71" s="53">
        <f t="shared" si="209"/>
        <v>0</v>
      </c>
      <c r="EH71" s="53">
        <f t="shared" si="210"/>
        <v>0</v>
      </c>
      <c r="EI71" s="53">
        <f t="shared" si="211"/>
        <v>0</v>
      </c>
      <c r="EJ71" s="10">
        <f t="shared" si="122"/>
        <v>0</v>
      </c>
      <c r="EK71" s="54">
        <f t="shared" si="123"/>
        <v>0</v>
      </c>
      <c r="EL71" s="10">
        <f t="shared" si="124"/>
        <v>0</v>
      </c>
      <c r="EM71" s="53" cm="1">
        <f t="array" aca="1" ref="EM71" ca="1">EJ71*CELL("contents",$Q71)</f>
        <v>0</v>
      </c>
      <c r="EN71" s="53" cm="1">
        <f t="array" aca="1" ref="EN71" ca="1">EK71*CELL("contents",$Q71)</f>
        <v>0</v>
      </c>
      <c r="EO71" s="11">
        <f t="shared" si="125"/>
        <v>1313.1847200780003</v>
      </c>
      <c r="EP71" s="2">
        <v>1</v>
      </c>
      <c r="EQ71" s="2">
        <f t="shared" ref="EQ71:ET71" si="223">EP71*1.0215</f>
        <v>1.0215000000000001</v>
      </c>
      <c r="ER71" s="2">
        <f t="shared" si="223"/>
        <v>1.0434622500000001</v>
      </c>
      <c r="ES71" s="2">
        <f t="shared" si="223"/>
        <v>1.0658966883750003</v>
      </c>
      <c r="ET71" s="2">
        <f t="shared" si="223"/>
        <v>1.0888134671750629</v>
      </c>
      <c r="EU71" s="53">
        <f t="shared" si="213"/>
        <v>0</v>
      </c>
      <c r="EV71" s="53">
        <f t="shared" si="127"/>
        <v>0</v>
      </c>
      <c r="EW71" s="69">
        <f t="shared" si="214"/>
        <v>1313.1847200780003</v>
      </c>
      <c r="EX71" s="69">
        <f t="shared" si="215"/>
        <v>0</v>
      </c>
      <c r="EY71" s="9">
        <f t="shared" si="129"/>
        <v>0</v>
      </c>
      <c r="EZ71" s="9">
        <f t="shared" si="92"/>
        <v>0</v>
      </c>
      <c r="FA71" s="9">
        <f t="shared" si="93"/>
        <v>0</v>
      </c>
      <c r="FB71" s="9">
        <f t="shared" si="94"/>
        <v>0</v>
      </c>
      <c r="FC71" t="s">
        <v>1534</v>
      </c>
    </row>
    <row r="72" spans="1:159" x14ac:dyDescent="0.25">
      <c r="A72" s="18">
        <v>1.2</v>
      </c>
      <c r="B72" s="18" t="s">
        <v>296</v>
      </c>
      <c r="C72" s="14" t="s">
        <v>157</v>
      </c>
      <c r="D72" s="27" t="s">
        <v>297</v>
      </c>
      <c r="E72" s="28" t="s">
        <v>298</v>
      </c>
      <c r="F72" s="2"/>
      <c r="G72" s="4" t="s">
        <v>267</v>
      </c>
      <c r="H72" s="6" t="s">
        <v>267</v>
      </c>
      <c r="I72" s="4"/>
      <c r="J72" s="7" t="s">
        <v>261</v>
      </c>
      <c r="K72" s="75"/>
      <c r="L72" s="80">
        <v>1</v>
      </c>
      <c r="M72" s="56">
        <v>0</v>
      </c>
      <c r="N72" s="86">
        <v>0.53</v>
      </c>
      <c r="O72" s="6" t="s">
        <v>155</v>
      </c>
      <c r="P72" s="2" t="s">
        <v>173</v>
      </c>
      <c r="Q72" s="200">
        <f>VLOOKUP(P72,Contingencies!$A$2:$D$7,4,FALSE)</f>
        <v>0.125</v>
      </c>
      <c r="R72" s="53">
        <f t="shared" si="216"/>
        <v>765</v>
      </c>
      <c r="S72" s="67">
        <f t="shared" si="217"/>
        <v>405.45000000000005</v>
      </c>
      <c r="T72" s="4" t="s">
        <v>299</v>
      </c>
      <c r="U72" s="4">
        <v>4000</v>
      </c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>
        <f t="shared" si="218"/>
        <v>0</v>
      </c>
      <c r="AH72" s="51">
        <f t="shared" si="95"/>
        <v>0</v>
      </c>
      <c r="AI72" s="53">
        <f t="shared" si="176"/>
        <v>4000</v>
      </c>
      <c r="AJ72" s="53">
        <f t="shared" si="177"/>
        <v>0</v>
      </c>
      <c r="AK72" s="53">
        <f t="shared" si="178"/>
        <v>0</v>
      </c>
      <c r="AL72" s="53">
        <f t="shared" si="179"/>
        <v>0</v>
      </c>
      <c r="AM72" s="53">
        <f t="shared" si="180"/>
        <v>0</v>
      </c>
      <c r="AN72" s="53">
        <f t="shared" si="181"/>
        <v>0</v>
      </c>
      <c r="AO72" s="53">
        <f t="shared" si="182"/>
        <v>0</v>
      </c>
      <c r="AP72" s="53">
        <f t="shared" si="183"/>
        <v>0</v>
      </c>
      <c r="AQ72" s="53">
        <f t="shared" si="184"/>
        <v>0</v>
      </c>
      <c r="AR72" s="53">
        <f t="shared" si="185"/>
        <v>0</v>
      </c>
      <c r="AS72" s="53">
        <f t="shared" si="186"/>
        <v>0</v>
      </c>
      <c r="AT72" s="53">
        <f t="shared" si="187"/>
        <v>0</v>
      </c>
      <c r="AU72" s="10">
        <f t="shared" si="96"/>
        <v>4000</v>
      </c>
      <c r="AV72" s="54">
        <f t="shared" si="97"/>
        <v>2120</v>
      </c>
      <c r="AW72" s="10">
        <f t="shared" si="98"/>
        <v>6120</v>
      </c>
      <c r="AX72" s="53" cm="1">
        <f t="array" aca="1" ref="AX72" ca="1">AU72*CELL("contents",$Q72)</f>
        <v>500</v>
      </c>
      <c r="AY72" s="53" cm="1">
        <f t="array" aca="1" ref="AY72" ca="1">AV72*CELL("contents",$Q72)</f>
        <v>265</v>
      </c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>
        <f t="shared" si="99"/>
        <v>0</v>
      </c>
      <c r="BM72" s="51">
        <f t="shared" si="100"/>
        <v>0</v>
      </c>
      <c r="BN72" s="53">
        <f t="shared" si="188"/>
        <v>0</v>
      </c>
      <c r="BO72" s="53">
        <f t="shared" si="189"/>
        <v>0</v>
      </c>
      <c r="BP72" s="53">
        <f t="shared" si="190"/>
        <v>0</v>
      </c>
      <c r="BQ72" s="53">
        <f t="shared" si="191"/>
        <v>0</v>
      </c>
      <c r="BR72" s="53">
        <f t="shared" si="192"/>
        <v>0</v>
      </c>
      <c r="BS72" s="53">
        <f t="shared" si="193"/>
        <v>0</v>
      </c>
      <c r="BT72" s="53">
        <f t="shared" si="194"/>
        <v>0</v>
      </c>
      <c r="BU72" s="53">
        <f t="shared" si="195"/>
        <v>0</v>
      </c>
      <c r="BV72" s="53">
        <f t="shared" si="196"/>
        <v>0</v>
      </c>
      <c r="BW72" s="53">
        <f t="shared" si="197"/>
        <v>0</v>
      </c>
      <c r="BX72" s="53">
        <f t="shared" si="198"/>
        <v>0</v>
      </c>
      <c r="BY72" s="53">
        <f t="shared" si="199"/>
        <v>0</v>
      </c>
      <c r="BZ72" s="10">
        <f t="shared" si="101"/>
        <v>0</v>
      </c>
      <c r="CA72" s="54">
        <f t="shared" si="102"/>
        <v>0</v>
      </c>
      <c r="CB72" s="10">
        <f t="shared" si="103"/>
        <v>0</v>
      </c>
      <c r="CC72" s="53" cm="1">
        <f t="array" aca="1" ref="CC72" ca="1">BZ72*CELL("contents",$Q72)</f>
        <v>0</v>
      </c>
      <c r="CD72" s="53" cm="1">
        <f t="array" aca="1" ref="CD72" ca="1">CA72*CELL("contents",$Q72)</f>
        <v>0</v>
      </c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>
        <f t="shared" si="104"/>
        <v>0</v>
      </c>
      <c r="CR72" s="51">
        <f t="shared" si="105"/>
        <v>0</v>
      </c>
      <c r="CS72" s="53">
        <f t="shared" si="90"/>
        <v>0</v>
      </c>
      <c r="CT72" s="53">
        <f t="shared" si="106"/>
        <v>0</v>
      </c>
      <c r="CU72" s="53">
        <f t="shared" si="107"/>
        <v>0</v>
      </c>
      <c r="CV72" s="53">
        <f t="shared" si="108"/>
        <v>0</v>
      </c>
      <c r="CW72" s="53">
        <f t="shared" si="109"/>
        <v>0</v>
      </c>
      <c r="CX72" s="53">
        <f t="shared" si="110"/>
        <v>0</v>
      </c>
      <c r="CY72" s="53">
        <f t="shared" si="111"/>
        <v>0</v>
      </c>
      <c r="CZ72" s="53">
        <f t="shared" si="112"/>
        <v>0</v>
      </c>
      <c r="DA72" s="53">
        <f t="shared" si="113"/>
        <v>0</v>
      </c>
      <c r="DB72" s="53">
        <f t="shared" si="114"/>
        <v>0</v>
      </c>
      <c r="DC72" s="53">
        <f t="shared" si="115"/>
        <v>0</v>
      </c>
      <c r="DD72" s="53">
        <f t="shared" si="116"/>
        <v>0</v>
      </c>
      <c r="DE72" s="10">
        <f t="shared" si="117"/>
        <v>0</v>
      </c>
      <c r="DF72" s="54">
        <f t="shared" si="118"/>
        <v>0</v>
      </c>
      <c r="DG72" s="10">
        <f t="shared" si="119"/>
        <v>0</v>
      </c>
      <c r="DH72" s="53" cm="1">
        <f t="array" aca="1" ref="DH72" ca="1">DE72*CELL("contents",$Q72)</f>
        <v>0</v>
      </c>
      <c r="DI72" s="53" cm="1">
        <f t="array" aca="1" ref="DI72" ca="1">DF72*CELL("contents",$Q72)</f>
        <v>0</v>
      </c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>
        <f t="shared" si="120"/>
        <v>0</v>
      </c>
      <c r="DW72" s="51">
        <f t="shared" si="121"/>
        <v>0</v>
      </c>
      <c r="DX72" s="53">
        <f t="shared" si="200"/>
        <v>0</v>
      </c>
      <c r="DY72" s="53">
        <f t="shared" si="201"/>
        <v>0</v>
      </c>
      <c r="DZ72" s="53">
        <f t="shared" si="202"/>
        <v>0</v>
      </c>
      <c r="EA72" s="53">
        <f t="shared" si="203"/>
        <v>0</v>
      </c>
      <c r="EB72" s="53">
        <f t="shared" si="204"/>
        <v>0</v>
      </c>
      <c r="EC72" s="53">
        <f t="shared" si="205"/>
        <v>0</v>
      </c>
      <c r="ED72" s="53">
        <f t="shared" si="206"/>
        <v>0</v>
      </c>
      <c r="EE72" s="53">
        <f t="shared" si="207"/>
        <v>0</v>
      </c>
      <c r="EF72" s="53">
        <f t="shared" si="208"/>
        <v>0</v>
      </c>
      <c r="EG72" s="53">
        <f t="shared" si="209"/>
        <v>0</v>
      </c>
      <c r="EH72" s="53">
        <f t="shared" si="210"/>
        <v>0</v>
      </c>
      <c r="EI72" s="53">
        <f t="shared" si="211"/>
        <v>0</v>
      </c>
      <c r="EJ72" s="10">
        <f t="shared" si="122"/>
        <v>0</v>
      </c>
      <c r="EK72" s="54">
        <f t="shared" si="123"/>
        <v>0</v>
      </c>
      <c r="EL72" s="10">
        <f t="shared" si="124"/>
        <v>0</v>
      </c>
      <c r="EM72" s="53" cm="1">
        <f t="array" aca="1" ref="EM72" ca="1">EJ72*CELL("contents",$Q72)</f>
        <v>0</v>
      </c>
      <c r="EN72" s="53" cm="1">
        <f t="array" aca="1" ref="EN72" ca="1">EK72*CELL("contents",$Q72)</f>
        <v>0</v>
      </c>
      <c r="EO72" s="11">
        <f t="shared" si="125"/>
        <v>6120</v>
      </c>
      <c r="EP72" s="2">
        <v>1</v>
      </c>
      <c r="EQ72" s="2">
        <f t="shared" ref="EQ72:ET72" si="224">EP72*1.0215</f>
        <v>1.0215000000000001</v>
      </c>
      <c r="ER72" s="2">
        <f t="shared" si="224"/>
        <v>1.0434622500000001</v>
      </c>
      <c r="ES72" s="2">
        <f t="shared" si="224"/>
        <v>1.0658966883750003</v>
      </c>
      <c r="ET72" s="2">
        <f t="shared" si="224"/>
        <v>1.0888134671750629</v>
      </c>
      <c r="EU72" s="53">
        <f t="shared" si="213"/>
        <v>0</v>
      </c>
      <c r="EV72" s="53">
        <f t="shared" si="127"/>
        <v>0</v>
      </c>
      <c r="EW72" s="69">
        <f t="shared" si="214"/>
        <v>0</v>
      </c>
      <c r="EX72" s="69">
        <f t="shared" si="215"/>
        <v>0</v>
      </c>
      <c r="EY72" s="9">
        <f t="shared" si="129"/>
        <v>0</v>
      </c>
      <c r="EZ72" s="9">
        <f t="shared" si="92"/>
        <v>0</v>
      </c>
      <c r="FA72" s="9">
        <f t="shared" si="93"/>
        <v>0</v>
      </c>
      <c r="FB72" s="9">
        <f t="shared" si="94"/>
        <v>0</v>
      </c>
      <c r="FC72" t="s">
        <v>1534</v>
      </c>
    </row>
    <row r="73" spans="1:159" x14ac:dyDescent="0.25">
      <c r="A73" s="18">
        <v>1.2</v>
      </c>
      <c r="B73" s="18" t="s">
        <v>296</v>
      </c>
      <c r="C73" s="14" t="s">
        <v>157</v>
      </c>
      <c r="D73" s="2" t="s">
        <v>297</v>
      </c>
      <c r="E73" s="28" t="s">
        <v>298</v>
      </c>
      <c r="F73" s="2"/>
      <c r="G73" s="4" t="s">
        <v>267</v>
      </c>
      <c r="H73" s="6" t="s">
        <v>267</v>
      </c>
      <c r="I73" s="4"/>
      <c r="J73" s="7" t="s">
        <v>261</v>
      </c>
      <c r="K73" s="75"/>
      <c r="L73" s="80">
        <v>1</v>
      </c>
      <c r="M73" s="56">
        <v>0</v>
      </c>
      <c r="N73" s="86">
        <v>0.53</v>
      </c>
      <c r="O73" s="6" t="s">
        <v>155</v>
      </c>
      <c r="P73" s="2" t="s">
        <v>173</v>
      </c>
      <c r="Q73" s="200">
        <f>VLOOKUP(P73,Contingencies!$A$2:$D$7,4,FALSE)</f>
        <v>0.125</v>
      </c>
      <c r="R73" s="53">
        <f t="shared" si="216"/>
        <v>191.25</v>
      </c>
      <c r="S73" s="67">
        <f t="shared" si="217"/>
        <v>101.36250000000001</v>
      </c>
      <c r="T73" s="4" t="s">
        <v>300</v>
      </c>
      <c r="U73" s="4">
        <v>1000</v>
      </c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>
        <f t="shared" si="218"/>
        <v>0</v>
      </c>
      <c r="AH73" s="51">
        <f t="shared" si="95"/>
        <v>0</v>
      </c>
      <c r="AI73" s="53">
        <f t="shared" si="176"/>
        <v>1000</v>
      </c>
      <c r="AJ73" s="53">
        <f t="shared" si="177"/>
        <v>0</v>
      </c>
      <c r="AK73" s="53">
        <f t="shared" si="178"/>
        <v>0</v>
      </c>
      <c r="AL73" s="53">
        <f t="shared" si="179"/>
        <v>0</v>
      </c>
      <c r="AM73" s="53">
        <f t="shared" si="180"/>
        <v>0</v>
      </c>
      <c r="AN73" s="53">
        <f t="shared" si="181"/>
        <v>0</v>
      </c>
      <c r="AO73" s="53">
        <f t="shared" si="182"/>
        <v>0</v>
      </c>
      <c r="AP73" s="53">
        <f t="shared" si="183"/>
        <v>0</v>
      </c>
      <c r="AQ73" s="53">
        <f t="shared" si="184"/>
        <v>0</v>
      </c>
      <c r="AR73" s="53">
        <f t="shared" si="185"/>
        <v>0</v>
      </c>
      <c r="AS73" s="53">
        <f t="shared" si="186"/>
        <v>0</v>
      </c>
      <c r="AT73" s="53">
        <f t="shared" si="187"/>
        <v>0</v>
      </c>
      <c r="AU73" s="10">
        <f t="shared" si="96"/>
        <v>1000</v>
      </c>
      <c r="AV73" s="54">
        <f t="shared" si="97"/>
        <v>530</v>
      </c>
      <c r="AW73" s="10">
        <f t="shared" si="98"/>
        <v>1530</v>
      </c>
      <c r="AX73" s="53" cm="1">
        <f t="array" aca="1" ref="AX73" ca="1">AU73*CELL("contents",$Q73)</f>
        <v>125</v>
      </c>
      <c r="AY73" s="53" cm="1">
        <f t="array" aca="1" ref="AY73" ca="1">AV73*CELL("contents",$Q73)</f>
        <v>66.25</v>
      </c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>
        <f t="shared" si="99"/>
        <v>0</v>
      </c>
      <c r="BM73" s="51">
        <f t="shared" si="100"/>
        <v>0</v>
      </c>
      <c r="BN73" s="53">
        <f t="shared" si="188"/>
        <v>0</v>
      </c>
      <c r="BO73" s="53">
        <f t="shared" si="189"/>
        <v>0</v>
      </c>
      <c r="BP73" s="53">
        <f t="shared" si="190"/>
        <v>0</v>
      </c>
      <c r="BQ73" s="53">
        <f t="shared" si="191"/>
        <v>0</v>
      </c>
      <c r="BR73" s="53">
        <f t="shared" si="192"/>
        <v>0</v>
      </c>
      <c r="BS73" s="53">
        <f t="shared" si="193"/>
        <v>0</v>
      </c>
      <c r="BT73" s="53">
        <f t="shared" si="194"/>
        <v>0</v>
      </c>
      <c r="BU73" s="53">
        <f t="shared" si="195"/>
        <v>0</v>
      </c>
      <c r="BV73" s="53">
        <f t="shared" si="196"/>
        <v>0</v>
      </c>
      <c r="BW73" s="53">
        <f t="shared" si="197"/>
        <v>0</v>
      </c>
      <c r="BX73" s="53">
        <f t="shared" si="198"/>
        <v>0</v>
      </c>
      <c r="BY73" s="53">
        <f t="shared" si="199"/>
        <v>0</v>
      </c>
      <c r="BZ73" s="10">
        <f t="shared" si="101"/>
        <v>0</v>
      </c>
      <c r="CA73" s="54">
        <f t="shared" si="102"/>
        <v>0</v>
      </c>
      <c r="CB73" s="10">
        <f t="shared" si="103"/>
        <v>0</v>
      </c>
      <c r="CC73" s="53" cm="1">
        <f t="array" aca="1" ref="CC73" ca="1">BZ73*CELL("contents",$Q73)</f>
        <v>0</v>
      </c>
      <c r="CD73" s="53" cm="1">
        <f t="array" aca="1" ref="CD73" ca="1">CA73*CELL("contents",$Q73)</f>
        <v>0</v>
      </c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>
        <f t="shared" si="104"/>
        <v>0</v>
      </c>
      <c r="CR73" s="51">
        <f t="shared" si="105"/>
        <v>0</v>
      </c>
      <c r="CS73" s="53">
        <f t="shared" si="90"/>
        <v>0</v>
      </c>
      <c r="CT73" s="53">
        <f t="shared" si="106"/>
        <v>0</v>
      </c>
      <c r="CU73" s="53">
        <f t="shared" si="107"/>
        <v>0</v>
      </c>
      <c r="CV73" s="53">
        <f t="shared" si="108"/>
        <v>0</v>
      </c>
      <c r="CW73" s="53">
        <f t="shared" si="109"/>
        <v>0</v>
      </c>
      <c r="CX73" s="53">
        <f t="shared" si="110"/>
        <v>0</v>
      </c>
      <c r="CY73" s="53">
        <f t="shared" si="111"/>
        <v>0</v>
      </c>
      <c r="CZ73" s="53">
        <f t="shared" si="112"/>
        <v>0</v>
      </c>
      <c r="DA73" s="53">
        <f t="shared" si="113"/>
        <v>0</v>
      </c>
      <c r="DB73" s="53">
        <f t="shared" si="114"/>
        <v>0</v>
      </c>
      <c r="DC73" s="53">
        <f t="shared" si="115"/>
        <v>0</v>
      </c>
      <c r="DD73" s="53">
        <f t="shared" si="116"/>
        <v>0</v>
      </c>
      <c r="DE73" s="10">
        <f t="shared" si="117"/>
        <v>0</v>
      </c>
      <c r="DF73" s="54">
        <f t="shared" si="118"/>
        <v>0</v>
      </c>
      <c r="DG73" s="10">
        <f t="shared" si="119"/>
        <v>0</v>
      </c>
      <c r="DH73" s="53" cm="1">
        <f t="array" aca="1" ref="DH73" ca="1">DE73*CELL("contents",$Q73)</f>
        <v>0</v>
      </c>
      <c r="DI73" s="53" cm="1">
        <f t="array" aca="1" ref="DI73" ca="1">DF73*CELL("contents",$Q73)</f>
        <v>0</v>
      </c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>
        <f t="shared" si="120"/>
        <v>0</v>
      </c>
      <c r="DW73" s="51">
        <f t="shared" si="121"/>
        <v>0</v>
      </c>
      <c r="DX73" s="53">
        <f t="shared" si="200"/>
        <v>0</v>
      </c>
      <c r="DY73" s="53">
        <f t="shared" si="201"/>
        <v>0</v>
      </c>
      <c r="DZ73" s="53">
        <f t="shared" si="202"/>
        <v>0</v>
      </c>
      <c r="EA73" s="53">
        <f t="shared" si="203"/>
        <v>0</v>
      </c>
      <c r="EB73" s="53">
        <f t="shared" si="204"/>
        <v>0</v>
      </c>
      <c r="EC73" s="53">
        <f t="shared" si="205"/>
        <v>0</v>
      </c>
      <c r="ED73" s="53">
        <f t="shared" si="206"/>
        <v>0</v>
      </c>
      <c r="EE73" s="53">
        <f t="shared" si="207"/>
        <v>0</v>
      </c>
      <c r="EF73" s="53">
        <f t="shared" si="208"/>
        <v>0</v>
      </c>
      <c r="EG73" s="53">
        <f t="shared" si="209"/>
        <v>0</v>
      </c>
      <c r="EH73" s="53">
        <f t="shared" si="210"/>
        <v>0</v>
      </c>
      <c r="EI73" s="53">
        <f t="shared" si="211"/>
        <v>0</v>
      </c>
      <c r="EJ73" s="10">
        <f t="shared" si="122"/>
        <v>0</v>
      </c>
      <c r="EK73" s="54">
        <f t="shared" si="123"/>
        <v>0</v>
      </c>
      <c r="EL73" s="10">
        <f t="shared" si="124"/>
        <v>0</v>
      </c>
      <c r="EM73" s="53" cm="1">
        <f t="array" aca="1" ref="EM73" ca="1">EJ73*CELL("contents",$Q73)</f>
        <v>0</v>
      </c>
      <c r="EN73" s="53" cm="1">
        <f t="array" aca="1" ref="EN73" ca="1">EK73*CELL("contents",$Q73)</f>
        <v>0</v>
      </c>
      <c r="EO73" s="11">
        <f t="shared" si="125"/>
        <v>1530</v>
      </c>
      <c r="EP73" s="2">
        <v>1</v>
      </c>
      <c r="EQ73" s="2">
        <f t="shared" ref="EQ73:ET73" si="225">EP73*1.0215</f>
        <v>1.0215000000000001</v>
      </c>
      <c r="ER73" s="2">
        <f t="shared" si="225"/>
        <v>1.0434622500000001</v>
      </c>
      <c r="ES73" s="2">
        <f t="shared" si="225"/>
        <v>1.0658966883750003</v>
      </c>
      <c r="ET73" s="2">
        <f t="shared" si="225"/>
        <v>1.0888134671750629</v>
      </c>
      <c r="EU73" s="53">
        <f t="shared" si="213"/>
        <v>0</v>
      </c>
      <c r="EV73" s="53">
        <f t="shared" si="127"/>
        <v>0</v>
      </c>
      <c r="EW73" s="69">
        <f t="shared" si="214"/>
        <v>0</v>
      </c>
      <c r="EX73" s="69">
        <f t="shared" si="215"/>
        <v>0</v>
      </c>
      <c r="EY73" s="9">
        <f t="shared" si="129"/>
        <v>0</v>
      </c>
      <c r="EZ73" s="9">
        <f t="shared" si="92"/>
        <v>0</v>
      </c>
      <c r="FA73" s="9">
        <f t="shared" si="93"/>
        <v>0</v>
      </c>
      <c r="FB73" s="9">
        <f t="shared" si="94"/>
        <v>0</v>
      </c>
      <c r="FC73" t="s">
        <v>1534</v>
      </c>
    </row>
    <row r="74" spans="1:159" x14ac:dyDescent="0.25">
      <c r="A74" s="18">
        <v>1.2</v>
      </c>
      <c r="B74" s="18" t="s">
        <v>301</v>
      </c>
      <c r="C74" s="14" t="s">
        <v>157</v>
      </c>
      <c r="D74" s="2" t="s">
        <v>302</v>
      </c>
      <c r="E74" s="15" t="s">
        <v>302</v>
      </c>
      <c r="F74" s="2"/>
      <c r="G74" s="4" t="s">
        <v>267</v>
      </c>
      <c r="H74" s="6" t="s">
        <v>267</v>
      </c>
      <c r="I74" s="4"/>
      <c r="J74" s="7" t="s">
        <v>261</v>
      </c>
      <c r="K74" s="75"/>
      <c r="L74" s="80">
        <v>1</v>
      </c>
      <c r="M74" s="56">
        <v>0</v>
      </c>
      <c r="N74" s="86">
        <v>0.53</v>
      </c>
      <c r="O74" s="6" t="s">
        <v>155</v>
      </c>
      <c r="P74" s="2" t="s">
        <v>173</v>
      </c>
      <c r="Q74" s="200">
        <f>VLOOKUP(P74,Contingencies!$A$2:$D$7,4,FALSE)</f>
        <v>0.125</v>
      </c>
      <c r="R74" s="53">
        <f t="shared" si="216"/>
        <v>669.375</v>
      </c>
      <c r="S74" s="67">
        <f t="shared" si="217"/>
        <v>354.76875000000001</v>
      </c>
      <c r="T74" s="4" t="s">
        <v>303</v>
      </c>
      <c r="U74" s="2"/>
      <c r="V74" s="2"/>
      <c r="W74" s="2"/>
      <c r="X74" s="2"/>
      <c r="Y74" s="2"/>
      <c r="Z74" s="2"/>
      <c r="AA74" s="2"/>
      <c r="AB74" s="2"/>
      <c r="AC74" s="2"/>
      <c r="AD74" s="2"/>
      <c r="AE74" s="4">
        <v>3500</v>
      </c>
      <c r="AF74" s="2"/>
      <c r="AG74" s="2">
        <f t="shared" si="218"/>
        <v>0</v>
      </c>
      <c r="AH74" s="51">
        <f t="shared" si="95"/>
        <v>0</v>
      </c>
      <c r="AI74" s="53">
        <f t="shared" si="176"/>
        <v>0</v>
      </c>
      <c r="AJ74" s="53">
        <f t="shared" si="177"/>
        <v>0</v>
      </c>
      <c r="AK74" s="53">
        <f t="shared" si="178"/>
        <v>0</v>
      </c>
      <c r="AL74" s="53">
        <f t="shared" si="179"/>
        <v>0</v>
      </c>
      <c r="AM74" s="53">
        <f t="shared" si="180"/>
        <v>0</v>
      </c>
      <c r="AN74" s="53">
        <f t="shared" si="181"/>
        <v>0</v>
      </c>
      <c r="AO74" s="53">
        <f t="shared" si="182"/>
        <v>0</v>
      </c>
      <c r="AP74" s="53">
        <f t="shared" si="183"/>
        <v>0</v>
      </c>
      <c r="AQ74" s="53">
        <f t="shared" si="184"/>
        <v>0</v>
      </c>
      <c r="AR74" s="53">
        <f t="shared" si="185"/>
        <v>0</v>
      </c>
      <c r="AS74" s="53">
        <f t="shared" si="186"/>
        <v>3500</v>
      </c>
      <c r="AT74" s="53">
        <f t="shared" si="187"/>
        <v>0</v>
      </c>
      <c r="AU74" s="10">
        <f t="shared" si="96"/>
        <v>3500</v>
      </c>
      <c r="AV74" s="54">
        <f t="shared" si="97"/>
        <v>1855</v>
      </c>
      <c r="AW74" s="10">
        <f t="shared" si="98"/>
        <v>5355</v>
      </c>
      <c r="AX74" s="53" cm="1">
        <f t="array" aca="1" ref="AX74" ca="1">AU74*CELL("contents",$Q74)</f>
        <v>437.5</v>
      </c>
      <c r="AY74" s="53" cm="1">
        <f t="array" aca="1" ref="AY74" ca="1">AV74*CELL("contents",$Q74)</f>
        <v>231.875</v>
      </c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>
        <f t="shared" si="99"/>
        <v>0</v>
      </c>
      <c r="BM74" s="51">
        <f t="shared" si="100"/>
        <v>0</v>
      </c>
      <c r="BN74" s="53">
        <f t="shared" si="188"/>
        <v>0</v>
      </c>
      <c r="BO74" s="53">
        <f t="shared" si="189"/>
        <v>0</v>
      </c>
      <c r="BP74" s="53">
        <f t="shared" si="190"/>
        <v>0</v>
      </c>
      <c r="BQ74" s="53">
        <f t="shared" si="191"/>
        <v>0</v>
      </c>
      <c r="BR74" s="53">
        <f t="shared" si="192"/>
        <v>0</v>
      </c>
      <c r="BS74" s="53">
        <f t="shared" si="193"/>
        <v>0</v>
      </c>
      <c r="BT74" s="53">
        <f t="shared" si="194"/>
        <v>0</v>
      </c>
      <c r="BU74" s="53">
        <f t="shared" si="195"/>
        <v>0</v>
      </c>
      <c r="BV74" s="53">
        <f t="shared" si="196"/>
        <v>0</v>
      </c>
      <c r="BW74" s="53">
        <f t="shared" si="197"/>
        <v>0</v>
      </c>
      <c r="BX74" s="53">
        <f t="shared" si="198"/>
        <v>0</v>
      </c>
      <c r="BY74" s="53">
        <f t="shared" si="199"/>
        <v>0</v>
      </c>
      <c r="BZ74" s="10">
        <f t="shared" si="101"/>
        <v>0</v>
      </c>
      <c r="CA74" s="54">
        <f t="shared" si="102"/>
        <v>0</v>
      </c>
      <c r="CB74" s="10">
        <f t="shared" si="103"/>
        <v>0</v>
      </c>
      <c r="CC74" s="53" cm="1">
        <f t="array" aca="1" ref="CC74" ca="1">BZ74*CELL("contents",$Q74)</f>
        <v>0</v>
      </c>
      <c r="CD74" s="53" cm="1">
        <f t="array" aca="1" ref="CD74" ca="1">CA74*CELL("contents",$Q74)</f>
        <v>0</v>
      </c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>
        <f t="shared" si="104"/>
        <v>0</v>
      </c>
      <c r="CR74" s="51">
        <f t="shared" si="105"/>
        <v>0</v>
      </c>
      <c r="CS74" s="53">
        <f t="shared" si="90"/>
        <v>0</v>
      </c>
      <c r="CT74" s="53">
        <f t="shared" si="106"/>
        <v>0</v>
      </c>
      <c r="CU74" s="53">
        <f t="shared" si="107"/>
        <v>0</v>
      </c>
      <c r="CV74" s="53">
        <f t="shared" si="108"/>
        <v>0</v>
      </c>
      <c r="CW74" s="53">
        <f t="shared" si="109"/>
        <v>0</v>
      </c>
      <c r="CX74" s="53">
        <f t="shared" si="110"/>
        <v>0</v>
      </c>
      <c r="CY74" s="53">
        <f t="shared" si="111"/>
        <v>0</v>
      </c>
      <c r="CZ74" s="53">
        <f t="shared" si="112"/>
        <v>0</v>
      </c>
      <c r="DA74" s="53">
        <f t="shared" si="113"/>
        <v>0</v>
      </c>
      <c r="DB74" s="53">
        <f t="shared" si="114"/>
        <v>0</v>
      </c>
      <c r="DC74" s="53">
        <f t="shared" si="115"/>
        <v>0</v>
      </c>
      <c r="DD74" s="53">
        <f t="shared" si="116"/>
        <v>0</v>
      </c>
      <c r="DE74" s="10">
        <f t="shared" si="117"/>
        <v>0</v>
      </c>
      <c r="DF74" s="54">
        <f t="shared" si="118"/>
        <v>0</v>
      </c>
      <c r="DG74" s="10">
        <f t="shared" si="119"/>
        <v>0</v>
      </c>
      <c r="DH74" s="53" cm="1">
        <f t="array" aca="1" ref="DH74" ca="1">DE74*CELL("contents",$Q74)</f>
        <v>0</v>
      </c>
      <c r="DI74" s="53" cm="1">
        <f t="array" aca="1" ref="DI74" ca="1">DF74*CELL("contents",$Q74)</f>
        <v>0</v>
      </c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>
        <f t="shared" si="120"/>
        <v>0</v>
      </c>
      <c r="DW74" s="51">
        <f t="shared" si="121"/>
        <v>0</v>
      </c>
      <c r="DX74" s="53">
        <f t="shared" si="200"/>
        <v>0</v>
      </c>
      <c r="DY74" s="53">
        <f t="shared" si="201"/>
        <v>0</v>
      </c>
      <c r="DZ74" s="53">
        <f t="shared" si="202"/>
        <v>0</v>
      </c>
      <c r="EA74" s="53">
        <f t="shared" si="203"/>
        <v>0</v>
      </c>
      <c r="EB74" s="53">
        <f t="shared" si="204"/>
        <v>0</v>
      </c>
      <c r="EC74" s="53">
        <f t="shared" si="205"/>
        <v>0</v>
      </c>
      <c r="ED74" s="53">
        <f t="shared" si="206"/>
        <v>0</v>
      </c>
      <c r="EE74" s="53">
        <f t="shared" si="207"/>
        <v>0</v>
      </c>
      <c r="EF74" s="53">
        <f t="shared" si="208"/>
        <v>0</v>
      </c>
      <c r="EG74" s="53">
        <f t="shared" si="209"/>
        <v>0</v>
      </c>
      <c r="EH74" s="53">
        <f t="shared" si="210"/>
        <v>0</v>
      </c>
      <c r="EI74" s="53">
        <f t="shared" si="211"/>
        <v>0</v>
      </c>
      <c r="EJ74" s="10">
        <f t="shared" si="122"/>
        <v>0</v>
      </c>
      <c r="EK74" s="54">
        <f t="shared" si="123"/>
        <v>0</v>
      </c>
      <c r="EL74" s="10">
        <f t="shared" si="124"/>
        <v>0</v>
      </c>
      <c r="EM74" s="53" cm="1">
        <f t="array" aca="1" ref="EM74" ca="1">EJ74*CELL("contents",$Q74)</f>
        <v>0</v>
      </c>
      <c r="EN74" s="53" cm="1">
        <f t="array" aca="1" ref="EN74" ca="1">EK74*CELL("contents",$Q74)</f>
        <v>0</v>
      </c>
      <c r="EO74" s="11">
        <f t="shared" si="125"/>
        <v>5355</v>
      </c>
      <c r="EP74" s="2">
        <v>1</v>
      </c>
      <c r="EQ74" s="2">
        <f t="shared" ref="EQ74:ET74" si="226">EP74*1.0215</f>
        <v>1.0215000000000001</v>
      </c>
      <c r="ER74" s="2">
        <f t="shared" si="226"/>
        <v>1.0434622500000001</v>
      </c>
      <c r="ES74" s="2">
        <f t="shared" si="226"/>
        <v>1.0658966883750003</v>
      </c>
      <c r="ET74" s="2">
        <f t="shared" si="226"/>
        <v>1.0888134671750629</v>
      </c>
      <c r="EU74" s="53">
        <f t="shared" si="213"/>
        <v>0</v>
      </c>
      <c r="EV74" s="53">
        <f t="shared" si="127"/>
        <v>0</v>
      </c>
      <c r="EW74" s="69">
        <f t="shared" si="214"/>
        <v>0</v>
      </c>
      <c r="EX74" s="69">
        <f t="shared" si="215"/>
        <v>0</v>
      </c>
      <c r="EY74" s="9">
        <f t="shared" si="129"/>
        <v>0</v>
      </c>
      <c r="EZ74" s="9">
        <f t="shared" si="92"/>
        <v>0</v>
      </c>
      <c r="FA74" s="9">
        <f t="shared" si="93"/>
        <v>0</v>
      </c>
      <c r="FB74" s="9">
        <f t="shared" si="94"/>
        <v>0</v>
      </c>
      <c r="FC74" t="s">
        <v>1534</v>
      </c>
    </row>
    <row r="75" spans="1:159" x14ac:dyDescent="0.25">
      <c r="A75" s="18">
        <v>1.2</v>
      </c>
      <c r="B75" s="18" t="s">
        <v>304</v>
      </c>
      <c r="C75" s="14" t="s">
        <v>157</v>
      </c>
      <c r="D75" s="2" t="s">
        <v>305</v>
      </c>
      <c r="E75" s="15" t="s">
        <v>306</v>
      </c>
      <c r="F75" s="2"/>
      <c r="G75" s="4" t="s">
        <v>267</v>
      </c>
      <c r="H75" s="6" t="s">
        <v>267</v>
      </c>
      <c r="I75" s="4"/>
      <c r="J75" s="7" t="s">
        <v>261</v>
      </c>
      <c r="K75" s="75"/>
      <c r="L75" s="80">
        <v>1</v>
      </c>
      <c r="M75" s="56">
        <v>0</v>
      </c>
      <c r="N75" s="86">
        <v>0.53</v>
      </c>
      <c r="O75" s="6" t="s">
        <v>155</v>
      </c>
      <c r="P75" s="2" t="s">
        <v>173</v>
      </c>
      <c r="Q75" s="200">
        <f>VLOOKUP(P75,Contingencies!$A$2:$D$7,4,FALSE)</f>
        <v>0.125</v>
      </c>
      <c r="R75" s="53">
        <f t="shared" si="216"/>
        <v>478.125</v>
      </c>
      <c r="S75" s="67">
        <f t="shared" si="217"/>
        <v>253.40625</v>
      </c>
      <c r="T75" s="4" t="s">
        <v>307</v>
      </c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>
        <f t="shared" si="218"/>
        <v>0</v>
      </c>
      <c r="AH75" s="51">
        <f t="shared" si="95"/>
        <v>0</v>
      </c>
      <c r="AI75" s="53">
        <f t="shared" si="176"/>
        <v>0</v>
      </c>
      <c r="AJ75" s="53">
        <f t="shared" si="177"/>
        <v>0</v>
      </c>
      <c r="AK75" s="53">
        <f t="shared" si="178"/>
        <v>0</v>
      </c>
      <c r="AL75" s="53">
        <f t="shared" si="179"/>
        <v>0</v>
      </c>
      <c r="AM75" s="53">
        <f t="shared" si="180"/>
        <v>0</v>
      </c>
      <c r="AN75" s="53">
        <f t="shared" si="181"/>
        <v>0</v>
      </c>
      <c r="AO75" s="53">
        <f t="shared" si="182"/>
        <v>0</v>
      </c>
      <c r="AP75" s="53">
        <f t="shared" si="183"/>
        <v>0</v>
      </c>
      <c r="AQ75" s="53">
        <f t="shared" si="184"/>
        <v>0</v>
      </c>
      <c r="AR75" s="53">
        <f t="shared" si="185"/>
        <v>0</v>
      </c>
      <c r="AS75" s="53">
        <f t="shared" si="186"/>
        <v>0</v>
      </c>
      <c r="AT75" s="53">
        <f t="shared" si="187"/>
        <v>0</v>
      </c>
      <c r="AU75" s="10">
        <f t="shared" si="96"/>
        <v>0</v>
      </c>
      <c r="AV75" s="54">
        <f t="shared" si="97"/>
        <v>0</v>
      </c>
      <c r="AW75" s="10">
        <f t="shared" si="98"/>
        <v>0</v>
      </c>
      <c r="AX75" s="53" cm="1">
        <f t="array" aca="1" ref="AX75" ca="1">AU75*CELL("contents",$Q75)</f>
        <v>0</v>
      </c>
      <c r="AY75" s="53" cm="1">
        <f t="array" aca="1" ref="AY75" ca="1">AV75*CELL("contents",$Q75)</f>
        <v>0</v>
      </c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4">
        <v>2500</v>
      </c>
      <c r="BK75" s="2"/>
      <c r="BL75" s="2">
        <f t="shared" si="99"/>
        <v>0</v>
      </c>
      <c r="BM75" s="51">
        <f t="shared" si="100"/>
        <v>0</v>
      </c>
      <c r="BN75" s="53">
        <f t="shared" si="188"/>
        <v>0</v>
      </c>
      <c r="BO75" s="53">
        <f t="shared" si="189"/>
        <v>0</v>
      </c>
      <c r="BP75" s="53">
        <f t="shared" si="190"/>
        <v>0</v>
      </c>
      <c r="BQ75" s="53">
        <f t="shared" si="191"/>
        <v>0</v>
      </c>
      <c r="BR75" s="53">
        <f t="shared" si="192"/>
        <v>0</v>
      </c>
      <c r="BS75" s="53">
        <f t="shared" si="193"/>
        <v>0</v>
      </c>
      <c r="BT75" s="53">
        <f t="shared" si="194"/>
        <v>0</v>
      </c>
      <c r="BU75" s="53">
        <f t="shared" si="195"/>
        <v>0</v>
      </c>
      <c r="BV75" s="53">
        <f t="shared" si="196"/>
        <v>0</v>
      </c>
      <c r="BW75" s="53">
        <f t="shared" si="197"/>
        <v>0</v>
      </c>
      <c r="BX75" s="53">
        <f t="shared" si="198"/>
        <v>2500</v>
      </c>
      <c r="BY75" s="53">
        <f t="shared" si="199"/>
        <v>0</v>
      </c>
      <c r="BZ75" s="10">
        <f t="shared" si="101"/>
        <v>2500</v>
      </c>
      <c r="CA75" s="54">
        <f t="shared" si="102"/>
        <v>1325</v>
      </c>
      <c r="CB75" s="10">
        <f t="shared" si="103"/>
        <v>3825</v>
      </c>
      <c r="CC75" s="53" cm="1">
        <f t="array" aca="1" ref="CC75" ca="1">BZ75*CELL("contents",$Q75)</f>
        <v>312.5</v>
      </c>
      <c r="CD75" s="53" cm="1">
        <f t="array" aca="1" ref="CD75" ca="1">CA75*CELL("contents",$Q75)</f>
        <v>165.625</v>
      </c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>
        <f t="shared" si="104"/>
        <v>0</v>
      </c>
      <c r="CR75" s="51">
        <f t="shared" si="105"/>
        <v>0</v>
      </c>
      <c r="CS75" s="53">
        <f t="shared" si="90"/>
        <v>0</v>
      </c>
      <c r="CT75" s="53">
        <f t="shared" si="106"/>
        <v>0</v>
      </c>
      <c r="CU75" s="53">
        <f t="shared" si="107"/>
        <v>0</v>
      </c>
      <c r="CV75" s="53">
        <f t="shared" si="108"/>
        <v>0</v>
      </c>
      <c r="CW75" s="53">
        <f t="shared" si="109"/>
        <v>0</v>
      </c>
      <c r="CX75" s="53">
        <f t="shared" si="110"/>
        <v>0</v>
      </c>
      <c r="CY75" s="53">
        <f t="shared" si="111"/>
        <v>0</v>
      </c>
      <c r="CZ75" s="53">
        <f t="shared" si="112"/>
        <v>0</v>
      </c>
      <c r="DA75" s="53">
        <f t="shared" si="113"/>
        <v>0</v>
      </c>
      <c r="DB75" s="53">
        <f t="shared" si="114"/>
        <v>0</v>
      </c>
      <c r="DC75" s="53">
        <f t="shared" si="115"/>
        <v>0</v>
      </c>
      <c r="DD75" s="53">
        <f t="shared" si="116"/>
        <v>0</v>
      </c>
      <c r="DE75" s="10">
        <f t="shared" si="117"/>
        <v>0</v>
      </c>
      <c r="DF75" s="54">
        <f t="shared" si="118"/>
        <v>0</v>
      </c>
      <c r="DG75" s="10">
        <f t="shared" si="119"/>
        <v>0</v>
      </c>
      <c r="DH75" s="53" cm="1">
        <f t="array" aca="1" ref="DH75" ca="1">DE75*CELL("contents",$Q75)</f>
        <v>0</v>
      </c>
      <c r="DI75" s="53" cm="1">
        <f t="array" aca="1" ref="DI75" ca="1">DF75*CELL("contents",$Q75)</f>
        <v>0</v>
      </c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>
        <f t="shared" si="120"/>
        <v>0</v>
      </c>
      <c r="DW75" s="51">
        <f t="shared" si="121"/>
        <v>0</v>
      </c>
      <c r="DX75" s="53">
        <f t="shared" si="200"/>
        <v>0</v>
      </c>
      <c r="DY75" s="53">
        <f t="shared" si="201"/>
        <v>0</v>
      </c>
      <c r="DZ75" s="53">
        <f t="shared" si="202"/>
        <v>0</v>
      </c>
      <c r="EA75" s="53">
        <f t="shared" si="203"/>
        <v>0</v>
      </c>
      <c r="EB75" s="53">
        <f t="shared" si="204"/>
        <v>0</v>
      </c>
      <c r="EC75" s="53">
        <f t="shared" si="205"/>
        <v>0</v>
      </c>
      <c r="ED75" s="53">
        <f t="shared" si="206"/>
        <v>0</v>
      </c>
      <c r="EE75" s="53">
        <f t="shared" si="207"/>
        <v>0</v>
      </c>
      <c r="EF75" s="53">
        <f t="shared" si="208"/>
        <v>0</v>
      </c>
      <c r="EG75" s="53">
        <f t="shared" si="209"/>
        <v>0</v>
      </c>
      <c r="EH75" s="53">
        <f t="shared" si="210"/>
        <v>0</v>
      </c>
      <c r="EI75" s="53">
        <f t="shared" si="211"/>
        <v>0</v>
      </c>
      <c r="EJ75" s="10">
        <f t="shared" si="122"/>
        <v>0</v>
      </c>
      <c r="EK75" s="54">
        <f t="shared" si="123"/>
        <v>0</v>
      </c>
      <c r="EL75" s="10">
        <f t="shared" si="124"/>
        <v>0</v>
      </c>
      <c r="EM75" s="53" cm="1">
        <f t="array" aca="1" ref="EM75" ca="1">EJ75*CELL("contents",$Q75)</f>
        <v>0</v>
      </c>
      <c r="EN75" s="53" cm="1">
        <f t="array" aca="1" ref="EN75" ca="1">EK75*CELL("contents",$Q75)</f>
        <v>0</v>
      </c>
      <c r="EO75" s="11">
        <f t="shared" si="125"/>
        <v>3825</v>
      </c>
      <c r="EP75" s="2">
        <v>1</v>
      </c>
      <c r="EQ75" s="2">
        <f t="shared" ref="EQ75:ET75" si="227">EP75*1.0215</f>
        <v>1.0215000000000001</v>
      </c>
      <c r="ER75" s="2">
        <f t="shared" si="227"/>
        <v>1.0434622500000001</v>
      </c>
      <c r="ES75" s="2">
        <f t="shared" si="227"/>
        <v>1.0658966883750003</v>
      </c>
      <c r="ET75" s="2">
        <f t="shared" si="227"/>
        <v>1.0888134671750629</v>
      </c>
      <c r="EU75" s="53">
        <f t="shared" si="213"/>
        <v>0</v>
      </c>
      <c r="EV75" s="53">
        <f t="shared" si="127"/>
        <v>0</v>
      </c>
      <c r="EW75" s="69">
        <f t="shared" si="214"/>
        <v>0</v>
      </c>
      <c r="EX75" s="69">
        <f t="shared" si="215"/>
        <v>0</v>
      </c>
      <c r="EY75" s="9">
        <f t="shared" si="129"/>
        <v>0</v>
      </c>
      <c r="EZ75" s="9">
        <f t="shared" si="92"/>
        <v>0</v>
      </c>
      <c r="FA75" s="9">
        <f t="shared" si="93"/>
        <v>0</v>
      </c>
      <c r="FB75" s="9">
        <f t="shared" si="94"/>
        <v>0</v>
      </c>
      <c r="FC75" t="s">
        <v>1534</v>
      </c>
    </row>
    <row r="76" spans="1:159" x14ac:dyDescent="0.25">
      <c r="A76" s="18">
        <v>1.2</v>
      </c>
      <c r="B76" s="18" t="s">
        <v>308</v>
      </c>
      <c r="C76" s="14" t="s">
        <v>157</v>
      </c>
      <c r="D76" s="2" t="s">
        <v>309</v>
      </c>
      <c r="E76" s="15" t="s">
        <v>309</v>
      </c>
      <c r="F76" s="2"/>
      <c r="G76" s="4" t="s">
        <v>267</v>
      </c>
      <c r="H76" s="6" t="s">
        <v>267</v>
      </c>
      <c r="I76" s="4"/>
      <c r="J76" s="7" t="s">
        <v>261</v>
      </c>
      <c r="K76" s="75"/>
      <c r="L76" s="80">
        <v>1</v>
      </c>
      <c r="M76" s="56">
        <v>0</v>
      </c>
      <c r="N76" s="86">
        <v>0.53</v>
      </c>
      <c r="O76" s="6" t="s">
        <v>155</v>
      </c>
      <c r="P76" s="2" t="s">
        <v>173</v>
      </c>
      <c r="Q76" s="200">
        <f>VLOOKUP(P76,Contingencies!$A$2:$D$7,4,FALSE)</f>
        <v>0.125</v>
      </c>
      <c r="R76" s="53">
        <f t="shared" si="216"/>
        <v>478.125</v>
      </c>
      <c r="S76" s="67">
        <f t="shared" si="217"/>
        <v>253.40625</v>
      </c>
      <c r="T76" s="4" t="s">
        <v>310</v>
      </c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>
        <f t="shared" si="218"/>
        <v>0</v>
      </c>
      <c r="AH76" s="51">
        <f t="shared" si="95"/>
        <v>0</v>
      </c>
      <c r="AI76" s="53">
        <f t="shared" si="176"/>
        <v>0</v>
      </c>
      <c r="AJ76" s="53">
        <f t="shared" si="177"/>
        <v>0</v>
      </c>
      <c r="AK76" s="53">
        <f t="shared" si="178"/>
        <v>0</v>
      </c>
      <c r="AL76" s="53">
        <f t="shared" si="179"/>
        <v>0</v>
      </c>
      <c r="AM76" s="53">
        <f t="shared" si="180"/>
        <v>0</v>
      </c>
      <c r="AN76" s="53">
        <f t="shared" si="181"/>
        <v>0</v>
      </c>
      <c r="AO76" s="53">
        <f t="shared" si="182"/>
        <v>0</v>
      </c>
      <c r="AP76" s="53">
        <f t="shared" si="183"/>
        <v>0</v>
      </c>
      <c r="AQ76" s="53">
        <f t="shared" si="184"/>
        <v>0</v>
      </c>
      <c r="AR76" s="53">
        <f t="shared" si="185"/>
        <v>0</v>
      </c>
      <c r="AS76" s="53">
        <f t="shared" si="186"/>
        <v>0</v>
      </c>
      <c r="AT76" s="53">
        <f t="shared" si="187"/>
        <v>0</v>
      </c>
      <c r="AU76" s="10">
        <f t="shared" si="96"/>
        <v>0</v>
      </c>
      <c r="AV76" s="54">
        <f t="shared" si="97"/>
        <v>0</v>
      </c>
      <c r="AW76" s="10">
        <f t="shared" si="98"/>
        <v>0</v>
      </c>
      <c r="AX76" s="53" cm="1">
        <f t="array" aca="1" ref="AX76" ca="1">AU76*CELL("contents",$Q76)</f>
        <v>0</v>
      </c>
      <c r="AY76" s="53" cm="1">
        <f t="array" aca="1" ref="AY76" ca="1">AV76*CELL("contents",$Q76)</f>
        <v>0</v>
      </c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>
        <f t="shared" si="99"/>
        <v>0</v>
      </c>
      <c r="BM76" s="51">
        <f t="shared" si="100"/>
        <v>0</v>
      </c>
      <c r="BN76" s="53">
        <f t="shared" si="188"/>
        <v>0</v>
      </c>
      <c r="BO76" s="53">
        <f t="shared" si="189"/>
        <v>0</v>
      </c>
      <c r="BP76" s="53">
        <f t="shared" si="190"/>
        <v>0</v>
      </c>
      <c r="BQ76" s="53">
        <f t="shared" si="191"/>
        <v>0</v>
      </c>
      <c r="BR76" s="53">
        <f t="shared" si="192"/>
        <v>0</v>
      </c>
      <c r="BS76" s="53">
        <f t="shared" si="193"/>
        <v>0</v>
      </c>
      <c r="BT76" s="53">
        <f t="shared" si="194"/>
        <v>0</v>
      </c>
      <c r="BU76" s="53">
        <f t="shared" si="195"/>
        <v>0</v>
      </c>
      <c r="BV76" s="53">
        <f t="shared" si="196"/>
        <v>0</v>
      </c>
      <c r="BW76" s="53">
        <f t="shared" si="197"/>
        <v>0</v>
      </c>
      <c r="BX76" s="53">
        <f t="shared" si="198"/>
        <v>0</v>
      </c>
      <c r="BY76" s="53">
        <f t="shared" si="199"/>
        <v>0</v>
      </c>
      <c r="BZ76" s="10">
        <f t="shared" si="101"/>
        <v>0</v>
      </c>
      <c r="CA76" s="54">
        <f t="shared" si="102"/>
        <v>0</v>
      </c>
      <c r="CB76" s="10">
        <f t="shared" si="103"/>
        <v>0</v>
      </c>
      <c r="CC76" s="53" cm="1">
        <f t="array" aca="1" ref="CC76" ca="1">BZ76*CELL("contents",$Q76)</f>
        <v>0</v>
      </c>
      <c r="CD76" s="53" cm="1">
        <f t="array" aca="1" ref="CD76" ca="1">CA76*CELL("contents",$Q76)</f>
        <v>0</v>
      </c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4">
        <v>2500</v>
      </c>
      <c r="CP76" s="2"/>
      <c r="CQ76" s="2">
        <f t="shared" si="104"/>
        <v>0</v>
      </c>
      <c r="CR76" s="51">
        <f t="shared" si="105"/>
        <v>0</v>
      </c>
      <c r="CS76" s="53">
        <f t="shared" si="90"/>
        <v>0</v>
      </c>
      <c r="CT76" s="53">
        <f t="shared" si="106"/>
        <v>0</v>
      </c>
      <c r="CU76" s="53">
        <f t="shared" si="107"/>
        <v>0</v>
      </c>
      <c r="CV76" s="53">
        <f t="shared" si="108"/>
        <v>0</v>
      </c>
      <c r="CW76" s="53">
        <f t="shared" si="109"/>
        <v>0</v>
      </c>
      <c r="CX76" s="53">
        <f t="shared" si="110"/>
        <v>0</v>
      </c>
      <c r="CY76" s="53">
        <f t="shared" si="111"/>
        <v>0</v>
      </c>
      <c r="CZ76" s="53">
        <f t="shared" si="112"/>
        <v>0</v>
      </c>
      <c r="DA76" s="53">
        <f t="shared" si="113"/>
        <v>0</v>
      </c>
      <c r="DB76" s="53">
        <f t="shared" si="114"/>
        <v>0</v>
      </c>
      <c r="DC76" s="53">
        <f t="shared" si="115"/>
        <v>2500</v>
      </c>
      <c r="DD76" s="53">
        <f t="shared" si="116"/>
        <v>0</v>
      </c>
      <c r="DE76" s="10">
        <f t="shared" si="117"/>
        <v>2500</v>
      </c>
      <c r="DF76" s="54">
        <f t="shared" si="118"/>
        <v>1325</v>
      </c>
      <c r="DG76" s="10">
        <f t="shared" si="119"/>
        <v>3825</v>
      </c>
      <c r="DH76" s="53" cm="1">
        <f t="array" aca="1" ref="DH76" ca="1">DE76*CELL("contents",$Q76)</f>
        <v>312.5</v>
      </c>
      <c r="DI76" s="53" cm="1">
        <f t="array" aca="1" ref="DI76" ca="1">DF76*CELL("contents",$Q76)</f>
        <v>165.625</v>
      </c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>
        <f t="shared" si="120"/>
        <v>0</v>
      </c>
      <c r="DW76" s="51">
        <f t="shared" si="121"/>
        <v>0</v>
      </c>
      <c r="DX76" s="53">
        <f t="shared" si="200"/>
        <v>0</v>
      </c>
      <c r="DY76" s="53">
        <f t="shared" si="201"/>
        <v>0</v>
      </c>
      <c r="DZ76" s="53">
        <f t="shared" si="202"/>
        <v>0</v>
      </c>
      <c r="EA76" s="53">
        <f t="shared" si="203"/>
        <v>0</v>
      </c>
      <c r="EB76" s="53">
        <f t="shared" si="204"/>
        <v>0</v>
      </c>
      <c r="EC76" s="53">
        <f t="shared" si="205"/>
        <v>0</v>
      </c>
      <c r="ED76" s="53">
        <f t="shared" si="206"/>
        <v>0</v>
      </c>
      <c r="EE76" s="53">
        <f t="shared" si="207"/>
        <v>0</v>
      </c>
      <c r="EF76" s="53">
        <f t="shared" si="208"/>
        <v>0</v>
      </c>
      <c r="EG76" s="53">
        <f t="shared" si="209"/>
        <v>0</v>
      </c>
      <c r="EH76" s="53">
        <f t="shared" si="210"/>
        <v>0</v>
      </c>
      <c r="EI76" s="53">
        <f t="shared" si="211"/>
        <v>0</v>
      </c>
      <c r="EJ76" s="10">
        <f t="shared" si="122"/>
        <v>0</v>
      </c>
      <c r="EK76" s="54">
        <f t="shared" si="123"/>
        <v>0</v>
      </c>
      <c r="EL76" s="10">
        <f t="shared" si="124"/>
        <v>0</v>
      </c>
      <c r="EM76" s="53" cm="1">
        <f t="array" aca="1" ref="EM76" ca="1">EJ76*CELL("contents",$Q76)</f>
        <v>0</v>
      </c>
      <c r="EN76" s="53" cm="1">
        <f t="array" aca="1" ref="EN76" ca="1">EK76*CELL("contents",$Q76)</f>
        <v>0</v>
      </c>
      <c r="EO76" s="11">
        <f t="shared" si="125"/>
        <v>3825</v>
      </c>
      <c r="EP76" s="2">
        <v>1</v>
      </c>
      <c r="EQ76" s="2">
        <f t="shared" ref="EQ76:ET76" si="228">EP76*1.0215</f>
        <v>1.0215000000000001</v>
      </c>
      <c r="ER76" s="2">
        <f t="shared" si="228"/>
        <v>1.0434622500000001</v>
      </c>
      <c r="ES76" s="2">
        <f t="shared" si="228"/>
        <v>1.0658966883750003</v>
      </c>
      <c r="ET76" s="2">
        <f t="shared" si="228"/>
        <v>1.0888134671750629</v>
      </c>
      <c r="EU76" s="53">
        <f t="shared" si="213"/>
        <v>0</v>
      </c>
      <c r="EV76" s="53">
        <f t="shared" si="127"/>
        <v>0</v>
      </c>
      <c r="EW76" s="69">
        <f t="shared" si="214"/>
        <v>0</v>
      </c>
      <c r="EX76" s="69">
        <f t="shared" si="215"/>
        <v>0</v>
      </c>
      <c r="EY76" s="9">
        <f t="shared" si="129"/>
        <v>0</v>
      </c>
      <c r="EZ76" s="9">
        <f t="shared" si="92"/>
        <v>0</v>
      </c>
      <c r="FA76" s="9">
        <f t="shared" si="93"/>
        <v>0</v>
      </c>
      <c r="FB76" s="9">
        <f t="shared" si="94"/>
        <v>0</v>
      </c>
      <c r="FC76" t="s">
        <v>1534</v>
      </c>
    </row>
    <row r="77" spans="1:159" x14ac:dyDescent="0.25">
      <c r="A77" s="18">
        <v>1.2</v>
      </c>
      <c r="B77" s="27" t="s">
        <v>311</v>
      </c>
      <c r="C77" s="14" t="s">
        <v>157</v>
      </c>
      <c r="D77" s="2" t="s">
        <v>312</v>
      </c>
      <c r="E77" s="21" t="s">
        <v>313</v>
      </c>
      <c r="F77" s="2"/>
      <c r="G77" s="4" t="s">
        <v>267</v>
      </c>
      <c r="H77" s="6" t="s">
        <v>267</v>
      </c>
      <c r="I77" s="4"/>
      <c r="J77" s="7" t="s">
        <v>154</v>
      </c>
      <c r="K77" s="75"/>
      <c r="L77" s="80">
        <v>1</v>
      </c>
      <c r="M77" s="56">
        <v>0</v>
      </c>
      <c r="N77" s="86">
        <v>0.53</v>
      </c>
      <c r="O77" s="6" t="s">
        <v>155</v>
      </c>
      <c r="P77" s="2" t="s">
        <v>173</v>
      </c>
      <c r="Q77" s="200">
        <f>VLOOKUP(P77,Contingencies!$A$2:$D$7,4,FALSE)</f>
        <v>0.125</v>
      </c>
      <c r="R77" s="53">
        <f t="shared" si="216"/>
        <v>573.75</v>
      </c>
      <c r="S77" s="67">
        <f t="shared" si="217"/>
        <v>304.08750000000003</v>
      </c>
      <c r="T77" s="4"/>
      <c r="U77" s="2">
        <v>3000</v>
      </c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>
        <f t="shared" si="218"/>
        <v>0</v>
      </c>
      <c r="AH77" s="51">
        <f t="shared" si="95"/>
        <v>0</v>
      </c>
      <c r="AI77" s="53">
        <f t="shared" si="176"/>
        <v>3000</v>
      </c>
      <c r="AJ77" s="53">
        <f t="shared" si="177"/>
        <v>0</v>
      </c>
      <c r="AK77" s="53">
        <f t="shared" si="178"/>
        <v>0</v>
      </c>
      <c r="AL77" s="53">
        <f t="shared" si="179"/>
        <v>0</v>
      </c>
      <c r="AM77" s="53">
        <f t="shared" si="180"/>
        <v>0</v>
      </c>
      <c r="AN77" s="53">
        <f t="shared" si="181"/>
        <v>0</v>
      </c>
      <c r="AO77" s="53">
        <f t="shared" si="182"/>
        <v>0</v>
      </c>
      <c r="AP77" s="53">
        <f t="shared" si="183"/>
        <v>0</v>
      </c>
      <c r="AQ77" s="53">
        <f t="shared" si="184"/>
        <v>0</v>
      </c>
      <c r="AR77" s="53">
        <f t="shared" si="185"/>
        <v>0</v>
      </c>
      <c r="AS77" s="53">
        <f t="shared" si="186"/>
        <v>0</v>
      </c>
      <c r="AT77" s="53">
        <f t="shared" si="187"/>
        <v>0</v>
      </c>
      <c r="AU77" s="10">
        <f t="shared" si="96"/>
        <v>3000</v>
      </c>
      <c r="AV77" s="54">
        <f t="shared" si="97"/>
        <v>1590</v>
      </c>
      <c r="AW77" s="10">
        <f t="shared" si="98"/>
        <v>4590</v>
      </c>
      <c r="AX77" s="53" cm="1">
        <f t="array" aca="1" ref="AX77" ca="1">AU77*CELL("contents",$Q77)</f>
        <v>375</v>
      </c>
      <c r="AY77" s="53" cm="1">
        <f t="array" aca="1" ref="AY77" ca="1">AV77*CELL("contents",$Q77)</f>
        <v>198.75</v>
      </c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>
        <f t="shared" si="99"/>
        <v>0</v>
      </c>
      <c r="BM77" s="51">
        <f t="shared" si="100"/>
        <v>0</v>
      </c>
      <c r="BN77" s="53">
        <f t="shared" si="188"/>
        <v>0</v>
      </c>
      <c r="BO77" s="53">
        <f t="shared" si="189"/>
        <v>0</v>
      </c>
      <c r="BP77" s="53">
        <f t="shared" si="190"/>
        <v>0</v>
      </c>
      <c r="BQ77" s="53">
        <f t="shared" si="191"/>
        <v>0</v>
      </c>
      <c r="BR77" s="53">
        <f t="shared" si="192"/>
        <v>0</v>
      </c>
      <c r="BS77" s="53">
        <f t="shared" si="193"/>
        <v>0</v>
      </c>
      <c r="BT77" s="53">
        <f t="shared" si="194"/>
        <v>0</v>
      </c>
      <c r="BU77" s="53">
        <f t="shared" si="195"/>
        <v>0</v>
      </c>
      <c r="BV77" s="53">
        <f t="shared" si="196"/>
        <v>0</v>
      </c>
      <c r="BW77" s="53">
        <f t="shared" si="197"/>
        <v>0</v>
      </c>
      <c r="BX77" s="53">
        <f t="shared" si="198"/>
        <v>0</v>
      </c>
      <c r="BY77" s="53">
        <f t="shared" si="199"/>
        <v>0</v>
      </c>
      <c r="BZ77" s="10">
        <f t="shared" si="101"/>
        <v>0</v>
      </c>
      <c r="CA77" s="54">
        <f t="shared" si="102"/>
        <v>0</v>
      </c>
      <c r="CB77" s="10">
        <f t="shared" si="103"/>
        <v>0</v>
      </c>
      <c r="CC77" s="53" cm="1">
        <f t="array" aca="1" ref="CC77" ca="1">BZ77*CELL("contents",$Q77)</f>
        <v>0</v>
      </c>
      <c r="CD77" s="53" cm="1">
        <f t="array" aca="1" ref="CD77" ca="1">CA77*CELL("contents",$Q77)</f>
        <v>0</v>
      </c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>
        <f t="shared" si="104"/>
        <v>0</v>
      </c>
      <c r="CR77" s="51">
        <f t="shared" si="105"/>
        <v>0</v>
      </c>
      <c r="CS77" s="53">
        <f t="shared" si="90"/>
        <v>0</v>
      </c>
      <c r="CT77" s="53">
        <f t="shared" si="106"/>
        <v>0</v>
      </c>
      <c r="CU77" s="53">
        <f t="shared" si="107"/>
        <v>0</v>
      </c>
      <c r="CV77" s="53">
        <f t="shared" si="108"/>
        <v>0</v>
      </c>
      <c r="CW77" s="53">
        <f t="shared" si="109"/>
        <v>0</v>
      </c>
      <c r="CX77" s="53">
        <f t="shared" si="110"/>
        <v>0</v>
      </c>
      <c r="CY77" s="53">
        <f t="shared" si="111"/>
        <v>0</v>
      </c>
      <c r="CZ77" s="53">
        <f t="shared" si="112"/>
        <v>0</v>
      </c>
      <c r="DA77" s="53">
        <f t="shared" si="113"/>
        <v>0</v>
      </c>
      <c r="DB77" s="53">
        <f t="shared" si="114"/>
        <v>0</v>
      </c>
      <c r="DC77" s="53">
        <f t="shared" si="115"/>
        <v>0</v>
      </c>
      <c r="DD77" s="53">
        <f t="shared" si="116"/>
        <v>0</v>
      </c>
      <c r="DE77" s="10">
        <f t="shared" si="117"/>
        <v>0</v>
      </c>
      <c r="DF77" s="54">
        <f t="shared" si="118"/>
        <v>0</v>
      </c>
      <c r="DG77" s="10">
        <f t="shared" si="119"/>
        <v>0</v>
      </c>
      <c r="DH77" s="53" cm="1">
        <f t="array" aca="1" ref="DH77" ca="1">DE77*CELL("contents",$Q77)</f>
        <v>0</v>
      </c>
      <c r="DI77" s="53" cm="1">
        <f t="array" aca="1" ref="DI77" ca="1">DF77*CELL("contents",$Q77)</f>
        <v>0</v>
      </c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>
        <f t="shared" si="120"/>
        <v>0</v>
      </c>
      <c r="DW77" s="51">
        <f t="shared" si="121"/>
        <v>0</v>
      </c>
      <c r="DX77" s="53">
        <f t="shared" si="200"/>
        <v>0</v>
      </c>
      <c r="DY77" s="53">
        <f t="shared" si="201"/>
        <v>0</v>
      </c>
      <c r="DZ77" s="53">
        <f t="shared" si="202"/>
        <v>0</v>
      </c>
      <c r="EA77" s="53">
        <f t="shared" si="203"/>
        <v>0</v>
      </c>
      <c r="EB77" s="53">
        <f t="shared" si="204"/>
        <v>0</v>
      </c>
      <c r="EC77" s="53">
        <f t="shared" si="205"/>
        <v>0</v>
      </c>
      <c r="ED77" s="53">
        <f t="shared" si="206"/>
        <v>0</v>
      </c>
      <c r="EE77" s="53">
        <f t="shared" si="207"/>
        <v>0</v>
      </c>
      <c r="EF77" s="53">
        <f t="shared" si="208"/>
        <v>0</v>
      </c>
      <c r="EG77" s="53">
        <f t="shared" si="209"/>
        <v>0</v>
      </c>
      <c r="EH77" s="53">
        <f t="shared" si="210"/>
        <v>0</v>
      </c>
      <c r="EI77" s="53">
        <f t="shared" si="211"/>
        <v>0</v>
      </c>
      <c r="EJ77" s="10">
        <f t="shared" si="122"/>
        <v>0</v>
      </c>
      <c r="EK77" s="54">
        <f t="shared" si="123"/>
        <v>0</v>
      </c>
      <c r="EL77" s="10">
        <f t="shared" si="124"/>
        <v>0</v>
      </c>
      <c r="EM77" s="53" cm="1">
        <f t="array" aca="1" ref="EM77" ca="1">EJ77*CELL("contents",$Q77)</f>
        <v>0</v>
      </c>
      <c r="EN77" s="53" cm="1">
        <f t="array" aca="1" ref="EN77" ca="1">EK77*CELL("contents",$Q77)</f>
        <v>0</v>
      </c>
      <c r="EO77" s="11">
        <f t="shared" si="125"/>
        <v>4590</v>
      </c>
      <c r="EP77" s="2">
        <v>1</v>
      </c>
      <c r="EQ77" s="2">
        <f t="shared" ref="EQ77:ET77" si="229">EP77*1.0215</f>
        <v>1.0215000000000001</v>
      </c>
      <c r="ER77" s="2">
        <f t="shared" si="229"/>
        <v>1.0434622500000001</v>
      </c>
      <c r="ES77" s="2">
        <f t="shared" si="229"/>
        <v>1.0658966883750003</v>
      </c>
      <c r="ET77" s="2">
        <f t="shared" si="229"/>
        <v>1.0888134671750629</v>
      </c>
      <c r="EU77" s="53">
        <f t="shared" si="213"/>
        <v>0</v>
      </c>
      <c r="EV77" s="53">
        <f t="shared" si="127"/>
        <v>0</v>
      </c>
      <c r="EW77" s="69">
        <f t="shared" si="214"/>
        <v>0</v>
      </c>
      <c r="EX77" s="69">
        <f t="shared" si="215"/>
        <v>0</v>
      </c>
      <c r="EY77" s="9">
        <f t="shared" si="129"/>
        <v>0</v>
      </c>
      <c r="EZ77" s="9">
        <f t="shared" si="92"/>
        <v>0</v>
      </c>
      <c r="FA77" s="9">
        <f t="shared" si="93"/>
        <v>0</v>
      </c>
      <c r="FB77" s="9">
        <f t="shared" si="94"/>
        <v>0</v>
      </c>
      <c r="FC77" t="s">
        <v>1534</v>
      </c>
    </row>
    <row r="78" spans="1:159" x14ac:dyDescent="0.25">
      <c r="A78" s="18">
        <v>1.2</v>
      </c>
      <c r="B78" s="27" t="s">
        <v>314</v>
      </c>
      <c r="C78" s="14" t="s">
        <v>157</v>
      </c>
      <c r="D78" s="2" t="s">
        <v>315</v>
      </c>
      <c r="E78" s="21" t="s">
        <v>316</v>
      </c>
      <c r="F78" s="2"/>
      <c r="G78" s="4" t="s">
        <v>151</v>
      </c>
      <c r="H78" s="6" t="s">
        <v>163</v>
      </c>
      <c r="I78" s="4" t="s">
        <v>269</v>
      </c>
      <c r="J78" s="7" t="s">
        <v>154</v>
      </c>
      <c r="K78" s="75">
        <v>77</v>
      </c>
      <c r="L78" s="81">
        <v>77</v>
      </c>
      <c r="M78" s="56">
        <v>0</v>
      </c>
      <c r="N78" s="86">
        <v>0</v>
      </c>
      <c r="O78" s="6" t="s">
        <v>155</v>
      </c>
      <c r="P78" s="2" t="s">
        <v>173</v>
      </c>
      <c r="Q78" s="200">
        <f>VLOOKUP(P78,Contingencies!$A$2:$D$7,4,FALSE)</f>
        <v>0.125</v>
      </c>
      <c r="R78" s="53">
        <f t="shared" si="216"/>
        <v>314.62200000000001</v>
      </c>
      <c r="S78" s="67">
        <f t="shared" si="217"/>
        <v>0</v>
      </c>
      <c r="T78" s="4"/>
      <c r="U78" s="2"/>
      <c r="V78" s="2"/>
      <c r="W78" s="2"/>
      <c r="X78" s="2"/>
      <c r="Y78" s="2"/>
      <c r="Z78" s="2"/>
      <c r="AA78" s="2"/>
      <c r="AB78" s="2"/>
      <c r="AC78" s="4">
        <v>16</v>
      </c>
      <c r="AD78" s="4">
        <v>16</v>
      </c>
      <c r="AE78" s="2"/>
      <c r="AF78" s="2"/>
      <c r="AG78" s="2">
        <f t="shared" si="218"/>
        <v>32</v>
      </c>
      <c r="AH78" s="51">
        <f t="shared" si="95"/>
        <v>0.21333333333333332</v>
      </c>
      <c r="AI78" s="53">
        <f t="shared" si="176"/>
        <v>0</v>
      </c>
      <c r="AJ78" s="53">
        <f t="shared" si="177"/>
        <v>0</v>
      </c>
      <c r="AK78" s="53">
        <f t="shared" si="178"/>
        <v>0</v>
      </c>
      <c r="AL78" s="53">
        <f t="shared" si="179"/>
        <v>0</v>
      </c>
      <c r="AM78" s="53">
        <f t="shared" si="180"/>
        <v>0</v>
      </c>
      <c r="AN78" s="53">
        <f t="shared" si="181"/>
        <v>0</v>
      </c>
      <c r="AO78" s="53">
        <f t="shared" si="182"/>
        <v>0</v>
      </c>
      <c r="AP78" s="53">
        <f t="shared" si="183"/>
        <v>0</v>
      </c>
      <c r="AQ78" s="53">
        <f t="shared" si="184"/>
        <v>1258.4880000000001</v>
      </c>
      <c r="AR78" s="53">
        <f t="shared" si="185"/>
        <v>1258.4880000000001</v>
      </c>
      <c r="AS78" s="53">
        <f t="shared" si="186"/>
        <v>0</v>
      </c>
      <c r="AT78" s="53">
        <f t="shared" si="187"/>
        <v>0</v>
      </c>
      <c r="AU78" s="10">
        <f t="shared" si="96"/>
        <v>2516.9760000000001</v>
      </c>
      <c r="AV78" s="54">
        <f t="shared" si="97"/>
        <v>0</v>
      </c>
      <c r="AW78" s="10">
        <f t="shared" si="98"/>
        <v>2516.9760000000001</v>
      </c>
      <c r="AX78" s="53" cm="1">
        <f t="array" aca="1" ref="AX78" ca="1">AU78*CELL("contents",$Q78)</f>
        <v>314.62200000000001</v>
      </c>
      <c r="AY78" s="53" cm="1">
        <f t="array" aca="1" ref="AY78" ca="1">AV78*CELL("contents",$Q78)</f>
        <v>0</v>
      </c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>
        <f t="shared" si="99"/>
        <v>0</v>
      </c>
      <c r="BM78" s="51">
        <f t="shared" si="100"/>
        <v>0</v>
      </c>
      <c r="BN78" s="53">
        <f t="shared" si="188"/>
        <v>0</v>
      </c>
      <c r="BO78" s="53">
        <f t="shared" si="189"/>
        <v>0</v>
      </c>
      <c r="BP78" s="53">
        <f t="shared" si="190"/>
        <v>0</v>
      </c>
      <c r="BQ78" s="53">
        <f t="shared" si="191"/>
        <v>0</v>
      </c>
      <c r="BR78" s="53">
        <f t="shared" si="192"/>
        <v>0</v>
      </c>
      <c r="BS78" s="53">
        <f t="shared" si="193"/>
        <v>0</v>
      </c>
      <c r="BT78" s="53">
        <f t="shared" si="194"/>
        <v>0</v>
      </c>
      <c r="BU78" s="53">
        <f t="shared" si="195"/>
        <v>0</v>
      </c>
      <c r="BV78" s="53">
        <f t="shared" si="196"/>
        <v>0</v>
      </c>
      <c r="BW78" s="53">
        <f t="shared" si="197"/>
        <v>0</v>
      </c>
      <c r="BX78" s="53">
        <f t="shared" si="198"/>
        <v>0</v>
      </c>
      <c r="BY78" s="53">
        <f t="shared" si="199"/>
        <v>0</v>
      </c>
      <c r="BZ78" s="10">
        <f t="shared" si="101"/>
        <v>0</v>
      </c>
      <c r="CA78" s="54">
        <f t="shared" si="102"/>
        <v>0</v>
      </c>
      <c r="CB78" s="10">
        <f t="shared" si="103"/>
        <v>0</v>
      </c>
      <c r="CC78" s="53" cm="1">
        <f t="array" aca="1" ref="CC78" ca="1">BZ78*CELL("contents",$Q78)</f>
        <v>0</v>
      </c>
      <c r="CD78" s="53" cm="1">
        <f t="array" aca="1" ref="CD78" ca="1">CA78*CELL("contents",$Q78)</f>
        <v>0</v>
      </c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>
        <f t="shared" si="104"/>
        <v>0</v>
      </c>
      <c r="CR78" s="51">
        <f t="shared" si="105"/>
        <v>0</v>
      </c>
      <c r="CS78" s="53">
        <f t="shared" si="90"/>
        <v>0</v>
      </c>
      <c r="CT78" s="53">
        <f t="shared" si="106"/>
        <v>0</v>
      </c>
      <c r="CU78" s="53">
        <f t="shared" si="107"/>
        <v>0</v>
      </c>
      <c r="CV78" s="53">
        <f t="shared" si="108"/>
        <v>0</v>
      </c>
      <c r="CW78" s="53">
        <f t="shared" si="109"/>
        <v>0</v>
      </c>
      <c r="CX78" s="53">
        <f t="shared" si="110"/>
        <v>0</v>
      </c>
      <c r="CY78" s="53">
        <f t="shared" si="111"/>
        <v>0</v>
      </c>
      <c r="CZ78" s="53">
        <f t="shared" si="112"/>
        <v>0</v>
      </c>
      <c r="DA78" s="53">
        <f t="shared" si="113"/>
        <v>0</v>
      </c>
      <c r="DB78" s="53">
        <f t="shared" si="114"/>
        <v>0</v>
      </c>
      <c r="DC78" s="53">
        <f t="shared" si="115"/>
        <v>0</v>
      </c>
      <c r="DD78" s="53">
        <f t="shared" si="116"/>
        <v>0</v>
      </c>
      <c r="DE78" s="10">
        <f t="shared" si="117"/>
        <v>0</v>
      </c>
      <c r="DF78" s="54">
        <f t="shared" si="118"/>
        <v>0</v>
      </c>
      <c r="DG78" s="10">
        <f t="shared" si="119"/>
        <v>0</v>
      </c>
      <c r="DH78" s="53" cm="1">
        <f t="array" aca="1" ref="DH78" ca="1">DE78*CELL("contents",$Q78)</f>
        <v>0</v>
      </c>
      <c r="DI78" s="53" cm="1">
        <f t="array" aca="1" ref="DI78" ca="1">DF78*CELL("contents",$Q78)</f>
        <v>0</v>
      </c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>
        <f t="shared" si="120"/>
        <v>0</v>
      </c>
      <c r="DW78" s="51">
        <f t="shared" si="121"/>
        <v>0</v>
      </c>
      <c r="DX78" s="53">
        <f t="shared" si="200"/>
        <v>0</v>
      </c>
      <c r="DY78" s="53">
        <f t="shared" si="201"/>
        <v>0</v>
      </c>
      <c r="DZ78" s="53">
        <f t="shared" si="202"/>
        <v>0</v>
      </c>
      <c r="EA78" s="53">
        <f t="shared" si="203"/>
        <v>0</v>
      </c>
      <c r="EB78" s="53">
        <f t="shared" si="204"/>
        <v>0</v>
      </c>
      <c r="EC78" s="53">
        <f t="shared" si="205"/>
        <v>0</v>
      </c>
      <c r="ED78" s="53">
        <f t="shared" si="206"/>
        <v>0</v>
      </c>
      <c r="EE78" s="53">
        <f t="shared" si="207"/>
        <v>0</v>
      </c>
      <c r="EF78" s="53">
        <f t="shared" si="208"/>
        <v>0</v>
      </c>
      <c r="EG78" s="53">
        <f t="shared" si="209"/>
        <v>0</v>
      </c>
      <c r="EH78" s="53">
        <f t="shared" si="210"/>
        <v>0</v>
      </c>
      <c r="EI78" s="53">
        <f t="shared" si="211"/>
        <v>0</v>
      </c>
      <c r="EJ78" s="10">
        <f t="shared" si="122"/>
        <v>0</v>
      </c>
      <c r="EK78" s="54">
        <f t="shared" si="123"/>
        <v>0</v>
      </c>
      <c r="EL78" s="10">
        <f t="shared" si="124"/>
        <v>0</v>
      </c>
      <c r="EM78" s="53" cm="1">
        <f t="array" aca="1" ref="EM78" ca="1">EJ78*CELL("contents",$Q78)</f>
        <v>0</v>
      </c>
      <c r="EN78" s="53" cm="1">
        <f t="array" aca="1" ref="EN78" ca="1">EK78*CELL("contents",$Q78)</f>
        <v>0</v>
      </c>
      <c r="EO78" s="11">
        <f t="shared" si="125"/>
        <v>2516.9760000000001</v>
      </c>
      <c r="EP78" s="2">
        <v>1</v>
      </c>
      <c r="EQ78" s="2">
        <f t="shared" ref="EQ78:ET78" si="230">EP78*1.0215</f>
        <v>1.0215000000000001</v>
      </c>
      <c r="ER78" s="2">
        <f t="shared" si="230"/>
        <v>1.0434622500000001</v>
      </c>
      <c r="ES78" s="2">
        <f t="shared" si="230"/>
        <v>1.0658966883750003</v>
      </c>
      <c r="ET78" s="2">
        <f t="shared" si="230"/>
        <v>1.0888134671750629</v>
      </c>
      <c r="EU78" s="53">
        <f t="shared" si="213"/>
        <v>2516.9760000000001</v>
      </c>
      <c r="EV78" s="53">
        <f t="shared" si="127"/>
        <v>0</v>
      </c>
      <c r="EW78" s="69">
        <f t="shared" si="214"/>
        <v>0</v>
      </c>
      <c r="EX78" s="69">
        <f t="shared" si="215"/>
        <v>0</v>
      </c>
      <c r="EY78" s="9">
        <f t="shared" si="129"/>
        <v>0</v>
      </c>
      <c r="EZ78" s="9">
        <f t="shared" si="92"/>
        <v>0</v>
      </c>
      <c r="FA78" s="9">
        <f t="shared" si="93"/>
        <v>0</v>
      </c>
      <c r="FB78" s="9">
        <f t="shared" si="94"/>
        <v>0</v>
      </c>
      <c r="FC78" t="s">
        <v>1534</v>
      </c>
    </row>
    <row r="79" spans="1:159" x14ac:dyDescent="0.25">
      <c r="A79" s="18">
        <v>1.2</v>
      </c>
      <c r="B79" s="27" t="s">
        <v>314</v>
      </c>
      <c r="C79" s="14" t="s">
        <v>157</v>
      </c>
      <c r="D79" s="2" t="s">
        <v>315</v>
      </c>
      <c r="E79" s="21" t="s">
        <v>316</v>
      </c>
      <c r="F79" s="2"/>
      <c r="G79" s="4" t="s">
        <v>267</v>
      </c>
      <c r="H79" s="6" t="s">
        <v>267</v>
      </c>
      <c r="I79" s="4"/>
      <c r="J79" s="7" t="s">
        <v>154</v>
      </c>
      <c r="K79" s="75"/>
      <c r="L79" s="80">
        <v>1</v>
      </c>
      <c r="M79" s="56">
        <v>0</v>
      </c>
      <c r="N79" s="86">
        <v>0.53</v>
      </c>
      <c r="O79" s="6" t="s">
        <v>155</v>
      </c>
      <c r="P79" s="2" t="s">
        <v>173</v>
      </c>
      <c r="Q79" s="200">
        <f>VLOOKUP(P79,Contingencies!$A$2:$D$7,4,FALSE)</f>
        <v>0.125</v>
      </c>
      <c r="R79" s="53">
        <f t="shared" si="216"/>
        <v>935.97749999999996</v>
      </c>
      <c r="S79" s="67">
        <f t="shared" si="217"/>
        <v>496.06807500000002</v>
      </c>
      <c r="T79" s="4" t="s">
        <v>317</v>
      </c>
      <c r="U79" s="2"/>
      <c r="V79" s="2"/>
      <c r="W79" s="2"/>
      <c r="X79" s="2"/>
      <c r="Y79" s="2"/>
      <c r="Z79" s="2"/>
      <c r="AA79" s="2"/>
      <c r="AB79" s="2"/>
      <c r="AC79" s="4">
        <v>2447</v>
      </c>
      <c r="AD79" s="4">
        <v>2447</v>
      </c>
      <c r="AE79" s="2"/>
      <c r="AF79" s="2"/>
      <c r="AG79" s="2">
        <f t="shared" si="218"/>
        <v>0</v>
      </c>
      <c r="AH79" s="51">
        <f t="shared" si="95"/>
        <v>0</v>
      </c>
      <c r="AI79" s="53">
        <f t="shared" si="176"/>
        <v>0</v>
      </c>
      <c r="AJ79" s="53">
        <f t="shared" si="177"/>
        <v>0</v>
      </c>
      <c r="AK79" s="53">
        <f t="shared" si="178"/>
        <v>0</v>
      </c>
      <c r="AL79" s="53">
        <f t="shared" si="179"/>
        <v>0</v>
      </c>
      <c r="AM79" s="53">
        <f t="shared" si="180"/>
        <v>0</v>
      </c>
      <c r="AN79" s="53">
        <f t="shared" si="181"/>
        <v>0</v>
      </c>
      <c r="AO79" s="53">
        <f t="shared" si="182"/>
        <v>0</v>
      </c>
      <c r="AP79" s="53">
        <f t="shared" si="183"/>
        <v>0</v>
      </c>
      <c r="AQ79" s="53">
        <f t="shared" si="184"/>
        <v>2447</v>
      </c>
      <c r="AR79" s="53">
        <f t="shared" si="185"/>
        <v>2447</v>
      </c>
      <c r="AS79" s="53">
        <f t="shared" si="186"/>
        <v>0</v>
      </c>
      <c r="AT79" s="53">
        <f t="shared" si="187"/>
        <v>0</v>
      </c>
      <c r="AU79" s="10">
        <f t="shared" si="96"/>
        <v>4894</v>
      </c>
      <c r="AV79" s="54">
        <f t="shared" si="97"/>
        <v>2593.8200000000002</v>
      </c>
      <c r="AW79" s="10">
        <f t="shared" si="98"/>
        <v>7487.82</v>
      </c>
      <c r="AX79" s="53" cm="1">
        <f t="array" aca="1" ref="AX79" ca="1">AU79*CELL("contents",$Q79)</f>
        <v>611.75</v>
      </c>
      <c r="AY79" s="53" cm="1">
        <f t="array" aca="1" ref="AY79" ca="1">AV79*CELL("contents",$Q79)</f>
        <v>324.22750000000002</v>
      </c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>
        <f t="shared" si="99"/>
        <v>0</v>
      </c>
      <c r="BM79" s="51">
        <f t="shared" si="100"/>
        <v>0</v>
      </c>
      <c r="BN79" s="53">
        <f t="shared" si="188"/>
        <v>0</v>
      </c>
      <c r="BO79" s="53">
        <f t="shared" si="189"/>
        <v>0</v>
      </c>
      <c r="BP79" s="53">
        <f t="shared" si="190"/>
        <v>0</v>
      </c>
      <c r="BQ79" s="53">
        <f t="shared" si="191"/>
        <v>0</v>
      </c>
      <c r="BR79" s="53">
        <f t="shared" si="192"/>
        <v>0</v>
      </c>
      <c r="BS79" s="53">
        <f t="shared" si="193"/>
        <v>0</v>
      </c>
      <c r="BT79" s="53">
        <f t="shared" si="194"/>
        <v>0</v>
      </c>
      <c r="BU79" s="53">
        <f t="shared" si="195"/>
        <v>0</v>
      </c>
      <c r="BV79" s="53">
        <f t="shared" si="196"/>
        <v>0</v>
      </c>
      <c r="BW79" s="53">
        <f t="shared" si="197"/>
        <v>0</v>
      </c>
      <c r="BX79" s="53">
        <f t="shared" si="198"/>
        <v>0</v>
      </c>
      <c r="BY79" s="53">
        <f t="shared" si="199"/>
        <v>0</v>
      </c>
      <c r="BZ79" s="10">
        <f t="shared" si="101"/>
        <v>0</v>
      </c>
      <c r="CA79" s="54">
        <f t="shared" si="102"/>
        <v>0</v>
      </c>
      <c r="CB79" s="10">
        <f t="shared" si="103"/>
        <v>0</v>
      </c>
      <c r="CC79" s="53" cm="1">
        <f t="array" aca="1" ref="CC79" ca="1">BZ79*CELL("contents",$Q79)</f>
        <v>0</v>
      </c>
      <c r="CD79" s="53" cm="1">
        <f t="array" aca="1" ref="CD79" ca="1">CA79*CELL("contents",$Q79)</f>
        <v>0</v>
      </c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>
        <f t="shared" si="104"/>
        <v>0</v>
      </c>
      <c r="CR79" s="51">
        <f t="shared" si="105"/>
        <v>0</v>
      </c>
      <c r="CS79" s="53">
        <f t="shared" si="90"/>
        <v>0</v>
      </c>
      <c r="CT79" s="53">
        <f t="shared" si="106"/>
        <v>0</v>
      </c>
      <c r="CU79" s="53">
        <f t="shared" si="107"/>
        <v>0</v>
      </c>
      <c r="CV79" s="53">
        <f t="shared" si="108"/>
        <v>0</v>
      </c>
      <c r="CW79" s="53">
        <f t="shared" si="109"/>
        <v>0</v>
      </c>
      <c r="CX79" s="53">
        <f t="shared" si="110"/>
        <v>0</v>
      </c>
      <c r="CY79" s="53">
        <f t="shared" si="111"/>
        <v>0</v>
      </c>
      <c r="CZ79" s="53">
        <f t="shared" si="112"/>
        <v>0</v>
      </c>
      <c r="DA79" s="53">
        <f t="shared" si="113"/>
        <v>0</v>
      </c>
      <c r="DB79" s="53">
        <f t="shared" si="114"/>
        <v>0</v>
      </c>
      <c r="DC79" s="53">
        <f t="shared" si="115"/>
        <v>0</v>
      </c>
      <c r="DD79" s="53">
        <f t="shared" si="116"/>
        <v>0</v>
      </c>
      <c r="DE79" s="10">
        <f t="shared" si="117"/>
        <v>0</v>
      </c>
      <c r="DF79" s="54">
        <f t="shared" si="118"/>
        <v>0</v>
      </c>
      <c r="DG79" s="10">
        <f t="shared" si="119"/>
        <v>0</v>
      </c>
      <c r="DH79" s="53" cm="1">
        <f t="array" aca="1" ref="DH79" ca="1">DE79*CELL("contents",$Q79)</f>
        <v>0</v>
      </c>
      <c r="DI79" s="53" cm="1">
        <f t="array" aca="1" ref="DI79" ca="1">DF79*CELL("contents",$Q79)</f>
        <v>0</v>
      </c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>
        <f t="shared" si="120"/>
        <v>0</v>
      </c>
      <c r="DW79" s="51">
        <f t="shared" si="121"/>
        <v>0</v>
      </c>
      <c r="DX79" s="53">
        <f t="shared" si="200"/>
        <v>0</v>
      </c>
      <c r="DY79" s="53">
        <f t="shared" si="201"/>
        <v>0</v>
      </c>
      <c r="DZ79" s="53">
        <f t="shared" si="202"/>
        <v>0</v>
      </c>
      <c r="EA79" s="53">
        <f t="shared" si="203"/>
        <v>0</v>
      </c>
      <c r="EB79" s="53">
        <f t="shared" si="204"/>
        <v>0</v>
      </c>
      <c r="EC79" s="53">
        <f t="shared" si="205"/>
        <v>0</v>
      </c>
      <c r="ED79" s="53">
        <f t="shared" si="206"/>
        <v>0</v>
      </c>
      <c r="EE79" s="53">
        <f t="shared" si="207"/>
        <v>0</v>
      </c>
      <c r="EF79" s="53">
        <f t="shared" si="208"/>
        <v>0</v>
      </c>
      <c r="EG79" s="53">
        <f t="shared" si="209"/>
        <v>0</v>
      </c>
      <c r="EH79" s="53">
        <f t="shared" si="210"/>
        <v>0</v>
      </c>
      <c r="EI79" s="53">
        <f t="shared" si="211"/>
        <v>0</v>
      </c>
      <c r="EJ79" s="10">
        <f t="shared" si="122"/>
        <v>0</v>
      </c>
      <c r="EK79" s="54">
        <f t="shared" si="123"/>
        <v>0</v>
      </c>
      <c r="EL79" s="10">
        <f t="shared" si="124"/>
        <v>0</v>
      </c>
      <c r="EM79" s="53" cm="1">
        <f t="array" aca="1" ref="EM79" ca="1">EJ79*CELL("contents",$Q79)</f>
        <v>0</v>
      </c>
      <c r="EN79" s="53" cm="1">
        <f t="array" aca="1" ref="EN79" ca="1">EK79*CELL("contents",$Q79)</f>
        <v>0</v>
      </c>
      <c r="EO79" s="11">
        <f t="shared" si="125"/>
        <v>7487.82</v>
      </c>
      <c r="EP79" s="2">
        <v>1</v>
      </c>
      <c r="EQ79" s="2">
        <f t="shared" ref="EQ79:ET79" si="231">EP79*1.0215</f>
        <v>1.0215000000000001</v>
      </c>
      <c r="ER79" s="2">
        <f t="shared" si="231"/>
        <v>1.0434622500000001</v>
      </c>
      <c r="ES79" s="2">
        <f t="shared" si="231"/>
        <v>1.0658966883750003</v>
      </c>
      <c r="ET79" s="2">
        <f t="shared" si="231"/>
        <v>1.0888134671750629</v>
      </c>
      <c r="EU79" s="53">
        <f t="shared" si="213"/>
        <v>0</v>
      </c>
      <c r="EV79" s="53">
        <f t="shared" si="127"/>
        <v>0</v>
      </c>
      <c r="EW79" s="69">
        <f t="shared" si="214"/>
        <v>0</v>
      </c>
      <c r="EX79" s="69">
        <f t="shared" si="215"/>
        <v>0</v>
      </c>
      <c r="EY79" s="9">
        <f t="shared" si="129"/>
        <v>0</v>
      </c>
      <c r="EZ79" s="9">
        <f t="shared" si="92"/>
        <v>0</v>
      </c>
      <c r="FA79" s="9">
        <f t="shared" si="93"/>
        <v>0</v>
      </c>
      <c r="FB79" s="9">
        <f t="shared" si="94"/>
        <v>0</v>
      </c>
      <c r="FC79" t="s">
        <v>1534</v>
      </c>
    </row>
    <row r="80" spans="1:159" x14ac:dyDescent="0.25">
      <c r="A80" s="18">
        <v>1.2</v>
      </c>
      <c r="B80" s="27" t="s">
        <v>318</v>
      </c>
      <c r="C80" s="14" t="s">
        <v>157</v>
      </c>
      <c r="D80" s="2" t="s">
        <v>319</v>
      </c>
      <c r="E80" s="21" t="s">
        <v>320</v>
      </c>
      <c r="F80" s="2"/>
      <c r="G80" s="4" t="s">
        <v>151</v>
      </c>
      <c r="H80" s="6" t="s">
        <v>163</v>
      </c>
      <c r="I80" s="4" t="s">
        <v>269</v>
      </c>
      <c r="J80" s="7" t="s">
        <v>154</v>
      </c>
      <c r="K80" s="75">
        <v>77</v>
      </c>
      <c r="L80" s="81">
        <v>77</v>
      </c>
      <c r="M80" s="56">
        <v>0</v>
      </c>
      <c r="N80" s="86">
        <v>0</v>
      </c>
      <c r="O80" s="6" t="s">
        <v>155</v>
      </c>
      <c r="P80" s="2" t="s">
        <v>173</v>
      </c>
      <c r="Q80" s="200">
        <f>VLOOKUP(P80,Contingencies!$A$2:$D$7,4,FALSE)</f>
        <v>0.125</v>
      </c>
      <c r="R80" s="53">
        <f t="shared" si="216"/>
        <v>78.655500000000004</v>
      </c>
      <c r="S80" s="67">
        <f t="shared" si="217"/>
        <v>0</v>
      </c>
      <c r="T80" s="4" t="s">
        <v>321</v>
      </c>
      <c r="U80" s="2"/>
      <c r="V80" s="2"/>
      <c r="W80" s="2"/>
      <c r="X80" s="2">
        <v>8</v>
      </c>
      <c r="Y80" s="2"/>
      <c r="Z80" s="2"/>
      <c r="AA80" s="2"/>
      <c r="AB80" s="2"/>
      <c r="AC80" s="4"/>
      <c r="AD80" s="2"/>
      <c r="AE80" s="2"/>
      <c r="AF80" s="2"/>
      <c r="AG80" s="2">
        <f t="shared" si="218"/>
        <v>8</v>
      </c>
      <c r="AH80" s="51">
        <f t="shared" si="95"/>
        <v>5.333333333333333E-2</v>
      </c>
      <c r="AI80" s="53">
        <f t="shared" si="176"/>
        <v>0</v>
      </c>
      <c r="AJ80" s="53">
        <f t="shared" si="177"/>
        <v>0</v>
      </c>
      <c r="AK80" s="53">
        <f t="shared" si="178"/>
        <v>0</v>
      </c>
      <c r="AL80" s="53">
        <f t="shared" si="179"/>
        <v>629.24400000000003</v>
      </c>
      <c r="AM80" s="53">
        <f t="shared" si="180"/>
        <v>0</v>
      </c>
      <c r="AN80" s="53">
        <f t="shared" si="181"/>
        <v>0</v>
      </c>
      <c r="AO80" s="53">
        <f t="shared" si="182"/>
        <v>0</v>
      </c>
      <c r="AP80" s="53">
        <f t="shared" si="183"/>
        <v>0</v>
      </c>
      <c r="AQ80" s="53">
        <f t="shared" si="184"/>
        <v>0</v>
      </c>
      <c r="AR80" s="53">
        <f t="shared" si="185"/>
        <v>0</v>
      </c>
      <c r="AS80" s="53">
        <f t="shared" si="186"/>
        <v>0</v>
      </c>
      <c r="AT80" s="53">
        <f t="shared" si="187"/>
        <v>0</v>
      </c>
      <c r="AU80" s="10">
        <f t="shared" si="96"/>
        <v>629.24400000000003</v>
      </c>
      <c r="AV80" s="54">
        <f t="shared" si="97"/>
        <v>0</v>
      </c>
      <c r="AW80" s="10">
        <f t="shared" si="98"/>
        <v>629.24400000000003</v>
      </c>
      <c r="AX80" s="53" cm="1">
        <f t="array" aca="1" ref="AX80" ca="1">AU80*CELL("contents",$Q80)</f>
        <v>78.655500000000004</v>
      </c>
      <c r="AY80" s="53" cm="1">
        <f t="array" aca="1" ref="AY80" ca="1">AV80*CELL("contents",$Q80)</f>
        <v>0</v>
      </c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>
        <f t="shared" si="99"/>
        <v>0</v>
      </c>
      <c r="BM80" s="51">
        <f t="shared" si="100"/>
        <v>0</v>
      </c>
      <c r="BN80" s="53">
        <f t="shared" si="188"/>
        <v>0</v>
      </c>
      <c r="BO80" s="53">
        <f t="shared" si="189"/>
        <v>0</v>
      </c>
      <c r="BP80" s="53">
        <f t="shared" si="190"/>
        <v>0</v>
      </c>
      <c r="BQ80" s="53">
        <f t="shared" si="191"/>
        <v>0</v>
      </c>
      <c r="BR80" s="53">
        <f t="shared" si="192"/>
        <v>0</v>
      </c>
      <c r="BS80" s="53">
        <f t="shared" si="193"/>
        <v>0</v>
      </c>
      <c r="BT80" s="53">
        <f t="shared" si="194"/>
        <v>0</v>
      </c>
      <c r="BU80" s="53">
        <f t="shared" si="195"/>
        <v>0</v>
      </c>
      <c r="BV80" s="53">
        <f t="shared" si="196"/>
        <v>0</v>
      </c>
      <c r="BW80" s="53">
        <f t="shared" si="197"/>
        <v>0</v>
      </c>
      <c r="BX80" s="53">
        <f t="shared" si="198"/>
        <v>0</v>
      </c>
      <c r="BY80" s="53">
        <f t="shared" si="199"/>
        <v>0</v>
      </c>
      <c r="BZ80" s="10">
        <f t="shared" si="101"/>
        <v>0</v>
      </c>
      <c r="CA80" s="54">
        <f t="shared" si="102"/>
        <v>0</v>
      </c>
      <c r="CB80" s="10">
        <f t="shared" si="103"/>
        <v>0</v>
      </c>
      <c r="CC80" s="53" cm="1">
        <f t="array" aca="1" ref="CC80" ca="1">BZ80*CELL("contents",$Q80)</f>
        <v>0</v>
      </c>
      <c r="CD80" s="53" cm="1">
        <f t="array" aca="1" ref="CD80" ca="1">CA80*CELL("contents",$Q80)</f>
        <v>0</v>
      </c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>
        <f t="shared" si="104"/>
        <v>0</v>
      </c>
      <c r="CR80" s="51">
        <f t="shared" si="105"/>
        <v>0</v>
      </c>
      <c r="CS80" s="53">
        <f t="shared" si="90"/>
        <v>0</v>
      </c>
      <c r="CT80" s="53">
        <f t="shared" si="106"/>
        <v>0</v>
      </c>
      <c r="CU80" s="53">
        <f t="shared" si="107"/>
        <v>0</v>
      </c>
      <c r="CV80" s="53">
        <f t="shared" si="108"/>
        <v>0</v>
      </c>
      <c r="CW80" s="53">
        <f t="shared" si="109"/>
        <v>0</v>
      </c>
      <c r="CX80" s="53">
        <f t="shared" si="110"/>
        <v>0</v>
      </c>
      <c r="CY80" s="53">
        <f t="shared" si="111"/>
        <v>0</v>
      </c>
      <c r="CZ80" s="53">
        <f t="shared" si="112"/>
        <v>0</v>
      </c>
      <c r="DA80" s="53">
        <f t="shared" si="113"/>
        <v>0</v>
      </c>
      <c r="DB80" s="53">
        <f t="shared" si="114"/>
        <v>0</v>
      </c>
      <c r="DC80" s="53">
        <f t="shared" si="115"/>
        <v>0</v>
      </c>
      <c r="DD80" s="53">
        <f t="shared" si="116"/>
        <v>0</v>
      </c>
      <c r="DE80" s="10">
        <f t="shared" si="117"/>
        <v>0</v>
      </c>
      <c r="DF80" s="54">
        <f t="shared" si="118"/>
        <v>0</v>
      </c>
      <c r="DG80" s="10">
        <f t="shared" si="119"/>
        <v>0</v>
      </c>
      <c r="DH80" s="53" cm="1">
        <f t="array" aca="1" ref="DH80" ca="1">DE80*CELL("contents",$Q80)</f>
        <v>0</v>
      </c>
      <c r="DI80" s="53" cm="1">
        <f t="array" aca="1" ref="DI80" ca="1">DF80*CELL("contents",$Q80)</f>
        <v>0</v>
      </c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>
        <f t="shared" si="120"/>
        <v>0</v>
      </c>
      <c r="DW80" s="51">
        <f t="shared" si="121"/>
        <v>0</v>
      </c>
      <c r="DX80" s="53">
        <f t="shared" si="200"/>
        <v>0</v>
      </c>
      <c r="DY80" s="53">
        <f t="shared" si="201"/>
        <v>0</v>
      </c>
      <c r="DZ80" s="53">
        <f t="shared" si="202"/>
        <v>0</v>
      </c>
      <c r="EA80" s="53">
        <f t="shared" si="203"/>
        <v>0</v>
      </c>
      <c r="EB80" s="53">
        <f t="shared" si="204"/>
        <v>0</v>
      </c>
      <c r="EC80" s="53">
        <f t="shared" si="205"/>
        <v>0</v>
      </c>
      <c r="ED80" s="53">
        <f t="shared" si="206"/>
        <v>0</v>
      </c>
      <c r="EE80" s="53">
        <f t="shared" si="207"/>
        <v>0</v>
      </c>
      <c r="EF80" s="53">
        <f t="shared" si="208"/>
        <v>0</v>
      </c>
      <c r="EG80" s="53">
        <f t="shared" si="209"/>
        <v>0</v>
      </c>
      <c r="EH80" s="53">
        <f t="shared" si="210"/>
        <v>0</v>
      </c>
      <c r="EI80" s="53">
        <f t="shared" si="211"/>
        <v>0</v>
      </c>
      <c r="EJ80" s="10">
        <f t="shared" si="122"/>
        <v>0</v>
      </c>
      <c r="EK80" s="54">
        <f t="shared" si="123"/>
        <v>0</v>
      </c>
      <c r="EL80" s="10">
        <f t="shared" si="124"/>
        <v>0</v>
      </c>
      <c r="EM80" s="53" cm="1">
        <f t="array" aca="1" ref="EM80" ca="1">EJ80*CELL("contents",$Q80)</f>
        <v>0</v>
      </c>
      <c r="EN80" s="53" cm="1">
        <f t="array" aca="1" ref="EN80" ca="1">EK80*CELL("contents",$Q80)</f>
        <v>0</v>
      </c>
      <c r="EO80" s="11">
        <f t="shared" si="125"/>
        <v>629.24400000000003</v>
      </c>
      <c r="EP80" s="2">
        <v>1</v>
      </c>
      <c r="EQ80" s="2">
        <f t="shared" ref="EQ80:ET80" si="232">EP80*1.0215</f>
        <v>1.0215000000000001</v>
      </c>
      <c r="ER80" s="2">
        <f t="shared" si="232"/>
        <v>1.0434622500000001</v>
      </c>
      <c r="ES80" s="2">
        <f t="shared" si="232"/>
        <v>1.0658966883750003</v>
      </c>
      <c r="ET80" s="2">
        <f t="shared" si="232"/>
        <v>1.0888134671750629</v>
      </c>
      <c r="EU80" s="53">
        <f t="shared" si="213"/>
        <v>629.24400000000003</v>
      </c>
      <c r="EV80" s="53">
        <f t="shared" si="127"/>
        <v>0</v>
      </c>
      <c r="EW80" s="69">
        <f t="shared" si="214"/>
        <v>0</v>
      </c>
      <c r="EX80" s="69">
        <f t="shared" si="215"/>
        <v>0</v>
      </c>
      <c r="EY80" s="9">
        <f t="shared" si="129"/>
        <v>0</v>
      </c>
      <c r="EZ80" s="9">
        <f t="shared" si="92"/>
        <v>0</v>
      </c>
      <c r="FA80" s="9">
        <f t="shared" si="93"/>
        <v>0</v>
      </c>
      <c r="FB80" s="9">
        <f t="shared" si="94"/>
        <v>0</v>
      </c>
      <c r="FC80" t="s">
        <v>1534</v>
      </c>
    </row>
    <row r="81" spans="1:159" x14ac:dyDescent="0.25">
      <c r="A81" s="18">
        <v>1.2</v>
      </c>
      <c r="B81" s="27" t="s">
        <v>318</v>
      </c>
      <c r="C81" s="14" t="s">
        <v>157</v>
      </c>
      <c r="D81" s="2" t="s">
        <v>319</v>
      </c>
      <c r="E81" s="21" t="s">
        <v>322</v>
      </c>
      <c r="F81" s="2"/>
      <c r="G81" s="4" t="s">
        <v>267</v>
      </c>
      <c r="H81" s="6" t="s">
        <v>267</v>
      </c>
      <c r="I81" s="4"/>
      <c r="J81" s="7" t="s">
        <v>154</v>
      </c>
      <c r="K81" s="75"/>
      <c r="L81" s="80">
        <v>1</v>
      </c>
      <c r="M81" s="56">
        <v>0</v>
      </c>
      <c r="N81" s="86">
        <v>0.53</v>
      </c>
      <c r="O81" s="6" t="s">
        <v>155</v>
      </c>
      <c r="P81" s="2" t="s">
        <v>173</v>
      </c>
      <c r="Q81" s="200">
        <f>VLOOKUP(P81,Contingencies!$A$2:$D$7,4,FALSE)</f>
        <v>0.125</v>
      </c>
      <c r="R81" s="53">
        <f t="shared" si="216"/>
        <v>197.7525</v>
      </c>
      <c r="S81" s="67">
        <f t="shared" si="217"/>
        <v>104.808825</v>
      </c>
      <c r="T81" s="4" t="s">
        <v>323</v>
      </c>
      <c r="U81" s="2"/>
      <c r="V81" s="2"/>
      <c r="W81" s="2"/>
      <c r="X81" s="2">
        <v>1034</v>
      </c>
      <c r="Y81" s="2"/>
      <c r="Z81" s="2"/>
      <c r="AA81" s="2"/>
      <c r="AB81" s="2"/>
      <c r="AC81" s="4"/>
      <c r="AD81" s="2"/>
      <c r="AE81" s="2"/>
      <c r="AF81" s="2"/>
      <c r="AG81" s="2">
        <f t="shared" si="218"/>
        <v>0</v>
      </c>
      <c r="AH81" s="51">
        <f t="shared" si="95"/>
        <v>0</v>
      </c>
      <c r="AI81" s="53">
        <f t="shared" si="176"/>
        <v>0</v>
      </c>
      <c r="AJ81" s="53">
        <f t="shared" si="177"/>
        <v>0</v>
      </c>
      <c r="AK81" s="53">
        <f t="shared" si="178"/>
        <v>0</v>
      </c>
      <c r="AL81" s="53">
        <f t="shared" si="179"/>
        <v>1034</v>
      </c>
      <c r="AM81" s="53">
        <f t="shared" si="180"/>
        <v>0</v>
      </c>
      <c r="AN81" s="53">
        <f t="shared" si="181"/>
        <v>0</v>
      </c>
      <c r="AO81" s="53">
        <f t="shared" si="182"/>
        <v>0</v>
      </c>
      <c r="AP81" s="53">
        <f t="shared" si="183"/>
        <v>0</v>
      </c>
      <c r="AQ81" s="53">
        <f t="shared" si="184"/>
        <v>0</v>
      </c>
      <c r="AR81" s="53">
        <f t="shared" si="185"/>
        <v>0</v>
      </c>
      <c r="AS81" s="53">
        <f t="shared" si="186"/>
        <v>0</v>
      </c>
      <c r="AT81" s="53">
        <f t="shared" si="187"/>
        <v>0</v>
      </c>
      <c r="AU81" s="10">
        <f t="shared" si="96"/>
        <v>1034</v>
      </c>
      <c r="AV81" s="54">
        <f t="shared" si="97"/>
        <v>548.02</v>
      </c>
      <c r="AW81" s="10">
        <f t="shared" si="98"/>
        <v>1582.02</v>
      </c>
      <c r="AX81" s="53" cm="1">
        <f t="array" aca="1" ref="AX81" ca="1">AU81*CELL("contents",$Q81)</f>
        <v>129.25</v>
      </c>
      <c r="AY81" s="53" cm="1">
        <f t="array" aca="1" ref="AY81" ca="1">AV81*CELL("contents",$Q81)</f>
        <v>68.502499999999998</v>
      </c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>
        <f t="shared" si="99"/>
        <v>0</v>
      </c>
      <c r="BM81" s="51">
        <f t="shared" si="100"/>
        <v>0</v>
      </c>
      <c r="BN81" s="53">
        <f t="shared" si="188"/>
        <v>0</v>
      </c>
      <c r="BO81" s="53">
        <f t="shared" si="189"/>
        <v>0</v>
      </c>
      <c r="BP81" s="53">
        <f t="shared" si="190"/>
        <v>0</v>
      </c>
      <c r="BQ81" s="53">
        <f t="shared" si="191"/>
        <v>0</v>
      </c>
      <c r="BR81" s="53">
        <f t="shared" si="192"/>
        <v>0</v>
      </c>
      <c r="BS81" s="53">
        <f t="shared" si="193"/>
        <v>0</v>
      </c>
      <c r="BT81" s="53">
        <f t="shared" si="194"/>
        <v>0</v>
      </c>
      <c r="BU81" s="53">
        <f t="shared" si="195"/>
        <v>0</v>
      </c>
      <c r="BV81" s="53">
        <f t="shared" si="196"/>
        <v>0</v>
      </c>
      <c r="BW81" s="53">
        <f t="shared" si="197"/>
        <v>0</v>
      </c>
      <c r="BX81" s="53">
        <f t="shared" si="198"/>
        <v>0</v>
      </c>
      <c r="BY81" s="53">
        <f t="shared" si="199"/>
        <v>0</v>
      </c>
      <c r="BZ81" s="10">
        <f t="shared" si="101"/>
        <v>0</v>
      </c>
      <c r="CA81" s="54">
        <f t="shared" si="102"/>
        <v>0</v>
      </c>
      <c r="CB81" s="10">
        <f t="shared" si="103"/>
        <v>0</v>
      </c>
      <c r="CC81" s="53" cm="1">
        <f t="array" aca="1" ref="CC81" ca="1">BZ81*CELL("contents",$Q81)</f>
        <v>0</v>
      </c>
      <c r="CD81" s="53" cm="1">
        <f t="array" aca="1" ref="CD81" ca="1">CA81*CELL("contents",$Q81)</f>
        <v>0</v>
      </c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>
        <f t="shared" si="104"/>
        <v>0</v>
      </c>
      <c r="CR81" s="51">
        <f t="shared" si="105"/>
        <v>0</v>
      </c>
      <c r="CS81" s="53">
        <f t="shared" ref="CS81:CS144" si="233">IF($G81="Labor Hours",CE81*$K81*(1+$M81)*$ES81,CE81)</f>
        <v>0</v>
      </c>
      <c r="CT81" s="53">
        <f t="shared" si="106"/>
        <v>0</v>
      </c>
      <c r="CU81" s="53">
        <f t="shared" si="107"/>
        <v>0</v>
      </c>
      <c r="CV81" s="53">
        <f t="shared" si="108"/>
        <v>0</v>
      </c>
      <c r="CW81" s="53">
        <f t="shared" si="109"/>
        <v>0</v>
      </c>
      <c r="CX81" s="53">
        <f t="shared" si="110"/>
        <v>0</v>
      </c>
      <c r="CY81" s="53">
        <f t="shared" si="111"/>
        <v>0</v>
      </c>
      <c r="CZ81" s="53">
        <f t="shared" si="112"/>
        <v>0</v>
      </c>
      <c r="DA81" s="53">
        <f t="shared" si="113"/>
        <v>0</v>
      </c>
      <c r="DB81" s="53">
        <f t="shared" si="114"/>
        <v>0</v>
      </c>
      <c r="DC81" s="53">
        <f t="shared" si="115"/>
        <v>0</v>
      </c>
      <c r="DD81" s="53">
        <f t="shared" si="116"/>
        <v>0</v>
      </c>
      <c r="DE81" s="10">
        <f t="shared" si="117"/>
        <v>0</v>
      </c>
      <c r="DF81" s="54">
        <f t="shared" si="118"/>
        <v>0</v>
      </c>
      <c r="DG81" s="10">
        <f t="shared" si="119"/>
        <v>0</v>
      </c>
      <c r="DH81" s="53" cm="1">
        <f t="array" aca="1" ref="DH81" ca="1">DE81*CELL("contents",$Q81)</f>
        <v>0</v>
      </c>
      <c r="DI81" s="53" cm="1">
        <f t="array" aca="1" ref="DI81" ca="1">DF81*CELL("contents",$Q81)</f>
        <v>0</v>
      </c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>
        <f t="shared" si="120"/>
        <v>0</v>
      </c>
      <c r="DW81" s="51">
        <f t="shared" si="121"/>
        <v>0</v>
      </c>
      <c r="DX81" s="53">
        <f t="shared" si="200"/>
        <v>0</v>
      </c>
      <c r="DY81" s="53">
        <f t="shared" si="201"/>
        <v>0</v>
      </c>
      <c r="DZ81" s="53">
        <f t="shared" si="202"/>
        <v>0</v>
      </c>
      <c r="EA81" s="53">
        <f t="shared" si="203"/>
        <v>0</v>
      </c>
      <c r="EB81" s="53">
        <f t="shared" si="204"/>
        <v>0</v>
      </c>
      <c r="EC81" s="53">
        <f t="shared" si="205"/>
        <v>0</v>
      </c>
      <c r="ED81" s="53">
        <f t="shared" si="206"/>
        <v>0</v>
      </c>
      <c r="EE81" s="53">
        <f t="shared" si="207"/>
        <v>0</v>
      </c>
      <c r="EF81" s="53">
        <f t="shared" si="208"/>
        <v>0</v>
      </c>
      <c r="EG81" s="53">
        <f t="shared" si="209"/>
        <v>0</v>
      </c>
      <c r="EH81" s="53">
        <f t="shared" si="210"/>
        <v>0</v>
      </c>
      <c r="EI81" s="53">
        <f t="shared" si="211"/>
        <v>0</v>
      </c>
      <c r="EJ81" s="10">
        <f t="shared" si="122"/>
        <v>0</v>
      </c>
      <c r="EK81" s="54">
        <f t="shared" si="123"/>
        <v>0</v>
      </c>
      <c r="EL81" s="10">
        <f t="shared" si="124"/>
        <v>0</v>
      </c>
      <c r="EM81" s="53" cm="1">
        <f t="array" aca="1" ref="EM81" ca="1">EJ81*CELL("contents",$Q81)</f>
        <v>0</v>
      </c>
      <c r="EN81" s="53" cm="1">
        <f t="array" aca="1" ref="EN81" ca="1">EK81*CELL("contents",$Q81)</f>
        <v>0</v>
      </c>
      <c r="EO81" s="11">
        <f t="shared" si="125"/>
        <v>1582.02</v>
      </c>
      <c r="EP81" s="2">
        <v>1</v>
      </c>
      <c r="EQ81" s="2">
        <f t="shared" ref="EQ81:ET81" si="234">EP81*1.0215</f>
        <v>1.0215000000000001</v>
      </c>
      <c r="ER81" s="2">
        <f t="shared" si="234"/>
        <v>1.0434622500000001</v>
      </c>
      <c r="ES81" s="2">
        <f t="shared" si="234"/>
        <v>1.0658966883750003</v>
      </c>
      <c r="ET81" s="2">
        <f t="shared" si="234"/>
        <v>1.0888134671750629</v>
      </c>
      <c r="EU81" s="53">
        <f t="shared" si="213"/>
        <v>0</v>
      </c>
      <c r="EV81" s="53">
        <f t="shared" si="127"/>
        <v>0</v>
      </c>
      <c r="EW81" s="69">
        <f t="shared" si="214"/>
        <v>0</v>
      </c>
      <c r="EX81" s="69">
        <f t="shared" si="215"/>
        <v>0</v>
      </c>
      <c r="EY81" s="9">
        <f t="shared" si="129"/>
        <v>0</v>
      </c>
      <c r="EZ81" s="9">
        <f t="shared" ref="EZ81:EZ144" si="235">EV81*$M81</f>
        <v>0</v>
      </c>
      <c r="FA81" s="9">
        <f t="shared" ref="FA81:FA144" si="236">EW81*$M81</f>
        <v>0</v>
      </c>
      <c r="FB81" s="9">
        <f t="shared" ref="FB81:FB144" si="237">EX81*$M81</f>
        <v>0</v>
      </c>
      <c r="FC81" t="s">
        <v>1534</v>
      </c>
    </row>
    <row r="82" spans="1:159" ht="25.5" x14ac:dyDescent="0.25">
      <c r="A82" s="18">
        <v>1.2</v>
      </c>
      <c r="B82" s="27" t="s">
        <v>324</v>
      </c>
      <c r="C82" s="14" t="s">
        <v>157</v>
      </c>
      <c r="D82" s="2" t="s">
        <v>325</v>
      </c>
      <c r="E82" s="21" t="s">
        <v>326</v>
      </c>
      <c r="F82" s="2"/>
      <c r="G82" s="4" t="s">
        <v>267</v>
      </c>
      <c r="H82" s="6" t="s">
        <v>267</v>
      </c>
      <c r="I82" s="4"/>
      <c r="J82" s="7" t="s">
        <v>154</v>
      </c>
      <c r="K82" s="75"/>
      <c r="L82" s="80">
        <v>1</v>
      </c>
      <c r="M82" s="56">
        <v>0</v>
      </c>
      <c r="N82" s="86">
        <v>0.53</v>
      </c>
      <c r="O82" s="6" t="s">
        <v>155</v>
      </c>
      <c r="P82" s="2" t="s">
        <v>173</v>
      </c>
      <c r="Q82" s="200">
        <f>VLOOKUP(P82,Contingencies!$A$2:$D$7,4,FALSE)</f>
        <v>0.125</v>
      </c>
      <c r="R82" s="53">
        <f t="shared" si="216"/>
        <v>141.9075</v>
      </c>
      <c r="S82" s="67">
        <f t="shared" si="217"/>
        <v>75.210975000000005</v>
      </c>
      <c r="T82" s="4" t="s">
        <v>327</v>
      </c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>
        <f t="shared" si="218"/>
        <v>0</v>
      </c>
      <c r="AH82" s="51">
        <f t="shared" ref="AH82:AH145" si="238">(AG82/1800)*12</f>
        <v>0</v>
      </c>
      <c r="AI82" s="53">
        <f t="shared" si="176"/>
        <v>0</v>
      </c>
      <c r="AJ82" s="53">
        <f t="shared" si="177"/>
        <v>0</v>
      </c>
      <c r="AK82" s="53">
        <f t="shared" si="178"/>
        <v>0</v>
      </c>
      <c r="AL82" s="53">
        <f t="shared" si="179"/>
        <v>0</v>
      </c>
      <c r="AM82" s="53">
        <f t="shared" si="180"/>
        <v>0</v>
      </c>
      <c r="AN82" s="53">
        <f t="shared" si="181"/>
        <v>0</v>
      </c>
      <c r="AO82" s="53">
        <f t="shared" si="182"/>
        <v>0</v>
      </c>
      <c r="AP82" s="53">
        <f t="shared" si="183"/>
        <v>0</v>
      </c>
      <c r="AQ82" s="53">
        <f t="shared" si="184"/>
        <v>0</v>
      </c>
      <c r="AR82" s="53">
        <f t="shared" si="185"/>
        <v>0</v>
      </c>
      <c r="AS82" s="53">
        <f t="shared" si="186"/>
        <v>0</v>
      </c>
      <c r="AT82" s="53">
        <f t="shared" si="187"/>
        <v>0</v>
      </c>
      <c r="AU82" s="10">
        <f t="shared" ref="AU82:AU145" si="239">SUM(AI82:AT82)</f>
        <v>0</v>
      </c>
      <c r="AV82" s="54">
        <f t="shared" ref="AV82:AV145" si="240">IF(G82="CapEx",0,AU82*N82)</f>
        <v>0</v>
      </c>
      <c r="AW82" s="10">
        <f t="shared" ref="AW82:AW145" si="241">AU82+AV82</f>
        <v>0</v>
      </c>
      <c r="AX82" s="53" cm="1">
        <f t="array" aca="1" ref="AX82" ca="1">AU82*CELL("contents",$Q82)</f>
        <v>0</v>
      </c>
      <c r="AY82" s="53" cm="1">
        <f t="array" aca="1" ref="AY82" ca="1">AV82*CELL("contents",$Q82)</f>
        <v>0</v>
      </c>
      <c r="AZ82" s="2"/>
      <c r="BA82" s="2"/>
      <c r="BB82" s="2"/>
      <c r="BC82" s="2"/>
      <c r="BD82" s="2"/>
      <c r="BE82" s="2"/>
      <c r="BF82" s="2"/>
      <c r="BG82" s="2"/>
      <c r="BH82" s="4">
        <v>742</v>
      </c>
      <c r="BI82" s="2"/>
      <c r="BJ82" s="2"/>
      <c r="BK82" s="2"/>
      <c r="BL82" s="2">
        <f t="shared" ref="BL82:BL145" si="242">IF($G82="Labor Hours",SUM(AZ82:BK82),0)</f>
        <v>0</v>
      </c>
      <c r="BM82" s="51">
        <f t="shared" ref="BM82:BM145" si="243">(BL82/1800)*12</f>
        <v>0</v>
      </c>
      <c r="BN82" s="53">
        <f t="shared" si="188"/>
        <v>0</v>
      </c>
      <c r="BO82" s="53">
        <f t="shared" si="189"/>
        <v>0</v>
      </c>
      <c r="BP82" s="53">
        <f t="shared" si="190"/>
        <v>0</v>
      </c>
      <c r="BQ82" s="53">
        <f t="shared" si="191"/>
        <v>0</v>
      </c>
      <c r="BR82" s="53">
        <f t="shared" si="192"/>
        <v>0</v>
      </c>
      <c r="BS82" s="53">
        <f t="shared" si="193"/>
        <v>0</v>
      </c>
      <c r="BT82" s="53">
        <f t="shared" si="194"/>
        <v>0</v>
      </c>
      <c r="BU82" s="53">
        <f t="shared" si="195"/>
        <v>0</v>
      </c>
      <c r="BV82" s="53">
        <f t="shared" si="196"/>
        <v>742</v>
      </c>
      <c r="BW82" s="53">
        <f t="shared" si="197"/>
        <v>0</v>
      </c>
      <c r="BX82" s="53">
        <f t="shared" si="198"/>
        <v>0</v>
      </c>
      <c r="BY82" s="53">
        <f t="shared" si="199"/>
        <v>0</v>
      </c>
      <c r="BZ82" s="10">
        <f t="shared" ref="BZ82:BZ145" si="244">SUM(BN82:BY82)</f>
        <v>742</v>
      </c>
      <c r="CA82" s="54">
        <f t="shared" ref="CA82:CA145" si="245">IF($G82="CapEx",0,BZ82*$N82)</f>
        <v>393.26000000000005</v>
      </c>
      <c r="CB82" s="10">
        <f t="shared" ref="CB82:CB145" si="246">BZ82+CA82</f>
        <v>1135.26</v>
      </c>
      <c r="CC82" s="53" cm="1">
        <f t="array" aca="1" ref="CC82" ca="1">BZ82*CELL("contents",$Q82)</f>
        <v>92.75</v>
      </c>
      <c r="CD82" s="53" cm="1">
        <f t="array" aca="1" ref="CD82" ca="1">CA82*CELL("contents",$Q82)</f>
        <v>49.157500000000006</v>
      </c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>
        <f t="shared" ref="CQ82:CQ145" si="247">IF($G82="Labor Hours",SUM(CE82:CP82),0)</f>
        <v>0</v>
      </c>
      <c r="CR82" s="51">
        <f t="shared" ref="CR82:CR145" si="248">(CQ82/1800)*12</f>
        <v>0</v>
      </c>
      <c r="CS82" s="53">
        <f t="shared" si="233"/>
        <v>0</v>
      </c>
      <c r="CT82" s="53">
        <f t="shared" ref="CT82:CT145" si="249">IF($G82="Labor Hours",CF82*$K82*(1+$M82)*$ES82,CF82)</f>
        <v>0</v>
      </c>
      <c r="CU82" s="53">
        <f t="shared" ref="CU82:CU145" si="250">IF($G82="Labor Hours",CG82*$K82*(1+$M82)*$ES82,CG82)</f>
        <v>0</v>
      </c>
      <c r="CV82" s="53">
        <f t="shared" ref="CV82:CV145" si="251">IF($G82="Labor Hours",CH82*$K82*(1+$M82)*$ES82,CH82)</f>
        <v>0</v>
      </c>
      <c r="CW82" s="53">
        <f t="shared" ref="CW82:CW145" si="252">IF($G82="Labor Hours",CI82*$K82*(1+$M82)*$ES82,CI82)</f>
        <v>0</v>
      </c>
      <c r="CX82" s="53">
        <f t="shared" ref="CX82:CX145" si="253">IF($G82="Labor Hours",CJ82*$K82*(1+$M82)*$ES82,CJ82)</f>
        <v>0</v>
      </c>
      <c r="CY82" s="53">
        <f t="shared" ref="CY82:CY145" si="254">IF($G82="Labor Hours",CK82*$K82*(1+$M82)*$ES82,CK82)</f>
        <v>0</v>
      </c>
      <c r="CZ82" s="53">
        <f t="shared" ref="CZ82:CZ145" si="255">IF($G82="Labor Hours",CL82*$K82*(1+$M82)*$ES82,CL82)</f>
        <v>0</v>
      </c>
      <c r="DA82" s="53">
        <f t="shared" ref="DA82:DA145" si="256">IF($G82="Labor Hours",CM82*$K82*(1+$M82)*$ES82,CM82)</f>
        <v>0</v>
      </c>
      <c r="DB82" s="53">
        <f t="shared" ref="DB82:DB145" si="257">IF($G82="Labor Hours",CN82*$K82*(1+$M82)*$ES82,CN82)</f>
        <v>0</v>
      </c>
      <c r="DC82" s="53">
        <f t="shared" ref="DC82:DC145" si="258">IF($G82="Labor Hours",CO82*$K82*(1+$M82)*$ES82,CO82)</f>
        <v>0</v>
      </c>
      <c r="DD82" s="53">
        <f t="shared" ref="DD82:DD145" si="259">IF($G82="Labor Hours",CP82*$K82*(1+$M82)*$ES82,CP82)</f>
        <v>0</v>
      </c>
      <c r="DE82" s="10">
        <f t="shared" ref="DE82:DE145" si="260">SUM(CS82:DD82)</f>
        <v>0</v>
      </c>
      <c r="DF82" s="54">
        <f t="shared" ref="DF82:DF145" si="261">IF($G82="CapEx",0,DE82*$N82)</f>
        <v>0</v>
      </c>
      <c r="DG82" s="10">
        <f t="shared" ref="DG82:DG145" si="262">SUM(DE82:DF82)</f>
        <v>0</v>
      </c>
      <c r="DH82" s="53" cm="1">
        <f t="array" aca="1" ref="DH82" ca="1">DE82*CELL("contents",$Q82)</f>
        <v>0</v>
      </c>
      <c r="DI82" s="53" cm="1">
        <f t="array" aca="1" ref="DI82" ca="1">DF82*CELL("contents",$Q82)</f>
        <v>0</v>
      </c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>
        <f t="shared" ref="DV82:DV145" si="263">IF($G82="Labor Hours",SUM(DJ82:DU82),0)</f>
        <v>0</v>
      </c>
      <c r="DW82" s="51">
        <f t="shared" ref="DW82:DW145" si="264">(DV82/1800)*12</f>
        <v>0</v>
      </c>
      <c r="DX82" s="53">
        <f t="shared" si="200"/>
        <v>0</v>
      </c>
      <c r="DY82" s="53">
        <f t="shared" si="201"/>
        <v>0</v>
      </c>
      <c r="DZ82" s="53">
        <f t="shared" si="202"/>
        <v>0</v>
      </c>
      <c r="EA82" s="53">
        <f t="shared" si="203"/>
        <v>0</v>
      </c>
      <c r="EB82" s="53">
        <f t="shared" si="204"/>
        <v>0</v>
      </c>
      <c r="EC82" s="53">
        <f t="shared" si="205"/>
        <v>0</v>
      </c>
      <c r="ED82" s="53">
        <f t="shared" si="206"/>
        <v>0</v>
      </c>
      <c r="EE82" s="53">
        <f t="shared" si="207"/>
        <v>0</v>
      </c>
      <c r="EF82" s="53">
        <f t="shared" si="208"/>
        <v>0</v>
      </c>
      <c r="EG82" s="53">
        <f t="shared" si="209"/>
        <v>0</v>
      </c>
      <c r="EH82" s="53">
        <f t="shared" si="210"/>
        <v>0</v>
      </c>
      <c r="EI82" s="53">
        <f t="shared" si="211"/>
        <v>0</v>
      </c>
      <c r="EJ82" s="10">
        <f t="shared" ref="EJ82:EJ145" si="265">SUM(DX82:EI82)</f>
        <v>0</v>
      </c>
      <c r="EK82" s="54">
        <f t="shared" ref="EK82:EK145" si="266">IF($G82="CapEx",0,EJ82*$N82)</f>
        <v>0</v>
      </c>
      <c r="EL82" s="10">
        <f t="shared" ref="EL82:EL145" si="267">SUM(EJ82:EK82)</f>
        <v>0</v>
      </c>
      <c r="EM82" s="53" cm="1">
        <f t="array" aca="1" ref="EM82" ca="1">EJ82*CELL("contents",$Q82)</f>
        <v>0</v>
      </c>
      <c r="EN82" s="53" cm="1">
        <f t="array" aca="1" ref="EN82" ca="1">EK82*CELL("contents",$Q82)</f>
        <v>0</v>
      </c>
      <c r="EO82" s="11">
        <f t="shared" ref="EO82:EO145" si="268">AW82+CB82+DG82+EL82</f>
        <v>1135.26</v>
      </c>
      <c r="EP82" s="2">
        <v>1</v>
      </c>
      <c r="EQ82" s="2">
        <f t="shared" ref="EQ82:ET82" si="269">EP82*1.0215</f>
        <v>1.0215000000000001</v>
      </c>
      <c r="ER82" s="2">
        <f t="shared" si="269"/>
        <v>1.0434622500000001</v>
      </c>
      <c r="ES82" s="2">
        <f t="shared" si="269"/>
        <v>1.0658966883750003</v>
      </c>
      <c r="ET82" s="2">
        <f t="shared" si="269"/>
        <v>1.0888134671750629</v>
      </c>
      <c r="EU82" s="53">
        <f t="shared" si="213"/>
        <v>0</v>
      </c>
      <c r="EV82" s="53">
        <f t="shared" ref="EV82:EV145" si="270">IF($G82="Labor Hours",$K82*BL82*ER82,0)</f>
        <v>0</v>
      </c>
      <c r="EW82" s="69">
        <f t="shared" si="214"/>
        <v>0</v>
      </c>
      <c r="EX82" s="69">
        <f t="shared" si="215"/>
        <v>0</v>
      </c>
      <c r="EY82" s="9">
        <f t="shared" si="129"/>
        <v>0</v>
      </c>
      <c r="EZ82" s="9">
        <f t="shared" si="235"/>
        <v>0</v>
      </c>
      <c r="FA82" s="9">
        <f t="shared" si="236"/>
        <v>0</v>
      </c>
      <c r="FB82" s="9">
        <f t="shared" si="237"/>
        <v>0</v>
      </c>
      <c r="FC82" t="s">
        <v>1534</v>
      </c>
    </row>
    <row r="83" spans="1:159" x14ac:dyDescent="0.25">
      <c r="A83" s="18">
        <v>1.2</v>
      </c>
      <c r="B83" s="27" t="s">
        <v>328</v>
      </c>
      <c r="C83" s="14" t="s">
        <v>157</v>
      </c>
      <c r="D83" s="2" t="s">
        <v>329</v>
      </c>
      <c r="E83" s="21" t="s">
        <v>330</v>
      </c>
      <c r="F83" s="2"/>
      <c r="G83" s="4" t="s">
        <v>267</v>
      </c>
      <c r="H83" s="6" t="s">
        <v>267</v>
      </c>
      <c r="I83" s="4"/>
      <c r="J83" s="7" t="s">
        <v>154</v>
      </c>
      <c r="K83" s="75"/>
      <c r="L83" s="80">
        <v>1</v>
      </c>
      <c r="M83" s="56">
        <v>0</v>
      </c>
      <c r="N83" s="86">
        <v>0.53</v>
      </c>
      <c r="O83" s="6" t="s">
        <v>155</v>
      </c>
      <c r="P83" s="2" t="s">
        <v>173</v>
      </c>
      <c r="Q83" s="200">
        <f>VLOOKUP(P83,Contingencies!$A$2:$D$7,4,FALSE)</f>
        <v>0.125</v>
      </c>
      <c r="R83" s="53">
        <f t="shared" si="216"/>
        <v>141.9075</v>
      </c>
      <c r="S83" s="67">
        <f t="shared" si="217"/>
        <v>75.210975000000005</v>
      </c>
      <c r="T83" s="4" t="s">
        <v>327</v>
      </c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>
        <f t="shared" si="218"/>
        <v>0</v>
      </c>
      <c r="AH83" s="51">
        <f t="shared" si="238"/>
        <v>0</v>
      </c>
      <c r="AI83" s="53">
        <f t="shared" si="176"/>
        <v>0</v>
      </c>
      <c r="AJ83" s="53">
        <f t="shared" si="177"/>
        <v>0</v>
      </c>
      <c r="AK83" s="53">
        <f t="shared" si="178"/>
        <v>0</v>
      </c>
      <c r="AL83" s="53">
        <f t="shared" si="179"/>
        <v>0</v>
      </c>
      <c r="AM83" s="53">
        <f t="shared" si="180"/>
        <v>0</v>
      </c>
      <c r="AN83" s="53">
        <f t="shared" si="181"/>
        <v>0</v>
      </c>
      <c r="AO83" s="53">
        <f t="shared" si="182"/>
        <v>0</v>
      </c>
      <c r="AP83" s="53">
        <f t="shared" si="183"/>
        <v>0</v>
      </c>
      <c r="AQ83" s="53">
        <f t="shared" si="184"/>
        <v>0</v>
      </c>
      <c r="AR83" s="53">
        <f t="shared" si="185"/>
        <v>0</v>
      </c>
      <c r="AS83" s="53">
        <f t="shared" si="186"/>
        <v>0</v>
      </c>
      <c r="AT83" s="53">
        <f t="shared" si="187"/>
        <v>0</v>
      </c>
      <c r="AU83" s="10">
        <f t="shared" si="239"/>
        <v>0</v>
      </c>
      <c r="AV83" s="54">
        <f t="shared" si="240"/>
        <v>0</v>
      </c>
      <c r="AW83" s="10">
        <f t="shared" si="241"/>
        <v>0</v>
      </c>
      <c r="AX83" s="53" cm="1">
        <f t="array" aca="1" ref="AX83" ca="1">AU83*CELL("contents",$Q83)</f>
        <v>0</v>
      </c>
      <c r="AY83" s="53" cm="1">
        <f t="array" aca="1" ref="AY83" ca="1">AV83*CELL("contents",$Q83)</f>
        <v>0</v>
      </c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>
        <f t="shared" si="242"/>
        <v>0</v>
      </c>
      <c r="BM83" s="51">
        <f t="shared" si="243"/>
        <v>0</v>
      </c>
      <c r="BN83" s="53">
        <f t="shared" si="188"/>
        <v>0</v>
      </c>
      <c r="BO83" s="53">
        <f t="shared" si="189"/>
        <v>0</v>
      </c>
      <c r="BP83" s="53">
        <f t="shared" si="190"/>
        <v>0</v>
      </c>
      <c r="BQ83" s="53">
        <f t="shared" si="191"/>
        <v>0</v>
      </c>
      <c r="BR83" s="53">
        <f t="shared" si="192"/>
        <v>0</v>
      </c>
      <c r="BS83" s="53">
        <f t="shared" si="193"/>
        <v>0</v>
      </c>
      <c r="BT83" s="53">
        <f t="shared" si="194"/>
        <v>0</v>
      </c>
      <c r="BU83" s="53">
        <f t="shared" si="195"/>
        <v>0</v>
      </c>
      <c r="BV83" s="53">
        <f t="shared" si="196"/>
        <v>0</v>
      </c>
      <c r="BW83" s="53">
        <f t="shared" si="197"/>
        <v>0</v>
      </c>
      <c r="BX83" s="53">
        <f t="shared" si="198"/>
        <v>0</v>
      </c>
      <c r="BY83" s="53">
        <f t="shared" si="199"/>
        <v>0</v>
      </c>
      <c r="BZ83" s="10">
        <f t="shared" si="244"/>
        <v>0</v>
      </c>
      <c r="CA83" s="54">
        <f t="shared" si="245"/>
        <v>0</v>
      </c>
      <c r="CB83" s="10">
        <f t="shared" si="246"/>
        <v>0</v>
      </c>
      <c r="CC83" s="53" cm="1">
        <f t="array" aca="1" ref="CC83" ca="1">BZ83*CELL("contents",$Q83)</f>
        <v>0</v>
      </c>
      <c r="CD83" s="53" cm="1">
        <f t="array" aca="1" ref="CD83" ca="1">CA83*CELL("contents",$Q83)</f>
        <v>0</v>
      </c>
      <c r="CE83" s="2"/>
      <c r="CF83" s="2"/>
      <c r="CG83" s="2"/>
      <c r="CH83" s="2"/>
      <c r="CI83" s="2"/>
      <c r="CJ83" s="2"/>
      <c r="CK83" s="2"/>
      <c r="CL83" s="2"/>
      <c r="CM83" s="2"/>
      <c r="CN83" s="4">
        <v>742</v>
      </c>
      <c r="CO83" s="2"/>
      <c r="CP83" s="2"/>
      <c r="CQ83" s="2">
        <f t="shared" si="247"/>
        <v>0</v>
      </c>
      <c r="CR83" s="51">
        <f t="shared" si="248"/>
        <v>0</v>
      </c>
      <c r="CS83" s="53">
        <f t="shared" si="233"/>
        <v>0</v>
      </c>
      <c r="CT83" s="53">
        <f t="shared" si="249"/>
        <v>0</v>
      </c>
      <c r="CU83" s="53">
        <f t="shared" si="250"/>
        <v>0</v>
      </c>
      <c r="CV83" s="53">
        <f t="shared" si="251"/>
        <v>0</v>
      </c>
      <c r="CW83" s="53">
        <f t="shared" si="252"/>
        <v>0</v>
      </c>
      <c r="CX83" s="53">
        <f t="shared" si="253"/>
        <v>0</v>
      </c>
      <c r="CY83" s="53">
        <f t="shared" si="254"/>
        <v>0</v>
      </c>
      <c r="CZ83" s="53">
        <f t="shared" si="255"/>
        <v>0</v>
      </c>
      <c r="DA83" s="53">
        <f t="shared" si="256"/>
        <v>0</v>
      </c>
      <c r="DB83" s="53">
        <f t="shared" si="257"/>
        <v>742</v>
      </c>
      <c r="DC83" s="53">
        <f t="shared" si="258"/>
        <v>0</v>
      </c>
      <c r="DD83" s="53">
        <f t="shared" si="259"/>
        <v>0</v>
      </c>
      <c r="DE83" s="10">
        <f t="shared" si="260"/>
        <v>742</v>
      </c>
      <c r="DF83" s="54">
        <f t="shared" si="261"/>
        <v>393.26000000000005</v>
      </c>
      <c r="DG83" s="10">
        <f t="shared" si="262"/>
        <v>1135.26</v>
      </c>
      <c r="DH83" s="53" cm="1">
        <f t="array" aca="1" ref="DH83" ca="1">DE83*CELL("contents",$Q83)</f>
        <v>92.75</v>
      </c>
      <c r="DI83" s="53" cm="1">
        <f t="array" aca="1" ref="DI83" ca="1">DF83*CELL("contents",$Q83)</f>
        <v>49.157500000000006</v>
      </c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>
        <f t="shared" si="263"/>
        <v>0</v>
      </c>
      <c r="DW83" s="51">
        <f t="shared" si="264"/>
        <v>0</v>
      </c>
      <c r="DX83" s="53">
        <f t="shared" si="200"/>
        <v>0</v>
      </c>
      <c r="DY83" s="53">
        <f t="shared" si="201"/>
        <v>0</v>
      </c>
      <c r="DZ83" s="53">
        <f t="shared" si="202"/>
        <v>0</v>
      </c>
      <c r="EA83" s="53">
        <f t="shared" si="203"/>
        <v>0</v>
      </c>
      <c r="EB83" s="53">
        <f t="shared" si="204"/>
        <v>0</v>
      </c>
      <c r="EC83" s="53">
        <f t="shared" si="205"/>
        <v>0</v>
      </c>
      <c r="ED83" s="53">
        <f t="shared" si="206"/>
        <v>0</v>
      </c>
      <c r="EE83" s="53">
        <f t="shared" si="207"/>
        <v>0</v>
      </c>
      <c r="EF83" s="53">
        <f t="shared" si="208"/>
        <v>0</v>
      </c>
      <c r="EG83" s="53">
        <f t="shared" si="209"/>
        <v>0</v>
      </c>
      <c r="EH83" s="53">
        <f t="shared" si="210"/>
        <v>0</v>
      </c>
      <c r="EI83" s="53">
        <f t="shared" si="211"/>
        <v>0</v>
      </c>
      <c r="EJ83" s="10">
        <f t="shared" si="265"/>
        <v>0</v>
      </c>
      <c r="EK83" s="54">
        <f t="shared" si="266"/>
        <v>0</v>
      </c>
      <c r="EL83" s="10">
        <f t="shared" si="267"/>
        <v>0</v>
      </c>
      <c r="EM83" s="53" cm="1">
        <f t="array" aca="1" ref="EM83" ca="1">EJ83*CELL("contents",$Q83)</f>
        <v>0</v>
      </c>
      <c r="EN83" s="53" cm="1">
        <f t="array" aca="1" ref="EN83" ca="1">EK83*CELL("contents",$Q83)</f>
        <v>0</v>
      </c>
      <c r="EO83" s="11">
        <f t="shared" si="268"/>
        <v>1135.26</v>
      </c>
      <c r="EP83" s="2">
        <v>1</v>
      </c>
      <c r="EQ83" s="2">
        <f t="shared" ref="EQ83:ET83" si="271">EP83*1.0215</f>
        <v>1.0215000000000001</v>
      </c>
      <c r="ER83" s="2">
        <f t="shared" si="271"/>
        <v>1.0434622500000001</v>
      </c>
      <c r="ES83" s="2">
        <f t="shared" si="271"/>
        <v>1.0658966883750003</v>
      </c>
      <c r="ET83" s="2">
        <f t="shared" si="271"/>
        <v>1.0888134671750629</v>
      </c>
      <c r="EU83" s="53">
        <f t="shared" si="213"/>
        <v>0</v>
      </c>
      <c r="EV83" s="53">
        <f t="shared" si="270"/>
        <v>0</v>
      </c>
      <c r="EW83" s="69">
        <f t="shared" si="214"/>
        <v>0</v>
      </c>
      <c r="EX83" s="69">
        <f t="shared" si="215"/>
        <v>0</v>
      </c>
      <c r="EY83" s="9">
        <f t="shared" ref="EY83:EY146" si="272">EU83*$M83</f>
        <v>0</v>
      </c>
      <c r="EZ83" s="9">
        <f t="shared" si="235"/>
        <v>0</v>
      </c>
      <c r="FA83" s="9">
        <f t="shared" si="236"/>
        <v>0</v>
      </c>
      <c r="FB83" s="9">
        <f t="shared" si="237"/>
        <v>0</v>
      </c>
      <c r="FC83" t="s">
        <v>1534</v>
      </c>
    </row>
    <row r="84" spans="1:159" x14ac:dyDescent="0.25">
      <c r="A84" s="18">
        <v>1.2</v>
      </c>
      <c r="B84" s="27" t="s">
        <v>331</v>
      </c>
      <c r="C84" s="14" t="s">
        <v>157</v>
      </c>
      <c r="D84" s="2" t="s">
        <v>332</v>
      </c>
      <c r="E84" s="21" t="s">
        <v>333</v>
      </c>
      <c r="F84" s="2"/>
      <c r="G84" s="4" t="s">
        <v>267</v>
      </c>
      <c r="H84" s="6" t="s">
        <v>267</v>
      </c>
      <c r="I84" s="4"/>
      <c r="J84" s="7" t="s">
        <v>261</v>
      </c>
      <c r="K84" s="75"/>
      <c r="L84" s="80">
        <v>1</v>
      </c>
      <c r="M84" s="56">
        <v>0</v>
      </c>
      <c r="N84" s="86">
        <v>0.53</v>
      </c>
      <c r="O84" s="6" t="s">
        <v>155</v>
      </c>
      <c r="P84" s="2" t="s">
        <v>173</v>
      </c>
      <c r="Q84" s="200">
        <f>VLOOKUP(P84,Contingencies!$A$2:$D$7,4,FALSE)</f>
        <v>0.125</v>
      </c>
      <c r="R84" s="53">
        <f t="shared" si="216"/>
        <v>573.75</v>
      </c>
      <c r="S84" s="67">
        <f t="shared" si="217"/>
        <v>304.08750000000003</v>
      </c>
      <c r="T84" s="4" t="s">
        <v>334</v>
      </c>
      <c r="U84" s="14">
        <v>3000</v>
      </c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>
        <f t="shared" si="218"/>
        <v>0</v>
      </c>
      <c r="AH84" s="51">
        <f t="shared" si="238"/>
        <v>0</v>
      </c>
      <c r="AI84" s="53">
        <f t="shared" si="176"/>
        <v>3000</v>
      </c>
      <c r="AJ84" s="53">
        <f t="shared" si="177"/>
        <v>0</v>
      </c>
      <c r="AK84" s="53">
        <f t="shared" si="178"/>
        <v>0</v>
      </c>
      <c r="AL84" s="53">
        <f t="shared" si="179"/>
        <v>0</v>
      </c>
      <c r="AM84" s="53">
        <f t="shared" si="180"/>
        <v>0</v>
      </c>
      <c r="AN84" s="53">
        <f t="shared" si="181"/>
        <v>0</v>
      </c>
      <c r="AO84" s="53">
        <f t="shared" si="182"/>
        <v>0</v>
      </c>
      <c r="AP84" s="53">
        <f t="shared" si="183"/>
        <v>0</v>
      </c>
      <c r="AQ84" s="53">
        <f t="shared" si="184"/>
        <v>0</v>
      </c>
      <c r="AR84" s="53">
        <f t="shared" si="185"/>
        <v>0</v>
      </c>
      <c r="AS84" s="53">
        <f t="shared" si="186"/>
        <v>0</v>
      </c>
      <c r="AT84" s="53">
        <f t="shared" si="187"/>
        <v>0</v>
      </c>
      <c r="AU84" s="10">
        <f t="shared" si="239"/>
        <v>3000</v>
      </c>
      <c r="AV84" s="54">
        <f t="shared" si="240"/>
        <v>1590</v>
      </c>
      <c r="AW84" s="10">
        <f t="shared" si="241"/>
        <v>4590</v>
      </c>
      <c r="AX84" s="53" cm="1">
        <f t="array" aca="1" ref="AX84" ca="1">AU84*CELL("contents",$Q84)</f>
        <v>375</v>
      </c>
      <c r="AY84" s="53" cm="1">
        <f t="array" aca="1" ref="AY84" ca="1">AV84*CELL("contents",$Q84)</f>
        <v>198.75</v>
      </c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>
        <f t="shared" si="242"/>
        <v>0</v>
      </c>
      <c r="BM84" s="51">
        <f t="shared" si="243"/>
        <v>0</v>
      </c>
      <c r="BN84" s="53">
        <f t="shared" si="188"/>
        <v>0</v>
      </c>
      <c r="BO84" s="53">
        <f t="shared" si="189"/>
        <v>0</v>
      </c>
      <c r="BP84" s="53">
        <f t="shared" si="190"/>
        <v>0</v>
      </c>
      <c r="BQ84" s="53">
        <f t="shared" si="191"/>
        <v>0</v>
      </c>
      <c r="BR84" s="53">
        <f t="shared" si="192"/>
        <v>0</v>
      </c>
      <c r="BS84" s="53">
        <f t="shared" si="193"/>
        <v>0</v>
      </c>
      <c r="BT84" s="53">
        <f t="shared" si="194"/>
        <v>0</v>
      </c>
      <c r="BU84" s="53">
        <f t="shared" si="195"/>
        <v>0</v>
      </c>
      <c r="BV84" s="53">
        <f t="shared" si="196"/>
        <v>0</v>
      </c>
      <c r="BW84" s="53">
        <f t="shared" si="197"/>
        <v>0</v>
      </c>
      <c r="BX84" s="53">
        <f t="shared" si="198"/>
        <v>0</v>
      </c>
      <c r="BY84" s="53">
        <f t="shared" si="199"/>
        <v>0</v>
      </c>
      <c r="BZ84" s="10">
        <f t="shared" si="244"/>
        <v>0</v>
      </c>
      <c r="CA84" s="54">
        <f t="shared" si="245"/>
        <v>0</v>
      </c>
      <c r="CB84" s="10">
        <f t="shared" si="246"/>
        <v>0</v>
      </c>
      <c r="CC84" s="53" cm="1">
        <f t="array" aca="1" ref="CC84" ca="1">BZ84*CELL("contents",$Q84)</f>
        <v>0</v>
      </c>
      <c r="CD84" s="53" cm="1">
        <f t="array" aca="1" ref="CD84" ca="1">CA84*CELL("contents",$Q84)</f>
        <v>0</v>
      </c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>
        <f t="shared" si="247"/>
        <v>0</v>
      </c>
      <c r="CR84" s="51">
        <f t="shared" si="248"/>
        <v>0</v>
      </c>
      <c r="CS84" s="53">
        <f t="shared" si="233"/>
        <v>0</v>
      </c>
      <c r="CT84" s="53">
        <f t="shared" si="249"/>
        <v>0</v>
      </c>
      <c r="CU84" s="53">
        <f t="shared" si="250"/>
        <v>0</v>
      </c>
      <c r="CV84" s="53">
        <f t="shared" si="251"/>
        <v>0</v>
      </c>
      <c r="CW84" s="53">
        <f t="shared" si="252"/>
        <v>0</v>
      </c>
      <c r="CX84" s="53">
        <f t="shared" si="253"/>
        <v>0</v>
      </c>
      <c r="CY84" s="53">
        <f t="shared" si="254"/>
        <v>0</v>
      </c>
      <c r="CZ84" s="53">
        <f t="shared" si="255"/>
        <v>0</v>
      </c>
      <c r="DA84" s="53">
        <f t="shared" si="256"/>
        <v>0</v>
      </c>
      <c r="DB84" s="53">
        <f t="shared" si="257"/>
        <v>0</v>
      </c>
      <c r="DC84" s="53">
        <f t="shared" si="258"/>
        <v>0</v>
      </c>
      <c r="DD84" s="53">
        <f t="shared" si="259"/>
        <v>0</v>
      </c>
      <c r="DE84" s="10">
        <f t="shared" si="260"/>
        <v>0</v>
      </c>
      <c r="DF84" s="54">
        <f t="shared" si="261"/>
        <v>0</v>
      </c>
      <c r="DG84" s="10">
        <f t="shared" si="262"/>
        <v>0</v>
      </c>
      <c r="DH84" s="53" cm="1">
        <f t="array" aca="1" ref="DH84" ca="1">DE84*CELL("contents",$Q84)</f>
        <v>0</v>
      </c>
      <c r="DI84" s="53" cm="1">
        <f t="array" aca="1" ref="DI84" ca="1">DF84*CELL("contents",$Q84)</f>
        <v>0</v>
      </c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>
        <f t="shared" si="263"/>
        <v>0</v>
      </c>
      <c r="DW84" s="51">
        <f t="shared" si="264"/>
        <v>0</v>
      </c>
      <c r="DX84" s="53">
        <f t="shared" si="200"/>
        <v>0</v>
      </c>
      <c r="DY84" s="53">
        <f t="shared" si="201"/>
        <v>0</v>
      </c>
      <c r="DZ84" s="53">
        <f t="shared" si="202"/>
        <v>0</v>
      </c>
      <c r="EA84" s="53">
        <f t="shared" si="203"/>
        <v>0</v>
      </c>
      <c r="EB84" s="53">
        <f t="shared" si="204"/>
        <v>0</v>
      </c>
      <c r="EC84" s="53">
        <f t="shared" si="205"/>
        <v>0</v>
      </c>
      <c r="ED84" s="53">
        <f t="shared" si="206"/>
        <v>0</v>
      </c>
      <c r="EE84" s="53">
        <f t="shared" si="207"/>
        <v>0</v>
      </c>
      <c r="EF84" s="53">
        <f t="shared" si="208"/>
        <v>0</v>
      </c>
      <c r="EG84" s="53">
        <f t="shared" si="209"/>
        <v>0</v>
      </c>
      <c r="EH84" s="53">
        <f t="shared" si="210"/>
        <v>0</v>
      </c>
      <c r="EI84" s="53">
        <f t="shared" si="211"/>
        <v>0</v>
      </c>
      <c r="EJ84" s="10">
        <f t="shared" si="265"/>
        <v>0</v>
      </c>
      <c r="EK84" s="54">
        <f t="shared" si="266"/>
        <v>0</v>
      </c>
      <c r="EL84" s="10">
        <f t="shared" si="267"/>
        <v>0</v>
      </c>
      <c r="EM84" s="53" cm="1">
        <f t="array" aca="1" ref="EM84" ca="1">EJ84*CELL("contents",$Q84)</f>
        <v>0</v>
      </c>
      <c r="EN84" s="53" cm="1">
        <f t="array" aca="1" ref="EN84" ca="1">EK84*CELL("contents",$Q84)</f>
        <v>0</v>
      </c>
      <c r="EO84" s="11">
        <f t="shared" si="268"/>
        <v>4590</v>
      </c>
      <c r="EP84" s="2">
        <v>1</v>
      </c>
      <c r="EQ84" s="2">
        <f t="shared" ref="EQ84:ET84" si="273">EP84*1.0215</f>
        <v>1.0215000000000001</v>
      </c>
      <c r="ER84" s="2">
        <f t="shared" si="273"/>
        <v>1.0434622500000001</v>
      </c>
      <c r="ES84" s="2">
        <f t="shared" si="273"/>
        <v>1.0658966883750003</v>
      </c>
      <c r="ET84" s="2">
        <f t="shared" si="273"/>
        <v>1.0888134671750629</v>
      </c>
      <c r="EU84" s="53">
        <f t="shared" si="213"/>
        <v>0</v>
      </c>
      <c r="EV84" s="53">
        <f t="shared" si="270"/>
        <v>0</v>
      </c>
      <c r="EW84" s="69">
        <f t="shared" si="214"/>
        <v>0</v>
      </c>
      <c r="EX84" s="69">
        <f t="shared" si="215"/>
        <v>0</v>
      </c>
      <c r="EY84" s="9">
        <f t="shared" si="272"/>
        <v>0</v>
      </c>
      <c r="EZ84" s="9">
        <f t="shared" si="235"/>
        <v>0</v>
      </c>
      <c r="FA84" s="9">
        <f t="shared" si="236"/>
        <v>0</v>
      </c>
      <c r="FB84" s="9">
        <f t="shared" si="237"/>
        <v>0</v>
      </c>
      <c r="FC84" t="s">
        <v>1534</v>
      </c>
    </row>
    <row r="85" spans="1:159" x14ac:dyDescent="0.25">
      <c r="A85" s="18">
        <v>1.2</v>
      </c>
      <c r="B85" s="27" t="s">
        <v>335</v>
      </c>
      <c r="C85" s="14" t="s">
        <v>157</v>
      </c>
      <c r="D85" s="2" t="s">
        <v>336</v>
      </c>
      <c r="E85" s="21" t="s">
        <v>337</v>
      </c>
      <c r="F85" s="2"/>
      <c r="G85" s="4" t="s">
        <v>267</v>
      </c>
      <c r="H85" s="6" t="s">
        <v>267</v>
      </c>
      <c r="I85" s="4"/>
      <c r="J85" s="7" t="s">
        <v>261</v>
      </c>
      <c r="K85" s="75"/>
      <c r="L85" s="80">
        <v>1</v>
      </c>
      <c r="M85" s="56">
        <v>0</v>
      </c>
      <c r="N85" s="86">
        <v>0.53</v>
      </c>
      <c r="O85" s="6" t="s">
        <v>155</v>
      </c>
      <c r="P85" s="2" t="s">
        <v>173</v>
      </c>
      <c r="Q85" s="200">
        <f>VLOOKUP(P85,Contingencies!$A$2:$D$7,4,FALSE)</f>
        <v>0.125</v>
      </c>
      <c r="R85" s="53">
        <f t="shared" si="216"/>
        <v>392.44499999999999</v>
      </c>
      <c r="S85" s="67">
        <f t="shared" si="217"/>
        <v>207.99585000000002</v>
      </c>
      <c r="T85" s="4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>
        <f t="shared" si="218"/>
        <v>0</v>
      </c>
      <c r="AH85" s="51">
        <f t="shared" si="238"/>
        <v>0</v>
      </c>
      <c r="AI85" s="53">
        <f t="shared" si="176"/>
        <v>0</v>
      </c>
      <c r="AJ85" s="53">
        <f t="shared" si="177"/>
        <v>0</v>
      </c>
      <c r="AK85" s="53">
        <f t="shared" si="178"/>
        <v>0</v>
      </c>
      <c r="AL85" s="53">
        <f t="shared" si="179"/>
        <v>0</v>
      </c>
      <c r="AM85" s="53">
        <f t="shared" si="180"/>
        <v>0</v>
      </c>
      <c r="AN85" s="53">
        <f t="shared" si="181"/>
        <v>0</v>
      </c>
      <c r="AO85" s="53">
        <f t="shared" si="182"/>
        <v>0</v>
      </c>
      <c r="AP85" s="53">
        <f t="shared" si="183"/>
        <v>0</v>
      </c>
      <c r="AQ85" s="53">
        <f t="shared" si="184"/>
        <v>0</v>
      </c>
      <c r="AR85" s="53">
        <f t="shared" si="185"/>
        <v>0</v>
      </c>
      <c r="AS85" s="53">
        <f t="shared" si="186"/>
        <v>0</v>
      </c>
      <c r="AT85" s="53">
        <f t="shared" si="187"/>
        <v>0</v>
      </c>
      <c r="AU85" s="10">
        <f t="shared" si="239"/>
        <v>0</v>
      </c>
      <c r="AV85" s="54">
        <f t="shared" si="240"/>
        <v>0</v>
      </c>
      <c r="AW85" s="10">
        <f t="shared" si="241"/>
        <v>0</v>
      </c>
      <c r="AX85" s="53" cm="1">
        <f t="array" aca="1" ref="AX85" ca="1">AU85*CELL("contents",$Q85)</f>
        <v>0</v>
      </c>
      <c r="AY85" s="53" cm="1">
        <f t="array" aca="1" ref="AY85" ca="1">AV85*CELL("contents",$Q85)</f>
        <v>0</v>
      </c>
      <c r="AZ85" s="14">
        <v>2052</v>
      </c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>
        <f t="shared" si="242"/>
        <v>0</v>
      </c>
      <c r="BM85" s="51">
        <f t="shared" si="243"/>
        <v>0</v>
      </c>
      <c r="BN85" s="53">
        <f t="shared" si="188"/>
        <v>2052</v>
      </c>
      <c r="BO85" s="53">
        <f t="shared" si="189"/>
        <v>0</v>
      </c>
      <c r="BP85" s="53">
        <f t="shared" si="190"/>
        <v>0</v>
      </c>
      <c r="BQ85" s="53">
        <f t="shared" si="191"/>
        <v>0</v>
      </c>
      <c r="BR85" s="53">
        <f t="shared" si="192"/>
        <v>0</v>
      </c>
      <c r="BS85" s="53">
        <f t="shared" si="193"/>
        <v>0</v>
      </c>
      <c r="BT85" s="53">
        <f t="shared" si="194"/>
        <v>0</v>
      </c>
      <c r="BU85" s="53">
        <f t="shared" si="195"/>
        <v>0</v>
      </c>
      <c r="BV85" s="53">
        <f t="shared" si="196"/>
        <v>0</v>
      </c>
      <c r="BW85" s="53">
        <f t="shared" si="197"/>
        <v>0</v>
      </c>
      <c r="BX85" s="53">
        <f t="shared" si="198"/>
        <v>0</v>
      </c>
      <c r="BY85" s="53">
        <f t="shared" si="199"/>
        <v>0</v>
      </c>
      <c r="BZ85" s="10">
        <f t="shared" si="244"/>
        <v>2052</v>
      </c>
      <c r="CA85" s="54">
        <f t="shared" si="245"/>
        <v>1087.56</v>
      </c>
      <c r="CB85" s="10">
        <f t="shared" si="246"/>
        <v>3139.56</v>
      </c>
      <c r="CC85" s="53" cm="1">
        <f t="array" aca="1" ref="CC85" ca="1">BZ85*CELL("contents",$Q85)</f>
        <v>256.5</v>
      </c>
      <c r="CD85" s="53" cm="1">
        <f t="array" aca="1" ref="CD85" ca="1">CA85*CELL("contents",$Q85)</f>
        <v>135.94499999999999</v>
      </c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>
        <f t="shared" si="247"/>
        <v>0</v>
      </c>
      <c r="CR85" s="51">
        <f t="shared" si="248"/>
        <v>0</v>
      </c>
      <c r="CS85" s="53">
        <f t="shared" si="233"/>
        <v>0</v>
      </c>
      <c r="CT85" s="53">
        <f t="shared" si="249"/>
        <v>0</v>
      </c>
      <c r="CU85" s="53">
        <f t="shared" si="250"/>
        <v>0</v>
      </c>
      <c r="CV85" s="53">
        <f t="shared" si="251"/>
        <v>0</v>
      </c>
      <c r="CW85" s="53">
        <f t="shared" si="252"/>
        <v>0</v>
      </c>
      <c r="CX85" s="53">
        <f t="shared" si="253"/>
        <v>0</v>
      </c>
      <c r="CY85" s="53">
        <f t="shared" si="254"/>
        <v>0</v>
      </c>
      <c r="CZ85" s="53">
        <f t="shared" si="255"/>
        <v>0</v>
      </c>
      <c r="DA85" s="53">
        <f t="shared" si="256"/>
        <v>0</v>
      </c>
      <c r="DB85" s="53">
        <f t="shared" si="257"/>
        <v>0</v>
      </c>
      <c r="DC85" s="53">
        <f t="shared" si="258"/>
        <v>0</v>
      </c>
      <c r="DD85" s="53">
        <f t="shared" si="259"/>
        <v>0</v>
      </c>
      <c r="DE85" s="10">
        <f t="shared" si="260"/>
        <v>0</v>
      </c>
      <c r="DF85" s="54">
        <f t="shared" si="261"/>
        <v>0</v>
      </c>
      <c r="DG85" s="10">
        <f t="shared" si="262"/>
        <v>0</v>
      </c>
      <c r="DH85" s="53" cm="1">
        <f t="array" aca="1" ref="DH85" ca="1">DE85*CELL("contents",$Q85)</f>
        <v>0</v>
      </c>
      <c r="DI85" s="53" cm="1">
        <f t="array" aca="1" ref="DI85" ca="1">DF85*CELL("contents",$Q85)</f>
        <v>0</v>
      </c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>
        <f t="shared" si="263"/>
        <v>0</v>
      </c>
      <c r="DW85" s="51">
        <f t="shared" si="264"/>
        <v>0</v>
      </c>
      <c r="DX85" s="53">
        <f t="shared" si="200"/>
        <v>0</v>
      </c>
      <c r="DY85" s="53">
        <f t="shared" si="201"/>
        <v>0</v>
      </c>
      <c r="DZ85" s="53">
        <f t="shared" si="202"/>
        <v>0</v>
      </c>
      <c r="EA85" s="53">
        <f t="shared" si="203"/>
        <v>0</v>
      </c>
      <c r="EB85" s="53">
        <f t="shared" si="204"/>
        <v>0</v>
      </c>
      <c r="EC85" s="53">
        <f t="shared" si="205"/>
        <v>0</v>
      </c>
      <c r="ED85" s="53">
        <f t="shared" si="206"/>
        <v>0</v>
      </c>
      <c r="EE85" s="53">
        <f t="shared" si="207"/>
        <v>0</v>
      </c>
      <c r="EF85" s="53">
        <f t="shared" si="208"/>
        <v>0</v>
      </c>
      <c r="EG85" s="53">
        <f t="shared" si="209"/>
        <v>0</v>
      </c>
      <c r="EH85" s="53">
        <f t="shared" si="210"/>
        <v>0</v>
      </c>
      <c r="EI85" s="53">
        <f t="shared" si="211"/>
        <v>0</v>
      </c>
      <c r="EJ85" s="10">
        <f t="shared" si="265"/>
        <v>0</v>
      </c>
      <c r="EK85" s="54">
        <f t="shared" si="266"/>
        <v>0</v>
      </c>
      <c r="EL85" s="10">
        <f t="shared" si="267"/>
        <v>0</v>
      </c>
      <c r="EM85" s="53" cm="1">
        <f t="array" aca="1" ref="EM85" ca="1">EJ85*CELL("contents",$Q85)</f>
        <v>0</v>
      </c>
      <c r="EN85" s="53" cm="1">
        <f t="array" aca="1" ref="EN85" ca="1">EK85*CELL("contents",$Q85)</f>
        <v>0</v>
      </c>
      <c r="EO85" s="11">
        <f t="shared" si="268"/>
        <v>3139.56</v>
      </c>
      <c r="EP85" s="2">
        <v>1</v>
      </c>
      <c r="EQ85" s="2">
        <f t="shared" ref="EQ85:ET85" si="274">EP85*1.0215</f>
        <v>1.0215000000000001</v>
      </c>
      <c r="ER85" s="2">
        <f t="shared" si="274"/>
        <v>1.0434622500000001</v>
      </c>
      <c r="ES85" s="2">
        <f t="shared" si="274"/>
        <v>1.0658966883750003</v>
      </c>
      <c r="ET85" s="2">
        <f t="shared" si="274"/>
        <v>1.0888134671750629</v>
      </c>
      <c r="EU85" s="53">
        <f t="shared" si="213"/>
        <v>0</v>
      </c>
      <c r="EV85" s="53">
        <f t="shared" si="270"/>
        <v>0</v>
      </c>
      <c r="EW85" s="69">
        <f t="shared" si="214"/>
        <v>0</v>
      </c>
      <c r="EX85" s="69">
        <f t="shared" si="215"/>
        <v>0</v>
      </c>
      <c r="EY85" s="9">
        <f t="shared" si="272"/>
        <v>0</v>
      </c>
      <c r="EZ85" s="9">
        <f t="shared" si="235"/>
        <v>0</v>
      </c>
      <c r="FA85" s="9">
        <f t="shared" si="236"/>
        <v>0</v>
      </c>
      <c r="FB85" s="9">
        <f t="shared" si="237"/>
        <v>0</v>
      </c>
      <c r="FC85" t="s">
        <v>1534</v>
      </c>
    </row>
    <row r="86" spans="1:159" x14ac:dyDescent="0.25">
      <c r="A86" s="18">
        <v>1.2</v>
      </c>
      <c r="B86" s="27" t="s">
        <v>338</v>
      </c>
      <c r="C86" s="14" t="s">
        <v>157</v>
      </c>
      <c r="D86" s="2" t="s">
        <v>339</v>
      </c>
      <c r="E86" s="21" t="s">
        <v>340</v>
      </c>
      <c r="F86" s="2"/>
      <c r="G86" s="4" t="s">
        <v>267</v>
      </c>
      <c r="H86" s="6" t="s">
        <v>267</v>
      </c>
      <c r="I86" s="4"/>
      <c r="J86" s="7" t="s">
        <v>261</v>
      </c>
      <c r="K86" s="75"/>
      <c r="L86" s="80">
        <v>1</v>
      </c>
      <c r="M86" s="56">
        <v>0</v>
      </c>
      <c r="N86" s="86">
        <v>0.53</v>
      </c>
      <c r="O86" s="6" t="s">
        <v>155</v>
      </c>
      <c r="P86" s="2" t="s">
        <v>173</v>
      </c>
      <c r="Q86" s="200">
        <f>VLOOKUP(P86,Contingencies!$A$2:$D$7,4,FALSE)</f>
        <v>0.125</v>
      </c>
      <c r="R86" s="53">
        <f t="shared" si="216"/>
        <v>99.45</v>
      </c>
      <c r="S86" s="67">
        <f t="shared" si="217"/>
        <v>52.708500000000001</v>
      </c>
      <c r="T86" s="4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>
        <f t="shared" si="218"/>
        <v>0</v>
      </c>
      <c r="AH86" s="51">
        <f t="shared" si="238"/>
        <v>0</v>
      </c>
      <c r="AI86" s="53">
        <f t="shared" si="176"/>
        <v>0</v>
      </c>
      <c r="AJ86" s="53">
        <f t="shared" si="177"/>
        <v>0</v>
      </c>
      <c r="AK86" s="53">
        <f t="shared" si="178"/>
        <v>0</v>
      </c>
      <c r="AL86" s="53">
        <f t="shared" si="179"/>
        <v>0</v>
      </c>
      <c r="AM86" s="53">
        <f t="shared" si="180"/>
        <v>0</v>
      </c>
      <c r="AN86" s="53">
        <f t="shared" si="181"/>
        <v>0</v>
      </c>
      <c r="AO86" s="53">
        <f t="shared" si="182"/>
        <v>0</v>
      </c>
      <c r="AP86" s="53">
        <f t="shared" si="183"/>
        <v>0</v>
      </c>
      <c r="AQ86" s="53">
        <f t="shared" si="184"/>
        <v>0</v>
      </c>
      <c r="AR86" s="53">
        <f t="shared" si="185"/>
        <v>0</v>
      </c>
      <c r="AS86" s="53">
        <f t="shared" si="186"/>
        <v>0</v>
      </c>
      <c r="AT86" s="53">
        <f t="shared" si="187"/>
        <v>0</v>
      </c>
      <c r="AU86" s="10">
        <f t="shared" si="239"/>
        <v>0</v>
      </c>
      <c r="AV86" s="54">
        <f t="shared" si="240"/>
        <v>0</v>
      </c>
      <c r="AW86" s="10">
        <f t="shared" si="241"/>
        <v>0</v>
      </c>
      <c r="AX86" s="53" cm="1">
        <f t="array" aca="1" ref="AX86" ca="1">AU86*CELL("contents",$Q86)</f>
        <v>0</v>
      </c>
      <c r="AY86" s="53" cm="1">
        <f t="array" aca="1" ref="AY86" ca="1">AV86*CELL("contents",$Q86)</f>
        <v>0</v>
      </c>
      <c r="AZ86" s="14">
        <v>520</v>
      </c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>
        <f t="shared" si="242"/>
        <v>0</v>
      </c>
      <c r="BM86" s="51">
        <f t="shared" si="243"/>
        <v>0</v>
      </c>
      <c r="BN86" s="53">
        <f t="shared" si="188"/>
        <v>520</v>
      </c>
      <c r="BO86" s="53">
        <f t="shared" si="189"/>
        <v>0</v>
      </c>
      <c r="BP86" s="53">
        <f t="shared" si="190"/>
        <v>0</v>
      </c>
      <c r="BQ86" s="53">
        <f t="shared" si="191"/>
        <v>0</v>
      </c>
      <c r="BR86" s="53">
        <f t="shared" si="192"/>
        <v>0</v>
      </c>
      <c r="BS86" s="53">
        <f t="shared" si="193"/>
        <v>0</v>
      </c>
      <c r="BT86" s="53">
        <f t="shared" si="194"/>
        <v>0</v>
      </c>
      <c r="BU86" s="53">
        <f t="shared" si="195"/>
        <v>0</v>
      </c>
      <c r="BV86" s="53">
        <f t="shared" si="196"/>
        <v>0</v>
      </c>
      <c r="BW86" s="53">
        <f t="shared" si="197"/>
        <v>0</v>
      </c>
      <c r="BX86" s="53">
        <f t="shared" si="198"/>
        <v>0</v>
      </c>
      <c r="BY86" s="53">
        <f t="shared" si="199"/>
        <v>0</v>
      </c>
      <c r="BZ86" s="10">
        <f t="shared" si="244"/>
        <v>520</v>
      </c>
      <c r="CA86" s="54">
        <f t="shared" si="245"/>
        <v>275.60000000000002</v>
      </c>
      <c r="CB86" s="10">
        <f t="shared" si="246"/>
        <v>795.6</v>
      </c>
      <c r="CC86" s="53" cm="1">
        <f t="array" aca="1" ref="CC86" ca="1">BZ86*CELL("contents",$Q86)</f>
        <v>65</v>
      </c>
      <c r="CD86" s="53" cm="1">
        <f t="array" aca="1" ref="CD86" ca="1">CA86*CELL("contents",$Q86)</f>
        <v>34.450000000000003</v>
      </c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>
        <f t="shared" si="247"/>
        <v>0</v>
      </c>
      <c r="CR86" s="51">
        <f t="shared" si="248"/>
        <v>0</v>
      </c>
      <c r="CS86" s="53">
        <f t="shared" si="233"/>
        <v>0</v>
      </c>
      <c r="CT86" s="53">
        <f t="shared" si="249"/>
        <v>0</v>
      </c>
      <c r="CU86" s="53">
        <f t="shared" si="250"/>
        <v>0</v>
      </c>
      <c r="CV86" s="53">
        <f t="shared" si="251"/>
        <v>0</v>
      </c>
      <c r="CW86" s="53">
        <f t="shared" si="252"/>
        <v>0</v>
      </c>
      <c r="CX86" s="53">
        <f t="shared" si="253"/>
        <v>0</v>
      </c>
      <c r="CY86" s="53">
        <f t="shared" si="254"/>
        <v>0</v>
      </c>
      <c r="CZ86" s="53">
        <f t="shared" si="255"/>
        <v>0</v>
      </c>
      <c r="DA86" s="53">
        <f t="shared" si="256"/>
        <v>0</v>
      </c>
      <c r="DB86" s="53">
        <f t="shared" si="257"/>
        <v>0</v>
      </c>
      <c r="DC86" s="53">
        <f t="shared" si="258"/>
        <v>0</v>
      </c>
      <c r="DD86" s="53">
        <f t="shared" si="259"/>
        <v>0</v>
      </c>
      <c r="DE86" s="10">
        <f t="shared" si="260"/>
        <v>0</v>
      </c>
      <c r="DF86" s="54">
        <f t="shared" si="261"/>
        <v>0</v>
      </c>
      <c r="DG86" s="10">
        <f t="shared" si="262"/>
        <v>0</v>
      </c>
      <c r="DH86" s="53" cm="1">
        <f t="array" aca="1" ref="DH86" ca="1">DE86*CELL("contents",$Q86)</f>
        <v>0</v>
      </c>
      <c r="DI86" s="53" cm="1">
        <f t="array" aca="1" ref="DI86" ca="1">DF86*CELL("contents",$Q86)</f>
        <v>0</v>
      </c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>
        <f t="shared" si="263"/>
        <v>0</v>
      </c>
      <c r="DW86" s="51">
        <f t="shared" si="264"/>
        <v>0</v>
      </c>
      <c r="DX86" s="53">
        <f t="shared" si="200"/>
        <v>0</v>
      </c>
      <c r="DY86" s="53">
        <f t="shared" si="201"/>
        <v>0</v>
      </c>
      <c r="DZ86" s="53">
        <f t="shared" si="202"/>
        <v>0</v>
      </c>
      <c r="EA86" s="53">
        <f t="shared" si="203"/>
        <v>0</v>
      </c>
      <c r="EB86" s="53">
        <f t="shared" si="204"/>
        <v>0</v>
      </c>
      <c r="EC86" s="53">
        <f t="shared" si="205"/>
        <v>0</v>
      </c>
      <c r="ED86" s="53">
        <f t="shared" si="206"/>
        <v>0</v>
      </c>
      <c r="EE86" s="53">
        <f t="shared" si="207"/>
        <v>0</v>
      </c>
      <c r="EF86" s="53">
        <f t="shared" si="208"/>
        <v>0</v>
      </c>
      <c r="EG86" s="53">
        <f t="shared" si="209"/>
        <v>0</v>
      </c>
      <c r="EH86" s="53">
        <f t="shared" si="210"/>
        <v>0</v>
      </c>
      <c r="EI86" s="53">
        <f t="shared" si="211"/>
        <v>0</v>
      </c>
      <c r="EJ86" s="10">
        <f t="shared" si="265"/>
        <v>0</v>
      </c>
      <c r="EK86" s="54">
        <f t="shared" si="266"/>
        <v>0</v>
      </c>
      <c r="EL86" s="10">
        <f t="shared" si="267"/>
        <v>0</v>
      </c>
      <c r="EM86" s="53" cm="1">
        <f t="array" aca="1" ref="EM86" ca="1">EJ86*CELL("contents",$Q86)</f>
        <v>0</v>
      </c>
      <c r="EN86" s="53" cm="1">
        <f t="array" aca="1" ref="EN86" ca="1">EK86*CELL("contents",$Q86)</f>
        <v>0</v>
      </c>
      <c r="EO86" s="11">
        <f t="shared" si="268"/>
        <v>795.6</v>
      </c>
      <c r="EP86" s="2">
        <v>1</v>
      </c>
      <c r="EQ86" s="2">
        <f t="shared" ref="EQ86:ET86" si="275">EP86*1.0215</f>
        <v>1.0215000000000001</v>
      </c>
      <c r="ER86" s="2">
        <f t="shared" si="275"/>
        <v>1.0434622500000001</v>
      </c>
      <c r="ES86" s="2">
        <f t="shared" si="275"/>
        <v>1.0658966883750003</v>
      </c>
      <c r="ET86" s="2">
        <f t="shared" si="275"/>
        <v>1.0888134671750629</v>
      </c>
      <c r="EU86" s="53">
        <f t="shared" si="213"/>
        <v>0</v>
      </c>
      <c r="EV86" s="53">
        <f t="shared" si="270"/>
        <v>0</v>
      </c>
      <c r="EW86" s="69">
        <f t="shared" si="214"/>
        <v>0</v>
      </c>
      <c r="EX86" s="69">
        <f t="shared" si="215"/>
        <v>0</v>
      </c>
      <c r="EY86" s="9">
        <f t="shared" si="272"/>
        <v>0</v>
      </c>
      <c r="EZ86" s="9">
        <f t="shared" si="235"/>
        <v>0</v>
      </c>
      <c r="FA86" s="9">
        <f t="shared" si="236"/>
        <v>0</v>
      </c>
      <c r="FB86" s="9">
        <f t="shared" si="237"/>
        <v>0</v>
      </c>
      <c r="FC86" t="s">
        <v>1534</v>
      </c>
    </row>
    <row r="87" spans="1:159" ht="25.5" x14ac:dyDescent="0.25">
      <c r="A87" s="18">
        <v>1.2</v>
      </c>
      <c r="B87" s="27" t="s">
        <v>341</v>
      </c>
      <c r="C87" s="14" t="s">
        <v>157</v>
      </c>
      <c r="D87" s="2" t="s">
        <v>342</v>
      </c>
      <c r="E87" s="21" t="s">
        <v>343</v>
      </c>
      <c r="F87" s="2"/>
      <c r="G87" s="4" t="s">
        <v>267</v>
      </c>
      <c r="H87" s="6" t="s">
        <v>267</v>
      </c>
      <c r="I87" s="4"/>
      <c r="J87" s="7" t="s">
        <v>261</v>
      </c>
      <c r="K87" s="75"/>
      <c r="L87" s="80">
        <v>1</v>
      </c>
      <c r="M87" s="56">
        <v>0</v>
      </c>
      <c r="N87" s="86">
        <v>0.53</v>
      </c>
      <c r="O87" s="6" t="s">
        <v>155</v>
      </c>
      <c r="P87" s="2" t="s">
        <v>173</v>
      </c>
      <c r="Q87" s="200">
        <f>VLOOKUP(P87,Contingencies!$A$2:$D$7,4,FALSE)</f>
        <v>0.125</v>
      </c>
      <c r="R87" s="53">
        <f t="shared" si="216"/>
        <v>191.25</v>
      </c>
      <c r="S87" s="67">
        <f t="shared" si="217"/>
        <v>101.36250000000001</v>
      </c>
      <c r="T87" s="4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>
        <f t="shared" si="218"/>
        <v>0</v>
      </c>
      <c r="AH87" s="51">
        <f t="shared" si="238"/>
        <v>0</v>
      </c>
      <c r="AI87" s="53">
        <f t="shared" si="176"/>
        <v>0</v>
      </c>
      <c r="AJ87" s="53">
        <f t="shared" si="177"/>
        <v>0</v>
      </c>
      <c r="AK87" s="53">
        <f t="shared" si="178"/>
        <v>0</v>
      </c>
      <c r="AL87" s="53">
        <f t="shared" si="179"/>
        <v>0</v>
      </c>
      <c r="AM87" s="53">
        <f t="shared" si="180"/>
        <v>0</v>
      </c>
      <c r="AN87" s="53">
        <f t="shared" si="181"/>
        <v>0</v>
      </c>
      <c r="AO87" s="53">
        <f t="shared" si="182"/>
        <v>0</v>
      </c>
      <c r="AP87" s="53">
        <f t="shared" si="183"/>
        <v>0</v>
      </c>
      <c r="AQ87" s="53">
        <f t="shared" si="184"/>
        <v>0</v>
      </c>
      <c r="AR87" s="53">
        <f t="shared" si="185"/>
        <v>0</v>
      </c>
      <c r="AS87" s="53">
        <f t="shared" si="186"/>
        <v>0</v>
      </c>
      <c r="AT87" s="53">
        <f t="shared" si="187"/>
        <v>0</v>
      </c>
      <c r="AU87" s="10">
        <f t="shared" si="239"/>
        <v>0</v>
      </c>
      <c r="AV87" s="54">
        <f t="shared" si="240"/>
        <v>0</v>
      </c>
      <c r="AW87" s="10">
        <f t="shared" si="241"/>
        <v>0</v>
      </c>
      <c r="AX87" s="53" cm="1">
        <f t="array" aca="1" ref="AX87" ca="1">AU87*CELL("contents",$Q87)</f>
        <v>0</v>
      </c>
      <c r="AY87" s="53" cm="1">
        <f t="array" aca="1" ref="AY87" ca="1">AV87*CELL("contents",$Q87)</f>
        <v>0</v>
      </c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4">
        <v>1000</v>
      </c>
      <c r="BK87" s="2"/>
      <c r="BL87" s="2">
        <f t="shared" si="242"/>
        <v>0</v>
      </c>
      <c r="BM87" s="51">
        <f t="shared" si="243"/>
        <v>0</v>
      </c>
      <c r="BN87" s="53">
        <f t="shared" si="188"/>
        <v>0</v>
      </c>
      <c r="BO87" s="53">
        <f t="shared" si="189"/>
        <v>0</v>
      </c>
      <c r="BP87" s="53">
        <f t="shared" si="190"/>
        <v>0</v>
      </c>
      <c r="BQ87" s="53">
        <f t="shared" si="191"/>
        <v>0</v>
      </c>
      <c r="BR87" s="53">
        <f t="shared" si="192"/>
        <v>0</v>
      </c>
      <c r="BS87" s="53">
        <f t="shared" si="193"/>
        <v>0</v>
      </c>
      <c r="BT87" s="53">
        <f t="shared" si="194"/>
        <v>0</v>
      </c>
      <c r="BU87" s="53">
        <f t="shared" si="195"/>
        <v>0</v>
      </c>
      <c r="BV87" s="53">
        <f t="shared" si="196"/>
        <v>0</v>
      </c>
      <c r="BW87" s="53">
        <f t="shared" si="197"/>
        <v>0</v>
      </c>
      <c r="BX87" s="53">
        <f t="shared" si="198"/>
        <v>1000</v>
      </c>
      <c r="BY87" s="53">
        <f t="shared" si="199"/>
        <v>0</v>
      </c>
      <c r="BZ87" s="10">
        <f t="shared" si="244"/>
        <v>1000</v>
      </c>
      <c r="CA87" s="54">
        <f t="shared" si="245"/>
        <v>530</v>
      </c>
      <c r="CB87" s="10">
        <f t="shared" si="246"/>
        <v>1530</v>
      </c>
      <c r="CC87" s="53" cm="1">
        <f t="array" aca="1" ref="CC87" ca="1">BZ87*CELL("contents",$Q87)</f>
        <v>125</v>
      </c>
      <c r="CD87" s="53" cm="1">
        <f t="array" aca="1" ref="CD87" ca="1">CA87*CELL("contents",$Q87)</f>
        <v>66.25</v>
      </c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>
        <f t="shared" si="247"/>
        <v>0</v>
      </c>
      <c r="CR87" s="51">
        <f t="shared" si="248"/>
        <v>0</v>
      </c>
      <c r="CS87" s="53">
        <f t="shared" si="233"/>
        <v>0</v>
      </c>
      <c r="CT87" s="53">
        <f t="shared" si="249"/>
        <v>0</v>
      </c>
      <c r="CU87" s="53">
        <f t="shared" si="250"/>
        <v>0</v>
      </c>
      <c r="CV87" s="53">
        <f t="shared" si="251"/>
        <v>0</v>
      </c>
      <c r="CW87" s="53">
        <f t="shared" si="252"/>
        <v>0</v>
      </c>
      <c r="CX87" s="53">
        <f t="shared" si="253"/>
        <v>0</v>
      </c>
      <c r="CY87" s="53">
        <f t="shared" si="254"/>
        <v>0</v>
      </c>
      <c r="CZ87" s="53">
        <f t="shared" si="255"/>
        <v>0</v>
      </c>
      <c r="DA87" s="53">
        <f t="shared" si="256"/>
        <v>0</v>
      </c>
      <c r="DB87" s="53">
        <f t="shared" si="257"/>
        <v>0</v>
      </c>
      <c r="DC87" s="53">
        <f t="shared" si="258"/>
        <v>0</v>
      </c>
      <c r="DD87" s="53">
        <f t="shared" si="259"/>
        <v>0</v>
      </c>
      <c r="DE87" s="10">
        <f t="shared" si="260"/>
        <v>0</v>
      </c>
      <c r="DF87" s="54">
        <f t="shared" si="261"/>
        <v>0</v>
      </c>
      <c r="DG87" s="10">
        <f t="shared" si="262"/>
        <v>0</v>
      </c>
      <c r="DH87" s="53" cm="1">
        <f t="array" aca="1" ref="DH87" ca="1">DE87*CELL("contents",$Q87)</f>
        <v>0</v>
      </c>
      <c r="DI87" s="53" cm="1">
        <f t="array" aca="1" ref="DI87" ca="1">DF87*CELL("contents",$Q87)</f>
        <v>0</v>
      </c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>
        <f t="shared" si="263"/>
        <v>0</v>
      </c>
      <c r="DW87" s="51">
        <f t="shared" si="264"/>
        <v>0</v>
      </c>
      <c r="DX87" s="53">
        <f t="shared" si="200"/>
        <v>0</v>
      </c>
      <c r="DY87" s="53">
        <f t="shared" si="201"/>
        <v>0</v>
      </c>
      <c r="DZ87" s="53">
        <f t="shared" si="202"/>
        <v>0</v>
      </c>
      <c r="EA87" s="53">
        <f t="shared" si="203"/>
        <v>0</v>
      </c>
      <c r="EB87" s="53">
        <f t="shared" si="204"/>
        <v>0</v>
      </c>
      <c r="EC87" s="53">
        <f t="shared" si="205"/>
        <v>0</v>
      </c>
      <c r="ED87" s="53">
        <f t="shared" si="206"/>
        <v>0</v>
      </c>
      <c r="EE87" s="53">
        <f t="shared" si="207"/>
        <v>0</v>
      </c>
      <c r="EF87" s="53">
        <f t="shared" si="208"/>
        <v>0</v>
      </c>
      <c r="EG87" s="53">
        <f t="shared" si="209"/>
        <v>0</v>
      </c>
      <c r="EH87" s="53">
        <f t="shared" si="210"/>
        <v>0</v>
      </c>
      <c r="EI87" s="53">
        <f t="shared" si="211"/>
        <v>0</v>
      </c>
      <c r="EJ87" s="10">
        <f t="shared" si="265"/>
        <v>0</v>
      </c>
      <c r="EK87" s="54">
        <f t="shared" si="266"/>
        <v>0</v>
      </c>
      <c r="EL87" s="10">
        <f t="shared" si="267"/>
        <v>0</v>
      </c>
      <c r="EM87" s="53" cm="1">
        <f t="array" aca="1" ref="EM87" ca="1">EJ87*CELL("contents",$Q87)</f>
        <v>0</v>
      </c>
      <c r="EN87" s="53" cm="1">
        <f t="array" aca="1" ref="EN87" ca="1">EK87*CELL("contents",$Q87)</f>
        <v>0</v>
      </c>
      <c r="EO87" s="11">
        <f t="shared" si="268"/>
        <v>1530</v>
      </c>
      <c r="EP87" s="2">
        <v>1</v>
      </c>
      <c r="EQ87" s="2">
        <f t="shared" ref="EQ87:ET87" si="276">EP87*1.0215</f>
        <v>1.0215000000000001</v>
      </c>
      <c r="ER87" s="2">
        <f t="shared" si="276"/>
        <v>1.0434622500000001</v>
      </c>
      <c r="ES87" s="2">
        <f t="shared" si="276"/>
        <v>1.0658966883750003</v>
      </c>
      <c r="ET87" s="2">
        <f t="shared" si="276"/>
        <v>1.0888134671750629</v>
      </c>
      <c r="EU87" s="53">
        <f t="shared" si="213"/>
        <v>0</v>
      </c>
      <c r="EV87" s="53">
        <f t="shared" si="270"/>
        <v>0</v>
      </c>
      <c r="EW87" s="69">
        <f t="shared" si="214"/>
        <v>0</v>
      </c>
      <c r="EX87" s="69">
        <f t="shared" si="215"/>
        <v>0</v>
      </c>
      <c r="EY87" s="9">
        <f t="shared" si="272"/>
        <v>0</v>
      </c>
      <c r="EZ87" s="9">
        <f t="shared" si="235"/>
        <v>0</v>
      </c>
      <c r="FA87" s="9">
        <f t="shared" si="236"/>
        <v>0</v>
      </c>
      <c r="FB87" s="9">
        <f t="shared" si="237"/>
        <v>0</v>
      </c>
      <c r="FC87" t="s">
        <v>1534</v>
      </c>
    </row>
    <row r="88" spans="1:159" x14ac:dyDescent="0.25">
      <c r="A88" s="18">
        <v>1.2</v>
      </c>
      <c r="B88" s="27" t="s">
        <v>344</v>
      </c>
      <c r="C88" s="14" t="s">
        <v>157</v>
      </c>
      <c r="D88" s="2" t="s">
        <v>345</v>
      </c>
      <c r="E88" s="21" t="s">
        <v>346</v>
      </c>
      <c r="F88" s="2"/>
      <c r="G88" s="4" t="s">
        <v>267</v>
      </c>
      <c r="H88" s="6" t="s">
        <v>267</v>
      </c>
      <c r="I88" s="4"/>
      <c r="J88" s="7" t="s">
        <v>261</v>
      </c>
      <c r="K88" s="75"/>
      <c r="L88" s="80">
        <v>1</v>
      </c>
      <c r="M88" s="56">
        <v>0</v>
      </c>
      <c r="N88" s="86">
        <v>0.53</v>
      </c>
      <c r="O88" s="6" t="s">
        <v>155</v>
      </c>
      <c r="P88" s="2" t="s">
        <v>173</v>
      </c>
      <c r="Q88" s="200">
        <f>VLOOKUP(P88,Contingencies!$A$2:$D$7,4,FALSE)</f>
        <v>0.125</v>
      </c>
      <c r="R88" s="53">
        <f t="shared" si="216"/>
        <v>191.25</v>
      </c>
      <c r="S88" s="67">
        <f t="shared" si="217"/>
        <v>101.36250000000001</v>
      </c>
      <c r="T88" s="4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>
        <f t="shared" si="218"/>
        <v>0</v>
      </c>
      <c r="AH88" s="51">
        <f t="shared" si="238"/>
        <v>0</v>
      </c>
      <c r="AI88" s="53">
        <f t="shared" si="176"/>
        <v>0</v>
      </c>
      <c r="AJ88" s="53">
        <f t="shared" si="177"/>
        <v>0</v>
      </c>
      <c r="AK88" s="53">
        <f t="shared" si="178"/>
        <v>0</v>
      </c>
      <c r="AL88" s="53">
        <f t="shared" si="179"/>
        <v>0</v>
      </c>
      <c r="AM88" s="53">
        <f t="shared" si="180"/>
        <v>0</v>
      </c>
      <c r="AN88" s="53">
        <f t="shared" si="181"/>
        <v>0</v>
      </c>
      <c r="AO88" s="53">
        <f t="shared" si="182"/>
        <v>0</v>
      </c>
      <c r="AP88" s="53">
        <f t="shared" si="183"/>
        <v>0</v>
      </c>
      <c r="AQ88" s="53">
        <f t="shared" si="184"/>
        <v>0</v>
      </c>
      <c r="AR88" s="53">
        <f t="shared" si="185"/>
        <v>0</v>
      </c>
      <c r="AS88" s="53">
        <f t="shared" si="186"/>
        <v>0</v>
      </c>
      <c r="AT88" s="53">
        <f t="shared" si="187"/>
        <v>0</v>
      </c>
      <c r="AU88" s="10">
        <f t="shared" si="239"/>
        <v>0</v>
      </c>
      <c r="AV88" s="54">
        <f t="shared" si="240"/>
        <v>0</v>
      </c>
      <c r="AW88" s="10">
        <f t="shared" si="241"/>
        <v>0</v>
      </c>
      <c r="AX88" s="53" cm="1">
        <f t="array" aca="1" ref="AX88" ca="1">AU88*CELL("contents",$Q88)</f>
        <v>0</v>
      </c>
      <c r="AY88" s="53" cm="1">
        <f t="array" aca="1" ref="AY88" ca="1">AV88*CELL("contents",$Q88)</f>
        <v>0</v>
      </c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>
        <f t="shared" si="242"/>
        <v>0</v>
      </c>
      <c r="BM88" s="51">
        <f t="shared" si="243"/>
        <v>0</v>
      </c>
      <c r="BN88" s="53">
        <f t="shared" si="188"/>
        <v>0</v>
      </c>
      <c r="BO88" s="53">
        <f t="shared" si="189"/>
        <v>0</v>
      </c>
      <c r="BP88" s="53">
        <f t="shared" si="190"/>
        <v>0</v>
      </c>
      <c r="BQ88" s="53">
        <f t="shared" si="191"/>
        <v>0</v>
      </c>
      <c r="BR88" s="53">
        <f t="shared" si="192"/>
        <v>0</v>
      </c>
      <c r="BS88" s="53">
        <f t="shared" si="193"/>
        <v>0</v>
      </c>
      <c r="BT88" s="53">
        <f t="shared" si="194"/>
        <v>0</v>
      </c>
      <c r="BU88" s="53">
        <f t="shared" si="195"/>
        <v>0</v>
      </c>
      <c r="BV88" s="53">
        <f t="shared" si="196"/>
        <v>0</v>
      </c>
      <c r="BW88" s="53">
        <f t="shared" si="197"/>
        <v>0</v>
      </c>
      <c r="BX88" s="53">
        <f t="shared" si="198"/>
        <v>0</v>
      </c>
      <c r="BY88" s="53">
        <f t="shared" si="199"/>
        <v>0</v>
      </c>
      <c r="BZ88" s="10">
        <f t="shared" si="244"/>
        <v>0</v>
      </c>
      <c r="CA88" s="54">
        <f t="shared" si="245"/>
        <v>0</v>
      </c>
      <c r="CB88" s="10">
        <f t="shared" si="246"/>
        <v>0</v>
      </c>
      <c r="CC88" s="53" cm="1">
        <f t="array" aca="1" ref="CC88" ca="1">BZ88*CELL("contents",$Q88)</f>
        <v>0</v>
      </c>
      <c r="CD88" s="53" cm="1">
        <f t="array" aca="1" ref="CD88" ca="1">CA88*CELL("contents",$Q88)</f>
        <v>0</v>
      </c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4">
        <v>1000</v>
      </c>
      <c r="CP88" s="2"/>
      <c r="CQ88" s="2">
        <f t="shared" si="247"/>
        <v>0</v>
      </c>
      <c r="CR88" s="51">
        <f t="shared" si="248"/>
        <v>0</v>
      </c>
      <c r="CS88" s="53">
        <f t="shared" si="233"/>
        <v>0</v>
      </c>
      <c r="CT88" s="53">
        <f t="shared" si="249"/>
        <v>0</v>
      </c>
      <c r="CU88" s="53">
        <f t="shared" si="250"/>
        <v>0</v>
      </c>
      <c r="CV88" s="53">
        <f t="shared" si="251"/>
        <v>0</v>
      </c>
      <c r="CW88" s="53">
        <f t="shared" si="252"/>
        <v>0</v>
      </c>
      <c r="CX88" s="53">
        <f t="shared" si="253"/>
        <v>0</v>
      </c>
      <c r="CY88" s="53">
        <f t="shared" si="254"/>
        <v>0</v>
      </c>
      <c r="CZ88" s="53">
        <f t="shared" si="255"/>
        <v>0</v>
      </c>
      <c r="DA88" s="53">
        <f t="shared" si="256"/>
        <v>0</v>
      </c>
      <c r="DB88" s="53">
        <f t="shared" si="257"/>
        <v>0</v>
      </c>
      <c r="DC88" s="53">
        <f t="shared" si="258"/>
        <v>1000</v>
      </c>
      <c r="DD88" s="53">
        <f t="shared" si="259"/>
        <v>0</v>
      </c>
      <c r="DE88" s="10">
        <f t="shared" si="260"/>
        <v>1000</v>
      </c>
      <c r="DF88" s="54">
        <f t="shared" si="261"/>
        <v>530</v>
      </c>
      <c r="DG88" s="10">
        <f t="shared" si="262"/>
        <v>1530</v>
      </c>
      <c r="DH88" s="53" cm="1">
        <f t="array" aca="1" ref="DH88" ca="1">DE88*CELL("contents",$Q88)</f>
        <v>125</v>
      </c>
      <c r="DI88" s="53" cm="1">
        <f t="array" aca="1" ref="DI88" ca="1">DF88*CELL("contents",$Q88)</f>
        <v>66.25</v>
      </c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>
        <f t="shared" si="263"/>
        <v>0</v>
      </c>
      <c r="DW88" s="51">
        <f t="shared" si="264"/>
        <v>0</v>
      </c>
      <c r="DX88" s="53">
        <f t="shared" si="200"/>
        <v>0</v>
      </c>
      <c r="DY88" s="53">
        <f t="shared" si="201"/>
        <v>0</v>
      </c>
      <c r="DZ88" s="53">
        <f t="shared" si="202"/>
        <v>0</v>
      </c>
      <c r="EA88" s="53">
        <f t="shared" si="203"/>
        <v>0</v>
      </c>
      <c r="EB88" s="53">
        <f t="shared" si="204"/>
        <v>0</v>
      </c>
      <c r="EC88" s="53">
        <f t="shared" si="205"/>
        <v>0</v>
      </c>
      <c r="ED88" s="53">
        <f t="shared" si="206"/>
        <v>0</v>
      </c>
      <c r="EE88" s="53">
        <f t="shared" si="207"/>
        <v>0</v>
      </c>
      <c r="EF88" s="53">
        <f t="shared" si="208"/>
        <v>0</v>
      </c>
      <c r="EG88" s="53">
        <f t="shared" si="209"/>
        <v>0</v>
      </c>
      <c r="EH88" s="53">
        <f t="shared" si="210"/>
        <v>0</v>
      </c>
      <c r="EI88" s="53">
        <f t="shared" si="211"/>
        <v>0</v>
      </c>
      <c r="EJ88" s="10">
        <f t="shared" si="265"/>
        <v>0</v>
      </c>
      <c r="EK88" s="54">
        <f t="shared" si="266"/>
        <v>0</v>
      </c>
      <c r="EL88" s="10">
        <f t="shared" si="267"/>
        <v>0</v>
      </c>
      <c r="EM88" s="53" cm="1">
        <f t="array" aca="1" ref="EM88" ca="1">EJ88*CELL("contents",$Q88)</f>
        <v>0</v>
      </c>
      <c r="EN88" s="53" cm="1">
        <f t="array" aca="1" ref="EN88" ca="1">EK88*CELL("contents",$Q88)</f>
        <v>0</v>
      </c>
      <c r="EO88" s="11">
        <f t="shared" si="268"/>
        <v>1530</v>
      </c>
      <c r="EP88" s="2">
        <v>1</v>
      </c>
      <c r="EQ88" s="2">
        <f t="shared" ref="EQ88:ET88" si="277">EP88*1.0215</f>
        <v>1.0215000000000001</v>
      </c>
      <c r="ER88" s="2">
        <f t="shared" si="277"/>
        <v>1.0434622500000001</v>
      </c>
      <c r="ES88" s="2">
        <f t="shared" si="277"/>
        <v>1.0658966883750003</v>
      </c>
      <c r="ET88" s="2">
        <f t="shared" si="277"/>
        <v>1.0888134671750629</v>
      </c>
      <c r="EU88" s="53">
        <f t="shared" si="213"/>
        <v>0</v>
      </c>
      <c r="EV88" s="53">
        <f t="shared" si="270"/>
        <v>0</v>
      </c>
      <c r="EW88" s="69">
        <f t="shared" si="214"/>
        <v>0</v>
      </c>
      <c r="EX88" s="69">
        <f t="shared" si="215"/>
        <v>0</v>
      </c>
      <c r="EY88" s="9">
        <f t="shared" si="272"/>
        <v>0</v>
      </c>
      <c r="EZ88" s="9">
        <f t="shared" si="235"/>
        <v>0</v>
      </c>
      <c r="FA88" s="9">
        <f t="shared" si="236"/>
        <v>0</v>
      </c>
      <c r="FB88" s="9">
        <f t="shared" si="237"/>
        <v>0</v>
      </c>
      <c r="FC88" t="s">
        <v>1534</v>
      </c>
    </row>
    <row r="89" spans="1:159" ht="25.5" x14ac:dyDescent="0.25">
      <c r="A89" s="2">
        <v>1.2</v>
      </c>
      <c r="B89" s="2" t="s">
        <v>349</v>
      </c>
      <c r="C89" s="4" t="s">
        <v>157</v>
      </c>
      <c r="D89" s="2" t="s">
        <v>350</v>
      </c>
      <c r="E89" s="33" t="s">
        <v>351</v>
      </c>
      <c r="F89" s="2" t="s">
        <v>166</v>
      </c>
      <c r="G89" s="4" t="s">
        <v>151</v>
      </c>
      <c r="H89" s="6" t="s">
        <v>163</v>
      </c>
      <c r="I89" s="4" t="s">
        <v>159</v>
      </c>
      <c r="J89" s="7" t="s">
        <v>154</v>
      </c>
      <c r="K89" s="75">
        <v>115</v>
      </c>
      <c r="L89" s="81">
        <v>115</v>
      </c>
      <c r="M89" s="56">
        <v>0</v>
      </c>
      <c r="N89" s="86">
        <v>0</v>
      </c>
      <c r="O89" s="6" t="s">
        <v>155</v>
      </c>
      <c r="P89" s="2" t="s">
        <v>352</v>
      </c>
      <c r="Q89" s="200">
        <f>VLOOKUP(P89,Contingencies!$A$2:$D$7,4,FALSE)</f>
        <v>0.2</v>
      </c>
      <c r="R89" s="53">
        <f t="shared" si="216"/>
        <v>563.86800000000005</v>
      </c>
      <c r="S89" s="67">
        <f t="shared" si="217"/>
        <v>0</v>
      </c>
      <c r="T89" s="4"/>
      <c r="U89" s="2"/>
      <c r="V89" s="2"/>
      <c r="W89" s="2"/>
      <c r="X89" s="2"/>
      <c r="Y89" s="2"/>
      <c r="Z89" s="2"/>
      <c r="AA89" s="14">
        <v>12</v>
      </c>
      <c r="AB89" s="14">
        <v>12</v>
      </c>
      <c r="AC89" s="2"/>
      <c r="AD89" s="2"/>
      <c r="AE89" s="2"/>
      <c r="AF89" s="2"/>
      <c r="AG89" s="2">
        <f t="shared" si="218"/>
        <v>24</v>
      </c>
      <c r="AH89" s="51">
        <f t="shared" si="238"/>
        <v>0.16</v>
      </c>
      <c r="AI89" s="53">
        <f t="shared" si="176"/>
        <v>0</v>
      </c>
      <c r="AJ89" s="53">
        <f t="shared" si="177"/>
        <v>0</v>
      </c>
      <c r="AK89" s="53">
        <f t="shared" si="178"/>
        <v>0</v>
      </c>
      <c r="AL89" s="53">
        <f t="shared" si="179"/>
        <v>0</v>
      </c>
      <c r="AM89" s="53">
        <f t="shared" si="180"/>
        <v>0</v>
      </c>
      <c r="AN89" s="53">
        <f t="shared" si="181"/>
        <v>0</v>
      </c>
      <c r="AO89" s="53">
        <f t="shared" si="182"/>
        <v>1409.67</v>
      </c>
      <c r="AP89" s="53">
        <f t="shared" si="183"/>
        <v>1409.67</v>
      </c>
      <c r="AQ89" s="53">
        <f t="shared" si="184"/>
        <v>0</v>
      </c>
      <c r="AR89" s="53">
        <f t="shared" si="185"/>
        <v>0</v>
      </c>
      <c r="AS89" s="53">
        <f t="shared" si="186"/>
        <v>0</v>
      </c>
      <c r="AT89" s="53">
        <f t="shared" si="187"/>
        <v>0</v>
      </c>
      <c r="AU89" s="10">
        <f t="shared" si="239"/>
        <v>2819.34</v>
      </c>
      <c r="AV89" s="54">
        <f t="shared" si="240"/>
        <v>0</v>
      </c>
      <c r="AW89" s="10">
        <f t="shared" si="241"/>
        <v>2819.34</v>
      </c>
      <c r="AX89" s="53" cm="1">
        <f t="array" aca="1" ref="AX89" ca="1">AU89*CELL("contents",$Q89)</f>
        <v>563.86800000000005</v>
      </c>
      <c r="AY89" s="53" cm="1">
        <f t="array" aca="1" ref="AY89" ca="1">AV89*CELL("contents",$Q89)</f>
        <v>0</v>
      </c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>
        <f t="shared" si="242"/>
        <v>0</v>
      </c>
      <c r="BM89" s="51">
        <f t="shared" si="243"/>
        <v>0</v>
      </c>
      <c r="BN89" s="53">
        <f t="shared" si="188"/>
        <v>0</v>
      </c>
      <c r="BO89" s="53">
        <f t="shared" si="189"/>
        <v>0</v>
      </c>
      <c r="BP89" s="53">
        <f t="shared" si="190"/>
        <v>0</v>
      </c>
      <c r="BQ89" s="53">
        <f t="shared" si="191"/>
        <v>0</v>
      </c>
      <c r="BR89" s="53">
        <f t="shared" si="192"/>
        <v>0</v>
      </c>
      <c r="BS89" s="53">
        <f t="shared" si="193"/>
        <v>0</v>
      </c>
      <c r="BT89" s="53">
        <f t="shared" si="194"/>
        <v>0</v>
      </c>
      <c r="BU89" s="53">
        <f t="shared" si="195"/>
        <v>0</v>
      </c>
      <c r="BV89" s="53">
        <f t="shared" si="196"/>
        <v>0</v>
      </c>
      <c r="BW89" s="53">
        <f t="shared" si="197"/>
        <v>0</v>
      </c>
      <c r="BX89" s="53">
        <f t="shared" si="198"/>
        <v>0</v>
      </c>
      <c r="BY89" s="53">
        <f t="shared" si="199"/>
        <v>0</v>
      </c>
      <c r="BZ89" s="10">
        <f t="shared" si="244"/>
        <v>0</v>
      </c>
      <c r="CA89" s="54">
        <f t="shared" si="245"/>
        <v>0</v>
      </c>
      <c r="CB89" s="10">
        <f t="shared" si="246"/>
        <v>0</v>
      </c>
      <c r="CC89" s="53" cm="1">
        <f t="array" aca="1" ref="CC89" ca="1">BZ89*CELL("contents",$Q89)</f>
        <v>0</v>
      </c>
      <c r="CD89" s="53" cm="1">
        <f t="array" aca="1" ref="CD89" ca="1">CA89*CELL("contents",$Q89)</f>
        <v>0</v>
      </c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>
        <f t="shared" si="247"/>
        <v>0</v>
      </c>
      <c r="CR89" s="51">
        <f t="shared" si="248"/>
        <v>0</v>
      </c>
      <c r="CS89" s="53">
        <f t="shared" si="233"/>
        <v>0</v>
      </c>
      <c r="CT89" s="53">
        <f t="shared" si="249"/>
        <v>0</v>
      </c>
      <c r="CU89" s="53">
        <f t="shared" si="250"/>
        <v>0</v>
      </c>
      <c r="CV89" s="53">
        <f t="shared" si="251"/>
        <v>0</v>
      </c>
      <c r="CW89" s="53">
        <f t="shared" si="252"/>
        <v>0</v>
      </c>
      <c r="CX89" s="53">
        <f t="shared" si="253"/>
        <v>0</v>
      </c>
      <c r="CY89" s="53">
        <f t="shared" si="254"/>
        <v>0</v>
      </c>
      <c r="CZ89" s="53">
        <f t="shared" si="255"/>
        <v>0</v>
      </c>
      <c r="DA89" s="53">
        <f t="shared" si="256"/>
        <v>0</v>
      </c>
      <c r="DB89" s="53">
        <f t="shared" si="257"/>
        <v>0</v>
      </c>
      <c r="DC89" s="53">
        <f t="shared" si="258"/>
        <v>0</v>
      </c>
      <c r="DD89" s="53">
        <f t="shared" si="259"/>
        <v>0</v>
      </c>
      <c r="DE89" s="10">
        <f t="shared" si="260"/>
        <v>0</v>
      </c>
      <c r="DF89" s="54">
        <f t="shared" si="261"/>
        <v>0</v>
      </c>
      <c r="DG89" s="10">
        <f t="shared" si="262"/>
        <v>0</v>
      </c>
      <c r="DH89" s="53" cm="1">
        <f t="array" aca="1" ref="DH89" ca="1">DE89*CELL("contents",$Q89)</f>
        <v>0</v>
      </c>
      <c r="DI89" s="53" cm="1">
        <f t="array" aca="1" ref="DI89" ca="1">DF89*CELL("contents",$Q89)</f>
        <v>0</v>
      </c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>
        <f t="shared" si="263"/>
        <v>0</v>
      </c>
      <c r="DW89" s="51">
        <f t="shared" si="264"/>
        <v>0</v>
      </c>
      <c r="DX89" s="53">
        <f t="shared" si="200"/>
        <v>0</v>
      </c>
      <c r="DY89" s="53">
        <f t="shared" si="201"/>
        <v>0</v>
      </c>
      <c r="DZ89" s="53">
        <f t="shared" si="202"/>
        <v>0</v>
      </c>
      <c r="EA89" s="53">
        <f t="shared" si="203"/>
        <v>0</v>
      </c>
      <c r="EB89" s="53">
        <f t="shared" si="204"/>
        <v>0</v>
      </c>
      <c r="EC89" s="53">
        <f t="shared" si="205"/>
        <v>0</v>
      </c>
      <c r="ED89" s="53">
        <f t="shared" si="206"/>
        <v>0</v>
      </c>
      <c r="EE89" s="53">
        <f t="shared" si="207"/>
        <v>0</v>
      </c>
      <c r="EF89" s="53">
        <f t="shared" si="208"/>
        <v>0</v>
      </c>
      <c r="EG89" s="53">
        <f t="shared" si="209"/>
        <v>0</v>
      </c>
      <c r="EH89" s="53">
        <f t="shared" si="210"/>
        <v>0</v>
      </c>
      <c r="EI89" s="53">
        <f t="shared" si="211"/>
        <v>0</v>
      </c>
      <c r="EJ89" s="10">
        <f t="shared" si="265"/>
        <v>0</v>
      </c>
      <c r="EK89" s="54">
        <f t="shared" si="266"/>
        <v>0</v>
      </c>
      <c r="EL89" s="10">
        <f t="shared" si="267"/>
        <v>0</v>
      </c>
      <c r="EM89" s="53" cm="1">
        <f t="array" aca="1" ref="EM89" ca="1">EJ89*CELL("contents",$Q89)</f>
        <v>0</v>
      </c>
      <c r="EN89" s="53" cm="1">
        <f t="array" aca="1" ref="EN89" ca="1">EK89*CELL("contents",$Q89)</f>
        <v>0</v>
      </c>
      <c r="EO89" s="11">
        <f t="shared" si="268"/>
        <v>2819.34</v>
      </c>
      <c r="EP89" s="2">
        <v>1</v>
      </c>
      <c r="EQ89" s="2">
        <f t="shared" ref="EQ89:ET89" si="278">EP89*1.0215</f>
        <v>1.0215000000000001</v>
      </c>
      <c r="ER89" s="2">
        <f t="shared" si="278"/>
        <v>1.0434622500000001</v>
      </c>
      <c r="ES89" s="2">
        <f t="shared" si="278"/>
        <v>1.0658966883750003</v>
      </c>
      <c r="ET89" s="2">
        <f t="shared" si="278"/>
        <v>1.0888134671750629</v>
      </c>
      <c r="EU89" s="53">
        <f t="shared" si="213"/>
        <v>2819.34</v>
      </c>
      <c r="EV89" s="53">
        <f t="shared" si="270"/>
        <v>0</v>
      </c>
      <c r="EW89" s="69">
        <f t="shared" si="214"/>
        <v>0</v>
      </c>
      <c r="EX89" s="69">
        <f t="shared" si="215"/>
        <v>0</v>
      </c>
      <c r="EY89" s="9">
        <f t="shared" si="272"/>
        <v>0</v>
      </c>
      <c r="EZ89" s="9">
        <f t="shared" si="235"/>
        <v>0</v>
      </c>
      <c r="FA89" s="9">
        <f t="shared" si="236"/>
        <v>0</v>
      </c>
      <c r="FB89" s="9">
        <f t="shared" si="237"/>
        <v>0</v>
      </c>
      <c r="FC89" t="s">
        <v>1540</v>
      </c>
    </row>
    <row r="90" spans="1:159" ht="25.5" x14ac:dyDescent="0.25">
      <c r="A90" s="2">
        <v>1.2</v>
      </c>
      <c r="B90" s="2" t="s">
        <v>349</v>
      </c>
      <c r="C90" s="4" t="s">
        <v>157</v>
      </c>
      <c r="D90" s="2" t="s">
        <v>350</v>
      </c>
      <c r="E90" s="33" t="s">
        <v>351</v>
      </c>
      <c r="F90" s="2"/>
      <c r="G90" s="4" t="s">
        <v>347</v>
      </c>
      <c r="H90" s="6" t="s">
        <v>347</v>
      </c>
      <c r="I90" s="4"/>
      <c r="J90" s="4" t="s">
        <v>154</v>
      </c>
      <c r="K90" s="75"/>
      <c r="L90" s="80">
        <v>1</v>
      </c>
      <c r="M90" s="56">
        <v>0</v>
      </c>
      <c r="N90" s="86">
        <v>0.53</v>
      </c>
      <c r="O90" s="6" t="s">
        <v>155</v>
      </c>
      <c r="P90" s="2" t="s">
        <v>352</v>
      </c>
      <c r="Q90" s="200">
        <f>VLOOKUP(P90,Contingencies!$A$2:$D$7,4,FALSE)</f>
        <v>0.2</v>
      </c>
      <c r="R90" s="53">
        <f t="shared" si="216"/>
        <v>1000</v>
      </c>
      <c r="S90" s="67">
        <f t="shared" si="217"/>
        <v>0</v>
      </c>
      <c r="T90" s="4"/>
      <c r="U90" s="2"/>
      <c r="V90" s="2"/>
      <c r="W90" s="2"/>
      <c r="X90" s="2"/>
      <c r="Y90" s="2"/>
      <c r="Z90" s="2"/>
      <c r="AA90" s="14">
        <v>2500</v>
      </c>
      <c r="AB90" s="12">
        <v>2500</v>
      </c>
      <c r="AC90" s="17"/>
      <c r="AD90" s="2"/>
      <c r="AE90" s="2"/>
      <c r="AF90" s="2"/>
      <c r="AG90" s="2">
        <f t="shared" si="218"/>
        <v>0</v>
      </c>
      <c r="AH90" s="51">
        <f t="shared" si="238"/>
        <v>0</v>
      </c>
      <c r="AI90" s="53">
        <f t="shared" si="176"/>
        <v>0</v>
      </c>
      <c r="AJ90" s="53">
        <f t="shared" si="177"/>
        <v>0</v>
      </c>
      <c r="AK90" s="53">
        <f t="shared" si="178"/>
        <v>0</v>
      </c>
      <c r="AL90" s="53">
        <f t="shared" si="179"/>
        <v>0</v>
      </c>
      <c r="AM90" s="53">
        <f t="shared" si="180"/>
        <v>0</v>
      </c>
      <c r="AN90" s="53">
        <f t="shared" si="181"/>
        <v>0</v>
      </c>
      <c r="AO90" s="53">
        <f t="shared" si="182"/>
        <v>2500</v>
      </c>
      <c r="AP90" s="53">
        <f t="shared" si="183"/>
        <v>2500</v>
      </c>
      <c r="AQ90" s="53">
        <f t="shared" si="184"/>
        <v>0</v>
      </c>
      <c r="AR90" s="53">
        <f t="shared" si="185"/>
        <v>0</v>
      </c>
      <c r="AS90" s="53">
        <f t="shared" si="186"/>
        <v>0</v>
      </c>
      <c r="AT90" s="53">
        <f t="shared" si="187"/>
        <v>0</v>
      </c>
      <c r="AU90" s="10">
        <f t="shared" si="239"/>
        <v>5000</v>
      </c>
      <c r="AV90" s="54">
        <f t="shared" si="240"/>
        <v>0</v>
      </c>
      <c r="AW90" s="10">
        <f t="shared" si="241"/>
        <v>5000</v>
      </c>
      <c r="AX90" s="53" cm="1">
        <f t="array" aca="1" ref="AX90" ca="1">AU90*CELL("contents",$Q90)</f>
        <v>1000</v>
      </c>
      <c r="AY90" s="53" cm="1">
        <f t="array" aca="1" ref="AY90" ca="1">AV90*CELL("contents",$Q90)</f>
        <v>0</v>
      </c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>
        <f t="shared" si="242"/>
        <v>0</v>
      </c>
      <c r="BM90" s="51">
        <f t="shared" si="243"/>
        <v>0</v>
      </c>
      <c r="BN90" s="53">
        <f t="shared" si="188"/>
        <v>0</v>
      </c>
      <c r="BO90" s="53">
        <f t="shared" si="189"/>
        <v>0</v>
      </c>
      <c r="BP90" s="53">
        <f t="shared" si="190"/>
        <v>0</v>
      </c>
      <c r="BQ90" s="53">
        <f t="shared" si="191"/>
        <v>0</v>
      </c>
      <c r="BR90" s="53">
        <f t="shared" si="192"/>
        <v>0</v>
      </c>
      <c r="BS90" s="53">
        <f t="shared" si="193"/>
        <v>0</v>
      </c>
      <c r="BT90" s="53">
        <f t="shared" si="194"/>
        <v>0</v>
      </c>
      <c r="BU90" s="53">
        <f t="shared" si="195"/>
        <v>0</v>
      </c>
      <c r="BV90" s="53">
        <f t="shared" si="196"/>
        <v>0</v>
      </c>
      <c r="BW90" s="53">
        <f t="shared" si="197"/>
        <v>0</v>
      </c>
      <c r="BX90" s="53">
        <f t="shared" si="198"/>
        <v>0</v>
      </c>
      <c r="BY90" s="53">
        <f t="shared" si="199"/>
        <v>0</v>
      </c>
      <c r="BZ90" s="10">
        <f t="shared" si="244"/>
        <v>0</v>
      </c>
      <c r="CA90" s="54">
        <f t="shared" si="245"/>
        <v>0</v>
      </c>
      <c r="CB90" s="10">
        <f t="shared" si="246"/>
        <v>0</v>
      </c>
      <c r="CC90" s="53" cm="1">
        <f t="array" aca="1" ref="CC90" ca="1">BZ90*CELL("contents",$Q90)</f>
        <v>0</v>
      </c>
      <c r="CD90" s="53" cm="1">
        <f t="array" aca="1" ref="CD90" ca="1">CA90*CELL("contents",$Q90)</f>
        <v>0</v>
      </c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>
        <f t="shared" si="247"/>
        <v>0</v>
      </c>
      <c r="CR90" s="51">
        <f t="shared" si="248"/>
        <v>0</v>
      </c>
      <c r="CS90" s="53">
        <f t="shared" si="233"/>
        <v>0</v>
      </c>
      <c r="CT90" s="53">
        <f t="shared" si="249"/>
        <v>0</v>
      </c>
      <c r="CU90" s="53">
        <f t="shared" si="250"/>
        <v>0</v>
      </c>
      <c r="CV90" s="53">
        <f t="shared" si="251"/>
        <v>0</v>
      </c>
      <c r="CW90" s="53">
        <f t="shared" si="252"/>
        <v>0</v>
      </c>
      <c r="CX90" s="53">
        <f t="shared" si="253"/>
        <v>0</v>
      </c>
      <c r="CY90" s="53">
        <f t="shared" si="254"/>
        <v>0</v>
      </c>
      <c r="CZ90" s="53">
        <f t="shared" si="255"/>
        <v>0</v>
      </c>
      <c r="DA90" s="53">
        <f t="shared" si="256"/>
        <v>0</v>
      </c>
      <c r="DB90" s="53">
        <f t="shared" si="257"/>
        <v>0</v>
      </c>
      <c r="DC90" s="53">
        <f t="shared" si="258"/>
        <v>0</v>
      </c>
      <c r="DD90" s="53">
        <f t="shared" si="259"/>
        <v>0</v>
      </c>
      <c r="DE90" s="10">
        <f t="shared" si="260"/>
        <v>0</v>
      </c>
      <c r="DF90" s="54">
        <f t="shared" si="261"/>
        <v>0</v>
      </c>
      <c r="DG90" s="10">
        <f t="shared" si="262"/>
        <v>0</v>
      </c>
      <c r="DH90" s="53" cm="1">
        <f t="array" aca="1" ref="DH90" ca="1">DE90*CELL("contents",$Q90)</f>
        <v>0</v>
      </c>
      <c r="DI90" s="53" cm="1">
        <f t="array" aca="1" ref="DI90" ca="1">DF90*CELL("contents",$Q90)</f>
        <v>0</v>
      </c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>
        <f t="shared" si="263"/>
        <v>0</v>
      </c>
      <c r="DW90" s="51">
        <f t="shared" si="264"/>
        <v>0</v>
      </c>
      <c r="DX90" s="53">
        <f t="shared" si="200"/>
        <v>0</v>
      </c>
      <c r="DY90" s="53">
        <f t="shared" si="201"/>
        <v>0</v>
      </c>
      <c r="DZ90" s="53">
        <f t="shared" si="202"/>
        <v>0</v>
      </c>
      <c r="EA90" s="53">
        <f t="shared" si="203"/>
        <v>0</v>
      </c>
      <c r="EB90" s="53">
        <f t="shared" si="204"/>
        <v>0</v>
      </c>
      <c r="EC90" s="53">
        <f t="shared" si="205"/>
        <v>0</v>
      </c>
      <c r="ED90" s="53">
        <f t="shared" si="206"/>
        <v>0</v>
      </c>
      <c r="EE90" s="53">
        <f t="shared" si="207"/>
        <v>0</v>
      </c>
      <c r="EF90" s="53">
        <f t="shared" si="208"/>
        <v>0</v>
      </c>
      <c r="EG90" s="53">
        <f t="shared" si="209"/>
        <v>0</v>
      </c>
      <c r="EH90" s="53">
        <f t="shared" si="210"/>
        <v>0</v>
      </c>
      <c r="EI90" s="53">
        <f t="shared" si="211"/>
        <v>0</v>
      </c>
      <c r="EJ90" s="10">
        <f t="shared" si="265"/>
        <v>0</v>
      </c>
      <c r="EK90" s="54">
        <f t="shared" si="266"/>
        <v>0</v>
      </c>
      <c r="EL90" s="10">
        <f t="shared" si="267"/>
        <v>0</v>
      </c>
      <c r="EM90" s="53" cm="1">
        <f t="array" aca="1" ref="EM90" ca="1">EJ90*CELL("contents",$Q90)</f>
        <v>0</v>
      </c>
      <c r="EN90" s="53" cm="1">
        <f t="array" aca="1" ref="EN90" ca="1">EK90*CELL("contents",$Q90)</f>
        <v>0</v>
      </c>
      <c r="EO90" s="11">
        <f t="shared" si="268"/>
        <v>5000</v>
      </c>
      <c r="EP90" s="2">
        <v>1</v>
      </c>
      <c r="EQ90" s="2">
        <f t="shared" ref="EQ90:ET90" si="279">EP90*1.0215</f>
        <v>1.0215000000000001</v>
      </c>
      <c r="ER90" s="2">
        <f t="shared" si="279"/>
        <v>1.0434622500000001</v>
      </c>
      <c r="ES90" s="2">
        <f t="shared" si="279"/>
        <v>1.0658966883750003</v>
      </c>
      <c r="ET90" s="2">
        <f t="shared" si="279"/>
        <v>1.0888134671750629</v>
      </c>
      <c r="EU90" s="53">
        <f t="shared" si="213"/>
        <v>0</v>
      </c>
      <c r="EV90" s="53">
        <f t="shared" si="270"/>
        <v>0</v>
      </c>
      <c r="EW90" s="69">
        <f t="shared" si="214"/>
        <v>0</v>
      </c>
      <c r="EX90" s="69">
        <f t="shared" si="215"/>
        <v>0</v>
      </c>
      <c r="EY90" s="9">
        <f t="shared" si="272"/>
        <v>0</v>
      </c>
      <c r="EZ90" s="9">
        <f t="shared" si="235"/>
        <v>0</v>
      </c>
      <c r="FA90" s="9">
        <f t="shared" si="236"/>
        <v>0</v>
      </c>
      <c r="FB90" s="9">
        <f t="shared" si="237"/>
        <v>0</v>
      </c>
      <c r="FC90" t="s">
        <v>1540</v>
      </c>
    </row>
    <row r="91" spans="1:159" x14ac:dyDescent="0.25">
      <c r="A91" s="2">
        <v>1.2</v>
      </c>
      <c r="B91" s="2" t="s">
        <v>353</v>
      </c>
      <c r="C91" s="4" t="s">
        <v>157</v>
      </c>
      <c r="D91" s="2" t="s">
        <v>354</v>
      </c>
      <c r="E91" s="33" t="s">
        <v>355</v>
      </c>
      <c r="F91" s="2"/>
      <c r="G91" s="4" t="s">
        <v>151</v>
      </c>
      <c r="H91" s="6" t="s">
        <v>163</v>
      </c>
      <c r="I91" s="4" t="s">
        <v>167</v>
      </c>
      <c r="J91" s="7" t="s">
        <v>154</v>
      </c>
      <c r="K91" s="75">
        <v>115</v>
      </c>
      <c r="L91" s="81">
        <v>115</v>
      </c>
      <c r="M91" s="57">
        <v>0</v>
      </c>
      <c r="N91" s="86">
        <v>0</v>
      </c>
      <c r="O91" s="6" t="s">
        <v>155</v>
      </c>
      <c r="P91" s="2" t="s">
        <v>356</v>
      </c>
      <c r="Q91" s="200">
        <f>VLOOKUP(P91,Contingencies!$A$2:$D$7,4,FALSE)</f>
        <v>0.35</v>
      </c>
      <c r="R91" s="53">
        <f t="shared" si="216"/>
        <v>2099.9677781250002</v>
      </c>
      <c r="S91" s="67">
        <f t="shared" si="217"/>
        <v>0</v>
      </c>
      <c r="T91" s="4"/>
      <c r="U91" s="2"/>
      <c r="V91" s="2"/>
      <c r="W91" s="2"/>
      <c r="X91" s="2"/>
      <c r="Y91" s="2"/>
      <c r="Z91" s="2"/>
      <c r="AA91" s="2"/>
      <c r="AB91" s="17"/>
      <c r="AC91" s="17"/>
      <c r="AD91" s="2"/>
      <c r="AE91" s="2"/>
      <c r="AF91" s="2"/>
      <c r="AG91" s="2">
        <f t="shared" si="218"/>
        <v>0</v>
      </c>
      <c r="AH91" s="51">
        <f t="shared" si="238"/>
        <v>0</v>
      </c>
      <c r="AI91" s="53">
        <f t="shared" si="176"/>
        <v>0</v>
      </c>
      <c r="AJ91" s="53">
        <f t="shared" si="177"/>
        <v>0</v>
      </c>
      <c r="AK91" s="53">
        <f t="shared" si="178"/>
        <v>0</v>
      </c>
      <c r="AL91" s="53">
        <f t="shared" si="179"/>
        <v>0</v>
      </c>
      <c r="AM91" s="53">
        <f t="shared" si="180"/>
        <v>0</v>
      </c>
      <c r="AN91" s="53">
        <f t="shared" si="181"/>
        <v>0</v>
      </c>
      <c r="AO91" s="53">
        <f t="shared" si="182"/>
        <v>0</v>
      </c>
      <c r="AP91" s="53">
        <f t="shared" si="183"/>
        <v>0</v>
      </c>
      <c r="AQ91" s="53">
        <f t="shared" si="184"/>
        <v>0</v>
      </c>
      <c r="AR91" s="53">
        <f t="shared" si="185"/>
        <v>0</v>
      </c>
      <c r="AS91" s="53">
        <f t="shared" si="186"/>
        <v>0</v>
      </c>
      <c r="AT91" s="53">
        <f t="shared" si="187"/>
        <v>0</v>
      </c>
      <c r="AU91" s="10">
        <f t="shared" si="239"/>
        <v>0</v>
      </c>
      <c r="AV91" s="54">
        <f t="shared" si="240"/>
        <v>0</v>
      </c>
      <c r="AW91" s="10">
        <f t="shared" si="241"/>
        <v>0</v>
      </c>
      <c r="AX91" s="53" cm="1">
        <f t="array" aca="1" ref="AX91" ca="1">AU91*CELL("contents",$Q91)</f>
        <v>0</v>
      </c>
      <c r="AY91" s="53" cm="1">
        <f t="array" aca="1" ref="AY91" ca="1">AV91*CELL("contents",$Q91)</f>
        <v>0</v>
      </c>
      <c r="AZ91" s="2"/>
      <c r="BA91" s="2"/>
      <c r="BB91" s="2"/>
      <c r="BC91" s="2"/>
      <c r="BD91" s="2"/>
      <c r="BE91" s="2"/>
      <c r="BF91" s="2"/>
      <c r="BG91" s="14">
        <v>25</v>
      </c>
      <c r="BH91" s="14">
        <v>25</v>
      </c>
      <c r="BI91" s="18"/>
      <c r="BJ91" s="2"/>
      <c r="BK91" s="2"/>
      <c r="BL91" s="2">
        <f t="shared" si="242"/>
        <v>50</v>
      </c>
      <c r="BM91" s="51">
        <f t="shared" si="243"/>
        <v>0.33333333333333331</v>
      </c>
      <c r="BN91" s="53">
        <f t="shared" si="188"/>
        <v>0</v>
      </c>
      <c r="BO91" s="53">
        <f t="shared" si="189"/>
        <v>0</v>
      </c>
      <c r="BP91" s="53">
        <f t="shared" si="190"/>
        <v>0</v>
      </c>
      <c r="BQ91" s="53">
        <f t="shared" si="191"/>
        <v>0</v>
      </c>
      <c r="BR91" s="53">
        <f t="shared" si="192"/>
        <v>0</v>
      </c>
      <c r="BS91" s="53">
        <f t="shared" si="193"/>
        <v>0</v>
      </c>
      <c r="BT91" s="53">
        <f t="shared" si="194"/>
        <v>0</v>
      </c>
      <c r="BU91" s="53">
        <f t="shared" si="195"/>
        <v>2999.9539687500005</v>
      </c>
      <c r="BV91" s="53">
        <f t="shared" si="196"/>
        <v>2999.9539687500005</v>
      </c>
      <c r="BW91" s="53">
        <f t="shared" si="197"/>
        <v>0</v>
      </c>
      <c r="BX91" s="53">
        <f t="shared" si="198"/>
        <v>0</v>
      </c>
      <c r="BY91" s="53">
        <f t="shared" si="199"/>
        <v>0</v>
      </c>
      <c r="BZ91" s="10">
        <f t="shared" si="244"/>
        <v>5999.907937500001</v>
      </c>
      <c r="CA91" s="54">
        <f t="shared" si="245"/>
        <v>0</v>
      </c>
      <c r="CB91" s="10">
        <f t="shared" si="246"/>
        <v>5999.907937500001</v>
      </c>
      <c r="CC91" s="53" cm="1">
        <f t="array" aca="1" ref="CC91" ca="1">BZ91*CELL("contents",$Q91)</f>
        <v>2099.9677781250002</v>
      </c>
      <c r="CD91" s="53" cm="1">
        <f t="array" aca="1" ref="CD91" ca="1">CA91*CELL("contents",$Q91)</f>
        <v>0</v>
      </c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>
        <f t="shared" si="247"/>
        <v>0</v>
      </c>
      <c r="CR91" s="51">
        <f t="shared" si="248"/>
        <v>0</v>
      </c>
      <c r="CS91" s="53">
        <f t="shared" si="233"/>
        <v>0</v>
      </c>
      <c r="CT91" s="53">
        <f t="shared" si="249"/>
        <v>0</v>
      </c>
      <c r="CU91" s="53">
        <f t="shared" si="250"/>
        <v>0</v>
      </c>
      <c r="CV91" s="53">
        <f t="shared" si="251"/>
        <v>0</v>
      </c>
      <c r="CW91" s="53">
        <f t="shared" si="252"/>
        <v>0</v>
      </c>
      <c r="CX91" s="53">
        <f t="shared" si="253"/>
        <v>0</v>
      </c>
      <c r="CY91" s="53">
        <f t="shared" si="254"/>
        <v>0</v>
      </c>
      <c r="CZ91" s="53">
        <f t="shared" si="255"/>
        <v>0</v>
      </c>
      <c r="DA91" s="53">
        <f t="shared" si="256"/>
        <v>0</v>
      </c>
      <c r="DB91" s="53">
        <f t="shared" si="257"/>
        <v>0</v>
      </c>
      <c r="DC91" s="53">
        <f t="shared" si="258"/>
        <v>0</v>
      </c>
      <c r="DD91" s="53">
        <f t="shared" si="259"/>
        <v>0</v>
      </c>
      <c r="DE91" s="10">
        <f t="shared" si="260"/>
        <v>0</v>
      </c>
      <c r="DF91" s="54">
        <f t="shared" si="261"/>
        <v>0</v>
      </c>
      <c r="DG91" s="10">
        <f t="shared" si="262"/>
        <v>0</v>
      </c>
      <c r="DH91" s="53" cm="1">
        <f t="array" aca="1" ref="DH91" ca="1">DE91*CELL("contents",$Q91)</f>
        <v>0</v>
      </c>
      <c r="DI91" s="53" cm="1">
        <f t="array" aca="1" ref="DI91" ca="1">DF91*CELL("contents",$Q91)</f>
        <v>0</v>
      </c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>
        <f t="shared" si="263"/>
        <v>0</v>
      </c>
      <c r="DW91" s="51">
        <f t="shared" si="264"/>
        <v>0</v>
      </c>
      <c r="DX91" s="53">
        <f t="shared" si="200"/>
        <v>0</v>
      </c>
      <c r="DY91" s="53">
        <f t="shared" si="201"/>
        <v>0</v>
      </c>
      <c r="DZ91" s="53">
        <f t="shared" si="202"/>
        <v>0</v>
      </c>
      <c r="EA91" s="53">
        <f t="shared" si="203"/>
        <v>0</v>
      </c>
      <c r="EB91" s="53">
        <f t="shared" si="204"/>
        <v>0</v>
      </c>
      <c r="EC91" s="53">
        <f t="shared" si="205"/>
        <v>0</v>
      </c>
      <c r="ED91" s="53">
        <f t="shared" si="206"/>
        <v>0</v>
      </c>
      <c r="EE91" s="53">
        <f t="shared" si="207"/>
        <v>0</v>
      </c>
      <c r="EF91" s="53">
        <f t="shared" si="208"/>
        <v>0</v>
      </c>
      <c r="EG91" s="53">
        <f t="shared" si="209"/>
        <v>0</v>
      </c>
      <c r="EH91" s="53">
        <f t="shared" si="210"/>
        <v>0</v>
      </c>
      <c r="EI91" s="53">
        <f t="shared" si="211"/>
        <v>0</v>
      </c>
      <c r="EJ91" s="10">
        <f t="shared" si="265"/>
        <v>0</v>
      </c>
      <c r="EK91" s="54">
        <f t="shared" si="266"/>
        <v>0</v>
      </c>
      <c r="EL91" s="10">
        <f t="shared" si="267"/>
        <v>0</v>
      </c>
      <c r="EM91" s="53" cm="1">
        <f t="array" aca="1" ref="EM91" ca="1">EJ91*CELL("contents",$Q91)</f>
        <v>0</v>
      </c>
      <c r="EN91" s="53" cm="1">
        <f t="array" aca="1" ref="EN91" ca="1">EK91*CELL("contents",$Q91)</f>
        <v>0</v>
      </c>
      <c r="EO91" s="11">
        <f t="shared" si="268"/>
        <v>5999.907937500001</v>
      </c>
      <c r="EP91" s="2">
        <v>1</v>
      </c>
      <c r="EQ91" s="2">
        <f t="shared" ref="EQ91:ET91" si="280">EP91*1.0215</f>
        <v>1.0215000000000001</v>
      </c>
      <c r="ER91" s="2">
        <f t="shared" si="280"/>
        <v>1.0434622500000001</v>
      </c>
      <c r="ES91" s="2">
        <f t="shared" si="280"/>
        <v>1.0658966883750003</v>
      </c>
      <c r="ET91" s="2">
        <f t="shared" si="280"/>
        <v>1.0888134671750629</v>
      </c>
      <c r="EU91" s="53">
        <f t="shared" si="213"/>
        <v>0</v>
      </c>
      <c r="EV91" s="53">
        <f t="shared" si="270"/>
        <v>5999.907937500001</v>
      </c>
      <c r="EW91" s="69">
        <f t="shared" si="214"/>
        <v>0</v>
      </c>
      <c r="EX91" s="69">
        <f t="shared" si="215"/>
        <v>0</v>
      </c>
      <c r="EY91" s="9">
        <f t="shared" si="272"/>
        <v>0</v>
      </c>
      <c r="EZ91" s="9">
        <f t="shared" si="235"/>
        <v>0</v>
      </c>
      <c r="FA91" s="9">
        <f t="shared" si="236"/>
        <v>0</v>
      </c>
      <c r="FB91" s="9">
        <f t="shared" si="237"/>
        <v>0</v>
      </c>
      <c r="FC91" t="s">
        <v>1540</v>
      </c>
    </row>
    <row r="92" spans="1:159" ht="25.5" x14ac:dyDescent="0.25">
      <c r="A92" s="2">
        <v>1.2</v>
      </c>
      <c r="B92" s="2" t="s">
        <v>357</v>
      </c>
      <c r="C92" s="4" t="s">
        <v>157</v>
      </c>
      <c r="D92" s="2" t="s">
        <v>358</v>
      </c>
      <c r="E92" s="33" t="s">
        <v>359</v>
      </c>
      <c r="F92" s="2"/>
      <c r="G92" s="4" t="s">
        <v>151</v>
      </c>
      <c r="H92" s="6" t="s">
        <v>163</v>
      </c>
      <c r="I92" s="4" t="s">
        <v>159</v>
      </c>
      <c r="J92" s="7" t="s">
        <v>154</v>
      </c>
      <c r="K92" s="75">
        <v>115</v>
      </c>
      <c r="L92" s="81">
        <v>115</v>
      </c>
      <c r="M92" s="57">
        <v>0</v>
      </c>
      <c r="N92" s="86">
        <v>0</v>
      </c>
      <c r="O92" s="6" t="s">
        <v>155</v>
      </c>
      <c r="P92" s="2" t="s">
        <v>352</v>
      </c>
      <c r="Q92" s="200">
        <f>VLOOKUP(P92,Contingencies!$A$2:$D$7,4,FALSE)</f>
        <v>0.2</v>
      </c>
      <c r="R92" s="53">
        <f t="shared" si="216"/>
        <v>959.98527000000013</v>
      </c>
      <c r="S92" s="67">
        <f t="shared" si="217"/>
        <v>0</v>
      </c>
      <c r="T92" s="4"/>
      <c r="U92" s="2"/>
      <c r="V92" s="2"/>
      <c r="W92" s="2"/>
      <c r="X92" s="2"/>
      <c r="Y92" s="2"/>
      <c r="Z92" s="2"/>
      <c r="AA92" s="2"/>
      <c r="AB92" s="17"/>
      <c r="AC92" s="17"/>
      <c r="AD92" s="2"/>
      <c r="AE92" s="2"/>
      <c r="AF92" s="2"/>
      <c r="AG92" s="2">
        <f t="shared" si="218"/>
        <v>0</v>
      </c>
      <c r="AH92" s="51">
        <f t="shared" si="238"/>
        <v>0</v>
      </c>
      <c r="AI92" s="53">
        <f t="shared" si="176"/>
        <v>0</v>
      </c>
      <c r="AJ92" s="53">
        <f t="shared" si="177"/>
        <v>0</v>
      </c>
      <c r="AK92" s="53">
        <f t="shared" si="178"/>
        <v>0</v>
      </c>
      <c r="AL92" s="53">
        <f t="shared" si="179"/>
        <v>0</v>
      </c>
      <c r="AM92" s="53">
        <f t="shared" si="180"/>
        <v>0</v>
      </c>
      <c r="AN92" s="53">
        <f t="shared" si="181"/>
        <v>0</v>
      </c>
      <c r="AO92" s="53">
        <f t="shared" si="182"/>
        <v>0</v>
      </c>
      <c r="AP92" s="53">
        <f t="shared" si="183"/>
        <v>0</v>
      </c>
      <c r="AQ92" s="53">
        <f t="shared" si="184"/>
        <v>0</v>
      </c>
      <c r="AR92" s="53">
        <f t="shared" si="185"/>
        <v>0</v>
      </c>
      <c r="AS92" s="53">
        <f t="shared" si="186"/>
        <v>0</v>
      </c>
      <c r="AT92" s="53">
        <f t="shared" si="187"/>
        <v>0</v>
      </c>
      <c r="AU92" s="10">
        <f t="shared" si="239"/>
        <v>0</v>
      </c>
      <c r="AV92" s="54">
        <f t="shared" si="240"/>
        <v>0</v>
      </c>
      <c r="AW92" s="10">
        <f t="shared" si="241"/>
        <v>0</v>
      </c>
      <c r="AX92" s="53" cm="1">
        <f t="array" aca="1" ref="AX92" ca="1">AU92*CELL("contents",$Q92)</f>
        <v>0</v>
      </c>
      <c r="AY92" s="53" cm="1">
        <f t="array" aca="1" ref="AY92" ca="1">AV92*CELL("contents",$Q92)</f>
        <v>0</v>
      </c>
      <c r="AZ92" s="2"/>
      <c r="BA92" s="2"/>
      <c r="BB92" s="2"/>
      <c r="BC92" s="2"/>
      <c r="BD92" s="2"/>
      <c r="BE92" s="2"/>
      <c r="BF92" s="2"/>
      <c r="BG92" s="2"/>
      <c r="BH92" s="4">
        <v>20</v>
      </c>
      <c r="BI92" s="4">
        <v>20</v>
      </c>
      <c r="BJ92" s="2"/>
      <c r="BK92" s="2"/>
      <c r="BL92" s="2">
        <f t="shared" si="242"/>
        <v>40</v>
      </c>
      <c r="BM92" s="51">
        <f t="shared" si="243"/>
        <v>0.26666666666666666</v>
      </c>
      <c r="BN92" s="53">
        <f t="shared" si="188"/>
        <v>0</v>
      </c>
      <c r="BO92" s="53">
        <f t="shared" si="189"/>
        <v>0</v>
      </c>
      <c r="BP92" s="53">
        <f t="shared" si="190"/>
        <v>0</v>
      </c>
      <c r="BQ92" s="53">
        <f t="shared" si="191"/>
        <v>0</v>
      </c>
      <c r="BR92" s="53">
        <f t="shared" si="192"/>
        <v>0</v>
      </c>
      <c r="BS92" s="53">
        <f t="shared" si="193"/>
        <v>0</v>
      </c>
      <c r="BT92" s="53">
        <f t="shared" si="194"/>
        <v>0</v>
      </c>
      <c r="BU92" s="53">
        <f t="shared" si="195"/>
        <v>0</v>
      </c>
      <c r="BV92" s="53">
        <f t="shared" si="196"/>
        <v>2399.9631750000003</v>
      </c>
      <c r="BW92" s="53">
        <f t="shared" si="197"/>
        <v>2399.9631750000003</v>
      </c>
      <c r="BX92" s="53">
        <f t="shared" si="198"/>
        <v>0</v>
      </c>
      <c r="BY92" s="53">
        <f t="shared" si="199"/>
        <v>0</v>
      </c>
      <c r="BZ92" s="10">
        <f t="shared" si="244"/>
        <v>4799.9263500000006</v>
      </c>
      <c r="CA92" s="54">
        <f t="shared" si="245"/>
        <v>0</v>
      </c>
      <c r="CB92" s="10">
        <f t="shared" si="246"/>
        <v>4799.9263500000006</v>
      </c>
      <c r="CC92" s="53" cm="1">
        <f t="array" aca="1" ref="CC92" ca="1">BZ92*CELL("contents",$Q92)</f>
        <v>959.98527000000013</v>
      </c>
      <c r="CD92" s="53" cm="1">
        <f t="array" aca="1" ref="CD92" ca="1">CA92*CELL("contents",$Q92)</f>
        <v>0</v>
      </c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>
        <f t="shared" si="247"/>
        <v>0</v>
      </c>
      <c r="CR92" s="51">
        <f t="shared" si="248"/>
        <v>0</v>
      </c>
      <c r="CS92" s="53">
        <f t="shared" si="233"/>
        <v>0</v>
      </c>
      <c r="CT92" s="53">
        <f t="shared" si="249"/>
        <v>0</v>
      </c>
      <c r="CU92" s="53">
        <f t="shared" si="250"/>
        <v>0</v>
      </c>
      <c r="CV92" s="53">
        <f t="shared" si="251"/>
        <v>0</v>
      </c>
      <c r="CW92" s="53">
        <f t="shared" si="252"/>
        <v>0</v>
      </c>
      <c r="CX92" s="53">
        <f t="shared" si="253"/>
        <v>0</v>
      </c>
      <c r="CY92" s="53">
        <f t="shared" si="254"/>
        <v>0</v>
      </c>
      <c r="CZ92" s="53">
        <f t="shared" si="255"/>
        <v>0</v>
      </c>
      <c r="DA92" s="53">
        <f t="shared" si="256"/>
        <v>0</v>
      </c>
      <c r="DB92" s="53">
        <f t="shared" si="257"/>
        <v>0</v>
      </c>
      <c r="DC92" s="53">
        <f t="shared" si="258"/>
        <v>0</v>
      </c>
      <c r="DD92" s="53">
        <f t="shared" si="259"/>
        <v>0</v>
      </c>
      <c r="DE92" s="10">
        <f t="shared" si="260"/>
        <v>0</v>
      </c>
      <c r="DF92" s="54">
        <f t="shared" si="261"/>
        <v>0</v>
      </c>
      <c r="DG92" s="10">
        <f t="shared" si="262"/>
        <v>0</v>
      </c>
      <c r="DH92" s="53" cm="1">
        <f t="array" aca="1" ref="DH92" ca="1">DE92*CELL("contents",$Q92)</f>
        <v>0</v>
      </c>
      <c r="DI92" s="53" cm="1">
        <f t="array" aca="1" ref="DI92" ca="1">DF92*CELL("contents",$Q92)</f>
        <v>0</v>
      </c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>
        <f t="shared" si="263"/>
        <v>0</v>
      </c>
      <c r="DW92" s="51">
        <f t="shared" si="264"/>
        <v>0</v>
      </c>
      <c r="DX92" s="53">
        <f t="shared" si="200"/>
        <v>0</v>
      </c>
      <c r="DY92" s="53">
        <f t="shared" si="201"/>
        <v>0</v>
      </c>
      <c r="DZ92" s="53">
        <f t="shared" si="202"/>
        <v>0</v>
      </c>
      <c r="EA92" s="53">
        <f t="shared" si="203"/>
        <v>0</v>
      </c>
      <c r="EB92" s="53">
        <f t="shared" si="204"/>
        <v>0</v>
      </c>
      <c r="EC92" s="53">
        <f t="shared" si="205"/>
        <v>0</v>
      </c>
      <c r="ED92" s="53">
        <f t="shared" si="206"/>
        <v>0</v>
      </c>
      <c r="EE92" s="53">
        <f t="shared" si="207"/>
        <v>0</v>
      </c>
      <c r="EF92" s="53">
        <f t="shared" si="208"/>
        <v>0</v>
      </c>
      <c r="EG92" s="53">
        <f t="shared" si="209"/>
        <v>0</v>
      </c>
      <c r="EH92" s="53">
        <f t="shared" si="210"/>
        <v>0</v>
      </c>
      <c r="EI92" s="53">
        <f t="shared" si="211"/>
        <v>0</v>
      </c>
      <c r="EJ92" s="10">
        <f t="shared" si="265"/>
        <v>0</v>
      </c>
      <c r="EK92" s="54">
        <f t="shared" si="266"/>
        <v>0</v>
      </c>
      <c r="EL92" s="10">
        <f t="shared" si="267"/>
        <v>0</v>
      </c>
      <c r="EM92" s="53" cm="1">
        <f t="array" aca="1" ref="EM92" ca="1">EJ92*CELL("contents",$Q92)</f>
        <v>0</v>
      </c>
      <c r="EN92" s="53" cm="1">
        <f t="array" aca="1" ref="EN92" ca="1">EK92*CELL("contents",$Q92)</f>
        <v>0</v>
      </c>
      <c r="EO92" s="11">
        <f t="shared" si="268"/>
        <v>4799.9263500000006</v>
      </c>
      <c r="EP92" s="2">
        <v>1</v>
      </c>
      <c r="EQ92" s="2">
        <f t="shared" ref="EQ92:ET92" si="281">EP92*1.0215</f>
        <v>1.0215000000000001</v>
      </c>
      <c r="ER92" s="2">
        <f t="shared" si="281"/>
        <v>1.0434622500000001</v>
      </c>
      <c r="ES92" s="2">
        <f t="shared" si="281"/>
        <v>1.0658966883750003</v>
      </c>
      <c r="ET92" s="2">
        <f t="shared" si="281"/>
        <v>1.0888134671750629</v>
      </c>
      <c r="EU92" s="53">
        <f t="shared" si="213"/>
        <v>0</v>
      </c>
      <c r="EV92" s="53">
        <f t="shared" si="270"/>
        <v>4799.9263500000006</v>
      </c>
      <c r="EW92" s="69">
        <f t="shared" si="214"/>
        <v>0</v>
      </c>
      <c r="EX92" s="69">
        <f t="shared" si="215"/>
        <v>0</v>
      </c>
      <c r="EY92" s="9">
        <f t="shared" si="272"/>
        <v>0</v>
      </c>
      <c r="EZ92" s="9">
        <f t="shared" si="235"/>
        <v>0</v>
      </c>
      <c r="FA92" s="9">
        <f t="shared" si="236"/>
        <v>0</v>
      </c>
      <c r="FB92" s="9">
        <f t="shared" si="237"/>
        <v>0</v>
      </c>
      <c r="FC92" t="s">
        <v>1540</v>
      </c>
    </row>
    <row r="93" spans="1:159" ht="25.5" x14ac:dyDescent="0.25">
      <c r="A93" s="2">
        <v>1.2</v>
      </c>
      <c r="B93" s="2" t="s">
        <v>357</v>
      </c>
      <c r="C93" s="4" t="s">
        <v>157</v>
      </c>
      <c r="D93" s="2" t="s">
        <v>358</v>
      </c>
      <c r="E93" s="33" t="s">
        <v>359</v>
      </c>
      <c r="F93" s="2"/>
      <c r="G93" s="4" t="s">
        <v>151</v>
      </c>
      <c r="H93" s="6" t="s">
        <v>163</v>
      </c>
      <c r="I93" s="4" t="s">
        <v>269</v>
      </c>
      <c r="J93" s="7" t="s">
        <v>154</v>
      </c>
      <c r="K93" s="75">
        <v>77</v>
      </c>
      <c r="L93" s="81">
        <v>77</v>
      </c>
      <c r="M93" s="57">
        <v>0</v>
      </c>
      <c r="N93" s="86">
        <v>0</v>
      </c>
      <c r="O93" s="6" t="s">
        <v>155</v>
      </c>
      <c r="P93" s="2" t="s">
        <v>352</v>
      </c>
      <c r="Q93" s="200">
        <f>VLOOKUP(P93,Contingencies!$A$2:$D$7,4,FALSE)</f>
        <v>0.2</v>
      </c>
      <c r="R93" s="53">
        <f t="shared" si="216"/>
        <v>642.7727460000001</v>
      </c>
      <c r="S93" s="67">
        <f t="shared" si="217"/>
        <v>0</v>
      </c>
      <c r="T93" s="4"/>
      <c r="U93" s="2"/>
      <c r="V93" s="2"/>
      <c r="W93" s="2"/>
      <c r="X93" s="2"/>
      <c r="Y93" s="2"/>
      <c r="Z93" s="2"/>
      <c r="AA93" s="2"/>
      <c r="AB93" s="17"/>
      <c r="AC93" s="17"/>
      <c r="AD93" s="2"/>
      <c r="AE93" s="2"/>
      <c r="AF93" s="2"/>
      <c r="AG93" s="2">
        <f t="shared" si="218"/>
        <v>0</v>
      </c>
      <c r="AH93" s="51">
        <f t="shared" si="238"/>
        <v>0</v>
      </c>
      <c r="AI93" s="53">
        <f t="shared" si="176"/>
        <v>0</v>
      </c>
      <c r="AJ93" s="53">
        <f t="shared" si="177"/>
        <v>0</v>
      </c>
      <c r="AK93" s="53">
        <f t="shared" si="178"/>
        <v>0</v>
      </c>
      <c r="AL93" s="53">
        <f t="shared" si="179"/>
        <v>0</v>
      </c>
      <c r="AM93" s="53">
        <f t="shared" si="180"/>
        <v>0</v>
      </c>
      <c r="AN93" s="53">
        <f t="shared" si="181"/>
        <v>0</v>
      </c>
      <c r="AO93" s="53">
        <f t="shared" si="182"/>
        <v>0</v>
      </c>
      <c r="AP93" s="53">
        <f t="shared" si="183"/>
        <v>0</v>
      </c>
      <c r="AQ93" s="53">
        <f t="shared" si="184"/>
        <v>0</v>
      </c>
      <c r="AR93" s="53">
        <f t="shared" si="185"/>
        <v>0</v>
      </c>
      <c r="AS93" s="53">
        <f t="shared" si="186"/>
        <v>0</v>
      </c>
      <c r="AT93" s="53">
        <f t="shared" si="187"/>
        <v>0</v>
      </c>
      <c r="AU93" s="10">
        <f t="shared" si="239"/>
        <v>0</v>
      </c>
      <c r="AV93" s="54">
        <f t="shared" si="240"/>
        <v>0</v>
      </c>
      <c r="AW93" s="10">
        <f t="shared" si="241"/>
        <v>0</v>
      </c>
      <c r="AX93" s="53" cm="1">
        <f t="array" aca="1" ref="AX93" ca="1">AU93*CELL("contents",$Q93)</f>
        <v>0</v>
      </c>
      <c r="AY93" s="53" cm="1">
        <f t="array" aca="1" ref="AY93" ca="1">AV93*CELL("contents",$Q93)</f>
        <v>0</v>
      </c>
      <c r="AZ93" s="2"/>
      <c r="BA93" s="2"/>
      <c r="BB93" s="2"/>
      <c r="BC93" s="2"/>
      <c r="BD93" s="2"/>
      <c r="BE93" s="2"/>
      <c r="BF93" s="2"/>
      <c r="BG93" s="2"/>
      <c r="BH93" s="4">
        <v>20</v>
      </c>
      <c r="BI93" s="4">
        <v>20</v>
      </c>
      <c r="BJ93" s="2"/>
      <c r="BK93" s="2"/>
      <c r="BL93" s="2">
        <f t="shared" si="242"/>
        <v>40</v>
      </c>
      <c r="BM93" s="51">
        <f t="shared" si="243"/>
        <v>0.26666666666666666</v>
      </c>
      <c r="BN93" s="53">
        <f t="shared" si="188"/>
        <v>0</v>
      </c>
      <c r="BO93" s="53">
        <f t="shared" si="189"/>
        <v>0</v>
      </c>
      <c r="BP93" s="53">
        <f t="shared" si="190"/>
        <v>0</v>
      </c>
      <c r="BQ93" s="53">
        <f t="shared" si="191"/>
        <v>0</v>
      </c>
      <c r="BR93" s="53">
        <f t="shared" si="192"/>
        <v>0</v>
      </c>
      <c r="BS93" s="53">
        <f t="shared" si="193"/>
        <v>0</v>
      </c>
      <c r="BT93" s="53">
        <f t="shared" si="194"/>
        <v>0</v>
      </c>
      <c r="BU93" s="53">
        <f t="shared" si="195"/>
        <v>0</v>
      </c>
      <c r="BV93" s="53">
        <f t="shared" si="196"/>
        <v>1606.9318650000002</v>
      </c>
      <c r="BW93" s="53">
        <f t="shared" si="197"/>
        <v>1606.9318650000002</v>
      </c>
      <c r="BX93" s="53">
        <f t="shared" si="198"/>
        <v>0</v>
      </c>
      <c r="BY93" s="53">
        <f t="shared" si="199"/>
        <v>0</v>
      </c>
      <c r="BZ93" s="10">
        <f t="shared" si="244"/>
        <v>3213.8637300000005</v>
      </c>
      <c r="CA93" s="54">
        <f t="shared" si="245"/>
        <v>0</v>
      </c>
      <c r="CB93" s="10">
        <f t="shared" si="246"/>
        <v>3213.8637300000005</v>
      </c>
      <c r="CC93" s="53" cm="1">
        <f t="array" aca="1" ref="CC93" ca="1">BZ93*CELL("contents",$Q93)</f>
        <v>642.7727460000001</v>
      </c>
      <c r="CD93" s="53" cm="1">
        <f t="array" aca="1" ref="CD93" ca="1">CA93*CELL("contents",$Q93)</f>
        <v>0</v>
      </c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>
        <f t="shared" si="247"/>
        <v>0</v>
      </c>
      <c r="CR93" s="51">
        <f t="shared" si="248"/>
        <v>0</v>
      </c>
      <c r="CS93" s="53">
        <f t="shared" si="233"/>
        <v>0</v>
      </c>
      <c r="CT93" s="53">
        <f t="shared" si="249"/>
        <v>0</v>
      </c>
      <c r="CU93" s="53">
        <f t="shared" si="250"/>
        <v>0</v>
      </c>
      <c r="CV93" s="53">
        <f t="shared" si="251"/>
        <v>0</v>
      </c>
      <c r="CW93" s="53">
        <f t="shared" si="252"/>
        <v>0</v>
      </c>
      <c r="CX93" s="53">
        <f t="shared" si="253"/>
        <v>0</v>
      </c>
      <c r="CY93" s="53">
        <f t="shared" si="254"/>
        <v>0</v>
      </c>
      <c r="CZ93" s="53">
        <f t="shared" si="255"/>
        <v>0</v>
      </c>
      <c r="DA93" s="53">
        <f t="shared" si="256"/>
        <v>0</v>
      </c>
      <c r="DB93" s="53">
        <f t="shared" si="257"/>
        <v>0</v>
      </c>
      <c r="DC93" s="53">
        <f t="shared" si="258"/>
        <v>0</v>
      </c>
      <c r="DD93" s="53">
        <f t="shared" si="259"/>
        <v>0</v>
      </c>
      <c r="DE93" s="10">
        <f t="shared" si="260"/>
        <v>0</v>
      </c>
      <c r="DF93" s="54">
        <f t="shared" si="261"/>
        <v>0</v>
      </c>
      <c r="DG93" s="10">
        <f t="shared" si="262"/>
        <v>0</v>
      </c>
      <c r="DH93" s="53" cm="1">
        <f t="array" aca="1" ref="DH93" ca="1">DE93*CELL("contents",$Q93)</f>
        <v>0</v>
      </c>
      <c r="DI93" s="53" cm="1">
        <f t="array" aca="1" ref="DI93" ca="1">DF93*CELL("contents",$Q93)</f>
        <v>0</v>
      </c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>
        <f t="shared" si="263"/>
        <v>0</v>
      </c>
      <c r="DW93" s="51">
        <f t="shared" si="264"/>
        <v>0</v>
      </c>
      <c r="DX93" s="53">
        <f t="shared" si="200"/>
        <v>0</v>
      </c>
      <c r="DY93" s="53">
        <f t="shared" si="201"/>
        <v>0</v>
      </c>
      <c r="DZ93" s="53">
        <f t="shared" si="202"/>
        <v>0</v>
      </c>
      <c r="EA93" s="53">
        <f t="shared" si="203"/>
        <v>0</v>
      </c>
      <c r="EB93" s="53">
        <f t="shared" si="204"/>
        <v>0</v>
      </c>
      <c r="EC93" s="53">
        <f t="shared" si="205"/>
        <v>0</v>
      </c>
      <c r="ED93" s="53">
        <f t="shared" si="206"/>
        <v>0</v>
      </c>
      <c r="EE93" s="53">
        <f t="shared" si="207"/>
        <v>0</v>
      </c>
      <c r="EF93" s="53">
        <f t="shared" si="208"/>
        <v>0</v>
      </c>
      <c r="EG93" s="53">
        <f t="shared" si="209"/>
        <v>0</v>
      </c>
      <c r="EH93" s="53">
        <f t="shared" si="210"/>
        <v>0</v>
      </c>
      <c r="EI93" s="53">
        <f t="shared" si="211"/>
        <v>0</v>
      </c>
      <c r="EJ93" s="10">
        <f t="shared" si="265"/>
        <v>0</v>
      </c>
      <c r="EK93" s="54">
        <f t="shared" si="266"/>
        <v>0</v>
      </c>
      <c r="EL93" s="10">
        <f t="shared" si="267"/>
        <v>0</v>
      </c>
      <c r="EM93" s="53" cm="1">
        <f t="array" aca="1" ref="EM93" ca="1">EJ93*CELL("contents",$Q93)</f>
        <v>0</v>
      </c>
      <c r="EN93" s="53" cm="1">
        <f t="array" aca="1" ref="EN93" ca="1">EK93*CELL("contents",$Q93)</f>
        <v>0</v>
      </c>
      <c r="EO93" s="11">
        <f t="shared" si="268"/>
        <v>3213.8637300000005</v>
      </c>
      <c r="EP93" s="2">
        <v>1</v>
      </c>
      <c r="EQ93" s="2">
        <f t="shared" ref="EQ93:ET93" si="282">EP93*1.0215</f>
        <v>1.0215000000000001</v>
      </c>
      <c r="ER93" s="2">
        <f t="shared" si="282"/>
        <v>1.0434622500000001</v>
      </c>
      <c r="ES93" s="2">
        <f t="shared" si="282"/>
        <v>1.0658966883750003</v>
      </c>
      <c r="ET93" s="2">
        <f t="shared" si="282"/>
        <v>1.0888134671750629</v>
      </c>
      <c r="EU93" s="53">
        <f t="shared" si="213"/>
        <v>0</v>
      </c>
      <c r="EV93" s="53">
        <f t="shared" si="270"/>
        <v>3213.8637300000005</v>
      </c>
      <c r="EW93" s="69">
        <f t="shared" si="214"/>
        <v>0</v>
      </c>
      <c r="EX93" s="69">
        <f t="shared" si="215"/>
        <v>0</v>
      </c>
      <c r="EY93" s="9">
        <f t="shared" si="272"/>
        <v>0</v>
      </c>
      <c r="EZ93" s="9">
        <f t="shared" si="235"/>
        <v>0</v>
      </c>
      <c r="FA93" s="9">
        <f t="shared" si="236"/>
        <v>0</v>
      </c>
      <c r="FB93" s="9">
        <f t="shared" si="237"/>
        <v>0</v>
      </c>
      <c r="FC93" t="s">
        <v>1540</v>
      </c>
    </row>
    <row r="94" spans="1:159" ht="25.5" x14ac:dyDescent="0.25">
      <c r="A94" s="2">
        <v>1.2</v>
      </c>
      <c r="B94" s="2" t="s">
        <v>357</v>
      </c>
      <c r="C94" s="4" t="s">
        <v>157</v>
      </c>
      <c r="D94" s="2" t="s">
        <v>358</v>
      </c>
      <c r="E94" s="33" t="s">
        <v>359</v>
      </c>
      <c r="F94" s="2"/>
      <c r="G94" s="4" t="s">
        <v>347</v>
      </c>
      <c r="H94" s="6" t="s">
        <v>347</v>
      </c>
      <c r="I94" s="4"/>
      <c r="J94" s="4" t="s">
        <v>154</v>
      </c>
      <c r="K94" s="75"/>
      <c r="L94" s="80">
        <v>1</v>
      </c>
      <c r="M94" s="57">
        <v>0</v>
      </c>
      <c r="N94" s="86">
        <v>0.53</v>
      </c>
      <c r="O94" s="6" t="s">
        <v>155</v>
      </c>
      <c r="P94" s="2" t="s">
        <v>352</v>
      </c>
      <c r="Q94" s="200">
        <f>VLOOKUP(P94,Contingencies!$A$2:$D$7,4,FALSE)</f>
        <v>0.2</v>
      </c>
      <c r="R94" s="53">
        <f t="shared" si="216"/>
        <v>2000</v>
      </c>
      <c r="S94" s="67">
        <f t="shared" si="217"/>
        <v>0</v>
      </c>
      <c r="T94" s="4"/>
      <c r="U94" s="2"/>
      <c r="V94" s="2"/>
      <c r="W94" s="2"/>
      <c r="X94" s="2"/>
      <c r="Y94" s="2"/>
      <c r="Z94" s="2"/>
      <c r="AA94" s="2"/>
      <c r="AB94" s="17"/>
      <c r="AC94" s="17"/>
      <c r="AD94" s="2"/>
      <c r="AE94" s="2"/>
      <c r="AF94" s="2"/>
      <c r="AG94" s="2">
        <f t="shared" si="218"/>
        <v>0</v>
      </c>
      <c r="AH94" s="51">
        <f t="shared" si="238"/>
        <v>0</v>
      </c>
      <c r="AI94" s="53">
        <f t="shared" si="176"/>
        <v>0</v>
      </c>
      <c r="AJ94" s="53">
        <f t="shared" si="177"/>
        <v>0</v>
      </c>
      <c r="AK94" s="53">
        <f t="shared" si="178"/>
        <v>0</v>
      </c>
      <c r="AL94" s="53">
        <f t="shared" si="179"/>
        <v>0</v>
      </c>
      <c r="AM94" s="53">
        <f t="shared" si="180"/>
        <v>0</v>
      </c>
      <c r="AN94" s="53">
        <f t="shared" si="181"/>
        <v>0</v>
      </c>
      <c r="AO94" s="53">
        <f t="shared" si="182"/>
        <v>0</v>
      </c>
      <c r="AP94" s="53">
        <f t="shared" si="183"/>
        <v>0</v>
      </c>
      <c r="AQ94" s="53">
        <f t="shared" si="184"/>
        <v>0</v>
      </c>
      <c r="AR94" s="53">
        <f t="shared" si="185"/>
        <v>0</v>
      </c>
      <c r="AS94" s="53">
        <f t="shared" si="186"/>
        <v>0</v>
      </c>
      <c r="AT94" s="53">
        <f t="shared" si="187"/>
        <v>0</v>
      </c>
      <c r="AU94" s="10">
        <f t="shared" si="239"/>
        <v>0</v>
      </c>
      <c r="AV94" s="54">
        <f t="shared" si="240"/>
        <v>0</v>
      </c>
      <c r="AW94" s="10">
        <f t="shared" si="241"/>
        <v>0</v>
      </c>
      <c r="AX94" s="53" cm="1">
        <f t="array" aca="1" ref="AX94" ca="1">AU94*CELL("contents",$Q94)</f>
        <v>0</v>
      </c>
      <c r="AY94" s="53" cm="1">
        <f t="array" aca="1" ref="AY94" ca="1">AV94*CELL("contents",$Q94)</f>
        <v>0</v>
      </c>
      <c r="AZ94" s="2"/>
      <c r="BA94" s="2"/>
      <c r="BB94" s="2"/>
      <c r="BC94" s="2"/>
      <c r="BD94" s="2"/>
      <c r="BE94" s="2"/>
      <c r="BF94" s="2"/>
      <c r="BG94" s="2"/>
      <c r="BH94" s="4">
        <v>5000</v>
      </c>
      <c r="BI94" s="4">
        <v>5000</v>
      </c>
      <c r="BJ94" s="2"/>
      <c r="BK94" s="2"/>
      <c r="BL94" s="2">
        <f t="shared" si="242"/>
        <v>0</v>
      </c>
      <c r="BM94" s="51">
        <f t="shared" si="243"/>
        <v>0</v>
      </c>
      <c r="BN94" s="53">
        <f t="shared" si="188"/>
        <v>0</v>
      </c>
      <c r="BO94" s="53">
        <f t="shared" si="189"/>
        <v>0</v>
      </c>
      <c r="BP94" s="53">
        <f t="shared" si="190"/>
        <v>0</v>
      </c>
      <c r="BQ94" s="53">
        <f t="shared" si="191"/>
        <v>0</v>
      </c>
      <c r="BR94" s="53">
        <f t="shared" si="192"/>
        <v>0</v>
      </c>
      <c r="BS94" s="53">
        <f t="shared" si="193"/>
        <v>0</v>
      </c>
      <c r="BT94" s="53">
        <f t="shared" si="194"/>
        <v>0</v>
      </c>
      <c r="BU94" s="53">
        <f t="shared" si="195"/>
        <v>0</v>
      </c>
      <c r="BV94" s="53">
        <f t="shared" si="196"/>
        <v>5000</v>
      </c>
      <c r="BW94" s="53">
        <f t="shared" si="197"/>
        <v>5000</v>
      </c>
      <c r="BX94" s="53">
        <f t="shared" si="198"/>
        <v>0</v>
      </c>
      <c r="BY94" s="53">
        <f t="shared" si="199"/>
        <v>0</v>
      </c>
      <c r="BZ94" s="10">
        <f t="shared" si="244"/>
        <v>10000</v>
      </c>
      <c r="CA94" s="54">
        <f t="shared" si="245"/>
        <v>0</v>
      </c>
      <c r="CB94" s="10">
        <f t="shared" si="246"/>
        <v>10000</v>
      </c>
      <c r="CC94" s="53" cm="1">
        <f t="array" aca="1" ref="CC94" ca="1">BZ94*CELL("contents",$Q94)</f>
        <v>2000</v>
      </c>
      <c r="CD94" s="53" cm="1">
        <f t="array" aca="1" ref="CD94" ca="1">CA94*CELL("contents",$Q94)</f>
        <v>0</v>
      </c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>
        <f t="shared" si="247"/>
        <v>0</v>
      </c>
      <c r="CR94" s="51">
        <f t="shared" si="248"/>
        <v>0</v>
      </c>
      <c r="CS94" s="53">
        <f t="shared" si="233"/>
        <v>0</v>
      </c>
      <c r="CT94" s="53">
        <f t="shared" si="249"/>
        <v>0</v>
      </c>
      <c r="CU94" s="53">
        <f t="shared" si="250"/>
        <v>0</v>
      </c>
      <c r="CV94" s="53">
        <f t="shared" si="251"/>
        <v>0</v>
      </c>
      <c r="CW94" s="53">
        <f t="shared" si="252"/>
        <v>0</v>
      </c>
      <c r="CX94" s="53">
        <f t="shared" si="253"/>
        <v>0</v>
      </c>
      <c r="CY94" s="53">
        <f t="shared" si="254"/>
        <v>0</v>
      </c>
      <c r="CZ94" s="53">
        <f t="shared" si="255"/>
        <v>0</v>
      </c>
      <c r="DA94" s="53">
        <f t="shared" si="256"/>
        <v>0</v>
      </c>
      <c r="DB94" s="53">
        <f t="shared" si="257"/>
        <v>0</v>
      </c>
      <c r="DC94" s="53">
        <f t="shared" si="258"/>
        <v>0</v>
      </c>
      <c r="DD94" s="53">
        <f t="shared" si="259"/>
        <v>0</v>
      </c>
      <c r="DE94" s="10">
        <f t="shared" si="260"/>
        <v>0</v>
      </c>
      <c r="DF94" s="54">
        <f t="shared" si="261"/>
        <v>0</v>
      </c>
      <c r="DG94" s="10">
        <f t="shared" si="262"/>
        <v>0</v>
      </c>
      <c r="DH94" s="53" cm="1">
        <f t="array" aca="1" ref="DH94" ca="1">DE94*CELL("contents",$Q94)</f>
        <v>0</v>
      </c>
      <c r="DI94" s="53" cm="1">
        <f t="array" aca="1" ref="DI94" ca="1">DF94*CELL("contents",$Q94)</f>
        <v>0</v>
      </c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>
        <f t="shared" si="263"/>
        <v>0</v>
      </c>
      <c r="DW94" s="51">
        <f t="shared" si="264"/>
        <v>0</v>
      </c>
      <c r="DX94" s="53">
        <f t="shared" si="200"/>
        <v>0</v>
      </c>
      <c r="DY94" s="53">
        <f t="shared" si="201"/>
        <v>0</v>
      </c>
      <c r="DZ94" s="53">
        <f t="shared" si="202"/>
        <v>0</v>
      </c>
      <c r="EA94" s="53">
        <f t="shared" si="203"/>
        <v>0</v>
      </c>
      <c r="EB94" s="53">
        <f t="shared" si="204"/>
        <v>0</v>
      </c>
      <c r="EC94" s="53">
        <f t="shared" si="205"/>
        <v>0</v>
      </c>
      <c r="ED94" s="53">
        <f t="shared" si="206"/>
        <v>0</v>
      </c>
      <c r="EE94" s="53">
        <f t="shared" si="207"/>
        <v>0</v>
      </c>
      <c r="EF94" s="53">
        <f t="shared" si="208"/>
        <v>0</v>
      </c>
      <c r="EG94" s="53">
        <f t="shared" si="209"/>
        <v>0</v>
      </c>
      <c r="EH94" s="53">
        <f t="shared" si="210"/>
        <v>0</v>
      </c>
      <c r="EI94" s="53">
        <f t="shared" si="211"/>
        <v>0</v>
      </c>
      <c r="EJ94" s="10">
        <f t="shared" si="265"/>
        <v>0</v>
      </c>
      <c r="EK94" s="54">
        <f t="shared" si="266"/>
        <v>0</v>
      </c>
      <c r="EL94" s="10">
        <f t="shared" si="267"/>
        <v>0</v>
      </c>
      <c r="EM94" s="53" cm="1">
        <f t="array" aca="1" ref="EM94" ca="1">EJ94*CELL("contents",$Q94)</f>
        <v>0</v>
      </c>
      <c r="EN94" s="53" cm="1">
        <f t="array" aca="1" ref="EN94" ca="1">EK94*CELL("contents",$Q94)</f>
        <v>0</v>
      </c>
      <c r="EO94" s="11">
        <f t="shared" si="268"/>
        <v>10000</v>
      </c>
      <c r="EP94" s="2">
        <v>1</v>
      </c>
      <c r="EQ94" s="2">
        <f t="shared" ref="EQ94:ET94" si="283">EP94*1.0215</f>
        <v>1.0215000000000001</v>
      </c>
      <c r="ER94" s="2">
        <f t="shared" si="283"/>
        <v>1.0434622500000001</v>
      </c>
      <c r="ES94" s="2">
        <f t="shared" si="283"/>
        <v>1.0658966883750003</v>
      </c>
      <c r="ET94" s="2">
        <f t="shared" si="283"/>
        <v>1.0888134671750629</v>
      </c>
      <c r="EU94" s="53">
        <f t="shared" si="213"/>
        <v>0</v>
      </c>
      <c r="EV94" s="53">
        <f t="shared" si="270"/>
        <v>0</v>
      </c>
      <c r="EW94" s="69">
        <f t="shared" si="214"/>
        <v>0</v>
      </c>
      <c r="EX94" s="69">
        <f t="shared" si="215"/>
        <v>0</v>
      </c>
      <c r="EY94" s="9">
        <f t="shared" si="272"/>
        <v>0</v>
      </c>
      <c r="EZ94" s="9">
        <f t="shared" si="235"/>
        <v>0</v>
      </c>
      <c r="FA94" s="9">
        <f t="shared" si="236"/>
        <v>0</v>
      </c>
      <c r="FB94" s="9">
        <f t="shared" si="237"/>
        <v>0</v>
      </c>
      <c r="FC94" t="s">
        <v>1540</v>
      </c>
    </row>
    <row r="95" spans="1:159" x14ac:dyDescent="0.25">
      <c r="A95" s="2">
        <v>1.2</v>
      </c>
      <c r="B95" s="2" t="s">
        <v>360</v>
      </c>
      <c r="C95" s="4" t="s">
        <v>157</v>
      </c>
      <c r="D95" s="2" t="s">
        <v>361</v>
      </c>
      <c r="E95" s="33" t="s">
        <v>362</v>
      </c>
      <c r="F95" s="2"/>
      <c r="G95" s="4" t="s">
        <v>151</v>
      </c>
      <c r="H95" s="6" t="s">
        <v>163</v>
      </c>
      <c r="I95" s="4" t="s">
        <v>159</v>
      </c>
      <c r="J95" s="7" t="s">
        <v>154</v>
      </c>
      <c r="K95" s="75">
        <v>115</v>
      </c>
      <c r="L95" s="81">
        <v>115</v>
      </c>
      <c r="M95" s="57">
        <v>0</v>
      </c>
      <c r="N95" s="86">
        <v>0</v>
      </c>
      <c r="O95" s="6" t="s">
        <v>155</v>
      </c>
      <c r="P95" s="2" t="s">
        <v>352</v>
      </c>
      <c r="Q95" s="200">
        <f>VLOOKUP(P95,Contingencies!$A$2:$D$7,4,FALSE)</f>
        <v>0.2</v>
      </c>
      <c r="R95" s="53">
        <f t="shared" si="216"/>
        <v>575.99116200000014</v>
      </c>
      <c r="S95" s="67">
        <f t="shared" si="217"/>
        <v>0</v>
      </c>
      <c r="T95" s="4"/>
      <c r="U95" s="2"/>
      <c r="V95" s="2"/>
      <c r="W95" s="2"/>
      <c r="X95" s="2"/>
      <c r="Y95" s="2"/>
      <c r="Z95" s="2"/>
      <c r="AA95" s="2"/>
      <c r="AB95" s="17"/>
      <c r="AC95" s="17"/>
      <c r="AD95" s="2"/>
      <c r="AE95" s="2"/>
      <c r="AF95" s="2"/>
      <c r="AG95" s="2">
        <f t="shared" si="218"/>
        <v>0</v>
      </c>
      <c r="AH95" s="51">
        <f t="shared" si="238"/>
        <v>0</v>
      </c>
      <c r="AI95" s="53">
        <f t="shared" si="176"/>
        <v>0</v>
      </c>
      <c r="AJ95" s="53">
        <f t="shared" si="177"/>
        <v>0</v>
      </c>
      <c r="AK95" s="53">
        <f t="shared" si="178"/>
        <v>0</v>
      </c>
      <c r="AL95" s="53">
        <f t="shared" si="179"/>
        <v>0</v>
      </c>
      <c r="AM95" s="53">
        <f t="shared" si="180"/>
        <v>0</v>
      </c>
      <c r="AN95" s="53">
        <f t="shared" si="181"/>
        <v>0</v>
      </c>
      <c r="AO95" s="53">
        <f t="shared" si="182"/>
        <v>0</v>
      </c>
      <c r="AP95" s="53">
        <f t="shared" si="183"/>
        <v>0</v>
      </c>
      <c r="AQ95" s="53">
        <f t="shared" si="184"/>
        <v>0</v>
      </c>
      <c r="AR95" s="53">
        <f t="shared" si="185"/>
        <v>0</v>
      </c>
      <c r="AS95" s="53">
        <f t="shared" si="186"/>
        <v>0</v>
      </c>
      <c r="AT95" s="53">
        <f t="shared" si="187"/>
        <v>0</v>
      </c>
      <c r="AU95" s="10">
        <f t="shared" si="239"/>
        <v>0</v>
      </c>
      <c r="AV95" s="54">
        <f t="shared" si="240"/>
        <v>0</v>
      </c>
      <c r="AW95" s="10">
        <f t="shared" si="241"/>
        <v>0</v>
      </c>
      <c r="AX95" s="53" cm="1">
        <f t="array" aca="1" ref="AX95" ca="1">AU95*CELL("contents",$Q95)</f>
        <v>0</v>
      </c>
      <c r="AY95" s="53" cm="1">
        <f t="array" aca="1" ref="AY95" ca="1">AV95*CELL("contents",$Q95)</f>
        <v>0</v>
      </c>
      <c r="AZ95" s="2"/>
      <c r="BA95" s="2"/>
      <c r="BB95" s="2"/>
      <c r="BC95" s="2"/>
      <c r="BD95" s="2"/>
      <c r="BE95" s="2"/>
      <c r="BF95" s="4">
        <v>12</v>
      </c>
      <c r="BG95" s="2">
        <v>12</v>
      </c>
      <c r="BH95" s="2"/>
      <c r="BI95" s="2"/>
      <c r="BJ95" s="2"/>
      <c r="BK95" s="2"/>
      <c r="BL95" s="2">
        <f t="shared" si="242"/>
        <v>24</v>
      </c>
      <c r="BM95" s="51">
        <f t="shared" si="243"/>
        <v>0.16</v>
      </c>
      <c r="BN95" s="53">
        <f t="shared" si="188"/>
        <v>0</v>
      </c>
      <c r="BO95" s="53">
        <f t="shared" si="189"/>
        <v>0</v>
      </c>
      <c r="BP95" s="53">
        <f t="shared" si="190"/>
        <v>0</v>
      </c>
      <c r="BQ95" s="53">
        <f t="shared" si="191"/>
        <v>0</v>
      </c>
      <c r="BR95" s="53">
        <f t="shared" si="192"/>
        <v>0</v>
      </c>
      <c r="BS95" s="53">
        <f t="shared" si="193"/>
        <v>0</v>
      </c>
      <c r="BT95" s="53">
        <f t="shared" si="194"/>
        <v>1439.9779050000002</v>
      </c>
      <c r="BU95" s="53">
        <f t="shared" si="195"/>
        <v>1439.9779050000002</v>
      </c>
      <c r="BV95" s="53">
        <f t="shared" si="196"/>
        <v>0</v>
      </c>
      <c r="BW95" s="53">
        <f t="shared" si="197"/>
        <v>0</v>
      </c>
      <c r="BX95" s="53">
        <f t="shared" si="198"/>
        <v>0</v>
      </c>
      <c r="BY95" s="53">
        <f t="shared" si="199"/>
        <v>0</v>
      </c>
      <c r="BZ95" s="10">
        <f t="shared" si="244"/>
        <v>2879.9558100000004</v>
      </c>
      <c r="CA95" s="54">
        <f t="shared" si="245"/>
        <v>0</v>
      </c>
      <c r="CB95" s="10">
        <f t="shared" si="246"/>
        <v>2879.9558100000004</v>
      </c>
      <c r="CC95" s="53" cm="1">
        <f t="array" aca="1" ref="CC95" ca="1">BZ95*CELL("contents",$Q95)</f>
        <v>575.99116200000014</v>
      </c>
      <c r="CD95" s="53" cm="1">
        <f t="array" aca="1" ref="CD95" ca="1">CA95*CELL("contents",$Q95)</f>
        <v>0</v>
      </c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>
        <f t="shared" si="247"/>
        <v>0</v>
      </c>
      <c r="CR95" s="51">
        <f t="shared" si="248"/>
        <v>0</v>
      </c>
      <c r="CS95" s="53">
        <f t="shared" si="233"/>
        <v>0</v>
      </c>
      <c r="CT95" s="53">
        <f t="shared" si="249"/>
        <v>0</v>
      </c>
      <c r="CU95" s="53">
        <f t="shared" si="250"/>
        <v>0</v>
      </c>
      <c r="CV95" s="53">
        <f t="shared" si="251"/>
        <v>0</v>
      </c>
      <c r="CW95" s="53">
        <f t="shared" si="252"/>
        <v>0</v>
      </c>
      <c r="CX95" s="53">
        <f t="shared" si="253"/>
        <v>0</v>
      </c>
      <c r="CY95" s="53">
        <f t="shared" si="254"/>
        <v>0</v>
      </c>
      <c r="CZ95" s="53">
        <f t="shared" si="255"/>
        <v>0</v>
      </c>
      <c r="DA95" s="53">
        <f t="shared" si="256"/>
        <v>0</v>
      </c>
      <c r="DB95" s="53">
        <f t="shared" si="257"/>
        <v>0</v>
      </c>
      <c r="DC95" s="53">
        <f t="shared" si="258"/>
        <v>0</v>
      </c>
      <c r="DD95" s="53">
        <f t="shared" si="259"/>
        <v>0</v>
      </c>
      <c r="DE95" s="10">
        <f t="shared" si="260"/>
        <v>0</v>
      </c>
      <c r="DF95" s="54">
        <f t="shared" si="261"/>
        <v>0</v>
      </c>
      <c r="DG95" s="10">
        <f t="shared" si="262"/>
        <v>0</v>
      </c>
      <c r="DH95" s="53" cm="1">
        <f t="array" aca="1" ref="DH95" ca="1">DE95*CELL("contents",$Q95)</f>
        <v>0</v>
      </c>
      <c r="DI95" s="53" cm="1">
        <f t="array" aca="1" ref="DI95" ca="1">DF95*CELL("contents",$Q95)</f>
        <v>0</v>
      </c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>
        <f t="shared" si="263"/>
        <v>0</v>
      </c>
      <c r="DW95" s="51">
        <f t="shared" si="264"/>
        <v>0</v>
      </c>
      <c r="DX95" s="53">
        <f t="shared" si="200"/>
        <v>0</v>
      </c>
      <c r="DY95" s="53">
        <f t="shared" si="201"/>
        <v>0</v>
      </c>
      <c r="DZ95" s="53">
        <f t="shared" si="202"/>
        <v>0</v>
      </c>
      <c r="EA95" s="53">
        <f t="shared" si="203"/>
        <v>0</v>
      </c>
      <c r="EB95" s="53">
        <f t="shared" si="204"/>
        <v>0</v>
      </c>
      <c r="EC95" s="53">
        <f t="shared" si="205"/>
        <v>0</v>
      </c>
      <c r="ED95" s="53">
        <f t="shared" si="206"/>
        <v>0</v>
      </c>
      <c r="EE95" s="53">
        <f t="shared" si="207"/>
        <v>0</v>
      </c>
      <c r="EF95" s="53">
        <f t="shared" si="208"/>
        <v>0</v>
      </c>
      <c r="EG95" s="53">
        <f t="shared" si="209"/>
        <v>0</v>
      </c>
      <c r="EH95" s="53">
        <f t="shared" si="210"/>
        <v>0</v>
      </c>
      <c r="EI95" s="53">
        <f t="shared" si="211"/>
        <v>0</v>
      </c>
      <c r="EJ95" s="10">
        <f t="shared" si="265"/>
        <v>0</v>
      </c>
      <c r="EK95" s="54">
        <f t="shared" si="266"/>
        <v>0</v>
      </c>
      <c r="EL95" s="10">
        <f t="shared" si="267"/>
        <v>0</v>
      </c>
      <c r="EM95" s="53" cm="1">
        <f t="array" aca="1" ref="EM95" ca="1">EJ95*CELL("contents",$Q95)</f>
        <v>0</v>
      </c>
      <c r="EN95" s="53" cm="1">
        <f t="array" aca="1" ref="EN95" ca="1">EK95*CELL("contents",$Q95)</f>
        <v>0</v>
      </c>
      <c r="EO95" s="11">
        <f t="shared" si="268"/>
        <v>2879.9558100000004</v>
      </c>
      <c r="EP95" s="2">
        <v>1</v>
      </c>
      <c r="EQ95" s="2">
        <f t="shared" ref="EQ95:ET95" si="284">EP95*1.0215</f>
        <v>1.0215000000000001</v>
      </c>
      <c r="ER95" s="2">
        <f t="shared" si="284"/>
        <v>1.0434622500000001</v>
      </c>
      <c r="ES95" s="2">
        <f t="shared" si="284"/>
        <v>1.0658966883750003</v>
      </c>
      <c r="ET95" s="2">
        <f t="shared" si="284"/>
        <v>1.0888134671750629</v>
      </c>
      <c r="EU95" s="53">
        <f t="shared" si="213"/>
        <v>0</v>
      </c>
      <c r="EV95" s="53">
        <f t="shared" si="270"/>
        <v>2879.9558100000004</v>
      </c>
      <c r="EW95" s="69">
        <f t="shared" si="214"/>
        <v>0</v>
      </c>
      <c r="EX95" s="69">
        <f t="shared" si="215"/>
        <v>0</v>
      </c>
      <c r="EY95" s="9">
        <f t="shared" si="272"/>
        <v>0</v>
      </c>
      <c r="EZ95" s="9">
        <f t="shared" si="235"/>
        <v>0</v>
      </c>
      <c r="FA95" s="9">
        <f t="shared" si="236"/>
        <v>0</v>
      </c>
      <c r="FB95" s="9">
        <f t="shared" si="237"/>
        <v>0</v>
      </c>
      <c r="FC95" t="s">
        <v>1540</v>
      </c>
    </row>
    <row r="96" spans="1:159" x14ac:dyDescent="0.25">
      <c r="A96" s="2">
        <v>1.2</v>
      </c>
      <c r="B96" s="2" t="s">
        <v>360</v>
      </c>
      <c r="C96" s="4" t="s">
        <v>157</v>
      </c>
      <c r="D96" s="2" t="s">
        <v>361</v>
      </c>
      <c r="E96" s="33" t="s">
        <v>362</v>
      </c>
      <c r="F96" s="2"/>
      <c r="G96" s="4" t="s">
        <v>347</v>
      </c>
      <c r="H96" s="6" t="s">
        <v>347</v>
      </c>
      <c r="I96" s="4"/>
      <c r="J96" s="4" t="s">
        <v>154</v>
      </c>
      <c r="K96" s="75"/>
      <c r="L96" s="80">
        <v>1</v>
      </c>
      <c r="M96" s="57">
        <v>0</v>
      </c>
      <c r="N96" s="86">
        <v>0.53</v>
      </c>
      <c r="O96" s="6" t="s">
        <v>155</v>
      </c>
      <c r="P96" s="2" t="s">
        <v>352</v>
      </c>
      <c r="Q96" s="200">
        <f>VLOOKUP(P96,Contingencies!$A$2:$D$7,4,FALSE)</f>
        <v>0.2</v>
      </c>
      <c r="R96" s="53">
        <f t="shared" si="216"/>
        <v>1000</v>
      </c>
      <c r="S96" s="67">
        <f t="shared" si="217"/>
        <v>0</v>
      </c>
      <c r="T96" s="4"/>
      <c r="U96" s="2"/>
      <c r="V96" s="2"/>
      <c r="W96" s="2"/>
      <c r="X96" s="2"/>
      <c r="Y96" s="2"/>
      <c r="Z96" s="2"/>
      <c r="AA96" s="2"/>
      <c r="AB96" s="17"/>
      <c r="AC96" s="17"/>
      <c r="AD96" s="2"/>
      <c r="AE96" s="2"/>
      <c r="AF96" s="2"/>
      <c r="AG96" s="2">
        <f t="shared" si="218"/>
        <v>0</v>
      </c>
      <c r="AH96" s="51">
        <f t="shared" si="238"/>
        <v>0</v>
      </c>
      <c r="AI96" s="53">
        <f t="shared" si="176"/>
        <v>0</v>
      </c>
      <c r="AJ96" s="53">
        <f t="shared" si="177"/>
        <v>0</v>
      </c>
      <c r="AK96" s="53">
        <f t="shared" si="178"/>
        <v>0</v>
      </c>
      <c r="AL96" s="53">
        <f t="shared" si="179"/>
        <v>0</v>
      </c>
      <c r="AM96" s="53">
        <f t="shared" si="180"/>
        <v>0</v>
      </c>
      <c r="AN96" s="53">
        <f t="shared" si="181"/>
        <v>0</v>
      </c>
      <c r="AO96" s="53">
        <f t="shared" si="182"/>
        <v>0</v>
      </c>
      <c r="AP96" s="53">
        <f t="shared" si="183"/>
        <v>0</v>
      </c>
      <c r="AQ96" s="53">
        <f t="shared" si="184"/>
        <v>0</v>
      </c>
      <c r="AR96" s="53">
        <f t="shared" si="185"/>
        <v>0</v>
      </c>
      <c r="AS96" s="53">
        <f t="shared" si="186"/>
        <v>0</v>
      </c>
      <c r="AT96" s="53">
        <f t="shared" si="187"/>
        <v>0</v>
      </c>
      <c r="AU96" s="10">
        <f t="shared" si="239"/>
        <v>0</v>
      </c>
      <c r="AV96" s="54">
        <f t="shared" si="240"/>
        <v>0</v>
      </c>
      <c r="AW96" s="10">
        <f t="shared" si="241"/>
        <v>0</v>
      </c>
      <c r="AX96" s="53" cm="1">
        <f t="array" aca="1" ref="AX96" ca="1">AU96*CELL("contents",$Q96)</f>
        <v>0</v>
      </c>
      <c r="AY96" s="53" cm="1">
        <f t="array" aca="1" ref="AY96" ca="1">AV96*CELL("contents",$Q96)</f>
        <v>0</v>
      </c>
      <c r="AZ96" s="2"/>
      <c r="BA96" s="2"/>
      <c r="BB96" s="2"/>
      <c r="BC96" s="2"/>
      <c r="BD96" s="2"/>
      <c r="BE96" s="2"/>
      <c r="BF96" s="4">
        <v>2500</v>
      </c>
      <c r="BG96" s="2">
        <v>2500</v>
      </c>
      <c r="BH96" s="2"/>
      <c r="BI96" s="2"/>
      <c r="BJ96" s="2"/>
      <c r="BK96" s="2"/>
      <c r="BL96" s="2">
        <f t="shared" si="242"/>
        <v>0</v>
      </c>
      <c r="BM96" s="51">
        <f t="shared" si="243"/>
        <v>0</v>
      </c>
      <c r="BN96" s="53">
        <f t="shared" si="188"/>
        <v>0</v>
      </c>
      <c r="BO96" s="53">
        <f t="shared" si="189"/>
        <v>0</v>
      </c>
      <c r="BP96" s="53">
        <f t="shared" si="190"/>
        <v>0</v>
      </c>
      <c r="BQ96" s="53">
        <f t="shared" si="191"/>
        <v>0</v>
      </c>
      <c r="BR96" s="53">
        <f t="shared" si="192"/>
        <v>0</v>
      </c>
      <c r="BS96" s="53">
        <f t="shared" si="193"/>
        <v>0</v>
      </c>
      <c r="BT96" s="53">
        <f t="shared" si="194"/>
        <v>2500</v>
      </c>
      <c r="BU96" s="53">
        <f t="shared" si="195"/>
        <v>2500</v>
      </c>
      <c r="BV96" s="53">
        <f t="shared" si="196"/>
        <v>0</v>
      </c>
      <c r="BW96" s="53">
        <f t="shared" si="197"/>
        <v>0</v>
      </c>
      <c r="BX96" s="53">
        <f t="shared" si="198"/>
        <v>0</v>
      </c>
      <c r="BY96" s="53">
        <f t="shared" si="199"/>
        <v>0</v>
      </c>
      <c r="BZ96" s="10">
        <f t="shared" si="244"/>
        <v>5000</v>
      </c>
      <c r="CA96" s="54">
        <f t="shared" si="245"/>
        <v>0</v>
      </c>
      <c r="CB96" s="10">
        <f t="shared" si="246"/>
        <v>5000</v>
      </c>
      <c r="CC96" s="53" cm="1">
        <f t="array" aca="1" ref="CC96" ca="1">BZ96*CELL("contents",$Q96)</f>
        <v>1000</v>
      </c>
      <c r="CD96" s="53" cm="1">
        <f t="array" aca="1" ref="CD96" ca="1">CA96*CELL("contents",$Q96)</f>
        <v>0</v>
      </c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>
        <f t="shared" si="247"/>
        <v>0</v>
      </c>
      <c r="CR96" s="51">
        <f t="shared" si="248"/>
        <v>0</v>
      </c>
      <c r="CS96" s="53">
        <f t="shared" si="233"/>
        <v>0</v>
      </c>
      <c r="CT96" s="53">
        <f t="shared" si="249"/>
        <v>0</v>
      </c>
      <c r="CU96" s="53">
        <f t="shared" si="250"/>
        <v>0</v>
      </c>
      <c r="CV96" s="53">
        <f t="shared" si="251"/>
        <v>0</v>
      </c>
      <c r="CW96" s="53">
        <f t="shared" si="252"/>
        <v>0</v>
      </c>
      <c r="CX96" s="53">
        <f t="shared" si="253"/>
        <v>0</v>
      </c>
      <c r="CY96" s="53">
        <f t="shared" si="254"/>
        <v>0</v>
      </c>
      <c r="CZ96" s="53">
        <f t="shared" si="255"/>
        <v>0</v>
      </c>
      <c r="DA96" s="53">
        <f t="shared" si="256"/>
        <v>0</v>
      </c>
      <c r="DB96" s="53">
        <f t="shared" si="257"/>
        <v>0</v>
      </c>
      <c r="DC96" s="53">
        <f t="shared" si="258"/>
        <v>0</v>
      </c>
      <c r="DD96" s="53">
        <f t="shared" si="259"/>
        <v>0</v>
      </c>
      <c r="DE96" s="10">
        <f t="shared" si="260"/>
        <v>0</v>
      </c>
      <c r="DF96" s="54">
        <f t="shared" si="261"/>
        <v>0</v>
      </c>
      <c r="DG96" s="10">
        <f t="shared" si="262"/>
        <v>0</v>
      </c>
      <c r="DH96" s="53" cm="1">
        <f t="array" aca="1" ref="DH96" ca="1">DE96*CELL("contents",$Q96)</f>
        <v>0</v>
      </c>
      <c r="DI96" s="53" cm="1">
        <f t="array" aca="1" ref="DI96" ca="1">DF96*CELL("contents",$Q96)</f>
        <v>0</v>
      </c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>
        <f t="shared" si="263"/>
        <v>0</v>
      </c>
      <c r="DW96" s="51">
        <f t="shared" si="264"/>
        <v>0</v>
      </c>
      <c r="DX96" s="53">
        <f t="shared" si="200"/>
        <v>0</v>
      </c>
      <c r="DY96" s="53">
        <f t="shared" si="201"/>
        <v>0</v>
      </c>
      <c r="DZ96" s="53">
        <f t="shared" si="202"/>
        <v>0</v>
      </c>
      <c r="EA96" s="53">
        <f t="shared" si="203"/>
        <v>0</v>
      </c>
      <c r="EB96" s="53">
        <f t="shared" si="204"/>
        <v>0</v>
      </c>
      <c r="EC96" s="53">
        <f t="shared" si="205"/>
        <v>0</v>
      </c>
      <c r="ED96" s="53">
        <f t="shared" si="206"/>
        <v>0</v>
      </c>
      <c r="EE96" s="53">
        <f t="shared" si="207"/>
        <v>0</v>
      </c>
      <c r="EF96" s="53">
        <f t="shared" si="208"/>
        <v>0</v>
      </c>
      <c r="EG96" s="53">
        <f t="shared" si="209"/>
        <v>0</v>
      </c>
      <c r="EH96" s="53">
        <f t="shared" si="210"/>
        <v>0</v>
      </c>
      <c r="EI96" s="53">
        <f t="shared" si="211"/>
        <v>0</v>
      </c>
      <c r="EJ96" s="10">
        <f t="shared" si="265"/>
        <v>0</v>
      </c>
      <c r="EK96" s="54">
        <f t="shared" si="266"/>
        <v>0</v>
      </c>
      <c r="EL96" s="10">
        <f t="shared" si="267"/>
        <v>0</v>
      </c>
      <c r="EM96" s="53" cm="1">
        <f t="array" aca="1" ref="EM96" ca="1">EJ96*CELL("contents",$Q96)</f>
        <v>0</v>
      </c>
      <c r="EN96" s="53" cm="1">
        <f t="array" aca="1" ref="EN96" ca="1">EK96*CELL("contents",$Q96)</f>
        <v>0</v>
      </c>
      <c r="EO96" s="11">
        <f t="shared" si="268"/>
        <v>5000</v>
      </c>
      <c r="EP96" s="2">
        <v>1</v>
      </c>
      <c r="EQ96" s="2">
        <f t="shared" ref="EQ96:ET96" si="285">EP96*1.0215</f>
        <v>1.0215000000000001</v>
      </c>
      <c r="ER96" s="2">
        <f t="shared" si="285"/>
        <v>1.0434622500000001</v>
      </c>
      <c r="ES96" s="2">
        <f t="shared" si="285"/>
        <v>1.0658966883750003</v>
      </c>
      <c r="ET96" s="2">
        <f t="shared" si="285"/>
        <v>1.0888134671750629</v>
      </c>
      <c r="EU96" s="53">
        <f t="shared" si="213"/>
        <v>0</v>
      </c>
      <c r="EV96" s="53">
        <f t="shared" si="270"/>
        <v>0</v>
      </c>
      <c r="EW96" s="69">
        <f t="shared" si="214"/>
        <v>0</v>
      </c>
      <c r="EX96" s="69">
        <f t="shared" si="215"/>
        <v>0</v>
      </c>
      <c r="EY96" s="9">
        <f t="shared" si="272"/>
        <v>0</v>
      </c>
      <c r="EZ96" s="9">
        <f t="shared" si="235"/>
        <v>0</v>
      </c>
      <c r="FA96" s="9">
        <f t="shared" si="236"/>
        <v>0</v>
      </c>
      <c r="FB96" s="9">
        <f t="shared" si="237"/>
        <v>0</v>
      </c>
      <c r="FC96" t="s">
        <v>1540</v>
      </c>
    </row>
    <row r="97" spans="1:159" x14ac:dyDescent="0.25">
      <c r="A97" s="2">
        <v>1.2</v>
      </c>
      <c r="B97" s="2" t="s">
        <v>363</v>
      </c>
      <c r="C97" s="4" t="s">
        <v>157</v>
      </c>
      <c r="D97" s="2" t="s">
        <v>364</v>
      </c>
      <c r="E97" s="15" t="s">
        <v>365</v>
      </c>
      <c r="F97" s="2"/>
      <c r="G97" s="4" t="s">
        <v>151</v>
      </c>
      <c r="H97" s="6" t="s">
        <v>163</v>
      </c>
      <c r="I97" s="4" t="s">
        <v>348</v>
      </c>
      <c r="J97" s="7" t="s">
        <v>154</v>
      </c>
      <c r="K97" s="75">
        <v>115</v>
      </c>
      <c r="L97" s="81">
        <v>115</v>
      </c>
      <c r="M97" s="56">
        <v>0</v>
      </c>
      <c r="N97" s="86">
        <v>0</v>
      </c>
      <c r="O97" s="6" t="s">
        <v>155</v>
      </c>
      <c r="P97" s="2" t="s">
        <v>352</v>
      </c>
      <c r="Q97" s="200">
        <f>VLOOKUP(P97,Contingencies!$A$2:$D$7,4,FALSE)</f>
        <v>0.2</v>
      </c>
      <c r="R97" s="53">
        <f t="shared" si="216"/>
        <v>1919.9705400000003</v>
      </c>
      <c r="S97" s="67">
        <f t="shared" si="217"/>
        <v>0</v>
      </c>
      <c r="T97" s="4"/>
      <c r="U97" s="2"/>
      <c r="V97" s="2"/>
      <c r="W97" s="2"/>
      <c r="X97" s="2"/>
      <c r="Y97" s="2"/>
      <c r="Z97" s="2"/>
      <c r="AA97" s="2"/>
      <c r="AB97" s="34"/>
      <c r="AC97" s="34"/>
      <c r="AD97" s="2"/>
      <c r="AE97" s="2"/>
      <c r="AF97" s="2"/>
      <c r="AG97" s="2">
        <f t="shared" si="218"/>
        <v>0</v>
      </c>
      <c r="AH97" s="51">
        <f t="shared" si="238"/>
        <v>0</v>
      </c>
      <c r="AI97" s="53">
        <f t="shared" si="176"/>
        <v>0</v>
      </c>
      <c r="AJ97" s="53">
        <f t="shared" si="177"/>
        <v>0</v>
      </c>
      <c r="AK97" s="53">
        <f t="shared" si="178"/>
        <v>0</v>
      </c>
      <c r="AL97" s="53">
        <f t="shared" si="179"/>
        <v>0</v>
      </c>
      <c r="AM97" s="53">
        <f t="shared" si="180"/>
        <v>0</v>
      </c>
      <c r="AN97" s="53">
        <f t="shared" si="181"/>
        <v>0</v>
      </c>
      <c r="AO97" s="53">
        <f t="shared" si="182"/>
        <v>0</v>
      </c>
      <c r="AP97" s="53">
        <f t="shared" si="183"/>
        <v>0</v>
      </c>
      <c r="AQ97" s="53">
        <f t="shared" si="184"/>
        <v>0</v>
      </c>
      <c r="AR97" s="53">
        <f t="shared" si="185"/>
        <v>0</v>
      </c>
      <c r="AS97" s="53">
        <f t="shared" si="186"/>
        <v>0</v>
      </c>
      <c r="AT97" s="53">
        <f t="shared" si="187"/>
        <v>0</v>
      </c>
      <c r="AU97" s="10">
        <f t="shared" si="239"/>
        <v>0</v>
      </c>
      <c r="AV97" s="54">
        <f t="shared" si="240"/>
        <v>0</v>
      </c>
      <c r="AW97" s="10">
        <f t="shared" si="241"/>
        <v>0</v>
      </c>
      <c r="AX97" s="53" cm="1">
        <f t="array" aca="1" ref="AX97" ca="1">AU97*CELL("contents",$Q97)</f>
        <v>0</v>
      </c>
      <c r="AY97" s="53" cm="1">
        <f t="array" aca="1" ref="AY97" ca="1">AV97*CELL("contents",$Q97)</f>
        <v>0</v>
      </c>
      <c r="AZ97" s="2"/>
      <c r="BA97" s="2"/>
      <c r="BB97" s="2"/>
      <c r="BC97" s="2"/>
      <c r="BD97" s="2"/>
      <c r="BE97" s="4">
        <v>40</v>
      </c>
      <c r="BF97" s="4">
        <v>40</v>
      </c>
      <c r="BG97" s="2"/>
      <c r="BH97" s="2"/>
      <c r="BI97" s="2"/>
      <c r="BJ97" s="2"/>
      <c r="BK97" s="2"/>
      <c r="BL97" s="2">
        <f t="shared" si="242"/>
        <v>80</v>
      </c>
      <c r="BM97" s="51">
        <f t="shared" si="243"/>
        <v>0.53333333333333333</v>
      </c>
      <c r="BN97" s="53">
        <f t="shared" si="188"/>
        <v>0</v>
      </c>
      <c r="BO97" s="53">
        <f t="shared" si="189"/>
        <v>0</v>
      </c>
      <c r="BP97" s="53">
        <f t="shared" si="190"/>
        <v>0</v>
      </c>
      <c r="BQ97" s="53">
        <f t="shared" si="191"/>
        <v>0</v>
      </c>
      <c r="BR97" s="53">
        <f t="shared" si="192"/>
        <v>0</v>
      </c>
      <c r="BS97" s="53">
        <f t="shared" si="193"/>
        <v>4799.9263500000006</v>
      </c>
      <c r="BT97" s="53">
        <f t="shared" si="194"/>
        <v>4799.9263500000006</v>
      </c>
      <c r="BU97" s="53">
        <f t="shared" si="195"/>
        <v>0</v>
      </c>
      <c r="BV97" s="53">
        <f t="shared" si="196"/>
        <v>0</v>
      </c>
      <c r="BW97" s="53">
        <f t="shared" si="197"/>
        <v>0</v>
      </c>
      <c r="BX97" s="53">
        <f t="shared" si="198"/>
        <v>0</v>
      </c>
      <c r="BY97" s="53">
        <f t="shared" si="199"/>
        <v>0</v>
      </c>
      <c r="BZ97" s="10">
        <f t="shared" si="244"/>
        <v>9599.8527000000013</v>
      </c>
      <c r="CA97" s="54">
        <f t="shared" si="245"/>
        <v>0</v>
      </c>
      <c r="CB97" s="10">
        <f t="shared" si="246"/>
        <v>9599.8527000000013</v>
      </c>
      <c r="CC97" s="53" cm="1">
        <f t="array" aca="1" ref="CC97" ca="1">BZ97*CELL("contents",$Q97)</f>
        <v>1919.9705400000003</v>
      </c>
      <c r="CD97" s="53" cm="1">
        <f t="array" aca="1" ref="CD97" ca="1">CA97*CELL("contents",$Q97)</f>
        <v>0</v>
      </c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>
        <f t="shared" si="247"/>
        <v>0</v>
      </c>
      <c r="CR97" s="51">
        <f t="shared" si="248"/>
        <v>0</v>
      </c>
      <c r="CS97" s="53">
        <f t="shared" si="233"/>
        <v>0</v>
      </c>
      <c r="CT97" s="53">
        <f t="shared" si="249"/>
        <v>0</v>
      </c>
      <c r="CU97" s="53">
        <f t="shared" si="250"/>
        <v>0</v>
      </c>
      <c r="CV97" s="53">
        <f t="shared" si="251"/>
        <v>0</v>
      </c>
      <c r="CW97" s="53">
        <f t="shared" si="252"/>
        <v>0</v>
      </c>
      <c r="CX97" s="53">
        <f t="shared" si="253"/>
        <v>0</v>
      </c>
      <c r="CY97" s="53">
        <f t="shared" si="254"/>
        <v>0</v>
      </c>
      <c r="CZ97" s="53">
        <f t="shared" si="255"/>
        <v>0</v>
      </c>
      <c r="DA97" s="53">
        <f t="shared" si="256"/>
        <v>0</v>
      </c>
      <c r="DB97" s="53">
        <f t="shared" si="257"/>
        <v>0</v>
      </c>
      <c r="DC97" s="53">
        <f t="shared" si="258"/>
        <v>0</v>
      </c>
      <c r="DD97" s="53">
        <f t="shared" si="259"/>
        <v>0</v>
      </c>
      <c r="DE97" s="10">
        <f t="shared" si="260"/>
        <v>0</v>
      </c>
      <c r="DF97" s="54">
        <f t="shared" si="261"/>
        <v>0</v>
      </c>
      <c r="DG97" s="10">
        <f t="shared" si="262"/>
        <v>0</v>
      </c>
      <c r="DH97" s="53" cm="1">
        <f t="array" aca="1" ref="DH97" ca="1">DE97*CELL("contents",$Q97)</f>
        <v>0</v>
      </c>
      <c r="DI97" s="53" cm="1">
        <f t="array" aca="1" ref="DI97" ca="1">DF97*CELL("contents",$Q97)</f>
        <v>0</v>
      </c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>
        <f t="shared" si="263"/>
        <v>0</v>
      </c>
      <c r="DW97" s="51">
        <f t="shared" si="264"/>
        <v>0</v>
      </c>
      <c r="DX97" s="53">
        <f t="shared" si="200"/>
        <v>0</v>
      </c>
      <c r="DY97" s="53">
        <f t="shared" si="201"/>
        <v>0</v>
      </c>
      <c r="DZ97" s="53">
        <f t="shared" si="202"/>
        <v>0</v>
      </c>
      <c r="EA97" s="53">
        <f t="shared" si="203"/>
        <v>0</v>
      </c>
      <c r="EB97" s="53">
        <f t="shared" si="204"/>
        <v>0</v>
      </c>
      <c r="EC97" s="53">
        <f t="shared" si="205"/>
        <v>0</v>
      </c>
      <c r="ED97" s="53">
        <f t="shared" si="206"/>
        <v>0</v>
      </c>
      <c r="EE97" s="53">
        <f t="shared" si="207"/>
        <v>0</v>
      </c>
      <c r="EF97" s="53">
        <f t="shared" si="208"/>
        <v>0</v>
      </c>
      <c r="EG97" s="53">
        <f t="shared" si="209"/>
        <v>0</v>
      </c>
      <c r="EH97" s="53">
        <f t="shared" si="210"/>
        <v>0</v>
      </c>
      <c r="EI97" s="53">
        <f t="shared" si="211"/>
        <v>0</v>
      </c>
      <c r="EJ97" s="10">
        <f t="shared" si="265"/>
        <v>0</v>
      </c>
      <c r="EK97" s="54">
        <f t="shared" si="266"/>
        <v>0</v>
      </c>
      <c r="EL97" s="10">
        <f t="shared" si="267"/>
        <v>0</v>
      </c>
      <c r="EM97" s="53" cm="1">
        <f t="array" aca="1" ref="EM97" ca="1">EJ97*CELL("contents",$Q97)</f>
        <v>0</v>
      </c>
      <c r="EN97" s="53" cm="1">
        <f t="array" aca="1" ref="EN97" ca="1">EK97*CELL("contents",$Q97)</f>
        <v>0</v>
      </c>
      <c r="EO97" s="11">
        <f t="shared" si="268"/>
        <v>9599.8527000000013</v>
      </c>
      <c r="EP97" s="2">
        <v>1</v>
      </c>
      <c r="EQ97" s="2">
        <f t="shared" ref="EQ97:ET97" si="286">EP97*1.0215</f>
        <v>1.0215000000000001</v>
      </c>
      <c r="ER97" s="2">
        <f t="shared" si="286"/>
        <v>1.0434622500000001</v>
      </c>
      <c r="ES97" s="2">
        <f t="shared" si="286"/>
        <v>1.0658966883750003</v>
      </c>
      <c r="ET97" s="2">
        <f t="shared" si="286"/>
        <v>1.0888134671750629</v>
      </c>
      <c r="EU97" s="53">
        <f t="shared" si="213"/>
        <v>0</v>
      </c>
      <c r="EV97" s="53">
        <f t="shared" si="270"/>
        <v>9599.8527000000013</v>
      </c>
      <c r="EW97" s="69">
        <f t="shared" si="214"/>
        <v>0</v>
      </c>
      <c r="EX97" s="69">
        <f t="shared" si="215"/>
        <v>0</v>
      </c>
      <c r="EY97" s="9">
        <f t="shared" si="272"/>
        <v>0</v>
      </c>
      <c r="EZ97" s="9">
        <f t="shared" si="235"/>
        <v>0</v>
      </c>
      <c r="FA97" s="9">
        <f t="shared" si="236"/>
        <v>0</v>
      </c>
      <c r="FB97" s="9">
        <f t="shared" si="237"/>
        <v>0</v>
      </c>
      <c r="FC97" t="s">
        <v>1540</v>
      </c>
    </row>
    <row r="98" spans="1:159" x14ac:dyDescent="0.25">
      <c r="A98" s="2">
        <v>1.2</v>
      </c>
      <c r="B98" s="2" t="s">
        <v>363</v>
      </c>
      <c r="C98" s="4" t="s">
        <v>157</v>
      </c>
      <c r="D98" s="2" t="s">
        <v>364</v>
      </c>
      <c r="E98" s="15" t="s">
        <v>365</v>
      </c>
      <c r="F98" s="2"/>
      <c r="G98" s="4" t="s">
        <v>151</v>
      </c>
      <c r="H98" s="6" t="s">
        <v>163</v>
      </c>
      <c r="I98" s="4" t="s">
        <v>269</v>
      </c>
      <c r="J98" s="7" t="s">
        <v>154</v>
      </c>
      <c r="K98" s="75">
        <v>77</v>
      </c>
      <c r="L98" s="81">
        <v>77</v>
      </c>
      <c r="M98" s="56">
        <v>0</v>
      </c>
      <c r="N98" s="86">
        <v>0</v>
      </c>
      <c r="O98" s="6" t="s">
        <v>155</v>
      </c>
      <c r="P98" s="2" t="s">
        <v>352</v>
      </c>
      <c r="Q98" s="200">
        <f>VLOOKUP(P98,Contingencies!$A$2:$D$7,4,FALSE)</f>
        <v>0.2</v>
      </c>
      <c r="R98" s="53">
        <f t="shared" si="216"/>
        <v>1285.5454920000002</v>
      </c>
      <c r="S98" s="67">
        <f t="shared" si="217"/>
        <v>0</v>
      </c>
      <c r="T98" s="4"/>
      <c r="U98" s="2"/>
      <c r="V98" s="2"/>
      <c r="W98" s="2"/>
      <c r="X98" s="2"/>
      <c r="Y98" s="2"/>
      <c r="Z98" s="2"/>
      <c r="AA98" s="2"/>
      <c r="AB98" s="17"/>
      <c r="AC98" s="17"/>
      <c r="AD98" s="2"/>
      <c r="AE98" s="2"/>
      <c r="AF98" s="2"/>
      <c r="AG98" s="2">
        <f t="shared" si="218"/>
        <v>0</v>
      </c>
      <c r="AH98" s="51">
        <f t="shared" si="238"/>
        <v>0</v>
      </c>
      <c r="AI98" s="53">
        <f t="shared" si="176"/>
        <v>0</v>
      </c>
      <c r="AJ98" s="53">
        <f t="shared" si="177"/>
        <v>0</v>
      </c>
      <c r="AK98" s="53">
        <f t="shared" si="178"/>
        <v>0</v>
      </c>
      <c r="AL98" s="53">
        <f t="shared" si="179"/>
        <v>0</v>
      </c>
      <c r="AM98" s="53">
        <f t="shared" si="180"/>
        <v>0</v>
      </c>
      <c r="AN98" s="53">
        <f t="shared" si="181"/>
        <v>0</v>
      </c>
      <c r="AO98" s="53">
        <f t="shared" si="182"/>
        <v>0</v>
      </c>
      <c r="AP98" s="53">
        <f t="shared" si="183"/>
        <v>0</v>
      </c>
      <c r="AQ98" s="53">
        <f t="shared" si="184"/>
        <v>0</v>
      </c>
      <c r="AR98" s="53">
        <f t="shared" si="185"/>
        <v>0</v>
      </c>
      <c r="AS98" s="53">
        <f t="shared" si="186"/>
        <v>0</v>
      </c>
      <c r="AT98" s="53">
        <f t="shared" si="187"/>
        <v>0</v>
      </c>
      <c r="AU98" s="10">
        <f t="shared" si="239"/>
        <v>0</v>
      </c>
      <c r="AV98" s="54">
        <f t="shared" si="240"/>
        <v>0</v>
      </c>
      <c r="AW98" s="10">
        <f t="shared" si="241"/>
        <v>0</v>
      </c>
      <c r="AX98" s="53" cm="1">
        <f t="array" aca="1" ref="AX98" ca="1">AU98*CELL("contents",$Q98)</f>
        <v>0</v>
      </c>
      <c r="AY98" s="53" cm="1">
        <f t="array" aca="1" ref="AY98" ca="1">AV98*CELL("contents",$Q98)</f>
        <v>0</v>
      </c>
      <c r="AZ98" s="2"/>
      <c r="BA98" s="2"/>
      <c r="BB98" s="2"/>
      <c r="BC98" s="2"/>
      <c r="BD98" s="2"/>
      <c r="BE98" s="4">
        <v>40</v>
      </c>
      <c r="BF98" s="4">
        <v>40</v>
      </c>
      <c r="BG98" s="2"/>
      <c r="BH98" s="2"/>
      <c r="BI98" s="2"/>
      <c r="BJ98" s="2"/>
      <c r="BK98" s="2"/>
      <c r="BL98" s="2">
        <f t="shared" si="242"/>
        <v>80</v>
      </c>
      <c r="BM98" s="51">
        <f t="shared" si="243"/>
        <v>0.53333333333333333</v>
      </c>
      <c r="BN98" s="53">
        <f t="shared" si="188"/>
        <v>0</v>
      </c>
      <c r="BO98" s="53">
        <f t="shared" si="189"/>
        <v>0</v>
      </c>
      <c r="BP98" s="53">
        <f t="shared" si="190"/>
        <v>0</v>
      </c>
      <c r="BQ98" s="53">
        <f t="shared" si="191"/>
        <v>0</v>
      </c>
      <c r="BR98" s="53">
        <f t="shared" si="192"/>
        <v>0</v>
      </c>
      <c r="BS98" s="53">
        <f t="shared" si="193"/>
        <v>3213.8637300000005</v>
      </c>
      <c r="BT98" s="53">
        <f t="shared" si="194"/>
        <v>3213.8637300000005</v>
      </c>
      <c r="BU98" s="53">
        <f t="shared" si="195"/>
        <v>0</v>
      </c>
      <c r="BV98" s="53">
        <f t="shared" si="196"/>
        <v>0</v>
      </c>
      <c r="BW98" s="53">
        <f t="shared" si="197"/>
        <v>0</v>
      </c>
      <c r="BX98" s="53">
        <f t="shared" si="198"/>
        <v>0</v>
      </c>
      <c r="BY98" s="53">
        <f t="shared" si="199"/>
        <v>0</v>
      </c>
      <c r="BZ98" s="10">
        <f t="shared" si="244"/>
        <v>6427.727460000001</v>
      </c>
      <c r="CA98" s="54">
        <f t="shared" si="245"/>
        <v>0</v>
      </c>
      <c r="CB98" s="10">
        <f t="shared" si="246"/>
        <v>6427.727460000001</v>
      </c>
      <c r="CC98" s="53" cm="1">
        <f t="array" aca="1" ref="CC98" ca="1">BZ98*CELL("contents",$Q98)</f>
        <v>1285.5454920000002</v>
      </c>
      <c r="CD98" s="53" cm="1">
        <f t="array" aca="1" ref="CD98" ca="1">CA98*CELL("contents",$Q98)</f>
        <v>0</v>
      </c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>
        <f t="shared" si="247"/>
        <v>0</v>
      </c>
      <c r="CR98" s="51">
        <f t="shared" si="248"/>
        <v>0</v>
      </c>
      <c r="CS98" s="53">
        <f t="shared" si="233"/>
        <v>0</v>
      </c>
      <c r="CT98" s="53">
        <f t="shared" si="249"/>
        <v>0</v>
      </c>
      <c r="CU98" s="53">
        <f t="shared" si="250"/>
        <v>0</v>
      </c>
      <c r="CV98" s="53">
        <f t="shared" si="251"/>
        <v>0</v>
      </c>
      <c r="CW98" s="53">
        <f t="shared" si="252"/>
        <v>0</v>
      </c>
      <c r="CX98" s="53">
        <f t="shared" si="253"/>
        <v>0</v>
      </c>
      <c r="CY98" s="53">
        <f t="shared" si="254"/>
        <v>0</v>
      </c>
      <c r="CZ98" s="53">
        <f t="shared" si="255"/>
        <v>0</v>
      </c>
      <c r="DA98" s="53">
        <f t="shared" si="256"/>
        <v>0</v>
      </c>
      <c r="DB98" s="53">
        <f t="shared" si="257"/>
        <v>0</v>
      </c>
      <c r="DC98" s="53">
        <f t="shared" si="258"/>
        <v>0</v>
      </c>
      <c r="DD98" s="53">
        <f t="shared" si="259"/>
        <v>0</v>
      </c>
      <c r="DE98" s="10">
        <f t="shared" si="260"/>
        <v>0</v>
      </c>
      <c r="DF98" s="54">
        <f t="shared" si="261"/>
        <v>0</v>
      </c>
      <c r="DG98" s="10">
        <f t="shared" si="262"/>
        <v>0</v>
      </c>
      <c r="DH98" s="53" cm="1">
        <f t="array" aca="1" ref="DH98" ca="1">DE98*CELL("contents",$Q98)</f>
        <v>0</v>
      </c>
      <c r="DI98" s="53" cm="1">
        <f t="array" aca="1" ref="DI98" ca="1">DF98*CELL("contents",$Q98)</f>
        <v>0</v>
      </c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>
        <f t="shared" si="263"/>
        <v>0</v>
      </c>
      <c r="DW98" s="51">
        <f t="shared" si="264"/>
        <v>0</v>
      </c>
      <c r="DX98" s="53">
        <f t="shared" si="200"/>
        <v>0</v>
      </c>
      <c r="DY98" s="53">
        <f t="shared" si="201"/>
        <v>0</v>
      </c>
      <c r="DZ98" s="53">
        <f t="shared" si="202"/>
        <v>0</v>
      </c>
      <c r="EA98" s="53">
        <f t="shared" si="203"/>
        <v>0</v>
      </c>
      <c r="EB98" s="53">
        <f t="shared" si="204"/>
        <v>0</v>
      </c>
      <c r="EC98" s="53">
        <f t="shared" si="205"/>
        <v>0</v>
      </c>
      <c r="ED98" s="53">
        <f t="shared" si="206"/>
        <v>0</v>
      </c>
      <c r="EE98" s="53">
        <f t="shared" si="207"/>
        <v>0</v>
      </c>
      <c r="EF98" s="53">
        <f t="shared" si="208"/>
        <v>0</v>
      </c>
      <c r="EG98" s="53">
        <f t="shared" si="209"/>
        <v>0</v>
      </c>
      <c r="EH98" s="53">
        <f t="shared" si="210"/>
        <v>0</v>
      </c>
      <c r="EI98" s="53">
        <f t="shared" si="211"/>
        <v>0</v>
      </c>
      <c r="EJ98" s="10">
        <f t="shared" si="265"/>
        <v>0</v>
      </c>
      <c r="EK98" s="54">
        <f t="shared" si="266"/>
        <v>0</v>
      </c>
      <c r="EL98" s="10">
        <f t="shared" si="267"/>
        <v>0</v>
      </c>
      <c r="EM98" s="53" cm="1">
        <f t="array" aca="1" ref="EM98" ca="1">EJ98*CELL("contents",$Q98)</f>
        <v>0</v>
      </c>
      <c r="EN98" s="53" cm="1">
        <f t="array" aca="1" ref="EN98" ca="1">EK98*CELL("contents",$Q98)</f>
        <v>0</v>
      </c>
      <c r="EO98" s="11">
        <f t="shared" si="268"/>
        <v>6427.727460000001</v>
      </c>
      <c r="EP98" s="2">
        <v>1</v>
      </c>
      <c r="EQ98" s="2">
        <f t="shared" ref="EQ98:ET98" si="287">EP98*1.0215</f>
        <v>1.0215000000000001</v>
      </c>
      <c r="ER98" s="2">
        <f t="shared" si="287"/>
        <v>1.0434622500000001</v>
      </c>
      <c r="ES98" s="2">
        <f t="shared" si="287"/>
        <v>1.0658966883750003</v>
      </c>
      <c r="ET98" s="2">
        <f t="shared" si="287"/>
        <v>1.0888134671750629</v>
      </c>
      <c r="EU98" s="53">
        <f t="shared" si="213"/>
        <v>0</v>
      </c>
      <c r="EV98" s="53">
        <f t="shared" si="270"/>
        <v>6427.727460000001</v>
      </c>
      <c r="EW98" s="69">
        <f t="shared" si="214"/>
        <v>0</v>
      </c>
      <c r="EX98" s="69">
        <f t="shared" si="215"/>
        <v>0</v>
      </c>
      <c r="EY98" s="9">
        <f t="shared" si="272"/>
        <v>0</v>
      </c>
      <c r="EZ98" s="9">
        <f t="shared" si="235"/>
        <v>0</v>
      </c>
      <c r="FA98" s="9">
        <f t="shared" si="236"/>
        <v>0</v>
      </c>
      <c r="FB98" s="9">
        <f t="shared" si="237"/>
        <v>0</v>
      </c>
      <c r="FC98" t="s">
        <v>1540</v>
      </c>
    </row>
    <row r="99" spans="1:159" x14ac:dyDescent="0.25">
      <c r="A99" s="2">
        <v>1.2</v>
      </c>
      <c r="B99" s="2" t="s">
        <v>363</v>
      </c>
      <c r="C99" s="4" t="s">
        <v>157</v>
      </c>
      <c r="D99" s="2" t="s">
        <v>364</v>
      </c>
      <c r="E99" s="15" t="s">
        <v>365</v>
      </c>
      <c r="F99" s="2"/>
      <c r="G99" s="4" t="s">
        <v>347</v>
      </c>
      <c r="H99" s="6" t="s">
        <v>347</v>
      </c>
      <c r="I99" s="4"/>
      <c r="J99" s="4" t="s">
        <v>154</v>
      </c>
      <c r="K99" s="75"/>
      <c r="L99" s="80">
        <v>1</v>
      </c>
      <c r="M99" s="56">
        <v>0</v>
      </c>
      <c r="N99" s="86">
        <v>0.53</v>
      </c>
      <c r="O99" s="6" t="s">
        <v>155</v>
      </c>
      <c r="P99" s="2" t="s">
        <v>352</v>
      </c>
      <c r="Q99" s="200">
        <f>VLOOKUP(P99,Contingencies!$A$2:$D$7,4,FALSE)</f>
        <v>0.2</v>
      </c>
      <c r="R99" s="53">
        <f t="shared" si="216"/>
        <v>800</v>
      </c>
      <c r="S99" s="67">
        <f t="shared" si="217"/>
        <v>0</v>
      </c>
      <c r="T99" s="4"/>
      <c r="U99" s="2"/>
      <c r="V99" s="2"/>
      <c r="W99" s="2"/>
      <c r="X99" s="2"/>
      <c r="Y99" s="2"/>
      <c r="Z99" s="2"/>
      <c r="AA99" s="2"/>
      <c r="AB99" s="34"/>
      <c r="AC99" s="34"/>
      <c r="AD99" s="2"/>
      <c r="AE99" s="2"/>
      <c r="AF99" s="2"/>
      <c r="AG99" s="2">
        <f t="shared" si="218"/>
        <v>0</v>
      </c>
      <c r="AH99" s="51">
        <f t="shared" si="238"/>
        <v>0</v>
      </c>
      <c r="AI99" s="53">
        <f t="shared" si="176"/>
        <v>0</v>
      </c>
      <c r="AJ99" s="53">
        <f t="shared" si="177"/>
        <v>0</v>
      </c>
      <c r="AK99" s="53">
        <f t="shared" si="178"/>
        <v>0</v>
      </c>
      <c r="AL99" s="53">
        <f t="shared" si="179"/>
        <v>0</v>
      </c>
      <c r="AM99" s="53">
        <f t="shared" si="180"/>
        <v>0</v>
      </c>
      <c r="AN99" s="53">
        <f t="shared" si="181"/>
        <v>0</v>
      </c>
      <c r="AO99" s="53">
        <f t="shared" si="182"/>
        <v>0</v>
      </c>
      <c r="AP99" s="53">
        <f t="shared" si="183"/>
        <v>0</v>
      </c>
      <c r="AQ99" s="53">
        <f t="shared" si="184"/>
        <v>0</v>
      </c>
      <c r="AR99" s="53">
        <f t="shared" si="185"/>
        <v>0</v>
      </c>
      <c r="AS99" s="53">
        <f t="shared" si="186"/>
        <v>0</v>
      </c>
      <c r="AT99" s="53">
        <f t="shared" si="187"/>
        <v>0</v>
      </c>
      <c r="AU99" s="10">
        <f t="shared" si="239"/>
        <v>0</v>
      </c>
      <c r="AV99" s="54">
        <f t="shared" si="240"/>
        <v>0</v>
      </c>
      <c r="AW99" s="10">
        <f t="shared" si="241"/>
        <v>0</v>
      </c>
      <c r="AX99" s="53" cm="1">
        <f t="array" aca="1" ref="AX99" ca="1">AU99*CELL("contents",$Q99)</f>
        <v>0</v>
      </c>
      <c r="AY99" s="53" cm="1">
        <f t="array" aca="1" ref="AY99" ca="1">AV99*CELL("contents",$Q99)</f>
        <v>0</v>
      </c>
      <c r="AZ99" s="2"/>
      <c r="BA99" s="2"/>
      <c r="BB99" s="2"/>
      <c r="BC99" s="2"/>
      <c r="BD99" s="2"/>
      <c r="BE99" s="4">
        <v>2000</v>
      </c>
      <c r="BF99" s="4">
        <v>2000</v>
      </c>
      <c r="BG99" s="2"/>
      <c r="BH99" s="2"/>
      <c r="BI99" s="2"/>
      <c r="BJ99" s="2"/>
      <c r="BK99" s="2"/>
      <c r="BL99" s="2">
        <f t="shared" si="242"/>
        <v>0</v>
      </c>
      <c r="BM99" s="51">
        <f t="shared" si="243"/>
        <v>0</v>
      </c>
      <c r="BN99" s="53">
        <f t="shared" si="188"/>
        <v>0</v>
      </c>
      <c r="BO99" s="53">
        <f t="shared" si="189"/>
        <v>0</v>
      </c>
      <c r="BP99" s="53">
        <f t="shared" si="190"/>
        <v>0</v>
      </c>
      <c r="BQ99" s="53">
        <f t="shared" si="191"/>
        <v>0</v>
      </c>
      <c r="BR99" s="53">
        <f t="shared" si="192"/>
        <v>0</v>
      </c>
      <c r="BS99" s="53">
        <f t="shared" si="193"/>
        <v>2000</v>
      </c>
      <c r="BT99" s="53">
        <f t="shared" si="194"/>
        <v>2000</v>
      </c>
      <c r="BU99" s="53">
        <f t="shared" si="195"/>
        <v>0</v>
      </c>
      <c r="BV99" s="53">
        <f t="shared" si="196"/>
        <v>0</v>
      </c>
      <c r="BW99" s="53">
        <f t="shared" si="197"/>
        <v>0</v>
      </c>
      <c r="BX99" s="53">
        <f t="shared" si="198"/>
        <v>0</v>
      </c>
      <c r="BY99" s="53">
        <f t="shared" si="199"/>
        <v>0</v>
      </c>
      <c r="BZ99" s="10">
        <f t="shared" si="244"/>
        <v>4000</v>
      </c>
      <c r="CA99" s="54">
        <f t="shared" si="245"/>
        <v>0</v>
      </c>
      <c r="CB99" s="10">
        <f t="shared" si="246"/>
        <v>4000</v>
      </c>
      <c r="CC99" s="53" cm="1">
        <f t="array" aca="1" ref="CC99" ca="1">BZ99*CELL("contents",$Q99)</f>
        <v>800</v>
      </c>
      <c r="CD99" s="53" cm="1">
        <f t="array" aca="1" ref="CD99" ca="1">CA99*CELL("contents",$Q99)</f>
        <v>0</v>
      </c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>
        <f t="shared" si="247"/>
        <v>0</v>
      </c>
      <c r="CR99" s="51">
        <f t="shared" si="248"/>
        <v>0</v>
      </c>
      <c r="CS99" s="53">
        <f t="shared" si="233"/>
        <v>0</v>
      </c>
      <c r="CT99" s="53">
        <f t="shared" si="249"/>
        <v>0</v>
      </c>
      <c r="CU99" s="53">
        <f t="shared" si="250"/>
        <v>0</v>
      </c>
      <c r="CV99" s="53">
        <f t="shared" si="251"/>
        <v>0</v>
      </c>
      <c r="CW99" s="53">
        <f t="shared" si="252"/>
        <v>0</v>
      </c>
      <c r="CX99" s="53">
        <f t="shared" si="253"/>
        <v>0</v>
      </c>
      <c r="CY99" s="53">
        <f t="shared" si="254"/>
        <v>0</v>
      </c>
      <c r="CZ99" s="53">
        <f t="shared" si="255"/>
        <v>0</v>
      </c>
      <c r="DA99" s="53">
        <f t="shared" si="256"/>
        <v>0</v>
      </c>
      <c r="DB99" s="53">
        <f t="shared" si="257"/>
        <v>0</v>
      </c>
      <c r="DC99" s="53">
        <f t="shared" si="258"/>
        <v>0</v>
      </c>
      <c r="DD99" s="53">
        <f t="shared" si="259"/>
        <v>0</v>
      </c>
      <c r="DE99" s="10">
        <f t="shared" si="260"/>
        <v>0</v>
      </c>
      <c r="DF99" s="54">
        <f t="shared" si="261"/>
        <v>0</v>
      </c>
      <c r="DG99" s="10">
        <f t="shared" si="262"/>
        <v>0</v>
      </c>
      <c r="DH99" s="53" cm="1">
        <f t="array" aca="1" ref="DH99" ca="1">DE99*CELL("contents",$Q99)</f>
        <v>0</v>
      </c>
      <c r="DI99" s="53" cm="1">
        <f t="array" aca="1" ref="DI99" ca="1">DF99*CELL("contents",$Q99)</f>
        <v>0</v>
      </c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>
        <f t="shared" si="263"/>
        <v>0</v>
      </c>
      <c r="DW99" s="51">
        <f t="shared" si="264"/>
        <v>0</v>
      </c>
      <c r="DX99" s="53">
        <f t="shared" si="200"/>
        <v>0</v>
      </c>
      <c r="DY99" s="53">
        <f t="shared" si="201"/>
        <v>0</v>
      </c>
      <c r="DZ99" s="53">
        <f t="shared" si="202"/>
        <v>0</v>
      </c>
      <c r="EA99" s="53">
        <f t="shared" si="203"/>
        <v>0</v>
      </c>
      <c r="EB99" s="53">
        <f t="shared" si="204"/>
        <v>0</v>
      </c>
      <c r="EC99" s="53">
        <f t="shared" si="205"/>
        <v>0</v>
      </c>
      <c r="ED99" s="53">
        <f t="shared" si="206"/>
        <v>0</v>
      </c>
      <c r="EE99" s="53">
        <f t="shared" si="207"/>
        <v>0</v>
      </c>
      <c r="EF99" s="53">
        <f t="shared" si="208"/>
        <v>0</v>
      </c>
      <c r="EG99" s="53">
        <f t="shared" si="209"/>
        <v>0</v>
      </c>
      <c r="EH99" s="53">
        <f t="shared" si="210"/>
        <v>0</v>
      </c>
      <c r="EI99" s="53">
        <f t="shared" si="211"/>
        <v>0</v>
      </c>
      <c r="EJ99" s="10">
        <f t="shared" si="265"/>
        <v>0</v>
      </c>
      <c r="EK99" s="54">
        <f t="shared" si="266"/>
        <v>0</v>
      </c>
      <c r="EL99" s="10">
        <f t="shared" si="267"/>
        <v>0</v>
      </c>
      <c r="EM99" s="53" cm="1">
        <f t="array" aca="1" ref="EM99" ca="1">EJ99*CELL("contents",$Q99)</f>
        <v>0</v>
      </c>
      <c r="EN99" s="53" cm="1">
        <f t="array" aca="1" ref="EN99" ca="1">EK99*CELL("contents",$Q99)</f>
        <v>0</v>
      </c>
      <c r="EO99" s="11">
        <f t="shared" si="268"/>
        <v>4000</v>
      </c>
      <c r="EP99" s="2">
        <v>1</v>
      </c>
      <c r="EQ99" s="2">
        <f t="shared" ref="EQ99:ET99" si="288">EP99*1.0215</f>
        <v>1.0215000000000001</v>
      </c>
      <c r="ER99" s="2">
        <f t="shared" si="288"/>
        <v>1.0434622500000001</v>
      </c>
      <c r="ES99" s="2">
        <f t="shared" si="288"/>
        <v>1.0658966883750003</v>
      </c>
      <c r="ET99" s="2">
        <f t="shared" si="288"/>
        <v>1.0888134671750629</v>
      </c>
      <c r="EU99" s="53">
        <f t="shared" si="213"/>
        <v>0</v>
      </c>
      <c r="EV99" s="53">
        <f t="shared" si="270"/>
        <v>0</v>
      </c>
      <c r="EW99" s="69">
        <f t="shared" si="214"/>
        <v>0</v>
      </c>
      <c r="EX99" s="69">
        <f t="shared" si="215"/>
        <v>0</v>
      </c>
      <c r="EY99" s="9">
        <f t="shared" si="272"/>
        <v>0</v>
      </c>
      <c r="EZ99" s="9">
        <f t="shared" si="235"/>
        <v>0</v>
      </c>
      <c r="FA99" s="9">
        <f t="shared" si="236"/>
        <v>0</v>
      </c>
      <c r="FB99" s="9">
        <f t="shared" si="237"/>
        <v>0</v>
      </c>
      <c r="FC99" t="s">
        <v>1540</v>
      </c>
    </row>
    <row r="100" spans="1:159" x14ac:dyDescent="0.25">
      <c r="A100" s="2">
        <v>1.2</v>
      </c>
      <c r="B100" s="2" t="s">
        <v>366</v>
      </c>
      <c r="C100" s="4" t="s">
        <v>157</v>
      </c>
      <c r="D100" s="2" t="s">
        <v>367</v>
      </c>
      <c r="E100" s="33" t="s">
        <v>368</v>
      </c>
      <c r="F100" s="2"/>
      <c r="G100" s="4" t="s">
        <v>151</v>
      </c>
      <c r="H100" s="6" t="s">
        <v>151</v>
      </c>
      <c r="I100" s="4" t="s">
        <v>159</v>
      </c>
      <c r="J100" s="7" t="s">
        <v>154</v>
      </c>
      <c r="K100" s="75">
        <v>115</v>
      </c>
      <c r="L100" s="81">
        <v>115</v>
      </c>
      <c r="M100" s="56">
        <v>0</v>
      </c>
      <c r="N100" s="86">
        <v>0</v>
      </c>
      <c r="O100" s="6" t="s">
        <v>155</v>
      </c>
      <c r="P100" s="2" t="s">
        <v>352</v>
      </c>
      <c r="Q100" s="200">
        <f>VLOOKUP(P100,Contingencies!$A$2:$D$7,4,FALSE)</f>
        <v>0.2</v>
      </c>
      <c r="R100" s="53">
        <f t="shared" si="216"/>
        <v>575.99116200000014</v>
      </c>
      <c r="S100" s="67">
        <f t="shared" si="217"/>
        <v>0</v>
      </c>
      <c r="T100" s="4"/>
      <c r="U100" s="2"/>
      <c r="V100" s="2"/>
      <c r="W100" s="2"/>
      <c r="X100" s="2"/>
      <c r="Y100" s="2"/>
      <c r="Z100" s="2"/>
      <c r="AA100" s="2"/>
      <c r="AB100" s="34"/>
      <c r="AC100" s="34"/>
      <c r="AD100" s="2"/>
      <c r="AE100" s="2"/>
      <c r="AF100" s="2"/>
      <c r="AG100" s="2">
        <f t="shared" si="218"/>
        <v>0</v>
      </c>
      <c r="AH100" s="51">
        <f t="shared" si="238"/>
        <v>0</v>
      </c>
      <c r="AI100" s="53">
        <f t="shared" si="176"/>
        <v>0</v>
      </c>
      <c r="AJ100" s="53">
        <f t="shared" si="177"/>
        <v>0</v>
      </c>
      <c r="AK100" s="53">
        <f t="shared" si="178"/>
        <v>0</v>
      </c>
      <c r="AL100" s="53">
        <f t="shared" si="179"/>
        <v>0</v>
      </c>
      <c r="AM100" s="53">
        <f t="shared" si="180"/>
        <v>0</v>
      </c>
      <c r="AN100" s="53">
        <f t="shared" si="181"/>
        <v>0</v>
      </c>
      <c r="AO100" s="53">
        <f t="shared" si="182"/>
        <v>0</v>
      </c>
      <c r="AP100" s="53">
        <f t="shared" si="183"/>
        <v>0</v>
      </c>
      <c r="AQ100" s="53">
        <f t="shared" si="184"/>
        <v>0</v>
      </c>
      <c r="AR100" s="53">
        <f t="shared" si="185"/>
        <v>0</v>
      </c>
      <c r="AS100" s="53">
        <f t="shared" si="186"/>
        <v>0</v>
      </c>
      <c r="AT100" s="53">
        <f t="shared" si="187"/>
        <v>0</v>
      </c>
      <c r="AU100" s="10">
        <f t="shared" si="239"/>
        <v>0</v>
      </c>
      <c r="AV100" s="54">
        <f t="shared" si="240"/>
        <v>0</v>
      </c>
      <c r="AW100" s="10">
        <f t="shared" si="241"/>
        <v>0</v>
      </c>
      <c r="AX100" s="53" cm="1">
        <f t="array" aca="1" ref="AX100" ca="1">AU100*CELL("contents",$Q100)</f>
        <v>0</v>
      </c>
      <c r="AY100" s="53" cm="1">
        <f t="array" aca="1" ref="AY100" ca="1">AV100*CELL("contents",$Q100)</f>
        <v>0</v>
      </c>
      <c r="AZ100" s="2"/>
      <c r="BA100" s="2"/>
      <c r="BB100" s="2"/>
      <c r="BC100" s="2"/>
      <c r="BD100" s="2"/>
      <c r="BE100" s="2"/>
      <c r="BF100" s="4">
        <v>12</v>
      </c>
      <c r="BG100" s="4">
        <v>12</v>
      </c>
      <c r="BH100" s="2"/>
      <c r="BI100" s="2"/>
      <c r="BJ100" s="2"/>
      <c r="BK100" s="2"/>
      <c r="BL100" s="2">
        <f t="shared" si="242"/>
        <v>24</v>
      </c>
      <c r="BM100" s="51">
        <f t="shared" si="243"/>
        <v>0.16</v>
      </c>
      <c r="BN100" s="53">
        <f t="shared" si="188"/>
        <v>0</v>
      </c>
      <c r="BO100" s="53">
        <f t="shared" si="189"/>
        <v>0</v>
      </c>
      <c r="BP100" s="53">
        <f t="shared" si="190"/>
        <v>0</v>
      </c>
      <c r="BQ100" s="53">
        <f t="shared" si="191"/>
        <v>0</v>
      </c>
      <c r="BR100" s="53">
        <f t="shared" si="192"/>
        <v>0</v>
      </c>
      <c r="BS100" s="53">
        <f t="shared" si="193"/>
        <v>0</v>
      </c>
      <c r="BT100" s="53">
        <f t="shared" si="194"/>
        <v>1439.9779050000002</v>
      </c>
      <c r="BU100" s="53">
        <f t="shared" si="195"/>
        <v>1439.9779050000002</v>
      </c>
      <c r="BV100" s="53">
        <f t="shared" si="196"/>
        <v>0</v>
      </c>
      <c r="BW100" s="53">
        <f t="shared" si="197"/>
        <v>0</v>
      </c>
      <c r="BX100" s="53">
        <f t="shared" si="198"/>
        <v>0</v>
      </c>
      <c r="BY100" s="53">
        <f t="shared" si="199"/>
        <v>0</v>
      </c>
      <c r="BZ100" s="10">
        <f t="shared" si="244"/>
        <v>2879.9558100000004</v>
      </c>
      <c r="CA100" s="54">
        <f t="shared" si="245"/>
        <v>0</v>
      </c>
      <c r="CB100" s="10">
        <f t="shared" si="246"/>
        <v>2879.9558100000004</v>
      </c>
      <c r="CC100" s="53" cm="1">
        <f t="array" aca="1" ref="CC100" ca="1">BZ100*CELL("contents",$Q100)</f>
        <v>575.99116200000014</v>
      </c>
      <c r="CD100" s="53" cm="1">
        <f t="array" aca="1" ref="CD100" ca="1">CA100*CELL("contents",$Q100)</f>
        <v>0</v>
      </c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>
        <f t="shared" si="247"/>
        <v>0</v>
      </c>
      <c r="CR100" s="51">
        <f t="shared" si="248"/>
        <v>0</v>
      </c>
      <c r="CS100" s="53">
        <f t="shared" si="233"/>
        <v>0</v>
      </c>
      <c r="CT100" s="53">
        <f t="shared" si="249"/>
        <v>0</v>
      </c>
      <c r="CU100" s="53">
        <f t="shared" si="250"/>
        <v>0</v>
      </c>
      <c r="CV100" s="53">
        <f t="shared" si="251"/>
        <v>0</v>
      </c>
      <c r="CW100" s="53">
        <f t="shared" si="252"/>
        <v>0</v>
      </c>
      <c r="CX100" s="53">
        <f t="shared" si="253"/>
        <v>0</v>
      </c>
      <c r="CY100" s="53">
        <f t="shared" si="254"/>
        <v>0</v>
      </c>
      <c r="CZ100" s="53">
        <f t="shared" si="255"/>
        <v>0</v>
      </c>
      <c r="DA100" s="53">
        <f t="shared" si="256"/>
        <v>0</v>
      </c>
      <c r="DB100" s="53">
        <f t="shared" si="257"/>
        <v>0</v>
      </c>
      <c r="DC100" s="53">
        <f t="shared" si="258"/>
        <v>0</v>
      </c>
      <c r="DD100" s="53">
        <f t="shared" si="259"/>
        <v>0</v>
      </c>
      <c r="DE100" s="10">
        <f t="shared" si="260"/>
        <v>0</v>
      </c>
      <c r="DF100" s="54">
        <f t="shared" si="261"/>
        <v>0</v>
      </c>
      <c r="DG100" s="10">
        <f t="shared" si="262"/>
        <v>0</v>
      </c>
      <c r="DH100" s="53" cm="1">
        <f t="array" aca="1" ref="DH100" ca="1">DE100*CELL("contents",$Q100)</f>
        <v>0</v>
      </c>
      <c r="DI100" s="53" cm="1">
        <f t="array" aca="1" ref="DI100" ca="1">DF100*CELL("contents",$Q100)</f>
        <v>0</v>
      </c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>
        <f t="shared" si="263"/>
        <v>0</v>
      </c>
      <c r="DW100" s="51">
        <f t="shared" si="264"/>
        <v>0</v>
      </c>
      <c r="DX100" s="53">
        <f t="shared" si="200"/>
        <v>0</v>
      </c>
      <c r="DY100" s="53">
        <f t="shared" si="201"/>
        <v>0</v>
      </c>
      <c r="DZ100" s="53">
        <f t="shared" si="202"/>
        <v>0</v>
      </c>
      <c r="EA100" s="53">
        <f t="shared" si="203"/>
        <v>0</v>
      </c>
      <c r="EB100" s="53">
        <f t="shared" si="204"/>
        <v>0</v>
      </c>
      <c r="EC100" s="53">
        <f t="shared" si="205"/>
        <v>0</v>
      </c>
      <c r="ED100" s="53">
        <f t="shared" si="206"/>
        <v>0</v>
      </c>
      <c r="EE100" s="53">
        <f t="shared" si="207"/>
        <v>0</v>
      </c>
      <c r="EF100" s="53">
        <f t="shared" si="208"/>
        <v>0</v>
      </c>
      <c r="EG100" s="53">
        <f t="shared" si="209"/>
        <v>0</v>
      </c>
      <c r="EH100" s="53">
        <f t="shared" si="210"/>
        <v>0</v>
      </c>
      <c r="EI100" s="53">
        <f t="shared" si="211"/>
        <v>0</v>
      </c>
      <c r="EJ100" s="10">
        <f t="shared" si="265"/>
        <v>0</v>
      </c>
      <c r="EK100" s="54">
        <f t="shared" si="266"/>
        <v>0</v>
      </c>
      <c r="EL100" s="10">
        <f t="shared" si="267"/>
        <v>0</v>
      </c>
      <c r="EM100" s="53" cm="1">
        <f t="array" aca="1" ref="EM100" ca="1">EJ100*CELL("contents",$Q100)</f>
        <v>0</v>
      </c>
      <c r="EN100" s="53" cm="1">
        <f t="array" aca="1" ref="EN100" ca="1">EK100*CELL("contents",$Q100)</f>
        <v>0</v>
      </c>
      <c r="EO100" s="11">
        <f t="shared" si="268"/>
        <v>2879.9558100000004</v>
      </c>
      <c r="EP100" s="2">
        <v>1</v>
      </c>
      <c r="EQ100" s="2">
        <f t="shared" ref="EQ100:ET100" si="289">EP100*1.0215</f>
        <v>1.0215000000000001</v>
      </c>
      <c r="ER100" s="2">
        <f t="shared" si="289"/>
        <v>1.0434622500000001</v>
      </c>
      <c r="ES100" s="2">
        <f t="shared" si="289"/>
        <v>1.0658966883750003</v>
      </c>
      <c r="ET100" s="2">
        <f t="shared" si="289"/>
        <v>1.0888134671750629</v>
      </c>
      <c r="EU100" s="53">
        <f t="shared" si="213"/>
        <v>0</v>
      </c>
      <c r="EV100" s="53">
        <f t="shared" si="270"/>
        <v>2879.9558100000004</v>
      </c>
      <c r="EW100" s="69">
        <f t="shared" si="214"/>
        <v>0</v>
      </c>
      <c r="EX100" s="69">
        <f t="shared" si="215"/>
        <v>0</v>
      </c>
      <c r="EY100" s="9">
        <f t="shared" si="272"/>
        <v>0</v>
      </c>
      <c r="EZ100" s="9">
        <f t="shared" si="235"/>
        <v>0</v>
      </c>
      <c r="FA100" s="9">
        <f t="shared" si="236"/>
        <v>0</v>
      </c>
      <c r="FB100" s="9">
        <f t="shared" si="237"/>
        <v>0</v>
      </c>
      <c r="FC100" t="s">
        <v>1540</v>
      </c>
    </row>
    <row r="101" spans="1:159" x14ac:dyDescent="0.25">
      <c r="A101" s="2">
        <v>1.2</v>
      </c>
      <c r="B101" s="2" t="s">
        <v>366</v>
      </c>
      <c r="C101" s="4" t="s">
        <v>157</v>
      </c>
      <c r="D101" s="2" t="s">
        <v>367</v>
      </c>
      <c r="E101" s="33" t="s">
        <v>368</v>
      </c>
      <c r="F101" s="2"/>
      <c r="G101" s="4" t="s">
        <v>347</v>
      </c>
      <c r="H101" s="6" t="s">
        <v>347</v>
      </c>
      <c r="I101" s="4"/>
      <c r="J101" s="4" t="s">
        <v>154</v>
      </c>
      <c r="K101" s="75"/>
      <c r="L101" s="80">
        <v>1</v>
      </c>
      <c r="M101" s="56">
        <v>0</v>
      </c>
      <c r="N101" s="86">
        <v>0.53</v>
      </c>
      <c r="O101" s="6" t="s">
        <v>155</v>
      </c>
      <c r="P101" s="2" t="s">
        <v>352</v>
      </c>
      <c r="Q101" s="200">
        <f>VLOOKUP(P101,Contingencies!$A$2:$D$7,4,FALSE)</f>
        <v>0.2</v>
      </c>
      <c r="R101" s="53">
        <f t="shared" si="216"/>
        <v>1000</v>
      </c>
      <c r="S101" s="67">
        <f t="shared" si="217"/>
        <v>0</v>
      </c>
      <c r="T101" s="4"/>
      <c r="U101" s="2"/>
      <c r="V101" s="2"/>
      <c r="W101" s="2"/>
      <c r="X101" s="2"/>
      <c r="Y101" s="2"/>
      <c r="Z101" s="2"/>
      <c r="AA101" s="2"/>
      <c r="AB101" s="34"/>
      <c r="AC101" s="34"/>
      <c r="AD101" s="2"/>
      <c r="AE101" s="2"/>
      <c r="AF101" s="2"/>
      <c r="AG101" s="2">
        <f t="shared" si="218"/>
        <v>0</v>
      </c>
      <c r="AH101" s="51">
        <f t="shared" si="238"/>
        <v>0</v>
      </c>
      <c r="AI101" s="53">
        <f t="shared" si="176"/>
        <v>0</v>
      </c>
      <c r="AJ101" s="53">
        <f t="shared" si="177"/>
        <v>0</v>
      </c>
      <c r="AK101" s="53">
        <f t="shared" si="178"/>
        <v>0</v>
      </c>
      <c r="AL101" s="53">
        <f t="shared" si="179"/>
        <v>0</v>
      </c>
      <c r="AM101" s="53">
        <f t="shared" si="180"/>
        <v>0</v>
      </c>
      <c r="AN101" s="53">
        <f t="shared" si="181"/>
        <v>0</v>
      </c>
      <c r="AO101" s="53">
        <f t="shared" si="182"/>
        <v>0</v>
      </c>
      <c r="AP101" s="53">
        <f t="shared" si="183"/>
        <v>0</v>
      </c>
      <c r="AQ101" s="53">
        <f t="shared" si="184"/>
        <v>0</v>
      </c>
      <c r="AR101" s="53">
        <f t="shared" si="185"/>
        <v>0</v>
      </c>
      <c r="AS101" s="53">
        <f t="shared" si="186"/>
        <v>0</v>
      </c>
      <c r="AT101" s="53">
        <f t="shared" si="187"/>
        <v>0</v>
      </c>
      <c r="AU101" s="10">
        <f t="shared" si="239"/>
        <v>0</v>
      </c>
      <c r="AV101" s="54">
        <f t="shared" si="240"/>
        <v>0</v>
      </c>
      <c r="AW101" s="10">
        <f t="shared" si="241"/>
        <v>0</v>
      </c>
      <c r="AX101" s="53" cm="1">
        <f t="array" aca="1" ref="AX101" ca="1">AU101*CELL("contents",$Q101)</f>
        <v>0</v>
      </c>
      <c r="AY101" s="53" cm="1">
        <f t="array" aca="1" ref="AY101" ca="1">AV101*CELL("contents",$Q101)</f>
        <v>0</v>
      </c>
      <c r="AZ101" s="2"/>
      <c r="BA101" s="2"/>
      <c r="BB101" s="2"/>
      <c r="BC101" s="2"/>
      <c r="BD101" s="2"/>
      <c r="BE101" s="2"/>
      <c r="BF101" s="4">
        <v>2500</v>
      </c>
      <c r="BG101" s="4">
        <v>2500</v>
      </c>
      <c r="BH101" s="2"/>
      <c r="BI101" s="2"/>
      <c r="BJ101" s="2"/>
      <c r="BK101" s="2"/>
      <c r="BL101" s="2">
        <f t="shared" si="242"/>
        <v>0</v>
      </c>
      <c r="BM101" s="51">
        <f t="shared" si="243"/>
        <v>0</v>
      </c>
      <c r="BN101" s="53">
        <f t="shared" si="188"/>
        <v>0</v>
      </c>
      <c r="BO101" s="53">
        <f t="shared" si="189"/>
        <v>0</v>
      </c>
      <c r="BP101" s="53">
        <f t="shared" si="190"/>
        <v>0</v>
      </c>
      <c r="BQ101" s="53">
        <f t="shared" si="191"/>
        <v>0</v>
      </c>
      <c r="BR101" s="53">
        <f t="shared" si="192"/>
        <v>0</v>
      </c>
      <c r="BS101" s="53">
        <f t="shared" si="193"/>
        <v>0</v>
      </c>
      <c r="BT101" s="53">
        <f t="shared" si="194"/>
        <v>2500</v>
      </c>
      <c r="BU101" s="53">
        <f t="shared" si="195"/>
        <v>2500</v>
      </c>
      <c r="BV101" s="53">
        <f t="shared" si="196"/>
        <v>0</v>
      </c>
      <c r="BW101" s="53">
        <f t="shared" si="197"/>
        <v>0</v>
      </c>
      <c r="BX101" s="53">
        <f t="shared" si="198"/>
        <v>0</v>
      </c>
      <c r="BY101" s="53">
        <f t="shared" si="199"/>
        <v>0</v>
      </c>
      <c r="BZ101" s="10">
        <f t="shared" si="244"/>
        <v>5000</v>
      </c>
      <c r="CA101" s="54">
        <f t="shared" si="245"/>
        <v>0</v>
      </c>
      <c r="CB101" s="10">
        <f t="shared" si="246"/>
        <v>5000</v>
      </c>
      <c r="CC101" s="53" cm="1">
        <f t="array" aca="1" ref="CC101" ca="1">BZ101*CELL("contents",$Q101)</f>
        <v>1000</v>
      </c>
      <c r="CD101" s="53" cm="1">
        <f t="array" aca="1" ref="CD101" ca="1">CA101*CELL("contents",$Q101)</f>
        <v>0</v>
      </c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>
        <f t="shared" si="247"/>
        <v>0</v>
      </c>
      <c r="CR101" s="51">
        <f t="shared" si="248"/>
        <v>0</v>
      </c>
      <c r="CS101" s="53">
        <f t="shared" si="233"/>
        <v>0</v>
      </c>
      <c r="CT101" s="53">
        <f t="shared" si="249"/>
        <v>0</v>
      </c>
      <c r="CU101" s="53">
        <f t="shared" si="250"/>
        <v>0</v>
      </c>
      <c r="CV101" s="53">
        <f t="shared" si="251"/>
        <v>0</v>
      </c>
      <c r="CW101" s="53">
        <f t="shared" si="252"/>
        <v>0</v>
      </c>
      <c r="CX101" s="53">
        <f t="shared" si="253"/>
        <v>0</v>
      </c>
      <c r="CY101" s="53">
        <f t="shared" si="254"/>
        <v>0</v>
      </c>
      <c r="CZ101" s="53">
        <f t="shared" si="255"/>
        <v>0</v>
      </c>
      <c r="DA101" s="53">
        <f t="shared" si="256"/>
        <v>0</v>
      </c>
      <c r="DB101" s="53">
        <f t="shared" si="257"/>
        <v>0</v>
      </c>
      <c r="DC101" s="53">
        <f t="shared" si="258"/>
        <v>0</v>
      </c>
      <c r="DD101" s="53">
        <f t="shared" si="259"/>
        <v>0</v>
      </c>
      <c r="DE101" s="10">
        <f t="shared" si="260"/>
        <v>0</v>
      </c>
      <c r="DF101" s="54">
        <f t="shared" si="261"/>
        <v>0</v>
      </c>
      <c r="DG101" s="10">
        <f t="shared" si="262"/>
        <v>0</v>
      </c>
      <c r="DH101" s="53" cm="1">
        <f t="array" aca="1" ref="DH101" ca="1">DE101*CELL("contents",$Q101)</f>
        <v>0</v>
      </c>
      <c r="DI101" s="53" cm="1">
        <f t="array" aca="1" ref="DI101" ca="1">DF101*CELL("contents",$Q101)</f>
        <v>0</v>
      </c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>
        <f t="shared" si="263"/>
        <v>0</v>
      </c>
      <c r="DW101" s="51">
        <f t="shared" si="264"/>
        <v>0</v>
      </c>
      <c r="DX101" s="53">
        <f t="shared" si="200"/>
        <v>0</v>
      </c>
      <c r="DY101" s="53">
        <f t="shared" si="201"/>
        <v>0</v>
      </c>
      <c r="DZ101" s="53">
        <f t="shared" si="202"/>
        <v>0</v>
      </c>
      <c r="EA101" s="53">
        <f t="shared" si="203"/>
        <v>0</v>
      </c>
      <c r="EB101" s="53">
        <f t="shared" si="204"/>
        <v>0</v>
      </c>
      <c r="EC101" s="53">
        <f t="shared" si="205"/>
        <v>0</v>
      </c>
      <c r="ED101" s="53">
        <f t="shared" si="206"/>
        <v>0</v>
      </c>
      <c r="EE101" s="53">
        <f t="shared" si="207"/>
        <v>0</v>
      </c>
      <c r="EF101" s="53">
        <f t="shared" si="208"/>
        <v>0</v>
      </c>
      <c r="EG101" s="53">
        <f t="shared" si="209"/>
        <v>0</v>
      </c>
      <c r="EH101" s="53">
        <f t="shared" si="210"/>
        <v>0</v>
      </c>
      <c r="EI101" s="53">
        <f t="shared" si="211"/>
        <v>0</v>
      </c>
      <c r="EJ101" s="10">
        <f t="shared" si="265"/>
        <v>0</v>
      </c>
      <c r="EK101" s="54">
        <f t="shared" si="266"/>
        <v>0</v>
      </c>
      <c r="EL101" s="10">
        <f t="shared" si="267"/>
        <v>0</v>
      </c>
      <c r="EM101" s="53" cm="1">
        <f t="array" aca="1" ref="EM101" ca="1">EJ101*CELL("contents",$Q101)</f>
        <v>0</v>
      </c>
      <c r="EN101" s="53" cm="1">
        <f t="array" aca="1" ref="EN101" ca="1">EK101*CELL("contents",$Q101)</f>
        <v>0</v>
      </c>
      <c r="EO101" s="11">
        <f t="shared" si="268"/>
        <v>5000</v>
      </c>
      <c r="EP101" s="2">
        <v>1</v>
      </c>
      <c r="EQ101" s="2">
        <f t="shared" ref="EQ101:ET101" si="290">EP101*1.0215</f>
        <v>1.0215000000000001</v>
      </c>
      <c r="ER101" s="2">
        <f t="shared" si="290"/>
        <v>1.0434622500000001</v>
      </c>
      <c r="ES101" s="2">
        <f t="shared" si="290"/>
        <v>1.0658966883750003</v>
      </c>
      <c r="ET101" s="2">
        <f t="shared" si="290"/>
        <v>1.0888134671750629</v>
      </c>
      <c r="EU101" s="53">
        <f t="shared" si="213"/>
        <v>0</v>
      </c>
      <c r="EV101" s="53">
        <f t="shared" si="270"/>
        <v>0</v>
      </c>
      <c r="EW101" s="69">
        <f t="shared" si="214"/>
        <v>0</v>
      </c>
      <c r="EX101" s="69">
        <f t="shared" si="215"/>
        <v>0</v>
      </c>
      <c r="EY101" s="9">
        <f t="shared" si="272"/>
        <v>0</v>
      </c>
      <c r="EZ101" s="9">
        <f t="shared" si="235"/>
        <v>0</v>
      </c>
      <c r="FA101" s="9">
        <f t="shared" si="236"/>
        <v>0</v>
      </c>
      <c r="FB101" s="9">
        <f t="shared" si="237"/>
        <v>0</v>
      </c>
      <c r="FC101" t="s">
        <v>1540</v>
      </c>
    </row>
    <row r="102" spans="1:159" x14ac:dyDescent="0.25">
      <c r="A102" s="2">
        <v>1.2</v>
      </c>
      <c r="B102" s="2" t="s">
        <v>369</v>
      </c>
      <c r="C102" s="4" t="s">
        <v>157</v>
      </c>
      <c r="D102" s="2" t="s">
        <v>370</v>
      </c>
      <c r="E102" s="33" t="s">
        <v>371</v>
      </c>
      <c r="F102" s="2"/>
      <c r="G102" s="4" t="s">
        <v>151</v>
      </c>
      <c r="H102" s="6" t="s">
        <v>163</v>
      </c>
      <c r="I102" s="4" t="s">
        <v>159</v>
      </c>
      <c r="J102" s="7" t="s">
        <v>154</v>
      </c>
      <c r="K102" s="75">
        <v>115</v>
      </c>
      <c r="L102" s="81">
        <v>115</v>
      </c>
      <c r="M102" s="57">
        <v>0</v>
      </c>
      <c r="N102" s="86">
        <v>0</v>
      </c>
      <c r="O102" s="6" t="s">
        <v>155</v>
      </c>
      <c r="P102" s="2" t="s">
        <v>352</v>
      </c>
      <c r="Q102" s="200">
        <f>VLOOKUP(P102,Contingencies!$A$2:$D$7,4,FALSE)</f>
        <v>0.2</v>
      </c>
      <c r="R102" s="53">
        <f t="shared" si="216"/>
        <v>187.95600000000002</v>
      </c>
      <c r="S102" s="67">
        <f t="shared" si="217"/>
        <v>0</v>
      </c>
      <c r="T102" s="4"/>
      <c r="U102" s="2"/>
      <c r="V102" s="2"/>
      <c r="W102" s="2"/>
      <c r="X102" s="2"/>
      <c r="Y102" s="2"/>
      <c r="Z102" s="4">
        <v>8</v>
      </c>
      <c r="AA102" s="2"/>
      <c r="AB102" s="2"/>
      <c r="AC102" s="2"/>
      <c r="AD102" s="2"/>
      <c r="AE102" s="2"/>
      <c r="AF102" s="2"/>
      <c r="AG102" s="2">
        <f t="shared" si="218"/>
        <v>8</v>
      </c>
      <c r="AH102" s="51">
        <f t="shared" si="238"/>
        <v>5.333333333333333E-2</v>
      </c>
      <c r="AI102" s="53">
        <f t="shared" si="176"/>
        <v>0</v>
      </c>
      <c r="AJ102" s="53">
        <f t="shared" si="177"/>
        <v>0</v>
      </c>
      <c r="AK102" s="53">
        <f t="shared" si="178"/>
        <v>0</v>
      </c>
      <c r="AL102" s="53">
        <f t="shared" si="179"/>
        <v>0</v>
      </c>
      <c r="AM102" s="53">
        <f t="shared" si="180"/>
        <v>0</v>
      </c>
      <c r="AN102" s="53">
        <f t="shared" si="181"/>
        <v>939.78000000000009</v>
      </c>
      <c r="AO102" s="53">
        <f t="shared" si="182"/>
        <v>0</v>
      </c>
      <c r="AP102" s="53">
        <f t="shared" si="183"/>
        <v>0</v>
      </c>
      <c r="AQ102" s="53">
        <f t="shared" si="184"/>
        <v>0</v>
      </c>
      <c r="AR102" s="53">
        <f t="shared" si="185"/>
        <v>0</v>
      </c>
      <c r="AS102" s="53">
        <f t="shared" si="186"/>
        <v>0</v>
      </c>
      <c r="AT102" s="53">
        <f t="shared" si="187"/>
        <v>0</v>
      </c>
      <c r="AU102" s="10">
        <f t="shared" si="239"/>
        <v>939.78000000000009</v>
      </c>
      <c r="AV102" s="54">
        <f t="shared" si="240"/>
        <v>0</v>
      </c>
      <c r="AW102" s="10">
        <f t="shared" si="241"/>
        <v>939.78000000000009</v>
      </c>
      <c r="AX102" s="53" cm="1">
        <f t="array" aca="1" ref="AX102" ca="1">AU102*CELL("contents",$Q102)</f>
        <v>187.95600000000002</v>
      </c>
      <c r="AY102" s="53" cm="1">
        <f t="array" aca="1" ref="AY102" ca="1">AV102*CELL("contents",$Q102)</f>
        <v>0</v>
      </c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>
        <f t="shared" si="242"/>
        <v>0</v>
      </c>
      <c r="BM102" s="51">
        <f t="shared" si="243"/>
        <v>0</v>
      </c>
      <c r="BN102" s="53">
        <f t="shared" si="188"/>
        <v>0</v>
      </c>
      <c r="BO102" s="53">
        <f t="shared" si="189"/>
        <v>0</v>
      </c>
      <c r="BP102" s="53">
        <f t="shared" si="190"/>
        <v>0</v>
      </c>
      <c r="BQ102" s="53">
        <f t="shared" si="191"/>
        <v>0</v>
      </c>
      <c r="BR102" s="53">
        <f t="shared" si="192"/>
        <v>0</v>
      </c>
      <c r="BS102" s="53">
        <f t="shared" si="193"/>
        <v>0</v>
      </c>
      <c r="BT102" s="53">
        <f t="shared" si="194"/>
        <v>0</v>
      </c>
      <c r="BU102" s="53">
        <f t="shared" si="195"/>
        <v>0</v>
      </c>
      <c r="BV102" s="53">
        <f t="shared" si="196"/>
        <v>0</v>
      </c>
      <c r="BW102" s="53">
        <f t="shared" si="197"/>
        <v>0</v>
      </c>
      <c r="BX102" s="53">
        <f t="shared" si="198"/>
        <v>0</v>
      </c>
      <c r="BY102" s="53">
        <f t="shared" si="199"/>
        <v>0</v>
      </c>
      <c r="BZ102" s="10">
        <f t="shared" si="244"/>
        <v>0</v>
      </c>
      <c r="CA102" s="54">
        <f t="shared" si="245"/>
        <v>0</v>
      </c>
      <c r="CB102" s="10">
        <f t="shared" si="246"/>
        <v>0</v>
      </c>
      <c r="CC102" s="53" cm="1">
        <f t="array" aca="1" ref="CC102" ca="1">BZ102*CELL("contents",$Q102)</f>
        <v>0</v>
      </c>
      <c r="CD102" s="53" cm="1">
        <f t="array" aca="1" ref="CD102" ca="1">CA102*CELL("contents",$Q102)</f>
        <v>0</v>
      </c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>
        <f t="shared" si="247"/>
        <v>0</v>
      </c>
      <c r="CR102" s="51">
        <f t="shared" si="248"/>
        <v>0</v>
      </c>
      <c r="CS102" s="53">
        <f t="shared" si="233"/>
        <v>0</v>
      </c>
      <c r="CT102" s="53">
        <f t="shared" si="249"/>
        <v>0</v>
      </c>
      <c r="CU102" s="53">
        <f t="shared" si="250"/>
        <v>0</v>
      </c>
      <c r="CV102" s="53">
        <f t="shared" si="251"/>
        <v>0</v>
      </c>
      <c r="CW102" s="53">
        <f t="shared" si="252"/>
        <v>0</v>
      </c>
      <c r="CX102" s="53">
        <f t="shared" si="253"/>
        <v>0</v>
      </c>
      <c r="CY102" s="53">
        <f t="shared" si="254"/>
        <v>0</v>
      </c>
      <c r="CZ102" s="53">
        <f t="shared" si="255"/>
        <v>0</v>
      </c>
      <c r="DA102" s="53">
        <f t="shared" si="256"/>
        <v>0</v>
      </c>
      <c r="DB102" s="53">
        <f t="shared" si="257"/>
        <v>0</v>
      </c>
      <c r="DC102" s="53">
        <f t="shared" si="258"/>
        <v>0</v>
      </c>
      <c r="DD102" s="53">
        <f t="shared" si="259"/>
        <v>0</v>
      </c>
      <c r="DE102" s="10">
        <f t="shared" si="260"/>
        <v>0</v>
      </c>
      <c r="DF102" s="54">
        <f t="shared" si="261"/>
        <v>0</v>
      </c>
      <c r="DG102" s="10">
        <f t="shared" si="262"/>
        <v>0</v>
      </c>
      <c r="DH102" s="53" cm="1">
        <f t="array" aca="1" ref="DH102" ca="1">DE102*CELL("contents",$Q102)</f>
        <v>0</v>
      </c>
      <c r="DI102" s="53" cm="1">
        <f t="array" aca="1" ref="DI102" ca="1">DF102*CELL("contents",$Q102)</f>
        <v>0</v>
      </c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>
        <f t="shared" si="263"/>
        <v>0</v>
      </c>
      <c r="DW102" s="51">
        <f t="shared" si="264"/>
        <v>0</v>
      </c>
      <c r="DX102" s="53">
        <f t="shared" si="200"/>
        <v>0</v>
      </c>
      <c r="DY102" s="53">
        <f t="shared" si="201"/>
        <v>0</v>
      </c>
      <c r="DZ102" s="53">
        <f t="shared" si="202"/>
        <v>0</v>
      </c>
      <c r="EA102" s="53">
        <f t="shared" si="203"/>
        <v>0</v>
      </c>
      <c r="EB102" s="53">
        <f t="shared" si="204"/>
        <v>0</v>
      </c>
      <c r="EC102" s="53">
        <f t="shared" si="205"/>
        <v>0</v>
      </c>
      <c r="ED102" s="53">
        <f t="shared" si="206"/>
        <v>0</v>
      </c>
      <c r="EE102" s="53">
        <f t="shared" si="207"/>
        <v>0</v>
      </c>
      <c r="EF102" s="53">
        <f t="shared" si="208"/>
        <v>0</v>
      </c>
      <c r="EG102" s="53">
        <f t="shared" si="209"/>
        <v>0</v>
      </c>
      <c r="EH102" s="53">
        <f t="shared" si="210"/>
        <v>0</v>
      </c>
      <c r="EI102" s="53">
        <f t="shared" si="211"/>
        <v>0</v>
      </c>
      <c r="EJ102" s="10">
        <f t="shared" si="265"/>
        <v>0</v>
      </c>
      <c r="EK102" s="54">
        <f t="shared" si="266"/>
        <v>0</v>
      </c>
      <c r="EL102" s="10">
        <f t="shared" si="267"/>
        <v>0</v>
      </c>
      <c r="EM102" s="53" cm="1">
        <f t="array" aca="1" ref="EM102" ca="1">EJ102*CELL("contents",$Q102)</f>
        <v>0</v>
      </c>
      <c r="EN102" s="53" cm="1">
        <f t="array" aca="1" ref="EN102" ca="1">EK102*CELL("contents",$Q102)</f>
        <v>0</v>
      </c>
      <c r="EO102" s="11">
        <f t="shared" si="268"/>
        <v>939.78000000000009</v>
      </c>
      <c r="EP102" s="2">
        <v>1</v>
      </c>
      <c r="EQ102" s="2">
        <f t="shared" ref="EQ102:ET102" si="291">EP102*1.0215</f>
        <v>1.0215000000000001</v>
      </c>
      <c r="ER102" s="2">
        <f t="shared" si="291"/>
        <v>1.0434622500000001</v>
      </c>
      <c r="ES102" s="2">
        <f t="shared" si="291"/>
        <v>1.0658966883750003</v>
      </c>
      <c r="ET102" s="2">
        <f t="shared" si="291"/>
        <v>1.0888134671750629</v>
      </c>
      <c r="EU102" s="53">
        <f t="shared" si="213"/>
        <v>939.78000000000009</v>
      </c>
      <c r="EV102" s="53">
        <f t="shared" si="270"/>
        <v>0</v>
      </c>
      <c r="EW102" s="69">
        <f t="shared" si="214"/>
        <v>0</v>
      </c>
      <c r="EX102" s="69">
        <f t="shared" si="215"/>
        <v>0</v>
      </c>
      <c r="EY102" s="9">
        <f t="shared" si="272"/>
        <v>0</v>
      </c>
      <c r="EZ102" s="9">
        <f t="shared" si="235"/>
        <v>0</v>
      </c>
      <c r="FA102" s="9">
        <f t="shared" si="236"/>
        <v>0</v>
      </c>
      <c r="FB102" s="9">
        <f t="shared" si="237"/>
        <v>0</v>
      </c>
      <c r="FC102" t="s">
        <v>1540</v>
      </c>
    </row>
    <row r="103" spans="1:159" x14ac:dyDescent="0.25">
      <c r="A103" s="2">
        <v>1.2</v>
      </c>
      <c r="B103" s="2" t="s">
        <v>369</v>
      </c>
      <c r="C103" s="4" t="s">
        <v>157</v>
      </c>
      <c r="D103" s="2" t="s">
        <v>370</v>
      </c>
      <c r="E103" s="33" t="s">
        <v>371</v>
      </c>
      <c r="F103" s="2"/>
      <c r="G103" s="4" t="s">
        <v>347</v>
      </c>
      <c r="H103" s="6" t="s">
        <v>347</v>
      </c>
      <c r="I103" s="4"/>
      <c r="J103" s="4" t="s">
        <v>268</v>
      </c>
      <c r="K103" s="75"/>
      <c r="L103" s="80">
        <v>1</v>
      </c>
      <c r="M103" s="57">
        <v>0</v>
      </c>
      <c r="N103" s="86">
        <v>0.53</v>
      </c>
      <c r="O103" s="6" t="s">
        <v>155</v>
      </c>
      <c r="P103" s="2" t="s">
        <v>352</v>
      </c>
      <c r="Q103" s="200">
        <f>VLOOKUP(P103,Contingencies!$A$2:$D$7,4,FALSE)</f>
        <v>0.2</v>
      </c>
      <c r="R103" s="53">
        <f t="shared" si="216"/>
        <v>888.40000000000009</v>
      </c>
      <c r="S103" s="67">
        <f t="shared" si="217"/>
        <v>0</v>
      </c>
      <c r="T103" s="4"/>
      <c r="U103" s="2"/>
      <c r="V103" s="2"/>
      <c r="W103" s="2"/>
      <c r="X103" s="2"/>
      <c r="Y103" s="2"/>
      <c r="Z103" s="4">
        <v>4442</v>
      </c>
      <c r="AA103" s="2"/>
      <c r="AB103" s="2"/>
      <c r="AC103" s="2"/>
      <c r="AD103" s="2"/>
      <c r="AE103" s="2"/>
      <c r="AF103" s="2"/>
      <c r="AG103" s="2">
        <f t="shared" si="218"/>
        <v>0</v>
      </c>
      <c r="AH103" s="51">
        <f t="shared" si="238"/>
        <v>0</v>
      </c>
      <c r="AI103" s="53">
        <f t="shared" si="176"/>
        <v>0</v>
      </c>
      <c r="AJ103" s="53">
        <f t="shared" si="177"/>
        <v>0</v>
      </c>
      <c r="AK103" s="53">
        <f t="shared" si="178"/>
        <v>0</v>
      </c>
      <c r="AL103" s="53">
        <f t="shared" si="179"/>
        <v>0</v>
      </c>
      <c r="AM103" s="53">
        <f t="shared" si="180"/>
        <v>0</v>
      </c>
      <c r="AN103" s="53">
        <f t="shared" si="181"/>
        <v>4442</v>
      </c>
      <c r="AO103" s="53">
        <f t="shared" si="182"/>
        <v>0</v>
      </c>
      <c r="AP103" s="53">
        <f t="shared" si="183"/>
        <v>0</v>
      </c>
      <c r="AQ103" s="53">
        <f t="shared" si="184"/>
        <v>0</v>
      </c>
      <c r="AR103" s="53">
        <f t="shared" si="185"/>
        <v>0</v>
      </c>
      <c r="AS103" s="53">
        <f t="shared" si="186"/>
        <v>0</v>
      </c>
      <c r="AT103" s="53">
        <f t="shared" si="187"/>
        <v>0</v>
      </c>
      <c r="AU103" s="10">
        <f t="shared" si="239"/>
        <v>4442</v>
      </c>
      <c r="AV103" s="54">
        <f t="shared" si="240"/>
        <v>0</v>
      </c>
      <c r="AW103" s="10">
        <f t="shared" si="241"/>
        <v>4442</v>
      </c>
      <c r="AX103" s="53" cm="1">
        <f t="array" aca="1" ref="AX103" ca="1">AU103*CELL("contents",$Q103)</f>
        <v>888.40000000000009</v>
      </c>
      <c r="AY103" s="53" cm="1">
        <f t="array" aca="1" ref="AY103" ca="1">AV103*CELL("contents",$Q103)</f>
        <v>0</v>
      </c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>
        <f t="shared" si="242"/>
        <v>0</v>
      </c>
      <c r="BM103" s="51">
        <f t="shared" si="243"/>
        <v>0</v>
      </c>
      <c r="BN103" s="53">
        <f t="shared" si="188"/>
        <v>0</v>
      </c>
      <c r="BO103" s="53">
        <f t="shared" si="189"/>
        <v>0</v>
      </c>
      <c r="BP103" s="53">
        <f t="shared" si="190"/>
        <v>0</v>
      </c>
      <c r="BQ103" s="53">
        <f t="shared" si="191"/>
        <v>0</v>
      </c>
      <c r="BR103" s="53">
        <f t="shared" si="192"/>
        <v>0</v>
      </c>
      <c r="BS103" s="53">
        <f t="shared" si="193"/>
        <v>0</v>
      </c>
      <c r="BT103" s="53">
        <f t="shared" si="194"/>
        <v>0</v>
      </c>
      <c r="BU103" s="53">
        <f t="shared" si="195"/>
        <v>0</v>
      </c>
      <c r="BV103" s="53">
        <f t="shared" si="196"/>
        <v>0</v>
      </c>
      <c r="BW103" s="53">
        <f t="shared" si="197"/>
        <v>0</v>
      </c>
      <c r="BX103" s="53">
        <f t="shared" si="198"/>
        <v>0</v>
      </c>
      <c r="BY103" s="53">
        <f t="shared" si="199"/>
        <v>0</v>
      </c>
      <c r="BZ103" s="10">
        <f t="shared" si="244"/>
        <v>0</v>
      </c>
      <c r="CA103" s="54">
        <f t="shared" si="245"/>
        <v>0</v>
      </c>
      <c r="CB103" s="10">
        <f t="shared" si="246"/>
        <v>0</v>
      </c>
      <c r="CC103" s="53" cm="1">
        <f t="array" aca="1" ref="CC103" ca="1">BZ103*CELL("contents",$Q103)</f>
        <v>0</v>
      </c>
      <c r="CD103" s="53" cm="1">
        <f t="array" aca="1" ref="CD103" ca="1">CA103*CELL("contents",$Q103)</f>
        <v>0</v>
      </c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>
        <f t="shared" si="247"/>
        <v>0</v>
      </c>
      <c r="CR103" s="51">
        <f t="shared" si="248"/>
        <v>0</v>
      </c>
      <c r="CS103" s="53">
        <f t="shared" si="233"/>
        <v>0</v>
      </c>
      <c r="CT103" s="53">
        <f t="shared" si="249"/>
        <v>0</v>
      </c>
      <c r="CU103" s="53">
        <f t="shared" si="250"/>
        <v>0</v>
      </c>
      <c r="CV103" s="53">
        <f t="shared" si="251"/>
        <v>0</v>
      </c>
      <c r="CW103" s="53">
        <f t="shared" si="252"/>
        <v>0</v>
      </c>
      <c r="CX103" s="53">
        <f t="shared" si="253"/>
        <v>0</v>
      </c>
      <c r="CY103" s="53">
        <f t="shared" si="254"/>
        <v>0</v>
      </c>
      <c r="CZ103" s="53">
        <f t="shared" si="255"/>
        <v>0</v>
      </c>
      <c r="DA103" s="53">
        <f t="shared" si="256"/>
        <v>0</v>
      </c>
      <c r="DB103" s="53">
        <f t="shared" si="257"/>
        <v>0</v>
      </c>
      <c r="DC103" s="53">
        <f t="shared" si="258"/>
        <v>0</v>
      </c>
      <c r="DD103" s="53">
        <f t="shared" si="259"/>
        <v>0</v>
      </c>
      <c r="DE103" s="10">
        <f t="shared" si="260"/>
        <v>0</v>
      </c>
      <c r="DF103" s="54">
        <f t="shared" si="261"/>
        <v>0</v>
      </c>
      <c r="DG103" s="10">
        <f t="shared" si="262"/>
        <v>0</v>
      </c>
      <c r="DH103" s="53" cm="1">
        <f t="array" aca="1" ref="DH103" ca="1">DE103*CELL("contents",$Q103)</f>
        <v>0</v>
      </c>
      <c r="DI103" s="53" cm="1">
        <f t="array" aca="1" ref="DI103" ca="1">DF103*CELL("contents",$Q103)</f>
        <v>0</v>
      </c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>
        <f t="shared" si="263"/>
        <v>0</v>
      </c>
      <c r="DW103" s="51">
        <f t="shared" si="264"/>
        <v>0</v>
      </c>
      <c r="DX103" s="53">
        <f t="shared" si="200"/>
        <v>0</v>
      </c>
      <c r="DY103" s="53">
        <f t="shared" si="201"/>
        <v>0</v>
      </c>
      <c r="DZ103" s="53">
        <f t="shared" si="202"/>
        <v>0</v>
      </c>
      <c r="EA103" s="53">
        <f t="shared" si="203"/>
        <v>0</v>
      </c>
      <c r="EB103" s="53">
        <f t="shared" si="204"/>
        <v>0</v>
      </c>
      <c r="EC103" s="53">
        <f t="shared" si="205"/>
        <v>0</v>
      </c>
      <c r="ED103" s="53">
        <f t="shared" si="206"/>
        <v>0</v>
      </c>
      <c r="EE103" s="53">
        <f t="shared" si="207"/>
        <v>0</v>
      </c>
      <c r="EF103" s="53">
        <f t="shared" si="208"/>
        <v>0</v>
      </c>
      <c r="EG103" s="53">
        <f t="shared" si="209"/>
        <v>0</v>
      </c>
      <c r="EH103" s="53">
        <f t="shared" si="210"/>
        <v>0</v>
      </c>
      <c r="EI103" s="53">
        <f t="shared" si="211"/>
        <v>0</v>
      </c>
      <c r="EJ103" s="10">
        <f t="shared" si="265"/>
        <v>0</v>
      </c>
      <c r="EK103" s="54">
        <f t="shared" si="266"/>
        <v>0</v>
      </c>
      <c r="EL103" s="10">
        <f t="shared" si="267"/>
        <v>0</v>
      </c>
      <c r="EM103" s="53" cm="1">
        <f t="array" aca="1" ref="EM103" ca="1">EJ103*CELL("contents",$Q103)</f>
        <v>0</v>
      </c>
      <c r="EN103" s="53" cm="1">
        <f t="array" aca="1" ref="EN103" ca="1">EK103*CELL("contents",$Q103)</f>
        <v>0</v>
      </c>
      <c r="EO103" s="11">
        <f t="shared" si="268"/>
        <v>4442</v>
      </c>
      <c r="EP103" s="2">
        <v>1</v>
      </c>
      <c r="EQ103" s="2">
        <f t="shared" ref="EQ103:ET103" si="292">EP103*1.0215</f>
        <v>1.0215000000000001</v>
      </c>
      <c r="ER103" s="2">
        <f t="shared" si="292"/>
        <v>1.0434622500000001</v>
      </c>
      <c r="ES103" s="2">
        <f t="shared" si="292"/>
        <v>1.0658966883750003</v>
      </c>
      <c r="ET103" s="2">
        <f t="shared" si="292"/>
        <v>1.0888134671750629</v>
      </c>
      <c r="EU103" s="53">
        <f t="shared" si="213"/>
        <v>0</v>
      </c>
      <c r="EV103" s="53">
        <f t="shared" si="270"/>
        <v>0</v>
      </c>
      <c r="EW103" s="69">
        <f t="shared" si="214"/>
        <v>0</v>
      </c>
      <c r="EX103" s="69">
        <f t="shared" si="215"/>
        <v>0</v>
      </c>
      <c r="EY103" s="9">
        <f t="shared" si="272"/>
        <v>0</v>
      </c>
      <c r="EZ103" s="9">
        <f t="shared" si="235"/>
        <v>0</v>
      </c>
      <c r="FA103" s="9">
        <f t="shared" si="236"/>
        <v>0</v>
      </c>
      <c r="FB103" s="9">
        <f t="shared" si="237"/>
        <v>0</v>
      </c>
      <c r="FC103" t="s">
        <v>1540</v>
      </c>
    </row>
    <row r="104" spans="1:159" ht="25.5" x14ac:dyDescent="0.25">
      <c r="A104" s="2">
        <v>1.2</v>
      </c>
      <c r="B104" s="2" t="s">
        <v>372</v>
      </c>
      <c r="C104" s="4" t="s">
        <v>157</v>
      </c>
      <c r="D104" s="2" t="s">
        <v>373</v>
      </c>
      <c r="E104" s="33" t="s">
        <v>374</v>
      </c>
      <c r="F104" s="2"/>
      <c r="G104" s="4" t="s">
        <v>151</v>
      </c>
      <c r="H104" s="6" t="s">
        <v>163</v>
      </c>
      <c r="I104" s="4" t="s">
        <v>159</v>
      </c>
      <c r="J104" s="7" t="s">
        <v>154</v>
      </c>
      <c r="K104" s="75">
        <v>115</v>
      </c>
      <c r="L104" s="81">
        <v>115</v>
      </c>
      <c r="M104" s="57">
        <v>0</v>
      </c>
      <c r="N104" s="86">
        <v>0</v>
      </c>
      <c r="O104" s="6" t="s">
        <v>155</v>
      </c>
      <c r="P104" s="2" t="s">
        <v>352</v>
      </c>
      <c r="Q104" s="200">
        <f>VLOOKUP(P104,Contingencies!$A$2:$D$7,4,FALSE)</f>
        <v>0.2</v>
      </c>
      <c r="R104" s="53">
        <f t="shared" si="216"/>
        <v>375.91200000000003</v>
      </c>
      <c r="S104" s="67">
        <f t="shared" si="217"/>
        <v>0</v>
      </c>
      <c r="T104" s="4"/>
      <c r="U104" s="2"/>
      <c r="V104" s="2"/>
      <c r="W104" s="2"/>
      <c r="X104" s="2"/>
      <c r="Y104" s="2"/>
      <c r="Z104" s="4">
        <v>16</v>
      </c>
      <c r="AA104" s="2"/>
      <c r="AB104" s="2"/>
      <c r="AC104" s="2"/>
      <c r="AD104" s="2"/>
      <c r="AE104" s="2"/>
      <c r="AF104" s="2"/>
      <c r="AG104" s="2">
        <f t="shared" si="218"/>
        <v>16</v>
      </c>
      <c r="AH104" s="51">
        <f t="shared" si="238"/>
        <v>0.10666666666666666</v>
      </c>
      <c r="AI104" s="53">
        <f t="shared" si="176"/>
        <v>0</v>
      </c>
      <c r="AJ104" s="53">
        <f t="shared" si="177"/>
        <v>0</v>
      </c>
      <c r="AK104" s="53">
        <f t="shared" si="178"/>
        <v>0</v>
      </c>
      <c r="AL104" s="53">
        <f t="shared" si="179"/>
        <v>0</v>
      </c>
      <c r="AM104" s="53">
        <f t="shared" si="180"/>
        <v>0</v>
      </c>
      <c r="AN104" s="53">
        <f t="shared" si="181"/>
        <v>1879.5600000000002</v>
      </c>
      <c r="AO104" s="53">
        <f t="shared" si="182"/>
        <v>0</v>
      </c>
      <c r="AP104" s="53">
        <f t="shared" si="183"/>
        <v>0</v>
      </c>
      <c r="AQ104" s="53">
        <f t="shared" si="184"/>
        <v>0</v>
      </c>
      <c r="AR104" s="53">
        <f t="shared" si="185"/>
        <v>0</v>
      </c>
      <c r="AS104" s="53">
        <f t="shared" si="186"/>
        <v>0</v>
      </c>
      <c r="AT104" s="53">
        <f t="shared" si="187"/>
        <v>0</v>
      </c>
      <c r="AU104" s="10">
        <f t="shared" si="239"/>
        <v>1879.5600000000002</v>
      </c>
      <c r="AV104" s="54">
        <f t="shared" si="240"/>
        <v>0</v>
      </c>
      <c r="AW104" s="10">
        <f t="shared" si="241"/>
        <v>1879.5600000000002</v>
      </c>
      <c r="AX104" s="53" cm="1">
        <f t="array" aca="1" ref="AX104" ca="1">AU104*CELL("contents",$Q104)</f>
        <v>375.91200000000003</v>
      </c>
      <c r="AY104" s="53" cm="1">
        <f t="array" aca="1" ref="AY104" ca="1">AV104*CELL("contents",$Q104)</f>
        <v>0</v>
      </c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>
        <f t="shared" si="242"/>
        <v>0</v>
      </c>
      <c r="BM104" s="51">
        <f t="shared" si="243"/>
        <v>0</v>
      </c>
      <c r="BN104" s="53">
        <f t="shared" si="188"/>
        <v>0</v>
      </c>
      <c r="BO104" s="53">
        <f t="shared" si="189"/>
        <v>0</v>
      </c>
      <c r="BP104" s="53">
        <f t="shared" si="190"/>
        <v>0</v>
      </c>
      <c r="BQ104" s="53">
        <f t="shared" si="191"/>
        <v>0</v>
      </c>
      <c r="BR104" s="53">
        <f t="shared" si="192"/>
        <v>0</v>
      </c>
      <c r="BS104" s="53">
        <f t="shared" si="193"/>
        <v>0</v>
      </c>
      <c r="BT104" s="53">
        <f t="shared" si="194"/>
        <v>0</v>
      </c>
      <c r="BU104" s="53">
        <f t="shared" si="195"/>
        <v>0</v>
      </c>
      <c r="BV104" s="53">
        <f t="shared" si="196"/>
        <v>0</v>
      </c>
      <c r="BW104" s="53">
        <f t="shared" si="197"/>
        <v>0</v>
      </c>
      <c r="BX104" s="53">
        <f t="shared" si="198"/>
        <v>0</v>
      </c>
      <c r="BY104" s="53">
        <f t="shared" si="199"/>
        <v>0</v>
      </c>
      <c r="BZ104" s="10">
        <f t="shared" si="244"/>
        <v>0</v>
      </c>
      <c r="CA104" s="54">
        <f t="shared" si="245"/>
        <v>0</v>
      </c>
      <c r="CB104" s="10">
        <f t="shared" si="246"/>
        <v>0</v>
      </c>
      <c r="CC104" s="53" cm="1">
        <f t="array" aca="1" ref="CC104" ca="1">BZ104*CELL("contents",$Q104)</f>
        <v>0</v>
      </c>
      <c r="CD104" s="53" cm="1">
        <f t="array" aca="1" ref="CD104" ca="1">CA104*CELL("contents",$Q104)</f>
        <v>0</v>
      </c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>
        <f t="shared" si="247"/>
        <v>0</v>
      </c>
      <c r="CR104" s="51">
        <f t="shared" si="248"/>
        <v>0</v>
      </c>
      <c r="CS104" s="53">
        <f t="shared" si="233"/>
        <v>0</v>
      </c>
      <c r="CT104" s="53">
        <f t="shared" si="249"/>
        <v>0</v>
      </c>
      <c r="CU104" s="53">
        <f t="shared" si="250"/>
        <v>0</v>
      </c>
      <c r="CV104" s="53">
        <f t="shared" si="251"/>
        <v>0</v>
      </c>
      <c r="CW104" s="53">
        <f t="shared" si="252"/>
        <v>0</v>
      </c>
      <c r="CX104" s="53">
        <f t="shared" si="253"/>
        <v>0</v>
      </c>
      <c r="CY104" s="53">
        <f t="shared" si="254"/>
        <v>0</v>
      </c>
      <c r="CZ104" s="53">
        <f t="shared" si="255"/>
        <v>0</v>
      </c>
      <c r="DA104" s="53">
        <f t="shared" si="256"/>
        <v>0</v>
      </c>
      <c r="DB104" s="53">
        <f t="shared" si="257"/>
        <v>0</v>
      </c>
      <c r="DC104" s="53">
        <f t="shared" si="258"/>
        <v>0</v>
      </c>
      <c r="DD104" s="53">
        <f t="shared" si="259"/>
        <v>0</v>
      </c>
      <c r="DE104" s="10">
        <f t="shared" si="260"/>
        <v>0</v>
      </c>
      <c r="DF104" s="54">
        <f t="shared" si="261"/>
        <v>0</v>
      </c>
      <c r="DG104" s="10">
        <f t="shared" si="262"/>
        <v>0</v>
      </c>
      <c r="DH104" s="53" cm="1">
        <f t="array" aca="1" ref="DH104" ca="1">DE104*CELL("contents",$Q104)</f>
        <v>0</v>
      </c>
      <c r="DI104" s="53" cm="1">
        <f t="array" aca="1" ref="DI104" ca="1">DF104*CELL("contents",$Q104)</f>
        <v>0</v>
      </c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>
        <f t="shared" si="263"/>
        <v>0</v>
      </c>
      <c r="DW104" s="51">
        <f t="shared" si="264"/>
        <v>0</v>
      </c>
      <c r="DX104" s="53">
        <f t="shared" si="200"/>
        <v>0</v>
      </c>
      <c r="DY104" s="53">
        <f t="shared" si="201"/>
        <v>0</v>
      </c>
      <c r="DZ104" s="53">
        <f t="shared" si="202"/>
        <v>0</v>
      </c>
      <c r="EA104" s="53">
        <f t="shared" si="203"/>
        <v>0</v>
      </c>
      <c r="EB104" s="53">
        <f t="shared" si="204"/>
        <v>0</v>
      </c>
      <c r="EC104" s="53">
        <f t="shared" si="205"/>
        <v>0</v>
      </c>
      <c r="ED104" s="53">
        <f t="shared" si="206"/>
        <v>0</v>
      </c>
      <c r="EE104" s="53">
        <f t="shared" si="207"/>
        <v>0</v>
      </c>
      <c r="EF104" s="53">
        <f t="shared" si="208"/>
        <v>0</v>
      </c>
      <c r="EG104" s="53">
        <f t="shared" si="209"/>
        <v>0</v>
      </c>
      <c r="EH104" s="53">
        <f t="shared" si="210"/>
        <v>0</v>
      </c>
      <c r="EI104" s="53">
        <f t="shared" si="211"/>
        <v>0</v>
      </c>
      <c r="EJ104" s="10">
        <f t="shared" si="265"/>
        <v>0</v>
      </c>
      <c r="EK104" s="54">
        <f t="shared" si="266"/>
        <v>0</v>
      </c>
      <c r="EL104" s="10">
        <f t="shared" si="267"/>
        <v>0</v>
      </c>
      <c r="EM104" s="53" cm="1">
        <f t="array" aca="1" ref="EM104" ca="1">EJ104*CELL("contents",$Q104)</f>
        <v>0</v>
      </c>
      <c r="EN104" s="53" cm="1">
        <f t="array" aca="1" ref="EN104" ca="1">EK104*CELL("contents",$Q104)</f>
        <v>0</v>
      </c>
      <c r="EO104" s="11">
        <f t="shared" si="268"/>
        <v>1879.5600000000002</v>
      </c>
      <c r="EP104" s="2">
        <v>1</v>
      </c>
      <c r="EQ104" s="2">
        <f t="shared" ref="EQ104:ET104" si="293">EP104*1.0215</f>
        <v>1.0215000000000001</v>
      </c>
      <c r="ER104" s="2">
        <f t="shared" si="293"/>
        <v>1.0434622500000001</v>
      </c>
      <c r="ES104" s="2">
        <f t="shared" si="293"/>
        <v>1.0658966883750003</v>
      </c>
      <c r="ET104" s="2">
        <f t="shared" si="293"/>
        <v>1.0888134671750629</v>
      </c>
      <c r="EU104" s="53">
        <f t="shared" si="213"/>
        <v>1879.5600000000002</v>
      </c>
      <c r="EV104" s="53">
        <f t="shared" si="270"/>
        <v>0</v>
      </c>
      <c r="EW104" s="69">
        <f t="shared" si="214"/>
        <v>0</v>
      </c>
      <c r="EX104" s="69">
        <f t="shared" si="215"/>
        <v>0</v>
      </c>
      <c r="EY104" s="9">
        <f t="shared" si="272"/>
        <v>0</v>
      </c>
      <c r="EZ104" s="9">
        <f t="shared" si="235"/>
        <v>0</v>
      </c>
      <c r="FA104" s="9">
        <f t="shared" si="236"/>
        <v>0</v>
      </c>
      <c r="FB104" s="9">
        <f t="shared" si="237"/>
        <v>0</v>
      </c>
      <c r="FC104" t="s">
        <v>1540</v>
      </c>
    </row>
    <row r="105" spans="1:159" ht="25.5" x14ac:dyDescent="0.25">
      <c r="A105" s="2">
        <v>1.2</v>
      </c>
      <c r="B105" s="2" t="s">
        <v>372</v>
      </c>
      <c r="C105" s="4" t="s">
        <v>157</v>
      </c>
      <c r="D105" s="2" t="s">
        <v>373</v>
      </c>
      <c r="E105" s="33" t="s">
        <v>374</v>
      </c>
      <c r="F105" s="2"/>
      <c r="G105" s="4" t="s">
        <v>151</v>
      </c>
      <c r="H105" s="6" t="s">
        <v>163</v>
      </c>
      <c r="I105" s="4" t="s">
        <v>269</v>
      </c>
      <c r="J105" s="7" t="s">
        <v>154</v>
      </c>
      <c r="K105" s="75">
        <v>77</v>
      </c>
      <c r="L105" s="81">
        <v>77</v>
      </c>
      <c r="M105" s="57">
        <v>0</v>
      </c>
      <c r="N105" s="86">
        <v>0</v>
      </c>
      <c r="O105" s="6" t="s">
        <v>155</v>
      </c>
      <c r="P105" s="2" t="s">
        <v>352</v>
      </c>
      <c r="Q105" s="200">
        <f>VLOOKUP(P105,Contingencies!$A$2:$D$7,4,FALSE)</f>
        <v>0.2</v>
      </c>
      <c r="R105" s="53">
        <f t="shared" si="216"/>
        <v>251.69760000000002</v>
      </c>
      <c r="S105" s="67">
        <f t="shared" si="217"/>
        <v>0</v>
      </c>
      <c r="T105" s="4"/>
      <c r="U105" s="2"/>
      <c r="V105" s="2"/>
      <c r="W105" s="2"/>
      <c r="X105" s="2"/>
      <c r="Y105" s="2"/>
      <c r="Z105" s="4">
        <v>16</v>
      </c>
      <c r="AA105" s="2"/>
      <c r="AB105" s="2"/>
      <c r="AC105" s="2"/>
      <c r="AD105" s="2"/>
      <c r="AE105" s="2"/>
      <c r="AF105" s="2"/>
      <c r="AG105" s="2">
        <f t="shared" si="218"/>
        <v>16</v>
      </c>
      <c r="AH105" s="51">
        <f t="shared" si="238"/>
        <v>0.10666666666666666</v>
      </c>
      <c r="AI105" s="53">
        <f t="shared" si="176"/>
        <v>0</v>
      </c>
      <c r="AJ105" s="53">
        <f t="shared" si="177"/>
        <v>0</v>
      </c>
      <c r="AK105" s="53">
        <f t="shared" si="178"/>
        <v>0</v>
      </c>
      <c r="AL105" s="53">
        <f t="shared" si="179"/>
        <v>0</v>
      </c>
      <c r="AM105" s="53">
        <f t="shared" si="180"/>
        <v>0</v>
      </c>
      <c r="AN105" s="53">
        <f t="shared" si="181"/>
        <v>1258.4880000000001</v>
      </c>
      <c r="AO105" s="53">
        <f t="shared" si="182"/>
        <v>0</v>
      </c>
      <c r="AP105" s="53">
        <f t="shared" si="183"/>
        <v>0</v>
      </c>
      <c r="AQ105" s="53">
        <f t="shared" si="184"/>
        <v>0</v>
      </c>
      <c r="AR105" s="53">
        <f t="shared" si="185"/>
        <v>0</v>
      </c>
      <c r="AS105" s="53">
        <f t="shared" si="186"/>
        <v>0</v>
      </c>
      <c r="AT105" s="53">
        <f t="shared" si="187"/>
        <v>0</v>
      </c>
      <c r="AU105" s="10">
        <f t="shared" si="239"/>
        <v>1258.4880000000001</v>
      </c>
      <c r="AV105" s="54">
        <f t="shared" si="240"/>
        <v>0</v>
      </c>
      <c r="AW105" s="10">
        <f t="shared" si="241"/>
        <v>1258.4880000000001</v>
      </c>
      <c r="AX105" s="53" cm="1">
        <f t="array" aca="1" ref="AX105" ca="1">AU105*CELL("contents",$Q105)</f>
        <v>251.69760000000002</v>
      </c>
      <c r="AY105" s="53" cm="1">
        <f t="array" aca="1" ref="AY105" ca="1">AV105*CELL("contents",$Q105)</f>
        <v>0</v>
      </c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>
        <f t="shared" si="242"/>
        <v>0</v>
      </c>
      <c r="BM105" s="51">
        <f t="shared" si="243"/>
        <v>0</v>
      </c>
      <c r="BN105" s="53">
        <f t="shared" si="188"/>
        <v>0</v>
      </c>
      <c r="BO105" s="53">
        <f t="shared" si="189"/>
        <v>0</v>
      </c>
      <c r="BP105" s="53">
        <f t="shared" si="190"/>
        <v>0</v>
      </c>
      <c r="BQ105" s="53">
        <f t="shared" si="191"/>
        <v>0</v>
      </c>
      <c r="BR105" s="53">
        <f t="shared" si="192"/>
        <v>0</v>
      </c>
      <c r="BS105" s="53">
        <f t="shared" si="193"/>
        <v>0</v>
      </c>
      <c r="BT105" s="53">
        <f t="shared" si="194"/>
        <v>0</v>
      </c>
      <c r="BU105" s="53">
        <f t="shared" si="195"/>
        <v>0</v>
      </c>
      <c r="BV105" s="53">
        <f t="shared" si="196"/>
        <v>0</v>
      </c>
      <c r="BW105" s="53">
        <f t="shared" si="197"/>
        <v>0</v>
      </c>
      <c r="BX105" s="53">
        <f t="shared" si="198"/>
        <v>0</v>
      </c>
      <c r="BY105" s="53">
        <f t="shared" si="199"/>
        <v>0</v>
      </c>
      <c r="BZ105" s="10">
        <f t="shared" si="244"/>
        <v>0</v>
      </c>
      <c r="CA105" s="54">
        <f t="shared" si="245"/>
        <v>0</v>
      </c>
      <c r="CB105" s="10">
        <f t="shared" si="246"/>
        <v>0</v>
      </c>
      <c r="CC105" s="53" cm="1">
        <f t="array" aca="1" ref="CC105" ca="1">BZ105*CELL("contents",$Q105)</f>
        <v>0</v>
      </c>
      <c r="CD105" s="53" cm="1">
        <f t="array" aca="1" ref="CD105" ca="1">CA105*CELL("contents",$Q105)</f>
        <v>0</v>
      </c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>
        <f t="shared" si="247"/>
        <v>0</v>
      </c>
      <c r="CR105" s="51">
        <f t="shared" si="248"/>
        <v>0</v>
      </c>
      <c r="CS105" s="53">
        <f t="shared" si="233"/>
        <v>0</v>
      </c>
      <c r="CT105" s="53">
        <f t="shared" si="249"/>
        <v>0</v>
      </c>
      <c r="CU105" s="53">
        <f t="shared" si="250"/>
        <v>0</v>
      </c>
      <c r="CV105" s="53">
        <f t="shared" si="251"/>
        <v>0</v>
      </c>
      <c r="CW105" s="53">
        <f t="shared" si="252"/>
        <v>0</v>
      </c>
      <c r="CX105" s="53">
        <f t="shared" si="253"/>
        <v>0</v>
      </c>
      <c r="CY105" s="53">
        <f t="shared" si="254"/>
        <v>0</v>
      </c>
      <c r="CZ105" s="53">
        <f t="shared" si="255"/>
        <v>0</v>
      </c>
      <c r="DA105" s="53">
        <f t="shared" si="256"/>
        <v>0</v>
      </c>
      <c r="DB105" s="53">
        <f t="shared" si="257"/>
        <v>0</v>
      </c>
      <c r="DC105" s="53">
        <f t="shared" si="258"/>
        <v>0</v>
      </c>
      <c r="DD105" s="53">
        <f t="shared" si="259"/>
        <v>0</v>
      </c>
      <c r="DE105" s="10">
        <f t="shared" si="260"/>
        <v>0</v>
      </c>
      <c r="DF105" s="54">
        <f t="shared" si="261"/>
        <v>0</v>
      </c>
      <c r="DG105" s="10">
        <f t="shared" si="262"/>
        <v>0</v>
      </c>
      <c r="DH105" s="53" cm="1">
        <f t="array" aca="1" ref="DH105" ca="1">DE105*CELL("contents",$Q105)</f>
        <v>0</v>
      </c>
      <c r="DI105" s="53" cm="1">
        <f t="array" aca="1" ref="DI105" ca="1">DF105*CELL("contents",$Q105)</f>
        <v>0</v>
      </c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>
        <f t="shared" si="263"/>
        <v>0</v>
      </c>
      <c r="DW105" s="51">
        <f t="shared" si="264"/>
        <v>0</v>
      </c>
      <c r="DX105" s="53">
        <f t="shared" si="200"/>
        <v>0</v>
      </c>
      <c r="DY105" s="53">
        <f t="shared" si="201"/>
        <v>0</v>
      </c>
      <c r="DZ105" s="53">
        <f t="shared" si="202"/>
        <v>0</v>
      </c>
      <c r="EA105" s="53">
        <f t="shared" si="203"/>
        <v>0</v>
      </c>
      <c r="EB105" s="53">
        <f t="shared" si="204"/>
        <v>0</v>
      </c>
      <c r="EC105" s="53">
        <f t="shared" si="205"/>
        <v>0</v>
      </c>
      <c r="ED105" s="53">
        <f t="shared" si="206"/>
        <v>0</v>
      </c>
      <c r="EE105" s="53">
        <f t="shared" si="207"/>
        <v>0</v>
      </c>
      <c r="EF105" s="53">
        <f t="shared" si="208"/>
        <v>0</v>
      </c>
      <c r="EG105" s="53">
        <f t="shared" si="209"/>
        <v>0</v>
      </c>
      <c r="EH105" s="53">
        <f t="shared" si="210"/>
        <v>0</v>
      </c>
      <c r="EI105" s="53">
        <f t="shared" si="211"/>
        <v>0</v>
      </c>
      <c r="EJ105" s="10">
        <f t="shared" si="265"/>
        <v>0</v>
      </c>
      <c r="EK105" s="54">
        <f t="shared" si="266"/>
        <v>0</v>
      </c>
      <c r="EL105" s="10">
        <f t="shared" si="267"/>
        <v>0</v>
      </c>
      <c r="EM105" s="53" cm="1">
        <f t="array" aca="1" ref="EM105" ca="1">EJ105*CELL("contents",$Q105)</f>
        <v>0</v>
      </c>
      <c r="EN105" s="53" cm="1">
        <f t="array" aca="1" ref="EN105" ca="1">EK105*CELL("contents",$Q105)</f>
        <v>0</v>
      </c>
      <c r="EO105" s="11">
        <f t="shared" si="268"/>
        <v>1258.4880000000001</v>
      </c>
      <c r="EP105" s="2">
        <v>1</v>
      </c>
      <c r="EQ105" s="2">
        <f t="shared" ref="EQ105:ET105" si="294">EP105*1.0215</f>
        <v>1.0215000000000001</v>
      </c>
      <c r="ER105" s="2">
        <f t="shared" si="294"/>
        <v>1.0434622500000001</v>
      </c>
      <c r="ES105" s="2">
        <f t="shared" si="294"/>
        <v>1.0658966883750003</v>
      </c>
      <c r="ET105" s="2">
        <f t="shared" si="294"/>
        <v>1.0888134671750629</v>
      </c>
      <c r="EU105" s="53">
        <f t="shared" si="213"/>
        <v>1258.4880000000001</v>
      </c>
      <c r="EV105" s="53">
        <f t="shared" si="270"/>
        <v>0</v>
      </c>
      <c r="EW105" s="69">
        <f t="shared" si="214"/>
        <v>0</v>
      </c>
      <c r="EX105" s="69">
        <f t="shared" si="215"/>
        <v>0</v>
      </c>
      <c r="EY105" s="9">
        <f t="shared" si="272"/>
        <v>0</v>
      </c>
      <c r="EZ105" s="9">
        <f t="shared" si="235"/>
        <v>0</v>
      </c>
      <c r="FA105" s="9">
        <f t="shared" si="236"/>
        <v>0</v>
      </c>
      <c r="FB105" s="9">
        <f t="shared" si="237"/>
        <v>0</v>
      </c>
      <c r="FC105" t="s">
        <v>1540</v>
      </c>
    </row>
    <row r="106" spans="1:159" ht="25.5" x14ac:dyDescent="0.25">
      <c r="A106" s="2">
        <v>1.2</v>
      </c>
      <c r="B106" s="2" t="s">
        <v>372</v>
      </c>
      <c r="C106" s="4" t="s">
        <v>157</v>
      </c>
      <c r="D106" s="2" t="s">
        <v>373</v>
      </c>
      <c r="E106" s="33" t="s">
        <v>374</v>
      </c>
      <c r="F106" s="2"/>
      <c r="G106" s="4" t="s">
        <v>347</v>
      </c>
      <c r="H106" s="6" t="s">
        <v>347</v>
      </c>
      <c r="I106" s="4"/>
      <c r="J106" s="4" t="s">
        <v>154</v>
      </c>
      <c r="K106" s="75"/>
      <c r="L106" s="80">
        <v>1</v>
      </c>
      <c r="M106" s="57">
        <v>0</v>
      </c>
      <c r="N106" s="86">
        <v>0.53</v>
      </c>
      <c r="O106" s="6" t="s">
        <v>155</v>
      </c>
      <c r="P106" s="2" t="s">
        <v>352</v>
      </c>
      <c r="Q106" s="200">
        <f>VLOOKUP(P106,Contingencies!$A$2:$D$7,4,FALSE)</f>
        <v>0.2</v>
      </c>
      <c r="R106" s="53">
        <f t="shared" si="216"/>
        <v>300</v>
      </c>
      <c r="S106" s="67">
        <f t="shared" si="217"/>
        <v>0</v>
      </c>
      <c r="T106" s="4"/>
      <c r="U106" s="2"/>
      <c r="V106" s="2"/>
      <c r="W106" s="2"/>
      <c r="X106" s="2"/>
      <c r="Y106" s="2"/>
      <c r="Z106" s="4">
        <v>1500</v>
      </c>
      <c r="AA106" s="2"/>
      <c r="AB106" s="2"/>
      <c r="AC106" s="2"/>
      <c r="AD106" s="2"/>
      <c r="AE106" s="2"/>
      <c r="AF106" s="2"/>
      <c r="AG106" s="2">
        <f t="shared" si="218"/>
        <v>0</v>
      </c>
      <c r="AH106" s="51">
        <f t="shared" si="238"/>
        <v>0</v>
      </c>
      <c r="AI106" s="53">
        <f t="shared" si="176"/>
        <v>0</v>
      </c>
      <c r="AJ106" s="53">
        <f t="shared" si="177"/>
        <v>0</v>
      </c>
      <c r="AK106" s="53">
        <f t="shared" si="178"/>
        <v>0</v>
      </c>
      <c r="AL106" s="53">
        <f t="shared" si="179"/>
        <v>0</v>
      </c>
      <c r="AM106" s="53">
        <f t="shared" si="180"/>
        <v>0</v>
      </c>
      <c r="AN106" s="53">
        <f t="shared" si="181"/>
        <v>1500</v>
      </c>
      <c r="AO106" s="53">
        <f t="shared" si="182"/>
        <v>0</v>
      </c>
      <c r="AP106" s="53">
        <f t="shared" si="183"/>
        <v>0</v>
      </c>
      <c r="AQ106" s="53">
        <f t="shared" si="184"/>
        <v>0</v>
      </c>
      <c r="AR106" s="53">
        <f t="shared" si="185"/>
        <v>0</v>
      </c>
      <c r="AS106" s="53">
        <f t="shared" si="186"/>
        <v>0</v>
      </c>
      <c r="AT106" s="53">
        <f t="shared" si="187"/>
        <v>0</v>
      </c>
      <c r="AU106" s="10">
        <f t="shared" si="239"/>
        <v>1500</v>
      </c>
      <c r="AV106" s="54">
        <f t="shared" si="240"/>
        <v>0</v>
      </c>
      <c r="AW106" s="10">
        <f t="shared" si="241"/>
        <v>1500</v>
      </c>
      <c r="AX106" s="53" cm="1">
        <f t="array" aca="1" ref="AX106" ca="1">AU106*CELL("contents",$Q106)</f>
        <v>300</v>
      </c>
      <c r="AY106" s="53" cm="1">
        <f t="array" aca="1" ref="AY106" ca="1">AV106*CELL("contents",$Q106)</f>
        <v>0</v>
      </c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>
        <f t="shared" si="242"/>
        <v>0</v>
      </c>
      <c r="BM106" s="51">
        <f t="shared" si="243"/>
        <v>0</v>
      </c>
      <c r="BN106" s="53">
        <f t="shared" si="188"/>
        <v>0</v>
      </c>
      <c r="BO106" s="53">
        <f t="shared" si="189"/>
        <v>0</v>
      </c>
      <c r="BP106" s="53">
        <f t="shared" si="190"/>
        <v>0</v>
      </c>
      <c r="BQ106" s="53">
        <f t="shared" si="191"/>
        <v>0</v>
      </c>
      <c r="BR106" s="53">
        <f t="shared" si="192"/>
        <v>0</v>
      </c>
      <c r="BS106" s="53">
        <f t="shared" si="193"/>
        <v>0</v>
      </c>
      <c r="BT106" s="53">
        <f t="shared" si="194"/>
        <v>0</v>
      </c>
      <c r="BU106" s="53">
        <f t="shared" si="195"/>
        <v>0</v>
      </c>
      <c r="BV106" s="53">
        <f t="shared" si="196"/>
        <v>0</v>
      </c>
      <c r="BW106" s="53">
        <f t="shared" si="197"/>
        <v>0</v>
      </c>
      <c r="BX106" s="53">
        <f t="shared" si="198"/>
        <v>0</v>
      </c>
      <c r="BY106" s="53">
        <f t="shared" si="199"/>
        <v>0</v>
      </c>
      <c r="BZ106" s="10">
        <f t="shared" si="244"/>
        <v>0</v>
      </c>
      <c r="CA106" s="54">
        <f t="shared" si="245"/>
        <v>0</v>
      </c>
      <c r="CB106" s="10">
        <f t="shared" si="246"/>
        <v>0</v>
      </c>
      <c r="CC106" s="53" cm="1">
        <f t="array" aca="1" ref="CC106" ca="1">BZ106*CELL("contents",$Q106)</f>
        <v>0</v>
      </c>
      <c r="CD106" s="53" cm="1">
        <f t="array" aca="1" ref="CD106" ca="1">CA106*CELL("contents",$Q106)</f>
        <v>0</v>
      </c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>
        <f t="shared" si="247"/>
        <v>0</v>
      </c>
      <c r="CR106" s="51">
        <f t="shared" si="248"/>
        <v>0</v>
      </c>
      <c r="CS106" s="53">
        <f t="shared" si="233"/>
        <v>0</v>
      </c>
      <c r="CT106" s="53">
        <f t="shared" si="249"/>
        <v>0</v>
      </c>
      <c r="CU106" s="53">
        <f t="shared" si="250"/>
        <v>0</v>
      </c>
      <c r="CV106" s="53">
        <f t="shared" si="251"/>
        <v>0</v>
      </c>
      <c r="CW106" s="53">
        <f t="shared" si="252"/>
        <v>0</v>
      </c>
      <c r="CX106" s="53">
        <f t="shared" si="253"/>
        <v>0</v>
      </c>
      <c r="CY106" s="53">
        <f t="shared" si="254"/>
        <v>0</v>
      </c>
      <c r="CZ106" s="53">
        <f t="shared" si="255"/>
        <v>0</v>
      </c>
      <c r="DA106" s="53">
        <f t="shared" si="256"/>
        <v>0</v>
      </c>
      <c r="DB106" s="53">
        <f t="shared" si="257"/>
        <v>0</v>
      </c>
      <c r="DC106" s="53">
        <f t="shared" si="258"/>
        <v>0</v>
      </c>
      <c r="DD106" s="53">
        <f t="shared" si="259"/>
        <v>0</v>
      </c>
      <c r="DE106" s="10">
        <f t="shared" si="260"/>
        <v>0</v>
      </c>
      <c r="DF106" s="54">
        <f t="shared" si="261"/>
        <v>0</v>
      </c>
      <c r="DG106" s="10">
        <f t="shared" si="262"/>
        <v>0</v>
      </c>
      <c r="DH106" s="53" cm="1">
        <f t="array" aca="1" ref="DH106" ca="1">DE106*CELL("contents",$Q106)</f>
        <v>0</v>
      </c>
      <c r="DI106" s="53" cm="1">
        <f t="array" aca="1" ref="DI106" ca="1">DF106*CELL("contents",$Q106)</f>
        <v>0</v>
      </c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>
        <f t="shared" si="263"/>
        <v>0</v>
      </c>
      <c r="DW106" s="51">
        <f t="shared" si="264"/>
        <v>0</v>
      </c>
      <c r="DX106" s="53">
        <f t="shared" si="200"/>
        <v>0</v>
      </c>
      <c r="DY106" s="53">
        <f t="shared" si="201"/>
        <v>0</v>
      </c>
      <c r="DZ106" s="53">
        <f t="shared" si="202"/>
        <v>0</v>
      </c>
      <c r="EA106" s="53">
        <f t="shared" si="203"/>
        <v>0</v>
      </c>
      <c r="EB106" s="53">
        <f t="shared" si="204"/>
        <v>0</v>
      </c>
      <c r="EC106" s="53">
        <f t="shared" si="205"/>
        <v>0</v>
      </c>
      <c r="ED106" s="53">
        <f t="shared" si="206"/>
        <v>0</v>
      </c>
      <c r="EE106" s="53">
        <f t="shared" si="207"/>
        <v>0</v>
      </c>
      <c r="EF106" s="53">
        <f t="shared" si="208"/>
        <v>0</v>
      </c>
      <c r="EG106" s="53">
        <f t="shared" si="209"/>
        <v>0</v>
      </c>
      <c r="EH106" s="53">
        <f t="shared" si="210"/>
        <v>0</v>
      </c>
      <c r="EI106" s="53">
        <f t="shared" si="211"/>
        <v>0</v>
      </c>
      <c r="EJ106" s="10">
        <f t="shared" si="265"/>
        <v>0</v>
      </c>
      <c r="EK106" s="54">
        <f t="shared" si="266"/>
        <v>0</v>
      </c>
      <c r="EL106" s="10">
        <f t="shared" si="267"/>
        <v>0</v>
      </c>
      <c r="EM106" s="53" cm="1">
        <f t="array" aca="1" ref="EM106" ca="1">EJ106*CELL("contents",$Q106)</f>
        <v>0</v>
      </c>
      <c r="EN106" s="53" cm="1">
        <f t="array" aca="1" ref="EN106" ca="1">EK106*CELL("contents",$Q106)</f>
        <v>0</v>
      </c>
      <c r="EO106" s="11">
        <f t="shared" si="268"/>
        <v>1500</v>
      </c>
      <c r="EP106" s="2">
        <v>1</v>
      </c>
      <c r="EQ106" s="2">
        <f t="shared" ref="EQ106:ET106" si="295">EP106*1.0215</f>
        <v>1.0215000000000001</v>
      </c>
      <c r="ER106" s="2">
        <f t="shared" si="295"/>
        <v>1.0434622500000001</v>
      </c>
      <c r="ES106" s="2">
        <f t="shared" si="295"/>
        <v>1.0658966883750003</v>
      </c>
      <c r="ET106" s="2">
        <f t="shared" si="295"/>
        <v>1.0888134671750629</v>
      </c>
      <c r="EU106" s="53">
        <f t="shared" si="213"/>
        <v>0</v>
      </c>
      <c r="EV106" s="53">
        <f t="shared" si="270"/>
        <v>0</v>
      </c>
      <c r="EW106" s="69">
        <f t="shared" si="214"/>
        <v>0</v>
      </c>
      <c r="EX106" s="69">
        <f t="shared" si="215"/>
        <v>0</v>
      </c>
      <c r="EY106" s="9">
        <f t="shared" si="272"/>
        <v>0</v>
      </c>
      <c r="EZ106" s="9">
        <f t="shared" si="235"/>
        <v>0</v>
      </c>
      <c r="FA106" s="9">
        <f t="shared" si="236"/>
        <v>0</v>
      </c>
      <c r="FB106" s="9">
        <f t="shared" si="237"/>
        <v>0</v>
      </c>
      <c r="FC106" t="s">
        <v>1540</v>
      </c>
    </row>
    <row r="107" spans="1:159" ht="25.5" x14ac:dyDescent="0.25">
      <c r="A107" s="2">
        <v>1.2</v>
      </c>
      <c r="B107" s="2" t="s">
        <v>375</v>
      </c>
      <c r="C107" s="4" t="s">
        <v>157</v>
      </c>
      <c r="D107" s="2" t="s">
        <v>376</v>
      </c>
      <c r="E107" s="33" t="s">
        <v>377</v>
      </c>
      <c r="F107" s="2"/>
      <c r="G107" s="4" t="s">
        <v>151</v>
      </c>
      <c r="H107" s="6" t="s">
        <v>163</v>
      </c>
      <c r="I107" s="4" t="s">
        <v>159</v>
      </c>
      <c r="J107" s="7" t="s">
        <v>154</v>
      </c>
      <c r="K107" s="75">
        <v>115</v>
      </c>
      <c r="L107" s="81">
        <v>115</v>
      </c>
      <c r="M107" s="57">
        <v>0</v>
      </c>
      <c r="N107" s="86">
        <v>0</v>
      </c>
      <c r="O107" s="6" t="s">
        <v>155</v>
      </c>
      <c r="P107" s="2" t="s">
        <v>352</v>
      </c>
      <c r="Q107" s="200">
        <f>VLOOKUP(P107,Contingencies!$A$2:$D$7,4,FALSE)</f>
        <v>0.2</v>
      </c>
      <c r="R107" s="53">
        <f t="shared" si="216"/>
        <v>575.99116200000014</v>
      </c>
      <c r="S107" s="67">
        <f t="shared" si="217"/>
        <v>0</v>
      </c>
      <c r="T107" s="4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>
        <f t="shared" si="218"/>
        <v>0</v>
      </c>
      <c r="AH107" s="51">
        <f t="shared" si="238"/>
        <v>0</v>
      </c>
      <c r="AI107" s="53">
        <f t="shared" si="176"/>
        <v>0</v>
      </c>
      <c r="AJ107" s="53">
        <f t="shared" si="177"/>
        <v>0</v>
      </c>
      <c r="AK107" s="53">
        <f t="shared" si="178"/>
        <v>0</v>
      </c>
      <c r="AL107" s="53">
        <f t="shared" si="179"/>
        <v>0</v>
      </c>
      <c r="AM107" s="53">
        <f t="shared" si="180"/>
        <v>0</v>
      </c>
      <c r="AN107" s="53">
        <f t="shared" si="181"/>
        <v>0</v>
      </c>
      <c r="AO107" s="53">
        <f t="shared" si="182"/>
        <v>0</v>
      </c>
      <c r="AP107" s="53">
        <f t="shared" si="183"/>
        <v>0</v>
      </c>
      <c r="AQ107" s="53">
        <f t="shared" si="184"/>
        <v>0</v>
      </c>
      <c r="AR107" s="53">
        <f t="shared" si="185"/>
        <v>0</v>
      </c>
      <c r="AS107" s="53">
        <f t="shared" si="186"/>
        <v>0</v>
      </c>
      <c r="AT107" s="53">
        <f t="shared" si="187"/>
        <v>0</v>
      </c>
      <c r="AU107" s="10">
        <f t="shared" si="239"/>
        <v>0</v>
      </c>
      <c r="AV107" s="54">
        <f t="shared" si="240"/>
        <v>0</v>
      </c>
      <c r="AW107" s="10">
        <f t="shared" si="241"/>
        <v>0</v>
      </c>
      <c r="AX107" s="53" cm="1">
        <f t="array" aca="1" ref="AX107" ca="1">AU107*CELL("contents",$Q107)</f>
        <v>0</v>
      </c>
      <c r="AY107" s="53" cm="1">
        <f t="array" aca="1" ref="AY107" ca="1">AV107*CELL("contents",$Q107)</f>
        <v>0</v>
      </c>
      <c r="AZ107" s="2"/>
      <c r="BA107" s="2"/>
      <c r="BB107" s="2"/>
      <c r="BC107" s="2"/>
      <c r="BD107" s="2"/>
      <c r="BE107" s="4">
        <v>12</v>
      </c>
      <c r="BF107" s="4">
        <v>12</v>
      </c>
      <c r="BG107" s="2"/>
      <c r="BH107" s="2"/>
      <c r="BI107" s="2"/>
      <c r="BJ107" s="2"/>
      <c r="BK107" s="2"/>
      <c r="BL107" s="2">
        <f t="shared" si="242"/>
        <v>24</v>
      </c>
      <c r="BM107" s="51">
        <f t="shared" si="243"/>
        <v>0.16</v>
      </c>
      <c r="BN107" s="53">
        <f t="shared" si="188"/>
        <v>0</v>
      </c>
      <c r="BO107" s="53">
        <f t="shared" si="189"/>
        <v>0</v>
      </c>
      <c r="BP107" s="53">
        <f t="shared" si="190"/>
        <v>0</v>
      </c>
      <c r="BQ107" s="53">
        <f t="shared" si="191"/>
        <v>0</v>
      </c>
      <c r="BR107" s="53">
        <f t="shared" si="192"/>
        <v>0</v>
      </c>
      <c r="BS107" s="53">
        <f t="shared" si="193"/>
        <v>1439.9779050000002</v>
      </c>
      <c r="BT107" s="53">
        <f t="shared" si="194"/>
        <v>1439.9779050000002</v>
      </c>
      <c r="BU107" s="53">
        <f t="shared" si="195"/>
        <v>0</v>
      </c>
      <c r="BV107" s="53">
        <f t="shared" si="196"/>
        <v>0</v>
      </c>
      <c r="BW107" s="53">
        <f t="shared" si="197"/>
        <v>0</v>
      </c>
      <c r="BX107" s="53">
        <f t="shared" si="198"/>
        <v>0</v>
      </c>
      <c r="BY107" s="53">
        <f t="shared" si="199"/>
        <v>0</v>
      </c>
      <c r="BZ107" s="10">
        <f t="shared" si="244"/>
        <v>2879.9558100000004</v>
      </c>
      <c r="CA107" s="54">
        <f t="shared" si="245"/>
        <v>0</v>
      </c>
      <c r="CB107" s="10">
        <f t="shared" si="246"/>
        <v>2879.9558100000004</v>
      </c>
      <c r="CC107" s="53" cm="1">
        <f t="array" aca="1" ref="CC107" ca="1">BZ107*CELL("contents",$Q107)</f>
        <v>575.99116200000014</v>
      </c>
      <c r="CD107" s="53" cm="1">
        <f t="array" aca="1" ref="CD107" ca="1">CA107*CELL("contents",$Q107)</f>
        <v>0</v>
      </c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>
        <f t="shared" si="247"/>
        <v>0</v>
      </c>
      <c r="CR107" s="51">
        <f t="shared" si="248"/>
        <v>0</v>
      </c>
      <c r="CS107" s="53">
        <f t="shared" si="233"/>
        <v>0</v>
      </c>
      <c r="CT107" s="53">
        <f t="shared" si="249"/>
        <v>0</v>
      </c>
      <c r="CU107" s="53">
        <f t="shared" si="250"/>
        <v>0</v>
      </c>
      <c r="CV107" s="53">
        <f t="shared" si="251"/>
        <v>0</v>
      </c>
      <c r="CW107" s="53">
        <f t="shared" si="252"/>
        <v>0</v>
      </c>
      <c r="CX107" s="53">
        <f t="shared" si="253"/>
        <v>0</v>
      </c>
      <c r="CY107" s="53">
        <f t="shared" si="254"/>
        <v>0</v>
      </c>
      <c r="CZ107" s="53">
        <f t="shared" si="255"/>
        <v>0</v>
      </c>
      <c r="DA107" s="53">
        <f t="shared" si="256"/>
        <v>0</v>
      </c>
      <c r="DB107" s="53">
        <f t="shared" si="257"/>
        <v>0</v>
      </c>
      <c r="DC107" s="53">
        <f t="shared" si="258"/>
        <v>0</v>
      </c>
      <c r="DD107" s="53">
        <f t="shared" si="259"/>
        <v>0</v>
      </c>
      <c r="DE107" s="10">
        <f t="shared" si="260"/>
        <v>0</v>
      </c>
      <c r="DF107" s="54">
        <f t="shared" si="261"/>
        <v>0</v>
      </c>
      <c r="DG107" s="10">
        <f t="shared" si="262"/>
        <v>0</v>
      </c>
      <c r="DH107" s="53" cm="1">
        <f t="array" aca="1" ref="DH107" ca="1">DE107*CELL("contents",$Q107)</f>
        <v>0</v>
      </c>
      <c r="DI107" s="53" cm="1">
        <f t="array" aca="1" ref="DI107" ca="1">DF107*CELL("contents",$Q107)</f>
        <v>0</v>
      </c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>
        <f t="shared" si="263"/>
        <v>0</v>
      </c>
      <c r="DW107" s="51">
        <f t="shared" si="264"/>
        <v>0</v>
      </c>
      <c r="DX107" s="53">
        <f t="shared" si="200"/>
        <v>0</v>
      </c>
      <c r="DY107" s="53">
        <f t="shared" si="201"/>
        <v>0</v>
      </c>
      <c r="DZ107" s="53">
        <f t="shared" si="202"/>
        <v>0</v>
      </c>
      <c r="EA107" s="53">
        <f t="shared" si="203"/>
        <v>0</v>
      </c>
      <c r="EB107" s="53">
        <f t="shared" si="204"/>
        <v>0</v>
      </c>
      <c r="EC107" s="53">
        <f t="shared" si="205"/>
        <v>0</v>
      </c>
      <c r="ED107" s="53">
        <f t="shared" si="206"/>
        <v>0</v>
      </c>
      <c r="EE107" s="53">
        <f t="shared" si="207"/>
        <v>0</v>
      </c>
      <c r="EF107" s="53">
        <f t="shared" si="208"/>
        <v>0</v>
      </c>
      <c r="EG107" s="53">
        <f t="shared" si="209"/>
        <v>0</v>
      </c>
      <c r="EH107" s="53">
        <f t="shared" si="210"/>
        <v>0</v>
      </c>
      <c r="EI107" s="53">
        <f t="shared" si="211"/>
        <v>0</v>
      </c>
      <c r="EJ107" s="10">
        <f t="shared" si="265"/>
        <v>0</v>
      </c>
      <c r="EK107" s="54">
        <f t="shared" si="266"/>
        <v>0</v>
      </c>
      <c r="EL107" s="10">
        <f t="shared" si="267"/>
        <v>0</v>
      </c>
      <c r="EM107" s="53" cm="1">
        <f t="array" aca="1" ref="EM107" ca="1">EJ107*CELL("contents",$Q107)</f>
        <v>0</v>
      </c>
      <c r="EN107" s="53" cm="1">
        <f t="array" aca="1" ref="EN107" ca="1">EK107*CELL("contents",$Q107)</f>
        <v>0</v>
      </c>
      <c r="EO107" s="11">
        <f t="shared" si="268"/>
        <v>2879.9558100000004</v>
      </c>
      <c r="EP107" s="2">
        <v>1</v>
      </c>
      <c r="EQ107" s="2">
        <f t="shared" ref="EQ107:ET107" si="296">EP107*1.0215</f>
        <v>1.0215000000000001</v>
      </c>
      <c r="ER107" s="2">
        <f t="shared" si="296"/>
        <v>1.0434622500000001</v>
      </c>
      <c r="ES107" s="2">
        <f t="shared" si="296"/>
        <v>1.0658966883750003</v>
      </c>
      <c r="ET107" s="2">
        <f t="shared" si="296"/>
        <v>1.0888134671750629</v>
      </c>
      <c r="EU107" s="53">
        <f t="shared" si="213"/>
        <v>0</v>
      </c>
      <c r="EV107" s="53">
        <f t="shared" si="270"/>
        <v>2879.9558100000004</v>
      </c>
      <c r="EW107" s="69">
        <f t="shared" si="214"/>
        <v>0</v>
      </c>
      <c r="EX107" s="69">
        <f t="shared" si="215"/>
        <v>0</v>
      </c>
      <c r="EY107" s="9">
        <f t="shared" si="272"/>
        <v>0</v>
      </c>
      <c r="EZ107" s="9">
        <f t="shared" si="235"/>
        <v>0</v>
      </c>
      <c r="FA107" s="9">
        <f t="shared" si="236"/>
        <v>0</v>
      </c>
      <c r="FB107" s="9">
        <f t="shared" si="237"/>
        <v>0</v>
      </c>
      <c r="FC107" t="s">
        <v>1540</v>
      </c>
    </row>
    <row r="108" spans="1:159" ht="25.5" x14ac:dyDescent="0.25">
      <c r="A108" s="2">
        <v>1.2</v>
      </c>
      <c r="B108" s="2" t="s">
        <v>375</v>
      </c>
      <c r="C108" s="4" t="s">
        <v>157</v>
      </c>
      <c r="D108" s="2" t="s">
        <v>376</v>
      </c>
      <c r="E108" s="33" t="s">
        <v>377</v>
      </c>
      <c r="F108" s="2"/>
      <c r="G108" s="4" t="s">
        <v>347</v>
      </c>
      <c r="H108" s="6" t="s">
        <v>347</v>
      </c>
      <c r="I108" s="4"/>
      <c r="J108" s="4" t="s">
        <v>154</v>
      </c>
      <c r="K108" s="75"/>
      <c r="L108" s="80">
        <v>1</v>
      </c>
      <c r="M108" s="57">
        <v>0</v>
      </c>
      <c r="N108" s="86">
        <v>0.53</v>
      </c>
      <c r="O108" s="6" t="s">
        <v>155</v>
      </c>
      <c r="P108" s="2" t="s">
        <v>352</v>
      </c>
      <c r="Q108" s="200">
        <f>VLOOKUP(P108,Contingencies!$A$2:$D$7,4,FALSE)</f>
        <v>0.2</v>
      </c>
      <c r="R108" s="53">
        <f t="shared" si="216"/>
        <v>480</v>
      </c>
      <c r="S108" s="67">
        <f t="shared" si="217"/>
        <v>0</v>
      </c>
      <c r="T108" s="4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>
        <f t="shared" si="218"/>
        <v>0</v>
      </c>
      <c r="AH108" s="51">
        <f t="shared" si="238"/>
        <v>0</v>
      </c>
      <c r="AI108" s="53">
        <f t="shared" si="176"/>
        <v>0</v>
      </c>
      <c r="AJ108" s="53">
        <f t="shared" si="177"/>
        <v>0</v>
      </c>
      <c r="AK108" s="53">
        <f t="shared" si="178"/>
        <v>0</v>
      </c>
      <c r="AL108" s="53">
        <f t="shared" si="179"/>
        <v>0</v>
      </c>
      <c r="AM108" s="53">
        <f t="shared" si="180"/>
        <v>0</v>
      </c>
      <c r="AN108" s="53">
        <f t="shared" si="181"/>
        <v>0</v>
      </c>
      <c r="AO108" s="53">
        <f t="shared" si="182"/>
        <v>0</v>
      </c>
      <c r="AP108" s="53">
        <f t="shared" si="183"/>
        <v>0</v>
      </c>
      <c r="AQ108" s="53">
        <f t="shared" si="184"/>
        <v>0</v>
      </c>
      <c r="AR108" s="53">
        <f t="shared" si="185"/>
        <v>0</v>
      </c>
      <c r="AS108" s="53">
        <f t="shared" si="186"/>
        <v>0</v>
      </c>
      <c r="AT108" s="53">
        <f t="shared" si="187"/>
        <v>0</v>
      </c>
      <c r="AU108" s="10">
        <f t="shared" si="239"/>
        <v>0</v>
      </c>
      <c r="AV108" s="54">
        <f t="shared" si="240"/>
        <v>0</v>
      </c>
      <c r="AW108" s="10">
        <f t="shared" si="241"/>
        <v>0</v>
      </c>
      <c r="AX108" s="53" cm="1">
        <f t="array" aca="1" ref="AX108" ca="1">AU108*CELL("contents",$Q108)</f>
        <v>0</v>
      </c>
      <c r="AY108" s="53" cm="1">
        <f t="array" aca="1" ref="AY108" ca="1">AV108*CELL("contents",$Q108)</f>
        <v>0</v>
      </c>
      <c r="AZ108" s="2"/>
      <c r="BA108" s="2"/>
      <c r="BB108" s="2"/>
      <c r="BC108" s="2"/>
      <c r="BD108" s="2"/>
      <c r="BE108" s="4">
        <v>1200</v>
      </c>
      <c r="BF108" s="4">
        <v>1200</v>
      </c>
      <c r="BG108" s="2"/>
      <c r="BH108" s="2"/>
      <c r="BI108" s="2"/>
      <c r="BJ108" s="2"/>
      <c r="BK108" s="2"/>
      <c r="BL108" s="2">
        <f t="shared" si="242"/>
        <v>0</v>
      </c>
      <c r="BM108" s="51">
        <f t="shared" si="243"/>
        <v>0</v>
      </c>
      <c r="BN108" s="53">
        <f t="shared" si="188"/>
        <v>0</v>
      </c>
      <c r="BO108" s="53">
        <f t="shared" si="189"/>
        <v>0</v>
      </c>
      <c r="BP108" s="53">
        <f t="shared" si="190"/>
        <v>0</v>
      </c>
      <c r="BQ108" s="53">
        <f t="shared" si="191"/>
        <v>0</v>
      </c>
      <c r="BR108" s="53">
        <f t="shared" si="192"/>
        <v>0</v>
      </c>
      <c r="BS108" s="53">
        <f t="shared" si="193"/>
        <v>1200</v>
      </c>
      <c r="BT108" s="53">
        <f t="shared" si="194"/>
        <v>1200</v>
      </c>
      <c r="BU108" s="53">
        <f t="shared" si="195"/>
        <v>0</v>
      </c>
      <c r="BV108" s="53">
        <f t="shared" si="196"/>
        <v>0</v>
      </c>
      <c r="BW108" s="53">
        <f t="shared" si="197"/>
        <v>0</v>
      </c>
      <c r="BX108" s="53">
        <f t="shared" si="198"/>
        <v>0</v>
      </c>
      <c r="BY108" s="53">
        <f t="shared" si="199"/>
        <v>0</v>
      </c>
      <c r="BZ108" s="10">
        <f t="shared" si="244"/>
        <v>2400</v>
      </c>
      <c r="CA108" s="54">
        <f t="shared" si="245"/>
        <v>0</v>
      </c>
      <c r="CB108" s="10">
        <f t="shared" si="246"/>
        <v>2400</v>
      </c>
      <c r="CC108" s="53" cm="1">
        <f t="array" aca="1" ref="CC108" ca="1">BZ108*CELL("contents",$Q108)</f>
        <v>480</v>
      </c>
      <c r="CD108" s="53" cm="1">
        <f t="array" aca="1" ref="CD108" ca="1">CA108*CELL("contents",$Q108)</f>
        <v>0</v>
      </c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>
        <f t="shared" si="247"/>
        <v>0</v>
      </c>
      <c r="CR108" s="51">
        <f t="shared" si="248"/>
        <v>0</v>
      </c>
      <c r="CS108" s="53">
        <f t="shared" si="233"/>
        <v>0</v>
      </c>
      <c r="CT108" s="53">
        <f t="shared" si="249"/>
        <v>0</v>
      </c>
      <c r="CU108" s="53">
        <f t="shared" si="250"/>
        <v>0</v>
      </c>
      <c r="CV108" s="53">
        <f t="shared" si="251"/>
        <v>0</v>
      </c>
      <c r="CW108" s="53">
        <f t="shared" si="252"/>
        <v>0</v>
      </c>
      <c r="CX108" s="53">
        <f t="shared" si="253"/>
        <v>0</v>
      </c>
      <c r="CY108" s="53">
        <f t="shared" si="254"/>
        <v>0</v>
      </c>
      <c r="CZ108" s="53">
        <f t="shared" si="255"/>
        <v>0</v>
      </c>
      <c r="DA108" s="53">
        <f t="shared" si="256"/>
        <v>0</v>
      </c>
      <c r="DB108" s="53">
        <f t="shared" si="257"/>
        <v>0</v>
      </c>
      <c r="DC108" s="53">
        <f t="shared" si="258"/>
        <v>0</v>
      </c>
      <c r="DD108" s="53">
        <f t="shared" si="259"/>
        <v>0</v>
      </c>
      <c r="DE108" s="10">
        <f t="shared" si="260"/>
        <v>0</v>
      </c>
      <c r="DF108" s="54">
        <f t="shared" si="261"/>
        <v>0</v>
      </c>
      <c r="DG108" s="10">
        <f t="shared" si="262"/>
        <v>0</v>
      </c>
      <c r="DH108" s="53" cm="1">
        <f t="array" aca="1" ref="DH108" ca="1">DE108*CELL("contents",$Q108)</f>
        <v>0</v>
      </c>
      <c r="DI108" s="53" cm="1">
        <f t="array" aca="1" ref="DI108" ca="1">DF108*CELL("contents",$Q108)</f>
        <v>0</v>
      </c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>
        <f t="shared" si="263"/>
        <v>0</v>
      </c>
      <c r="DW108" s="51">
        <f t="shared" si="264"/>
        <v>0</v>
      </c>
      <c r="DX108" s="53">
        <f t="shared" si="200"/>
        <v>0</v>
      </c>
      <c r="DY108" s="53">
        <f t="shared" si="201"/>
        <v>0</v>
      </c>
      <c r="DZ108" s="53">
        <f t="shared" si="202"/>
        <v>0</v>
      </c>
      <c r="EA108" s="53">
        <f t="shared" si="203"/>
        <v>0</v>
      </c>
      <c r="EB108" s="53">
        <f t="shared" si="204"/>
        <v>0</v>
      </c>
      <c r="EC108" s="53">
        <f t="shared" si="205"/>
        <v>0</v>
      </c>
      <c r="ED108" s="53">
        <f t="shared" si="206"/>
        <v>0</v>
      </c>
      <c r="EE108" s="53">
        <f t="shared" si="207"/>
        <v>0</v>
      </c>
      <c r="EF108" s="53">
        <f t="shared" si="208"/>
        <v>0</v>
      </c>
      <c r="EG108" s="53">
        <f t="shared" si="209"/>
        <v>0</v>
      </c>
      <c r="EH108" s="53">
        <f t="shared" si="210"/>
        <v>0</v>
      </c>
      <c r="EI108" s="53">
        <f t="shared" si="211"/>
        <v>0</v>
      </c>
      <c r="EJ108" s="10">
        <f t="shared" si="265"/>
        <v>0</v>
      </c>
      <c r="EK108" s="54">
        <f t="shared" si="266"/>
        <v>0</v>
      </c>
      <c r="EL108" s="10">
        <f t="shared" si="267"/>
        <v>0</v>
      </c>
      <c r="EM108" s="53" cm="1">
        <f t="array" aca="1" ref="EM108" ca="1">EJ108*CELL("contents",$Q108)</f>
        <v>0</v>
      </c>
      <c r="EN108" s="53" cm="1">
        <f t="array" aca="1" ref="EN108" ca="1">EK108*CELL("contents",$Q108)</f>
        <v>0</v>
      </c>
      <c r="EO108" s="11">
        <f t="shared" si="268"/>
        <v>2400</v>
      </c>
      <c r="EP108" s="2">
        <v>1</v>
      </c>
      <c r="EQ108" s="2">
        <f t="shared" ref="EQ108:ET108" si="297">EP108*1.0215</f>
        <v>1.0215000000000001</v>
      </c>
      <c r="ER108" s="2">
        <f t="shared" si="297"/>
        <v>1.0434622500000001</v>
      </c>
      <c r="ES108" s="2">
        <f t="shared" si="297"/>
        <v>1.0658966883750003</v>
      </c>
      <c r="ET108" s="2">
        <f t="shared" si="297"/>
        <v>1.0888134671750629</v>
      </c>
      <c r="EU108" s="53">
        <f t="shared" si="213"/>
        <v>0</v>
      </c>
      <c r="EV108" s="53">
        <f t="shared" si="270"/>
        <v>0</v>
      </c>
      <c r="EW108" s="69">
        <f t="shared" si="214"/>
        <v>0</v>
      </c>
      <c r="EX108" s="69">
        <f t="shared" si="215"/>
        <v>0</v>
      </c>
      <c r="EY108" s="9">
        <f t="shared" si="272"/>
        <v>0</v>
      </c>
      <c r="EZ108" s="9">
        <f t="shared" si="235"/>
        <v>0</v>
      </c>
      <c r="FA108" s="9">
        <f t="shared" si="236"/>
        <v>0</v>
      </c>
      <c r="FB108" s="9">
        <f t="shared" si="237"/>
        <v>0</v>
      </c>
      <c r="FC108" t="s">
        <v>1540</v>
      </c>
    </row>
    <row r="109" spans="1:159" ht="25.5" x14ac:dyDescent="0.25">
      <c r="A109" s="2">
        <v>1.2</v>
      </c>
      <c r="B109" s="2" t="s">
        <v>378</v>
      </c>
      <c r="C109" s="4" t="s">
        <v>157</v>
      </c>
      <c r="D109" s="2" t="s">
        <v>379</v>
      </c>
      <c r="E109" s="33" t="s">
        <v>380</v>
      </c>
      <c r="F109" s="2"/>
      <c r="G109" s="4" t="s">
        <v>151</v>
      </c>
      <c r="H109" s="6" t="s">
        <v>163</v>
      </c>
      <c r="I109" s="4" t="s">
        <v>159</v>
      </c>
      <c r="J109" s="7" t="s">
        <v>154</v>
      </c>
      <c r="K109" s="75">
        <v>115</v>
      </c>
      <c r="L109" s="81">
        <v>115</v>
      </c>
      <c r="M109" s="57">
        <v>0</v>
      </c>
      <c r="N109" s="86">
        <v>0</v>
      </c>
      <c r="O109" s="6" t="s">
        <v>155</v>
      </c>
      <c r="P109" s="2" t="s">
        <v>352</v>
      </c>
      <c r="Q109" s="200">
        <f>VLOOKUP(P109,Contingencies!$A$2:$D$7,4,FALSE)</f>
        <v>0.2</v>
      </c>
      <c r="R109" s="53">
        <f t="shared" si="216"/>
        <v>383.9941080000001</v>
      </c>
      <c r="S109" s="67">
        <f t="shared" si="217"/>
        <v>0</v>
      </c>
      <c r="T109" s="4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>
        <f t="shared" si="218"/>
        <v>0</v>
      </c>
      <c r="AH109" s="51">
        <f t="shared" si="238"/>
        <v>0</v>
      </c>
      <c r="AI109" s="53">
        <f t="shared" si="176"/>
        <v>0</v>
      </c>
      <c r="AJ109" s="53">
        <f t="shared" si="177"/>
        <v>0</v>
      </c>
      <c r="AK109" s="53">
        <f t="shared" si="178"/>
        <v>0</v>
      </c>
      <c r="AL109" s="53">
        <f t="shared" si="179"/>
        <v>0</v>
      </c>
      <c r="AM109" s="53">
        <f t="shared" si="180"/>
        <v>0</v>
      </c>
      <c r="AN109" s="53">
        <f t="shared" si="181"/>
        <v>0</v>
      </c>
      <c r="AO109" s="53">
        <f t="shared" si="182"/>
        <v>0</v>
      </c>
      <c r="AP109" s="53">
        <f t="shared" si="183"/>
        <v>0</v>
      </c>
      <c r="AQ109" s="53">
        <f t="shared" si="184"/>
        <v>0</v>
      </c>
      <c r="AR109" s="53">
        <f t="shared" si="185"/>
        <v>0</v>
      </c>
      <c r="AS109" s="53">
        <f t="shared" si="186"/>
        <v>0</v>
      </c>
      <c r="AT109" s="53">
        <f t="shared" si="187"/>
        <v>0</v>
      </c>
      <c r="AU109" s="10">
        <f t="shared" si="239"/>
        <v>0</v>
      </c>
      <c r="AV109" s="54">
        <f t="shared" si="240"/>
        <v>0</v>
      </c>
      <c r="AW109" s="10">
        <f t="shared" si="241"/>
        <v>0</v>
      </c>
      <c r="AX109" s="53" cm="1">
        <f t="array" aca="1" ref="AX109" ca="1">AU109*CELL("contents",$Q109)</f>
        <v>0</v>
      </c>
      <c r="AY109" s="53" cm="1">
        <f t="array" aca="1" ref="AY109" ca="1">AV109*CELL("contents",$Q109)</f>
        <v>0</v>
      </c>
      <c r="AZ109" s="2"/>
      <c r="BA109" s="2"/>
      <c r="BB109" s="2"/>
      <c r="BC109" s="2"/>
      <c r="BD109" s="2"/>
      <c r="BE109" s="2"/>
      <c r="BF109" s="4">
        <v>16</v>
      </c>
      <c r="BG109" s="2"/>
      <c r="BH109" s="2"/>
      <c r="BI109" s="2"/>
      <c r="BJ109" s="2"/>
      <c r="BK109" s="2"/>
      <c r="BL109" s="2">
        <f t="shared" si="242"/>
        <v>16</v>
      </c>
      <c r="BM109" s="51">
        <f t="shared" si="243"/>
        <v>0.10666666666666666</v>
      </c>
      <c r="BN109" s="53">
        <f t="shared" si="188"/>
        <v>0</v>
      </c>
      <c r="BO109" s="53">
        <f t="shared" si="189"/>
        <v>0</v>
      </c>
      <c r="BP109" s="53">
        <f t="shared" si="190"/>
        <v>0</v>
      </c>
      <c r="BQ109" s="53">
        <f t="shared" si="191"/>
        <v>0</v>
      </c>
      <c r="BR109" s="53">
        <f t="shared" si="192"/>
        <v>0</v>
      </c>
      <c r="BS109" s="53">
        <f t="shared" si="193"/>
        <v>0</v>
      </c>
      <c r="BT109" s="53">
        <f t="shared" si="194"/>
        <v>1919.9705400000003</v>
      </c>
      <c r="BU109" s="53">
        <f t="shared" si="195"/>
        <v>0</v>
      </c>
      <c r="BV109" s="53">
        <f t="shared" si="196"/>
        <v>0</v>
      </c>
      <c r="BW109" s="53">
        <f t="shared" si="197"/>
        <v>0</v>
      </c>
      <c r="BX109" s="53">
        <f t="shared" si="198"/>
        <v>0</v>
      </c>
      <c r="BY109" s="53">
        <f t="shared" si="199"/>
        <v>0</v>
      </c>
      <c r="BZ109" s="10">
        <f t="shared" si="244"/>
        <v>1919.9705400000003</v>
      </c>
      <c r="CA109" s="54">
        <f t="shared" si="245"/>
        <v>0</v>
      </c>
      <c r="CB109" s="10">
        <f t="shared" si="246"/>
        <v>1919.9705400000003</v>
      </c>
      <c r="CC109" s="53" cm="1">
        <f t="array" aca="1" ref="CC109" ca="1">BZ109*CELL("contents",$Q109)</f>
        <v>383.9941080000001</v>
      </c>
      <c r="CD109" s="53" cm="1">
        <f t="array" aca="1" ref="CD109" ca="1">CA109*CELL("contents",$Q109)</f>
        <v>0</v>
      </c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>
        <f t="shared" si="247"/>
        <v>0</v>
      </c>
      <c r="CR109" s="51">
        <f t="shared" si="248"/>
        <v>0</v>
      </c>
      <c r="CS109" s="53">
        <f t="shared" si="233"/>
        <v>0</v>
      </c>
      <c r="CT109" s="53">
        <f t="shared" si="249"/>
        <v>0</v>
      </c>
      <c r="CU109" s="53">
        <f t="shared" si="250"/>
        <v>0</v>
      </c>
      <c r="CV109" s="53">
        <f t="shared" si="251"/>
        <v>0</v>
      </c>
      <c r="CW109" s="53">
        <f t="shared" si="252"/>
        <v>0</v>
      </c>
      <c r="CX109" s="53">
        <f t="shared" si="253"/>
        <v>0</v>
      </c>
      <c r="CY109" s="53">
        <f t="shared" si="254"/>
        <v>0</v>
      </c>
      <c r="CZ109" s="53">
        <f t="shared" si="255"/>
        <v>0</v>
      </c>
      <c r="DA109" s="53">
        <f t="shared" si="256"/>
        <v>0</v>
      </c>
      <c r="DB109" s="53">
        <f t="shared" si="257"/>
        <v>0</v>
      </c>
      <c r="DC109" s="53">
        <f t="shared" si="258"/>
        <v>0</v>
      </c>
      <c r="DD109" s="53">
        <f t="shared" si="259"/>
        <v>0</v>
      </c>
      <c r="DE109" s="10">
        <f t="shared" si="260"/>
        <v>0</v>
      </c>
      <c r="DF109" s="54">
        <f t="shared" si="261"/>
        <v>0</v>
      </c>
      <c r="DG109" s="10">
        <f t="shared" si="262"/>
        <v>0</v>
      </c>
      <c r="DH109" s="53" cm="1">
        <f t="array" aca="1" ref="DH109" ca="1">DE109*CELL("contents",$Q109)</f>
        <v>0</v>
      </c>
      <c r="DI109" s="53" cm="1">
        <f t="array" aca="1" ref="DI109" ca="1">DF109*CELL("contents",$Q109)</f>
        <v>0</v>
      </c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>
        <f t="shared" si="263"/>
        <v>0</v>
      </c>
      <c r="DW109" s="51">
        <f t="shared" si="264"/>
        <v>0</v>
      </c>
      <c r="DX109" s="53">
        <f t="shared" si="200"/>
        <v>0</v>
      </c>
      <c r="DY109" s="53">
        <f t="shared" si="201"/>
        <v>0</v>
      </c>
      <c r="DZ109" s="53">
        <f t="shared" si="202"/>
        <v>0</v>
      </c>
      <c r="EA109" s="53">
        <f t="shared" si="203"/>
        <v>0</v>
      </c>
      <c r="EB109" s="53">
        <f t="shared" si="204"/>
        <v>0</v>
      </c>
      <c r="EC109" s="53">
        <f t="shared" si="205"/>
        <v>0</v>
      </c>
      <c r="ED109" s="53">
        <f t="shared" si="206"/>
        <v>0</v>
      </c>
      <c r="EE109" s="53">
        <f t="shared" si="207"/>
        <v>0</v>
      </c>
      <c r="EF109" s="53">
        <f t="shared" si="208"/>
        <v>0</v>
      </c>
      <c r="EG109" s="53">
        <f t="shared" si="209"/>
        <v>0</v>
      </c>
      <c r="EH109" s="53">
        <f t="shared" si="210"/>
        <v>0</v>
      </c>
      <c r="EI109" s="53">
        <f t="shared" si="211"/>
        <v>0</v>
      </c>
      <c r="EJ109" s="10">
        <f t="shared" si="265"/>
        <v>0</v>
      </c>
      <c r="EK109" s="54">
        <f t="shared" si="266"/>
        <v>0</v>
      </c>
      <c r="EL109" s="10">
        <f t="shared" si="267"/>
        <v>0</v>
      </c>
      <c r="EM109" s="53" cm="1">
        <f t="array" aca="1" ref="EM109" ca="1">EJ109*CELL("contents",$Q109)</f>
        <v>0</v>
      </c>
      <c r="EN109" s="53" cm="1">
        <f t="array" aca="1" ref="EN109" ca="1">EK109*CELL("contents",$Q109)</f>
        <v>0</v>
      </c>
      <c r="EO109" s="11">
        <f t="shared" si="268"/>
        <v>1919.9705400000003</v>
      </c>
      <c r="EP109" s="2">
        <v>1</v>
      </c>
      <c r="EQ109" s="2">
        <f t="shared" ref="EQ109:ET109" si="298">EP109*1.0215</f>
        <v>1.0215000000000001</v>
      </c>
      <c r="ER109" s="2">
        <f t="shared" si="298"/>
        <v>1.0434622500000001</v>
      </c>
      <c r="ES109" s="2">
        <f t="shared" si="298"/>
        <v>1.0658966883750003</v>
      </c>
      <c r="ET109" s="2">
        <f t="shared" si="298"/>
        <v>1.0888134671750629</v>
      </c>
      <c r="EU109" s="53">
        <f t="shared" si="213"/>
        <v>0</v>
      </c>
      <c r="EV109" s="53">
        <f t="shared" si="270"/>
        <v>1919.9705400000003</v>
      </c>
      <c r="EW109" s="69">
        <f t="shared" si="214"/>
        <v>0</v>
      </c>
      <c r="EX109" s="69">
        <f t="shared" si="215"/>
        <v>0</v>
      </c>
      <c r="EY109" s="9">
        <f t="shared" si="272"/>
        <v>0</v>
      </c>
      <c r="EZ109" s="9">
        <f t="shared" si="235"/>
        <v>0</v>
      </c>
      <c r="FA109" s="9">
        <f t="shared" si="236"/>
        <v>0</v>
      </c>
      <c r="FB109" s="9">
        <f t="shared" si="237"/>
        <v>0</v>
      </c>
      <c r="FC109" t="s">
        <v>1540</v>
      </c>
    </row>
    <row r="110" spans="1:159" ht="25.5" x14ac:dyDescent="0.25">
      <c r="A110" s="2">
        <v>1.2</v>
      </c>
      <c r="B110" s="2" t="s">
        <v>378</v>
      </c>
      <c r="C110" s="4" t="s">
        <v>157</v>
      </c>
      <c r="D110" s="2" t="s">
        <v>379</v>
      </c>
      <c r="E110" s="33" t="s">
        <v>380</v>
      </c>
      <c r="F110" s="2"/>
      <c r="G110" s="4" t="s">
        <v>347</v>
      </c>
      <c r="H110" s="6" t="s">
        <v>347</v>
      </c>
      <c r="I110" s="4"/>
      <c r="J110" s="4" t="s">
        <v>268</v>
      </c>
      <c r="K110" s="75"/>
      <c r="L110" s="80">
        <v>1</v>
      </c>
      <c r="M110" s="56">
        <v>0</v>
      </c>
      <c r="N110" s="86">
        <v>0.53</v>
      </c>
      <c r="O110" s="6" t="s">
        <v>155</v>
      </c>
      <c r="P110" s="2" t="s">
        <v>352</v>
      </c>
      <c r="Q110" s="200">
        <f>VLOOKUP(P110,Contingencies!$A$2:$D$7,4,FALSE)</f>
        <v>0.2</v>
      </c>
      <c r="R110" s="53">
        <f t="shared" si="216"/>
        <v>2056.6</v>
      </c>
      <c r="S110" s="67">
        <f t="shared" si="217"/>
        <v>0</v>
      </c>
      <c r="T110" s="4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>
        <f t="shared" si="218"/>
        <v>0</v>
      </c>
      <c r="AH110" s="51">
        <f t="shared" si="238"/>
        <v>0</v>
      </c>
      <c r="AI110" s="53">
        <f t="shared" si="176"/>
        <v>0</v>
      </c>
      <c r="AJ110" s="53">
        <f t="shared" si="177"/>
        <v>0</v>
      </c>
      <c r="AK110" s="53">
        <f t="shared" si="178"/>
        <v>0</v>
      </c>
      <c r="AL110" s="53">
        <f t="shared" si="179"/>
        <v>0</v>
      </c>
      <c r="AM110" s="53">
        <f t="shared" si="180"/>
        <v>0</v>
      </c>
      <c r="AN110" s="53">
        <f t="shared" si="181"/>
        <v>0</v>
      </c>
      <c r="AO110" s="53">
        <f t="shared" si="182"/>
        <v>0</v>
      </c>
      <c r="AP110" s="53">
        <f t="shared" si="183"/>
        <v>0</v>
      </c>
      <c r="AQ110" s="53">
        <f t="shared" si="184"/>
        <v>0</v>
      </c>
      <c r="AR110" s="53">
        <f t="shared" si="185"/>
        <v>0</v>
      </c>
      <c r="AS110" s="53">
        <f t="shared" si="186"/>
        <v>0</v>
      </c>
      <c r="AT110" s="53">
        <f t="shared" si="187"/>
        <v>0</v>
      </c>
      <c r="AU110" s="10">
        <f t="shared" si="239"/>
        <v>0</v>
      </c>
      <c r="AV110" s="54">
        <f t="shared" si="240"/>
        <v>0</v>
      </c>
      <c r="AW110" s="10">
        <f t="shared" si="241"/>
        <v>0</v>
      </c>
      <c r="AX110" s="53" cm="1">
        <f t="array" aca="1" ref="AX110" ca="1">AU110*CELL("contents",$Q110)</f>
        <v>0</v>
      </c>
      <c r="AY110" s="53" cm="1">
        <f t="array" aca="1" ref="AY110" ca="1">AV110*CELL("contents",$Q110)</f>
        <v>0</v>
      </c>
      <c r="AZ110" s="2"/>
      <c r="BA110" s="2"/>
      <c r="BB110" s="2"/>
      <c r="BC110" s="2"/>
      <c r="BD110" s="2"/>
      <c r="BE110" s="2"/>
      <c r="BF110" s="4">
        <v>10283</v>
      </c>
      <c r="BG110" s="2"/>
      <c r="BH110" s="2"/>
      <c r="BI110" s="2"/>
      <c r="BJ110" s="2"/>
      <c r="BK110" s="2"/>
      <c r="BL110" s="2">
        <f t="shared" si="242"/>
        <v>0</v>
      </c>
      <c r="BM110" s="51">
        <f t="shared" si="243"/>
        <v>0</v>
      </c>
      <c r="BN110" s="53">
        <f t="shared" si="188"/>
        <v>0</v>
      </c>
      <c r="BO110" s="53">
        <f t="shared" si="189"/>
        <v>0</v>
      </c>
      <c r="BP110" s="53">
        <f t="shared" si="190"/>
        <v>0</v>
      </c>
      <c r="BQ110" s="53">
        <f t="shared" si="191"/>
        <v>0</v>
      </c>
      <c r="BR110" s="53">
        <f t="shared" si="192"/>
        <v>0</v>
      </c>
      <c r="BS110" s="53">
        <f t="shared" si="193"/>
        <v>0</v>
      </c>
      <c r="BT110" s="53">
        <f t="shared" si="194"/>
        <v>10283</v>
      </c>
      <c r="BU110" s="53">
        <f t="shared" si="195"/>
        <v>0</v>
      </c>
      <c r="BV110" s="53">
        <f t="shared" si="196"/>
        <v>0</v>
      </c>
      <c r="BW110" s="53">
        <f t="shared" si="197"/>
        <v>0</v>
      </c>
      <c r="BX110" s="53">
        <f t="shared" si="198"/>
        <v>0</v>
      </c>
      <c r="BY110" s="53">
        <f t="shared" si="199"/>
        <v>0</v>
      </c>
      <c r="BZ110" s="10">
        <f t="shared" si="244"/>
        <v>10283</v>
      </c>
      <c r="CA110" s="54">
        <f t="shared" si="245"/>
        <v>0</v>
      </c>
      <c r="CB110" s="10">
        <f t="shared" si="246"/>
        <v>10283</v>
      </c>
      <c r="CC110" s="53" cm="1">
        <f t="array" aca="1" ref="CC110" ca="1">BZ110*CELL("contents",$Q110)</f>
        <v>2056.6</v>
      </c>
      <c r="CD110" s="53" cm="1">
        <f t="array" aca="1" ref="CD110" ca="1">CA110*CELL("contents",$Q110)</f>
        <v>0</v>
      </c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>
        <f t="shared" si="247"/>
        <v>0</v>
      </c>
      <c r="CR110" s="51">
        <f t="shared" si="248"/>
        <v>0</v>
      </c>
      <c r="CS110" s="53">
        <f t="shared" si="233"/>
        <v>0</v>
      </c>
      <c r="CT110" s="53">
        <f t="shared" si="249"/>
        <v>0</v>
      </c>
      <c r="CU110" s="53">
        <f t="shared" si="250"/>
        <v>0</v>
      </c>
      <c r="CV110" s="53">
        <f t="shared" si="251"/>
        <v>0</v>
      </c>
      <c r="CW110" s="53">
        <f t="shared" si="252"/>
        <v>0</v>
      </c>
      <c r="CX110" s="53">
        <f t="shared" si="253"/>
        <v>0</v>
      </c>
      <c r="CY110" s="53">
        <f t="shared" si="254"/>
        <v>0</v>
      </c>
      <c r="CZ110" s="53">
        <f t="shared" si="255"/>
        <v>0</v>
      </c>
      <c r="DA110" s="53">
        <f t="shared" si="256"/>
        <v>0</v>
      </c>
      <c r="DB110" s="53">
        <f t="shared" si="257"/>
        <v>0</v>
      </c>
      <c r="DC110" s="53">
        <f t="shared" si="258"/>
        <v>0</v>
      </c>
      <c r="DD110" s="53">
        <f t="shared" si="259"/>
        <v>0</v>
      </c>
      <c r="DE110" s="10">
        <f t="shared" si="260"/>
        <v>0</v>
      </c>
      <c r="DF110" s="54">
        <f t="shared" si="261"/>
        <v>0</v>
      </c>
      <c r="DG110" s="10">
        <f t="shared" si="262"/>
        <v>0</v>
      </c>
      <c r="DH110" s="53" cm="1">
        <f t="array" aca="1" ref="DH110" ca="1">DE110*CELL("contents",$Q110)</f>
        <v>0</v>
      </c>
      <c r="DI110" s="53" cm="1">
        <f t="array" aca="1" ref="DI110" ca="1">DF110*CELL("contents",$Q110)</f>
        <v>0</v>
      </c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>
        <f t="shared" si="263"/>
        <v>0</v>
      </c>
      <c r="DW110" s="51">
        <f t="shared" si="264"/>
        <v>0</v>
      </c>
      <c r="DX110" s="53">
        <f t="shared" si="200"/>
        <v>0</v>
      </c>
      <c r="DY110" s="53">
        <f t="shared" si="201"/>
        <v>0</v>
      </c>
      <c r="DZ110" s="53">
        <f t="shared" si="202"/>
        <v>0</v>
      </c>
      <c r="EA110" s="53">
        <f t="shared" si="203"/>
        <v>0</v>
      </c>
      <c r="EB110" s="53">
        <f t="shared" si="204"/>
        <v>0</v>
      </c>
      <c r="EC110" s="53">
        <f t="shared" si="205"/>
        <v>0</v>
      </c>
      <c r="ED110" s="53">
        <f t="shared" si="206"/>
        <v>0</v>
      </c>
      <c r="EE110" s="53">
        <f t="shared" si="207"/>
        <v>0</v>
      </c>
      <c r="EF110" s="53">
        <f t="shared" si="208"/>
        <v>0</v>
      </c>
      <c r="EG110" s="53">
        <f t="shared" si="209"/>
        <v>0</v>
      </c>
      <c r="EH110" s="53">
        <f t="shared" si="210"/>
        <v>0</v>
      </c>
      <c r="EI110" s="53">
        <f t="shared" si="211"/>
        <v>0</v>
      </c>
      <c r="EJ110" s="10">
        <f t="shared" si="265"/>
        <v>0</v>
      </c>
      <c r="EK110" s="54">
        <f t="shared" si="266"/>
        <v>0</v>
      </c>
      <c r="EL110" s="10">
        <f t="shared" si="267"/>
        <v>0</v>
      </c>
      <c r="EM110" s="53" cm="1">
        <f t="array" aca="1" ref="EM110" ca="1">EJ110*CELL("contents",$Q110)</f>
        <v>0</v>
      </c>
      <c r="EN110" s="53" cm="1">
        <f t="array" aca="1" ref="EN110" ca="1">EK110*CELL("contents",$Q110)</f>
        <v>0</v>
      </c>
      <c r="EO110" s="11">
        <f t="shared" si="268"/>
        <v>10283</v>
      </c>
      <c r="EP110" s="2">
        <v>1</v>
      </c>
      <c r="EQ110" s="2">
        <f t="shared" ref="EQ110:ET110" si="299">EP110*1.0215</f>
        <v>1.0215000000000001</v>
      </c>
      <c r="ER110" s="2">
        <f t="shared" si="299"/>
        <v>1.0434622500000001</v>
      </c>
      <c r="ES110" s="2">
        <f t="shared" si="299"/>
        <v>1.0658966883750003</v>
      </c>
      <c r="ET110" s="2">
        <f t="shared" si="299"/>
        <v>1.0888134671750629</v>
      </c>
      <c r="EU110" s="53">
        <f t="shared" si="213"/>
        <v>0</v>
      </c>
      <c r="EV110" s="53">
        <f t="shared" si="270"/>
        <v>0</v>
      </c>
      <c r="EW110" s="69">
        <f t="shared" si="214"/>
        <v>0</v>
      </c>
      <c r="EX110" s="69">
        <f t="shared" si="215"/>
        <v>0</v>
      </c>
      <c r="EY110" s="9">
        <f t="shared" si="272"/>
        <v>0</v>
      </c>
      <c r="EZ110" s="9">
        <f t="shared" si="235"/>
        <v>0</v>
      </c>
      <c r="FA110" s="9">
        <f t="shared" si="236"/>
        <v>0</v>
      </c>
      <c r="FB110" s="9">
        <f t="shared" si="237"/>
        <v>0</v>
      </c>
      <c r="FC110" t="s">
        <v>1540</v>
      </c>
    </row>
    <row r="111" spans="1:159" x14ac:dyDescent="0.25">
      <c r="A111" s="2">
        <v>1.2</v>
      </c>
      <c r="B111" s="2" t="s">
        <v>381</v>
      </c>
      <c r="C111" s="4" t="s">
        <v>157</v>
      </c>
      <c r="D111" s="2" t="s">
        <v>382</v>
      </c>
      <c r="E111" s="13" t="s">
        <v>383</v>
      </c>
      <c r="F111" s="2" t="s">
        <v>384</v>
      </c>
      <c r="G111" s="4" t="s">
        <v>151</v>
      </c>
      <c r="H111" s="6" t="s">
        <v>163</v>
      </c>
      <c r="I111" s="4" t="s">
        <v>159</v>
      </c>
      <c r="J111" s="7" t="s">
        <v>154</v>
      </c>
      <c r="K111" s="75">
        <v>115</v>
      </c>
      <c r="L111" s="81">
        <v>115</v>
      </c>
      <c r="M111" s="56">
        <v>0</v>
      </c>
      <c r="N111" s="86">
        <v>0</v>
      </c>
      <c r="O111" s="6" t="s">
        <v>155</v>
      </c>
      <c r="P111" s="2" t="s">
        <v>352</v>
      </c>
      <c r="Q111" s="200">
        <f>VLOOKUP(P111,Contingencies!$A$2:$D$7,4,FALSE)</f>
        <v>0.2</v>
      </c>
      <c r="R111" s="53">
        <f t="shared" si="216"/>
        <v>959.98527000000013</v>
      </c>
      <c r="S111" s="67">
        <f t="shared" si="217"/>
        <v>0</v>
      </c>
      <c r="T111" s="4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>
        <f t="shared" si="218"/>
        <v>0</v>
      </c>
      <c r="AH111" s="51">
        <f t="shared" si="238"/>
        <v>0</v>
      </c>
      <c r="AI111" s="53">
        <f t="shared" si="176"/>
        <v>0</v>
      </c>
      <c r="AJ111" s="53">
        <f t="shared" si="177"/>
        <v>0</v>
      </c>
      <c r="AK111" s="53">
        <f t="shared" si="178"/>
        <v>0</v>
      </c>
      <c r="AL111" s="53">
        <f t="shared" si="179"/>
        <v>0</v>
      </c>
      <c r="AM111" s="53">
        <f t="shared" si="180"/>
        <v>0</v>
      </c>
      <c r="AN111" s="53">
        <f t="shared" si="181"/>
        <v>0</v>
      </c>
      <c r="AO111" s="53">
        <f t="shared" si="182"/>
        <v>0</v>
      </c>
      <c r="AP111" s="53">
        <f t="shared" si="183"/>
        <v>0</v>
      </c>
      <c r="AQ111" s="53">
        <f t="shared" si="184"/>
        <v>0</v>
      </c>
      <c r="AR111" s="53">
        <f t="shared" si="185"/>
        <v>0</v>
      </c>
      <c r="AS111" s="53">
        <f t="shared" si="186"/>
        <v>0</v>
      </c>
      <c r="AT111" s="53">
        <f t="shared" si="187"/>
        <v>0</v>
      </c>
      <c r="AU111" s="10">
        <f t="shared" si="239"/>
        <v>0</v>
      </c>
      <c r="AV111" s="54">
        <f t="shared" si="240"/>
        <v>0</v>
      </c>
      <c r="AW111" s="10">
        <f t="shared" si="241"/>
        <v>0</v>
      </c>
      <c r="AX111" s="53" cm="1">
        <f t="array" aca="1" ref="AX111" ca="1">AU111*CELL("contents",$Q111)</f>
        <v>0</v>
      </c>
      <c r="AY111" s="53" cm="1">
        <f t="array" aca="1" ref="AY111" ca="1">AV111*CELL("contents",$Q111)</f>
        <v>0</v>
      </c>
      <c r="AZ111" s="2"/>
      <c r="BA111" s="2"/>
      <c r="BB111" s="2"/>
      <c r="BC111" s="2"/>
      <c r="BD111" s="4">
        <v>40</v>
      </c>
      <c r="BE111" s="4"/>
      <c r="BF111" s="2"/>
      <c r="BG111" s="2"/>
      <c r="BH111" s="2"/>
      <c r="BI111" s="2"/>
      <c r="BJ111" s="2"/>
      <c r="BK111" s="2"/>
      <c r="BL111" s="2">
        <f t="shared" si="242"/>
        <v>40</v>
      </c>
      <c r="BM111" s="51">
        <f t="shared" si="243"/>
        <v>0.26666666666666666</v>
      </c>
      <c r="BN111" s="53">
        <f t="shared" si="188"/>
        <v>0</v>
      </c>
      <c r="BO111" s="53">
        <f t="shared" si="189"/>
        <v>0</v>
      </c>
      <c r="BP111" s="53">
        <f t="shared" si="190"/>
        <v>0</v>
      </c>
      <c r="BQ111" s="53">
        <f t="shared" si="191"/>
        <v>0</v>
      </c>
      <c r="BR111" s="53">
        <f t="shared" si="192"/>
        <v>4799.9263500000006</v>
      </c>
      <c r="BS111" s="53">
        <f t="shared" si="193"/>
        <v>0</v>
      </c>
      <c r="BT111" s="53">
        <f t="shared" si="194"/>
        <v>0</v>
      </c>
      <c r="BU111" s="53">
        <f t="shared" si="195"/>
        <v>0</v>
      </c>
      <c r="BV111" s="53">
        <f t="shared" si="196"/>
        <v>0</v>
      </c>
      <c r="BW111" s="53">
        <f t="shared" si="197"/>
        <v>0</v>
      </c>
      <c r="BX111" s="53">
        <f t="shared" si="198"/>
        <v>0</v>
      </c>
      <c r="BY111" s="53">
        <f t="shared" si="199"/>
        <v>0</v>
      </c>
      <c r="BZ111" s="10">
        <f t="shared" si="244"/>
        <v>4799.9263500000006</v>
      </c>
      <c r="CA111" s="54">
        <f t="shared" si="245"/>
        <v>0</v>
      </c>
      <c r="CB111" s="10">
        <f t="shared" si="246"/>
        <v>4799.9263500000006</v>
      </c>
      <c r="CC111" s="53" cm="1">
        <f t="array" aca="1" ref="CC111" ca="1">BZ111*CELL("contents",$Q111)</f>
        <v>959.98527000000013</v>
      </c>
      <c r="CD111" s="53" cm="1">
        <f t="array" aca="1" ref="CD111" ca="1">CA111*CELL("contents",$Q111)</f>
        <v>0</v>
      </c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>
        <f t="shared" si="247"/>
        <v>0</v>
      </c>
      <c r="CR111" s="51">
        <f t="shared" si="248"/>
        <v>0</v>
      </c>
      <c r="CS111" s="53">
        <f t="shared" si="233"/>
        <v>0</v>
      </c>
      <c r="CT111" s="53">
        <f t="shared" si="249"/>
        <v>0</v>
      </c>
      <c r="CU111" s="53">
        <f t="shared" si="250"/>
        <v>0</v>
      </c>
      <c r="CV111" s="53">
        <f t="shared" si="251"/>
        <v>0</v>
      </c>
      <c r="CW111" s="53">
        <f t="shared" si="252"/>
        <v>0</v>
      </c>
      <c r="CX111" s="53">
        <f t="shared" si="253"/>
        <v>0</v>
      </c>
      <c r="CY111" s="53">
        <f t="shared" si="254"/>
        <v>0</v>
      </c>
      <c r="CZ111" s="53">
        <f t="shared" si="255"/>
        <v>0</v>
      </c>
      <c r="DA111" s="53">
        <f t="shared" si="256"/>
        <v>0</v>
      </c>
      <c r="DB111" s="53">
        <f t="shared" si="257"/>
        <v>0</v>
      </c>
      <c r="DC111" s="53">
        <f t="shared" si="258"/>
        <v>0</v>
      </c>
      <c r="DD111" s="53">
        <f t="shared" si="259"/>
        <v>0</v>
      </c>
      <c r="DE111" s="10">
        <f t="shared" si="260"/>
        <v>0</v>
      </c>
      <c r="DF111" s="54">
        <f t="shared" si="261"/>
        <v>0</v>
      </c>
      <c r="DG111" s="10">
        <f t="shared" si="262"/>
        <v>0</v>
      </c>
      <c r="DH111" s="53" cm="1">
        <f t="array" aca="1" ref="DH111" ca="1">DE111*CELL("contents",$Q111)</f>
        <v>0</v>
      </c>
      <c r="DI111" s="53" cm="1">
        <f t="array" aca="1" ref="DI111" ca="1">DF111*CELL("contents",$Q111)</f>
        <v>0</v>
      </c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>
        <f t="shared" si="263"/>
        <v>0</v>
      </c>
      <c r="DW111" s="51">
        <f t="shared" si="264"/>
        <v>0</v>
      </c>
      <c r="DX111" s="53">
        <f t="shared" si="200"/>
        <v>0</v>
      </c>
      <c r="DY111" s="53">
        <f t="shared" si="201"/>
        <v>0</v>
      </c>
      <c r="DZ111" s="53">
        <f t="shared" si="202"/>
        <v>0</v>
      </c>
      <c r="EA111" s="53">
        <f t="shared" si="203"/>
        <v>0</v>
      </c>
      <c r="EB111" s="53">
        <f t="shared" si="204"/>
        <v>0</v>
      </c>
      <c r="EC111" s="53">
        <f t="shared" si="205"/>
        <v>0</v>
      </c>
      <c r="ED111" s="53">
        <f t="shared" si="206"/>
        <v>0</v>
      </c>
      <c r="EE111" s="53">
        <f t="shared" si="207"/>
        <v>0</v>
      </c>
      <c r="EF111" s="53">
        <f t="shared" si="208"/>
        <v>0</v>
      </c>
      <c r="EG111" s="53">
        <f t="shared" si="209"/>
        <v>0</v>
      </c>
      <c r="EH111" s="53">
        <f t="shared" si="210"/>
        <v>0</v>
      </c>
      <c r="EI111" s="53">
        <f t="shared" si="211"/>
        <v>0</v>
      </c>
      <c r="EJ111" s="10">
        <f t="shared" si="265"/>
        <v>0</v>
      </c>
      <c r="EK111" s="54">
        <f t="shared" si="266"/>
        <v>0</v>
      </c>
      <c r="EL111" s="10">
        <f t="shared" si="267"/>
        <v>0</v>
      </c>
      <c r="EM111" s="53" cm="1">
        <f t="array" aca="1" ref="EM111" ca="1">EJ111*CELL("contents",$Q111)</f>
        <v>0</v>
      </c>
      <c r="EN111" s="53" cm="1">
        <f t="array" aca="1" ref="EN111" ca="1">EK111*CELL("contents",$Q111)</f>
        <v>0</v>
      </c>
      <c r="EO111" s="11">
        <f t="shared" si="268"/>
        <v>4799.9263500000006</v>
      </c>
      <c r="EP111" s="2">
        <v>1</v>
      </c>
      <c r="EQ111" s="2">
        <f t="shared" ref="EQ111:ET111" si="300">EP111*1.0215</f>
        <v>1.0215000000000001</v>
      </c>
      <c r="ER111" s="2">
        <f t="shared" si="300"/>
        <v>1.0434622500000001</v>
      </c>
      <c r="ES111" s="2">
        <f t="shared" si="300"/>
        <v>1.0658966883750003</v>
      </c>
      <c r="ET111" s="2">
        <f t="shared" si="300"/>
        <v>1.0888134671750629</v>
      </c>
      <c r="EU111" s="53">
        <f t="shared" si="213"/>
        <v>0</v>
      </c>
      <c r="EV111" s="53">
        <f t="shared" si="270"/>
        <v>4799.9263500000006</v>
      </c>
      <c r="EW111" s="69">
        <f t="shared" si="214"/>
        <v>0</v>
      </c>
      <c r="EX111" s="69">
        <f t="shared" si="215"/>
        <v>0</v>
      </c>
      <c r="EY111" s="9">
        <f t="shared" si="272"/>
        <v>0</v>
      </c>
      <c r="EZ111" s="9">
        <f t="shared" si="235"/>
        <v>0</v>
      </c>
      <c r="FA111" s="9">
        <f t="shared" si="236"/>
        <v>0</v>
      </c>
      <c r="FB111" s="9">
        <f t="shared" si="237"/>
        <v>0</v>
      </c>
      <c r="FC111" t="s">
        <v>1536</v>
      </c>
    </row>
    <row r="112" spans="1:159" x14ac:dyDescent="0.25">
      <c r="A112" s="2">
        <v>1.2</v>
      </c>
      <c r="B112" s="2" t="s">
        <v>381</v>
      </c>
      <c r="C112" s="4" t="s">
        <v>157</v>
      </c>
      <c r="D112" s="2" t="s">
        <v>382</v>
      </c>
      <c r="E112" s="13" t="s">
        <v>383</v>
      </c>
      <c r="F112" s="2" t="s">
        <v>385</v>
      </c>
      <c r="G112" s="4" t="s">
        <v>347</v>
      </c>
      <c r="H112" s="6" t="s">
        <v>347</v>
      </c>
      <c r="I112" s="4"/>
      <c r="J112" s="4" t="s">
        <v>154</v>
      </c>
      <c r="K112" s="75"/>
      <c r="L112" s="80">
        <v>1</v>
      </c>
      <c r="M112" s="56">
        <v>0</v>
      </c>
      <c r="N112" s="86">
        <v>0.53</v>
      </c>
      <c r="O112" s="6" t="s">
        <v>155</v>
      </c>
      <c r="P112" s="2" t="s">
        <v>352</v>
      </c>
      <c r="Q112" s="200">
        <f>VLOOKUP(P112,Contingencies!$A$2:$D$7,4,FALSE)</f>
        <v>0.2</v>
      </c>
      <c r="R112" s="53">
        <f t="shared" si="216"/>
        <v>500</v>
      </c>
      <c r="S112" s="67">
        <f t="shared" si="217"/>
        <v>0</v>
      </c>
      <c r="T112" s="4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>
        <f t="shared" si="218"/>
        <v>0</v>
      </c>
      <c r="AH112" s="51">
        <f t="shared" si="238"/>
        <v>0</v>
      </c>
      <c r="AI112" s="53">
        <f t="shared" si="176"/>
        <v>0</v>
      </c>
      <c r="AJ112" s="53">
        <f t="shared" si="177"/>
        <v>0</v>
      </c>
      <c r="AK112" s="53">
        <f t="shared" si="178"/>
        <v>0</v>
      </c>
      <c r="AL112" s="53">
        <f t="shared" si="179"/>
        <v>0</v>
      </c>
      <c r="AM112" s="53">
        <f t="shared" si="180"/>
        <v>0</v>
      </c>
      <c r="AN112" s="53">
        <f t="shared" si="181"/>
        <v>0</v>
      </c>
      <c r="AO112" s="53">
        <f t="shared" si="182"/>
        <v>0</v>
      </c>
      <c r="AP112" s="53">
        <f t="shared" si="183"/>
        <v>0</v>
      </c>
      <c r="AQ112" s="53">
        <f t="shared" si="184"/>
        <v>0</v>
      </c>
      <c r="AR112" s="53">
        <f t="shared" si="185"/>
        <v>0</v>
      </c>
      <c r="AS112" s="53">
        <f t="shared" si="186"/>
        <v>0</v>
      </c>
      <c r="AT112" s="53">
        <f t="shared" si="187"/>
        <v>0</v>
      </c>
      <c r="AU112" s="10">
        <f t="shared" si="239"/>
        <v>0</v>
      </c>
      <c r="AV112" s="54">
        <f t="shared" si="240"/>
        <v>0</v>
      </c>
      <c r="AW112" s="10">
        <f t="shared" si="241"/>
        <v>0</v>
      </c>
      <c r="AX112" s="53" cm="1">
        <f t="array" aca="1" ref="AX112" ca="1">AU112*CELL("contents",$Q112)</f>
        <v>0</v>
      </c>
      <c r="AY112" s="53" cm="1">
        <f t="array" aca="1" ref="AY112" ca="1">AV112*CELL("contents",$Q112)</f>
        <v>0</v>
      </c>
      <c r="AZ112" s="2"/>
      <c r="BA112" s="2"/>
      <c r="BB112" s="2"/>
      <c r="BC112" s="2"/>
      <c r="BD112" s="4">
        <v>2500</v>
      </c>
      <c r="BE112" s="4"/>
      <c r="BF112" s="2"/>
      <c r="BG112" s="2"/>
      <c r="BH112" s="2"/>
      <c r="BI112" s="2"/>
      <c r="BJ112" s="2"/>
      <c r="BK112" s="2"/>
      <c r="BL112" s="2">
        <f t="shared" si="242"/>
        <v>0</v>
      </c>
      <c r="BM112" s="51">
        <f t="shared" si="243"/>
        <v>0</v>
      </c>
      <c r="BN112" s="53">
        <f t="shared" si="188"/>
        <v>0</v>
      </c>
      <c r="BO112" s="53">
        <f t="shared" si="189"/>
        <v>0</v>
      </c>
      <c r="BP112" s="53">
        <f t="shared" si="190"/>
        <v>0</v>
      </c>
      <c r="BQ112" s="53">
        <f t="shared" si="191"/>
        <v>0</v>
      </c>
      <c r="BR112" s="53">
        <f t="shared" si="192"/>
        <v>2500</v>
      </c>
      <c r="BS112" s="53">
        <f t="shared" si="193"/>
        <v>0</v>
      </c>
      <c r="BT112" s="53">
        <f t="shared" si="194"/>
        <v>0</v>
      </c>
      <c r="BU112" s="53">
        <f t="shared" si="195"/>
        <v>0</v>
      </c>
      <c r="BV112" s="53">
        <f t="shared" si="196"/>
        <v>0</v>
      </c>
      <c r="BW112" s="53">
        <f t="shared" si="197"/>
        <v>0</v>
      </c>
      <c r="BX112" s="53">
        <f t="shared" si="198"/>
        <v>0</v>
      </c>
      <c r="BY112" s="53">
        <f t="shared" si="199"/>
        <v>0</v>
      </c>
      <c r="BZ112" s="10">
        <f t="shared" si="244"/>
        <v>2500</v>
      </c>
      <c r="CA112" s="54">
        <f t="shared" si="245"/>
        <v>0</v>
      </c>
      <c r="CB112" s="10">
        <f t="shared" si="246"/>
        <v>2500</v>
      </c>
      <c r="CC112" s="53" cm="1">
        <f t="array" aca="1" ref="CC112" ca="1">BZ112*CELL("contents",$Q112)</f>
        <v>500</v>
      </c>
      <c r="CD112" s="53" cm="1">
        <f t="array" aca="1" ref="CD112" ca="1">CA112*CELL("contents",$Q112)</f>
        <v>0</v>
      </c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>
        <f t="shared" si="247"/>
        <v>0</v>
      </c>
      <c r="CR112" s="51">
        <f t="shared" si="248"/>
        <v>0</v>
      </c>
      <c r="CS112" s="53">
        <f t="shared" si="233"/>
        <v>0</v>
      </c>
      <c r="CT112" s="53">
        <f t="shared" si="249"/>
        <v>0</v>
      </c>
      <c r="CU112" s="53">
        <f t="shared" si="250"/>
        <v>0</v>
      </c>
      <c r="CV112" s="53">
        <f t="shared" si="251"/>
        <v>0</v>
      </c>
      <c r="CW112" s="53">
        <f t="shared" si="252"/>
        <v>0</v>
      </c>
      <c r="CX112" s="53">
        <f t="shared" si="253"/>
        <v>0</v>
      </c>
      <c r="CY112" s="53">
        <f t="shared" si="254"/>
        <v>0</v>
      </c>
      <c r="CZ112" s="53">
        <f t="shared" si="255"/>
        <v>0</v>
      </c>
      <c r="DA112" s="53">
        <f t="shared" si="256"/>
        <v>0</v>
      </c>
      <c r="DB112" s="53">
        <f t="shared" si="257"/>
        <v>0</v>
      </c>
      <c r="DC112" s="53">
        <f t="shared" si="258"/>
        <v>0</v>
      </c>
      <c r="DD112" s="53">
        <f t="shared" si="259"/>
        <v>0</v>
      </c>
      <c r="DE112" s="10">
        <f t="shared" si="260"/>
        <v>0</v>
      </c>
      <c r="DF112" s="54">
        <f t="shared" si="261"/>
        <v>0</v>
      </c>
      <c r="DG112" s="10">
        <f t="shared" si="262"/>
        <v>0</v>
      </c>
      <c r="DH112" s="53" cm="1">
        <f t="array" aca="1" ref="DH112" ca="1">DE112*CELL("contents",$Q112)</f>
        <v>0</v>
      </c>
      <c r="DI112" s="53" cm="1">
        <f t="array" aca="1" ref="DI112" ca="1">DF112*CELL("contents",$Q112)</f>
        <v>0</v>
      </c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>
        <f t="shared" si="263"/>
        <v>0</v>
      </c>
      <c r="DW112" s="51">
        <f t="shared" si="264"/>
        <v>0</v>
      </c>
      <c r="DX112" s="53">
        <f t="shared" si="200"/>
        <v>0</v>
      </c>
      <c r="DY112" s="53">
        <f t="shared" si="201"/>
        <v>0</v>
      </c>
      <c r="DZ112" s="53">
        <f t="shared" si="202"/>
        <v>0</v>
      </c>
      <c r="EA112" s="53">
        <f t="shared" si="203"/>
        <v>0</v>
      </c>
      <c r="EB112" s="53">
        <f t="shared" si="204"/>
        <v>0</v>
      </c>
      <c r="EC112" s="53">
        <f t="shared" si="205"/>
        <v>0</v>
      </c>
      <c r="ED112" s="53">
        <f t="shared" si="206"/>
        <v>0</v>
      </c>
      <c r="EE112" s="53">
        <f t="shared" si="207"/>
        <v>0</v>
      </c>
      <c r="EF112" s="53">
        <f t="shared" si="208"/>
        <v>0</v>
      </c>
      <c r="EG112" s="53">
        <f t="shared" si="209"/>
        <v>0</v>
      </c>
      <c r="EH112" s="53">
        <f t="shared" si="210"/>
        <v>0</v>
      </c>
      <c r="EI112" s="53">
        <f t="shared" si="211"/>
        <v>0</v>
      </c>
      <c r="EJ112" s="10">
        <f t="shared" si="265"/>
        <v>0</v>
      </c>
      <c r="EK112" s="54">
        <f t="shared" si="266"/>
        <v>0</v>
      </c>
      <c r="EL112" s="10">
        <f t="shared" si="267"/>
        <v>0</v>
      </c>
      <c r="EM112" s="53" cm="1">
        <f t="array" aca="1" ref="EM112" ca="1">EJ112*CELL("contents",$Q112)</f>
        <v>0</v>
      </c>
      <c r="EN112" s="53" cm="1">
        <f t="array" aca="1" ref="EN112" ca="1">EK112*CELL("contents",$Q112)</f>
        <v>0</v>
      </c>
      <c r="EO112" s="11">
        <f t="shared" si="268"/>
        <v>2500</v>
      </c>
      <c r="EP112" s="2">
        <v>1</v>
      </c>
      <c r="EQ112" s="2">
        <f t="shared" ref="EQ112:ET112" si="301">EP112*1.0215</f>
        <v>1.0215000000000001</v>
      </c>
      <c r="ER112" s="2">
        <f t="shared" si="301"/>
        <v>1.0434622500000001</v>
      </c>
      <c r="ES112" s="2">
        <f t="shared" si="301"/>
        <v>1.0658966883750003</v>
      </c>
      <c r="ET112" s="2">
        <f t="shared" si="301"/>
        <v>1.0888134671750629</v>
      </c>
      <c r="EU112" s="53">
        <f t="shared" si="213"/>
        <v>0</v>
      </c>
      <c r="EV112" s="53">
        <f t="shared" si="270"/>
        <v>0</v>
      </c>
      <c r="EW112" s="69">
        <f t="shared" si="214"/>
        <v>0</v>
      </c>
      <c r="EX112" s="69">
        <f t="shared" si="215"/>
        <v>0</v>
      </c>
      <c r="EY112" s="9">
        <f t="shared" si="272"/>
        <v>0</v>
      </c>
      <c r="EZ112" s="9">
        <f t="shared" si="235"/>
        <v>0</v>
      </c>
      <c r="FA112" s="9">
        <f t="shared" si="236"/>
        <v>0</v>
      </c>
      <c r="FB112" s="9">
        <f t="shared" si="237"/>
        <v>0</v>
      </c>
      <c r="FC112" t="s">
        <v>1536</v>
      </c>
    </row>
    <row r="113" spans="1:159" ht="25.5" x14ac:dyDescent="0.25">
      <c r="A113" s="2">
        <v>1.2</v>
      </c>
      <c r="B113" s="2" t="s">
        <v>386</v>
      </c>
      <c r="C113" s="4" t="s">
        <v>157</v>
      </c>
      <c r="D113" s="2" t="s">
        <v>387</v>
      </c>
      <c r="E113" s="13" t="s">
        <v>388</v>
      </c>
      <c r="F113" s="2"/>
      <c r="G113" s="4" t="s">
        <v>151</v>
      </c>
      <c r="H113" s="6" t="s">
        <v>163</v>
      </c>
      <c r="I113" s="4" t="s">
        <v>159</v>
      </c>
      <c r="J113" s="7" t="s">
        <v>154</v>
      </c>
      <c r="K113" s="75">
        <v>115</v>
      </c>
      <c r="L113" s="81">
        <v>115</v>
      </c>
      <c r="M113" s="56">
        <v>0</v>
      </c>
      <c r="N113" s="86">
        <v>0</v>
      </c>
      <c r="O113" s="6" t="s">
        <v>155</v>
      </c>
      <c r="P113" s="2" t="s">
        <v>356</v>
      </c>
      <c r="Q113" s="200">
        <f>VLOOKUP(P113,Contingencies!$A$2:$D$7,4,FALSE)</f>
        <v>0.35</v>
      </c>
      <c r="R113" s="53">
        <f t="shared" si="216"/>
        <v>1644.615</v>
      </c>
      <c r="S113" s="67">
        <f t="shared" si="217"/>
        <v>0</v>
      </c>
      <c r="T113" s="4"/>
      <c r="U113" s="2"/>
      <c r="V113" s="2"/>
      <c r="W113" s="2"/>
      <c r="X113" s="2"/>
      <c r="Y113" s="2"/>
      <c r="Z113" s="2"/>
      <c r="AA113" s="2"/>
      <c r="AB113" s="2"/>
      <c r="AC113" s="2"/>
      <c r="AD113" s="14">
        <v>20</v>
      </c>
      <c r="AE113" s="14">
        <v>20</v>
      </c>
      <c r="AF113" s="2"/>
      <c r="AG113" s="2">
        <f t="shared" si="218"/>
        <v>40</v>
      </c>
      <c r="AH113" s="51">
        <f t="shared" si="238"/>
        <v>0.26666666666666666</v>
      </c>
      <c r="AI113" s="53">
        <f t="shared" si="176"/>
        <v>0</v>
      </c>
      <c r="AJ113" s="53">
        <f t="shared" si="177"/>
        <v>0</v>
      </c>
      <c r="AK113" s="53">
        <f t="shared" si="178"/>
        <v>0</v>
      </c>
      <c r="AL113" s="53">
        <f t="shared" si="179"/>
        <v>0</v>
      </c>
      <c r="AM113" s="53">
        <f t="shared" si="180"/>
        <v>0</v>
      </c>
      <c r="AN113" s="53">
        <f t="shared" si="181"/>
        <v>0</v>
      </c>
      <c r="AO113" s="53">
        <f t="shared" si="182"/>
        <v>0</v>
      </c>
      <c r="AP113" s="53">
        <f t="shared" si="183"/>
        <v>0</v>
      </c>
      <c r="AQ113" s="53">
        <f t="shared" si="184"/>
        <v>0</v>
      </c>
      <c r="AR113" s="53">
        <f t="shared" si="185"/>
        <v>2349.4500000000003</v>
      </c>
      <c r="AS113" s="53">
        <f t="shared" si="186"/>
        <v>2349.4500000000003</v>
      </c>
      <c r="AT113" s="53">
        <f t="shared" si="187"/>
        <v>0</v>
      </c>
      <c r="AU113" s="10">
        <f t="shared" si="239"/>
        <v>4698.9000000000005</v>
      </c>
      <c r="AV113" s="54">
        <f t="shared" si="240"/>
        <v>0</v>
      </c>
      <c r="AW113" s="10">
        <f t="shared" si="241"/>
        <v>4698.9000000000005</v>
      </c>
      <c r="AX113" s="53" cm="1">
        <f t="array" aca="1" ref="AX113" ca="1">AU113*CELL("contents",$Q113)</f>
        <v>1644.615</v>
      </c>
      <c r="AY113" s="53" cm="1">
        <f t="array" aca="1" ref="AY113" ca="1">AV113*CELL("contents",$Q113)</f>
        <v>0</v>
      </c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>
        <f t="shared" si="242"/>
        <v>0</v>
      </c>
      <c r="BM113" s="51">
        <f t="shared" si="243"/>
        <v>0</v>
      </c>
      <c r="BN113" s="53">
        <f t="shared" si="188"/>
        <v>0</v>
      </c>
      <c r="BO113" s="53">
        <f t="shared" si="189"/>
        <v>0</v>
      </c>
      <c r="BP113" s="53">
        <f t="shared" si="190"/>
        <v>0</v>
      </c>
      <c r="BQ113" s="53">
        <f t="shared" si="191"/>
        <v>0</v>
      </c>
      <c r="BR113" s="53">
        <f t="shared" si="192"/>
        <v>0</v>
      </c>
      <c r="BS113" s="53">
        <f t="shared" si="193"/>
        <v>0</v>
      </c>
      <c r="BT113" s="53">
        <f t="shared" si="194"/>
        <v>0</v>
      </c>
      <c r="BU113" s="53">
        <f t="shared" si="195"/>
        <v>0</v>
      </c>
      <c r="BV113" s="53">
        <f t="shared" si="196"/>
        <v>0</v>
      </c>
      <c r="BW113" s="53">
        <f t="shared" si="197"/>
        <v>0</v>
      </c>
      <c r="BX113" s="53">
        <f t="shared" si="198"/>
        <v>0</v>
      </c>
      <c r="BY113" s="53">
        <f t="shared" si="199"/>
        <v>0</v>
      </c>
      <c r="BZ113" s="10">
        <f t="shared" si="244"/>
        <v>0</v>
      </c>
      <c r="CA113" s="54">
        <f t="shared" si="245"/>
        <v>0</v>
      </c>
      <c r="CB113" s="10">
        <f t="shared" si="246"/>
        <v>0</v>
      </c>
      <c r="CC113" s="53" cm="1">
        <f t="array" aca="1" ref="CC113" ca="1">BZ113*CELL("contents",$Q113)</f>
        <v>0</v>
      </c>
      <c r="CD113" s="53" cm="1">
        <f t="array" aca="1" ref="CD113" ca="1">CA113*CELL("contents",$Q113)</f>
        <v>0</v>
      </c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>
        <f t="shared" si="247"/>
        <v>0</v>
      </c>
      <c r="CR113" s="51">
        <f t="shared" si="248"/>
        <v>0</v>
      </c>
      <c r="CS113" s="53">
        <f t="shared" si="233"/>
        <v>0</v>
      </c>
      <c r="CT113" s="53">
        <f t="shared" si="249"/>
        <v>0</v>
      </c>
      <c r="CU113" s="53">
        <f t="shared" si="250"/>
        <v>0</v>
      </c>
      <c r="CV113" s="53">
        <f t="shared" si="251"/>
        <v>0</v>
      </c>
      <c r="CW113" s="53">
        <f t="shared" si="252"/>
        <v>0</v>
      </c>
      <c r="CX113" s="53">
        <f t="shared" si="253"/>
        <v>0</v>
      </c>
      <c r="CY113" s="53">
        <f t="shared" si="254"/>
        <v>0</v>
      </c>
      <c r="CZ113" s="53">
        <f t="shared" si="255"/>
        <v>0</v>
      </c>
      <c r="DA113" s="53">
        <f t="shared" si="256"/>
        <v>0</v>
      </c>
      <c r="DB113" s="53">
        <f t="shared" si="257"/>
        <v>0</v>
      </c>
      <c r="DC113" s="53">
        <f t="shared" si="258"/>
        <v>0</v>
      </c>
      <c r="DD113" s="53">
        <f t="shared" si="259"/>
        <v>0</v>
      </c>
      <c r="DE113" s="10">
        <f t="shared" si="260"/>
        <v>0</v>
      </c>
      <c r="DF113" s="54">
        <f t="shared" si="261"/>
        <v>0</v>
      </c>
      <c r="DG113" s="10">
        <f t="shared" si="262"/>
        <v>0</v>
      </c>
      <c r="DH113" s="53" cm="1">
        <f t="array" aca="1" ref="DH113" ca="1">DE113*CELL("contents",$Q113)</f>
        <v>0</v>
      </c>
      <c r="DI113" s="53" cm="1">
        <f t="array" aca="1" ref="DI113" ca="1">DF113*CELL("contents",$Q113)</f>
        <v>0</v>
      </c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>
        <f t="shared" si="263"/>
        <v>0</v>
      </c>
      <c r="DW113" s="51">
        <f t="shared" si="264"/>
        <v>0</v>
      </c>
      <c r="DX113" s="53">
        <f t="shared" si="200"/>
        <v>0</v>
      </c>
      <c r="DY113" s="53">
        <f t="shared" si="201"/>
        <v>0</v>
      </c>
      <c r="DZ113" s="53">
        <f t="shared" si="202"/>
        <v>0</v>
      </c>
      <c r="EA113" s="53">
        <f t="shared" si="203"/>
        <v>0</v>
      </c>
      <c r="EB113" s="53">
        <f t="shared" si="204"/>
        <v>0</v>
      </c>
      <c r="EC113" s="53">
        <f t="shared" si="205"/>
        <v>0</v>
      </c>
      <c r="ED113" s="53">
        <f t="shared" si="206"/>
        <v>0</v>
      </c>
      <c r="EE113" s="53">
        <f t="shared" si="207"/>
        <v>0</v>
      </c>
      <c r="EF113" s="53">
        <f t="shared" si="208"/>
        <v>0</v>
      </c>
      <c r="EG113" s="53">
        <f t="shared" si="209"/>
        <v>0</v>
      </c>
      <c r="EH113" s="53">
        <f t="shared" si="210"/>
        <v>0</v>
      </c>
      <c r="EI113" s="53">
        <f t="shared" si="211"/>
        <v>0</v>
      </c>
      <c r="EJ113" s="10">
        <f t="shared" si="265"/>
        <v>0</v>
      </c>
      <c r="EK113" s="54">
        <f t="shared" si="266"/>
        <v>0</v>
      </c>
      <c r="EL113" s="10">
        <f t="shared" si="267"/>
        <v>0</v>
      </c>
      <c r="EM113" s="53" cm="1">
        <f t="array" aca="1" ref="EM113" ca="1">EJ113*CELL("contents",$Q113)</f>
        <v>0</v>
      </c>
      <c r="EN113" s="53" cm="1">
        <f t="array" aca="1" ref="EN113" ca="1">EK113*CELL("contents",$Q113)</f>
        <v>0</v>
      </c>
      <c r="EO113" s="11">
        <f t="shared" si="268"/>
        <v>4698.9000000000005</v>
      </c>
      <c r="EP113" s="2">
        <v>1</v>
      </c>
      <c r="EQ113" s="2">
        <f t="shared" ref="EQ113:ET113" si="302">EP113*1.0215</f>
        <v>1.0215000000000001</v>
      </c>
      <c r="ER113" s="2">
        <f t="shared" si="302"/>
        <v>1.0434622500000001</v>
      </c>
      <c r="ES113" s="2">
        <f t="shared" si="302"/>
        <v>1.0658966883750003</v>
      </c>
      <c r="ET113" s="2">
        <f t="shared" si="302"/>
        <v>1.0888134671750629</v>
      </c>
      <c r="EU113" s="53">
        <f t="shared" si="213"/>
        <v>4698.9000000000005</v>
      </c>
      <c r="EV113" s="53">
        <f t="shared" si="270"/>
        <v>0</v>
      </c>
      <c r="EW113" s="69">
        <f t="shared" si="214"/>
        <v>0</v>
      </c>
      <c r="EX113" s="69">
        <f t="shared" si="215"/>
        <v>0</v>
      </c>
      <c r="EY113" s="9">
        <f t="shared" si="272"/>
        <v>0</v>
      </c>
      <c r="EZ113" s="9">
        <f t="shared" si="235"/>
        <v>0</v>
      </c>
      <c r="FA113" s="9">
        <f t="shared" si="236"/>
        <v>0</v>
      </c>
      <c r="FB113" s="9">
        <f t="shared" si="237"/>
        <v>0</v>
      </c>
      <c r="FC113" t="s">
        <v>1536</v>
      </c>
    </row>
    <row r="114" spans="1:159" ht="25.5" x14ac:dyDescent="0.25">
      <c r="A114" s="2">
        <v>1.2</v>
      </c>
      <c r="B114" s="2" t="s">
        <v>386</v>
      </c>
      <c r="C114" s="4" t="s">
        <v>157</v>
      </c>
      <c r="D114" s="2" t="s">
        <v>387</v>
      </c>
      <c r="E114" s="13" t="s">
        <v>388</v>
      </c>
      <c r="F114" s="2"/>
      <c r="G114" s="4" t="s">
        <v>347</v>
      </c>
      <c r="H114" s="6" t="s">
        <v>347</v>
      </c>
      <c r="I114" s="4"/>
      <c r="J114" s="4" t="s">
        <v>154</v>
      </c>
      <c r="K114" s="75"/>
      <c r="L114" s="80">
        <v>1</v>
      </c>
      <c r="M114" s="56">
        <v>0</v>
      </c>
      <c r="N114" s="86">
        <v>0.53</v>
      </c>
      <c r="O114" s="6" t="s">
        <v>155</v>
      </c>
      <c r="P114" s="2" t="s">
        <v>356</v>
      </c>
      <c r="Q114" s="200">
        <f>VLOOKUP(P114,Contingencies!$A$2:$D$7,4,FALSE)</f>
        <v>0.35</v>
      </c>
      <c r="R114" s="53">
        <f t="shared" si="216"/>
        <v>840</v>
      </c>
      <c r="S114" s="67">
        <f t="shared" si="217"/>
        <v>0</v>
      </c>
      <c r="T114" s="4"/>
      <c r="U114" s="2"/>
      <c r="V114" s="2"/>
      <c r="W114" s="2"/>
      <c r="X114" s="2"/>
      <c r="Y114" s="2"/>
      <c r="Z114" s="2"/>
      <c r="AA114" s="2"/>
      <c r="AB114" s="2"/>
      <c r="AC114" s="2"/>
      <c r="AD114" s="14">
        <v>1200</v>
      </c>
      <c r="AE114" s="14">
        <v>1200</v>
      </c>
      <c r="AF114" s="2"/>
      <c r="AG114" s="2">
        <f t="shared" si="218"/>
        <v>0</v>
      </c>
      <c r="AH114" s="51">
        <f t="shared" si="238"/>
        <v>0</v>
      </c>
      <c r="AI114" s="53">
        <f t="shared" si="176"/>
        <v>0</v>
      </c>
      <c r="AJ114" s="53">
        <f t="shared" si="177"/>
        <v>0</v>
      </c>
      <c r="AK114" s="53">
        <f t="shared" si="178"/>
        <v>0</v>
      </c>
      <c r="AL114" s="53">
        <f t="shared" si="179"/>
        <v>0</v>
      </c>
      <c r="AM114" s="53">
        <f t="shared" si="180"/>
        <v>0</v>
      </c>
      <c r="AN114" s="53">
        <f t="shared" si="181"/>
        <v>0</v>
      </c>
      <c r="AO114" s="53">
        <f t="shared" si="182"/>
        <v>0</v>
      </c>
      <c r="AP114" s="53">
        <f t="shared" si="183"/>
        <v>0</v>
      </c>
      <c r="AQ114" s="53">
        <f t="shared" si="184"/>
        <v>0</v>
      </c>
      <c r="AR114" s="53">
        <f t="shared" si="185"/>
        <v>1200</v>
      </c>
      <c r="AS114" s="53">
        <f t="shared" si="186"/>
        <v>1200</v>
      </c>
      <c r="AT114" s="53">
        <f t="shared" si="187"/>
        <v>0</v>
      </c>
      <c r="AU114" s="10">
        <f t="shared" si="239"/>
        <v>2400</v>
      </c>
      <c r="AV114" s="54">
        <f t="shared" si="240"/>
        <v>0</v>
      </c>
      <c r="AW114" s="10">
        <f t="shared" si="241"/>
        <v>2400</v>
      </c>
      <c r="AX114" s="53" cm="1">
        <f t="array" aca="1" ref="AX114" ca="1">AU114*CELL("contents",$Q114)</f>
        <v>840</v>
      </c>
      <c r="AY114" s="53" cm="1">
        <f t="array" aca="1" ref="AY114" ca="1">AV114*CELL("contents",$Q114)</f>
        <v>0</v>
      </c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>
        <f t="shared" si="242"/>
        <v>0</v>
      </c>
      <c r="BM114" s="51">
        <f t="shared" si="243"/>
        <v>0</v>
      </c>
      <c r="BN114" s="53">
        <f t="shared" si="188"/>
        <v>0</v>
      </c>
      <c r="BO114" s="53">
        <f t="shared" si="189"/>
        <v>0</v>
      </c>
      <c r="BP114" s="53">
        <f t="shared" si="190"/>
        <v>0</v>
      </c>
      <c r="BQ114" s="53">
        <f t="shared" si="191"/>
        <v>0</v>
      </c>
      <c r="BR114" s="53">
        <f t="shared" si="192"/>
        <v>0</v>
      </c>
      <c r="BS114" s="53">
        <f t="shared" si="193"/>
        <v>0</v>
      </c>
      <c r="BT114" s="53">
        <f t="shared" si="194"/>
        <v>0</v>
      </c>
      <c r="BU114" s="53">
        <f t="shared" si="195"/>
        <v>0</v>
      </c>
      <c r="BV114" s="53">
        <f t="shared" si="196"/>
        <v>0</v>
      </c>
      <c r="BW114" s="53">
        <f t="shared" si="197"/>
        <v>0</v>
      </c>
      <c r="BX114" s="53">
        <f t="shared" si="198"/>
        <v>0</v>
      </c>
      <c r="BY114" s="53">
        <f t="shared" si="199"/>
        <v>0</v>
      </c>
      <c r="BZ114" s="10">
        <f t="shared" si="244"/>
        <v>0</v>
      </c>
      <c r="CA114" s="54">
        <f t="shared" si="245"/>
        <v>0</v>
      </c>
      <c r="CB114" s="10">
        <f t="shared" si="246"/>
        <v>0</v>
      </c>
      <c r="CC114" s="53" cm="1">
        <f t="array" aca="1" ref="CC114" ca="1">BZ114*CELL("contents",$Q114)</f>
        <v>0</v>
      </c>
      <c r="CD114" s="53" cm="1">
        <f t="array" aca="1" ref="CD114" ca="1">CA114*CELL("contents",$Q114)</f>
        <v>0</v>
      </c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>
        <f t="shared" si="247"/>
        <v>0</v>
      </c>
      <c r="CR114" s="51">
        <f t="shared" si="248"/>
        <v>0</v>
      </c>
      <c r="CS114" s="53">
        <f t="shared" si="233"/>
        <v>0</v>
      </c>
      <c r="CT114" s="53">
        <f t="shared" si="249"/>
        <v>0</v>
      </c>
      <c r="CU114" s="53">
        <f t="shared" si="250"/>
        <v>0</v>
      </c>
      <c r="CV114" s="53">
        <f t="shared" si="251"/>
        <v>0</v>
      </c>
      <c r="CW114" s="53">
        <f t="shared" si="252"/>
        <v>0</v>
      </c>
      <c r="CX114" s="53">
        <f t="shared" si="253"/>
        <v>0</v>
      </c>
      <c r="CY114" s="53">
        <f t="shared" si="254"/>
        <v>0</v>
      </c>
      <c r="CZ114" s="53">
        <f t="shared" si="255"/>
        <v>0</v>
      </c>
      <c r="DA114" s="53">
        <f t="shared" si="256"/>
        <v>0</v>
      </c>
      <c r="DB114" s="53">
        <f t="shared" si="257"/>
        <v>0</v>
      </c>
      <c r="DC114" s="53">
        <f t="shared" si="258"/>
        <v>0</v>
      </c>
      <c r="DD114" s="53">
        <f t="shared" si="259"/>
        <v>0</v>
      </c>
      <c r="DE114" s="10">
        <f t="shared" si="260"/>
        <v>0</v>
      </c>
      <c r="DF114" s="54">
        <f t="shared" si="261"/>
        <v>0</v>
      </c>
      <c r="DG114" s="10">
        <f t="shared" si="262"/>
        <v>0</v>
      </c>
      <c r="DH114" s="53" cm="1">
        <f t="array" aca="1" ref="DH114" ca="1">DE114*CELL("contents",$Q114)</f>
        <v>0</v>
      </c>
      <c r="DI114" s="53" cm="1">
        <f t="array" aca="1" ref="DI114" ca="1">DF114*CELL("contents",$Q114)</f>
        <v>0</v>
      </c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>
        <f t="shared" si="263"/>
        <v>0</v>
      </c>
      <c r="DW114" s="51">
        <f t="shared" si="264"/>
        <v>0</v>
      </c>
      <c r="DX114" s="53">
        <f t="shared" si="200"/>
        <v>0</v>
      </c>
      <c r="DY114" s="53">
        <f t="shared" si="201"/>
        <v>0</v>
      </c>
      <c r="DZ114" s="53">
        <f t="shared" si="202"/>
        <v>0</v>
      </c>
      <c r="EA114" s="53">
        <f t="shared" si="203"/>
        <v>0</v>
      </c>
      <c r="EB114" s="53">
        <f t="shared" si="204"/>
        <v>0</v>
      </c>
      <c r="EC114" s="53">
        <f t="shared" si="205"/>
        <v>0</v>
      </c>
      <c r="ED114" s="53">
        <f t="shared" si="206"/>
        <v>0</v>
      </c>
      <c r="EE114" s="53">
        <f t="shared" si="207"/>
        <v>0</v>
      </c>
      <c r="EF114" s="53">
        <f t="shared" si="208"/>
        <v>0</v>
      </c>
      <c r="EG114" s="53">
        <f t="shared" si="209"/>
        <v>0</v>
      </c>
      <c r="EH114" s="53">
        <f t="shared" si="210"/>
        <v>0</v>
      </c>
      <c r="EI114" s="53">
        <f t="shared" si="211"/>
        <v>0</v>
      </c>
      <c r="EJ114" s="10">
        <f t="shared" si="265"/>
        <v>0</v>
      </c>
      <c r="EK114" s="54">
        <f t="shared" si="266"/>
        <v>0</v>
      </c>
      <c r="EL114" s="10">
        <f t="shared" si="267"/>
        <v>0</v>
      </c>
      <c r="EM114" s="53" cm="1">
        <f t="array" aca="1" ref="EM114" ca="1">EJ114*CELL("contents",$Q114)</f>
        <v>0</v>
      </c>
      <c r="EN114" s="53" cm="1">
        <f t="array" aca="1" ref="EN114" ca="1">EK114*CELL("contents",$Q114)</f>
        <v>0</v>
      </c>
      <c r="EO114" s="11">
        <f t="shared" si="268"/>
        <v>2400</v>
      </c>
      <c r="EP114" s="2">
        <v>1</v>
      </c>
      <c r="EQ114" s="2">
        <f t="shared" ref="EQ114:ET114" si="303">EP114*1.0215</f>
        <v>1.0215000000000001</v>
      </c>
      <c r="ER114" s="2">
        <f t="shared" si="303"/>
        <v>1.0434622500000001</v>
      </c>
      <c r="ES114" s="2">
        <f t="shared" si="303"/>
        <v>1.0658966883750003</v>
      </c>
      <c r="ET114" s="2">
        <f t="shared" si="303"/>
        <v>1.0888134671750629</v>
      </c>
      <c r="EU114" s="53">
        <f t="shared" si="213"/>
        <v>0</v>
      </c>
      <c r="EV114" s="53">
        <f t="shared" si="270"/>
        <v>0</v>
      </c>
      <c r="EW114" s="69">
        <f t="shared" si="214"/>
        <v>0</v>
      </c>
      <c r="EX114" s="69">
        <f t="shared" si="215"/>
        <v>0</v>
      </c>
      <c r="EY114" s="9">
        <f t="shared" si="272"/>
        <v>0</v>
      </c>
      <c r="EZ114" s="9">
        <f t="shared" si="235"/>
        <v>0</v>
      </c>
      <c r="FA114" s="9">
        <f t="shared" si="236"/>
        <v>0</v>
      </c>
      <c r="FB114" s="9">
        <f t="shared" si="237"/>
        <v>0</v>
      </c>
      <c r="FC114" t="s">
        <v>1536</v>
      </c>
    </row>
    <row r="115" spans="1:159" x14ac:dyDescent="0.25">
      <c r="A115" s="2">
        <v>1.2</v>
      </c>
      <c r="B115" s="2" t="s">
        <v>389</v>
      </c>
      <c r="C115" s="4" t="s">
        <v>157</v>
      </c>
      <c r="D115" s="2" t="s">
        <v>390</v>
      </c>
      <c r="E115" s="13" t="s">
        <v>391</v>
      </c>
      <c r="F115" s="2"/>
      <c r="G115" s="4" t="s">
        <v>151</v>
      </c>
      <c r="H115" s="6" t="s">
        <v>163</v>
      </c>
      <c r="I115" s="4" t="s">
        <v>159</v>
      </c>
      <c r="J115" s="7" t="s">
        <v>154</v>
      </c>
      <c r="K115" s="75">
        <v>115</v>
      </c>
      <c r="L115" s="81">
        <v>115</v>
      </c>
      <c r="M115" s="56">
        <v>0</v>
      </c>
      <c r="N115" s="86">
        <v>0</v>
      </c>
      <c r="O115" s="6" t="s">
        <v>155</v>
      </c>
      <c r="P115" s="2" t="s">
        <v>173</v>
      </c>
      <c r="Q115" s="200">
        <f>VLOOKUP(P115,Contingencies!$A$2:$D$7,4,FALSE)</f>
        <v>0.125</v>
      </c>
      <c r="R115" s="53">
        <f t="shared" si="216"/>
        <v>117.47250000000001</v>
      </c>
      <c r="S115" s="67">
        <f t="shared" si="217"/>
        <v>0</v>
      </c>
      <c r="T115" s="4"/>
      <c r="U115" s="2"/>
      <c r="V115" s="2"/>
      <c r="W115" s="2"/>
      <c r="X115" s="2"/>
      <c r="Y115" s="4">
        <v>8</v>
      </c>
      <c r="Z115" s="2"/>
      <c r="AA115" s="2"/>
      <c r="AB115" s="2"/>
      <c r="AC115" s="2"/>
      <c r="AD115" s="29"/>
      <c r="AE115" s="29"/>
      <c r="AF115" s="2"/>
      <c r="AG115" s="2">
        <f t="shared" si="218"/>
        <v>8</v>
      </c>
      <c r="AH115" s="51">
        <f t="shared" si="238"/>
        <v>5.333333333333333E-2</v>
      </c>
      <c r="AI115" s="53">
        <f t="shared" si="176"/>
        <v>0</v>
      </c>
      <c r="AJ115" s="53">
        <f t="shared" si="177"/>
        <v>0</v>
      </c>
      <c r="AK115" s="53">
        <f t="shared" si="178"/>
        <v>0</v>
      </c>
      <c r="AL115" s="53">
        <f t="shared" si="179"/>
        <v>0</v>
      </c>
      <c r="AM115" s="53">
        <f t="shared" si="180"/>
        <v>939.78000000000009</v>
      </c>
      <c r="AN115" s="53">
        <f t="shared" si="181"/>
        <v>0</v>
      </c>
      <c r="AO115" s="53">
        <f t="shared" si="182"/>
        <v>0</v>
      </c>
      <c r="AP115" s="53">
        <f t="shared" si="183"/>
        <v>0</v>
      </c>
      <c r="AQ115" s="53">
        <f t="shared" si="184"/>
        <v>0</v>
      </c>
      <c r="AR115" s="53">
        <f t="shared" si="185"/>
        <v>0</v>
      </c>
      <c r="AS115" s="53">
        <f t="shared" si="186"/>
        <v>0</v>
      </c>
      <c r="AT115" s="53">
        <f t="shared" si="187"/>
        <v>0</v>
      </c>
      <c r="AU115" s="10">
        <f t="shared" si="239"/>
        <v>939.78000000000009</v>
      </c>
      <c r="AV115" s="54">
        <f t="shared" si="240"/>
        <v>0</v>
      </c>
      <c r="AW115" s="10">
        <f t="shared" si="241"/>
        <v>939.78000000000009</v>
      </c>
      <c r="AX115" s="53" cm="1">
        <f t="array" aca="1" ref="AX115" ca="1">AU115*CELL("contents",$Q115)</f>
        <v>117.47250000000001</v>
      </c>
      <c r="AY115" s="53" cm="1">
        <f t="array" aca="1" ref="AY115" ca="1">AV115*CELL("contents",$Q115)</f>
        <v>0</v>
      </c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>
        <f t="shared" si="242"/>
        <v>0</v>
      </c>
      <c r="BM115" s="51">
        <f t="shared" si="243"/>
        <v>0</v>
      </c>
      <c r="BN115" s="53">
        <f t="shared" si="188"/>
        <v>0</v>
      </c>
      <c r="BO115" s="53">
        <f t="shared" si="189"/>
        <v>0</v>
      </c>
      <c r="BP115" s="53">
        <f t="shared" si="190"/>
        <v>0</v>
      </c>
      <c r="BQ115" s="53">
        <f t="shared" si="191"/>
        <v>0</v>
      </c>
      <c r="BR115" s="53">
        <f t="shared" si="192"/>
        <v>0</v>
      </c>
      <c r="BS115" s="53">
        <f t="shared" si="193"/>
        <v>0</v>
      </c>
      <c r="BT115" s="53">
        <f t="shared" si="194"/>
        <v>0</v>
      </c>
      <c r="BU115" s="53">
        <f t="shared" si="195"/>
        <v>0</v>
      </c>
      <c r="BV115" s="53">
        <f t="shared" si="196"/>
        <v>0</v>
      </c>
      <c r="BW115" s="53">
        <f t="shared" si="197"/>
        <v>0</v>
      </c>
      <c r="BX115" s="53">
        <f t="shared" si="198"/>
        <v>0</v>
      </c>
      <c r="BY115" s="53">
        <f t="shared" si="199"/>
        <v>0</v>
      </c>
      <c r="BZ115" s="10">
        <f t="shared" si="244"/>
        <v>0</v>
      </c>
      <c r="CA115" s="54">
        <f t="shared" si="245"/>
        <v>0</v>
      </c>
      <c r="CB115" s="10">
        <f t="shared" si="246"/>
        <v>0</v>
      </c>
      <c r="CC115" s="53" cm="1">
        <f t="array" aca="1" ref="CC115" ca="1">BZ115*CELL("contents",$Q115)</f>
        <v>0</v>
      </c>
      <c r="CD115" s="53" cm="1">
        <f t="array" aca="1" ref="CD115" ca="1">CA115*CELL("contents",$Q115)</f>
        <v>0</v>
      </c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>
        <f t="shared" si="247"/>
        <v>0</v>
      </c>
      <c r="CR115" s="51">
        <f t="shared" si="248"/>
        <v>0</v>
      </c>
      <c r="CS115" s="53">
        <f t="shared" si="233"/>
        <v>0</v>
      </c>
      <c r="CT115" s="53">
        <f t="shared" si="249"/>
        <v>0</v>
      </c>
      <c r="CU115" s="53">
        <f t="shared" si="250"/>
        <v>0</v>
      </c>
      <c r="CV115" s="53">
        <f t="shared" si="251"/>
        <v>0</v>
      </c>
      <c r="CW115" s="53">
        <f t="shared" si="252"/>
        <v>0</v>
      </c>
      <c r="CX115" s="53">
        <f t="shared" si="253"/>
        <v>0</v>
      </c>
      <c r="CY115" s="53">
        <f t="shared" si="254"/>
        <v>0</v>
      </c>
      <c r="CZ115" s="53">
        <f t="shared" si="255"/>
        <v>0</v>
      </c>
      <c r="DA115" s="53">
        <f t="shared" si="256"/>
        <v>0</v>
      </c>
      <c r="DB115" s="53">
        <f t="shared" si="257"/>
        <v>0</v>
      </c>
      <c r="DC115" s="53">
        <f t="shared" si="258"/>
        <v>0</v>
      </c>
      <c r="DD115" s="53">
        <f t="shared" si="259"/>
        <v>0</v>
      </c>
      <c r="DE115" s="10">
        <f t="shared" si="260"/>
        <v>0</v>
      </c>
      <c r="DF115" s="54">
        <f t="shared" si="261"/>
        <v>0</v>
      </c>
      <c r="DG115" s="10">
        <f t="shared" si="262"/>
        <v>0</v>
      </c>
      <c r="DH115" s="53" cm="1">
        <f t="array" aca="1" ref="DH115" ca="1">DE115*CELL("contents",$Q115)</f>
        <v>0</v>
      </c>
      <c r="DI115" s="53" cm="1">
        <f t="array" aca="1" ref="DI115" ca="1">DF115*CELL("contents",$Q115)</f>
        <v>0</v>
      </c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>
        <f t="shared" si="263"/>
        <v>0</v>
      </c>
      <c r="DW115" s="51">
        <f t="shared" si="264"/>
        <v>0</v>
      </c>
      <c r="DX115" s="53">
        <f t="shared" si="200"/>
        <v>0</v>
      </c>
      <c r="DY115" s="53">
        <f t="shared" si="201"/>
        <v>0</v>
      </c>
      <c r="DZ115" s="53">
        <f t="shared" si="202"/>
        <v>0</v>
      </c>
      <c r="EA115" s="53">
        <f t="shared" si="203"/>
        <v>0</v>
      </c>
      <c r="EB115" s="53">
        <f t="shared" si="204"/>
        <v>0</v>
      </c>
      <c r="EC115" s="53">
        <f t="shared" si="205"/>
        <v>0</v>
      </c>
      <c r="ED115" s="53">
        <f t="shared" si="206"/>
        <v>0</v>
      </c>
      <c r="EE115" s="53">
        <f t="shared" si="207"/>
        <v>0</v>
      </c>
      <c r="EF115" s="53">
        <f t="shared" si="208"/>
        <v>0</v>
      </c>
      <c r="EG115" s="53">
        <f t="shared" si="209"/>
        <v>0</v>
      </c>
      <c r="EH115" s="53">
        <f t="shared" si="210"/>
        <v>0</v>
      </c>
      <c r="EI115" s="53">
        <f t="shared" si="211"/>
        <v>0</v>
      </c>
      <c r="EJ115" s="10">
        <f t="shared" si="265"/>
        <v>0</v>
      </c>
      <c r="EK115" s="54">
        <f t="shared" si="266"/>
        <v>0</v>
      </c>
      <c r="EL115" s="10">
        <f t="shared" si="267"/>
        <v>0</v>
      </c>
      <c r="EM115" s="53" cm="1">
        <f t="array" aca="1" ref="EM115" ca="1">EJ115*CELL("contents",$Q115)</f>
        <v>0</v>
      </c>
      <c r="EN115" s="53" cm="1">
        <f t="array" aca="1" ref="EN115" ca="1">EK115*CELL("contents",$Q115)</f>
        <v>0</v>
      </c>
      <c r="EO115" s="11">
        <f t="shared" si="268"/>
        <v>939.78000000000009</v>
      </c>
      <c r="EP115" s="2">
        <v>1</v>
      </c>
      <c r="EQ115" s="2">
        <f t="shared" ref="EQ115:ET115" si="304">EP115*1.0215</f>
        <v>1.0215000000000001</v>
      </c>
      <c r="ER115" s="2">
        <f t="shared" si="304"/>
        <v>1.0434622500000001</v>
      </c>
      <c r="ES115" s="2">
        <f t="shared" si="304"/>
        <v>1.0658966883750003</v>
      </c>
      <c r="ET115" s="2">
        <f t="shared" si="304"/>
        <v>1.0888134671750629</v>
      </c>
      <c r="EU115" s="53">
        <f t="shared" si="213"/>
        <v>939.78000000000009</v>
      </c>
      <c r="EV115" s="53">
        <f t="shared" si="270"/>
        <v>0</v>
      </c>
      <c r="EW115" s="69">
        <f t="shared" si="214"/>
        <v>0</v>
      </c>
      <c r="EX115" s="69">
        <f t="shared" si="215"/>
        <v>0</v>
      </c>
      <c r="EY115" s="9">
        <f t="shared" si="272"/>
        <v>0</v>
      </c>
      <c r="EZ115" s="9">
        <f t="shared" si="235"/>
        <v>0</v>
      </c>
      <c r="FA115" s="9">
        <f t="shared" si="236"/>
        <v>0</v>
      </c>
      <c r="FB115" s="9">
        <f t="shared" si="237"/>
        <v>0</v>
      </c>
      <c r="FC115" t="s">
        <v>1536</v>
      </c>
    </row>
    <row r="116" spans="1:159" x14ac:dyDescent="0.25">
      <c r="A116" s="2">
        <v>1.2</v>
      </c>
      <c r="B116" s="2" t="s">
        <v>389</v>
      </c>
      <c r="C116" s="4" t="s">
        <v>157</v>
      </c>
      <c r="D116" s="2" t="s">
        <v>390</v>
      </c>
      <c r="E116" s="13" t="s">
        <v>391</v>
      </c>
      <c r="F116" s="2"/>
      <c r="G116" s="4" t="s">
        <v>347</v>
      </c>
      <c r="H116" s="6" t="s">
        <v>347</v>
      </c>
      <c r="I116" s="4"/>
      <c r="J116" s="4" t="s">
        <v>268</v>
      </c>
      <c r="K116" s="75"/>
      <c r="L116" s="80">
        <v>1</v>
      </c>
      <c r="M116" s="56">
        <v>0</v>
      </c>
      <c r="N116" s="86">
        <v>0.53</v>
      </c>
      <c r="O116" s="6" t="s">
        <v>155</v>
      </c>
      <c r="P116" s="2" t="s">
        <v>173</v>
      </c>
      <c r="Q116" s="200">
        <f>VLOOKUP(P116,Contingencies!$A$2:$D$7,4,FALSE)</f>
        <v>0.125</v>
      </c>
      <c r="R116" s="53">
        <f t="shared" si="216"/>
        <v>223.625</v>
      </c>
      <c r="S116" s="67">
        <f t="shared" si="217"/>
        <v>0</v>
      </c>
      <c r="T116" s="4"/>
      <c r="U116" s="2"/>
      <c r="V116" s="2"/>
      <c r="W116" s="2"/>
      <c r="X116" s="2"/>
      <c r="Y116" s="4">
        <v>1789</v>
      </c>
      <c r="Z116" s="2"/>
      <c r="AA116" s="2"/>
      <c r="AB116" s="2"/>
      <c r="AC116" s="2"/>
      <c r="AD116" s="29"/>
      <c r="AE116" s="29"/>
      <c r="AF116" s="2"/>
      <c r="AG116" s="2">
        <f t="shared" si="218"/>
        <v>0</v>
      </c>
      <c r="AH116" s="51">
        <f t="shared" si="238"/>
        <v>0</v>
      </c>
      <c r="AI116" s="53">
        <f t="shared" si="176"/>
        <v>0</v>
      </c>
      <c r="AJ116" s="53">
        <f t="shared" si="177"/>
        <v>0</v>
      </c>
      <c r="AK116" s="53">
        <f t="shared" si="178"/>
        <v>0</v>
      </c>
      <c r="AL116" s="53">
        <f t="shared" si="179"/>
        <v>0</v>
      </c>
      <c r="AM116" s="53">
        <f t="shared" si="180"/>
        <v>1789</v>
      </c>
      <c r="AN116" s="53">
        <f t="shared" si="181"/>
        <v>0</v>
      </c>
      <c r="AO116" s="53">
        <f t="shared" si="182"/>
        <v>0</v>
      </c>
      <c r="AP116" s="53">
        <f t="shared" si="183"/>
        <v>0</v>
      </c>
      <c r="AQ116" s="53">
        <f t="shared" si="184"/>
        <v>0</v>
      </c>
      <c r="AR116" s="53">
        <f t="shared" si="185"/>
        <v>0</v>
      </c>
      <c r="AS116" s="53">
        <f t="shared" si="186"/>
        <v>0</v>
      </c>
      <c r="AT116" s="53">
        <f t="shared" si="187"/>
        <v>0</v>
      </c>
      <c r="AU116" s="10">
        <f t="shared" si="239"/>
        <v>1789</v>
      </c>
      <c r="AV116" s="54">
        <f t="shared" si="240"/>
        <v>0</v>
      </c>
      <c r="AW116" s="10">
        <f t="shared" si="241"/>
        <v>1789</v>
      </c>
      <c r="AX116" s="53" cm="1">
        <f t="array" aca="1" ref="AX116" ca="1">AU116*CELL("contents",$Q116)</f>
        <v>223.625</v>
      </c>
      <c r="AY116" s="53" cm="1">
        <f t="array" aca="1" ref="AY116" ca="1">AV116*CELL("contents",$Q116)</f>
        <v>0</v>
      </c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>
        <f t="shared" si="242"/>
        <v>0</v>
      </c>
      <c r="BM116" s="51">
        <f t="shared" si="243"/>
        <v>0</v>
      </c>
      <c r="BN116" s="53">
        <f t="shared" si="188"/>
        <v>0</v>
      </c>
      <c r="BO116" s="53">
        <f t="shared" si="189"/>
        <v>0</v>
      </c>
      <c r="BP116" s="53">
        <f t="shared" si="190"/>
        <v>0</v>
      </c>
      <c r="BQ116" s="53">
        <f t="shared" si="191"/>
        <v>0</v>
      </c>
      <c r="BR116" s="53">
        <f t="shared" si="192"/>
        <v>0</v>
      </c>
      <c r="BS116" s="53">
        <f t="shared" si="193"/>
        <v>0</v>
      </c>
      <c r="BT116" s="53">
        <f t="shared" si="194"/>
        <v>0</v>
      </c>
      <c r="BU116" s="53">
        <f t="shared" si="195"/>
        <v>0</v>
      </c>
      <c r="BV116" s="53">
        <f t="shared" si="196"/>
        <v>0</v>
      </c>
      <c r="BW116" s="53">
        <f t="shared" si="197"/>
        <v>0</v>
      </c>
      <c r="BX116" s="53">
        <f t="shared" si="198"/>
        <v>0</v>
      </c>
      <c r="BY116" s="53">
        <f t="shared" si="199"/>
        <v>0</v>
      </c>
      <c r="BZ116" s="10">
        <f t="shared" si="244"/>
        <v>0</v>
      </c>
      <c r="CA116" s="54">
        <f t="shared" si="245"/>
        <v>0</v>
      </c>
      <c r="CB116" s="10">
        <f t="shared" si="246"/>
        <v>0</v>
      </c>
      <c r="CC116" s="53" cm="1">
        <f t="array" aca="1" ref="CC116" ca="1">BZ116*CELL("contents",$Q116)</f>
        <v>0</v>
      </c>
      <c r="CD116" s="53" cm="1">
        <f t="array" aca="1" ref="CD116" ca="1">CA116*CELL("contents",$Q116)</f>
        <v>0</v>
      </c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>
        <f t="shared" si="247"/>
        <v>0</v>
      </c>
      <c r="CR116" s="51">
        <f t="shared" si="248"/>
        <v>0</v>
      </c>
      <c r="CS116" s="53">
        <f t="shared" si="233"/>
        <v>0</v>
      </c>
      <c r="CT116" s="53">
        <f t="shared" si="249"/>
        <v>0</v>
      </c>
      <c r="CU116" s="53">
        <f t="shared" si="250"/>
        <v>0</v>
      </c>
      <c r="CV116" s="53">
        <f t="shared" si="251"/>
        <v>0</v>
      </c>
      <c r="CW116" s="53">
        <f t="shared" si="252"/>
        <v>0</v>
      </c>
      <c r="CX116" s="53">
        <f t="shared" si="253"/>
        <v>0</v>
      </c>
      <c r="CY116" s="53">
        <f t="shared" si="254"/>
        <v>0</v>
      </c>
      <c r="CZ116" s="53">
        <f t="shared" si="255"/>
        <v>0</v>
      </c>
      <c r="DA116" s="53">
        <f t="shared" si="256"/>
        <v>0</v>
      </c>
      <c r="DB116" s="53">
        <f t="shared" si="257"/>
        <v>0</v>
      </c>
      <c r="DC116" s="53">
        <f t="shared" si="258"/>
        <v>0</v>
      </c>
      <c r="DD116" s="53">
        <f t="shared" si="259"/>
        <v>0</v>
      </c>
      <c r="DE116" s="10">
        <f t="shared" si="260"/>
        <v>0</v>
      </c>
      <c r="DF116" s="54">
        <f t="shared" si="261"/>
        <v>0</v>
      </c>
      <c r="DG116" s="10">
        <f t="shared" si="262"/>
        <v>0</v>
      </c>
      <c r="DH116" s="53" cm="1">
        <f t="array" aca="1" ref="DH116" ca="1">DE116*CELL("contents",$Q116)</f>
        <v>0</v>
      </c>
      <c r="DI116" s="53" cm="1">
        <f t="array" aca="1" ref="DI116" ca="1">DF116*CELL("contents",$Q116)</f>
        <v>0</v>
      </c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>
        <f t="shared" si="263"/>
        <v>0</v>
      </c>
      <c r="DW116" s="51">
        <f t="shared" si="264"/>
        <v>0</v>
      </c>
      <c r="DX116" s="53">
        <f t="shared" si="200"/>
        <v>0</v>
      </c>
      <c r="DY116" s="53">
        <f t="shared" si="201"/>
        <v>0</v>
      </c>
      <c r="DZ116" s="53">
        <f t="shared" si="202"/>
        <v>0</v>
      </c>
      <c r="EA116" s="53">
        <f t="shared" si="203"/>
        <v>0</v>
      </c>
      <c r="EB116" s="53">
        <f t="shared" si="204"/>
        <v>0</v>
      </c>
      <c r="EC116" s="53">
        <f t="shared" si="205"/>
        <v>0</v>
      </c>
      <c r="ED116" s="53">
        <f t="shared" si="206"/>
        <v>0</v>
      </c>
      <c r="EE116" s="53">
        <f t="shared" si="207"/>
        <v>0</v>
      </c>
      <c r="EF116" s="53">
        <f t="shared" si="208"/>
        <v>0</v>
      </c>
      <c r="EG116" s="53">
        <f t="shared" si="209"/>
        <v>0</v>
      </c>
      <c r="EH116" s="53">
        <f t="shared" si="210"/>
        <v>0</v>
      </c>
      <c r="EI116" s="53">
        <f t="shared" si="211"/>
        <v>0</v>
      </c>
      <c r="EJ116" s="10">
        <f t="shared" si="265"/>
        <v>0</v>
      </c>
      <c r="EK116" s="54">
        <f t="shared" si="266"/>
        <v>0</v>
      </c>
      <c r="EL116" s="10">
        <f t="shared" si="267"/>
        <v>0</v>
      </c>
      <c r="EM116" s="53" cm="1">
        <f t="array" aca="1" ref="EM116" ca="1">EJ116*CELL("contents",$Q116)</f>
        <v>0</v>
      </c>
      <c r="EN116" s="53" cm="1">
        <f t="array" aca="1" ref="EN116" ca="1">EK116*CELL("contents",$Q116)</f>
        <v>0</v>
      </c>
      <c r="EO116" s="11">
        <f t="shared" si="268"/>
        <v>1789</v>
      </c>
      <c r="EP116" s="2">
        <v>1</v>
      </c>
      <c r="EQ116" s="2">
        <f t="shared" ref="EQ116:ET116" si="305">EP116*1.0215</f>
        <v>1.0215000000000001</v>
      </c>
      <c r="ER116" s="2">
        <f t="shared" si="305"/>
        <v>1.0434622500000001</v>
      </c>
      <c r="ES116" s="2">
        <f t="shared" si="305"/>
        <v>1.0658966883750003</v>
      </c>
      <c r="ET116" s="2">
        <f t="shared" si="305"/>
        <v>1.0888134671750629</v>
      </c>
      <c r="EU116" s="53">
        <f t="shared" si="213"/>
        <v>0</v>
      </c>
      <c r="EV116" s="53">
        <f t="shared" si="270"/>
        <v>0</v>
      </c>
      <c r="EW116" s="69">
        <f t="shared" si="214"/>
        <v>0</v>
      </c>
      <c r="EX116" s="69">
        <f t="shared" si="215"/>
        <v>0</v>
      </c>
      <c r="EY116" s="9">
        <f t="shared" si="272"/>
        <v>0</v>
      </c>
      <c r="EZ116" s="9">
        <f t="shared" si="235"/>
        <v>0</v>
      </c>
      <c r="FA116" s="9">
        <f t="shared" si="236"/>
        <v>0</v>
      </c>
      <c r="FB116" s="9">
        <f t="shared" si="237"/>
        <v>0</v>
      </c>
      <c r="FC116" t="s">
        <v>1536</v>
      </c>
    </row>
    <row r="117" spans="1:159" x14ac:dyDescent="0.25">
      <c r="A117" s="2">
        <v>1.2</v>
      </c>
      <c r="B117" s="2" t="s">
        <v>392</v>
      </c>
      <c r="C117" s="4" t="s">
        <v>157</v>
      </c>
      <c r="D117" s="2" t="s">
        <v>393</v>
      </c>
      <c r="E117" s="13" t="s">
        <v>394</v>
      </c>
      <c r="F117" s="2"/>
      <c r="G117" s="4" t="s">
        <v>151</v>
      </c>
      <c r="H117" s="6" t="s">
        <v>163</v>
      </c>
      <c r="I117" s="4" t="s">
        <v>159</v>
      </c>
      <c r="J117" s="7" t="s">
        <v>154</v>
      </c>
      <c r="K117" s="75">
        <v>115</v>
      </c>
      <c r="L117" s="81">
        <v>115</v>
      </c>
      <c r="M117" s="56">
        <v>0</v>
      </c>
      <c r="N117" s="86">
        <v>0</v>
      </c>
      <c r="O117" s="6" t="s">
        <v>155</v>
      </c>
      <c r="P117" s="2" t="s">
        <v>173</v>
      </c>
      <c r="Q117" s="200">
        <f>VLOOKUP(P117,Contingencies!$A$2:$D$7,4,FALSE)</f>
        <v>0.125</v>
      </c>
      <c r="R117" s="53">
        <f t="shared" si="216"/>
        <v>117.47250000000001</v>
      </c>
      <c r="S117" s="67">
        <f t="shared" si="217"/>
        <v>0</v>
      </c>
      <c r="T117" s="4"/>
      <c r="U117" s="2"/>
      <c r="V117" s="2"/>
      <c r="W117" s="2"/>
      <c r="X117" s="2"/>
      <c r="Y117" s="2"/>
      <c r="Z117" s="4">
        <v>8</v>
      </c>
      <c r="AA117" s="2"/>
      <c r="AB117" s="2"/>
      <c r="AC117" s="2"/>
      <c r="AD117" s="29"/>
      <c r="AE117" s="29"/>
      <c r="AF117" s="2"/>
      <c r="AG117" s="2">
        <f t="shared" si="218"/>
        <v>8</v>
      </c>
      <c r="AH117" s="51">
        <f t="shared" si="238"/>
        <v>5.333333333333333E-2</v>
      </c>
      <c r="AI117" s="53">
        <f t="shared" si="176"/>
        <v>0</v>
      </c>
      <c r="AJ117" s="53">
        <f t="shared" si="177"/>
        <v>0</v>
      </c>
      <c r="AK117" s="53">
        <f t="shared" si="178"/>
        <v>0</v>
      </c>
      <c r="AL117" s="53">
        <f t="shared" si="179"/>
        <v>0</v>
      </c>
      <c r="AM117" s="53">
        <f t="shared" si="180"/>
        <v>0</v>
      </c>
      <c r="AN117" s="53">
        <f t="shared" si="181"/>
        <v>939.78000000000009</v>
      </c>
      <c r="AO117" s="53">
        <f t="shared" si="182"/>
        <v>0</v>
      </c>
      <c r="AP117" s="53">
        <f t="shared" si="183"/>
        <v>0</v>
      </c>
      <c r="AQ117" s="53">
        <f t="shared" si="184"/>
        <v>0</v>
      </c>
      <c r="AR117" s="53">
        <f t="shared" si="185"/>
        <v>0</v>
      </c>
      <c r="AS117" s="53">
        <f t="shared" si="186"/>
        <v>0</v>
      </c>
      <c r="AT117" s="53">
        <f t="shared" si="187"/>
        <v>0</v>
      </c>
      <c r="AU117" s="10">
        <f t="shared" si="239"/>
        <v>939.78000000000009</v>
      </c>
      <c r="AV117" s="54">
        <f t="shared" si="240"/>
        <v>0</v>
      </c>
      <c r="AW117" s="10">
        <f t="shared" si="241"/>
        <v>939.78000000000009</v>
      </c>
      <c r="AX117" s="53" cm="1">
        <f t="array" aca="1" ref="AX117" ca="1">AU117*CELL("contents",$Q117)</f>
        <v>117.47250000000001</v>
      </c>
      <c r="AY117" s="53" cm="1">
        <f t="array" aca="1" ref="AY117" ca="1">AV117*CELL("contents",$Q117)</f>
        <v>0</v>
      </c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>
        <f t="shared" si="242"/>
        <v>0</v>
      </c>
      <c r="BM117" s="51">
        <f t="shared" si="243"/>
        <v>0</v>
      </c>
      <c r="BN117" s="53">
        <f t="shared" si="188"/>
        <v>0</v>
      </c>
      <c r="BO117" s="53">
        <f t="shared" si="189"/>
        <v>0</v>
      </c>
      <c r="BP117" s="53">
        <f t="shared" si="190"/>
        <v>0</v>
      </c>
      <c r="BQ117" s="53">
        <f t="shared" si="191"/>
        <v>0</v>
      </c>
      <c r="BR117" s="53">
        <f t="shared" si="192"/>
        <v>0</v>
      </c>
      <c r="BS117" s="53">
        <f t="shared" si="193"/>
        <v>0</v>
      </c>
      <c r="BT117" s="53">
        <f t="shared" si="194"/>
        <v>0</v>
      </c>
      <c r="BU117" s="53">
        <f t="shared" si="195"/>
        <v>0</v>
      </c>
      <c r="BV117" s="53">
        <f t="shared" si="196"/>
        <v>0</v>
      </c>
      <c r="BW117" s="53">
        <f t="shared" si="197"/>
        <v>0</v>
      </c>
      <c r="BX117" s="53">
        <f t="shared" si="198"/>
        <v>0</v>
      </c>
      <c r="BY117" s="53">
        <f t="shared" si="199"/>
        <v>0</v>
      </c>
      <c r="BZ117" s="10">
        <f t="shared" si="244"/>
        <v>0</v>
      </c>
      <c r="CA117" s="54">
        <f t="shared" si="245"/>
        <v>0</v>
      </c>
      <c r="CB117" s="10">
        <f t="shared" si="246"/>
        <v>0</v>
      </c>
      <c r="CC117" s="53" cm="1">
        <f t="array" aca="1" ref="CC117" ca="1">BZ117*CELL("contents",$Q117)</f>
        <v>0</v>
      </c>
      <c r="CD117" s="53" cm="1">
        <f t="array" aca="1" ref="CD117" ca="1">CA117*CELL("contents",$Q117)</f>
        <v>0</v>
      </c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>
        <f t="shared" si="247"/>
        <v>0</v>
      </c>
      <c r="CR117" s="51">
        <f t="shared" si="248"/>
        <v>0</v>
      </c>
      <c r="CS117" s="53">
        <f t="shared" si="233"/>
        <v>0</v>
      </c>
      <c r="CT117" s="53">
        <f t="shared" si="249"/>
        <v>0</v>
      </c>
      <c r="CU117" s="53">
        <f t="shared" si="250"/>
        <v>0</v>
      </c>
      <c r="CV117" s="53">
        <f t="shared" si="251"/>
        <v>0</v>
      </c>
      <c r="CW117" s="53">
        <f t="shared" si="252"/>
        <v>0</v>
      </c>
      <c r="CX117" s="53">
        <f t="shared" si="253"/>
        <v>0</v>
      </c>
      <c r="CY117" s="53">
        <f t="shared" si="254"/>
        <v>0</v>
      </c>
      <c r="CZ117" s="53">
        <f t="shared" si="255"/>
        <v>0</v>
      </c>
      <c r="DA117" s="53">
        <f t="shared" si="256"/>
        <v>0</v>
      </c>
      <c r="DB117" s="53">
        <f t="shared" si="257"/>
        <v>0</v>
      </c>
      <c r="DC117" s="53">
        <f t="shared" si="258"/>
        <v>0</v>
      </c>
      <c r="DD117" s="53">
        <f t="shared" si="259"/>
        <v>0</v>
      </c>
      <c r="DE117" s="10">
        <f t="shared" si="260"/>
        <v>0</v>
      </c>
      <c r="DF117" s="54">
        <f t="shared" si="261"/>
        <v>0</v>
      </c>
      <c r="DG117" s="10">
        <f t="shared" si="262"/>
        <v>0</v>
      </c>
      <c r="DH117" s="53" cm="1">
        <f t="array" aca="1" ref="DH117" ca="1">DE117*CELL("contents",$Q117)</f>
        <v>0</v>
      </c>
      <c r="DI117" s="53" cm="1">
        <f t="array" aca="1" ref="DI117" ca="1">DF117*CELL("contents",$Q117)</f>
        <v>0</v>
      </c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>
        <f t="shared" si="263"/>
        <v>0</v>
      </c>
      <c r="DW117" s="51">
        <f t="shared" si="264"/>
        <v>0</v>
      </c>
      <c r="DX117" s="53">
        <f t="shared" si="200"/>
        <v>0</v>
      </c>
      <c r="DY117" s="53">
        <f t="shared" si="201"/>
        <v>0</v>
      </c>
      <c r="DZ117" s="53">
        <f t="shared" si="202"/>
        <v>0</v>
      </c>
      <c r="EA117" s="53">
        <f t="shared" si="203"/>
        <v>0</v>
      </c>
      <c r="EB117" s="53">
        <f t="shared" si="204"/>
        <v>0</v>
      </c>
      <c r="EC117" s="53">
        <f t="shared" si="205"/>
        <v>0</v>
      </c>
      <c r="ED117" s="53">
        <f t="shared" si="206"/>
        <v>0</v>
      </c>
      <c r="EE117" s="53">
        <f t="shared" si="207"/>
        <v>0</v>
      </c>
      <c r="EF117" s="53">
        <f t="shared" si="208"/>
        <v>0</v>
      </c>
      <c r="EG117" s="53">
        <f t="shared" si="209"/>
        <v>0</v>
      </c>
      <c r="EH117" s="53">
        <f t="shared" si="210"/>
        <v>0</v>
      </c>
      <c r="EI117" s="53">
        <f t="shared" si="211"/>
        <v>0</v>
      </c>
      <c r="EJ117" s="10">
        <f t="shared" si="265"/>
        <v>0</v>
      </c>
      <c r="EK117" s="54">
        <f t="shared" si="266"/>
        <v>0</v>
      </c>
      <c r="EL117" s="10">
        <f t="shared" si="267"/>
        <v>0</v>
      </c>
      <c r="EM117" s="53" cm="1">
        <f t="array" aca="1" ref="EM117" ca="1">EJ117*CELL("contents",$Q117)</f>
        <v>0</v>
      </c>
      <c r="EN117" s="53" cm="1">
        <f t="array" aca="1" ref="EN117" ca="1">EK117*CELL("contents",$Q117)</f>
        <v>0</v>
      </c>
      <c r="EO117" s="11">
        <f t="shared" si="268"/>
        <v>939.78000000000009</v>
      </c>
      <c r="EP117" s="2">
        <v>1</v>
      </c>
      <c r="EQ117" s="2">
        <f t="shared" ref="EQ117:ET117" si="306">EP117*1.0215</f>
        <v>1.0215000000000001</v>
      </c>
      <c r="ER117" s="2">
        <f t="shared" si="306"/>
        <v>1.0434622500000001</v>
      </c>
      <c r="ES117" s="2">
        <f t="shared" si="306"/>
        <v>1.0658966883750003</v>
      </c>
      <c r="ET117" s="2">
        <f t="shared" si="306"/>
        <v>1.0888134671750629</v>
      </c>
      <c r="EU117" s="53">
        <f t="shared" si="213"/>
        <v>939.78000000000009</v>
      </c>
      <c r="EV117" s="53">
        <f t="shared" si="270"/>
        <v>0</v>
      </c>
      <c r="EW117" s="69">
        <f t="shared" si="214"/>
        <v>0</v>
      </c>
      <c r="EX117" s="69">
        <f t="shared" si="215"/>
        <v>0</v>
      </c>
      <c r="EY117" s="9">
        <f t="shared" si="272"/>
        <v>0</v>
      </c>
      <c r="EZ117" s="9">
        <f t="shared" si="235"/>
        <v>0</v>
      </c>
      <c r="FA117" s="9">
        <f t="shared" si="236"/>
        <v>0</v>
      </c>
      <c r="FB117" s="9">
        <f t="shared" si="237"/>
        <v>0</v>
      </c>
      <c r="FC117" t="s">
        <v>1536</v>
      </c>
    </row>
    <row r="118" spans="1:159" x14ac:dyDescent="0.25">
      <c r="A118" s="2">
        <v>1.2</v>
      </c>
      <c r="B118" s="2" t="s">
        <v>392</v>
      </c>
      <c r="C118" s="4" t="s">
        <v>157</v>
      </c>
      <c r="D118" s="2" t="s">
        <v>393</v>
      </c>
      <c r="E118" s="13" t="s">
        <v>394</v>
      </c>
      <c r="F118" s="2"/>
      <c r="G118" s="4" t="s">
        <v>347</v>
      </c>
      <c r="H118" s="6" t="s">
        <v>347</v>
      </c>
      <c r="I118" s="4"/>
      <c r="J118" s="4" t="s">
        <v>268</v>
      </c>
      <c r="K118" s="75"/>
      <c r="L118" s="80">
        <v>1</v>
      </c>
      <c r="M118" s="56">
        <v>0</v>
      </c>
      <c r="N118" s="86">
        <v>0.53</v>
      </c>
      <c r="O118" s="6" t="s">
        <v>155</v>
      </c>
      <c r="P118" s="2" t="s">
        <v>173</v>
      </c>
      <c r="Q118" s="200">
        <f>VLOOKUP(P118,Contingencies!$A$2:$D$7,4,FALSE)</f>
        <v>0.125</v>
      </c>
      <c r="R118" s="53">
        <f t="shared" si="216"/>
        <v>152.5</v>
      </c>
      <c r="S118" s="67">
        <f t="shared" si="217"/>
        <v>0</v>
      </c>
      <c r="T118" s="4"/>
      <c r="U118" s="2"/>
      <c r="V118" s="2"/>
      <c r="W118" s="2"/>
      <c r="X118" s="2"/>
      <c r="Y118" s="2"/>
      <c r="Z118" s="4">
        <v>1220</v>
      </c>
      <c r="AA118" s="2"/>
      <c r="AB118" s="2"/>
      <c r="AC118" s="2"/>
      <c r="AD118" s="29"/>
      <c r="AE118" s="29"/>
      <c r="AF118" s="2"/>
      <c r="AG118" s="2">
        <f t="shared" si="218"/>
        <v>0</v>
      </c>
      <c r="AH118" s="51">
        <f t="shared" si="238"/>
        <v>0</v>
      </c>
      <c r="AI118" s="53">
        <f t="shared" si="176"/>
        <v>0</v>
      </c>
      <c r="AJ118" s="53">
        <f t="shared" si="177"/>
        <v>0</v>
      </c>
      <c r="AK118" s="53">
        <f t="shared" si="178"/>
        <v>0</v>
      </c>
      <c r="AL118" s="53">
        <f t="shared" si="179"/>
        <v>0</v>
      </c>
      <c r="AM118" s="53">
        <f t="shared" si="180"/>
        <v>0</v>
      </c>
      <c r="AN118" s="53">
        <f t="shared" si="181"/>
        <v>1220</v>
      </c>
      <c r="AO118" s="53">
        <f t="shared" si="182"/>
        <v>0</v>
      </c>
      <c r="AP118" s="53">
        <f t="shared" si="183"/>
        <v>0</v>
      </c>
      <c r="AQ118" s="53">
        <f t="shared" si="184"/>
        <v>0</v>
      </c>
      <c r="AR118" s="53">
        <f t="shared" si="185"/>
        <v>0</v>
      </c>
      <c r="AS118" s="53">
        <f t="shared" si="186"/>
        <v>0</v>
      </c>
      <c r="AT118" s="53">
        <f t="shared" si="187"/>
        <v>0</v>
      </c>
      <c r="AU118" s="10">
        <f t="shared" si="239"/>
        <v>1220</v>
      </c>
      <c r="AV118" s="54">
        <f t="shared" si="240"/>
        <v>0</v>
      </c>
      <c r="AW118" s="10">
        <f t="shared" si="241"/>
        <v>1220</v>
      </c>
      <c r="AX118" s="53" cm="1">
        <f t="array" aca="1" ref="AX118" ca="1">AU118*CELL("contents",$Q118)</f>
        <v>152.5</v>
      </c>
      <c r="AY118" s="53" cm="1">
        <f t="array" aca="1" ref="AY118" ca="1">AV118*CELL("contents",$Q118)</f>
        <v>0</v>
      </c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>
        <f t="shared" si="242"/>
        <v>0</v>
      </c>
      <c r="BM118" s="51">
        <f t="shared" si="243"/>
        <v>0</v>
      </c>
      <c r="BN118" s="53">
        <f t="shared" si="188"/>
        <v>0</v>
      </c>
      <c r="BO118" s="53">
        <f t="shared" si="189"/>
        <v>0</v>
      </c>
      <c r="BP118" s="53">
        <f t="shared" si="190"/>
        <v>0</v>
      </c>
      <c r="BQ118" s="53">
        <f t="shared" si="191"/>
        <v>0</v>
      </c>
      <c r="BR118" s="53">
        <f t="shared" si="192"/>
        <v>0</v>
      </c>
      <c r="BS118" s="53">
        <f t="shared" si="193"/>
        <v>0</v>
      </c>
      <c r="BT118" s="53">
        <f t="shared" si="194"/>
        <v>0</v>
      </c>
      <c r="BU118" s="53">
        <f t="shared" si="195"/>
        <v>0</v>
      </c>
      <c r="BV118" s="53">
        <f t="shared" si="196"/>
        <v>0</v>
      </c>
      <c r="BW118" s="53">
        <f t="shared" si="197"/>
        <v>0</v>
      </c>
      <c r="BX118" s="53">
        <f t="shared" si="198"/>
        <v>0</v>
      </c>
      <c r="BY118" s="53">
        <f t="shared" si="199"/>
        <v>0</v>
      </c>
      <c r="BZ118" s="10">
        <f t="shared" si="244"/>
        <v>0</v>
      </c>
      <c r="CA118" s="54">
        <f t="shared" si="245"/>
        <v>0</v>
      </c>
      <c r="CB118" s="10">
        <f t="shared" si="246"/>
        <v>0</v>
      </c>
      <c r="CC118" s="53" cm="1">
        <f t="array" aca="1" ref="CC118" ca="1">BZ118*CELL("contents",$Q118)</f>
        <v>0</v>
      </c>
      <c r="CD118" s="53" cm="1">
        <f t="array" aca="1" ref="CD118" ca="1">CA118*CELL("contents",$Q118)</f>
        <v>0</v>
      </c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>
        <f t="shared" si="247"/>
        <v>0</v>
      </c>
      <c r="CR118" s="51">
        <f t="shared" si="248"/>
        <v>0</v>
      </c>
      <c r="CS118" s="53">
        <f t="shared" si="233"/>
        <v>0</v>
      </c>
      <c r="CT118" s="53">
        <f t="shared" si="249"/>
        <v>0</v>
      </c>
      <c r="CU118" s="53">
        <f t="shared" si="250"/>
        <v>0</v>
      </c>
      <c r="CV118" s="53">
        <f t="shared" si="251"/>
        <v>0</v>
      </c>
      <c r="CW118" s="53">
        <f t="shared" si="252"/>
        <v>0</v>
      </c>
      <c r="CX118" s="53">
        <f t="shared" si="253"/>
        <v>0</v>
      </c>
      <c r="CY118" s="53">
        <f t="shared" si="254"/>
        <v>0</v>
      </c>
      <c r="CZ118" s="53">
        <f t="shared" si="255"/>
        <v>0</v>
      </c>
      <c r="DA118" s="53">
        <f t="shared" si="256"/>
        <v>0</v>
      </c>
      <c r="DB118" s="53">
        <f t="shared" si="257"/>
        <v>0</v>
      </c>
      <c r="DC118" s="53">
        <f t="shared" si="258"/>
        <v>0</v>
      </c>
      <c r="DD118" s="53">
        <f t="shared" si="259"/>
        <v>0</v>
      </c>
      <c r="DE118" s="10">
        <f t="shared" si="260"/>
        <v>0</v>
      </c>
      <c r="DF118" s="54">
        <f t="shared" si="261"/>
        <v>0</v>
      </c>
      <c r="DG118" s="10">
        <f t="shared" si="262"/>
        <v>0</v>
      </c>
      <c r="DH118" s="53" cm="1">
        <f t="array" aca="1" ref="DH118" ca="1">DE118*CELL("contents",$Q118)</f>
        <v>0</v>
      </c>
      <c r="DI118" s="53" cm="1">
        <f t="array" aca="1" ref="DI118" ca="1">DF118*CELL("contents",$Q118)</f>
        <v>0</v>
      </c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>
        <f t="shared" si="263"/>
        <v>0</v>
      </c>
      <c r="DW118" s="51">
        <f t="shared" si="264"/>
        <v>0</v>
      </c>
      <c r="DX118" s="53">
        <f t="shared" si="200"/>
        <v>0</v>
      </c>
      <c r="DY118" s="53">
        <f t="shared" si="201"/>
        <v>0</v>
      </c>
      <c r="DZ118" s="53">
        <f t="shared" si="202"/>
        <v>0</v>
      </c>
      <c r="EA118" s="53">
        <f t="shared" si="203"/>
        <v>0</v>
      </c>
      <c r="EB118" s="53">
        <f t="shared" si="204"/>
        <v>0</v>
      </c>
      <c r="EC118" s="53">
        <f t="shared" si="205"/>
        <v>0</v>
      </c>
      <c r="ED118" s="53">
        <f t="shared" si="206"/>
        <v>0</v>
      </c>
      <c r="EE118" s="53">
        <f t="shared" si="207"/>
        <v>0</v>
      </c>
      <c r="EF118" s="53">
        <f t="shared" si="208"/>
        <v>0</v>
      </c>
      <c r="EG118" s="53">
        <f t="shared" si="209"/>
        <v>0</v>
      </c>
      <c r="EH118" s="53">
        <f t="shared" si="210"/>
        <v>0</v>
      </c>
      <c r="EI118" s="53">
        <f t="shared" si="211"/>
        <v>0</v>
      </c>
      <c r="EJ118" s="10">
        <f t="shared" si="265"/>
        <v>0</v>
      </c>
      <c r="EK118" s="54">
        <f t="shared" si="266"/>
        <v>0</v>
      </c>
      <c r="EL118" s="10">
        <f t="shared" si="267"/>
        <v>0</v>
      </c>
      <c r="EM118" s="53" cm="1">
        <f t="array" aca="1" ref="EM118" ca="1">EJ118*CELL("contents",$Q118)</f>
        <v>0</v>
      </c>
      <c r="EN118" s="53" cm="1">
        <f t="array" aca="1" ref="EN118" ca="1">EK118*CELL("contents",$Q118)</f>
        <v>0</v>
      </c>
      <c r="EO118" s="11">
        <f t="shared" si="268"/>
        <v>1220</v>
      </c>
      <c r="EP118" s="2">
        <v>1</v>
      </c>
      <c r="EQ118" s="2">
        <f t="shared" ref="EQ118:ET118" si="307">EP118*1.0215</f>
        <v>1.0215000000000001</v>
      </c>
      <c r="ER118" s="2">
        <f t="shared" si="307"/>
        <v>1.0434622500000001</v>
      </c>
      <c r="ES118" s="2">
        <f t="shared" si="307"/>
        <v>1.0658966883750003</v>
      </c>
      <c r="ET118" s="2">
        <f t="shared" si="307"/>
        <v>1.0888134671750629</v>
      </c>
      <c r="EU118" s="53">
        <f t="shared" si="213"/>
        <v>0</v>
      </c>
      <c r="EV118" s="53">
        <f t="shared" si="270"/>
        <v>0</v>
      </c>
      <c r="EW118" s="69">
        <f t="shared" si="214"/>
        <v>0</v>
      </c>
      <c r="EX118" s="69">
        <f t="shared" si="215"/>
        <v>0</v>
      </c>
      <c r="EY118" s="9">
        <f t="shared" si="272"/>
        <v>0</v>
      </c>
      <c r="EZ118" s="9">
        <f t="shared" si="235"/>
        <v>0</v>
      </c>
      <c r="FA118" s="9">
        <f t="shared" si="236"/>
        <v>0</v>
      </c>
      <c r="FB118" s="9">
        <f t="shared" si="237"/>
        <v>0</v>
      </c>
      <c r="FC118" t="s">
        <v>1536</v>
      </c>
    </row>
    <row r="119" spans="1:159" ht="25.5" x14ac:dyDescent="0.25">
      <c r="A119" s="2">
        <v>1.2</v>
      </c>
      <c r="B119" s="2" t="s">
        <v>395</v>
      </c>
      <c r="C119" s="4" t="s">
        <v>157</v>
      </c>
      <c r="D119" s="2" t="s">
        <v>396</v>
      </c>
      <c r="E119" s="13" t="s">
        <v>397</v>
      </c>
      <c r="F119" s="2"/>
      <c r="G119" s="4" t="s">
        <v>151</v>
      </c>
      <c r="H119" s="6" t="s">
        <v>163</v>
      </c>
      <c r="I119" s="4" t="s">
        <v>159</v>
      </c>
      <c r="J119" s="7" t="s">
        <v>154</v>
      </c>
      <c r="K119" s="75">
        <v>115</v>
      </c>
      <c r="L119" s="81">
        <v>115</v>
      </c>
      <c r="M119" s="56">
        <v>0</v>
      </c>
      <c r="N119" s="86">
        <v>0</v>
      </c>
      <c r="O119" s="6" t="s">
        <v>155</v>
      </c>
      <c r="P119" s="2" t="s">
        <v>352</v>
      </c>
      <c r="Q119" s="200">
        <f>VLOOKUP(P119,Contingencies!$A$2:$D$7,4,FALSE)</f>
        <v>0.2</v>
      </c>
      <c r="R119" s="53">
        <f t="shared" si="216"/>
        <v>375.91200000000003</v>
      </c>
      <c r="S119" s="67">
        <f t="shared" si="217"/>
        <v>0</v>
      </c>
      <c r="T119" s="4"/>
      <c r="U119" s="2"/>
      <c r="V119" s="2"/>
      <c r="W119" s="2"/>
      <c r="X119" s="2"/>
      <c r="Y119" s="2"/>
      <c r="Z119" s="2"/>
      <c r="AA119" s="2"/>
      <c r="AB119" s="2"/>
      <c r="AC119" s="14">
        <v>16</v>
      </c>
      <c r="AD119" s="14"/>
      <c r="AE119" s="22"/>
      <c r="AF119" s="2"/>
      <c r="AG119" s="2">
        <f t="shared" si="218"/>
        <v>16</v>
      </c>
      <c r="AH119" s="51">
        <f t="shared" si="238"/>
        <v>0.10666666666666666</v>
      </c>
      <c r="AI119" s="53">
        <f t="shared" si="176"/>
        <v>0</v>
      </c>
      <c r="AJ119" s="53">
        <f t="shared" si="177"/>
        <v>0</v>
      </c>
      <c r="AK119" s="53">
        <f t="shared" si="178"/>
        <v>0</v>
      </c>
      <c r="AL119" s="53">
        <f t="shared" si="179"/>
        <v>0</v>
      </c>
      <c r="AM119" s="53">
        <f t="shared" si="180"/>
        <v>0</v>
      </c>
      <c r="AN119" s="53">
        <f t="shared" si="181"/>
        <v>0</v>
      </c>
      <c r="AO119" s="53">
        <f t="shared" si="182"/>
        <v>0</v>
      </c>
      <c r="AP119" s="53">
        <f t="shared" si="183"/>
        <v>0</v>
      </c>
      <c r="AQ119" s="53">
        <f t="shared" si="184"/>
        <v>1879.5600000000002</v>
      </c>
      <c r="AR119" s="53">
        <f t="shared" si="185"/>
        <v>0</v>
      </c>
      <c r="AS119" s="53">
        <f t="shared" si="186"/>
        <v>0</v>
      </c>
      <c r="AT119" s="53">
        <f t="shared" si="187"/>
        <v>0</v>
      </c>
      <c r="AU119" s="10">
        <f t="shared" si="239"/>
        <v>1879.5600000000002</v>
      </c>
      <c r="AV119" s="54">
        <f t="shared" si="240"/>
        <v>0</v>
      </c>
      <c r="AW119" s="10">
        <f t="shared" si="241"/>
        <v>1879.5600000000002</v>
      </c>
      <c r="AX119" s="53" cm="1">
        <f t="array" aca="1" ref="AX119" ca="1">AU119*CELL("contents",$Q119)</f>
        <v>375.91200000000003</v>
      </c>
      <c r="AY119" s="53" cm="1">
        <f t="array" aca="1" ref="AY119" ca="1">AV119*CELL("contents",$Q119)</f>
        <v>0</v>
      </c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>
        <f t="shared" si="242"/>
        <v>0</v>
      </c>
      <c r="BM119" s="51">
        <f t="shared" si="243"/>
        <v>0</v>
      </c>
      <c r="BN119" s="53">
        <f t="shared" si="188"/>
        <v>0</v>
      </c>
      <c r="BO119" s="53">
        <f t="shared" si="189"/>
        <v>0</v>
      </c>
      <c r="BP119" s="53">
        <f t="shared" si="190"/>
        <v>0</v>
      </c>
      <c r="BQ119" s="53">
        <f t="shared" si="191"/>
        <v>0</v>
      </c>
      <c r="BR119" s="53">
        <f t="shared" si="192"/>
        <v>0</v>
      </c>
      <c r="BS119" s="53">
        <f t="shared" si="193"/>
        <v>0</v>
      </c>
      <c r="BT119" s="53">
        <f t="shared" si="194"/>
        <v>0</v>
      </c>
      <c r="BU119" s="53">
        <f t="shared" si="195"/>
        <v>0</v>
      </c>
      <c r="BV119" s="53">
        <f t="shared" si="196"/>
        <v>0</v>
      </c>
      <c r="BW119" s="53">
        <f t="shared" si="197"/>
        <v>0</v>
      </c>
      <c r="BX119" s="53">
        <f t="shared" si="198"/>
        <v>0</v>
      </c>
      <c r="BY119" s="53">
        <f t="shared" si="199"/>
        <v>0</v>
      </c>
      <c r="BZ119" s="10">
        <f t="shared" si="244"/>
        <v>0</v>
      </c>
      <c r="CA119" s="54">
        <f t="shared" si="245"/>
        <v>0</v>
      </c>
      <c r="CB119" s="10">
        <f t="shared" si="246"/>
        <v>0</v>
      </c>
      <c r="CC119" s="53" cm="1">
        <f t="array" aca="1" ref="CC119" ca="1">BZ119*CELL("contents",$Q119)</f>
        <v>0</v>
      </c>
      <c r="CD119" s="53" cm="1">
        <f t="array" aca="1" ref="CD119" ca="1">CA119*CELL("contents",$Q119)</f>
        <v>0</v>
      </c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>
        <f t="shared" si="247"/>
        <v>0</v>
      </c>
      <c r="CR119" s="51">
        <f t="shared" si="248"/>
        <v>0</v>
      </c>
      <c r="CS119" s="53">
        <f t="shared" si="233"/>
        <v>0</v>
      </c>
      <c r="CT119" s="53">
        <f t="shared" si="249"/>
        <v>0</v>
      </c>
      <c r="CU119" s="53">
        <f t="shared" si="250"/>
        <v>0</v>
      </c>
      <c r="CV119" s="53">
        <f t="shared" si="251"/>
        <v>0</v>
      </c>
      <c r="CW119" s="53">
        <f t="shared" si="252"/>
        <v>0</v>
      </c>
      <c r="CX119" s="53">
        <f t="shared" si="253"/>
        <v>0</v>
      </c>
      <c r="CY119" s="53">
        <f t="shared" si="254"/>
        <v>0</v>
      </c>
      <c r="CZ119" s="53">
        <f t="shared" si="255"/>
        <v>0</v>
      </c>
      <c r="DA119" s="53">
        <f t="shared" si="256"/>
        <v>0</v>
      </c>
      <c r="DB119" s="53">
        <f t="shared" si="257"/>
        <v>0</v>
      </c>
      <c r="DC119" s="53">
        <f t="shared" si="258"/>
        <v>0</v>
      </c>
      <c r="DD119" s="53">
        <f t="shared" si="259"/>
        <v>0</v>
      </c>
      <c r="DE119" s="10">
        <f t="shared" si="260"/>
        <v>0</v>
      </c>
      <c r="DF119" s="54">
        <f t="shared" si="261"/>
        <v>0</v>
      </c>
      <c r="DG119" s="10">
        <f t="shared" si="262"/>
        <v>0</v>
      </c>
      <c r="DH119" s="53" cm="1">
        <f t="array" aca="1" ref="DH119" ca="1">DE119*CELL("contents",$Q119)</f>
        <v>0</v>
      </c>
      <c r="DI119" s="53" cm="1">
        <f t="array" aca="1" ref="DI119" ca="1">DF119*CELL("contents",$Q119)</f>
        <v>0</v>
      </c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>
        <f t="shared" si="263"/>
        <v>0</v>
      </c>
      <c r="DW119" s="51">
        <f t="shared" si="264"/>
        <v>0</v>
      </c>
      <c r="DX119" s="53">
        <f t="shared" si="200"/>
        <v>0</v>
      </c>
      <c r="DY119" s="53">
        <f t="shared" si="201"/>
        <v>0</v>
      </c>
      <c r="DZ119" s="53">
        <f t="shared" si="202"/>
        <v>0</v>
      </c>
      <c r="EA119" s="53">
        <f t="shared" si="203"/>
        <v>0</v>
      </c>
      <c r="EB119" s="53">
        <f t="shared" si="204"/>
        <v>0</v>
      </c>
      <c r="EC119" s="53">
        <f t="shared" si="205"/>
        <v>0</v>
      </c>
      <c r="ED119" s="53">
        <f t="shared" si="206"/>
        <v>0</v>
      </c>
      <c r="EE119" s="53">
        <f t="shared" si="207"/>
        <v>0</v>
      </c>
      <c r="EF119" s="53">
        <f t="shared" si="208"/>
        <v>0</v>
      </c>
      <c r="EG119" s="53">
        <f t="shared" si="209"/>
        <v>0</v>
      </c>
      <c r="EH119" s="53">
        <f t="shared" si="210"/>
        <v>0</v>
      </c>
      <c r="EI119" s="53">
        <f t="shared" si="211"/>
        <v>0</v>
      </c>
      <c r="EJ119" s="10">
        <f t="shared" si="265"/>
        <v>0</v>
      </c>
      <c r="EK119" s="54">
        <f t="shared" si="266"/>
        <v>0</v>
      </c>
      <c r="EL119" s="10">
        <f t="shared" si="267"/>
        <v>0</v>
      </c>
      <c r="EM119" s="53" cm="1">
        <f t="array" aca="1" ref="EM119" ca="1">EJ119*CELL("contents",$Q119)</f>
        <v>0</v>
      </c>
      <c r="EN119" s="53" cm="1">
        <f t="array" aca="1" ref="EN119" ca="1">EK119*CELL("contents",$Q119)</f>
        <v>0</v>
      </c>
      <c r="EO119" s="11">
        <f t="shared" si="268"/>
        <v>1879.5600000000002</v>
      </c>
      <c r="EP119" s="2">
        <v>1</v>
      </c>
      <c r="EQ119" s="2">
        <f t="shared" ref="EQ119:ET119" si="308">EP119*1.0215</f>
        <v>1.0215000000000001</v>
      </c>
      <c r="ER119" s="2">
        <f t="shared" si="308"/>
        <v>1.0434622500000001</v>
      </c>
      <c r="ES119" s="2">
        <f t="shared" si="308"/>
        <v>1.0658966883750003</v>
      </c>
      <c r="ET119" s="2">
        <f t="shared" si="308"/>
        <v>1.0888134671750629</v>
      </c>
      <c r="EU119" s="53">
        <f t="shared" si="213"/>
        <v>1879.5600000000002</v>
      </c>
      <c r="EV119" s="53">
        <f t="shared" si="270"/>
        <v>0</v>
      </c>
      <c r="EW119" s="69">
        <f t="shared" si="214"/>
        <v>0</v>
      </c>
      <c r="EX119" s="69">
        <f t="shared" si="215"/>
        <v>0</v>
      </c>
      <c r="EY119" s="9">
        <f t="shared" si="272"/>
        <v>0</v>
      </c>
      <c r="EZ119" s="9">
        <f t="shared" si="235"/>
        <v>0</v>
      </c>
      <c r="FA119" s="9">
        <f t="shared" si="236"/>
        <v>0</v>
      </c>
      <c r="FB119" s="9">
        <f t="shared" si="237"/>
        <v>0</v>
      </c>
      <c r="FC119" t="s">
        <v>1536</v>
      </c>
    </row>
    <row r="120" spans="1:159" ht="25.5" x14ac:dyDescent="0.25">
      <c r="A120" s="2">
        <v>1.2</v>
      </c>
      <c r="B120" s="2" t="s">
        <v>395</v>
      </c>
      <c r="C120" s="4" t="s">
        <v>157</v>
      </c>
      <c r="D120" s="2" t="s">
        <v>396</v>
      </c>
      <c r="E120" s="13" t="s">
        <v>397</v>
      </c>
      <c r="F120" s="2"/>
      <c r="G120" s="4" t="s">
        <v>151</v>
      </c>
      <c r="H120" s="6" t="s">
        <v>163</v>
      </c>
      <c r="I120" s="4" t="s">
        <v>159</v>
      </c>
      <c r="J120" s="7" t="s">
        <v>154</v>
      </c>
      <c r="K120" s="75">
        <v>115</v>
      </c>
      <c r="L120" s="81">
        <v>115</v>
      </c>
      <c r="M120" s="56">
        <v>0</v>
      </c>
      <c r="N120" s="86">
        <v>0</v>
      </c>
      <c r="O120" s="6" t="s">
        <v>155</v>
      </c>
      <c r="P120" s="2" t="s">
        <v>352</v>
      </c>
      <c r="Q120" s="200">
        <f>VLOOKUP(P120,Contingencies!$A$2:$D$7,4,FALSE)</f>
        <v>0.2</v>
      </c>
      <c r="R120" s="53">
        <f t="shared" si="216"/>
        <v>375.91200000000003</v>
      </c>
      <c r="S120" s="67">
        <f t="shared" si="217"/>
        <v>0</v>
      </c>
      <c r="T120" s="4"/>
      <c r="U120" s="2"/>
      <c r="V120" s="2"/>
      <c r="W120" s="2"/>
      <c r="X120" s="2"/>
      <c r="Y120" s="2"/>
      <c r="Z120" s="2"/>
      <c r="AA120" s="2"/>
      <c r="AB120" s="2"/>
      <c r="AC120" s="14">
        <v>8</v>
      </c>
      <c r="AD120" s="4"/>
      <c r="AE120" s="14">
        <v>8</v>
      </c>
      <c r="AF120" s="2"/>
      <c r="AG120" s="2">
        <f t="shared" si="218"/>
        <v>16</v>
      </c>
      <c r="AH120" s="51">
        <f t="shared" si="238"/>
        <v>0.10666666666666666</v>
      </c>
      <c r="AI120" s="53">
        <f t="shared" si="176"/>
        <v>0</v>
      </c>
      <c r="AJ120" s="53">
        <f t="shared" si="177"/>
        <v>0</v>
      </c>
      <c r="AK120" s="53">
        <f t="shared" si="178"/>
        <v>0</v>
      </c>
      <c r="AL120" s="53">
        <f t="shared" si="179"/>
        <v>0</v>
      </c>
      <c r="AM120" s="53">
        <f t="shared" si="180"/>
        <v>0</v>
      </c>
      <c r="AN120" s="53">
        <f t="shared" si="181"/>
        <v>0</v>
      </c>
      <c r="AO120" s="53">
        <f t="shared" si="182"/>
        <v>0</v>
      </c>
      <c r="AP120" s="53">
        <f t="shared" si="183"/>
        <v>0</v>
      </c>
      <c r="AQ120" s="53">
        <f t="shared" si="184"/>
        <v>939.78000000000009</v>
      </c>
      <c r="AR120" s="53">
        <f t="shared" si="185"/>
        <v>0</v>
      </c>
      <c r="AS120" s="53">
        <f t="shared" si="186"/>
        <v>939.78000000000009</v>
      </c>
      <c r="AT120" s="53">
        <f t="shared" si="187"/>
        <v>0</v>
      </c>
      <c r="AU120" s="10">
        <f t="shared" si="239"/>
        <v>1879.5600000000002</v>
      </c>
      <c r="AV120" s="54">
        <f t="shared" si="240"/>
        <v>0</v>
      </c>
      <c r="AW120" s="10">
        <f t="shared" si="241"/>
        <v>1879.5600000000002</v>
      </c>
      <c r="AX120" s="53" cm="1">
        <f t="array" aca="1" ref="AX120" ca="1">AU120*CELL("contents",$Q120)</f>
        <v>375.91200000000003</v>
      </c>
      <c r="AY120" s="53" cm="1">
        <f t="array" aca="1" ref="AY120" ca="1">AV120*CELL("contents",$Q120)</f>
        <v>0</v>
      </c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>
        <f t="shared" si="242"/>
        <v>0</v>
      </c>
      <c r="BM120" s="51">
        <f t="shared" si="243"/>
        <v>0</v>
      </c>
      <c r="BN120" s="53">
        <f t="shared" si="188"/>
        <v>0</v>
      </c>
      <c r="BO120" s="53">
        <f t="shared" si="189"/>
        <v>0</v>
      </c>
      <c r="BP120" s="53">
        <f t="shared" si="190"/>
        <v>0</v>
      </c>
      <c r="BQ120" s="53">
        <f t="shared" si="191"/>
        <v>0</v>
      </c>
      <c r="BR120" s="53">
        <f t="shared" si="192"/>
        <v>0</v>
      </c>
      <c r="BS120" s="53">
        <f t="shared" si="193"/>
        <v>0</v>
      </c>
      <c r="BT120" s="53">
        <f t="shared" si="194"/>
        <v>0</v>
      </c>
      <c r="BU120" s="53">
        <f t="shared" si="195"/>
        <v>0</v>
      </c>
      <c r="BV120" s="53">
        <f t="shared" si="196"/>
        <v>0</v>
      </c>
      <c r="BW120" s="53">
        <f t="shared" si="197"/>
        <v>0</v>
      </c>
      <c r="BX120" s="53">
        <f t="shared" si="198"/>
        <v>0</v>
      </c>
      <c r="BY120" s="53">
        <f t="shared" si="199"/>
        <v>0</v>
      </c>
      <c r="BZ120" s="10">
        <f t="shared" si="244"/>
        <v>0</v>
      </c>
      <c r="CA120" s="54">
        <f t="shared" si="245"/>
        <v>0</v>
      </c>
      <c r="CB120" s="10">
        <f t="shared" si="246"/>
        <v>0</v>
      </c>
      <c r="CC120" s="53" cm="1">
        <f t="array" aca="1" ref="CC120" ca="1">BZ120*CELL("contents",$Q120)</f>
        <v>0</v>
      </c>
      <c r="CD120" s="53" cm="1">
        <f t="array" aca="1" ref="CD120" ca="1">CA120*CELL("contents",$Q120)</f>
        <v>0</v>
      </c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>
        <f t="shared" si="247"/>
        <v>0</v>
      </c>
      <c r="CR120" s="51">
        <f t="shared" si="248"/>
        <v>0</v>
      </c>
      <c r="CS120" s="53">
        <f t="shared" si="233"/>
        <v>0</v>
      </c>
      <c r="CT120" s="53">
        <f t="shared" si="249"/>
        <v>0</v>
      </c>
      <c r="CU120" s="53">
        <f t="shared" si="250"/>
        <v>0</v>
      </c>
      <c r="CV120" s="53">
        <f t="shared" si="251"/>
        <v>0</v>
      </c>
      <c r="CW120" s="53">
        <f t="shared" si="252"/>
        <v>0</v>
      </c>
      <c r="CX120" s="53">
        <f t="shared" si="253"/>
        <v>0</v>
      </c>
      <c r="CY120" s="53">
        <f t="shared" si="254"/>
        <v>0</v>
      </c>
      <c r="CZ120" s="53">
        <f t="shared" si="255"/>
        <v>0</v>
      </c>
      <c r="DA120" s="53">
        <f t="shared" si="256"/>
        <v>0</v>
      </c>
      <c r="DB120" s="53">
        <f t="shared" si="257"/>
        <v>0</v>
      </c>
      <c r="DC120" s="53">
        <f t="shared" si="258"/>
        <v>0</v>
      </c>
      <c r="DD120" s="53">
        <f t="shared" si="259"/>
        <v>0</v>
      </c>
      <c r="DE120" s="10">
        <f t="shared" si="260"/>
        <v>0</v>
      </c>
      <c r="DF120" s="54">
        <f t="shared" si="261"/>
        <v>0</v>
      </c>
      <c r="DG120" s="10">
        <f t="shared" si="262"/>
        <v>0</v>
      </c>
      <c r="DH120" s="53" cm="1">
        <f t="array" aca="1" ref="DH120" ca="1">DE120*CELL("contents",$Q120)</f>
        <v>0</v>
      </c>
      <c r="DI120" s="53" cm="1">
        <f t="array" aca="1" ref="DI120" ca="1">DF120*CELL("contents",$Q120)</f>
        <v>0</v>
      </c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>
        <f t="shared" si="263"/>
        <v>0</v>
      </c>
      <c r="DW120" s="51">
        <f t="shared" si="264"/>
        <v>0</v>
      </c>
      <c r="DX120" s="53">
        <f t="shared" si="200"/>
        <v>0</v>
      </c>
      <c r="DY120" s="53">
        <f t="shared" si="201"/>
        <v>0</v>
      </c>
      <c r="DZ120" s="53">
        <f t="shared" si="202"/>
        <v>0</v>
      </c>
      <c r="EA120" s="53">
        <f t="shared" si="203"/>
        <v>0</v>
      </c>
      <c r="EB120" s="53">
        <f t="shared" si="204"/>
        <v>0</v>
      </c>
      <c r="EC120" s="53">
        <f t="shared" si="205"/>
        <v>0</v>
      </c>
      <c r="ED120" s="53">
        <f t="shared" si="206"/>
        <v>0</v>
      </c>
      <c r="EE120" s="53">
        <f t="shared" si="207"/>
        <v>0</v>
      </c>
      <c r="EF120" s="53">
        <f t="shared" si="208"/>
        <v>0</v>
      </c>
      <c r="EG120" s="53">
        <f t="shared" si="209"/>
        <v>0</v>
      </c>
      <c r="EH120" s="53">
        <f t="shared" si="210"/>
        <v>0</v>
      </c>
      <c r="EI120" s="53">
        <f t="shared" si="211"/>
        <v>0</v>
      </c>
      <c r="EJ120" s="10">
        <f t="shared" si="265"/>
        <v>0</v>
      </c>
      <c r="EK120" s="54">
        <f t="shared" si="266"/>
        <v>0</v>
      </c>
      <c r="EL120" s="10">
        <f t="shared" si="267"/>
        <v>0</v>
      </c>
      <c r="EM120" s="53" cm="1">
        <f t="array" aca="1" ref="EM120" ca="1">EJ120*CELL("contents",$Q120)</f>
        <v>0</v>
      </c>
      <c r="EN120" s="53" cm="1">
        <f t="array" aca="1" ref="EN120" ca="1">EK120*CELL("contents",$Q120)</f>
        <v>0</v>
      </c>
      <c r="EO120" s="11">
        <f t="shared" si="268"/>
        <v>1879.5600000000002</v>
      </c>
      <c r="EP120" s="2">
        <v>1</v>
      </c>
      <c r="EQ120" s="2">
        <f t="shared" ref="EQ120:ET120" si="309">EP120*1.0215</f>
        <v>1.0215000000000001</v>
      </c>
      <c r="ER120" s="2">
        <f t="shared" si="309"/>
        <v>1.0434622500000001</v>
      </c>
      <c r="ES120" s="2">
        <f t="shared" si="309"/>
        <v>1.0658966883750003</v>
      </c>
      <c r="ET120" s="2">
        <f t="shared" si="309"/>
        <v>1.0888134671750629</v>
      </c>
      <c r="EU120" s="53">
        <f t="shared" si="213"/>
        <v>1879.5600000000002</v>
      </c>
      <c r="EV120" s="53">
        <f t="shared" si="270"/>
        <v>0</v>
      </c>
      <c r="EW120" s="69">
        <f t="shared" si="214"/>
        <v>0</v>
      </c>
      <c r="EX120" s="69">
        <f t="shared" si="215"/>
        <v>0</v>
      </c>
      <c r="EY120" s="9">
        <f t="shared" si="272"/>
        <v>0</v>
      </c>
      <c r="EZ120" s="9">
        <f t="shared" si="235"/>
        <v>0</v>
      </c>
      <c r="FA120" s="9">
        <f t="shared" si="236"/>
        <v>0</v>
      </c>
      <c r="FB120" s="9">
        <f t="shared" si="237"/>
        <v>0</v>
      </c>
      <c r="FC120" t="s">
        <v>1536</v>
      </c>
    </row>
    <row r="121" spans="1:159" ht="25.5" x14ac:dyDescent="0.25">
      <c r="A121" s="2">
        <v>1.2</v>
      </c>
      <c r="B121" s="2" t="s">
        <v>395</v>
      </c>
      <c r="C121" s="4" t="s">
        <v>157</v>
      </c>
      <c r="D121" s="2" t="s">
        <v>396</v>
      </c>
      <c r="E121" s="13" t="s">
        <v>397</v>
      </c>
      <c r="F121" s="2"/>
      <c r="G121" s="4" t="s">
        <v>347</v>
      </c>
      <c r="H121" s="6" t="s">
        <v>347</v>
      </c>
      <c r="I121" s="4"/>
      <c r="J121" s="4" t="s">
        <v>268</v>
      </c>
      <c r="K121" s="75"/>
      <c r="L121" s="80">
        <v>1</v>
      </c>
      <c r="M121" s="56">
        <v>0</v>
      </c>
      <c r="N121" s="86">
        <v>0.53</v>
      </c>
      <c r="O121" s="6" t="s">
        <v>155</v>
      </c>
      <c r="P121" s="2" t="s">
        <v>352</v>
      </c>
      <c r="Q121" s="200">
        <f>VLOOKUP(P121,Contingencies!$A$2:$D$7,4,FALSE)</f>
        <v>0.2</v>
      </c>
      <c r="R121" s="53">
        <f t="shared" si="216"/>
        <v>2046.4</v>
      </c>
      <c r="S121" s="67">
        <f t="shared" si="217"/>
        <v>0</v>
      </c>
      <c r="T121" s="4" t="s">
        <v>398</v>
      </c>
      <c r="U121" s="2"/>
      <c r="V121" s="2"/>
      <c r="W121" s="2"/>
      <c r="X121" s="2"/>
      <c r="Y121" s="2"/>
      <c r="Z121" s="2"/>
      <c r="AA121" s="2"/>
      <c r="AB121" s="2"/>
      <c r="AC121" s="14">
        <v>5232</v>
      </c>
      <c r="AD121" s="4"/>
      <c r="AE121" s="14">
        <v>5000</v>
      </c>
      <c r="AF121" s="2"/>
      <c r="AG121" s="2">
        <f t="shared" si="218"/>
        <v>0</v>
      </c>
      <c r="AH121" s="51">
        <f t="shared" si="238"/>
        <v>0</v>
      </c>
      <c r="AI121" s="53">
        <f t="shared" si="176"/>
        <v>0</v>
      </c>
      <c r="AJ121" s="53">
        <f t="shared" si="177"/>
        <v>0</v>
      </c>
      <c r="AK121" s="53">
        <f t="shared" si="178"/>
        <v>0</v>
      </c>
      <c r="AL121" s="53">
        <f t="shared" si="179"/>
        <v>0</v>
      </c>
      <c r="AM121" s="53">
        <f t="shared" si="180"/>
        <v>0</v>
      </c>
      <c r="AN121" s="53">
        <f t="shared" si="181"/>
        <v>0</v>
      </c>
      <c r="AO121" s="53">
        <f t="shared" si="182"/>
        <v>0</v>
      </c>
      <c r="AP121" s="53">
        <f t="shared" si="183"/>
        <v>0</v>
      </c>
      <c r="AQ121" s="53">
        <f t="shared" si="184"/>
        <v>5232</v>
      </c>
      <c r="AR121" s="53">
        <f t="shared" si="185"/>
        <v>0</v>
      </c>
      <c r="AS121" s="53">
        <f t="shared" si="186"/>
        <v>5000</v>
      </c>
      <c r="AT121" s="53">
        <f t="shared" si="187"/>
        <v>0</v>
      </c>
      <c r="AU121" s="10">
        <f t="shared" si="239"/>
        <v>10232</v>
      </c>
      <c r="AV121" s="54">
        <f t="shared" si="240"/>
        <v>0</v>
      </c>
      <c r="AW121" s="10">
        <f t="shared" si="241"/>
        <v>10232</v>
      </c>
      <c r="AX121" s="53" cm="1">
        <f t="array" aca="1" ref="AX121" ca="1">AU121*CELL("contents",$Q121)</f>
        <v>2046.4</v>
      </c>
      <c r="AY121" s="53" cm="1">
        <f t="array" aca="1" ref="AY121" ca="1">AV121*CELL("contents",$Q121)</f>
        <v>0</v>
      </c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>
        <f t="shared" si="242"/>
        <v>0</v>
      </c>
      <c r="BM121" s="51">
        <f t="shared" si="243"/>
        <v>0</v>
      </c>
      <c r="BN121" s="53">
        <f t="shared" si="188"/>
        <v>0</v>
      </c>
      <c r="BO121" s="53">
        <f t="shared" si="189"/>
        <v>0</v>
      </c>
      <c r="BP121" s="53">
        <f t="shared" si="190"/>
        <v>0</v>
      </c>
      <c r="BQ121" s="53">
        <f t="shared" si="191"/>
        <v>0</v>
      </c>
      <c r="BR121" s="53">
        <f t="shared" si="192"/>
        <v>0</v>
      </c>
      <c r="BS121" s="53">
        <f t="shared" si="193"/>
        <v>0</v>
      </c>
      <c r="BT121" s="53">
        <f t="shared" si="194"/>
        <v>0</v>
      </c>
      <c r="BU121" s="53">
        <f t="shared" si="195"/>
        <v>0</v>
      </c>
      <c r="BV121" s="53">
        <f t="shared" si="196"/>
        <v>0</v>
      </c>
      <c r="BW121" s="53">
        <f t="shared" si="197"/>
        <v>0</v>
      </c>
      <c r="BX121" s="53">
        <f t="shared" si="198"/>
        <v>0</v>
      </c>
      <c r="BY121" s="53">
        <f t="shared" si="199"/>
        <v>0</v>
      </c>
      <c r="BZ121" s="10">
        <f t="shared" si="244"/>
        <v>0</v>
      </c>
      <c r="CA121" s="54">
        <f t="shared" si="245"/>
        <v>0</v>
      </c>
      <c r="CB121" s="10">
        <f t="shared" si="246"/>
        <v>0</v>
      </c>
      <c r="CC121" s="53" cm="1">
        <f t="array" aca="1" ref="CC121" ca="1">BZ121*CELL("contents",$Q121)</f>
        <v>0</v>
      </c>
      <c r="CD121" s="53" cm="1">
        <f t="array" aca="1" ref="CD121" ca="1">CA121*CELL("contents",$Q121)</f>
        <v>0</v>
      </c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>
        <f t="shared" si="247"/>
        <v>0</v>
      </c>
      <c r="CR121" s="51">
        <f t="shared" si="248"/>
        <v>0</v>
      </c>
      <c r="CS121" s="53">
        <f t="shared" si="233"/>
        <v>0</v>
      </c>
      <c r="CT121" s="53">
        <f t="shared" si="249"/>
        <v>0</v>
      </c>
      <c r="CU121" s="53">
        <f t="shared" si="250"/>
        <v>0</v>
      </c>
      <c r="CV121" s="53">
        <f t="shared" si="251"/>
        <v>0</v>
      </c>
      <c r="CW121" s="53">
        <f t="shared" si="252"/>
        <v>0</v>
      </c>
      <c r="CX121" s="53">
        <f t="shared" si="253"/>
        <v>0</v>
      </c>
      <c r="CY121" s="53">
        <f t="shared" si="254"/>
        <v>0</v>
      </c>
      <c r="CZ121" s="53">
        <f t="shared" si="255"/>
        <v>0</v>
      </c>
      <c r="DA121" s="53">
        <f t="shared" si="256"/>
        <v>0</v>
      </c>
      <c r="DB121" s="53">
        <f t="shared" si="257"/>
        <v>0</v>
      </c>
      <c r="DC121" s="53">
        <f t="shared" si="258"/>
        <v>0</v>
      </c>
      <c r="DD121" s="53">
        <f t="shared" si="259"/>
        <v>0</v>
      </c>
      <c r="DE121" s="10">
        <f t="shared" si="260"/>
        <v>0</v>
      </c>
      <c r="DF121" s="54">
        <f t="shared" si="261"/>
        <v>0</v>
      </c>
      <c r="DG121" s="10">
        <f t="shared" si="262"/>
        <v>0</v>
      </c>
      <c r="DH121" s="53" cm="1">
        <f t="array" aca="1" ref="DH121" ca="1">DE121*CELL("contents",$Q121)</f>
        <v>0</v>
      </c>
      <c r="DI121" s="53" cm="1">
        <f t="array" aca="1" ref="DI121" ca="1">DF121*CELL("contents",$Q121)</f>
        <v>0</v>
      </c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>
        <f t="shared" si="263"/>
        <v>0</v>
      </c>
      <c r="DW121" s="51">
        <f t="shared" si="264"/>
        <v>0</v>
      </c>
      <c r="DX121" s="53">
        <f t="shared" si="200"/>
        <v>0</v>
      </c>
      <c r="DY121" s="53">
        <f t="shared" si="201"/>
        <v>0</v>
      </c>
      <c r="DZ121" s="53">
        <f t="shared" si="202"/>
        <v>0</v>
      </c>
      <c r="EA121" s="53">
        <f t="shared" si="203"/>
        <v>0</v>
      </c>
      <c r="EB121" s="53">
        <f t="shared" si="204"/>
        <v>0</v>
      </c>
      <c r="EC121" s="53">
        <f t="shared" si="205"/>
        <v>0</v>
      </c>
      <c r="ED121" s="53">
        <f t="shared" si="206"/>
        <v>0</v>
      </c>
      <c r="EE121" s="53">
        <f t="shared" si="207"/>
        <v>0</v>
      </c>
      <c r="EF121" s="53">
        <f t="shared" si="208"/>
        <v>0</v>
      </c>
      <c r="EG121" s="53">
        <f t="shared" si="209"/>
        <v>0</v>
      </c>
      <c r="EH121" s="53">
        <f t="shared" si="210"/>
        <v>0</v>
      </c>
      <c r="EI121" s="53">
        <f t="shared" si="211"/>
        <v>0</v>
      </c>
      <c r="EJ121" s="10">
        <f t="shared" si="265"/>
        <v>0</v>
      </c>
      <c r="EK121" s="54">
        <f t="shared" si="266"/>
        <v>0</v>
      </c>
      <c r="EL121" s="10">
        <f t="shared" si="267"/>
        <v>0</v>
      </c>
      <c r="EM121" s="53" cm="1">
        <f t="array" aca="1" ref="EM121" ca="1">EJ121*CELL("contents",$Q121)</f>
        <v>0</v>
      </c>
      <c r="EN121" s="53" cm="1">
        <f t="array" aca="1" ref="EN121" ca="1">EK121*CELL("contents",$Q121)</f>
        <v>0</v>
      </c>
      <c r="EO121" s="11">
        <f t="shared" si="268"/>
        <v>10232</v>
      </c>
      <c r="EP121" s="2">
        <v>1</v>
      </c>
      <c r="EQ121" s="2">
        <f t="shared" ref="EQ121:ET121" si="310">EP121*1.0215</f>
        <v>1.0215000000000001</v>
      </c>
      <c r="ER121" s="2">
        <f t="shared" si="310"/>
        <v>1.0434622500000001</v>
      </c>
      <c r="ES121" s="2">
        <f t="shared" si="310"/>
        <v>1.0658966883750003</v>
      </c>
      <c r="ET121" s="2">
        <f t="shared" si="310"/>
        <v>1.0888134671750629</v>
      </c>
      <c r="EU121" s="53">
        <f t="shared" si="213"/>
        <v>0</v>
      </c>
      <c r="EV121" s="53">
        <f t="shared" si="270"/>
        <v>0</v>
      </c>
      <c r="EW121" s="69">
        <f t="shared" si="214"/>
        <v>0</v>
      </c>
      <c r="EX121" s="69">
        <f t="shared" si="215"/>
        <v>0</v>
      </c>
      <c r="EY121" s="9">
        <f t="shared" si="272"/>
        <v>0</v>
      </c>
      <c r="EZ121" s="9">
        <f t="shared" si="235"/>
        <v>0</v>
      </c>
      <c r="FA121" s="9">
        <f t="shared" si="236"/>
        <v>0</v>
      </c>
      <c r="FB121" s="9">
        <f t="shared" si="237"/>
        <v>0</v>
      </c>
      <c r="FC121" t="s">
        <v>1536</v>
      </c>
    </row>
    <row r="122" spans="1:159" ht="25.5" x14ac:dyDescent="0.25">
      <c r="A122" s="2">
        <v>1.2</v>
      </c>
      <c r="B122" s="2" t="s">
        <v>399</v>
      </c>
      <c r="C122" s="4" t="s">
        <v>157</v>
      </c>
      <c r="D122" s="2" t="s">
        <v>400</v>
      </c>
      <c r="E122" s="13" t="s">
        <v>401</v>
      </c>
      <c r="F122" s="2"/>
      <c r="G122" s="4" t="s">
        <v>151</v>
      </c>
      <c r="H122" s="6" t="s">
        <v>163</v>
      </c>
      <c r="I122" s="4" t="s">
        <v>159</v>
      </c>
      <c r="J122" s="7" t="s">
        <v>154</v>
      </c>
      <c r="K122" s="75">
        <v>115</v>
      </c>
      <c r="L122" s="81">
        <v>115</v>
      </c>
      <c r="M122" s="56">
        <v>0</v>
      </c>
      <c r="N122" s="86">
        <v>0</v>
      </c>
      <c r="O122" s="6" t="s">
        <v>155</v>
      </c>
      <c r="P122" s="2" t="s">
        <v>352</v>
      </c>
      <c r="Q122" s="200">
        <f>VLOOKUP(P122,Contingencies!$A$2:$D$7,4,FALSE)</f>
        <v>0.2</v>
      </c>
      <c r="R122" s="53">
        <f t="shared" si="216"/>
        <v>383.9941080000001</v>
      </c>
      <c r="S122" s="67">
        <f t="shared" si="217"/>
        <v>0</v>
      </c>
      <c r="T122" s="4"/>
      <c r="U122" s="2"/>
      <c r="V122" s="2"/>
      <c r="W122" s="2"/>
      <c r="X122" s="2"/>
      <c r="Y122" s="2"/>
      <c r="Z122" s="2"/>
      <c r="AA122" s="2"/>
      <c r="AB122" s="2"/>
      <c r="AC122" s="2"/>
      <c r="AD122" s="29"/>
      <c r="AE122" s="29"/>
      <c r="AF122" s="2"/>
      <c r="AG122" s="2">
        <f t="shared" si="218"/>
        <v>0</v>
      </c>
      <c r="AH122" s="51">
        <f t="shared" si="238"/>
        <v>0</v>
      </c>
      <c r="AI122" s="53">
        <f t="shared" si="176"/>
        <v>0</v>
      </c>
      <c r="AJ122" s="53">
        <f t="shared" si="177"/>
        <v>0</v>
      </c>
      <c r="AK122" s="53">
        <f t="shared" si="178"/>
        <v>0</v>
      </c>
      <c r="AL122" s="53">
        <f t="shared" si="179"/>
        <v>0</v>
      </c>
      <c r="AM122" s="53">
        <f t="shared" si="180"/>
        <v>0</v>
      </c>
      <c r="AN122" s="53">
        <f t="shared" si="181"/>
        <v>0</v>
      </c>
      <c r="AO122" s="53">
        <f t="shared" si="182"/>
        <v>0</v>
      </c>
      <c r="AP122" s="53">
        <f t="shared" si="183"/>
        <v>0</v>
      </c>
      <c r="AQ122" s="53">
        <f t="shared" si="184"/>
        <v>0</v>
      </c>
      <c r="AR122" s="53">
        <f t="shared" si="185"/>
        <v>0</v>
      </c>
      <c r="AS122" s="53">
        <f t="shared" si="186"/>
        <v>0</v>
      </c>
      <c r="AT122" s="53">
        <f t="shared" si="187"/>
        <v>0</v>
      </c>
      <c r="AU122" s="10">
        <f t="shared" si="239"/>
        <v>0</v>
      </c>
      <c r="AV122" s="54">
        <f t="shared" si="240"/>
        <v>0</v>
      </c>
      <c r="AW122" s="10">
        <f t="shared" si="241"/>
        <v>0</v>
      </c>
      <c r="AX122" s="53" cm="1">
        <f t="array" aca="1" ref="AX122" ca="1">AU122*CELL("contents",$Q122)</f>
        <v>0</v>
      </c>
      <c r="AY122" s="53" cm="1">
        <f t="array" aca="1" ref="AY122" ca="1">AV122*CELL("contents",$Q122)</f>
        <v>0</v>
      </c>
      <c r="AZ122" s="2"/>
      <c r="BA122" s="2"/>
      <c r="BB122" s="2"/>
      <c r="BC122" s="2"/>
      <c r="BD122" s="2"/>
      <c r="BE122" s="2"/>
      <c r="BF122" s="2"/>
      <c r="BG122" s="2"/>
      <c r="BH122" s="4">
        <v>16</v>
      </c>
      <c r="BI122" s="4"/>
      <c r="BJ122" s="2"/>
      <c r="BK122" s="2"/>
      <c r="BL122" s="2">
        <f t="shared" si="242"/>
        <v>16</v>
      </c>
      <c r="BM122" s="51">
        <f t="shared" si="243"/>
        <v>0.10666666666666666</v>
      </c>
      <c r="BN122" s="53">
        <f t="shared" si="188"/>
        <v>0</v>
      </c>
      <c r="BO122" s="53">
        <f t="shared" si="189"/>
        <v>0</v>
      </c>
      <c r="BP122" s="53">
        <f t="shared" si="190"/>
        <v>0</v>
      </c>
      <c r="BQ122" s="53">
        <f t="shared" si="191"/>
        <v>0</v>
      </c>
      <c r="BR122" s="53">
        <f t="shared" si="192"/>
        <v>0</v>
      </c>
      <c r="BS122" s="53">
        <f t="shared" si="193"/>
        <v>0</v>
      </c>
      <c r="BT122" s="53">
        <f t="shared" si="194"/>
        <v>0</v>
      </c>
      <c r="BU122" s="53">
        <f t="shared" si="195"/>
        <v>0</v>
      </c>
      <c r="BV122" s="53">
        <f t="shared" si="196"/>
        <v>1919.9705400000003</v>
      </c>
      <c r="BW122" s="53">
        <f t="shared" si="197"/>
        <v>0</v>
      </c>
      <c r="BX122" s="53">
        <f t="shared" si="198"/>
        <v>0</v>
      </c>
      <c r="BY122" s="53">
        <f t="shared" si="199"/>
        <v>0</v>
      </c>
      <c r="BZ122" s="10">
        <f t="shared" si="244"/>
        <v>1919.9705400000003</v>
      </c>
      <c r="CA122" s="54">
        <f t="shared" si="245"/>
        <v>0</v>
      </c>
      <c r="CB122" s="10">
        <f t="shared" si="246"/>
        <v>1919.9705400000003</v>
      </c>
      <c r="CC122" s="53" cm="1">
        <f t="array" aca="1" ref="CC122" ca="1">BZ122*CELL("contents",$Q122)</f>
        <v>383.9941080000001</v>
      </c>
      <c r="CD122" s="53" cm="1">
        <f t="array" aca="1" ref="CD122" ca="1">CA122*CELL("contents",$Q122)</f>
        <v>0</v>
      </c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>
        <f t="shared" si="247"/>
        <v>0</v>
      </c>
      <c r="CR122" s="51">
        <f t="shared" si="248"/>
        <v>0</v>
      </c>
      <c r="CS122" s="53">
        <f t="shared" si="233"/>
        <v>0</v>
      </c>
      <c r="CT122" s="53">
        <f t="shared" si="249"/>
        <v>0</v>
      </c>
      <c r="CU122" s="53">
        <f t="shared" si="250"/>
        <v>0</v>
      </c>
      <c r="CV122" s="53">
        <f t="shared" si="251"/>
        <v>0</v>
      </c>
      <c r="CW122" s="53">
        <f t="shared" si="252"/>
        <v>0</v>
      </c>
      <c r="CX122" s="53">
        <f t="shared" si="253"/>
        <v>0</v>
      </c>
      <c r="CY122" s="53">
        <f t="shared" si="254"/>
        <v>0</v>
      </c>
      <c r="CZ122" s="53">
        <f t="shared" si="255"/>
        <v>0</v>
      </c>
      <c r="DA122" s="53">
        <f t="shared" si="256"/>
        <v>0</v>
      </c>
      <c r="DB122" s="53">
        <f t="shared" si="257"/>
        <v>0</v>
      </c>
      <c r="DC122" s="53">
        <f t="shared" si="258"/>
        <v>0</v>
      </c>
      <c r="DD122" s="53">
        <f t="shared" si="259"/>
        <v>0</v>
      </c>
      <c r="DE122" s="10">
        <f t="shared" si="260"/>
        <v>0</v>
      </c>
      <c r="DF122" s="54">
        <f t="shared" si="261"/>
        <v>0</v>
      </c>
      <c r="DG122" s="10">
        <f t="shared" si="262"/>
        <v>0</v>
      </c>
      <c r="DH122" s="53" cm="1">
        <f t="array" aca="1" ref="DH122" ca="1">DE122*CELL("contents",$Q122)</f>
        <v>0</v>
      </c>
      <c r="DI122" s="53" cm="1">
        <f t="array" aca="1" ref="DI122" ca="1">DF122*CELL("contents",$Q122)</f>
        <v>0</v>
      </c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>
        <f t="shared" si="263"/>
        <v>0</v>
      </c>
      <c r="DW122" s="51">
        <f t="shared" si="264"/>
        <v>0</v>
      </c>
      <c r="DX122" s="53">
        <f t="shared" si="200"/>
        <v>0</v>
      </c>
      <c r="DY122" s="53">
        <f t="shared" si="201"/>
        <v>0</v>
      </c>
      <c r="DZ122" s="53">
        <f t="shared" si="202"/>
        <v>0</v>
      </c>
      <c r="EA122" s="53">
        <f t="shared" si="203"/>
        <v>0</v>
      </c>
      <c r="EB122" s="53">
        <f t="shared" si="204"/>
        <v>0</v>
      </c>
      <c r="EC122" s="53">
        <f t="shared" si="205"/>
        <v>0</v>
      </c>
      <c r="ED122" s="53">
        <f t="shared" si="206"/>
        <v>0</v>
      </c>
      <c r="EE122" s="53">
        <f t="shared" si="207"/>
        <v>0</v>
      </c>
      <c r="EF122" s="53">
        <f t="shared" si="208"/>
        <v>0</v>
      </c>
      <c r="EG122" s="53">
        <f t="shared" si="209"/>
        <v>0</v>
      </c>
      <c r="EH122" s="53">
        <f t="shared" si="210"/>
        <v>0</v>
      </c>
      <c r="EI122" s="53">
        <f t="shared" si="211"/>
        <v>0</v>
      </c>
      <c r="EJ122" s="10">
        <f t="shared" si="265"/>
        <v>0</v>
      </c>
      <c r="EK122" s="54">
        <f t="shared" si="266"/>
        <v>0</v>
      </c>
      <c r="EL122" s="10">
        <f t="shared" si="267"/>
        <v>0</v>
      </c>
      <c r="EM122" s="53" cm="1">
        <f t="array" aca="1" ref="EM122" ca="1">EJ122*CELL("contents",$Q122)</f>
        <v>0</v>
      </c>
      <c r="EN122" s="53" cm="1">
        <f t="array" aca="1" ref="EN122" ca="1">EK122*CELL("contents",$Q122)</f>
        <v>0</v>
      </c>
      <c r="EO122" s="11">
        <f t="shared" si="268"/>
        <v>1919.9705400000003</v>
      </c>
      <c r="EP122" s="2">
        <v>1</v>
      </c>
      <c r="EQ122" s="2">
        <f t="shared" ref="EQ122:ET122" si="311">EP122*1.0215</f>
        <v>1.0215000000000001</v>
      </c>
      <c r="ER122" s="2">
        <f t="shared" si="311"/>
        <v>1.0434622500000001</v>
      </c>
      <c r="ES122" s="2">
        <f t="shared" si="311"/>
        <v>1.0658966883750003</v>
      </c>
      <c r="ET122" s="2">
        <f t="shared" si="311"/>
        <v>1.0888134671750629</v>
      </c>
      <c r="EU122" s="53">
        <f t="shared" si="213"/>
        <v>0</v>
      </c>
      <c r="EV122" s="53">
        <f t="shared" si="270"/>
        <v>1919.9705400000003</v>
      </c>
      <c r="EW122" s="69">
        <f t="shared" si="214"/>
        <v>0</v>
      </c>
      <c r="EX122" s="69">
        <f t="shared" si="215"/>
        <v>0</v>
      </c>
      <c r="EY122" s="9">
        <f t="shared" si="272"/>
        <v>0</v>
      </c>
      <c r="EZ122" s="9">
        <f t="shared" si="235"/>
        <v>0</v>
      </c>
      <c r="FA122" s="9">
        <f t="shared" si="236"/>
        <v>0</v>
      </c>
      <c r="FB122" s="9">
        <f t="shared" si="237"/>
        <v>0</v>
      </c>
      <c r="FC122" t="s">
        <v>1536</v>
      </c>
    </row>
    <row r="123" spans="1:159" ht="25.5" x14ac:dyDescent="0.25">
      <c r="A123" s="2">
        <v>1.2</v>
      </c>
      <c r="B123" s="2" t="s">
        <v>399</v>
      </c>
      <c r="C123" s="4" t="s">
        <v>157</v>
      </c>
      <c r="D123" s="2" t="s">
        <v>400</v>
      </c>
      <c r="E123" s="13" t="s">
        <v>401</v>
      </c>
      <c r="F123" s="2"/>
      <c r="G123" s="4" t="s">
        <v>151</v>
      </c>
      <c r="H123" s="6" t="s">
        <v>151</v>
      </c>
      <c r="I123" s="4" t="s">
        <v>159</v>
      </c>
      <c r="J123" s="7" t="s">
        <v>154</v>
      </c>
      <c r="K123" s="75">
        <v>115</v>
      </c>
      <c r="L123" s="81">
        <v>115</v>
      </c>
      <c r="M123" s="56">
        <v>0</v>
      </c>
      <c r="N123" s="86">
        <v>0</v>
      </c>
      <c r="O123" s="6" t="s">
        <v>155</v>
      </c>
      <c r="P123" s="2" t="s">
        <v>352</v>
      </c>
      <c r="Q123" s="200">
        <f>VLOOKUP(P123,Contingencies!$A$2:$D$7,4,FALSE)</f>
        <v>0.2</v>
      </c>
      <c r="R123" s="53">
        <f t="shared" si="216"/>
        <v>383.9941080000001</v>
      </c>
      <c r="S123" s="67">
        <f t="shared" si="217"/>
        <v>0</v>
      </c>
      <c r="T123" s="4"/>
      <c r="U123" s="2"/>
      <c r="V123" s="2"/>
      <c r="W123" s="2"/>
      <c r="X123" s="2"/>
      <c r="Y123" s="2"/>
      <c r="Z123" s="2"/>
      <c r="AA123" s="2"/>
      <c r="AB123" s="2"/>
      <c r="AC123" s="2"/>
      <c r="AD123" s="29"/>
      <c r="AE123" s="29"/>
      <c r="AF123" s="2"/>
      <c r="AG123" s="2">
        <f t="shared" si="218"/>
        <v>0</v>
      </c>
      <c r="AH123" s="51">
        <f t="shared" si="238"/>
        <v>0</v>
      </c>
      <c r="AI123" s="53">
        <f t="shared" si="176"/>
        <v>0</v>
      </c>
      <c r="AJ123" s="53">
        <f t="shared" si="177"/>
        <v>0</v>
      </c>
      <c r="AK123" s="53">
        <f t="shared" si="178"/>
        <v>0</v>
      </c>
      <c r="AL123" s="53">
        <f t="shared" si="179"/>
        <v>0</v>
      </c>
      <c r="AM123" s="53">
        <f t="shared" si="180"/>
        <v>0</v>
      </c>
      <c r="AN123" s="53">
        <f t="shared" si="181"/>
        <v>0</v>
      </c>
      <c r="AO123" s="53">
        <f t="shared" si="182"/>
        <v>0</v>
      </c>
      <c r="AP123" s="53">
        <f t="shared" si="183"/>
        <v>0</v>
      </c>
      <c r="AQ123" s="53">
        <f t="shared" si="184"/>
        <v>0</v>
      </c>
      <c r="AR123" s="53">
        <f t="shared" si="185"/>
        <v>0</v>
      </c>
      <c r="AS123" s="53">
        <f t="shared" si="186"/>
        <v>0</v>
      </c>
      <c r="AT123" s="53">
        <f t="shared" si="187"/>
        <v>0</v>
      </c>
      <c r="AU123" s="10">
        <f t="shared" si="239"/>
        <v>0</v>
      </c>
      <c r="AV123" s="54">
        <f t="shared" si="240"/>
        <v>0</v>
      </c>
      <c r="AW123" s="10">
        <f t="shared" si="241"/>
        <v>0</v>
      </c>
      <c r="AX123" s="53" cm="1">
        <f t="array" aca="1" ref="AX123" ca="1">AU123*CELL("contents",$Q123)</f>
        <v>0</v>
      </c>
      <c r="AY123" s="53" cm="1">
        <f t="array" aca="1" ref="AY123" ca="1">AV123*CELL("contents",$Q123)</f>
        <v>0</v>
      </c>
      <c r="AZ123" s="2"/>
      <c r="BA123" s="2"/>
      <c r="BB123" s="2"/>
      <c r="BC123" s="2"/>
      <c r="BD123" s="2"/>
      <c r="BE123" s="2"/>
      <c r="BF123" s="2"/>
      <c r="BG123" s="2"/>
      <c r="BH123" s="4"/>
      <c r="BI123" s="4">
        <v>16</v>
      </c>
      <c r="BJ123" s="2"/>
      <c r="BK123" s="2"/>
      <c r="BL123" s="2">
        <f t="shared" si="242"/>
        <v>16</v>
      </c>
      <c r="BM123" s="51">
        <f t="shared" si="243"/>
        <v>0.10666666666666666</v>
      </c>
      <c r="BN123" s="53">
        <f t="shared" si="188"/>
        <v>0</v>
      </c>
      <c r="BO123" s="53">
        <f t="shared" si="189"/>
        <v>0</v>
      </c>
      <c r="BP123" s="53">
        <f t="shared" si="190"/>
        <v>0</v>
      </c>
      <c r="BQ123" s="53">
        <f t="shared" si="191"/>
        <v>0</v>
      </c>
      <c r="BR123" s="53">
        <f t="shared" si="192"/>
        <v>0</v>
      </c>
      <c r="BS123" s="53">
        <f t="shared" si="193"/>
        <v>0</v>
      </c>
      <c r="BT123" s="53">
        <f t="shared" si="194"/>
        <v>0</v>
      </c>
      <c r="BU123" s="53">
        <f t="shared" si="195"/>
        <v>0</v>
      </c>
      <c r="BV123" s="53">
        <f t="shared" si="196"/>
        <v>0</v>
      </c>
      <c r="BW123" s="53">
        <f t="shared" si="197"/>
        <v>1919.9705400000003</v>
      </c>
      <c r="BX123" s="53">
        <f t="shared" si="198"/>
        <v>0</v>
      </c>
      <c r="BY123" s="53">
        <f t="shared" si="199"/>
        <v>0</v>
      </c>
      <c r="BZ123" s="10">
        <f t="shared" si="244"/>
        <v>1919.9705400000003</v>
      </c>
      <c r="CA123" s="54">
        <f t="shared" si="245"/>
        <v>0</v>
      </c>
      <c r="CB123" s="10">
        <f t="shared" si="246"/>
        <v>1919.9705400000003</v>
      </c>
      <c r="CC123" s="53" cm="1">
        <f t="array" aca="1" ref="CC123" ca="1">BZ123*CELL("contents",$Q123)</f>
        <v>383.9941080000001</v>
      </c>
      <c r="CD123" s="53" cm="1">
        <f t="array" aca="1" ref="CD123" ca="1">CA123*CELL("contents",$Q123)</f>
        <v>0</v>
      </c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>
        <f t="shared" si="247"/>
        <v>0</v>
      </c>
      <c r="CR123" s="51">
        <f t="shared" si="248"/>
        <v>0</v>
      </c>
      <c r="CS123" s="53">
        <f t="shared" si="233"/>
        <v>0</v>
      </c>
      <c r="CT123" s="53">
        <f t="shared" si="249"/>
        <v>0</v>
      </c>
      <c r="CU123" s="53">
        <f t="shared" si="250"/>
        <v>0</v>
      </c>
      <c r="CV123" s="53">
        <f t="shared" si="251"/>
        <v>0</v>
      </c>
      <c r="CW123" s="53">
        <f t="shared" si="252"/>
        <v>0</v>
      </c>
      <c r="CX123" s="53">
        <f t="shared" si="253"/>
        <v>0</v>
      </c>
      <c r="CY123" s="53">
        <f t="shared" si="254"/>
        <v>0</v>
      </c>
      <c r="CZ123" s="53">
        <f t="shared" si="255"/>
        <v>0</v>
      </c>
      <c r="DA123" s="53">
        <f t="shared" si="256"/>
        <v>0</v>
      </c>
      <c r="DB123" s="53">
        <f t="shared" si="257"/>
        <v>0</v>
      </c>
      <c r="DC123" s="53">
        <f t="shared" si="258"/>
        <v>0</v>
      </c>
      <c r="DD123" s="53">
        <f t="shared" si="259"/>
        <v>0</v>
      </c>
      <c r="DE123" s="10">
        <f t="shared" si="260"/>
        <v>0</v>
      </c>
      <c r="DF123" s="54">
        <f t="shared" si="261"/>
        <v>0</v>
      </c>
      <c r="DG123" s="10">
        <f t="shared" si="262"/>
        <v>0</v>
      </c>
      <c r="DH123" s="53" cm="1">
        <f t="array" aca="1" ref="DH123" ca="1">DE123*CELL("contents",$Q123)</f>
        <v>0</v>
      </c>
      <c r="DI123" s="53" cm="1">
        <f t="array" aca="1" ref="DI123" ca="1">DF123*CELL("contents",$Q123)</f>
        <v>0</v>
      </c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>
        <f t="shared" si="263"/>
        <v>0</v>
      </c>
      <c r="DW123" s="51">
        <f t="shared" si="264"/>
        <v>0</v>
      </c>
      <c r="DX123" s="53">
        <f t="shared" si="200"/>
        <v>0</v>
      </c>
      <c r="DY123" s="53">
        <f t="shared" si="201"/>
        <v>0</v>
      </c>
      <c r="DZ123" s="53">
        <f t="shared" si="202"/>
        <v>0</v>
      </c>
      <c r="EA123" s="53">
        <f t="shared" si="203"/>
        <v>0</v>
      </c>
      <c r="EB123" s="53">
        <f t="shared" si="204"/>
        <v>0</v>
      </c>
      <c r="EC123" s="53">
        <f t="shared" si="205"/>
        <v>0</v>
      </c>
      <c r="ED123" s="53">
        <f t="shared" si="206"/>
        <v>0</v>
      </c>
      <c r="EE123" s="53">
        <f t="shared" si="207"/>
        <v>0</v>
      </c>
      <c r="EF123" s="53">
        <f t="shared" si="208"/>
        <v>0</v>
      </c>
      <c r="EG123" s="53">
        <f t="shared" si="209"/>
        <v>0</v>
      </c>
      <c r="EH123" s="53">
        <f t="shared" si="210"/>
        <v>0</v>
      </c>
      <c r="EI123" s="53">
        <f t="shared" si="211"/>
        <v>0</v>
      </c>
      <c r="EJ123" s="10">
        <f t="shared" si="265"/>
        <v>0</v>
      </c>
      <c r="EK123" s="54">
        <f t="shared" si="266"/>
        <v>0</v>
      </c>
      <c r="EL123" s="10">
        <f t="shared" si="267"/>
        <v>0</v>
      </c>
      <c r="EM123" s="53" cm="1">
        <f t="array" aca="1" ref="EM123" ca="1">EJ123*CELL("contents",$Q123)</f>
        <v>0</v>
      </c>
      <c r="EN123" s="53" cm="1">
        <f t="array" aca="1" ref="EN123" ca="1">EK123*CELL("contents",$Q123)</f>
        <v>0</v>
      </c>
      <c r="EO123" s="11">
        <f t="shared" si="268"/>
        <v>1919.9705400000003</v>
      </c>
      <c r="EP123" s="2">
        <v>1</v>
      </c>
      <c r="EQ123" s="2">
        <f t="shared" ref="EQ123:ET123" si="312">EP123*1.0215</f>
        <v>1.0215000000000001</v>
      </c>
      <c r="ER123" s="2">
        <f t="shared" si="312"/>
        <v>1.0434622500000001</v>
      </c>
      <c r="ES123" s="2">
        <f t="shared" si="312"/>
        <v>1.0658966883750003</v>
      </c>
      <c r="ET123" s="2">
        <f t="shared" si="312"/>
        <v>1.0888134671750629</v>
      </c>
      <c r="EU123" s="53">
        <f t="shared" si="213"/>
        <v>0</v>
      </c>
      <c r="EV123" s="53">
        <f t="shared" si="270"/>
        <v>1919.9705400000003</v>
      </c>
      <c r="EW123" s="69">
        <f t="shared" si="214"/>
        <v>0</v>
      </c>
      <c r="EX123" s="69">
        <f t="shared" si="215"/>
        <v>0</v>
      </c>
      <c r="EY123" s="9">
        <f t="shared" si="272"/>
        <v>0</v>
      </c>
      <c r="EZ123" s="9">
        <f t="shared" si="235"/>
        <v>0</v>
      </c>
      <c r="FA123" s="9">
        <f t="shared" si="236"/>
        <v>0</v>
      </c>
      <c r="FB123" s="9">
        <f t="shared" si="237"/>
        <v>0</v>
      </c>
      <c r="FC123" t="s">
        <v>1536</v>
      </c>
    </row>
    <row r="124" spans="1:159" ht="25.5" x14ac:dyDescent="0.25">
      <c r="A124" s="2">
        <v>1.2</v>
      </c>
      <c r="B124" s="2" t="s">
        <v>399</v>
      </c>
      <c r="C124" s="4" t="s">
        <v>157</v>
      </c>
      <c r="D124" s="2" t="s">
        <v>400</v>
      </c>
      <c r="E124" s="13" t="s">
        <v>401</v>
      </c>
      <c r="F124" s="2"/>
      <c r="G124" s="4" t="s">
        <v>347</v>
      </c>
      <c r="H124" s="6" t="s">
        <v>347</v>
      </c>
      <c r="I124" s="4"/>
      <c r="J124" s="4" t="s">
        <v>268</v>
      </c>
      <c r="K124" s="75"/>
      <c r="L124" s="80">
        <v>1</v>
      </c>
      <c r="M124" s="56">
        <v>0</v>
      </c>
      <c r="N124" s="86">
        <v>0.53</v>
      </c>
      <c r="O124" s="6" t="s">
        <v>155</v>
      </c>
      <c r="P124" s="2" t="s">
        <v>352</v>
      </c>
      <c r="Q124" s="200">
        <f>VLOOKUP(P124,Contingencies!$A$2:$D$7,4,FALSE)</f>
        <v>0.2</v>
      </c>
      <c r="R124" s="53">
        <f t="shared" si="216"/>
        <v>1846.4</v>
      </c>
      <c r="S124" s="67">
        <f t="shared" si="217"/>
        <v>0</v>
      </c>
      <c r="T124" s="4" t="s">
        <v>398</v>
      </c>
      <c r="U124" s="2"/>
      <c r="V124" s="2"/>
      <c r="W124" s="2"/>
      <c r="X124" s="2"/>
      <c r="Y124" s="2"/>
      <c r="Z124" s="2"/>
      <c r="AA124" s="2"/>
      <c r="AB124" s="2"/>
      <c r="AC124" s="2"/>
      <c r="AD124" s="29"/>
      <c r="AE124" s="29"/>
      <c r="AF124" s="2"/>
      <c r="AG124" s="2">
        <f t="shared" si="218"/>
        <v>0</v>
      </c>
      <c r="AH124" s="51">
        <f t="shared" si="238"/>
        <v>0</v>
      </c>
      <c r="AI124" s="53">
        <f t="shared" si="176"/>
        <v>0</v>
      </c>
      <c r="AJ124" s="53">
        <f t="shared" si="177"/>
        <v>0</v>
      </c>
      <c r="AK124" s="53">
        <f t="shared" si="178"/>
        <v>0</v>
      </c>
      <c r="AL124" s="53">
        <f t="shared" si="179"/>
        <v>0</v>
      </c>
      <c r="AM124" s="53">
        <f t="shared" si="180"/>
        <v>0</v>
      </c>
      <c r="AN124" s="53">
        <f t="shared" si="181"/>
        <v>0</v>
      </c>
      <c r="AO124" s="53">
        <f t="shared" si="182"/>
        <v>0</v>
      </c>
      <c r="AP124" s="53">
        <f t="shared" si="183"/>
        <v>0</v>
      </c>
      <c r="AQ124" s="53">
        <f t="shared" si="184"/>
        <v>0</v>
      </c>
      <c r="AR124" s="53">
        <f t="shared" si="185"/>
        <v>0</v>
      </c>
      <c r="AS124" s="53">
        <f t="shared" si="186"/>
        <v>0</v>
      </c>
      <c r="AT124" s="53">
        <f t="shared" si="187"/>
        <v>0</v>
      </c>
      <c r="AU124" s="10">
        <f t="shared" si="239"/>
        <v>0</v>
      </c>
      <c r="AV124" s="54">
        <f t="shared" si="240"/>
        <v>0</v>
      </c>
      <c r="AW124" s="10">
        <f t="shared" si="241"/>
        <v>0</v>
      </c>
      <c r="AX124" s="53" cm="1">
        <f t="array" aca="1" ref="AX124" ca="1">AU124*CELL("contents",$Q124)</f>
        <v>0</v>
      </c>
      <c r="AY124" s="53" cm="1">
        <f t="array" aca="1" ref="AY124" ca="1">AV124*CELL("contents",$Q124)</f>
        <v>0</v>
      </c>
      <c r="AZ124" s="2"/>
      <c r="BA124" s="2"/>
      <c r="BB124" s="2"/>
      <c r="BC124" s="2"/>
      <c r="BD124" s="2"/>
      <c r="BE124" s="2"/>
      <c r="BF124" s="2"/>
      <c r="BG124" s="2"/>
      <c r="BH124" s="4">
        <v>5232</v>
      </c>
      <c r="BI124" s="4">
        <v>4000</v>
      </c>
      <c r="BJ124" s="2"/>
      <c r="BK124" s="2"/>
      <c r="BL124" s="2">
        <f t="shared" si="242"/>
        <v>0</v>
      </c>
      <c r="BM124" s="51">
        <f t="shared" si="243"/>
        <v>0</v>
      </c>
      <c r="BN124" s="53">
        <f t="shared" si="188"/>
        <v>0</v>
      </c>
      <c r="BO124" s="53">
        <f t="shared" si="189"/>
        <v>0</v>
      </c>
      <c r="BP124" s="53">
        <f t="shared" si="190"/>
        <v>0</v>
      </c>
      <c r="BQ124" s="53">
        <f t="shared" si="191"/>
        <v>0</v>
      </c>
      <c r="BR124" s="53">
        <f t="shared" si="192"/>
        <v>0</v>
      </c>
      <c r="BS124" s="53">
        <f t="shared" si="193"/>
        <v>0</v>
      </c>
      <c r="BT124" s="53">
        <f t="shared" si="194"/>
        <v>0</v>
      </c>
      <c r="BU124" s="53">
        <f t="shared" si="195"/>
        <v>0</v>
      </c>
      <c r="BV124" s="53">
        <f t="shared" si="196"/>
        <v>5232</v>
      </c>
      <c r="BW124" s="53">
        <f t="shared" si="197"/>
        <v>4000</v>
      </c>
      <c r="BX124" s="53">
        <f t="shared" si="198"/>
        <v>0</v>
      </c>
      <c r="BY124" s="53">
        <f t="shared" si="199"/>
        <v>0</v>
      </c>
      <c r="BZ124" s="10">
        <f t="shared" si="244"/>
        <v>9232</v>
      </c>
      <c r="CA124" s="54">
        <f t="shared" si="245"/>
        <v>0</v>
      </c>
      <c r="CB124" s="10">
        <f t="shared" si="246"/>
        <v>9232</v>
      </c>
      <c r="CC124" s="53" cm="1">
        <f t="array" aca="1" ref="CC124" ca="1">BZ124*CELL("contents",$Q124)</f>
        <v>1846.4</v>
      </c>
      <c r="CD124" s="53" cm="1">
        <f t="array" aca="1" ref="CD124" ca="1">CA124*CELL("contents",$Q124)</f>
        <v>0</v>
      </c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>
        <f t="shared" si="247"/>
        <v>0</v>
      </c>
      <c r="CR124" s="51">
        <f t="shared" si="248"/>
        <v>0</v>
      </c>
      <c r="CS124" s="53">
        <f t="shared" si="233"/>
        <v>0</v>
      </c>
      <c r="CT124" s="53">
        <f t="shared" si="249"/>
        <v>0</v>
      </c>
      <c r="CU124" s="53">
        <f t="shared" si="250"/>
        <v>0</v>
      </c>
      <c r="CV124" s="53">
        <f t="shared" si="251"/>
        <v>0</v>
      </c>
      <c r="CW124" s="53">
        <f t="shared" si="252"/>
        <v>0</v>
      </c>
      <c r="CX124" s="53">
        <f t="shared" si="253"/>
        <v>0</v>
      </c>
      <c r="CY124" s="53">
        <f t="shared" si="254"/>
        <v>0</v>
      </c>
      <c r="CZ124" s="53">
        <f t="shared" si="255"/>
        <v>0</v>
      </c>
      <c r="DA124" s="53">
        <f t="shared" si="256"/>
        <v>0</v>
      </c>
      <c r="DB124" s="53">
        <f t="shared" si="257"/>
        <v>0</v>
      </c>
      <c r="DC124" s="53">
        <f t="shared" si="258"/>
        <v>0</v>
      </c>
      <c r="DD124" s="53">
        <f t="shared" si="259"/>
        <v>0</v>
      </c>
      <c r="DE124" s="10">
        <f t="shared" si="260"/>
        <v>0</v>
      </c>
      <c r="DF124" s="54">
        <f t="shared" si="261"/>
        <v>0</v>
      </c>
      <c r="DG124" s="10">
        <f t="shared" si="262"/>
        <v>0</v>
      </c>
      <c r="DH124" s="53" cm="1">
        <f t="array" aca="1" ref="DH124" ca="1">DE124*CELL("contents",$Q124)</f>
        <v>0</v>
      </c>
      <c r="DI124" s="53" cm="1">
        <f t="array" aca="1" ref="DI124" ca="1">DF124*CELL("contents",$Q124)</f>
        <v>0</v>
      </c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>
        <f t="shared" si="263"/>
        <v>0</v>
      </c>
      <c r="DW124" s="51">
        <f t="shared" si="264"/>
        <v>0</v>
      </c>
      <c r="DX124" s="53">
        <f t="shared" si="200"/>
        <v>0</v>
      </c>
      <c r="DY124" s="53">
        <f t="shared" si="201"/>
        <v>0</v>
      </c>
      <c r="DZ124" s="53">
        <f t="shared" si="202"/>
        <v>0</v>
      </c>
      <c r="EA124" s="53">
        <f t="shared" si="203"/>
        <v>0</v>
      </c>
      <c r="EB124" s="53">
        <f t="shared" si="204"/>
        <v>0</v>
      </c>
      <c r="EC124" s="53">
        <f t="shared" si="205"/>
        <v>0</v>
      </c>
      <c r="ED124" s="53">
        <f t="shared" si="206"/>
        <v>0</v>
      </c>
      <c r="EE124" s="53">
        <f t="shared" si="207"/>
        <v>0</v>
      </c>
      <c r="EF124" s="53">
        <f t="shared" si="208"/>
        <v>0</v>
      </c>
      <c r="EG124" s="53">
        <f t="shared" si="209"/>
        <v>0</v>
      </c>
      <c r="EH124" s="53">
        <f t="shared" si="210"/>
        <v>0</v>
      </c>
      <c r="EI124" s="53">
        <f t="shared" si="211"/>
        <v>0</v>
      </c>
      <c r="EJ124" s="10">
        <f t="shared" si="265"/>
        <v>0</v>
      </c>
      <c r="EK124" s="54">
        <f t="shared" si="266"/>
        <v>0</v>
      </c>
      <c r="EL124" s="10">
        <f t="shared" si="267"/>
        <v>0</v>
      </c>
      <c r="EM124" s="53" cm="1">
        <f t="array" aca="1" ref="EM124" ca="1">EJ124*CELL("contents",$Q124)</f>
        <v>0</v>
      </c>
      <c r="EN124" s="53" cm="1">
        <f t="array" aca="1" ref="EN124" ca="1">EK124*CELL("contents",$Q124)</f>
        <v>0</v>
      </c>
      <c r="EO124" s="11">
        <f t="shared" si="268"/>
        <v>9232</v>
      </c>
      <c r="EP124" s="2">
        <v>1</v>
      </c>
      <c r="EQ124" s="2">
        <f t="shared" ref="EQ124:ET124" si="313">EP124*1.0215</f>
        <v>1.0215000000000001</v>
      </c>
      <c r="ER124" s="2">
        <f t="shared" si="313"/>
        <v>1.0434622500000001</v>
      </c>
      <c r="ES124" s="2">
        <f t="shared" si="313"/>
        <v>1.0658966883750003</v>
      </c>
      <c r="ET124" s="2">
        <f t="shared" si="313"/>
        <v>1.0888134671750629</v>
      </c>
      <c r="EU124" s="53">
        <f t="shared" si="213"/>
        <v>0</v>
      </c>
      <c r="EV124" s="53">
        <f t="shared" si="270"/>
        <v>0</v>
      </c>
      <c r="EW124" s="69">
        <f t="shared" si="214"/>
        <v>0</v>
      </c>
      <c r="EX124" s="69">
        <f t="shared" si="215"/>
        <v>0</v>
      </c>
      <c r="EY124" s="9">
        <f t="shared" si="272"/>
        <v>0</v>
      </c>
      <c r="EZ124" s="9">
        <f t="shared" si="235"/>
        <v>0</v>
      </c>
      <c r="FA124" s="9">
        <f t="shared" si="236"/>
        <v>0</v>
      </c>
      <c r="FB124" s="9">
        <f t="shared" si="237"/>
        <v>0</v>
      </c>
      <c r="FC124" t="s">
        <v>1536</v>
      </c>
    </row>
    <row r="125" spans="1:159" ht="25.5" x14ac:dyDescent="0.25">
      <c r="A125" s="2">
        <v>1.2</v>
      </c>
      <c r="B125" s="2" t="s">
        <v>402</v>
      </c>
      <c r="C125" s="4" t="s">
        <v>157</v>
      </c>
      <c r="D125" s="2" t="s">
        <v>403</v>
      </c>
      <c r="E125" s="13" t="s">
        <v>404</v>
      </c>
      <c r="F125" s="2"/>
      <c r="G125" s="4" t="s">
        <v>151</v>
      </c>
      <c r="H125" s="6" t="s">
        <v>163</v>
      </c>
      <c r="I125" s="4" t="s">
        <v>159</v>
      </c>
      <c r="J125" s="7" t="s">
        <v>154</v>
      </c>
      <c r="K125" s="75">
        <v>115</v>
      </c>
      <c r="L125" s="81">
        <v>115</v>
      </c>
      <c r="M125" s="56">
        <v>0</v>
      </c>
      <c r="N125" s="86">
        <v>0</v>
      </c>
      <c r="O125" s="6" t="s">
        <v>155</v>
      </c>
      <c r="P125" s="2" t="s">
        <v>352</v>
      </c>
      <c r="Q125" s="200">
        <f>VLOOKUP(P125,Contingencies!$A$2:$D$7,4,FALSE)</f>
        <v>0.2</v>
      </c>
      <c r="R125" s="53">
        <f t="shared" si="216"/>
        <v>392.24998132200017</v>
      </c>
      <c r="S125" s="67">
        <f t="shared" si="217"/>
        <v>0</v>
      </c>
      <c r="T125" s="4"/>
      <c r="U125" s="2"/>
      <c r="V125" s="2"/>
      <c r="W125" s="2"/>
      <c r="X125" s="2"/>
      <c r="Y125" s="2"/>
      <c r="Z125" s="2"/>
      <c r="AA125" s="2"/>
      <c r="AB125" s="2"/>
      <c r="AC125" s="2"/>
      <c r="AD125" s="29"/>
      <c r="AE125" s="29"/>
      <c r="AF125" s="2"/>
      <c r="AG125" s="2">
        <f t="shared" si="218"/>
        <v>0</v>
      </c>
      <c r="AH125" s="51">
        <f t="shared" si="238"/>
        <v>0</v>
      </c>
      <c r="AI125" s="53">
        <f t="shared" si="176"/>
        <v>0</v>
      </c>
      <c r="AJ125" s="53">
        <f t="shared" si="177"/>
        <v>0</v>
      </c>
      <c r="AK125" s="53">
        <f t="shared" si="178"/>
        <v>0</v>
      </c>
      <c r="AL125" s="53">
        <f t="shared" si="179"/>
        <v>0</v>
      </c>
      <c r="AM125" s="53">
        <f t="shared" si="180"/>
        <v>0</v>
      </c>
      <c r="AN125" s="53">
        <f t="shared" si="181"/>
        <v>0</v>
      </c>
      <c r="AO125" s="53">
        <f t="shared" si="182"/>
        <v>0</v>
      </c>
      <c r="AP125" s="53">
        <f t="shared" si="183"/>
        <v>0</v>
      </c>
      <c r="AQ125" s="53">
        <f t="shared" si="184"/>
        <v>0</v>
      </c>
      <c r="AR125" s="53">
        <f t="shared" si="185"/>
        <v>0</v>
      </c>
      <c r="AS125" s="53">
        <f t="shared" si="186"/>
        <v>0</v>
      </c>
      <c r="AT125" s="53">
        <f t="shared" si="187"/>
        <v>0</v>
      </c>
      <c r="AU125" s="10">
        <f t="shared" si="239"/>
        <v>0</v>
      </c>
      <c r="AV125" s="54">
        <f t="shared" si="240"/>
        <v>0</v>
      </c>
      <c r="AW125" s="10">
        <f t="shared" si="241"/>
        <v>0</v>
      </c>
      <c r="AX125" s="53" cm="1">
        <f t="array" aca="1" ref="AX125" ca="1">AU125*CELL("contents",$Q125)</f>
        <v>0</v>
      </c>
      <c r="AY125" s="53" cm="1">
        <f t="array" aca="1" ref="AY125" ca="1">AV125*CELL("contents",$Q125)</f>
        <v>0</v>
      </c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>
        <f t="shared" si="242"/>
        <v>0</v>
      </c>
      <c r="BM125" s="51">
        <f t="shared" si="243"/>
        <v>0</v>
      </c>
      <c r="BN125" s="53">
        <f t="shared" si="188"/>
        <v>0</v>
      </c>
      <c r="BO125" s="53">
        <f t="shared" si="189"/>
        <v>0</v>
      </c>
      <c r="BP125" s="53">
        <f t="shared" si="190"/>
        <v>0</v>
      </c>
      <c r="BQ125" s="53">
        <f t="shared" si="191"/>
        <v>0</v>
      </c>
      <c r="BR125" s="53">
        <f t="shared" si="192"/>
        <v>0</v>
      </c>
      <c r="BS125" s="53">
        <f t="shared" si="193"/>
        <v>0</v>
      </c>
      <c r="BT125" s="53">
        <f t="shared" si="194"/>
        <v>0</v>
      </c>
      <c r="BU125" s="53">
        <f t="shared" si="195"/>
        <v>0</v>
      </c>
      <c r="BV125" s="53">
        <f t="shared" si="196"/>
        <v>0</v>
      </c>
      <c r="BW125" s="53">
        <f t="shared" si="197"/>
        <v>0</v>
      </c>
      <c r="BX125" s="53">
        <f t="shared" si="198"/>
        <v>0</v>
      </c>
      <c r="BY125" s="53">
        <f t="shared" si="199"/>
        <v>0</v>
      </c>
      <c r="BZ125" s="10">
        <f t="shared" si="244"/>
        <v>0</v>
      </c>
      <c r="CA125" s="54">
        <f t="shared" si="245"/>
        <v>0</v>
      </c>
      <c r="CB125" s="10">
        <f t="shared" si="246"/>
        <v>0</v>
      </c>
      <c r="CC125" s="53" cm="1">
        <f t="array" aca="1" ref="CC125" ca="1">BZ125*CELL("contents",$Q125)</f>
        <v>0</v>
      </c>
      <c r="CD125" s="53" cm="1">
        <f t="array" aca="1" ref="CD125" ca="1">CA125*CELL("contents",$Q125)</f>
        <v>0</v>
      </c>
      <c r="CE125" s="2"/>
      <c r="CF125" s="2"/>
      <c r="CG125" s="2"/>
      <c r="CH125" s="2"/>
      <c r="CI125" s="2"/>
      <c r="CJ125" s="2"/>
      <c r="CK125" s="2"/>
      <c r="CL125" s="4">
        <v>16</v>
      </c>
      <c r="CM125" s="4"/>
      <c r="CN125" s="4"/>
      <c r="CO125" s="2"/>
      <c r="CP125" s="2"/>
      <c r="CQ125" s="2">
        <f t="shared" si="247"/>
        <v>16</v>
      </c>
      <c r="CR125" s="51">
        <f t="shared" si="248"/>
        <v>0.10666666666666666</v>
      </c>
      <c r="CS125" s="53">
        <f t="shared" si="233"/>
        <v>0</v>
      </c>
      <c r="CT125" s="53">
        <f t="shared" si="249"/>
        <v>0</v>
      </c>
      <c r="CU125" s="53">
        <f t="shared" si="250"/>
        <v>0</v>
      </c>
      <c r="CV125" s="53">
        <f t="shared" si="251"/>
        <v>0</v>
      </c>
      <c r="CW125" s="53">
        <f t="shared" si="252"/>
        <v>0</v>
      </c>
      <c r="CX125" s="53">
        <f t="shared" si="253"/>
        <v>0</v>
      </c>
      <c r="CY125" s="53">
        <f t="shared" si="254"/>
        <v>0</v>
      </c>
      <c r="CZ125" s="53">
        <f t="shared" si="255"/>
        <v>1961.2499066100006</v>
      </c>
      <c r="DA125" s="53">
        <f t="shared" si="256"/>
        <v>0</v>
      </c>
      <c r="DB125" s="53">
        <f t="shared" si="257"/>
        <v>0</v>
      </c>
      <c r="DC125" s="53">
        <f t="shared" si="258"/>
        <v>0</v>
      </c>
      <c r="DD125" s="53">
        <f t="shared" si="259"/>
        <v>0</v>
      </c>
      <c r="DE125" s="10">
        <f t="shared" si="260"/>
        <v>1961.2499066100006</v>
      </c>
      <c r="DF125" s="54">
        <f t="shared" si="261"/>
        <v>0</v>
      </c>
      <c r="DG125" s="10">
        <f t="shared" si="262"/>
        <v>1961.2499066100006</v>
      </c>
      <c r="DH125" s="53" cm="1">
        <f t="array" aca="1" ref="DH125" ca="1">DE125*CELL("contents",$Q125)</f>
        <v>392.24998132200017</v>
      </c>
      <c r="DI125" s="53" cm="1">
        <f t="array" aca="1" ref="DI125" ca="1">DF125*CELL("contents",$Q125)</f>
        <v>0</v>
      </c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>
        <f t="shared" si="263"/>
        <v>0</v>
      </c>
      <c r="DW125" s="51">
        <f t="shared" si="264"/>
        <v>0</v>
      </c>
      <c r="DX125" s="53">
        <f t="shared" si="200"/>
        <v>0</v>
      </c>
      <c r="DY125" s="53">
        <f t="shared" si="201"/>
        <v>0</v>
      </c>
      <c r="DZ125" s="53">
        <f t="shared" si="202"/>
        <v>0</v>
      </c>
      <c r="EA125" s="53">
        <f t="shared" si="203"/>
        <v>0</v>
      </c>
      <c r="EB125" s="53">
        <f t="shared" si="204"/>
        <v>0</v>
      </c>
      <c r="EC125" s="53">
        <f t="shared" si="205"/>
        <v>0</v>
      </c>
      <c r="ED125" s="53">
        <f t="shared" si="206"/>
        <v>0</v>
      </c>
      <c r="EE125" s="53">
        <f t="shared" si="207"/>
        <v>0</v>
      </c>
      <c r="EF125" s="53">
        <f t="shared" si="208"/>
        <v>0</v>
      </c>
      <c r="EG125" s="53">
        <f t="shared" si="209"/>
        <v>0</v>
      </c>
      <c r="EH125" s="53">
        <f t="shared" si="210"/>
        <v>0</v>
      </c>
      <c r="EI125" s="53">
        <f t="shared" si="211"/>
        <v>0</v>
      </c>
      <c r="EJ125" s="10">
        <f t="shared" si="265"/>
        <v>0</v>
      </c>
      <c r="EK125" s="54">
        <f t="shared" si="266"/>
        <v>0</v>
      </c>
      <c r="EL125" s="10">
        <f t="shared" si="267"/>
        <v>0</v>
      </c>
      <c r="EM125" s="53" cm="1">
        <f t="array" aca="1" ref="EM125" ca="1">EJ125*CELL("contents",$Q125)</f>
        <v>0</v>
      </c>
      <c r="EN125" s="53" cm="1">
        <f t="array" aca="1" ref="EN125" ca="1">EK125*CELL("contents",$Q125)</f>
        <v>0</v>
      </c>
      <c r="EO125" s="11">
        <f t="shared" si="268"/>
        <v>1961.2499066100006</v>
      </c>
      <c r="EP125" s="2">
        <v>1</v>
      </c>
      <c r="EQ125" s="2">
        <f t="shared" ref="EQ125:ET125" si="314">EP125*1.0215</f>
        <v>1.0215000000000001</v>
      </c>
      <c r="ER125" s="2">
        <f t="shared" si="314"/>
        <v>1.0434622500000001</v>
      </c>
      <c r="ES125" s="2">
        <f t="shared" si="314"/>
        <v>1.0658966883750003</v>
      </c>
      <c r="ET125" s="2">
        <f t="shared" si="314"/>
        <v>1.0888134671750629</v>
      </c>
      <c r="EU125" s="53">
        <f t="shared" si="213"/>
        <v>0</v>
      </c>
      <c r="EV125" s="53">
        <f t="shared" si="270"/>
        <v>0</v>
      </c>
      <c r="EW125" s="69">
        <f t="shared" si="214"/>
        <v>1961.2499066100006</v>
      </c>
      <c r="EX125" s="69">
        <f t="shared" si="215"/>
        <v>0</v>
      </c>
      <c r="EY125" s="9">
        <f t="shared" si="272"/>
        <v>0</v>
      </c>
      <c r="EZ125" s="9">
        <f t="shared" si="235"/>
        <v>0</v>
      </c>
      <c r="FA125" s="9">
        <f t="shared" si="236"/>
        <v>0</v>
      </c>
      <c r="FB125" s="9">
        <f t="shared" si="237"/>
        <v>0</v>
      </c>
      <c r="FC125" t="s">
        <v>1536</v>
      </c>
    </row>
    <row r="126" spans="1:159" ht="25.5" x14ac:dyDescent="0.25">
      <c r="A126" s="2">
        <v>1.2</v>
      </c>
      <c r="B126" s="2" t="s">
        <v>402</v>
      </c>
      <c r="C126" s="4" t="s">
        <v>157</v>
      </c>
      <c r="D126" s="2" t="s">
        <v>403</v>
      </c>
      <c r="E126" s="13" t="s">
        <v>404</v>
      </c>
      <c r="F126" s="2"/>
      <c r="G126" s="4" t="s">
        <v>151</v>
      </c>
      <c r="H126" s="6" t="s">
        <v>163</v>
      </c>
      <c r="I126" s="4" t="s">
        <v>159</v>
      </c>
      <c r="J126" s="7" t="s">
        <v>154</v>
      </c>
      <c r="K126" s="75">
        <v>115</v>
      </c>
      <c r="L126" s="81">
        <v>115</v>
      </c>
      <c r="M126" s="56">
        <v>0</v>
      </c>
      <c r="N126" s="86">
        <v>0</v>
      </c>
      <c r="O126" s="6" t="s">
        <v>155</v>
      </c>
      <c r="P126" s="2" t="s">
        <v>352</v>
      </c>
      <c r="Q126" s="200">
        <f>VLOOKUP(P126,Contingencies!$A$2:$D$7,4,FALSE)</f>
        <v>0.2</v>
      </c>
      <c r="R126" s="53">
        <f t="shared" si="216"/>
        <v>392.24998132200017</v>
      </c>
      <c r="S126" s="67">
        <f t="shared" si="217"/>
        <v>0</v>
      </c>
      <c r="T126" s="4"/>
      <c r="U126" s="2"/>
      <c r="V126" s="2"/>
      <c r="W126" s="2"/>
      <c r="X126" s="2"/>
      <c r="Y126" s="2"/>
      <c r="Z126" s="2"/>
      <c r="AA126" s="2"/>
      <c r="AB126" s="2"/>
      <c r="AC126" s="2"/>
      <c r="AD126" s="29"/>
      <c r="AE126" s="29"/>
      <c r="AF126" s="2"/>
      <c r="AG126" s="2">
        <f t="shared" si="218"/>
        <v>0</v>
      </c>
      <c r="AH126" s="51">
        <f t="shared" si="238"/>
        <v>0</v>
      </c>
      <c r="AI126" s="53">
        <f t="shared" si="176"/>
        <v>0</v>
      </c>
      <c r="AJ126" s="53">
        <f t="shared" si="177"/>
        <v>0</v>
      </c>
      <c r="AK126" s="53">
        <f t="shared" si="178"/>
        <v>0</v>
      </c>
      <c r="AL126" s="53">
        <f t="shared" si="179"/>
        <v>0</v>
      </c>
      <c r="AM126" s="53">
        <f t="shared" si="180"/>
        <v>0</v>
      </c>
      <c r="AN126" s="53">
        <f t="shared" si="181"/>
        <v>0</v>
      </c>
      <c r="AO126" s="53">
        <f t="shared" si="182"/>
        <v>0</v>
      </c>
      <c r="AP126" s="53">
        <f t="shared" si="183"/>
        <v>0</v>
      </c>
      <c r="AQ126" s="53">
        <f t="shared" si="184"/>
        <v>0</v>
      </c>
      <c r="AR126" s="53">
        <f t="shared" si="185"/>
        <v>0</v>
      </c>
      <c r="AS126" s="53">
        <f t="shared" si="186"/>
        <v>0</v>
      </c>
      <c r="AT126" s="53">
        <f t="shared" si="187"/>
        <v>0</v>
      </c>
      <c r="AU126" s="10">
        <f t="shared" si="239"/>
        <v>0</v>
      </c>
      <c r="AV126" s="54">
        <f t="shared" si="240"/>
        <v>0</v>
      </c>
      <c r="AW126" s="10">
        <f t="shared" si="241"/>
        <v>0</v>
      </c>
      <c r="AX126" s="53" cm="1">
        <f t="array" aca="1" ref="AX126" ca="1">AU126*CELL("contents",$Q126)</f>
        <v>0</v>
      </c>
      <c r="AY126" s="53" cm="1">
        <f t="array" aca="1" ref="AY126" ca="1">AV126*CELL("contents",$Q126)</f>
        <v>0</v>
      </c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>
        <f t="shared" si="242"/>
        <v>0</v>
      </c>
      <c r="BM126" s="51">
        <f t="shared" si="243"/>
        <v>0</v>
      </c>
      <c r="BN126" s="53">
        <f t="shared" si="188"/>
        <v>0</v>
      </c>
      <c r="BO126" s="53">
        <f t="shared" si="189"/>
        <v>0</v>
      </c>
      <c r="BP126" s="53">
        <f t="shared" si="190"/>
        <v>0</v>
      </c>
      <c r="BQ126" s="53">
        <f t="shared" si="191"/>
        <v>0</v>
      </c>
      <c r="BR126" s="53">
        <f t="shared" si="192"/>
        <v>0</v>
      </c>
      <c r="BS126" s="53">
        <f t="shared" si="193"/>
        <v>0</v>
      </c>
      <c r="BT126" s="53">
        <f t="shared" si="194"/>
        <v>0</v>
      </c>
      <c r="BU126" s="53">
        <f t="shared" si="195"/>
        <v>0</v>
      </c>
      <c r="BV126" s="53">
        <f t="shared" si="196"/>
        <v>0</v>
      </c>
      <c r="BW126" s="53">
        <f t="shared" si="197"/>
        <v>0</v>
      </c>
      <c r="BX126" s="53">
        <f t="shared" si="198"/>
        <v>0</v>
      </c>
      <c r="BY126" s="53">
        <f t="shared" si="199"/>
        <v>0</v>
      </c>
      <c r="BZ126" s="10">
        <f t="shared" si="244"/>
        <v>0</v>
      </c>
      <c r="CA126" s="54">
        <f t="shared" si="245"/>
        <v>0</v>
      </c>
      <c r="CB126" s="10">
        <f t="shared" si="246"/>
        <v>0</v>
      </c>
      <c r="CC126" s="53" cm="1">
        <f t="array" aca="1" ref="CC126" ca="1">BZ126*CELL("contents",$Q126)</f>
        <v>0</v>
      </c>
      <c r="CD126" s="53" cm="1">
        <f t="array" aca="1" ref="CD126" ca="1">CA126*CELL("contents",$Q126)</f>
        <v>0</v>
      </c>
      <c r="CE126" s="2"/>
      <c r="CF126" s="2"/>
      <c r="CG126" s="2"/>
      <c r="CH126" s="2"/>
      <c r="CI126" s="2"/>
      <c r="CJ126" s="2"/>
      <c r="CK126" s="2"/>
      <c r="CL126" s="4"/>
      <c r="CM126" s="4">
        <v>16</v>
      </c>
      <c r="CN126" s="4"/>
      <c r="CO126" s="2"/>
      <c r="CP126" s="2"/>
      <c r="CQ126" s="2">
        <f t="shared" si="247"/>
        <v>16</v>
      </c>
      <c r="CR126" s="51">
        <f t="shared" si="248"/>
        <v>0.10666666666666666</v>
      </c>
      <c r="CS126" s="53">
        <f t="shared" si="233"/>
        <v>0</v>
      </c>
      <c r="CT126" s="53">
        <f t="shared" si="249"/>
        <v>0</v>
      </c>
      <c r="CU126" s="53">
        <f t="shared" si="250"/>
        <v>0</v>
      </c>
      <c r="CV126" s="53">
        <f t="shared" si="251"/>
        <v>0</v>
      </c>
      <c r="CW126" s="53">
        <f t="shared" si="252"/>
        <v>0</v>
      </c>
      <c r="CX126" s="53">
        <f t="shared" si="253"/>
        <v>0</v>
      </c>
      <c r="CY126" s="53">
        <f t="shared" si="254"/>
        <v>0</v>
      </c>
      <c r="CZ126" s="53">
        <f t="shared" si="255"/>
        <v>0</v>
      </c>
      <c r="DA126" s="53">
        <f t="shared" si="256"/>
        <v>1961.2499066100006</v>
      </c>
      <c r="DB126" s="53">
        <f t="shared" si="257"/>
        <v>0</v>
      </c>
      <c r="DC126" s="53">
        <f t="shared" si="258"/>
        <v>0</v>
      </c>
      <c r="DD126" s="53">
        <f t="shared" si="259"/>
        <v>0</v>
      </c>
      <c r="DE126" s="10">
        <f t="shared" si="260"/>
        <v>1961.2499066100006</v>
      </c>
      <c r="DF126" s="54">
        <f t="shared" si="261"/>
        <v>0</v>
      </c>
      <c r="DG126" s="10">
        <f t="shared" si="262"/>
        <v>1961.2499066100006</v>
      </c>
      <c r="DH126" s="53" cm="1">
        <f t="array" aca="1" ref="DH126" ca="1">DE126*CELL("contents",$Q126)</f>
        <v>392.24998132200017</v>
      </c>
      <c r="DI126" s="53" cm="1">
        <f t="array" aca="1" ref="DI126" ca="1">DF126*CELL("contents",$Q126)</f>
        <v>0</v>
      </c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>
        <f t="shared" si="263"/>
        <v>0</v>
      </c>
      <c r="DW126" s="51">
        <f t="shared" si="264"/>
        <v>0</v>
      </c>
      <c r="DX126" s="53">
        <f t="shared" si="200"/>
        <v>0</v>
      </c>
      <c r="DY126" s="53">
        <f t="shared" si="201"/>
        <v>0</v>
      </c>
      <c r="DZ126" s="53">
        <f t="shared" si="202"/>
        <v>0</v>
      </c>
      <c r="EA126" s="53">
        <f t="shared" si="203"/>
        <v>0</v>
      </c>
      <c r="EB126" s="53">
        <f t="shared" si="204"/>
        <v>0</v>
      </c>
      <c r="EC126" s="53">
        <f t="shared" si="205"/>
        <v>0</v>
      </c>
      <c r="ED126" s="53">
        <f t="shared" si="206"/>
        <v>0</v>
      </c>
      <c r="EE126" s="53">
        <f t="shared" si="207"/>
        <v>0</v>
      </c>
      <c r="EF126" s="53">
        <f t="shared" si="208"/>
        <v>0</v>
      </c>
      <c r="EG126" s="53">
        <f t="shared" si="209"/>
        <v>0</v>
      </c>
      <c r="EH126" s="53">
        <f t="shared" si="210"/>
        <v>0</v>
      </c>
      <c r="EI126" s="53">
        <f t="shared" si="211"/>
        <v>0</v>
      </c>
      <c r="EJ126" s="10">
        <f t="shared" si="265"/>
        <v>0</v>
      </c>
      <c r="EK126" s="54">
        <f t="shared" si="266"/>
        <v>0</v>
      </c>
      <c r="EL126" s="10">
        <f t="shared" si="267"/>
        <v>0</v>
      </c>
      <c r="EM126" s="53" cm="1">
        <f t="array" aca="1" ref="EM126" ca="1">EJ126*CELL("contents",$Q126)</f>
        <v>0</v>
      </c>
      <c r="EN126" s="53" cm="1">
        <f t="array" aca="1" ref="EN126" ca="1">EK126*CELL("contents",$Q126)</f>
        <v>0</v>
      </c>
      <c r="EO126" s="11">
        <f t="shared" si="268"/>
        <v>1961.2499066100006</v>
      </c>
      <c r="EP126" s="2">
        <v>1</v>
      </c>
      <c r="EQ126" s="2">
        <f t="shared" ref="EQ126:ET126" si="315">EP126*1.0215</f>
        <v>1.0215000000000001</v>
      </c>
      <c r="ER126" s="2">
        <f t="shared" si="315"/>
        <v>1.0434622500000001</v>
      </c>
      <c r="ES126" s="2">
        <f t="shared" si="315"/>
        <v>1.0658966883750003</v>
      </c>
      <c r="ET126" s="2">
        <f t="shared" si="315"/>
        <v>1.0888134671750629</v>
      </c>
      <c r="EU126" s="53">
        <f t="shared" si="213"/>
        <v>0</v>
      </c>
      <c r="EV126" s="53">
        <f t="shared" si="270"/>
        <v>0</v>
      </c>
      <c r="EW126" s="69">
        <f t="shared" si="214"/>
        <v>1961.2499066100006</v>
      </c>
      <c r="EX126" s="69">
        <f t="shared" si="215"/>
        <v>0</v>
      </c>
      <c r="EY126" s="9">
        <f t="shared" si="272"/>
        <v>0</v>
      </c>
      <c r="EZ126" s="9">
        <f t="shared" si="235"/>
        <v>0</v>
      </c>
      <c r="FA126" s="9">
        <f t="shared" si="236"/>
        <v>0</v>
      </c>
      <c r="FB126" s="9">
        <f t="shared" si="237"/>
        <v>0</v>
      </c>
      <c r="FC126" t="s">
        <v>1536</v>
      </c>
    </row>
    <row r="127" spans="1:159" ht="25.5" x14ac:dyDescent="0.25">
      <c r="A127" s="2">
        <v>1.2</v>
      </c>
      <c r="B127" s="2" t="s">
        <v>402</v>
      </c>
      <c r="C127" s="4" t="s">
        <v>157</v>
      </c>
      <c r="D127" s="2" t="s">
        <v>403</v>
      </c>
      <c r="E127" s="13" t="s">
        <v>404</v>
      </c>
      <c r="F127" s="2"/>
      <c r="G127" s="4" t="s">
        <v>347</v>
      </c>
      <c r="H127" s="6" t="s">
        <v>347</v>
      </c>
      <c r="I127" s="4"/>
      <c r="J127" s="4" t="s">
        <v>268</v>
      </c>
      <c r="K127" s="75"/>
      <c r="L127" s="80">
        <v>1</v>
      </c>
      <c r="M127" s="56">
        <v>0</v>
      </c>
      <c r="N127" s="86">
        <v>0.53</v>
      </c>
      <c r="O127" s="6" t="s">
        <v>155</v>
      </c>
      <c r="P127" s="2" t="s">
        <v>352</v>
      </c>
      <c r="Q127" s="200">
        <f>VLOOKUP(P127,Contingencies!$A$2:$D$7,4,FALSE)</f>
        <v>0.2</v>
      </c>
      <c r="R127" s="53">
        <f t="shared" si="216"/>
        <v>4598.4000000000005</v>
      </c>
      <c r="S127" s="67">
        <f t="shared" si="217"/>
        <v>0</v>
      </c>
      <c r="T127" s="4" t="s">
        <v>405</v>
      </c>
      <c r="U127" s="2"/>
      <c r="V127" s="2"/>
      <c r="W127" s="2"/>
      <c r="X127" s="2"/>
      <c r="Y127" s="2"/>
      <c r="Z127" s="2"/>
      <c r="AA127" s="2"/>
      <c r="AB127" s="2"/>
      <c r="AC127" s="2"/>
      <c r="AD127" s="29"/>
      <c r="AE127" s="29"/>
      <c r="AF127" s="2"/>
      <c r="AG127" s="2">
        <f t="shared" si="218"/>
        <v>0</v>
      </c>
      <c r="AH127" s="51">
        <f t="shared" si="238"/>
        <v>0</v>
      </c>
      <c r="AI127" s="53">
        <f t="shared" si="176"/>
        <v>0</v>
      </c>
      <c r="AJ127" s="53">
        <f t="shared" si="177"/>
        <v>0</v>
      </c>
      <c r="AK127" s="53">
        <f t="shared" si="178"/>
        <v>0</v>
      </c>
      <c r="AL127" s="53">
        <f t="shared" si="179"/>
        <v>0</v>
      </c>
      <c r="AM127" s="53">
        <f t="shared" si="180"/>
        <v>0</v>
      </c>
      <c r="AN127" s="53">
        <f t="shared" si="181"/>
        <v>0</v>
      </c>
      <c r="AO127" s="53">
        <f t="shared" si="182"/>
        <v>0</v>
      </c>
      <c r="AP127" s="53">
        <f t="shared" si="183"/>
        <v>0</v>
      </c>
      <c r="AQ127" s="53">
        <f t="shared" si="184"/>
        <v>0</v>
      </c>
      <c r="AR127" s="53">
        <f t="shared" si="185"/>
        <v>0</v>
      </c>
      <c r="AS127" s="53">
        <f t="shared" si="186"/>
        <v>0</v>
      </c>
      <c r="AT127" s="53">
        <f t="shared" si="187"/>
        <v>0</v>
      </c>
      <c r="AU127" s="10">
        <f t="shared" si="239"/>
        <v>0</v>
      </c>
      <c r="AV127" s="54">
        <f t="shared" si="240"/>
        <v>0</v>
      </c>
      <c r="AW127" s="10">
        <f t="shared" si="241"/>
        <v>0</v>
      </c>
      <c r="AX127" s="53" cm="1">
        <f t="array" aca="1" ref="AX127" ca="1">AU127*CELL("contents",$Q127)</f>
        <v>0</v>
      </c>
      <c r="AY127" s="53" cm="1">
        <f t="array" aca="1" ref="AY127" ca="1">AV127*CELL("contents",$Q127)</f>
        <v>0</v>
      </c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>
        <f t="shared" si="242"/>
        <v>0</v>
      </c>
      <c r="BM127" s="51">
        <f t="shared" si="243"/>
        <v>0</v>
      </c>
      <c r="BN127" s="53">
        <f t="shared" si="188"/>
        <v>0</v>
      </c>
      <c r="BO127" s="53">
        <f t="shared" si="189"/>
        <v>0</v>
      </c>
      <c r="BP127" s="53">
        <f t="shared" si="190"/>
        <v>0</v>
      </c>
      <c r="BQ127" s="53">
        <f t="shared" si="191"/>
        <v>0</v>
      </c>
      <c r="BR127" s="53">
        <f t="shared" si="192"/>
        <v>0</v>
      </c>
      <c r="BS127" s="53">
        <f t="shared" si="193"/>
        <v>0</v>
      </c>
      <c r="BT127" s="53">
        <f t="shared" si="194"/>
        <v>0</v>
      </c>
      <c r="BU127" s="53">
        <f t="shared" si="195"/>
        <v>0</v>
      </c>
      <c r="BV127" s="53">
        <f t="shared" si="196"/>
        <v>0</v>
      </c>
      <c r="BW127" s="53">
        <f t="shared" si="197"/>
        <v>0</v>
      </c>
      <c r="BX127" s="53">
        <f t="shared" si="198"/>
        <v>0</v>
      </c>
      <c r="BY127" s="53">
        <f t="shared" si="199"/>
        <v>0</v>
      </c>
      <c r="BZ127" s="10">
        <f t="shared" si="244"/>
        <v>0</v>
      </c>
      <c r="CA127" s="54">
        <f t="shared" si="245"/>
        <v>0</v>
      </c>
      <c r="CB127" s="10">
        <f t="shared" si="246"/>
        <v>0</v>
      </c>
      <c r="CC127" s="53" cm="1">
        <f t="array" aca="1" ref="CC127" ca="1">BZ127*CELL("contents",$Q127)</f>
        <v>0</v>
      </c>
      <c r="CD127" s="53" cm="1">
        <f t="array" aca="1" ref="CD127" ca="1">CA127*CELL("contents",$Q127)</f>
        <v>0</v>
      </c>
      <c r="CE127" s="2"/>
      <c r="CF127" s="2"/>
      <c r="CG127" s="2"/>
      <c r="CH127" s="2"/>
      <c r="CI127" s="2"/>
      <c r="CJ127" s="2"/>
      <c r="CK127" s="2"/>
      <c r="CL127" s="4">
        <v>20492</v>
      </c>
      <c r="CM127" s="4">
        <v>2500</v>
      </c>
      <c r="CN127" s="4"/>
      <c r="CO127" s="2"/>
      <c r="CP127" s="2"/>
      <c r="CQ127" s="2">
        <f t="shared" si="247"/>
        <v>0</v>
      </c>
      <c r="CR127" s="51">
        <f t="shared" si="248"/>
        <v>0</v>
      </c>
      <c r="CS127" s="53">
        <f t="shared" si="233"/>
        <v>0</v>
      </c>
      <c r="CT127" s="53">
        <f t="shared" si="249"/>
        <v>0</v>
      </c>
      <c r="CU127" s="53">
        <f t="shared" si="250"/>
        <v>0</v>
      </c>
      <c r="CV127" s="53">
        <f t="shared" si="251"/>
        <v>0</v>
      </c>
      <c r="CW127" s="53">
        <f t="shared" si="252"/>
        <v>0</v>
      </c>
      <c r="CX127" s="53">
        <f t="shared" si="253"/>
        <v>0</v>
      </c>
      <c r="CY127" s="53">
        <f t="shared" si="254"/>
        <v>0</v>
      </c>
      <c r="CZ127" s="53">
        <f t="shared" si="255"/>
        <v>20492</v>
      </c>
      <c r="DA127" s="53">
        <f t="shared" si="256"/>
        <v>2500</v>
      </c>
      <c r="DB127" s="53">
        <f t="shared" si="257"/>
        <v>0</v>
      </c>
      <c r="DC127" s="53">
        <f t="shared" si="258"/>
        <v>0</v>
      </c>
      <c r="DD127" s="53">
        <f t="shared" si="259"/>
        <v>0</v>
      </c>
      <c r="DE127" s="10">
        <f t="shared" si="260"/>
        <v>22992</v>
      </c>
      <c r="DF127" s="54">
        <f t="shared" si="261"/>
        <v>0</v>
      </c>
      <c r="DG127" s="10">
        <f t="shared" si="262"/>
        <v>22992</v>
      </c>
      <c r="DH127" s="53" cm="1">
        <f t="array" aca="1" ref="DH127" ca="1">DE127*CELL("contents",$Q127)</f>
        <v>4598.4000000000005</v>
      </c>
      <c r="DI127" s="53" cm="1">
        <f t="array" aca="1" ref="DI127" ca="1">DF127*CELL("contents",$Q127)</f>
        <v>0</v>
      </c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>
        <f t="shared" si="263"/>
        <v>0</v>
      </c>
      <c r="DW127" s="51">
        <f t="shared" si="264"/>
        <v>0</v>
      </c>
      <c r="DX127" s="53">
        <f t="shared" si="200"/>
        <v>0</v>
      </c>
      <c r="DY127" s="53">
        <f t="shared" si="201"/>
        <v>0</v>
      </c>
      <c r="DZ127" s="53">
        <f t="shared" si="202"/>
        <v>0</v>
      </c>
      <c r="EA127" s="53">
        <f t="shared" si="203"/>
        <v>0</v>
      </c>
      <c r="EB127" s="53">
        <f t="shared" si="204"/>
        <v>0</v>
      </c>
      <c r="EC127" s="53">
        <f t="shared" si="205"/>
        <v>0</v>
      </c>
      <c r="ED127" s="53">
        <f t="shared" si="206"/>
        <v>0</v>
      </c>
      <c r="EE127" s="53">
        <f t="shared" si="207"/>
        <v>0</v>
      </c>
      <c r="EF127" s="53">
        <f t="shared" si="208"/>
        <v>0</v>
      </c>
      <c r="EG127" s="53">
        <f t="shared" si="209"/>
        <v>0</v>
      </c>
      <c r="EH127" s="53">
        <f t="shared" si="210"/>
        <v>0</v>
      </c>
      <c r="EI127" s="53">
        <f t="shared" si="211"/>
        <v>0</v>
      </c>
      <c r="EJ127" s="10">
        <f t="shared" si="265"/>
        <v>0</v>
      </c>
      <c r="EK127" s="54">
        <f t="shared" si="266"/>
        <v>0</v>
      </c>
      <c r="EL127" s="10">
        <f t="shared" si="267"/>
        <v>0</v>
      </c>
      <c r="EM127" s="53" cm="1">
        <f t="array" aca="1" ref="EM127" ca="1">EJ127*CELL("contents",$Q127)</f>
        <v>0</v>
      </c>
      <c r="EN127" s="53" cm="1">
        <f t="array" aca="1" ref="EN127" ca="1">EK127*CELL("contents",$Q127)</f>
        <v>0</v>
      </c>
      <c r="EO127" s="11">
        <f t="shared" si="268"/>
        <v>22992</v>
      </c>
      <c r="EP127" s="2">
        <v>1</v>
      </c>
      <c r="EQ127" s="2">
        <f t="shared" ref="EQ127:ET127" si="316">EP127*1.0215</f>
        <v>1.0215000000000001</v>
      </c>
      <c r="ER127" s="2">
        <f t="shared" si="316"/>
        <v>1.0434622500000001</v>
      </c>
      <c r="ES127" s="2">
        <f t="shared" si="316"/>
        <v>1.0658966883750003</v>
      </c>
      <c r="ET127" s="2">
        <f t="shared" si="316"/>
        <v>1.0888134671750629</v>
      </c>
      <c r="EU127" s="53">
        <f t="shared" si="213"/>
        <v>0</v>
      </c>
      <c r="EV127" s="53">
        <f t="shared" si="270"/>
        <v>0</v>
      </c>
      <c r="EW127" s="69">
        <f t="shared" si="214"/>
        <v>0</v>
      </c>
      <c r="EX127" s="69">
        <f t="shared" si="215"/>
        <v>0</v>
      </c>
      <c r="EY127" s="9">
        <f t="shared" si="272"/>
        <v>0</v>
      </c>
      <c r="EZ127" s="9">
        <f t="shared" si="235"/>
        <v>0</v>
      </c>
      <c r="FA127" s="9">
        <f t="shared" si="236"/>
        <v>0</v>
      </c>
      <c r="FB127" s="9">
        <f t="shared" si="237"/>
        <v>0</v>
      </c>
      <c r="FC127" t="s">
        <v>1536</v>
      </c>
    </row>
    <row r="128" spans="1:159" x14ac:dyDescent="0.25">
      <c r="A128" s="2">
        <v>1.2</v>
      </c>
      <c r="B128" s="2" t="s">
        <v>406</v>
      </c>
      <c r="C128" s="4" t="s">
        <v>157</v>
      </c>
      <c r="D128" s="2" t="s">
        <v>407</v>
      </c>
      <c r="E128" s="15" t="s">
        <v>407</v>
      </c>
      <c r="F128" s="2"/>
      <c r="G128" s="4" t="s">
        <v>151</v>
      </c>
      <c r="H128" s="6" t="s">
        <v>163</v>
      </c>
      <c r="I128" s="4" t="s">
        <v>159</v>
      </c>
      <c r="J128" s="7" t="s">
        <v>154</v>
      </c>
      <c r="K128" s="75">
        <v>115</v>
      </c>
      <c r="L128" s="81">
        <v>115</v>
      </c>
      <c r="M128" s="57">
        <v>0</v>
      </c>
      <c r="N128" s="86">
        <v>0</v>
      </c>
      <c r="O128" s="6" t="s">
        <v>155</v>
      </c>
      <c r="P128" s="2" t="s">
        <v>352</v>
      </c>
      <c r="Q128" s="200">
        <f>VLOOKUP(P128,Contingencies!$A$2:$D$7,4,FALSE)</f>
        <v>0.2</v>
      </c>
      <c r="R128" s="53">
        <f t="shared" si="216"/>
        <v>563.86800000000005</v>
      </c>
      <c r="S128" s="67">
        <f t="shared" si="217"/>
        <v>0</v>
      </c>
      <c r="T128" s="4"/>
      <c r="U128" s="2">
        <v>24</v>
      </c>
      <c r="V128" s="2"/>
      <c r="W128" s="29"/>
      <c r="X128" s="2"/>
      <c r="Y128" s="2"/>
      <c r="Z128" s="2"/>
      <c r="AA128" s="2"/>
      <c r="AB128" s="2"/>
      <c r="AC128" s="2"/>
      <c r="AD128" s="2"/>
      <c r="AE128" s="2"/>
      <c r="AF128" s="2"/>
      <c r="AG128" s="2">
        <f t="shared" si="218"/>
        <v>24</v>
      </c>
      <c r="AH128" s="51">
        <f t="shared" si="238"/>
        <v>0.16</v>
      </c>
      <c r="AI128" s="53">
        <f t="shared" si="176"/>
        <v>2819.34</v>
      </c>
      <c r="AJ128" s="53">
        <f t="shared" si="177"/>
        <v>0</v>
      </c>
      <c r="AK128" s="53">
        <f t="shared" si="178"/>
        <v>0</v>
      </c>
      <c r="AL128" s="53">
        <f t="shared" si="179"/>
        <v>0</v>
      </c>
      <c r="AM128" s="53">
        <f t="shared" si="180"/>
        <v>0</v>
      </c>
      <c r="AN128" s="53">
        <f t="shared" si="181"/>
        <v>0</v>
      </c>
      <c r="AO128" s="53">
        <f t="shared" si="182"/>
        <v>0</v>
      </c>
      <c r="AP128" s="53">
        <f t="shared" si="183"/>
        <v>0</v>
      </c>
      <c r="AQ128" s="53">
        <f t="shared" si="184"/>
        <v>0</v>
      </c>
      <c r="AR128" s="53">
        <f t="shared" si="185"/>
        <v>0</v>
      </c>
      <c r="AS128" s="53">
        <f t="shared" si="186"/>
        <v>0</v>
      </c>
      <c r="AT128" s="53">
        <f t="shared" si="187"/>
        <v>0</v>
      </c>
      <c r="AU128" s="10">
        <f t="shared" si="239"/>
        <v>2819.34</v>
      </c>
      <c r="AV128" s="54">
        <f t="shared" si="240"/>
        <v>0</v>
      </c>
      <c r="AW128" s="10">
        <f t="shared" si="241"/>
        <v>2819.34</v>
      </c>
      <c r="AX128" s="53" cm="1">
        <f t="array" aca="1" ref="AX128" ca="1">AU128*CELL("contents",$Q128)</f>
        <v>563.86800000000005</v>
      </c>
      <c r="AY128" s="53" cm="1">
        <f t="array" aca="1" ref="AY128" ca="1">AV128*CELL("contents",$Q128)</f>
        <v>0</v>
      </c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>
        <f t="shared" si="242"/>
        <v>0</v>
      </c>
      <c r="BM128" s="51">
        <f t="shared" si="243"/>
        <v>0</v>
      </c>
      <c r="BN128" s="53">
        <f t="shared" si="188"/>
        <v>0</v>
      </c>
      <c r="BO128" s="53">
        <f t="shared" si="189"/>
        <v>0</v>
      </c>
      <c r="BP128" s="53">
        <f t="shared" si="190"/>
        <v>0</v>
      </c>
      <c r="BQ128" s="53">
        <f t="shared" si="191"/>
        <v>0</v>
      </c>
      <c r="BR128" s="53">
        <f t="shared" si="192"/>
        <v>0</v>
      </c>
      <c r="BS128" s="53">
        <f t="shared" si="193"/>
        <v>0</v>
      </c>
      <c r="BT128" s="53">
        <f t="shared" si="194"/>
        <v>0</v>
      </c>
      <c r="BU128" s="53">
        <f t="shared" si="195"/>
        <v>0</v>
      </c>
      <c r="BV128" s="53">
        <f t="shared" si="196"/>
        <v>0</v>
      </c>
      <c r="BW128" s="53">
        <f t="shared" si="197"/>
        <v>0</v>
      </c>
      <c r="BX128" s="53">
        <f t="shared" si="198"/>
        <v>0</v>
      </c>
      <c r="BY128" s="53">
        <f t="shared" si="199"/>
        <v>0</v>
      </c>
      <c r="BZ128" s="10">
        <f t="shared" si="244"/>
        <v>0</v>
      </c>
      <c r="CA128" s="54">
        <f t="shared" si="245"/>
        <v>0</v>
      </c>
      <c r="CB128" s="10">
        <f t="shared" si="246"/>
        <v>0</v>
      </c>
      <c r="CC128" s="53" cm="1">
        <f t="array" aca="1" ref="CC128" ca="1">BZ128*CELL("contents",$Q128)</f>
        <v>0</v>
      </c>
      <c r="CD128" s="53" cm="1">
        <f t="array" aca="1" ref="CD128" ca="1">CA128*CELL("contents",$Q128)</f>
        <v>0</v>
      </c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>
        <f t="shared" si="247"/>
        <v>0</v>
      </c>
      <c r="CR128" s="51">
        <f t="shared" si="248"/>
        <v>0</v>
      </c>
      <c r="CS128" s="53">
        <f t="shared" si="233"/>
        <v>0</v>
      </c>
      <c r="CT128" s="53">
        <f t="shared" si="249"/>
        <v>0</v>
      </c>
      <c r="CU128" s="53">
        <f t="shared" si="250"/>
        <v>0</v>
      </c>
      <c r="CV128" s="53">
        <f t="shared" si="251"/>
        <v>0</v>
      </c>
      <c r="CW128" s="53">
        <f t="shared" si="252"/>
        <v>0</v>
      </c>
      <c r="CX128" s="53">
        <f t="shared" si="253"/>
        <v>0</v>
      </c>
      <c r="CY128" s="53">
        <f t="shared" si="254"/>
        <v>0</v>
      </c>
      <c r="CZ128" s="53">
        <f t="shared" si="255"/>
        <v>0</v>
      </c>
      <c r="DA128" s="53">
        <f t="shared" si="256"/>
        <v>0</v>
      </c>
      <c r="DB128" s="53">
        <f t="shared" si="257"/>
        <v>0</v>
      </c>
      <c r="DC128" s="53">
        <f t="shared" si="258"/>
        <v>0</v>
      </c>
      <c r="DD128" s="53">
        <f t="shared" si="259"/>
        <v>0</v>
      </c>
      <c r="DE128" s="10">
        <f t="shared" si="260"/>
        <v>0</v>
      </c>
      <c r="DF128" s="54">
        <f t="shared" si="261"/>
        <v>0</v>
      </c>
      <c r="DG128" s="10">
        <f t="shared" si="262"/>
        <v>0</v>
      </c>
      <c r="DH128" s="53" cm="1">
        <f t="array" aca="1" ref="DH128" ca="1">DE128*CELL("contents",$Q128)</f>
        <v>0</v>
      </c>
      <c r="DI128" s="53" cm="1">
        <f t="array" aca="1" ref="DI128" ca="1">DF128*CELL("contents",$Q128)</f>
        <v>0</v>
      </c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>
        <f t="shared" si="263"/>
        <v>0</v>
      </c>
      <c r="DW128" s="51">
        <f t="shared" si="264"/>
        <v>0</v>
      </c>
      <c r="DX128" s="53">
        <f t="shared" si="200"/>
        <v>0</v>
      </c>
      <c r="DY128" s="53">
        <f t="shared" si="201"/>
        <v>0</v>
      </c>
      <c r="DZ128" s="53">
        <f t="shared" si="202"/>
        <v>0</v>
      </c>
      <c r="EA128" s="53">
        <f t="shared" si="203"/>
        <v>0</v>
      </c>
      <c r="EB128" s="53">
        <f t="shared" si="204"/>
        <v>0</v>
      </c>
      <c r="EC128" s="53">
        <f t="shared" si="205"/>
        <v>0</v>
      </c>
      <c r="ED128" s="53">
        <f t="shared" si="206"/>
        <v>0</v>
      </c>
      <c r="EE128" s="53">
        <f t="shared" si="207"/>
        <v>0</v>
      </c>
      <c r="EF128" s="53">
        <f t="shared" si="208"/>
        <v>0</v>
      </c>
      <c r="EG128" s="53">
        <f t="shared" si="209"/>
        <v>0</v>
      </c>
      <c r="EH128" s="53">
        <f t="shared" si="210"/>
        <v>0</v>
      </c>
      <c r="EI128" s="53">
        <f t="shared" si="211"/>
        <v>0</v>
      </c>
      <c r="EJ128" s="10">
        <f t="shared" si="265"/>
        <v>0</v>
      </c>
      <c r="EK128" s="54">
        <f t="shared" si="266"/>
        <v>0</v>
      </c>
      <c r="EL128" s="10">
        <f t="shared" si="267"/>
        <v>0</v>
      </c>
      <c r="EM128" s="53" cm="1">
        <f t="array" aca="1" ref="EM128" ca="1">EJ128*CELL("contents",$Q128)</f>
        <v>0</v>
      </c>
      <c r="EN128" s="53" cm="1">
        <f t="array" aca="1" ref="EN128" ca="1">EK128*CELL("contents",$Q128)</f>
        <v>0</v>
      </c>
      <c r="EO128" s="11">
        <f t="shared" si="268"/>
        <v>2819.34</v>
      </c>
      <c r="EP128" s="2">
        <v>1</v>
      </c>
      <c r="EQ128" s="2">
        <f t="shared" ref="EQ128:ET128" si="317">EP128*1.0215</f>
        <v>1.0215000000000001</v>
      </c>
      <c r="ER128" s="2">
        <f t="shared" si="317"/>
        <v>1.0434622500000001</v>
      </c>
      <c r="ES128" s="2">
        <f t="shared" si="317"/>
        <v>1.0658966883750003</v>
      </c>
      <c r="ET128" s="2">
        <f t="shared" si="317"/>
        <v>1.0888134671750629</v>
      </c>
      <c r="EU128" s="53">
        <f t="shared" si="213"/>
        <v>2819.34</v>
      </c>
      <c r="EV128" s="53">
        <f t="shared" si="270"/>
        <v>0</v>
      </c>
      <c r="EW128" s="69">
        <f t="shared" si="214"/>
        <v>0</v>
      </c>
      <c r="EX128" s="69">
        <f t="shared" si="215"/>
        <v>0</v>
      </c>
      <c r="EY128" s="9">
        <f t="shared" si="272"/>
        <v>0</v>
      </c>
      <c r="EZ128" s="9">
        <f t="shared" si="235"/>
        <v>0</v>
      </c>
      <c r="FA128" s="9">
        <f t="shared" si="236"/>
        <v>0</v>
      </c>
      <c r="FB128" s="9">
        <f t="shared" si="237"/>
        <v>0</v>
      </c>
      <c r="FC128" t="s">
        <v>1536</v>
      </c>
    </row>
    <row r="129" spans="1:159" x14ac:dyDescent="0.25">
      <c r="A129" s="2">
        <v>1.2</v>
      </c>
      <c r="B129" s="2" t="s">
        <v>406</v>
      </c>
      <c r="C129" s="4" t="s">
        <v>157</v>
      </c>
      <c r="D129" s="2" t="s">
        <v>407</v>
      </c>
      <c r="E129" s="15" t="s">
        <v>407</v>
      </c>
      <c r="F129" s="2"/>
      <c r="G129" s="4" t="s">
        <v>151</v>
      </c>
      <c r="H129" s="6" t="s">
        <v>163</v>
      </c>
      <c r="I129" s="4" t="s">
        <v>269</v>
      </c>
      <c r="J129" s="7" t="s">
        <v>154</v>
      </c>
      <c r="K129" s="75">
        <v>77</v>
      </c>
      <c r="L129" s="81">
        <v>77</v>
      </c>
      <c r="M129" s="56">
        <v>0</v>
      </c>
      <c r="N129" s="86">
        <v>0</v>
      </c>
      <c r="O129" s="6" t="s">
        <v>155</v>
      </c>
      <c r="P129" s="2" t="s">
        <v>352</v>
      </c>
      <c r="Q129" s="200">
        <f>VLOOKUP(P129,Contingencies!$A$2:$D$7,4,FALSE)</f>
        <v>0.2</v>
      </c>
      <c r="R129" s="53">
        <f t="shared" si="216"/>
        <v>377.54640000000006</v>
      </c>
      <c r="S129" s="67">
        <f t="shared" si="217"/>
        <v>0</v>
      </c>
      <c r="T129" s="4"/>
      <c r="U129" s="2">
        <v>24</v>
      </c>
      <c r="V129" s="2"/>
      <c r="W129" s="29"/>
      <c r="X129" s="2"/>
      <c r="Y129" s="2"/>
      <c r="Z129" s="2"/>
      <c r="AA129" s="2"/>
      <c r="AB129" s="2"/>
      <c r="AC129" s="2"/>
      <c r="AD129" s="2"/>
      <c r="AE129" s="2"/>
      <c r="AF129" s="2"/>
      <c r="AG129" s="2">
        <f t="shared" si="218"/>
        <v>24</v>
      </c>
      <c r="AH129" s="51">
        <f t="shared" si="238"/>
        <v>0.16</v>
      </c>
      <c r="AI129" s="53">
        <f t="shared" si="176"/>
        <v>1887.7320000000002</v>
      </c>
      <c r="AJ129" s="53">
        <f t="shared" si="177"/>
        <v>0</v>
      </c>
      <c r="AK129" s="53">
        <f t="shared" si="178"/>
        <v>0</v>
      </c>
      <c r="AL129" s="53">
        <f t="shared" si="179"/>
        <v>0</v>
      </c>
      <c r="AM129" s="53">
        <f t="shared" si="180"/>
        <v>0</v>
      </c>
      <c r="AN129" s="53">
        <f t="shared" si="181"/>
        <v>0</v>
      </c>
      <c r="AO129" s="53">
        <f t="shared" si="182"/>
        <v>0</v>
      </c>
      <c r="AP129" s="53">
        <f t="shared" si="183"/>
        <v>0</v>
      </c>
      <c r="AQ129" s="53">
        <f t="shared" si="184"/>
        <v>0</v>
      </c>
      <c r="AR129" s="53">
        <f t="shared" si="185"/>
        <v>0</v>
      </c>
      <c r="AS129" s="53">
        <f t="shared" si="186"/>
        <v>0</v>
      </c>
      <c r="AT129" s="53">
        <f t="shared" si="187"/>
        <v>0</v>
      </c>
      <c r="AU129" s="10">
        <f t="shared" si="239"/>
        <v>1887.7320000000002</v>
      </c>
      <c r="AV129" s="54">
        <f t="shared" si="240"/>
        <v>0</v>
      </c>
      <c r="AW129" s="10">
        <f t="shared" si="241"/>
        <v>1887.7320000000002</v>
      </c>
      <c r="AX129" s="53" cm="1">
        <f t="array" aca="1" ref="AX129" ca="1">AU129*CELL("contents",$Q129)</f>
        <v>377.54640000000006</v>
      </c>
      <c r="AY129" s="53" cm="1">
        <f t="array" aca="1" ref="AY129" ca="1">AV129*CELL("contents",$Q129)</f>
        <v>0</v>
      </c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>
        <f t="shared" si="242"/>
        <v>0</v>
      </c>
      <c r="BM129" s="51">
        <f t="shared" si="243"/>
        <v>0</v>
      </c>
      <c r="BN129" s="53">
        <f t="shared" si="188"/>
        <v>0</v>
      </c>
      <c r="BO129" s="53">
        <f t="shared" si="189"/>
        <v>0</v>
      </c>
      <c r="BP129" s="53">
        <f t="shared" si="190"/>
        <v>0</v>
      </c>
      <c r="BQ129" s="53">
        <f t="shared" si="191"/>
        <v>0</v>
      </c>
      <c r="BR129" s="53">
        <f t="shared" si="192"/>
        <v>0</v>
      </c>
      <c r="BS129" s="53">
        <f t="shared" si="193"/>
        <v>0</v>
      </c>
      <c r="BT129" s="53">
        <f t="shared" si="194"/>
        <v>0</v>
      </c>
      <c r="BU129" s="53">
        <f t="shared" si="195"/>
        <v>0</v>
      </c>
      <c r="BV129" s="53">
        <f t="shared" si="196"/>
        <v>0</v>
      </c>
      <c r="BW129" s="53">
        <f t="shared" si="197"/>
        <v>0</v>
      </c>
      <c r="BX129" s="53">
        <f t="shared" si="198"/>
        <v>0</v>
      </c>
      <c r="BY129" s="53">
        <f t="shared" si="199"/>
        <v>0</v>
      </c>
      <c r="BZ129" s="10">
        <f t="shared" si="244"/>
        <v>0</v>
      </c>
      <c r="CA129" s="54">
        <f t="shared" si="245"/>
        <v>0</v>
      </c>
      <c r="CB129" s="10">
        <f t="shared" si="246"/>
        <v>0</v>
      </c>
      <c r="CC129" s="53" cm="1">
        <f t="array" aca="1" ref="CC129" ca="1">BZ129*CELL("contents",$Q129)</f>
        <v>0</v>
      </c>
      <c r="CD129" s="53" cm="1">
        <f t="array" aca="1" ref="CD129" ca="1">CA129*CELL("contents",$Q129)</f>
        <v>0</v>
      </c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>
        <f t="shared" si="247"/>
        <v>0</v>
      </c>
      <c r="CR129" s="51">
        <f t="shared" si="248"/>
        <v>0</v>
      </c>
      <c r="CS129" s="53">
        <f t="shared" si="233"/>
        <v>0</v>
      </c>
      <c r="CT129" s="53">
        <f t="shared" si="249"/>
        <v>0</v>
      </c>
      <c r="CU129" s="53">
        <f t="shared" si="250"/>
        <v>0</v>
      </c>
      <c r="CV129" s="53">
        <f t="shared" si="251"/>
        <v>0</v>
      </c>
      <c r="CW129" s="53">
        <f t="shared" si="252"/>
        <v>0</v>
      </c>
      <c r="CX129" s="53">
        <f t="shared" si="253"/>
        <v>0</v>
      </c>
      <c r="CY129" s="53">
        <f t="shared" si="254"/>
        <v>0</v>
      </c>
      <c r="CZ129" s="53">
        <f t="shared" si="255"/>
        <v>0</v>
      </c>
      <c r="DA129" s="53">
        <f t="shared" si="256"/>
        <v>0</v>
      </c>
      <c r="DB129" s="53">
        <f t="shared" si="257"/>
        <v>0</v>
      </c>
      <c r="DC129" s="53">
        <f t="shared" si="258"/>
        <v>0</v>
      </c>
      <c r="DD129" s="53">
        <f t="shared" si="259"/>
        <v>0</v>
      </c>
      <c r="DE129" s="10">
        <f t="shared" si="260"/>
        <v>0</v>
      </c>
      <c r="DF129" s="54">
        <f t="shared" si="261"/>
        <v>0</v>
      </c>
      <c r="DG129" s="10">
        <f t="shared" si="262"/>
        <v>0</v>
      </c>
      <c r="DH129" s="53" cm="1">
        <f t="array" aca="1" ref="DH129" ca="1">DE129*CELL("contents",$Q129)</f>
        <v>0</v>
      </c>
      <c r="DI129" s="53" cm="1">
        <f t="array" aca="1" ref="DI129" ca="1">DF129*CELL("contents",$Q129)</f>
        <v>0</v>
      </c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>
        <f t="shared" si="263"/>
        <v>0</v>
      </c>
      <c r="DW129" s="51">
        <f t="shared" si="264"/>
        <v>0</v>
      </c>
      <c r="DX129" s="53">
        <f t="shared" si="200"/>
        <v>0</v>
      </c>
      <c r="DY129" s="53">
        <f t="shared" si="201"/>
        <v>0</v>
      </c>
      <c r="DZ129" s="53">
        <f t="shared" si="202"/>
        <v>0</v>
      </c>
      <c r="EA129" s="53">
        <f t="shared" si="203"/>
        <v>0</v>
      </c>
      <c r="EB129" s="53">
        <f t="shared" si="204"/>
        <v>0</v>
      </c>
      <c r="EC129" s="53">
        <f t="shared" si="205"/>
        <v>0</v>
      </c>
      <c r="ED129" s="53">
        <f t="shared" si="206"/>
        <v>0</v>
      </c>
      <c r="EE129" s="53">
        <f t="shared" si="207"/>
        <v>0</v>
      </c>
      <c r="EF129" s="53">
        <f t="shared" si="208"/>
        <v>0</v>
      </c>
      <c r="EG129" s="53">
        <f t="shared" si="209"/>
        <v>0</v>
      </c>
      <c r="EH129" s="53">
        <f t="shared" si="210"/>
        <v>0</v>
      </c>
      <c r="EI129" s="53">
        <f t="shared" si="211"/>
        <v>0</v>
      </c>
      <c r="EJ129" s="10">
        <f t="shared" si="265"/>
        <v>0</v>
      </c>
      <c r="EK129" s="54">
        <f t="shared" si="266"/>
        <v>0</v>
      </c>
      <c r="EL129" s="10">
        <f t="shared" si="267"/>
        <v>0</v>
      </c>
      <c r="EM129" s="53" cm="1">
        <f t="array" aca="1" ref="EM129" ca="1">EJ129*CELL("contents",$Q129)</f>
        <v>0</v>
      </c>
      <c r="EN129" s="53" cm="1">
        <f t="array" aca="1" ref="EN129" ca="1">EK129*CELL("contents",$Q129)</f>
        <v>0</v>
      </c>
      <c r="EO129" s="11">
        <f t="shared" si="268"/>
        <v>1887.7320000000002</v>
      </c>
      <c r="EP129" s="2">
        <v>1</v>
      </c>
      <c r="EQ129" s="2">
        <f t="shared" ref="EQ129:ET129" si="318">EP129*1.0215</f>
        <v>1.0215000000000001</v>
      </c>
      <c r="ER129" s="2">
        <f t="shared" si="318"/>
        <v>1.0434622500000001</v>
      </c>
      <c r="ES129" s="2">
        <f t="shared" si="318"/>
        <v>1.0658966883750003</v>
      </c>
      <c r="ET129" s="2">
        <f t="shared" si="318"/>
        <v>1.0888134671750629</v>
      </c>
      <c r="EU129" s="53">
        <f t="shared" si="213"/>
        <v>1887.7320000000002</v>
      </c>
      <c r="EV129" s="53">
        <f t="shared" si="270"/>
        <v>0</v>
      </c>
      <c r="EW129" s="69">
        <f t="shared" si="214"/>
        <v>0</v>
      </c>
      <c r="EX129" s="69">
        <f t="shared" si="215"/>
        <v>0</v>
      </c>
      <c r="EY129" s="9">
        <f t="shared" si="272"/>
        <v>0</v>
      </c>
      <c r="EZ129" s="9">
        <f t="shared" si="235"/>
        <v>0</v>
      </c>
      <c r="FA129" s="9">
        <f t="shared" si="236"/>
        <v>0</v>
      </c>
      <c r="FB129" s="9">
        <f t="shared" si="237"/>
        <v>0</v>
      </c>
      <c r="FC129" t="s">
        <v>1536</v>
      </c>
    </row>
    <row r="130" spans="1:159" ht="25.5" x14ac:dyDescent="0.25">
      <c r="A130" s="2">
        <v>1.2</v>
      </c>
      <c r="B130" s="2" t="s">
        <v>408</v>
      </c>
      <c r="C130" s="4" t="s">
        <v>157</v>
      </c>
      <c r="D130" s="2" t="s">
        <v>409</v>
      </c>
      <c r="E130" s="33" t="s">
        <v>410</v>
      </c>
      <c r="F130" s="2"/>
      <c r="G130" s="4" t="s">
        <v>151</v>
      </c>
      <c r="H130" s="6" t="s">
        <v>163</v>
      </c>
      <c r="I130" s="4" t="s">
        <v>348</v>
      </c>
      <c r="J130" s="7" t="s">
        <v>154</v>
      </c>
      <c r="K130" s="75">
        <v>115</v>
      </c>
      <c r="L130" s="81">
        <v>115</v>
      </c>
      <c r="M130" s="57">
        <v>0</v>
      </c>
      <c r="N130" s="86">
        <v>0</v>
      </c>
      <c r="O130" s="6" t="s">
        <v>155</v>
      </c>
      <c r="P130" s="2" t="s">
        <v>352</v>
      </c>
      <c r="Q130" s="200">
        <f>VLOOKUP(P130,Contingencies!$A$2:$D$7,4,FALSE)</f>
        <v>0.2</v>
      </c>
      <c r="R130" s="53">
        <f t="shared" si="216"/>
        <v>375.91200000000003</v>
      </c>
      <c r="S130" s="67">
        <f t="shared" si="217"/>
        <v>0</v>
      </c>
      <c r="T130" s="4"/>
      <c r="U130" s="2"/>
      <c r="V130" s="2"/>
      <c r="W130" s="2"/>
      <c r="X130" s="2"/>
      <c r="Y130" s="2"/>
      <c r="Z130" s="2"/>
      <c r="AA130" s="2"/>
      <c r="AB130" s="2"/>
      <c r="AC130" s="4">
        <v>16</v>
      </c>
      <c r="AD130" s="2"/>
      <c r="AE130" s="2"/>
      <c r="AF130" s="2"/>
      <c r="AG130" s="2">
        <f t="shared" si="218"/>
        <v>16</v>
      </c>
      <c r="AH130" s="51">
        <f t="shared" si="238"/>
        <v>0.10666666666666666</v>
      </c>
      <c r="AI130" s="53">
        <f t="shared" ref="AI130:AI193" si="319">IF($G130="Labor Hours",U130*$K130*(1+$M130)*$EQ130,U130)</f>
        <v>0</v>
      </c>
      <c r="AJ130" s="53">
        <f t="shared" ref="AJ130:AJ193" si="320">IF($G130="Labor Hours",V130*$K130*(1+$M130)*$EQ130,V130)</f>
        <v>0</v>
      </c>
      <c r="AK130" s="53">
        <f t="shared" ref="AK130:AK193" si="321">IF($G130="Labor Hours",W130*$K130*(1+$M130)*$EQ130,W130)</f>
        <v>0</v>
      </c>
      <c r="AL130" s="53">
        <f t="shared" ref="AL130:AL193" si="322">IF($G130="Labor Hours",X130*$K130*(1+$M130)*$EQ130,X130)</f>
        <v>0</v>
      </c>
      <c r="AM130" s="53">
        <f t="shared" ref="AM130:AM193" si="323">IF($G130="Labor Hours",Y130*$K130*(1+$M130)*$EQ130,Y130)</f>
        <v>0</v>
      </c>
      <c r="AN130" s="53">
        <f t="shared" ref="AN130:AN193" si="324">IF($G130="Labor Hours",Z130*$K130*(1+$M130)*$EQ130,Z130)</f>
        <v>0</v>
      </c>
      <c r="AO130" s="53">
        <f t="shared" ref="AO130:AO193" si="325">IF($G130="Labor Hours",AA130*$K130*(1+$M130)*$EQ130,AA130)</f>
        <v>0</v>
      </c>
      <c r="AP130" s="53">
        <f t="shared" ref="AP130:AP193" si="326">IF($G130="Labor Hours",AB130*$K130*(1+$M130)*$EQ130,AB130)</f>
        <v>0</v>
      </c>
      <c r="AQ130" s="53">
        <f t="shared" ref="AQ130:AQ193" si="327">IF($G130="Labor Hours",AC130*$K130*(1+$M130)*$EQ130,AC130)</f>
        <v>1879.5600000000002</v>
      </c>
      <c r="AR130" s="53">
        <f t="shared" ref="AR130:AR193" si="328">IF($G130="Labor Hours",AD130*$K130*(1+$M130)*$EQ130,AD130)</f>
        <v>0</v>
      </c>
      <c r="AS130" s="53">
        <f t="shared" ref="AS130:AS193" si="329">IF($G130="Labor Hours",AE130*$K130*(1+$M130)*$EQ130,AE130)</f>
        <v>0</v>
      </c>
      <c r="AT130" s="53">
        <f t="shared" ref="AT130:AT193" si="330">IF($G130="Labor Hours",AF130*$K130*(1+$M130)*$EQ130,AF130)</f>
        <v>0</v>
      </c>
      <c r="AU130" s="10">
        <f t="shared" si="239"/>
        <v>1879.5600000000002</v>
      </c>
      <c r="AV130" s="54">
        <f t="shared" si="240"/>
        <v>0</v>
      </c>
      <c r="AW130" s="10">
        <f t="shared" si="241"/>
        <v>1879.5600000000002</v>
      </c>
      <c r="AX130" s="53" cm="1">
        <f t="array" aca="1" ref="AX130" ca="1">AU130*CELL("contents",$Q130)</f>
        <v>375.91200000000003</v>
      </c>
      <c r="AY130" s="53" cm="1">
        <f t="array" aca="1" ref="AY130" ca="1">AV130*CELL("contents",$Q130)</f>
        <v>0</v>
      </c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>
        <f t="shared" si="242"/>
        <v>0</v>
      </c>
      <c r="BM130" s="51">
        <f t="shared" si="243"/>
        <v>0</v>
      </c>
      <c r="BN130" s="53">
        <f t="shared" ref="BN130:BN193" si="331">IF($G130="Labor Hours",AZ130*$K130*(1+$M130)*$ER130,AZ130)</f>
        <v>0</v>
      </c>
      <c r="BO130" s="53">
        <f t="shared" ref="BO130:BO193" si="332">IF($G130="Labor Hours",BA130*$K130*(1+$M130)*$ER130,BA130)</f>
        <v>0</v>
      </c>
      <c r="BP130" s="53">
        <f t="shared" ref="BP130:BP193" si="333">IF($G130="Labor Hours",BB130*$K130*(1+$M130)*$ER130,BB130)</f>
        <v>0</v>
      </c>
      <c r="BQ130" s="53">
        <f t="shared" ref="BQ130:BQ193" si="334">IF($G130="Labor Hours",BC130*$K130*(1+$M130)*$ER130,BC130)</f>
        <v>0</v>
      </c>
      <c r="BR130" s="53">
        <f t="shared" ref="BR130:BR193" si="335">IF($G130="Labor Hours",BD130*$K130*(1+$M130)*$ER130,BD130)</f>
        <v>0</v>
      </c>
      <c r="BS130" s="53">
        <f t="shared" ref="BS130:BS193" si="336">IF($G130="Labor Hours",BE130*$K130*(1+$M130)*$ER130,BE130)</f>
        <v>0</v>
      </c>
      <c r="BT130" s="53">
        <f t="shared" ref="BT130:BT193" si="337">IF($G130="Labor Hours",BF130*$K130*(1+$M130)*$ER130,BF130)</f>
        <v>0</v>
      </c>
      <c r="BU130" s="53">
        <f t="shared" ref="BU130:BU193" si="338">IF($G130="Labor Hours",BG130*$K130*(1+$M130)*$ER130,BG130)</f>
        <v>0</v>
      </c>
      <c r="BV130" s="53">
        <f t="shared" ref="BV130:BV193" si="339">IF($G130="Labor Hours",BH130*$K130*(1+$M130)*$ER130,BH130)</f>
        <v>0</v>
      </c>
      <c r="BW130" s="53">
        <f t="shared" ref="BW130:BW193" si="340">IF($G130="Labor Hours",BI130*$K130*(1+$M130)*$ER130,BI130)</f>
        <v>0</v>
      </c>
      <c r="BX130" s="53">
        <f t="shared" ref="BX130:BX193" si="341">IF($G130="Labor Hours",BJ130*$K130*(1+$M130)*$ER130,BJ130)</f>
        <v>0</v>
      </c>
      <c r="BY130" s="53">
        <f t="shared" ref="BY130:BY193" si="342">IF($G130="Labor Hours",BK130*$K130*(1+$M130)*$ER130,BK130)</f>
        <v>0</v>
      </c>
      <c r="BZ130" s="10">
        <f t="shared" si="244"/>
        <v>0</v>
      </c>
      <c r="CA130" s="54">
        <f t="shared" si="245"/>
        <v>0</v>
      </c>
      <c r="CB130" s="10">
        <f t="shared" si="246"/>
        <v>0</v>
      </c>
      <c r="CC130" s="53" cm="1">
        <f t="array" aca="1" ref="CC130" ca="1">BZ130*CELL("contents",$Q130)</f>
        <v>0</v>
      </c>
      <c r="CD130" s="53" cm="1">
        <f t="array" aca="1" ref="CD130" ca="1">CA130*CELL("contents",$Q130)</f>
        <v>0</v>
      </c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>
        <f t="shared" si="247"/>
        <v>0</v>
      </c>
      <c r="CR130" s="51">
        <f t="shared" si="248"/>
        <v>0</v>
      </c>
      <c r="CS130" s="53">
        <f t="shared" si="233"/>
        <v>0</v>
      </c>
      <c r="CT130" s="53">
        <f t="shared" si="249"/>
        <v>0</v>
      </c>
      <c r="CU130" s="53">
        <f t="shared" si="250"/>
        <v>0</v>
      </c>
      <c r="CV130" s="53">
        <f t="shared" si="251"/>
        <v>0</v>
      </c>
      <c r="CW130" s="53">
        <f t="shared" si="252"/>
        <v>0</v>
      </c>
      <c r="CX130" s="53">
        <f t="shared" si="253"/>
        <v>0</v>
      </c>
      <c r="CY130" s="53">
        <f t="shared" si="254"/>
        <v>0</v>
      </c>
      <c r="CZ130" s="53">
        <f t="shared" si="255"/>
        <v>0</v>
      </c>
      <c r="DA130" s="53">
        <f t="shared" si="256"/>
        <v>0</v>
      </c>
      <c r="DB130" s="53">
        <f t="shared" si="257"/>
        <v>0</v>
      </c>
      <c r="DC130" s="53">
        <f t="shared" si="258"/>
        <v>0</v>
      </c>
      <c r="DD130" s="53">
        <f t="shared" si="259"/>
        <v>0</v>
      </c>
      <c r="DE130" s="10">
        <f t="shared" si="260"/>
        <v>0</v>
      </c>
      <c r="DF130" s="54">
        <f t="shared" si="261"/>
        <v>0</v>
      </c>
      <c r="DG130" s="10">
        <f t="shared" si="262"/>
        <v>0</v>
      </c>
      <c r="DH130" s="53" cm="1">
        <f t="array" aca="1" ref="DH130" ca="1">DE130*CELL("contents",$Q130)</f>
        <v>0</v>
      </c>
      <c r="DI130" s="53" cm="1">
        <f t="array" aca="1" ref="DI130" ca="1">DF130*CELL("contents",$Q130)</f>
        <v>0</v>
      </c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>
        <f t="shared" si="263"/>
        <v>0</v>
      </c>
      <c r="DW130" s="51">
        <f t="shared" si="264"/>
        <v>0</v>
      </c>
      <c r="DX130" s="53">
        <f t="shared" ref="DX130:DX193" si="343">IF($G130="Labor Hours",DJ130*$K130*(1+$M130)*$ET130,DJ130)</f>
        <v>0</v>
      </c>
      <c r="DY130" s="53">
        <f t="shared" ref="DY130:DY193" si="344">IF($G130="Labor Hours",DK130*$K130*(1+$M130)*$ET130,DK130)</f>
        <v>0</v>
      </c>
      <c r="DZ130" s="53">
        <f t="shared" ref="DZ130:DZ193" si="345">IF($G130="Labor Hours",DL130*$K130*(1+$M130)*$ET130,DL130)</f>
        <v>0</v>
      </c>
      <c r="EA130" s="53">
        <f t="shared" ref="EA130:EA193" si="346">IF($G130="Labor Hours",DM130*$K130*(1+$M130)*$ET130,DM130)</f>
        <v>0</v>
      </c>
      <c r="EB130" s="53">
        <f t="shared" ref="EB130:EB193" si="347">IF($G130="Labor Hours",DN130*$K130*(1+$M130)*$ET130,DN130)</f>
        <v>0</v>
      </c>
      <c r="EC130" s="53">
        <f t="shared" ref="EC130:EC193" si="348">IF($G130="Labor Hours",DO130*$K130*(1+$M130)*$ET130,DO130)</f>
        <v>0</v>
      </c>
      <c r="ED130" s="53">
        <f t="shared" ref="ED130:ED193" si="349">IF($G130="Labor Hours",DP130*$K130*(1+$M130)*$ET130,DP130)</f>
        <v>0</v>
      </c>
      <c r="EE130" s="53">
        <f t="shared" ref="EE130:EE193" si="350">IF($G130="Labor Hours",DQ130*$K130*(1+$M130)*$ET130,DQ130)</f>
        <v>0</v>
      </c>
      <c r="EF130" s="53">
        <f t="shared" ref="EF130:EF193" si="351">IF($G130="Labor Hours",DR130*$K130*(1+$M130)*$ET130,DR130)</f>
        <v>0</v>
      </c>
      <c r="EG130" s="53">
        <f t="shared" ref="EG130:EG193" si="352">IF($G130="Labor Hours",DS130*$K130*(1+$M130)*$ET130,DS130)</f>
        <v>0</v>
      </c>
      <c r="EH130" s="53">
        <f t="shared" ref="EH130:EH193" si="353">IF($G130="Labor Hours",DT130*$K130*(1+$M130)*$ET130,DT130)</f>
        <v>0</v>
      </c>
      <c r="EI130" s="53">
        <f t="shared" ref="EI130:EI193" si="354">IF($G130="Labor Hours",DU130*$K130*(1+$M130)*$ET130,DU130)</f>
        <v>0</v>
      </c>
      <c r="EJ130" s="10">
        <f t="shared" si="265"/>
        <v>0</v>
      </c>
      <c r="EK130" s="54">
        <f t="shared" si="266"/>
        <v>0</v>
      </c>
      <c r="EL130" s="10">
        <f t="shared" si="267"/>
        <v>0</v>
      </c>
      <c r="EM130" s="53" cm="1">
        <f t="array" aca="1" ref="EM130" ca="1">EJ130*CELL("contents",$Q130)</f>
        <v>0</v>
      </c>
      <c r="EN130" s="53" cm="1">
        <f t="array" aca="1" ref="EN130" ca="1">EK130*CELL("contents",$Q130)</f>
        <v>0</v>
      </c>
      <c r="EO130" s="11">
        <f t="shared" si="268"/>
        <v>1879.5600000000002</v>
      </c>
      <c r="EP130" s="2">
        <v>1</v>
      </c>
      <c r="EQ130" s="2">
        <f t="shared" ref="EQ130:ET130" si="355">EP130*1.0215</f>
        <v>1.0215000000000001</v>
      </c>
      <c r="ER130" s="2">
        <f t="shared" si="355"/>
        <v>1.0434622500000001</v>
      </c>
      <c r="ES130" s="2">
        <f t="shared" si="355"/>
        <v>1.0658966883750003</v>
      </c>
      <c r="ET130" s="2">
        <f t="shared" si="355"/>
        <v>1.0888134671750629</v>
      </c>
      <c r="EU130" s="53">
        <f t="shared" ref="EU130:EU193" si="356">IF($G130="Labor Hours",$K130*$AG130*EQ130,0)</f>
        <v>1879.5600000000002</v>
      </c>
      <c r="EV130" s="53">
        <f t="shared" si="270"/>
        <v>0</v>
      </c>
      <c r="EW130" s="69">
        <f t="shared" ref="EW130:EW193" si="357">IF($G130="Labor Hours",$K130*$CQ130*ES130,0)</f>
        <v>0</v>
      </c>
      <c r="EX130" s="69">
        <f t="shared" ref="EX130:EX193" si="358">IF($G130="Labor Hours",$K130*$DV130*ET130,0)</f>
        <v>0</v>
      </c>
      <c r="EY130" s="9">
        <f t="shared" si="272"/>
        <v>0</v>
      </c>
      <c r="EZ130" s="9">
        <f t="shared" si="235"/>
        <v>0</v>
      </c>
      <c r="FA130" s="9">
        <f t="shared" si="236"/>
        <v>0</v>
      </c>
      <c r="FB130" s="9">
        <f t="shared" si="237"/>
        <v>0</v>
      </c>
      <c r="FC130" t="s">
        <v>1536</v>
      </c>
    </row>
    <row r="131" spans="1:159" x14ac:dyDescent="0.25">
      <c r="A131" s="2">
        <v>1.2</v>
      </c>
      <c r="B131" s="2" t="s">
        <v>411</v>
      </c>
      <c r="C131" s="4" t="s">
        <v>157</v>
      </c>
      <c r="D131" s="2" t="s">
        <v>412</v>
      </c>
      <c r="E131" s="33" t="s">
        <v>413</v>
      </c>
      <c r="F131" s="2"/>
      <c r="G131" s="4" t="s">
        <v>151</v>
      </c>
      <c r="H131" s="6" t="s">
        <v>163</v>
      </c>
      <c r="I131" s="4" t="s">
        <v>348</v>
      </c>
      <c r="J131" s="7" t="s">
        <v>154</v>
      </c>
      <c r="K131" s="75">
        <v>115</v>
      </c>
      <c r="L131" s="81">
        <v>115</v>
      </c>
      <c r="M131" s="57">
        <v>0</v>
      </c>
      <c r="N131" s="86">
        <v>0</v>
      </c>
      <c r="O131" s="6" t="s">
        <v>155</v>
      </c>
      <c r="P131" s="2" t="s">
        <v>352</v>
      </c>
      <c r="Q131" s="200">
        <f>VLOOKUP(P131,Contingencies!$A$2:$D$7,4,FALSE)</f>
        <v>0.2</v>
      </c>
      <c r="R131" s="53">
        <f t="shared" ref="R131:R162" si="359">Q131*EO131</f>
        <v>3759.1200000000008</v>
      </c>
      <c r="S131" s="67">
        <f t="shared" ref="S131:S194" si="360">IF($H131="CapEx",0,R131*N131)</f>
        <v>0</v>
      </c>
      <c r="T131" s="4"/>
      <c r="U131" s="2"/>
      <c r="V131" s="2"/>
      <c r="W131" s="2"/>
      <c r="X131" s="2"/>
      <c r="Y131" s="2"/>
      <c r="Z131" s="4">
        <v>80</v>
      </c>
      <c r="AA131" s="4">
        <v>80</v>
      </c>
      <c r="AB131" s="4"/>
      <c r="AC131" s="2"/>
      <c r="AD131" s="2"/>
      <c r="AE131" s="2"/>
      <c r="AF131" s="2"/>
      <c r="AG131" s="2">
        <f t="shared" ref="AG131:AG194" si="361">IF(G131="Labor Hours",SUM(U131:AF131),0)</f>
        <v>160</v>
      </c>
      <c r="AH131" s="51">
        <f t="shared" si="238"/>
        <v>1.0666666666666667</v>
      </c>
      <c r="AI131" s="53">
        <f t="shared" si="319"/>
        <v>0</v>
      </c>
      <c r="AJ131" s="53">
        <f t="shared" si="320"/>
        <v>0</v>
      </c>
      <c r="AK131" s="53">
        <f t="shared" si="321"/>
        <v>0</v>
      </c>
      <c r="AL131" s="53">
        <f t="shared" si="322"/>
        <v>0</v>
      </c>
      <c r="AM131" s="53">
        <f t="shared" si="323"/>
        <v>0</v>
      </c>
      <c r="AN131" s="53">
        <f t="shared" si="324"/>
        <v>9397.8000000000011</v>
      </c>
      <c r="AO131" s="53">
        <f t="shared" si="325"/>
        <v>9397.8000000000011</v>
      </c>
      <c r="AP131" s="53">
        <f t="shared" si="326"/>
        <v>0</v>
      </c>
      <c r="AQ131" s="53">
        <f t="shared" si="327"/>
        <v>0</v>
      </c>
      <c r="AR131" s="53">
        <f t="shared" si="328"/>
        <v>0</v>
      </c>
      <c r="AS131" s="53">
        <f t="shared" si="329"/>
        <v>0</v>
      </c>
      <c r="AT131" s="53">
        <f t="shared" si="330"/>
        <v>0</v>
      </c>
      <c r="AU131" s="10">
        <f t="shared" si="239"/>
        <v>18795.600000000002</v>
      </c>
      <c r="AV131" s="54">
        <f t="shared" si="240"/>
        <v>0</v>
      </c>
      <c r="AW131" s="10">
        <f t="shared" si="241"/>
        <v>18795.600000000002</v>
      </c>
      <c r="AX131" s="53" cm="1">
        <f t="array" aca="1" ref="AX131" ca="1">AU131*CELL("contents",$Q131)</f>
        <v>3759.1200000000008</v>
      </c>
      <c r="AY131" s="53" cm="1">
        <f t="array" aca="1" ref="AY131" ca="1">AV131*CELL("contents",$Q131)</f>
        <v>0</v>
      </c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>
        <f t="shared" si="242"/>
        <v>0</v>
      </c>
      <c r="BM131" s="51">
        <f t="shared" si="243"/>
        <v>0</v>
      </c>
      <c r="BN131" s="53">
        <f t="shared" si="331"/>
        <v>0</v>
      </c>
      <c r="BO131" s="53">
        <f t="shared" si="332"/>
        <v>0</v>
      </c>
      <c r="BP131" s="53">
        <f t="shared" si="333"/>
        <v>0</v>
      </c>
      <c r="BQ131" s="53">
        <f t="shared" si="334"/>
        <v>0</v>
      </c>
      <c r="BR131" s="53">
        <f t="shared" si="335"/>
        <v>0</v>
      </c>
      <c r="BS131" s="53">
        <f t="shared" si="336"/>
        <v>0</v>
      </c>
      <c r="BT131" s="53">
        <f t="shared" si="337"/>
        <v>0</v>
      </c>
      <c r="BU131" s="53">
        <f t="shared" si="338"/>
        <v>0</v>
      </c>
      <c r="BV131" s="53">
        <f t="shared" si="339"/>
        <v>0</v>
      </c>
      <c r="BW131" s="53">
        <f t="shared" si="340"/>
        <v>0</v>
      </c>
      <c r="BX131" s="53">
        <f t="shared" si="341"/>
        <v>0</v>
      </c>
      <c r="BY131" s="53">
        <f t="shared" si="342"/>
        <v>0</v>
      </c>
      <c r="BZ131" s="10">
        <f t="shared" si="244"/>
        <v>0</v>
      </c>
      <c r="CA131" s="54">
        <f t="shared" si="245"/>
        <v>0</v>
      </c>
      <c r="CB131" s="10">
        <f t="shared" si="246"/>
        <v>0</v>
      </c>
      <c r="CC131" s="53" cm="1">
        <f t="array" aca="1" ref="CC131" ca="1">BZ131*CELL("contents",$Q131)</f>
        <v>0</v>
      </c>
      <c r="CD131" s="53" cm="1">
        <f t="array" aca="1" ref="CD131" ca="1">CA131*CELL("contents",$Q131)</f>
        <v>0</v>
      </c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>
        <f t="shared" si="247"/>
        <v>0</v>
      </c>
      <c r="CR131" s="51">
        <f t="shared" si="248"/>
        <v>0</v>
      </c>
      <c r="CS131" s="53">
        <f t="shared" si="233"/>
        <v>0</v>
      </c>
      <c r="CT131" s="53">
        <f t="shared" si="249"/>
        <v>0</v>
      </c>
      <c r="CU131" s="53">
        <f t="shared" si="250"/>
        <v>0</v>
      </c>
      <c r="CV131" s="53">
        <f t="shared" si="251"/>
        <v>0</v>
      </c>
      <c r="CW131" s="53">
        <f t="shared" si="252"/>
        <v>0</v>
      </c>
      <c r="CX131" s="53">
        <f t="shared" si="253"/>
        <v>0</v>
      </c>
      <c r="CY131" s="53">
        <f t="shared" si="254"/>
        <v>0</v>
      </c>
      <c r="CZ131" s="53">
        <f t="shared" si="255"/>
        <v>0</v>
      </c>
      <c r="DA131" s="53">
        <f t="shared" si="256"/>
        <v>0</v>
      </c>
      <c r="DB131" s="53">
        <f t="shared" si="257"/>
        <v>0</v>
      </c>
      <c r="DC131" s="53">
        <f t="shared" si="258"/>
        <v>0</v>
      </c>
      <c r="DD131" s="53">
        <f t="shared" si="259"/>
        <v>0</v>
      </c>
      <c r="DE131" s="10">
        <f t="shared" si="260"/>
        <v>0</v>
      </c>
      <c r="DF131" s="54">
        <f t="shared" si="261"/>
        <v>0</v>
      </c>
      <c r="DG131" s="10">
        <f t="shared" si="262"/>
        <v>0</v>
      </c>
      <c r="DH131" s="53" cm="1">
        <f t="array" aca="1" ref="DH131" ca="1">DE131*CELL("contents",$Q131)</f>
        <v>0</v>
      </c>
      <c r="DI131" s="53" cm="1">
        <f t="array" aca="1" ref="DI131" ca="1">DF131*CELL("contents",$Q131)</f>
        <v>0</v>
      </c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>
        <f t="shared" si="263"/>
        <v>0</v>
      </c>
      <c r="DW131" s="51">
        <f t="shared" si="264"/>
        <v>0</v>
      </c>
      <c r="DX131" s="53">
        <f t="shared" si="343"/>
        <v>0</v>
      </c>
      <c r="DY131" s="53">
        <f t="shared" si="344"/>
        <v>0</v>
      </c>
      <c r="DZ131" s="53">
        <f t="shared" si="345"/>
        <v>0</v>
      </c>
      <c r="EA131" s="53">
        <f t="shared" si="346"/>
        <v>0</v>
      </c>
      <c r="EB131" s="53">
        <f t="shared" si="347"/>
        <v>0</v>
      </c>
      <c r="EC131" s="53">
        <f t="shared" si="348"/>
        <v>0</v>
      </c>
      <c r="ED131" s="53">
        <f t="shared" si="349"/>
        <v>0</v>
      </c>
      <c r="EE131" s="53">
        <f t="shared" si="350"/>
        <v>0</v>
      </c>
      <c r="EF131" s="53">
        <f t="shared" si="351"/>
        <v>0</v>
      </c>
      <c r="EG131" s="53">
        <f t="shared" si="352"/>
        <v>0</v>
      </c>
      <c r="EH131" s="53">
        <f t="shared" si="353"/>
        <v>0</v>
      </c>
      <c r="EI131" s="53">
        <f t="shared" si="354"/>
        <v>0</v>
      </c>
      <c r="EJ131" s="10">
        <f t="shared" si="265"/>
        <v>0</v>
      </c>
      <c r="EK131" s="54">
        <f t="shared" si="266"/>
        <v>0</v>
      </c>
      <c r="EL131" s="10">
        <f t="shared" si="267"/>
        <v>0</v>
      </c>
      <c r="EM131" s="53" cm="1">
        <f t="array" aca="1" ref="EM131" ca="1">EJ131*CELL("contents",$Q131)</f>
        <v>0</v>
      </c>
      <c r="EN131" s="53" cm="1">
        <f t="array" aca="1" ref="EN131" ca="1">EK131*CELL("contents",$Q131)</f>
        <v>0</v>
      </c>
      <c r="EO131" s="11">
        <f t="shared" si="268"/>
        <v>18795.600000000002</v>
      </c>
      <c r="EP131" s="2">
        <v>1</v>
      </c>
      <c r="EQ131" s="2">
        <f t="shared" ref="EQ131:ET131" si="362">EP131*1.0215</f>
        <v>1.0215000000000001</v>
      </c>
      <c r="ER131" s="2">
        <f t="shared" si="362"/>
        <v>1.0434622500000001</v>
      </c>
      <c r="ES131" s="2">
        <f t="shared" si="362"/>
        <v>1.0658966883750003</v>
      </c>
      <c r="ET131" s="2">
        <f t="shared" si="362"/>
        <v>1.0888134671750629</v>
      </c>
      <c r="EU131" s="53">
        <f t="shared" si="356"/>
        <v>18795.600000000002</v>
      </c>
      <c r="EV131" s="53">
        <f t="shared" si="270"/>
        <v>0</v>
      </c>
      <c r="EW131" s="69">
        <f t="shared" si="357"/>
        <v>0</v>
      </c>
      <c r="EX131" s="69">
        <f t="shared" si="358"/>
        <v>0</v>
      </c>
      <c r="EY131" s="9">
        <f t="shared" si="272"/>
        <v>0</v>
      </c>
      <c r="EZ131" s="9">
        <f t="shared" si="235"/>
        <v>0</v>
      </c>
      <c r="FA131" s="9">
        <f t="shared" si="236"/>
        <v>0</v>
      </c>
      <c r="FB131" s="9">
        <f t="shared" si="237"/>
        <v>0</v>
      </c>
      <c r="FC131" t="s">
        <v>1536</v>
      </c>
    </row>
    <row r="132" spans="1:159" x14ac:dyDescent="0.25">
      <c r="A132" s="2">
        <v>1.2</v>
      </c>
      <c r="B132" s="2" t="s">
        <v>411</v>
      </c>
      <c r="C132" s="4" t="s">
        <v>157</v>
      </c>
      <c r="D132" s="2" t="s">
        <v>412</v>
      </c>
      <c r="E132" s="33" t="s">
        <v>413</v>
      </c>
      <c r="F132" s="2"/>
      <c r="G132" s="4" t="s">
        <v>347</v>
      </c>
      <c r="H132" s="6" t="s">
        <v>347</v>
      </c>
      <c r="I132" s="4"/>
      <c r="J132" s="4" t="s">
        <v>154</v>
      </c>
      <c r="K132" s="75"/>
      <c r="L132" s="80">
        <v>1</v>
      </c>
      <c r="M132" s="57">
        <v>0</v>
      </c>
      <c r="N132" s="86">
        <v>0.53</v>
      </c>
      <c r="O132" s="6" t="s">
        <v>155</v>
      </c>
      <c r="P132" s="2" t="s">
        <v>352</v>
      </c>
      <c r="Q132" s="200">
        <f>VLOOKUP(P132,Contingencies!$A$2:$D$7,4,FALSE)</f>
        <v>0.2</v>
      </c>
      <c r="R132" s="53">
        <f t="shared" si="359"/>
        <v>1682.6000000000001</v>
      </c>
      <c r="S132" s="67">
        <f t="shared" si="360"/>
        <v>0</v>
      </c>
      <c r="T132" s="4"/>
      <c r="U132" s="2"/>
      <c r="V132" s="2"/>
      <c r="W132" s="2"/>
      <c r="X132" s="2"/>
      <c r="Y132" s="2"/>
      <c r="Z132" s="4">
        <v>8413</v>
      </c>
      <c r="AA132" s="4"/>
      <c r="AB132" s="4"/>
      <c r="AC132" s="2"/>
      <c r="AD132" s="2"/>
      <c r="AE132" s="2"/>
      <c r="AF132" s="2"/>
      <c r="AG132" s="2">
        <f t="shared" si="361"/>
        <v>0</v>
      </c>
      <c r="AH132" s="51">
        <f t="shared" si="238"/>
        <v>0</v>
      </c>
      <c r="AI132" s="53">
        <f t="shared" si="319"/>
        <v>0</v>
      </c>
      <c r="AJ132" s="53">
        <f t="shared" si="320"/>
        <v>0</v>
      </c>
      <c r="AK132" s="53">
        <f t="shared" si="321"/>
        <v>0</v>
      </c>
      <c r="AL132" s="53">
        <f t="shared" si="322"/>
        <v>0</v>
      </c>
      <c r="AM132" s="53">
        <f t="shared" si="323"/>
        <v>0</v>
      </c>
      <c r="AN132" s="53">
        <f t="shared" si="324"/>
        <v>8413</v>
      </c>
      <c r="AO132" s="53">
        <f t="shared" si="325"/>
        <v>0</v>
      </c>
      <c r="AP132" s="53">
        <f t="shared" si="326"/>
        <v>0</v>
      </c>
      <c r="AQ132" s="53">
        <f t="shared" si="327"/>
        <v>0</v>
      </c>
      <c r="AR132" s="53">
        <f t="shared" si="328"/>
        <v>0</v>
      </c>
      <c r="AS132" s="53">
        <f t="shared" si="329"/>
        <v>0</v>
      </c>
      <c r="AT132" s="53">
        <f t="shared" si="330"/>
        <v>0</v>
      </c>
      <c r="AU132" s="10">
        <f t="shared" si="239"/>
        <v>8413</v>
      </c>
      <c r="AV132" s="54">
        <f t="shared" si="240"/>
        <v>0</v>
      </c>
      <c r="AW132" s="10">
        <f t="shared" si="241"/>
        <v>8413</v>
      </c>
      <c r="AX132" s="53" cm="1">
        <f t="array" aca="1" ref="AX132" ca="1">AU132*CELL("contents",$Q132)</f>
        <v>1682.6000000000001</v>
      </c>
      <c r="AY132" s="53" cm="1">
        <f t="array" aca="1" ref="AY132" ca="1">AV132*CELL("contents",$Q132)</f>
        <v>0</v>
      </c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>
        <f t="shared" si="242"/>
        <v>0</v>
      </c>
      <c r="BM132" s="51">
        <f t="shared" si="243"/>
        <v>0</v>
      </c>
      <c r="BN132" s="53">
        <f t="shared" si="331"/>
        <v>0</v>
      </c>
      <c r="BO132" s="53">
        <f t="shared" si="332"/>
        <v>0</v>
      </c>
      <c r="BP132" s="53">
        <f t="shared" si="333"/>
        <v>0</v>
      </c>
      <c r="BQ132" s="53">
        <f t="shared" si="334"/>
        <v>0</v>
      </c>
      <c r="BR132" s="53">
        <f t="shared" si="335"/>
        <v>0</v>
      </c>
      <c r="BS132" s="53">
        <f t="shared" si="336"/>
        <v>0</v>
      </c>
      <c r="BT132" s="53">
        <f t="shared" si="337"/>
        <v>0</v>
      </c>
      <c r="BU132" s="53">
        <f t="shared" si="338"/>
        <v>0</v>
      </c>
      <c r="BV132" s="53">
        <f t="shared" si="339"/>
        <v>0</v>
      </c>
      <c r="BW132" s="53">
        <f t="shared" si="340"/>
        <v>0</v>
      </c>
      <c r="BX132" s="53">
        <f t="shared" si="341"/>
        <v>0</v>
      </c>
      <c r="BY132" s="53">
        <f t="shared" si="342"/>
        <v>0</v>
      </c>
      <c r="BZ132" s="10">
        <f t="shared" si="244"/>
        <v>0</v>
      </c>
      <c r="CA132" s="54">
        <f t="shared" si="245"/>
        <v>0</v>
      </c>
      <c r="CB132" s="10">
        <f t="shared" si="246"/>
        <v>0</v>
      </c>
      <c r="CC132" s="53" cm="1">
        <f t="array" aca="1" ref="CC132" ca="1">BZ132*CELL("contents",$Q132)</f>
        <v>0</v>
      </c>
      <c r="CD132" s="53" cm="1">
        <f t="array" aca="1" ref="CD132" ca="1">CA132*CELL("contents",$Q132)</f>
        <v>0</v>
      </c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>
        <f t="shared" si="247"/>
        <v>0</v>
      </c>
      <c r="CR132" s="51">
        <f t="shared" si="248"/>
        <v>0</v>
      </c>
      <c r="CS132" s="53">
        <f t="shared" si="233"/>
        <v>0</v>
      </c>
      <c r="CT132" s="53">
        <f t="shared" si="249"/>
        <v>0</v>
      </c>
      <c r="CU132" s="53">
        <f t="shared" si="250"/>
        <v>0</v>
      </c>
      <c r="CV132" s="53">
        <f t="shared" si="251"/>
        <v>0</v>
      </c>
      <c r="CW132" s="53">
        <f t="shared" si="252"/>
        <v>0</v>
      </c>
      <c r="CX132" s="53">
        <f t="shared" si="253"/>
        <v>0</v>
      </c>
      <c r="CY132" s="53">
        <f t="shared" si="254"/>
        <v>0</v>
      </c>
      <c r="CZ132" s="53">
        <f t="shared" si="255"/>
        <v>0</v>
      </c>
      <c r="DA132" s="53">
        <f t="shared" si="256"/>
        <v>0</v>
      </c>
      <c r="DB132" s="53">
        <f t="shared" si="257"/>
        <v>0</v>
      </c>
      <c r="DC132" s="53">
        <f t="shared" si="258"/>
        <v>0</v>
      </c>
      <c r="DD132" s="53">
        <f t="shared" si="259"/>
        <v>0</v>
      </c>
      <c r="DE132" s="10">
        <f t="shared" si="260"/>
        <v>0</v>
      </c>
      <c r="DF132" s="54">
        <f t="shared" si="261"/>
        <v>0</v>
      </c>
      <c r="DG132" s="10">
        <f t="shared" si="262"/>
        <v>0</v>
      </c>
      <c r="DH132" s="53" cm="1">
        <f t="array" aca="1" ref="DH132" ca="1">DE132*CELL("contents",$Q132)</f>
        <v>0</v>
      </c>
      <c r="DI132" s="53" cm="1">
        <f t="array" aca="1" ref="DI132" ca="1">DF132*CELL("contents",$Q132)</f>
        <v>0</v>
      </c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>
        <f t="shared" si="263"/>
        <v>0</v>
      </c>
      <c r="DW132" s="51">
        <f t="shared" si="264"/>
        <v>0</v>
      </c>
      <c r="DX132" s="53">
        <f t="shared" si="343"/>
        <v>0</v>
      </c>
      <c r="DY132" s="53">
        <f t="shared" si="344"/>
        <v>0</v>
      </c>
      <c r="DZ132" s="53">
        <f t="shared" si="345"/>
        <v>0</v>
      </c>
      <c r="EA132" s="53">
        <f t="shared" si="346"/>
        <v>0</v>
      </c>
      <c r="EB132" s="53">
        <f t="shared" si="347"/>
        <v>0</v>
      </c>
      <c r="EC132" s="53">
        <f t="shared" si="348"/>
        <v>0</v>
      </c>
      <c r="ED132" s="53">
        <f t="shared" si="349"/>
        <v>0</v>
      </c>
      <c r="EE132" s="53">
        <f t="shared" si="350"/>
        <v>0</v>
      </c>
      <c r="EF132" s="53">
        <f t="shared" si="351"/>
        <v>0</v>
      </c>
      <c r="EG132" s="53">
        <f t="shared" si="352"/>
        <v>0</v>
      </c>
      <c r="EH132" s="53">
        <f t="shared" si="353"/>
        <v>0</v>
      </c>
      <c r="EI132" s="53">
        <f t="shared" si="354"/>
        <v>0</v>
      </c>
      <c r="EJ132" s="10">
        <f t="shared" si="265"/>
        <v>0</v>
      </c>
      <c r="EK132" s="54">
        <f t="shared" si="266"/>
        <v>0</v>
      </c>
      <c r="EL132" s="10">
        <f t="shared" si="267"/>
        <v>0</v>
      </c>
      <c r="EM132" s="53" cm="1">
        <f t="array" aca="1" ref="EM132" ca="1">EJ132*CELL("contents",$Q132)</f>
        <v>0</v>
      </c>
      <c r="EN132" s="53" cm="1">
        <f t="array" aca="1" ref="EN132" ca="1">EK132*CELL("contents",$Q132)</f>
        <v>0</v>
      </c>
      <c r="EO132" s="11">
        <f t="shared" si="268"/>
        <v>8413</v>
      </c>
      <c r="EP132" s="2">
        <v>1</v>
      </c>
      <c r="EQ132" s="2">
        <f t="shared" ref="EQ132:ET132" si="363">EP132*1.0215</f>
        <v>1.0215000000000001</v>
      </c>
      <c r="ER132" s="2">
        <f t="shared" si="363"/>
        <v>1.0434622500000001</v>
      </c>
      <c r="ES132" s="2">
        <f t="shared" si="363"/>
        <v>1.0658966883750003</v>
      </c>
      <c r="ET132" s="2">
        <f t="shared" si="363"/>
        <v>1.0888134671750629</v>
      </c>
      <c r="EU132" s="53">
        <f t="shared" si="356"/>
        <v>0</v>
      </c>
      <c r="EV132" s="53">
        <f t="shared" si="270"/>
        <v>0</v>
      </c>
      <c r="EW132" s="69">
        <f t="shared" si="357"/>
        <v>0</v>
      </c>
      <c r="EX132" s="69">
        <f t="shared" si="358"/>
        <v>0</v>
      </c>
      <c r="EY132" s="9">
        <f t="shared" si="272"/>
        <v>0</v>
      </c>
      <c r="EZ132" s="9">
        <f t="shared" si="235"/>
        <v>0</v>
      </c>
      <c r="FA132" s="9">
        <f t="shared" si="236"/>
        <v>0</v>
      </c>
      <c r="FB132" s="9">
        <f t="shared" si="237"/>
        <v>0</v>
      </c>
      <c r="FC132" t="s">
        <v>1536</v>
      </c>
    </row>
    <row r="133" spans="1:159" ht="25.5" x14ac:dyDescent="0.25">
      <c r="A133" s="2">
        <v>1.2</v>
      </c>
      <c r="B133" s="2" t="s">
        <v>414</v>
      </c>
      <c r="C133" s="4" t="s">
        <v>157</v>
      </c>
      <c r="D133" s="2" t="s">
        <v>415</v>
      </c>
      <c r="E133" s="33" t="s">
        <v>416</v>
      </c>
      <c r="F133" s="2"/>
      <c r="G133" s="4" t="s">
        <v>151</v>
      </c>
      <c r="H133" s="6" t="s">
        <v>163</v>
      </c>
      <c r="I133" s="4" t="s">
        <v>159</v>
      </c>
      <c r="J133" s="7" t="s">
        <v>154</v>
      </c>
      <c r="K133" s="75">
        <v>115</v>
      </c>
      <c r="L133" s="81">
        <v>115</v>
      </c>
      <c r="M133" s="57">
        <v>0</v>
      </c>
      <c r="N133" s="86">
        <v>0</v>
      </c>
      <c r="O133" s="6" t="s">
        <v>155</v>
      </c>
      <c r="P133" s="2" t="s">
        <v>352</v>
      </c>
      <c r="Q133" s="200">
        <f>VLOOKUP(P133,Contingencies!$A$2:$D$7,4,FALSE)</f>
        <v>0.2</v>
      </c>
      <c r="R133" s="53">
        <f t="shared" si="359"/>
        <v>1919.9705400000003</v>
      </c>
      <c r="S133" s="67">
        <f t="shared" si="360"/>
        <v>0</v>
      </c>
      <c r="T133" s="4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>
        <f t="shared" si="361"/>
        <v>0</v>
      </c>
      <c r="AH133" s="51">
        <f t="shared" si="238"/>
        <v>0</v>
      </c>
      <c r="AI133" s="53">
        <f t="shared" si="319"/>
        <v>0</v>
      </c>
      <c r="AJ133" s="53">
        <f t="shared" si="320"/>
        <v>0</v>
      </c>
      <c r="AK133" s="53">
        <f t="shared" si="321"/>
        <v>0</v>
      </c>
      <c r="AL133" s="53">
        <f t="shared" si="322"/>
        <v>0</v>
      </c>
      <c r="AM133" s="53">
        <f t="shared" si="323"/>
        <v>0</v>
      </c>
      <c r="AN133" s="53">
        <f t="shared" si="324"/>
        <v>0</v>
      </c>
      <c r="AO133" s="53">
        <f t="shared" si="325"/>
        <v>0</v>
      </c>
      <c r="AP133" s="53">
        <f t="shared" si="326"/>
        <v>0</v>
      </c>
      <c r="AQ133" s="53">
        <f t="shared" si="327"/>
        <v>0</v>
      </c>
      <c r="AR133" s="53">
        <f t="shared" si="328"/>
        <v>0</v>
      </c>
      <c r="AS133" s="53">
        <f t="shared" si="329"/>
        <v>0</v>
      </c>
      <c r="AT133" s="53">
        <f t="shared" si="330"/>
        <v>0</v>
      </c>
      <c r="AU133" s="10">
        <f t="shared" si="239"/>
        <v>0</v>
      </c>
      <c r="AV133" s="54">
        <f t="shared" si="240"/>
        <v>0</v>
      </c>
      <c r="AW133" s="10">
        <f t="shared" si="241"/>
        <v>0</v>
      </c>
      <c r="AX133" s="53" cm="1">
        <f t="array" aca="1" ref="AX133" ca="1">AU133*CELL("contents",$Q133)</f>
        <v>0</v>
      </c>
      <c r="AY133" s="53" cm="1">
        <f t="array" aca="1" ref="AY133" ca="1">AV133*CELL("contents",$Q133)</f>
        <v>0</v>
      </c>
      <c r="AZ133" s="2"/>
      <c r="BA133" s="2"/>
      <c r="BB133" s="2"/>
      <c r="BC133" s="2"/>
      <c r="BD133" s="2"/>
      <c r="BE133" s="4">
        <v>80</v>
      </c>
      <c r="BF133" s="4"/>
      <c r="BG133" s="2"/>
      <c r="BH133" s="2"/>
      <c r="BI133" s="2"/>
      <c r="BJ133" s="2"/>
      <c r="BK133" s="2"/>
      <c r="BL133" s="2">
        <f t="shared" si="242"/>
        <v>80</v>
      </c>
      <c r="BM133" s="51">
        <f t="shared" si="243"/>
        <v>0.53333333333333333</v>
      </c>
      <c r="BN133" s="53">
        <f t="shared" si="331"/>
        <v>0</v>
      </c>
      <c r="BO133" s="53">
        <f t="shared" si="332"/>
        <v>0</v>
      </c>
      <c r="BP133" s="53">
        <f t="shared" si="333"/>
        <v>0</v>
      </c>
      <c r="BQ133" s="53">
        <f t="shared" si="334"/>
        <v>0</v>
      </c>
      <c r="BR133" s="53">
        <f t="shared" si="335"/>
        <v>0</v>
      </c>
      <c r="BS133" s="53">
        <f t="shared" si="336"/>
        <v>9599.8527000000013</v>
      </c>
      <c r="BT133" s="53">
        <f t="shared" si="337"/>
        <v>0</v>
      </c>
      <c r="BU133" s="53">
        <f t="shared" si="338"/>
        <v>0</v>
      </c>
      <c r="BV133" s="53">
        <f t="shared" si="339"/>
        <v>0</v>
      </c>
      <c r="BW133" s="53">
        <f t="shared" si="340"/>
        <v>0</v>
      </c>
      <c r="BX133" s="53">
        <f t="shared" si="341"/>
        <v>0</v>
      </c>
      <c r="BY133" s="53">
        <f t="shared" si="342"/>
        <v>0</v>
      </c>
      <c r="BZ133" s="10">
        <f t="shared" si="244"/>
        <v>9599.8527000000013</v>
      </c>
      <c r="CA133" s="54">
        <f t="shared" si="245"/>
        <v>0</v>
      </c>
      <c r="CB133" s="10">
        <f t="shared" si="246"/>
        <v>9599.8527000000013</v>
      </c>
      <c r="CC133" s="53" cm="1">
        <f t="array" aca="1" ref="CC133" ca="1">BZ133*CELL("contents",$Q133)</f>
        <v>1919.9705400000003</v>
      </c>
      <c r="CD133" s="53" cm="1">
        <f t="array" aca="1" ref="CD133" ca="1">CA133*CELL("contents",$Q133)</f>
        <v>0</v>
      </c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>
        <f t="shared" si="247"/>
        <v>0</v>
      </c>
      <c r="CR133" s="51">
        <f t="shared" si="248"/>
        <v>0</v>
      </c>
      <c r="CS133" s="53">
        <f t="shared" si="233"/>
        <v>0</v>
      </c>
      <c r="CT133" s="53">
        <f t="shared" si="249"/>
        <v>0</v>
      </c>
      <c r="CU133" s="53">
        <f t="shared" si="250"/>
        <v>0</v>
      </c>
      <c r="CV133" s="53">
        <f t="shared" si="251"/>
        <v>0</v>
      </c>
      <c r="CW133" s="53">
        <f t="shared" si="252"/>
        <v>0</v>
      </c>
      <c r="CX133" s="53">
        <f t="shared" si="253"/>
        <v>0</v>
      </c>
      <c r="CY133" s="53">
        <f t="shared" si="254"/>
        <v>0</v>
      </c>
      <c r="CZ133" s="53">
        <f t="shared" si="255"/>
        <v>0</v>
      </c>
      <c r="DA133" s="53">
        <f t="shared" si="256"/>
        <v>0</v>
      </c>
      <c r="DB133" s="53">
        <f t="shared" si="257"/>
        <v>0</v>
      </c>
      <c r="DC133" s="53">
        <f t="shared" si="258"/>
        <v>0</v>
      </c>
      <c r="DD133" s="53">
        <f t="shared" si="259"/>
        <v>0</v>
      </c>
      <c r="DE133" s="10">
        <f t="shared" si="260"/>
        <v>0</v>
      </c>
      <c r="DF133" s="54">
        <f t="shared" si="261"/>
        <v>0</v>
      </c>
      <c r="DG133" s="10">
        <f t="shared" si="262"/>
        <v>0</v>
      </c>
      <c r="DH133" s="53" cm="1">
        <f t="array" aca="1" ref="DH133" ca="1">DE133*CELL("contents",$Q133)</f>
        <v>0</v>
      </c>
      <c r="DI133" s="53" cm="1">
        <f t="array" aca="1" ref="DI133" ca="1">DF133*CELL("contents",$Q133)</f>
        <v>0</v>
      </c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>
        <f t="shared" si="263"/>
        <v>0</v>
      </c>
      <c r="DW133" s="51">
        <f t="shared" si="264"/>
        <v>0</v>
      </c>
      <c r="DX133" s="53">
        <f t="shared" si="343"/>
        <v>0</v>
      </c>
      <c r="DY133" s="53">
        <f t="shared" si="344"/>
        <v>0</v>
      </c>
      <c r="DZ133" s="53">
        <f t="shared" si="345"/>
        <v>0</v>
      </c>
      <c r="EA133" s="53">
        <f t="shared" si="346"/>
        <v>0</v>
      </c>
      <c r="EB133" s="53">
        <f t="shared" si="347"/>
        <v>0</v>
      </c>
      <c r="EC133" s="53">
        <f t="shared" si="348"/>
        <v>0</v>
      </c>
      <c r="ED133" s="53">
        <f t="shared" si="349"/>
        <v>0</v>
      </c>
      <c r="EE133" s="53">
        <f t="shared" si="350"/>
        <v>0</v>
      </c>
      <c r="EF133" s="53">
        <f t="shared" si="351"/>
        <v>0</v>
      </c>
      <c r="EG133" s="53">
        <f t="shared" si="352"/>
        <v>0</v>
      </c>
      <c r="EH133" s="53">
        <f t="shared" si="353"/>
        <v>0</v>
      </c>
      <c r="EI133" s="53">
        <f t="shared" si="354"/>
        <v>0</v>
      </c>
      <c r="EJ133" s="10">
        <f t="shared" si="265"/>
        <v>0</v>
      </c>
      <c r="EK133" s="54">
        <f t="shared" si="266"/>
        <v>0</v>
      </c>
      <c r="EL133" s="10">
        <f t="shared" si="267"/>
        <v>0</v>
      </c>
      <c r="EM133" s="53" cm="1">
        <f t="array" aca="1" ref="EM133" ca="1">EJ133*CELL("contents",$Q133)</f>
        <v>0</v>
      </c>
      <c r="EN133" s="53" cm="1">
        <f t="array" aca="1" ref="EN133" ca="1">EK133*CELL("contents",$Q133)</f>
        <v>0</v>
      </c>
      <c r="EO133" s="11">
        <f t="shared" si="268"/>
        <v>9599.8527000000013</v>
      </c>
      <c r="EP133" s="2">
        <v>1</v>
      </c>
      <c r="EQ133" s="2">
        <f t="shared" ref="EQ133:ET133" si="364">EP133*1.0215</f>
        <v>1.0215000000000001</v>
      </c>
      <c r="ER133" s="2">
        <f t="shared" si="364"/>
        <v>1.0434622500000001</v>
      </c>
      <c r="ES133" s="2">
        <f t="shared" si="364"/>
        <v>1.0658966883750003</v>
      </c>
      <c r="ET133" s="2">
        <f t="shared" si="364"/>
        <v>1.0888134671750629</v>
      </c>
      <c r="EU133" s="53">
        <f t="shared" si="356"/>
        <v>0</v>
      </c>
      <c r="EV133" s="53">
        <f t="shared" si="270"/>
        <v>9599.8527000000013</v>
      </c>
      <c r="EW133" s="69">
        <f t="shared" si="357"/>
        <v>0</v>
      </c>
      <c r="EX133" s="69">
        <f t="shared" si="358"/>
        <v>0</v>
      </c>
      <c r="EY133" s="9">
        <f t="shared" si="272"/>
        <v>0</v>
      </c>
      <c r="EZ133" s="9">
        <f t="shared" si="235"/>
        <v>0</v>
      </c>
      <c r="FA133" s="9">
        <f t="shared" si="236"/>
        <v>0</v>
      </c>
      <c r="FB133" s="9">
        <f t="shared" si="237"/>
        <v>0</v>
      </c>
      <c r="FC133" t="s">
        <v>1536</v>
      </c>
    </row>
    <row r="134" spans="1:159" ht="25.5" x14ac:dyDescent="0.25">
      <c r="A134" s="2">
        <v>1.2</v>
      </c>
      <c r="B134" s="2" t="s">
        <v>414</v>
      </c>
      <c r="C134" s="4" t="s">
        <v>157</v>
      </c>
      <c r="D134" s="2" t="s">
        <v>415</v>
      </c>
      <c r="E134" s="33" t="s">
        <v>416</v>
      </c>
      <c r="F134" s="2"/>
      <c r="G134" s="4" t="s">
        <v>151</v>
      </c>
      <c r="H134" s="6" t="s">
        <v>163</v>
      </c>
      <c r="I134" s="4" t="s">
        <v>269</v>
      </c>
      <c r="J134" s="7" t="s">
        <v>154</v>
      </c>
      <c r="K134" s="75">
        <v>77</v>
      </c>
      <c r="L134" s="81">
        <v>77</v>
      </c>
      <c r="M134" s="57">
        <v>0</v>
      </c>
      <c r="N134" s="86">
        <v>0</v>
      </c>
      <c r="O134" s="6" t="s">
        <v>155</v>
      </c>
      <c r="P134" s="2" t="s">
        <v>352</v>
      </c>
      <c r="Q134" s="200">
        <f>VLOOKUP(P134,Contingencies!$A$2:$D$7,4,FALSE)</f>
        <v>0.2</v>
      </c>
      <c r="R134" s="53">
        <f t="shared" si="359"/>
        <v>642.7727460000001</v>
      </c>
      <c r="S134" s="67">
        <f t="shared" si="360"/>
        <v>0</v>
      </c>
      <c r="T134" s="4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>
        <f t="shared" si="361"/>
        <v>0</v>
      </c>
      <c r="AH134" s="51">
        <f t="shared" si="238"/>
        <v>0</v>
      </c>
      <c r="AI134" s="53">
        <f t="shared" si="319"/>
        <v>0</v>
      </c>
      <c r="AJ134" s="53">
        <f t="shared" si="320"/>
        <v>0</v>
      </c>
      <c r="AK134" s="53">
        <f t="shared" si="321"/>
        <v>0</v>
      </c>
      <c r="AL134" s="53">
        <f t="shared" si="322"/>
        <v>0</v>
      </c>
      <c r="AM134" s="53">
        <f t="shared" si="323"/>
        <v>0</v>
      </c>
      <c r="AN134" s="53">
        <f t="shared" si="324"/>
        <v>0</v>
      </c>
      <c r="AO134" s="53">
        <f t="shared" si="325"/>
        <v>0</v>
      </c>
      <c r="AP134" s="53">
        <f t="shared" si="326"/>
        <v>0</v>
      </c>
      <c r="AQ134" s="53">
        <f t="shared" si="327"/>
        <v>0</v>
      </c>
      <c r="AR134" s="53">
        <f t="shared" si="328"/>
        <v>0</v>
      </c>
      <c r="AS134" s="53">
        <f t="shared" si="329"/>
        <v>0</v>
      </c>
      <c r="AT134" s="53">
        <f t="shared" si="330"/>
        <v>0</v>
      </c>
      <c r="AU134" s="10">
        <f t="shared" si="239"/>
        <v>0</v>
      </c>
      <c r="AV134" s="54">
        <f t="shared" si="240"/>
        <v>0</v>
      </c>
      <c r="AW134" s="10">
        <f t="shared" si="241"/>
        <v>0</v>
      </c>
      <c r="AX134" s="53" cm="1">
        <f t="array" aca="1" ref="AX134" ca="1">AU134*CELL("contents",$Q134)</f>
        <v>0</v>
      </c>
      <c r="AY134" s="53" cm="1">
        <f t="array" aca="1" ref="AY134" ca="1">AV134*CELL("contents",$Q134)</f>
        <v>0</v>
      </c>
      <c r="AZ134" s="2"/>
      <c r="BA134" s="2"/>
      <c r="BB134" s="2"/>
      <c r="BC134" s="2"/>
      <c r="BD134" s="2"/>
      <c r="BE134" s="4">
        <v>40</v>
      </c>
      <c r="BF134" s="4"/>
      <c r="BG134" s="2"/>
      <c r="BH134" s="2"/>
      <c r="BI134" s="2"/>
      <c r="BJ134" s="2"/>
      <c r="BK134" s="2"/>
      <c r="BL134" s="2">
        <f t="shared" si="242"/>
        <v>40</v>
      </c>
      <c r="BM134" s="51">
        <f t="shared" si="243"/>
        <v>0.26666666666666666</v>
      </c>
      <c r="BN134" s="53">
        <f t="shared" si="331"/>
        <v>0</v>
      </c>
      <c r="BO134" s="53">
        <f t="shared" si="332"/>
        <v>0</v>
      </c>
      <c r="BP134" s="53">
        <f t="shared" si="333"/>
        <v>0</v>
      </c>
      <c r="BQ134" s="53">
        <f t="shared" si="334"/>
        <v>0</v>
      </c>
      <c r="BR134" s="53">
        <f t="shared" si="335"/>
        <v>0</v>
      </c>
      <c r="BS134" s="53">
        <f t="shared" si="336"/>
        <v>3213.8637300000005</v>
      </c>
      <c r="BT134" s="53">
        <f t="shared" si="337"/>
        <v>0</v>
      </c>
      <c r="BU134" s="53">
        <f t="shared" si="338"/>
        <v>0</v>
      </c>
      <c r="BV134" s="53">
        <f t="shared" si="339"/>
        <v>0</v>
      </c>
      <c r="BW134" s="53">
        <f t="shared" si="340"/>
        <v>0</v>
      </c>
      <c r="BX134" s="53">
        <f t="shared" si="341"/>
        <v>0</v>
      </c>
      <c r="BY134" s="53">
        <f t="shared" si="342"/>
        <v>0</v>
      </c>
      <c r="BZ134" s="10">
        <f t="shared" si="244"/>
        <v>3213.8637300000005</v>
      </c>
      <c r="CA134" s="54">
        <f t="shared" si="245"/>
        <v>0</v>
      </c>
      <c r="CB134" s="10">
        <f t="shared" si="246"/>
        <v>3213.8637300000005</v>
      </c>
      <c r="CC134" s="53" cm="1">
        <f t="array" aca="1" ref="CC134" ca="1">BZ134*CELL("contents",$Q134)</f>
        <v>642.7727460000001</v>
      </c>
      <c r="CD134" s="53" cm="1">
        <f t="array" aca="1" ref="CD134" ca="1">CA134*CELL("contents",$Q134)</f>
        <v>0</v>
      </c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>
        <f t="shared" si="247"/>
        <v>0</v>
      </c>
      <c r="CR134" s="51">
        <f t="shared" si="248"/>
        <v>0</v>
      </c>
      <c r="CS134" s="53">
        <f t="shared" si="233"/>
        <v>0</v>
      </c>
      <c r="CT134" s="53">
        <f t="shared" si="249"/>
        <v>0</v>
      </c>
      <c r="CU134" s="53">
        <f t="shared" si="250"/>
        <v>0</v>
      </c>
      <c r="CV134" s="53">
        <f t="shared" si="251"/>
        <v>0</v>
      </c>
      <c r="CW134" s="53">
        <f t="shared" si="252"/>
        <v>0</v>
      </c>
      <c r="CX134" s="53">
        <f t="shared" si="253"/>
        <v>0</v>
      </c>
      <c r="CY134" s="53">
        <f t="shared" si="254"/>
        <v>0</v>
      </c>
      <c r="CZ134" s="53">
        <f t="shared" si="255"/>
        <v>0</v>
      </c>
      <c r="DA134" s="53">
        <f t="shared" si="256"/>
        <v>0</v>
      </c>
      <c r="DB134" s="53">
        <f t="shared" si="257"/>
        <v>0</v>
      </c>
      <c r="DC134" s="53">
        <f t="shared" si="258"/>
        <v>0</v>
      </c>
      <c r="DD134" s="53">
        <f t="shared" si="259"/>
        <v>0</v>
      </c>
      <c r="DE134" s="10">
        <f t="shared" si="260"/>
        <v>0</v>
      </c>
      <c r="DF134" s="54">
        <f t="shared" si="261"/>
        <v>0</v>
      </c>
      <c r="DG134" s="10">
        <f t="shared" si="262"/>
        <v>0</v>
      </c>
      <c r="DH134" s="53" cm="1">
        <f t="array" aca="1" ref="DH134" ca="1">DE134*CELL("contents",$Q134)</f>
        <v>0</v>
      </c>
      <c r="DI134" s="53" cm="1">
        <f t="array" aca="1" ref="DI134" ca="1">DF134*CELL("contents",$Q134)</f>
        <v>0</v>
      </c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>
        <f t="shared" si="263"/>
        <v>0</v>
      </c>
      <c r="DW134" s="51">
        <f t="shared" si="264"/>
        <v>0</v>
      </c>
      <c r="DX134" s="53">
        <f t="shared" si="343"/>
        <v>0</v>
      </c>
      <c r="DY134" s="53">
        <f t="shared" si="344"/>
        <v>0</v>
      </c>
      <c r="DZ134" s="53">
        <f t="shared" si="345"/>
        <v>0</v>
      </c>
      <c r="EA134" s="53">
        <f t="shared" si="346"/>
        <v>0</v>
      </c>
      <c r="EB134" s="53">
        <f t="shared" si="347"/>
        <v>0</v>
      </c>
      <c r="EC134" s="53">
        <f t="shared" si="348"/>
        <v>0</v>
      </c>
      <c r="ED134" s="53">
        <f t="shared" si="349"/>
        <v>0</v>
      </c>
      <c r="EE134" s="53">
        <f t="shared" si="350"/>
        <v>0</v>
      </c>
      <c r="EF134" s="53">
        <f t="shared" si="351"/>
        <v>0</v>
      </c>
      <c r="EG134" s="53">
        <f t="shared" si="352"/>
        <v>0</v>
      </c>
      <c r="EH134" s="53">
        <f t="shared" si="353"/>
        <v>0</v>
      </c>
      <c r="EI134" s="53">
        <f t="shared" si="354"/>
        <v>0</v>
      </c>
      <c r="EJ134" s="10">
        <f t="shared" si="265"/>
        <v>0</v>
      </c>
      <c r="EK134" s="54">
        <f t="shared" si="266"/>
        <v>0</v>
      </c>
      <c r="EL134" s="10">
        <f t="shared" si="267"/>
        <v>0</v>
      </c>
      <c r="EM134" s="53" cm="1">
        <f t="array" aca="1" ref="EM134" ca="1">EJ134*CELL("contents",$Q134)</f>
        <v>0</v>
      </c>
      <c r="EN134" s="53" cm="1">
        <f t="array" aca="1" ref="EN134" ca="1">EK134*CELL("contents",$Q134)</f>
        <v>0</v>
      </c>
      <c r="EO134" s="11">
        <f t="shared" si="268"/>
        <v>3213.8637300000005</v>
      </c>
      <c r="EP134" s="2">
        <v>1</v>
      </c>
      <c r="EQ134" s="2">
        <f t="shared" ref="EQ134:ET134" si="365">EP134*1.0215</f>
        <v>1.0215000000000001</v>
      </c>
      <c r="ER134" s="2">
        <f t="shared" si="365"/>
        <v>1.0434622500000001</v>
      </c>
      <c r="ES134" s="2">
        <f t="shared" si="365"/>
        <v>1.0658966883750003</v>
      </c>
      <c r="ET134" s="2">
        <f t="shared" si="365"/>
        <v>1.0888134671750629</v>
      </c>
      <c r="EU134" s="53">
        <f t="shared" si="356"/>
        <v>0</v>
      </c>
      <c r="EV134" s="53">
        <f t="shared" si="270"/>
        <v>3213.8637300000005</v>
      </c>
      <c r="EW134" s="69">
        <f t="shared" si="357"/>
        <v>0</v>
      </c>
      <c r="EX134" s="69">
        <f t="shared" si="358"/>
        <v>0</v>
      </c>
      <c r="EY134" s="9">
        <f t="shared" si="272"/>
        <v>0</v>
      </c>
      <c r="EZ134" s="9">
        <f t="shared" si="235"/>
        <v>0</v>
      </c>
      <c r="FA134" s="9">
        <f t="shared" si="236"/>
        <v>0</v>
      </c>
      <c r="FB134" s="9">
        <f t="shared" si="237"/>
        <v>0</v>
      </c>
      <c r="FC134" t="s">
        <v>1536</v>
      </c>
    </row>
    <row r="135" spans="1:159" ht="25.5" x14ac:dyDescent="0.25">
      <c r="A135" s="2">
        <v>1.2</v>
      </c>
      <c r="B135" s="2" t="s">
        <v>414</v>
      </c>
      <c r="C135" s="4" t="s">
        <v>157</v>
      </c>
      <c r="D135" s="2" t="s">
        <v>415</v>
      </c>
      <c r="E135" s="33" t="s">
        <v>416</v>
      </c>
      <c r="F135" s="2"/>
      <c r="G135" s="4" t="s">
        <v>347</v>
      </c>
      <c r="H135" s="6" t="s">
        <v>347</v>
      </c>
      <c r="I135" s="4"/>
      <c r="J135" s="4" t="s">
        <v>154</v>
      </c>
      <c r="K135" s="75"/>
      <c r="L135" s="80">
        <v>1</v>
      </c>
      <c r="M135" s="57">
        <v>0</v>
      </c>
      <c r="N135" s="86">
        <v>0.53</v>
      </c>
      <c r="O135" s="6" t="s">
        <v>155</v>
      </c>
      <c r="P135" s="2" t="s">
        <v>352</v>
      </c>
      <c r="Q135" s="200">
        <f>VLOOKUP(P135,Contingencies!$A$2:$D$7,4,FALSE)</f>
        <v>0.2</v>
      </c>
      <c r="R135" s="53">
        <f t="shared" si="359"/>
        <v>1754</v>
      </c>
      <c r="S135" s="67">
        <f t="shared" si="360"/>
        <v>0</v>
      </c>
      <c r="T135" s="4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>
        <f t="shared" si="361"/>
        <v>0</v>
      </c>
      <c r="AH135" s="51">
        <f t="shared" si="238"/>
        <v>0</v>
      </c>
      <c r="AI135" s="53">
        <f t="shared" si="319"/>
        <v>0</v>
      </c>
      <c r="AJ135" s="53">
        <f t="shared" si="320"/>
        <v>0</v>
      </c>
      <c r="AK135" s="53">
        <f t="shared" si="321"/>
        <v>0</v>
      </c>
      <c r="AL135" s="53">
        <f t="shared" si="322"/>
        <v>0</v>
      </c>
      <c r="AM135" s="53">
        <f t="shared" si="323"/>
        <v>0</v>
      </c>
      <c r="AN135" s="53">
        <f t="shared" si="324"/>
        <v>0</v>
      </c>
      <c r="AO135" s="53">
        <f t="shared" si="325"/>
        <v>0</v>
      </c>
      <c r="AP135" s="53">
        <f t="shared" si="326"/>
        <v>0</v>
      </c>
      <c r="AQ135" s="53">
        <f t="shared" si="327"/>
        <v>0</v>
      </c>
      <c r="AR135" s="53">
        <f t="shared" si="328"/>
        <v>0</v>
      </c>
      <c r="AS135" s="53">
        <f t="shared" si="329"/>
        <v>0</v>
      </c>
      <c r="AT135" s="53">
        <f t="shared" si="330"/>
        <v>0</v>
      </c>
      <c r="AU135" s="10">
        <f t="shared" si="239"/>
        <v>0</v>
      </c>
      <c r="AV135" s="54">
        <f t="shared" si="240"/>
        <v>0</v>
      </c>
      <c r="AW135" s="10">
        <f t="shared" si="241"/>
        <v>0</v>
      </c>
      <c r="AX135" s="53" cm="1">
        <f t="array" aca="1" ref="AX135" ca="1">AU135*CELL("contents",$Q135)</f>
        <v>0</v>
      </c>
      <c r="AY135" s="53" cm="1">
        <f t="array" aca="1" ref="AY135" ca="1">AV135*CELL("contents",$Q135)</f>
        <v>0</v>
      </c>
      <c r="AZ135" s="2"/>
      <c r="BA135" s="2"/>
      <c r="BB135" s="2"/>
      <c r="BC135" s="2"/>
      <c r="BD135" s="2"/>
      <c r="BE135" s="4">
        <v>8770</v>
      </c>
      <c r="BF135" s="4"/>
      <c r="BG135" s="2"/>
      <c r="BH135" s="2"/>
      <c r="BI135" s="2"/>
      <c r="BJ135" s="2"/>
      <c r="BK135" s="2"/>
      <c r="BL135" s="2">
        <f t="shared" si="242"/>
        <v>0</v>
      </c>
      <c r="BM135" s="51">
        <f t="shared" si="243"/>
        <v>0</v>
      </c>
      <c r="BN135" s="53">
        <f t="shared" si="331"/>
        <v>0</v>
      </c>
      <c r="BO135" s="53">
        <f t="shared" si="332"/>
        <v>0</v>
      </c>
      <c r="BP135" s="53">
        <f t="shared" si="333"/>
        <v>0</v>
      </c>
      <c r="BQ135" s="53">
        <f t="shared" si="334"/>
        <v>0</v>
      </c>
      <c r="BR135" s="53">
        <f t="shared" si="335"/>
        <v>0</v>
      </c>
      <c r="BS135" s="53">
        <f t="shared" si="336"/>
        <v>8770</v>
      </c>
      <c r="BT135" s="53">
        <f t="shared" si="337"/>
        <v>0</v>
      </c>
      <c r="BU135" s="53">
        <f t="shared" si="338"/>
        <v>0</v>
      </c>
      <c r="BV135" s="53">
        <f t="shared" si="339"/>
        <v>0</v>
      </c>
      <c r="BW135" s="53">
        <f t="shared" si="340"/>
        <v>0</v>
      </c>
      <c r="BX135" s="53">
        <f t="shared" si="341"/>
        <v>0</v>
      </c>
      <c r="BY135" s="53">
        <f t="shared" si="342"/>
        <v>0</v>
      </c>
      <c r="BZ135" s="10">
        <f t="shared" si="244"/>
        <v>8770</v>
      </c>
      <c r="CA135" s="54">
        <f t="shared" si="245"/>
        <v>0</v>
      </c>
      <c r="CB135" s="10">
        <f t="shared" si="246"/>
        <v>8770</v>
      </c>
      <c r="CC135" s="53" cm="1">
        <f t="array" aca="1" ref="CC135" ca="1">BZ135*CELL("contents",$Q135)</f>
        <v>1754</v>
      </c>
      <c r="CD135" s="53" cm="1">
        <f t="array" aca="1" ref="CD135" ca="1">CA135*CELL("contents",$Q135)</f>
        <v>0</v>
      </c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>
        <f t="shared" si="247"/>
        <v>0</v>
      </c>
      <c r="CR135" s="51">
        <f t="shared" si="248"/>
        <v>0</v>
      </c>
      <c r="CS135" s="53">
        <f t="shared" si="233"/>
        <v>0</v>
      </c>
      <c r="CT135" s="53">
        <f t="shared" si="249"/>
        <v>0</v>
      </c>
      <c r="CU135" s="53">
        <f t="shared" si="250"/>
        <v>0</v>
      </c>
      <c r="CV135" s="53">
        <f t="shared" si="251"/>
        <v>0</v>
      </c>
      <c r="CW135" s="53">
        <f t="shared" si="252"/>
        <v>0</v>
      </c>
      <c r="CX135" s="53">
        <f t="shared" si="253"/>
        <v>0</v>
      </c>
      <c r="CY135" s="53">
        <f t="shared" si="254"/>
        <v>0</v>
      </c>
      <c r="CZ135" s="53">
        <f t="shared" si="255"/>
        <v>0</v>
      </c>
      <c r="DA135" s="53">
        <f t="shared" si="256"/>
        <v>0</v>
      </c>
      <c r="DB135" s="53">
        <f t="shared" si="257"/>
        <v>0</v>
      </c>
      <c r="DC135" s="53">
        <f t="shared" si="258"/>
        <v>0</v>
      </c>
      <c r="DD135" s="53">
        <f t="shared" si="259"/>
        <v>0</v>
      </c>
      <c r="DE135" s="10">
        <f t="shared" si="260"/>
        <v>0</v>
      </c>
      <c r="DF135" s="54">
        <f t="shared" si="261"/>
        <v>0</v>
      </c>
      <c r="DG135" s="10">
        <f t="shared" si="262"/>
        <v>0</v>
      </c>
      <c r="DH135" s="53" cm="1">
        <f t="array" aca="1" ref="DH135" ca="1">DE135*CELL("contents",$Q135)</f>
        <v>0</v>
      </c>
      <c r="DI135" s="53" cm="1">
        <f t="array" aca="1" ref="DI135" ca="1">DF135*CELL("contents",$Q135)</f>
        <v>0</v>
      </c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>
        <f t="shared" si="263"/>
        <v>0</v>
      </c>
      <c r="DW135" s="51">
        <f t="shared" si="264"/>
        <v>0</v>
      </c>
      <c r="DX135" s="53">
        <f t="shared" si="343"/>
        <v>0</v>
      </c>
      <c r="DY135" s="53">
        <f t="shared" si="344"/>
        <v>0</v>
      </c>
      <c r="DZ135" s="53">
        <f t="shared" si="345"/>
        <v>0</v>
      </c>
      <c r="EA135" s="53">
        <f t="shared" si="346"/>
        <v>0</v>
      </c>
      <c r="EB135" s="53">
        <f t="shared" si="347"/>
        <v>0</v>
      </c>
      <c r="EC135" s="53">
        <f t="shared" si="348"/>
        <v>0</v>
      </c>
      <c r="ED135" s="53">
        <f t="shared" si="349"/>
        <v>0</v>
      </c>
      <c r="EE135" s="53">
        <f t="shared" si="350"/>
        <v>0</v>
      </c>
      <c r="EF135" s="53">
        <f t="shared" si="351"/>
        <v>0</v>
      </c>
      <c r="EG135" s="53">
        <f t="shared" si="352"/>
        <v>0</v>
      </c>
      <c r="EH135" s="53">
        <f t="shared" si="353"/>
        <v>0</v>
      </c>
      <c r="EI135" s="53">
        <f t="shared" si="354"/>
        <v>0</v>
      </c>
      <c r="EJ135" s="10">
        <f t="shared" si="265"/>
        <v>0</v>
      </c>
      <c r="EK135" s="54">
        <f t="shared" si="266"/>
        <v>0</v>
      </c>
      <c r="EL135" s="10">
        <f t="shared" si="267"/>
        <v>0</v>
      </c>
      <c r="EM135" s="53" cm="1">
        <f t="array" aca="1" ref="EM135" ca="1">EJ135*CELL("contents",$Q135)</f>
        <v>0</v>
      </c>
      <c r="EN135" s="53" cm="1">
        <f t="array" aca="1" ref="EN135" ca="1">EK135*CELL("contents",$Q135)</f>
        <v>0</v>
      </c>
      <c r="EO135" s="11">
        <f t="shared" si="268"/>
        <v>8770</v>
      </c>
      <c r="EP135" s="2">
        <v>1</v>
      </c>
      <c r="EQ135" s="2">
        <f t="shared" ref="EQ135:ET135" si="366">EP135*1.0215</f>
        <v>1.0215000000000001</v>
      </c>
      <c r="ER135" s="2">
        <f t="shared" si="366"/>
        <v>1.0434622500000001</v>
      </c>
      <c r="ES135" s="2">
        <f t="shared" si="366"/>
        <v>1.0658966883750003</v>
      </c>
      <c r="ET135" s="2">
        <f t="shared" si="366"/>
        <v>1.0888134671750629</v>
      </c>
      <c r="EU135" s="53">
        <f t="shared" si="356"/>
        <v>0</v>
      </c>
      <c r="EV135" s="53">
        <f t="shared" si="270"/>
        <v>0</v>
      </c>
      <c r="EW135" s="69">
        <f t="shared" si="357"/>
        <v>0</v>
      </c>
      <c r="EX135" s="69">
        <f t="shared" si="358"/>
        <v>0</v>
      </c>
      <c r="EY135" s="9">
        <f t="shared" si="272"/>
        <v>0</v>
      </c>
      <c r="EZ135" s="9">
        <f t="shared" si="235"/>
        <v>0</v>
      </c>
      <c r="FA135" s="9">
        <f t="shared" si="236"/>
        <v>0</v>
      </c>
      <c r="FB135" s="9">
        <f t="shared" si="237"/>
        <v>0</v>
      </c>
      <c r="FC135" t="s">
        <v>1536</v>
      </c>
    </row>
    <row r="136" spans="1:159" ht="25.5" x14ac:dyDescent="0.25">
      <c r="A136" s="2">
        <v>1.2</v>
      </c>
      <c r="B136" s="2" t="s">
        <v>418</v>
      </c>
      <c r="C136" s="4" t="s">
        <v>157</v>
      </c>
      <c r="D136" s="2" t="s">
        <v>419</v>
      </c>
      <c r="E136" s="33" t="s">
        <v>420</v>
      </c>
      <c r="F136" s="2"/>
      <c r="G136" s="4" t="s">
        <v>151</v>
      </c>
      <c r="H136" s="6" t="s">
        <v>163</v>
      </c>
      <c r="I136" s="4" t="s">
        <v>348</v>
      </c>
      <c r="J136" s="7" t="s">
        <v>154</v>
      </c>
      <c r="K136" s="75">
        <v>115</v>
      </c>
      <c r="L136" s="82">
        <v>115</v>
      </c>
      <c r="M136" s="57">
        <v>0</v>
      </c>
      <c r="N136" s="86">
        <v>0</v>
      </c>
      <c r="O136" s="6" t="s">
        <v>155</v>
      </c>
      <c r="P136" s="2" t="s">
        <v>352</v>
      </c>
      <c r="Q136" s="200">
        <f>VLOOKUP(P136,Contingencies!$A$2:$D$7,4,FALSE)</f>
        <v>0.2</v>
      </c>
      <c r="R136" s="53">
        <f t="shared" si="359"/>
        <v>469.8900000000001</v>
      </c>
      <c r="S136" s="67">
        <f t="shared" si="360"/>
        <v>0</v>
      </c>
      <c r="T136" s="4"/>
      <c r="U136" s="2"/>
      <c r="V136" s="2"/>
      <c r="W136" s="2"/>
      <c r="X136" s="2"/>
      <c r="Y136" s="2"/>
      <c r="Z136" s="2"/>
      <c r="AA136" s="2"/>
      <c r="AB136" s="2"/>
      <c r="AC136" s="4">
        <v>20</v>
      </c>
      <c r="AD136" s="2"/>
      <c r="AE136" s="2"/>
      <c r="AF136" s="2"/>
      <c r="AG136" s="2">
        <f t="shared" si="361"/>
        <v>20</v>
      </c>
      <c r="AH136" s="51">
        <f t="shared" si="238"/>
        <v>0.13333333333333333</v>
      </c>
      <c r="AI136" s="53">
        <f t="shared" si="319"/>
        <v>0</v>
      </c>
      <c r="AJ136" s="53">
        <f t="shared" si="320"/>
        <v>0</v>
      </c>
      <c r="AK136" s="53">
        <f t="shared" si="321"/>
        <v>0</v>
      </c>
      <c r="AL136" s="53">
        <f t="shared" si="322"/>
        <v>0</v>
      </c>
      <c r="AM136" s="53">
        <f t="shared" si="323"/>
        <v>0</v>
      </c>
      <c r="AN136" s="53">
        <f t="shared" si="324"/>
        <v>0</v>
      </c>
      <c r="AO136" s="53">
        <f t="shared" si="325"/>
        <v>0</v>
      </c>
      <c r="AP136" s="53">
        <f t="shared" si="326"/>
        <v>0</v>
      </c>
      <c r="AQ136" s="53">
        <f t="shared" si="327"/>
        <v>2349.4500000000003</v>
      </c>
      <c r="AR136" s="53">
        <f t="shared" si="328"/>
        <v>0</v>
      </c>
      <c r="AS136" s="53">
        <f t="shared" si="329"/>
        <v>0</v>
      </c>
      <c r="AT136" s="53">
        <f t="shared" si="330"/>
        <v>0</v>
      </c>
      <c r="AU136" s="10">
        <f t="shared" si="239"/>
        <v>2349.4500000000003</v>
      </c>
      <c r="AV136" s="54">
        <f t="shared" si="240"/>
        <v>0</v>
      </c>
      <c r="AW136" s="10">
        <f t="shared" si="241"/>
        <v>2349.4500000000003</v>
      </c>
      <c r="AX136" s="53" cm="1">
        <f t="array" aca="1" ref="AX136" ca="1">AU136*CELL("contents",$Q136)</f>
        <v>469.8900000000001</v>
      </c>
      <c r="AY136" s="53" cm="1">
        <f t="array" aca="1" ref="AY136" ca="1">AV136*CELL("contents",$Q136)</f>
        <v>0</v>
      </c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>
        <f t="shared" si="242"/>
        <v>0</v>
      </c>
      <c r="BM136" s="51">
        <f t="shared" si="243"/>
        <v>0</v>
      </c>
      <c r="BN136" s="53">
        <f t="shared" si="331"/>
        <v>0</v>
      </c>
      <c r="BO136" s="53">
        <f t="shared" si="332"/>
        <v>0</v>
      </c>
      <c r="BP136" s="53">
        <f t="shared" si="333"/>
        <v>0</v>
      </c>
      <c r="BQ136" s="53">
        <f t="shared" si="334"/>
        <v>0</v>
      </c>
      <c r="BR136" s="53">
        <f t="shared" si="335"/>
        <v>0</v>
      </c>
      <c r="BS136" s="53">
        <f t="shared" si="336"/>
        <v>0</v>
      </c>
      <c r="BT136" s="53">
        <f t="shared" si="337"/>
        <v>0</v>
      </c>
      <c r="BU136" s="53">
        <f t="shared" si="338"/>
        <v>0</v>
      </c>
      <c r="BV136" s="53">
        <f t="shared" si="339"/>
        <v>0</v>
      </c>
      <c r="BW136" s="53">
        <f t="shared" si="340"/>
        <v>0</v>
      </c>
      <c r="BX136" s="53">
        <f t="shared" si="341"/>
        <v>0</v>
      </c>
      <c r="BY136" s="53">
        <f t="shared" si="342"/>
        <v>0</v>
      </c>
      <c r="BZ136" s="10">
        <f t="shared" si="244"/>
        <v>0</v>
      </c>
      <c r="CA136" s="54">
        <f t="shared" si="245"/>
        <v>0</v>
      </c>
      <c r="CB136" s="10">
        <f t="shared" si="246"/>
        <v>0</v>
      </c>
      <c r="CC136" s="53" cm="1">
        <f t="array" aca="1" ref="CC136" ca="1">BZ136*CELL("contents",$Q136)</f>
        <v>0</v>
      </c>
      <c r="CD136" s="53" cm="1">
        <f t="array" aca="1" ref="CD136" ca="1">CA136*CELL("contents",$Q136)</f>
        <v>0</v>
      </c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>
        <f t="shared" si="247"/>
        <v>0</v>
      </c>
      <c r="CR136" s="51">
        <f t="shared" si="248"/>
        <v>0</v>
      </c>
      <c r="CS136" s="53">
        <f t="shared" si="233"/>
        <v>0</v>
      </c>
      <c r="CT136" s="53">
        <f t="shared" si="249"/>
        <v>0</v>
      </c>
      <c r="CU136" s="53">
        <f t="shared" si="250"/>
        <v>0</v>
      </c>
      <c r="CV136" s="53">
        <f t="shared" si="251"/>
        <v>0</v>
      </c>
      <c r="CW136" s="53">
        <f t="shared" si="252"/>
        <v>0</v>
      </c>
      <c r="CX136" s="53">
        <f t="shared" si="253"/>
        <v>0</v>
      </c>
      <c r="CY136" s="53">
        <f t="shared" si="254"/>
        <v>0</v>
      </c>
      <c r="CZ136" s="53">
        <f t="shared" si="255"/>
        <v>0</v>
      </c>
      <c r="DA136" s="53">
        <f t="shared" si="256"/>
        <v>0</v>
      </c>
      <c r="DB136" s="53">
        <f t="shared" si="257"/>
        <v>0</v>
      </c>
      <c r="DC136" s="53">
        <f t="shared" si="258"/>
        <v>0</v>
      </c>
      <c r="DD136" s="53">
        <f t="shared" si="259"/>
        <v>0</v>
      </c>
      <c r="DE136" s="10">
        <f t="shared" si="260"/>
        <v>0</v>
      </c>
      <c r="DF136" s="54">
        <f t="shared" si="261"/>
        <v>0</v>
      </c>
      <c r="DG136" s="10">
        <f t="shared" si="262"/>
        <v>0</v>
      </c>
      <c r="DH136" s="53" cm="1">
        <f t="array" aca="1" ref="DH136" ca="1">DE136*CELL("contents",$Q136)</f>
        <v>0</v>
      </c>
      <c r="DI136" s="53" cm="1">
        <f t="array" aca="1" ref="DI136" ca="1">DF136*CELL("contents",$Q136)</f>
        <v>0</v>
      </c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>
        <f t="shared" si="263"/>
        <v>0</v>
      </c>
      <c r="DW136" s="51">
        <f t="shared" si="264"/>
        <v>0</v>
      </c>
      <c r="DX136" s="53">
        <f t="shared" si="343"/>
        <v>0</v>
      </c>
      <c r="DY136" s="53">
        <f t="shared" si="344"/>
        <v>0</v>
      </c>
      <c r="DZ136" s="53">
        <f t="shared" si="345"/>
        <v>0</v>
      </c>
      <c r="EA136" s="53">
        <f t="shared" si="346"/>
        <v>0</v>
      </c>
      <c r="EB136" s="53">
        <f t="shared" si="347"/>
        <v>0</v>
      </c>
      <c r="EC136" s="53">
        <f t="shared" si="348"/>
        <v>0</v>
      </c>
      <c r="ED136" s="53">
        <f t="shared" si="349"/>
        <v>0</v>
      </c>
      <c r="EE136" s="53">
        <f t="shared" si="350"/>
        <v>0</v>
      </c>
      <c r="EF136" s="53">
        <f t="shared" si="351"/>
        <v>0</v>
      </c>
      <c r="EG136" s="53">
        <f t="shared" si="352"/>
        <v>0</v>
      </c>
      <c r="EH136" s="53">
        <f t="shared" si="353"/>
        <v>0</v>
      </c>
      <c r="EI136" s="53">
        <f t="shared" si="354"/>
        <v>0</v>
      </c>
      <c r="EJ136" s="10">
        <f t="shared" si="265"/>
        <v>0</v>
      </c>
      <c r="EK136" s="54">
        <f t="shared" si="266"/>
        <v>0</v>
      </c>
      <c r="EL136" s="10">
        <f t="shared" si="267"/>
        <v>0</v>
      </c>
      <c r="EM136" s="53" cm="1">
        <f t="array" aca="1" ref="EM136" ca="1">EJ136*CELL("contents",$Q136)</f>
        <v>0</v>
      </c>
      <c r="EN136" s="53" cm="1">
        <f t="array" aca="1" ref="EN136" ca="1">EK136*CELL("contents",$Q136)</f>
        <v>0</v>
      </c>
      <c r="EO136" s="11">
        <f t="shared" si="268"/>
        <v>2349.4500000000003</v>
      </c>
      <c r="EP136" s="2">
        <v>1</v>
      </c>
      <c r="EQ136" s="2">
        <f t="shared" ref="EQ136:ET136" si="367">EP136*1.0215</f>
        <v>1.0215000000000001</v>
      </c>
      <c r="ER136" s="2">
        <f t="shared" si="367"/>
        <v>1.0434622500000001</v>
      </c>
      <c r="ES136" s="2">
        <f t="shared" si="367"/>
        <v>1.0658966883750003</v>
      </c>
      <c r="ET136" s="2">
        <f t="shared" si="367"/>
        <v>1.0888134671750629</v>
      </c>
      <c r="EU136" s="53">
        <f t="shared" si="356"/>
        <v>2349.4500000000003</v>
      </c>
      <c r="EV136" s="53">
        <f t="shared" si="270"/>
        <v>0</v>
      </c>
      <c r="EW136" s="69">
        <f t="shared" si="357"/>
        <v>0</v>
      </c>
      <c r="EX136" s="69">
        <f t="shared" si="358"/>
        <v>0</v>
      </c>
      <c r="EY136" s="9">
        <f t="shared" si="272"/>
        <v>0</v>
      </c>
      <c r="EZ136" s="9">
        <f t="shared" si="235"/>
        <v>0</v>
      </c>
      <c r="FA136" s="9">
        <f t="shared" si="236"/>
        <v>0</v>
      </c>
      <c r="FB136" s="9">
        <f t="shared" si="237"/>
        <v>0</v>
      </c>
      <c r="FC136" t="s">
        <v>1541</v>
      </c>
    </row>
    <row r="137" spans="1:159" x14ac:dyDescent="0.25">
      <c r="A137" s="2">
        <v>1.2</v>
      </c>
      <c r="B137" s="2" t="s">
        <v>421</v>
      </c>
      <c r="C137" s="4" t="s">
        <v>157</v>
      </c>
      <c r="D137" s="2" t="s">
        <v>422</v>
      </c>
      <c r="E137" s="33" t="s">
        <v>423</v>
      </c>
      <c r="F137" s="2"/>
      <c r="G137" s="4" t="s">
        <v>151</v>
      </c>
      <c r="H137" s="6" t="s">
        <v>163</v>
      </c>
      <c r="I137" s="4" t="s">
        <v>348</v>
      </c>
      <c r="J137" s="7" t="s">
        <v>154</v>
      </c>
      <c r="K137" s="75">
        <v>115</v>
      </c>
      <c r="L137" s="82">
        <v>115</v>
      </c>
      <c r="M137" s="57">
        <v>0</v>
      </c>
      <c r="N137" s="86">
        <v>0</v>
      </c>
      <c r="O137" s="6" t="s">
        <v>155</v>
      </c>
      <c r="P137" s="2" t="s">
        <v>352</v>
      </c>
      <c r="Q137" s="200">
        <f>VLOOKUP(P137,Contingencies!$A$2:$D$7,4,FALSE)</f>
        <v>0.2</v>
      </c>
      <c r="R137" s="53">
        <f t="shared" si="359"/>
        <v>751.82400000000007</v>
      </c>
      <c r="S137" s="67">
        <f t="shared" si="360"/>
        <v>0</v>
      </c>
      <c r="T137" s="4"/>
      <c r="U137" s="2"/>
      <c r="V137" s="2"/>
      <c r="W137" s="2"/>
      <c r="X137" s="2"/>
      <c r="Y137" s="2"/>
      <c r="Z137" s="2"/>
      <c r="AA137" s="2"/>
      <c r="AB137" s="2"/>
      <c r="AC137" s="2"/>
      <c r="AD137" s="4">
        <v>8</v>
      </c>
      <c r="AE137" s="4">
        <v>16</v>
      </c>
      <c r="AF137" s="4">
        <v>8</v>
      </c>
      <c r="AG137" s="2">
        <f t="shared" si="361"/>
        <v>32</v>
      </c>
      <c r="AH137" s="51">
        <f t="shared" si="238"/>
        <v>0.21333333333333332</v>
      </c>
      <c r="AI137" s="53">
        <f t="shared" si="319"/>
        <v>0</v>
      </c>
      <c r="AJ137" s="53">
        <f t="shared" si="320"/>
        <v>0</v>
      </c>
      <c r="AK137" s="53">
        <f t="shared" si="321"/>
        <v>0</v>
      </c>
      <c r="AL137" s="53">
        <f t="shared" si="322"/>
        <v>0</v>
      </c>
      <c r="AM137" s="53">
        <f t="shared" si="323"/>
        <v>0</v>
      </c>
      <c r="AN137" s="53">
        <f t="shared" si="324"/>
        <v>0</v>
      </c>
      <c r="AO137" s="53">
        <f t="shared" si="325"/>
        <v>0</v>
      </c>
      <c r="AP137" s="53">
        <f t="shared" si="326"/>
        <v>0</v>
      </c>
      <c r="AQ137" s="53">
        <f t="shared" si="327"/>
        <v>0</v>
      </c>
      <c r="AR137" s="53">
        <f t="shared" si="328"/>
        <v>939.78000000000009</v>
      </c>
      <c r="AS137" s="53">
        <f t="shared" si="329"/>
        <v>1879.5600000000002</v>
      </c>
      <c r="AT137" s="53">
        <f t="shared" si="330"/>
        <v>939.78000000000009</v>
      </c>
      <c r="AU137" s="10">
        <f t="shared" si="239"/>
        <v>3759.1200000000003</v>
      </c>
      <c r="AV137" s="54">
        <f t="shared" si="240"/>
        <v>0</v>
      </c>
      <c r="AW137" s="10">
        <f t="shared" si="241"/>
        <v>3759.1200000000003</v>
      </c>
      <c r="AX137" s="53" cm="1">
        <f t="array" aca="1" ref="AX137" ca="1">AU137*CELL("contents",$Q137)</f>
        <v>751.82400000000007</v>
      </c>
      <c r="AY137" s="53" cm="1">
        <f t="array" aca="1" ref="AY137" ca="1">AV137*CELL("contents",$Q137)</f>
        <v>0</v>
      </c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>
        <f t="shared" si="242"/>
        <v>0</v>
      </c>
      <c r="BM137" s="51">
        <f t="shared" si="243"/>
        <v>0</v>
      </c>
      <c r="BN137" s="53">
        <f t="shared" si="331"/>
        <v>0</v>
      </c>
      <c r="BO137" s="53">
        <f t="shared" si="332"/>
        <v>0</v>
      </c>
      <c r="BP137" s="53">
        <f t="shared" si="333"/>
        <v>0</v>
      </c>
      <c r="BQ137" s="53">
        <f t="shared" si="334"/>
        <v>0</v>
      </c>
      <c r="BR137" s="53">
        <f t="shared" si="335"/>
        <v>0</v>
      </c>
      <c r="BS137" s="53">
        <f t="shared" si="336"/>
        <v>0</v>
      </c>
      <c r="BT137" s="53">
        <f t="shared" si="337"/>
        <v>0</v>
      </c>
      <c r="BU137" s="53">
        <f t="shared" si="338"/>
        <v>0</v>
      </c>
      <c r="BV137" s="53">
        <f t="shared" si="339"/>
        <v>0</v>
      </c>
      <c r="BW137" s="53">
        <f t="shared" si="340"/>
        <v>0</v>
      </c>
      <c r="BX137" s="53">
        <f t="shared" si="341"/>
        <v>0</v>
      </c>
      <c r="BY137" s="53">
        <f t="shared" si="342"/>
        <v>0</v>
      </c>
      <c r="BZ137" s="10">
        <f t="shared" si="244"/>
        <v>0</v>
      </c>
      <c r="CA137" s="54">
        <f t="shared" si="245"/>
        <v>0</v>
      </c>
      <c r="CB137" s="10">
        <f t="shared" si="246"/>
        <v>0</v>
      </c>
      <c r="CC137" s="53" cm="1">
        <f t="array" aca="1" ref="CC137" ca="1">BZ137*CELL("contents",$Q137)</f>
        <v>0</v>
      </c>
      <c r="CD137" s="53" cm="1">
        <f t="array" aca="1" ref="CD137" ca="1">CA137*CELL("contents",$Q137)</f>
        <v>0</v>
      </c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>
        <f t="shared" si="247"/>
        <v>0</v>
      </c>
      <c r="CR137" s="51">
        <f t="shared" si="248"/>
        <v>0</v>
      </c>
      <c r="CS137" s="53">
        <f t="shared" si="233"/>
        <v>0</v>
      </c>
      <c r="CT137" s="53">
        <f t="shared" si="249"/>
        <v>0</v>
      </c>
      <c r="CU137" s="53">
        <f t="shared" si="250"/>
        <v>0</v>
      </c>
      <c r="CV137" s="53">
        <f t="shared" si="251"/>
        <v>0</v>
      </c>
      <c r="CW137" s="53">
        <f t="shared" si="252"/>
        <v>0</v>
      </c>
      <c r="CX137" s="53">
        <f t="shared" si="253"/>
        <v>0</v>
      </c>
      <c r="CY137" s="53">
        <f t="shared" si="254"/>
        <v>0</v>
      </c>
      <c r="CZ137" s="53">
        <f t="shared" si="255"/>
        <v>0</v>
      </c>
      <c r="DA137" s="53">
        <f t="shared" si="256"/>
        <v>0</v>
      </c>
      <c r="DB137" s="53">
        <f t="shared" si="257"/>
        <v>0</v>
      </c>
      <c r="DC137" s="53">
        <f t="shared" si="258"/>
        <v>0</v>
      </c>
      <c r="DD137" s="53">
        <f t="shared" si="259"/>
        <v>0</v>
      </c>
      <c r="DE137" s="10">
        <f t="shared" si="260"/>
        <v>0</v>
      </c>
      <c r="DF137" s="54">
        <f t="shared" si="261"/>
        <v>0</v>
      </c>
      <c r="DG137" s="10">
        <f t="shared" si="262"/>
        <v>0</v>
      </c>
      <c r="DH137" s="53" cm="1">
        <f t="array" aca="1" ref="DH137" ca="1">DE137*CELL("contents",$Q137)</f>
        <v>0</v>
      </c>
      <c r="DI137" s="53" cm="1">
        <f t="array" aca="1" ref="DI137" ca="1">DF137*CELL("contents",$Q137)</f>
        <v>0</v>
      </c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>
        <f t="shared" si="263"/>
        <v>0</v>
      </c>
      <c r="DW137" s="51">
        <f t="shared" si="264"/>
        <v>0</v>
      </c>
      <c r="DX137" s="53">
        <f t="shared" si="343"/>
        <v>0</v>
      </c>
      <c r="DY137" s="53">
        <f t="shared" si="344"/>
        <v>0</v>
      </c>
      <c r="DZ137" s="53">
        <f t="shared" si="345"/>
        <v>0</v>
      </c>
      <c r="EA137" s="53">
        <f t="shared" si="346"/>
        <v>0</v>
      </c>
      <c r="EB137" s="53">
        <f t="shared" si="347"/>
        <v>0</v>
      </c>
      <c r="EC137" s="53">
        <f t="shared" si="348"/>
        <v>0</v>
      </c>
      <c r="ED137" s="53">
        <f t="shared" si="349"/>
        <v>0</v>
      </c>
      <c r="EE137" s="53">
        <f t="shared" si="350"/>
        <v>0</v>
      </c>
      <c r="EF137" s="53">
        <f t="shared" si="351"/>
        <v>0</v>
      </c>
      <c r="EG137" s="53">
        <f t="shared" si="352"/>
        <v>0</v>
      </c>
      <c r="EH137" s="53">
        <f t="shared" si="353"/>
        <v>0</v>
      </c>
      <c r="EI137" s="53">
        <f t="shared" si="354"/>
        <v>0</v>
      </c>
      <c r="EJ137" s="10">
        <f t="shared" si="265"/>
        <v>0</v>
      </c>
      <c r="EK137" s="54">
        <f t="shared" si="266"/>
        <v>0</v>
      </c>
      <c r="EL137" s="10">
        <f t="shared" si="267"/>
        <v>0</v>
      </c>
      <c r="EM137" s="53" cm="1">
        <f t="array" aca="1" ref="EM137" ca="1">EJ137*CELL("contents",$Q137)</f>
        <v>0</v>
      </c>
      <c r="EN137" s="53" cm="1">
        <f t="array" aca="1" ref="EN137" ca="1">EK137*CELL("contents",$Q137)</f>
        <v>0</v>
      </c>
      <c r="EO137" s="11">
        <f t="shared" si="268"/>
        <v>3759.1200000000003</v>
      </c>
      <c r="EP137" s="2">
        <v>1</v>
      </c>
      <c r="EQ137" s="2">
        <f t="shared" ref="EQ137:ET137" si="368">EP137*1.0215</f>
        <v>1.0215000000000001</v>
      </c>
      <c r="ER137" s="2">
        <f t="shared" si="368"/>
        <v>1.0434622500000001</v>
      </c>
      <c r="ES137" s="2">
        <f t="shared" si="368"/>
        <v>1.0658966883750003</v>
      </c>
      <c r="ET137" s="2">
        <f t="shared" si="368"/>
        <v>1.0888134671750629</v>
      </c>
      <c r="EU137" s="53">
        <f t="shared" si="356"/>
        <v>3759.1200000000003</v>
      </c>
      <c r="EV137" s="53">
        <f t="shared" si="270"/>
        <v>0</v>
      </c>
      <c r="EW137" s="69">
        <f t="shared" si="357"/>
        <v>0</v>
      </c>
      <c r="EX137" s="69">
        <f t="shared" si="358"/>
        <v>0</v>
      </c>
      <c r="EY137" s="9">
        <f t="shared" si="272"/>
        <v>0</v>
      </c>
      <c r="EZ137" s="9">
        <f t="shared" si="235"/>
        <v>0</v>
      </c>
      <c r="FA137" s="9">
        <f t="shared" si="236"/>
        <v>0</v>
      </c>
      <c r="FB137" s="9">
        <f t="shared" si="237"/>
        <v>0</v>
      </c>
      <c r="FC137" t="s">
        <v>1541</v>
      </c>
    </row>
    <row r="138" spans="1:159" x14ac:dyDescent="0.25">
      <c r="A138" s="2">
        <v>1.2</v>
      </c>
      <c r="B138" s="2" t="s">
        <v>424</v>
      </c>
      <c r="C138" s="4" t="s">
        <v>157</v>
      </c>
      <c r="D138" s="2" t="s">
        <v>425</v>
      </c>
      <c r="E138" s="33" t="s">
        <v>426</v>
      </c>
      <c r="F138" s="2"/>
      <c r="G138" s="4" t="s">
        <v>151</v>
      </c>
      <c r="H138" s="6" t="s">
        <v>163</v>
      </c>
      <c r="I138" s="4" t="s">
        <v>348</v>
      </c>
      <c r="J138" s="7" t="s">
        <v>154</v>
      </c>
      <c r="K138" s="75">
        <v>115</v>
      </c>
      <c r="L138" s="82">
        <v>115</v>
      </c>
      <c r="M138" s="57">
        <v>0</v>
      </c>
      <c r="N138" s="86">
        <v>0</v>
      </c>
      <c r="O138" s="6" t="s">
        <v>155</v>
      </c>
      <c r="P138" s="2" t="s">
        <v>352</v>
      </c>
      <c r="Q138" s="200">
        <f>VLOOKUP(P138,Contingencies!$A$2:$D$7,4,FALSE)</f>
        <v>0.2</v>
      </c>
      <c r="R138" s="53">
        <f t="shared" si="359"/>
        <v>767.98821600000019</v>
      </c>
      <c r="S138" s="67">
        <f t="shared" si="360"/>
        <v>0</v>
      </c>
      <c r="T138" s="4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>
        <f t="shared" si="361"/>
        <v>0</v>
      </c>
      <c r="AH138" s="51">
        <f t="shared" si="238"/>
        <v>0</v>
      </c>
      <c r="AI138" s="53">
        <f t="shared" si="319"/>
        <v>0</v>
      </c>
      <c r="AJ138" s="53">
        <f t="shared" si="320"/>
        <v>0</v>
      </c>
      <c r="AK138" s="53">
        <f t="shared" si="321"/>
        <v>0</v>
      </c>
      <c r="AL138" s="53">
        <f t="shared" si="322"/>
        <v>0</v>
      </c>
      <c r="AM138" s="53">
        <f t="shared" si="323"/>
        <v>0</v>
      </c>
      <c r="AN138" s="53">
        <f t="shared" si="324"/>
        <v>0</v>
      </c>
      <c r="AO138" s="53">
        <f t="shared" si="325"/>
        <v>0</v>
      </c>
      <c r="AP138" s="53">
        <f t="shared" si="326"/>
        <v>0</v>
      </c>
      <c r="AQ138" s="53">
        <f t="shared" si="327"/>
        <v>0</v>
      </c>
      <c r="AR138" s="53">
        <f t="shared" si="328"/>
        <v>0</v>
      </c>
      <c r="AS138" s="53">
        <f t="shared" si="329"/>
        <v>0</v>
      </c>
      <c r="AT138" s="53">
        <f t="shared" si="330"/>
        <v>0</v>
      </c>
      <c r="AU138" s="10">
        <f t="shared" si="239"/>
        <v>0</v>
      </c>
      <c r="AV138" s="54">
        <f t="shared" si="240"/>
        <v>0</v>
      </c>
      <c r="AW138" s="10">
        <f t="shared" si="241"/>
        <v>0</v>
      </c>
      <c r="AX138" s="53" cm="1">
        <f t="array" aca="1" ref="AX138" ca="1">AU138*CELL("contents",$Q138)</f>
        <v>0</v>
      </c>
      <c r="AY138" s="53" cm="1">
        <f t="array" aca="1" ref="AY138" ca="1">AV138*CELL("contents",$Q138)</f>
        <v>0</v>
      </c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4">
        <v>16</v>
      </c>
      <c r="BK138" s="4">
        <v>16</v>
      </c>
      <c r="BL138" s="2">
        <f t="shared" si="242"/>
        <v>32</v>
      </c>
      <c r="BM138" s="51">
        <f t="shared" si="243"/>
        <v>0.21333333333333332</v>
      </c>
      <c r="BN138" s="53">
        <f t="shared" si="331"/>
        <v>0</v>
      </c>
      <c r="BO138" s="53">
        <f t="shared" si="332"/>
        <v>0</v>
      </c>
      <c r="BP138" s="53">
        <f t="shared" si="333"/>
        <v>0</v>
      </c>
      <c r="BQ138" s="53">
        <f t="shared" si="334"/>
        <v>0</v>
      </c>
      <c r="BR138" s="53">
        <f t="shared" si="335"/>
        <v>0</v>
      </c>
      <c r="BS138" s="53">
        <f t="shared" si="336"/>
        <v>0</v>
      </c>
      <c r="BT138" s="53">
        <f t="shared" si="337"/>
        <v>0</v>
      </c>
      <c r="BU138" s="53">
        <f t="shared" si="338"/>
        <v>0</v>
      </c>
      <c r="BV138" s="53">
        <f t="shared" si="339"/>
        <v>0</v>
      </c>
      <c r="BW138" s="53">
        <f t="shared" si="340"/>
        <v>0</v>
      </c>
      <c r="BX138" s="53">
        <f t="shared" si="341"/>
        <v>1919.9705400000003</v>
      </c>
      <c r="BY138" s="53">
        <f t="shared" si="342"/>
        <v>1919.9705400000003</v>
      </c>
      <c r="BZ138" s="10">
        <f t="shared" si="244"/>
        <v>3839.9410800000005</v>
      </c>
      <c r="CA138" s="54">
        <f t="shared" si="245"/>
        <v>0</v>
      </c>
      <c r="CB138" s="10">
        <f t="shared" si="246"/>
        <v>3839.9410800000005</v>
      </c>
      <c r="CC138" s="53" cm="1">
        <f t="array" aca="1" ref="CC138" ca="1">BZ138*CELL("contents",$Q138)</f>
        <v>767.98821600000019</v>
      </c>
      <c r="CD138" s="53" cm="1">
        <f t="array" aca="1" ref="CD138" ca="1">CA138*CELL("contents",$Q138)</f>
        <v>0</v>
      </c>
      <c r="CE138" s="4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>
        <f t="shared" si="247"/>
        <v>0</v>
      </c>
      <c r="CR138" s="51">
        <f t="shared" si="248"/>
        <v>0</v>
      </c>
      <c r="CS138" s="53">
        <f t="shared" si="233"/>
        <v>0</v>
      </c>
      <c r="CT138" s="53">
        <f t="shared" si="249"/>
        <v>0</v>
      </c>
      <c r="CU138" s="53">
        <f t="shared" si="250"/>
        <v>0</v>
      </c>
      <c r="CV138" s="53">
        <f t="shared" si="251"/>
        <v>0</v>
      </c>
      <c r="CW138" s="53">
        <f t="shared" si="252"/>
        <v>0</v>
      </c>
      <c r="CX138" s="53">
        <f t="shared" si="253"/>
        <v>0</v>
      </c>
      <c r="CY138" s="53">
        <f t="shared" si="254"/>
        <v>0</v>
      </c>
      <c r="CZ138" s="53">
        <f t="shared" si="255"/>
        <v>0</v>
      </c>
      <c r="DA138" s="53">
        <f t="shared" si="256"/>
        <v>0</v>
      </c>
      <c r="DB138" s="53">
        <f t="shared" si="257"/>
        <v>0</v>
      </c>
      <c r="DC138" s="53">
        <f t="shared" si="258"/>
        <v>0</v>
      </c>
      <c r="DD138" s="53">
        <f t="shared" si="259"/>
        <v>0</v>
      </c>
      <c r="DE138" s="10">
        <f t="shared" si="260"/>
        <v>0</v>
      </c>
      <c r="DF138" s="54">
        <f t="shared" si="261"/>
        <v>0</v>
      </c>
      <c r="DG138" s="10">
        <f t="shared" si="262"/>
        <v>0</v>
      </c>
      <c r="DH138" s="53" cm="1">
        <f t="array" aca="1" ref="DH138" ca="1">DE138*CELL("contents",$Q138)</f>
        <v>0</v>
      </c>
      <c r="DI138" s="53" cm="1">
        <f t="array" aca="1" ref="DI138" ca="1">DF138*CELL("contents",$Q138)</f>
        <v>0</v>
      </c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>
        <f t="shared" si="263"/>
        <v>0</v>
      </c>
      <c r="DW138" s="51">
        <f t="shared" si="264"/>
        <v>0</v>
      </c>
      <c r="DX138" s="53">
        <f t="shared" si="343"/>
        <v>0</v>
      </c>
      <c r="DY138" s="53">
        <f t="shared" si="344"/>
        <v>0</v>
      </c>
      <c r="DZ138" s="53">
        <f t="shared" si="345"/>
        <v>0</v>
      </c>
      <c r="EA138" s="53">
        <f t="shared" si="346"/>
        <v>0</v>
      </c>
      <c r="EB138" s="53">
        <f t="shared" si="347"/>
        <v>0</v>
      </c>
      <c r="EC138" s="53">
        <f t="shared" si="348"/>
        <v>0</v>
      </c>
      <c r="ED138" s="53">
        <f t="shared" si="349"/>
        <v>0</v>
      </c>
      <c r="EE138" s="53">
        <f t="shared" si="350"/>
        <v>0</v>
      </c>
      <c r="EF138" s="53">
        <f t="shared" si="351"/>
        <v>0</v>
      </c>
      <c r="EG138" s="53">
        <f t="shared" si="352"/>
        <v>0</v>
      </c>
      <c r="EH138" s="53">
        <f t="shared" si="353"/>
        <v>0</v>
      </c>
      <c r="EI138" s="53">
        <f t="shared" si="354"/>
        <v>0</v>
      </c>
      <c r="EJ138" s="10">
        <f t="shared" si="265"/>
        <v>0</v>
      </c>
      <c r="EK138" s="54">
        <f t="shared" si="266"/>
        <v>0</v>
      </c>
      <c r="EL138" s="10">
        <f t="shared" si="267"/>
        <v>0</v>
      </c>
      <c r="EM138" s="53" cm="1">
        <f t="array" aca="1" ref="EM138" ca="1">EJ138*CELL("contents",$Q138)</f>
        <v>0</v>
      </c>
      <c r="EN138" s="53" cm="1">
        <f t="array" aca="1" ref="EN138" ca="1">EK138*CELL("contents",$Q138)</f>
        <v>0</v>
      </c>
      <c r="EO138" s="11">
        <f t="shared" si="268"/>
        <v>3839.9410800000005</v>
      </c>
      <c r="EP138" s="2">
        <v>1</v>
      </c>
      <c r="EQ138" s="2">
        <f t="shared" ref="EQ138:ET138" si="369">EP138*1.0215</f>
        <v>1.0215000000000001</v>
      </c>
      <c r="ER138" s="2">
        <f t="shared" si="369"/>
        <v>1.0434622500000001</v>
      </c>
      <c r="ES138" s="2">
        <f t="shared" si="369"/>
        <v>1.0658966883750003</v>
      </c>
      <c r="ET138" s="2">
        <f t="shared" si="369"/>
        <v>1.0888134671750629</v>
      </c>
      <c r="EU138" s="53">
        <f t="shared" si="356"/>
        <v>0</v>
      </c>
      <c r="EV138" s="53">
        <f t="shared" si="270"/>
        <v>3839.9410800000005</v>
      </c>
      <c r="EW138" s="69">
        <f t="shared" si="357"/>
        <v>0</v>
      </c>
      <c r="EX138" s="69">
        <f t="shared" si="358"/>
        <v>0</v>
      </c>
      <c r="EY138" s="9">
        <f t="shared" si="272"/>
        <v>0</v>
      </c>
      <c r="EZ138" s="9">
        <f t="shared" si="235"/>
        <v>0</v>
      </c>
      <c r="FA138" s="9">
        <f t="shared" si="236"/>
        <v>0</v>
      </c>
      <c r="FB138" s="9">
        <f t="shared" si="237"/>
        <v>0</v>
      </c>
      <c r="FC138" t="s">
        <v>1541</v>
      </c>
    </row>
    <row r="139" spans="1:159" x14ac:dyDescent="0.25">
      <c r="A139" s="2">
        <v>1.2</v>
      </c>
      <c r="B139" s="2" t="s">
        <v>427</v>
      </c>
      <c r="C139" s="4" t="s">
        <v>157</v>
      </c>
      <c r="D139" s="2" t="s">
        <v>428</v>
      </c>
      <c r="E139" s="33" t="s">
        <v>429</v>
      </c>
      <c r="F139" s="2"/>
      <c r="G139" s="4" t="s">
        <v>151</v>
      </c>
      <c r="H139" s="6" t="s">
        <v>163</v>
      </c>
      <c r="I139" s="4" t="s">
        <v>348</v>
      </c>
      <c r="J139" s="7" t="s">
        <v>154</v>
      </c>
      <c r="K139" s="75">
        <v>115</v>
      </c>
      <c r="L139" s="82">
        <v>115</v>
      </c>
      <c r="M139" s="57">
        <v>0</v>
      </c>
      <c r="N139" s="86">
        <v>0</v>
      </c>
      <c r="O139" s="6" t="s">
        <v>155</v>
      </c>
      <c r="P139" s="2" t="s">
        <v>352</v>
      </c>
      <c r="Q139" s="200">
        <f>VLOOKUP(P139,Contingencies!$A$2:$D$7,4,FALSE)</f>
        <v>0.2</v>
      </c>
      <c r="R139" s="53">
        <f t="shared" si="359"/>
        <v>784.49996264400033</v>
      </c>
      <c r="S139" s="67">
        <f t="shared" si="360"/>
        <v>0</v>
      </c>
      <c r="T139" s="4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>
        <f t="shared" si="361"/>
        <v>0</v>
      </c>
      <c r="AH139" s="51">
        <f t="shared" si="238"/>
        <v>0</v>
      </c>
      <c r="AI139" s="53">
        <f t="shared" si="319"/>
        <v>0</v>
      </c>
      <c r="AJ139" s="53">
        <f t="shared" si="320"/>
        <v>0</v>
      </c>
      <c r="AK139" s="53">
        <f t="shared" si="321"/>
        <v>0</v>
      </c>
      <c r="AL139" s="53">
        <f t="shared" si="322"/>
        <v>0</v>
      </c>
      <c r="AM139" s="53">
        <f t="shared" si="323"/>
        <v>0</v>
      </c>
      <c r="AN139" s="53">
        <f t="shared" si="324"/>
        <v>0</v>
      </c>
      <c r="AO139" s="53">
        <f t="shared" si="325"/>
        <v>0</v>
      </c>
      <c r="AP139" s="53">
        <f t="shared" si="326"/>
        <v>0</v>
      </c>
      <c r="AQ139" s="53">
        <f t="shared" si="327"/>
        <v>0</v>
      </c>
      <c r="AR139" s="53">
        <f t="shared" si="328"/>
        <v>0</v>
      </c>
      <c r="AS139" s="53">
        <f t="shared" si="329"/>
        <v>0</v>
      </c>
      <c r="AT139" s="53">
        <f t="shared" si="330"/>
        <v>0</v>
      </c>
      <c r="AU139" s="10">
        <f t="shared" si="239"/>
        <v>0</v>
      </c>
      <c r="AV139" s="54">
        <f t="shared" si="240"/>
        <v>0</v>
      </c>
      <c r="AW139" s="10">
        <f t="shared" si="241"/>
        <v>0</v>
      </c>
      <c r="AX139" s="53" cm="1">
        <f t="array" aca="1" ref="AX139" ca="1">AU139*CELL("contents",$Q139)</f>
        <v>0</v>
      </c>
      <c r="AY139" s="53" cm="1">
        <f t="array" aca="1" ref="AY139" ca="1">AV139*CELL("contents",$Q139)</f>
        <v>0</v>
      </c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>
        <f t="shared" si="242"/>
        <v>0</v>
      </c>
      <c r="BM139" s="51">
        <f t="shared" si="243"/>
        <v>0</v>
      </c>
      <c r="BN139" s="53">
        <f t="shared" si="331"/>
        <v>0</v>
      </c>
      <c r="BO139" s="53">
        <f t="shared" si="332"/>
        <v>0</v>
      </c>
      <c r="BP139" s="53">
        <f t="shared" si="333"/>
        <v>0</v>
      </c>
      <c r="BQ139" s="53">
        <f t="shared" si="334"/>
        <v>0</v>
      </c>
      <c r="BR139" s="53">
        <f t="shared" si="335"/>
        <v>0</v>
      </c>
      <c r="BS139" s="53">
        <f t="shared" si="336"/>
        <v>0</v>
      </c>
      <c r="BT139" s="53">
        <f t="shared" si="337"/>
        <v>0</v>
      </c>
      <c r="BU139" s="53">
        <f t="shared" si="338"/>
        <v>0</v>
      </c>
      <c r="BV139" s="53">
        <f t="shared" si="339"/>
        <v>0</v>
      </c>
      <c r="BW139" s="53">
        <f t="shared" si="340"/>
        <v>0</v>
      </c>
      <c r="BX139" s="53">
        <f t="shared" si="341"/>
        <v>0</v>
      </c>
      <c r="BY139" s="53">
        <f t="shared" si="342"/>
        <v>0</v>
      </c>
      <c r="BZ139" s="10">
        <f t="shared" si="244"/>
        <v>0</v>
      </c>
      <c r="CA139" s="54">
        <f t="shared" si="245"/>
        <v>0</v>
      </c>
      <c r="CB139" s="10">
        <f t="shared" si="246"/>
        <v>0</v>
      </c>
      <c r="CC139" s="53" cm="1">
        <f t="array" aca="1" ref="CC139" ca="1">BZ139*CELL("contents",$Q139)</f>
        <v>0</v>
      </c>
      <c r="CD139" s="53" cm="1">
        <f t="array" aca="1" ref="CD139" ca="1">CA139*CELL("contents",$Q139)</f>
        <v>0</v>
      </c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4">
        <v>16</v>
      </c>
      <c r="CP139" s="4">
        <v>16</v>
      </c>
      <c r="CQ139" s="2">
        <f t="shared" si="247"/>
        <v>32</v>
      </c>
      <c r="CR139" s="51">
        <f t="shared" si="248"/>
        <v>0.21333333333333332</v>
      </c>
      <c r="CS139" s="53">
        <f t="shared" si="233"/>
        <v>0</v>
      </c>
      <c r="CT139" s="53">
        <f t="shared" si="249"/>
        <v>0</v>
      </c>
      <c r="CU139" s="53">
        <f t="shared" si="250"/>
        <v>0</v>
      </c>
      <c r="CV139" s="53">
        <f t="shared" si="251"/>
        <v>0</v>
      </c>
      <c r="CW139" s="53">
        <f t="shared" si="252"/>
        <v>0</v>
      </c>
      <c r="CX139" s="53">
        <f t="shared" si="253"/>
        <v>0</v>
      </c>
      <c r="CY139" s="53">
        <f t="shared" si="254"/>
        <v>0</v>
      </c>
      <c r="CZ139" s="53">
        <f t="shared" si="255"/>
        <v>0</v>
      </c>
      <c r="DA139" s="53">
        <f t="shared" si="256"/>
        <v>0</v>
      </c>
      <c r="DB139" s="53">
        <f t="shared" si="257"/>
        <v>0</v>
      </c>
      <c r="DC139" s="53">
        <f t="shared" si="258"/>
        <v>1961.2499066100006</v>
      </c>
      <c r="DD139" s="53">
        <f t="shared" si="259"/>
        <v>1961.2499066100006</v>
      </c>
      <c r="DE139" s="10">
        <f t="shared" si="260"/>
        <v>3922.4998132200012</v>
      </c>
      <c r="DF139" s="54">
        <f t="shared" si="261"/>
        <v>0</v>
      </c>
      <c r="DG139" s="10">
        <f t="shared" si="262"/>
        <v>3922.4998132200012</v>
      </c>
      <c r="DH139" s="53" cm="1">
        <f t="array" aca="1" ref="DH139" ca="1">DE139*CELL("contents",$Q139)</f>
        <v>784.49996264400033</v>
      </c>
      <c r="DI139" s="53" cm="1">
        <f t="array" aca="1" ref="DI139" ca="1">DF139*CELL("contents",$Q139)</f>
        <v>0</v>
      </c>
      <c r="DJ139" s="4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>
        <f t="shared" si="263"/>
        <v>0</v>
      </c>
      <c r="DW139" s="51">
        <f t="shared" si="264"/>
        <v>0</v>
      </c>
      <c r="DX139" s="53">
        <f t="shared" si="343"/>
        <v>0</v>
      </c>
      <c r="DY139" s="53">
        <f t="shared" si="344"/>
        <v>0</v>
      </c>
      <c r="DZ139" s="53">
        <f t="shared" si="345"/>
        <v>0</v>
      </c>
      <c r="EA139" s="53">
        <f t="shared" si="346"/>
        <v>0</v>
      </c>
      <c r="EB139" s="53">
        <f t="shared" si="347"/>
        <v>0</v>
      </c>
      <c r="EC139" s="53">
        <f t="shared" si="348"/>
        <v>0</v>
      </c>
      <c r="ED139" s="53">
        <f t="shared" si="349"/>
        <v>0</v>
      </c>
      <c r="EE139" s="53">
        <f t="shared" si="350"/>
        <v>0</v>
      </c>
      <c r="EF139" s="53">
        <f t="shared" si="351"/>
        <v>0</v>
      </c>
      <c r="EG139" s="53">
        <f t="shared" si="352"/>
        <v>0</v>
      </c>
      <c r="EH139" s="53">
        <f t="shared" si="353"/>
        <v>0</v>
      </c>
      <c r="EI139" s="53">
        <f t="shared" si="354"/>
        <v>0</v>
      </c>
      <c r="EJ139" s="10">
        <f t="shared" si="265"/>
        <v>0</v>
      </c>
      <c r="EK139" s="54">
        <f t="shared" si="266"/>
        <v>0</v>
      </c>
      <c r="EL139" s="10">
        <f t="shared" si="267"/>
        <v>0</v>
      </c>
      <c r="EM139" s="53" cm="1">
        <f t="array" aca="1" ref="EM139" ca="1">EJ139*CELL("contents",$Q139)</f>
        <v>0</v>
      </c>
      <c r="EN139" s="53" cm="1">
        <f t="array" aca="1" ref="EN139" ca="1">EK139*CELL("contents",$Q139)</f>
        <v>0</v>
      </c>
      <c r="EO139" s="11">
        <f t="shared" si="268"/>
        <v>3922.4998132200012</v>
      </c>
      <c r="EP139" s="2">
        <v>1</v>
      </c>
      <c r="EQ139" s="2">
        <f t="shared" ref="EQ139:ET139" si="370">EP139*1.0215</f>
        <v>1.0215000000000001</v>
      </c>
      <c r="ER139" s="2">
        <f t="shared" si="370"/>
        <v>1.0434622500000001</v>
      </c>
      <c r="ES139" s="2">
        <f t="shared" si="370"/>
        <v>1.0658966883750003</v>
      </c>
      <c r="ET139" s="2">
        <f t="shared" si="370"/>
        <v>1.0888134671750629</v>
      </c>
      <c r="EU139" s="53">
        <f t="shared" si="356"/>
        <v>0</v>
      </c>
      <c r="EV139" s="53">
        <f t="shared" si="270"/>
        <v>0</v>
      </c>
      <c r="EW139" s="69">
        <f t="shared" si="357"/>
        <v>3922.4998132200012</v>
      </c>
      <c r="EX139" s="69">
        <f t="shared" si="358"/>
        <v>0</v>
      </c>
      <c r="EY139" s="9">
        <f t="shared" si="272"/>
        <v>0</v>
      </c>
      <c r="EZ139" s="9">
        <f t="shared" si="235"/>
        <v>0</v>
      </c>
      <c r="FA139" s="9">
        <f t="shared" si="236"/>
        <v>0</v>
      </c>
      <c r="FB139" s="9">
        <f t="shared" si="237"/>
        <v>0</v>
      </c>
      <c r="FC139" t="s">
        <v>1541</v>
      </c>
    </row>
    <row r="140" spans="1:159" x14ac:dyDescent="0.25">
      <c r="A140" s="2">
        <v>1.2</v>
      </c>
      <c r="B140" s="2" t="s">
        <v>430</v>
      </c>
      <c r="C140" s="4" t="s">
        <v>157</v>
      </c>
      <c r="D140" s="2" t="s">
        <v>431</v>
      </c>
      <c r="E140" s="33" t="s">
        <v>432</v>
      </c>
      <c r="F140" s="2"/>
      <c r="G140" s="4" t="s">
        <v>151</v>
      </c>
      <c r="H140" s="6" t="s">
        <v>163</v>
      </c>
      <c r="I140" s="4" t="s">
        <v>348</v>
      </c>
      <c r="J140" s="7" t="s">
        <v>154</v>
      </c>
      <c r="K140" s="75">
        <v>115</v>
      </c>
      <c r="L140" s="81">
        <v>115</v>
      </c>
      <c r="M140" s="56">
        <v>0</v>
      </c>
      <c r="N140" s="86">
        <v>0</v>
      </c>
      <c r="O140" s="6" t="s">
        <v>155</v>
      </c>
      <c r="P140" s="2" t="s">
        <v>352</v>
      </c>
      <c r="Q140" s="200">
        <f>VLOOKUP(P140,Contingencies!$A$2:$D$7,4,FALSE)</f>
        <v>0.2</v>
      </c>
      <c r="R140" s="53">
        <f t="shared" si="359"/>
        <v>801.36671184084628</v>
      </c>
      <c r="S140" s="67">
        <f t="shared" si="360"/>
        <v>0</v>
      </c>
      <c r="T140" s="4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>
        <f t="shared" si="361"/>
        <v>0</v>
      </c>
      <c r="AH140" s="51">
        <f t="shared" si="238"/>
        <v>0</v>
      </c>
      <c r="AI140" s="53">
        <f t="shared" si="319"/>
        <v>0</v>
      </c>
      <c r="AJ140" s="53">
        <f t="shared" si="320"/>
        <v>0</v>
      </c>
      <c r="AK140" s="53">
        <f t="shared" si="321"/>
        <v>0</v>
      </c>
      <c r="AL140" s="53">
        <f t="shared" si="322"/>
        <v>0</v>
      </c>
      <c r="AM140" s="53">
        <f t="shared" si="323"/>
        <v>0</v>
      </c>
      <c r="AN140" s="53">
        <f t="shared" si="324"/>
        <v>0</v>
      </c>
      <c r="AO140" s="53">
        <f t="shared" si="325"/>
        <v>0</v>
      </c>
      <c r="AP140" s="53">
        <f t="shared" si="326"/>
        <v>0</v>
      </c>
      <c r="AQ140" s="53">
        <f t="shared" si="327"/>
        <v>0</v>
      </c>
      <c r="AR140" s="53">
        <f t="shared" si="328"/>
        <v>0</v>
      </c>
      <c r="AS140" s="53">
        <f t="shared" si="329"/>
        <v>0</v>
      </c>
      <c r="AT140" s="53">
        <f t="shared" si="330"/>
        <v>0</v>
      </c>
      <c r="AU140" s="10">
        <f t="shared" si="239"/>
        <v>0</v>
      </c>
      <c r="AV140" s="54">
        <f t="shared" si="240"/>
        <v>0</v>
      </c>
      <c r="AW140" s="10">
        <f t="shared" si="241"/>
        <v>0</v>
      </c>
      <c r="AX140" s="53" cm="1">
        <f t="array" aca="1" ref="AX140" ca="1">AU140*CELL("contents",$Q140)</f>
        <v>0</v>
      </c>
      <c r="AY140" s="53" cm="1">
        <f t="array" aca="1" ref="AY140" ca="1">AV140*CELL("contents",$Q140)</f>
        <v>0</v>
      </c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>
        <f t="shared" si="242"/>
        <v>0</v>
      </c>
      <c r="BM140" s="51">
        <f t="shared" si="243"/>
        <v>0</v>
      </c>
      <c r="BN140" s="53">
        <f t="shared" si="331"/>
        <v>0</v>
      </c>
      <c r="BO140" s="53">
        <f t="shared" si="332"/>
        <v>0</v>
      </c>
      <c r="BP140" s="53">
        <f t="shared" si="333"/>
        <v>0</v>
      </c>
      <c r="BQ140" s="53">
        <f t="shared" si="334"/>
        <v>0</v>
      </c>
      <c r="BR140" s="53">
        <f t="shared" si="335"/>
        <v>0</v>
      </c>
      <c r="BS140" s="53">
        <f t="shared" si="336"/>
        <v>0</v>
      </c>
      <c r="BT140" s="53">
        <f t="shared" si="337"/>
        <v>0</v>
      </c>
      <c r="BU140" s="53">
        <f t="shared" si="338"/>
        <v>0</v>
      </c>
      <c r="BV140" s="53">
        <f t="shared" si="339"/>
        <v>0</v>
      </c>
      <c r="BW140" s="53">
        <f t="shared" si="340"/>
        <v>0</v>
      </c>
      <c r="BX140" s="53">
        <f t="shared" si="341"/>
        <v>0</v>
      </c>
      <c r="BY140" s="53">
        <f t="shared" si="342"/>
        <v>0</v>
      </c>
      <c r="BZ140" s="10">
        <f t="shared" si="244"/>
        <v>0</v>
      </c>
      <c r="CA140" s="54">
        <f t="shared" si="245"/>
        <v>0</v>
      </c>
      <c r="CB140" s="10">
        <f t="shared" si="246"/>
        <v>0</v>
      </c>
      <c r="CC140" s="53" cm="1">
        <f t="array" aca="1" ref="CC140" ca="1">BZ140*CELL("contents",$Q140)</f>
        <v>0</v>
      </c>
      <c r="CD140" s="53" cm="1">
        <f t="array" aca="1" ref="CD140" ca="1">CA140*CELL("contents",$Q140)</f>
        <v>0</v>
      </c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>
        <f t="shared" si="247"/>
        <v>0</v>
      </c>
      <c r="CR140" s="51">
        <f t="shared" si="248"/>
        <v>0</v>
      </c>
      <c r="CS140" s="53">
        <f t="shared" si="233"/>
        <v>0</v>
      </c>
      <c r="CT140" s="53">
        <f t="shared" si="249"/>
        <v>0</v>
      </c>
      <c r="CU140" s="53">
        <f t="shared" si="250"/>
        <v>0</v>
      </c>
      <c r="CV140" s="53">
        <f t="shared" si="251"/>
        <v>0</v>
      </c>
      <c r="CW140" s="53">
        <f t="shared" si="252"/>
        <v>0</v>
      </c>
      <c r="CX140" s="53">
        <f t="shared" si="253"/>
        <v>0</v>
      </c>
      <c r="CY140" s="53">
        <f t="shared" si="254"/>
        <v>0</v>
      </c>
      <c r="CZ140" s="53">
        <f t="shared" si="255"/>
        <v>0</v>
      </c>
      <c r="DA140" s="53">
        <f t="shared" si="256"/>
        <v>0</v>
      </c>
      <c r="DB140" s="53">
        <f t="shared" si="257"/>
        <v>0</v>
      </c>
      <c r="DC140" s="53">
        <f t="shared" si="258"/>
        <v>0</v>
      </c>
      <c r="DD140" s="53">
        <f t="shared" si="259"/>
        <v>0</v>
      </c>
      <c r="DE140" s="10">
        <f t="shared" si="260"/>
        <v>0</v>
      </c>
      <c r="DF140" s="54">
        <f t="shared" si="261"/>
        <v>0</v>
      </c>
      <c r="DG140" s="10">
        <f t="shared" si="262"/>
        <v>0</v>
      </c>
      <c r="DH140" s="53" cm="1">
        <f t="array" aca="1" ref="DH140" ca="1">DE140*CELL("contents",$Q140)</f>
        <v>0</v>
      </c>
      <c r="DI140" s="53" cm="1">
        <f t="array" aca="1" ref="DI140" ca="1">DF140*CELL("contents",$Q140)</f>
        <v>0</v>
      </c>
      <c r="DJ140" s="2"/>
      <c r="DK140" s="2"/>
      <c r="DL140" s="2"/>
      <c r="DM140" s="2"/>
      <c r="DN140" s="2"/>
      <c r="DO140" s="4">
        <v>32</v>
      </c>
      <c r="DP140" s="4"/>
      <c r="DQ140" s="2"/>
      <c r="DR140" s="2"/>
      <c r="DS140" s="2"/>
      <c r="DT140" s="2"/>
      <c r="DU140" s="2"/>
      <c r="DV140" s="2">
        <f t="shared" si="263"/>
        <v>32</v>
      </c>
      <c r="DW140" s="51">
        <f t="shared" si="264"/>
        <v>0.21333333333333332</v>
      </c>
      <c r="DX140" s="53">
        <f t="shared" si="343"/>
        <v>0</v>
      </c>
      <c r="DY140" s="53">
        <f t="shared" si="344"/>
        <v>0</v>
      </c>
      <c r="DZ140" s="53">
        <f t="shared" si="345"/>
        <v>0</v>
      </c>
      <c r="EA140" s="53">
        <f t="shared" si="346"/>
        <v>0</v>
      </c>
      <c r="EB140" s="53">
        <f t="shared" si="347"/>
        <v>0</v>
      </c>
      <c r="EC140" s="53">
        <f t="shared" si="348"/>
        <v>4006.8335592042313</v>
      </c>
      <c r="ED140" s="53">
        <f t="shared" si="349"/>
        <v>0</v>
      </c>
      <c r="EE140" s="53">
        <f t="shared" si="350"/>
        <v>0</v>
      </c>
      <c r="EF140" s="53">
        <f t="shared" si="351"/>
        <v>0</v>
      </c>
      <c r="EG140" s="53">
        <f t="shared" si="352"/>
        <v>0</v>
      </c>
      <c r="EH140" s="53">
        <f t="shared" si="353"/>
        <v>0</v>
      </c>
      <c r="EI140" s="53">
        <f t="shared" si="354"/>
        <v>0</v>
      </c>
      <c r="EJ140" s="10">
        <f t="shared" si="265"/>
        <v>4006.8335592042313</v>
      </c>
      <c r="EK140" s="54">
        <f t="shared" si="266"/>
        <v>0</v>
      </c>
      <c r="EL140" s="10">
        <f t="shared" si="267"/>
        <v>4006.8335592042313</v>
      </c>
      <c r="EM140" s="53" cm="1">
        <f t="array" aca="1" ref="EM140" ca="1">EJ140*CELL("contents",$Q140)</f>
        <v>801.36671184084628</v>
      </c>
      <c r="EN140" s="53" cm="1">
        <f t="array" aca="1" ref="EN140" ca="1">EK140*CELL("contents",$Q140)</f>
        <v>0</v>
      </c>
      <c r="EO140" s="11">
        <f t="shared" si="268"/>
        <v>4006.8335592042313</v>
      </c>
      <c r="EP140" s="2">
        <v>1</v>
      </c>
      <c r="EQ140" s="2">
        <f t="shared" ref="EQ140:ET140" si="371">EP140*1.0215</f>
        <v>1.0215000000000001</v>
      </c>
      <c r="ER140" s="2">
        <f t="shared" si="371"/>
        <v>1.0434622500000001</v>
      </c>
      <c r="ES140" s="2">
        <f t="shared" si="371"/>
        <v>1.0658966883750003</v>
      </c>
      <c r="ET140" s="2">
        <f t="shared" si="371"/>
        <v>1.0888134671750629</v>
      </c>
      <c r="EU140" s="53">
        <f t="shared" si="356"/>
        <v>0</v>
      </c>
      <c r="EV140" s="53">
        <f t="shared" si="270"/>
        <v>0</v>
      </c>
      <c r="EW140" s="69">
        <f t="shared" si="357"/>
        <v>0</v>
      </c>
      <c r="EX140" s="69">
        <f t="shared" si="358"/>
        <v>4006.8335592042313</v>
      </c>
      <c r="EY140" s="9">
        <f t="shared" si="272"/>
        <v>0</v>
      </c>
      <c r="EZ140" s="9">
        <f t="shared" si="235"/>
        <v>0</v>
      </c>
      <c r="FA140" s="9">
        <f t="shared" si="236"/>
        <v>0</v>
      </c>
      <c r="FB140" s="9">
        <f t="shared" si="237"/>
        <v>0</v>
      </c>
      <c r="FC140" t="s">
        <v>1541</v>
      </c>
    </row>
    <row r="141" spans="1:159" x14ac:dyDescent="0.25">
      <c r="A141" s="2">
        <v>1.2</v>
      </c>
      <c r="B141" s="2" t="s">
        <v>433</v>
      </c>
      <c r="C141" s="4" t="s">
        <v>157</v>
      </c>
      <c r="D141" s="27" t="s">
        <v>434</v>
      </c>
      <c r="E141" s="33" t="s">
        <v>435</v>
      </c>
      <c r="F141" s="2"/>
      <c r="G141" s="4" t="s">
        <v>151</v>
      </c>
      <c r="H141" s="6" t="s">
        <v>151</v>
      </c>
      <c r="I141" s="4" t="s">
        <v>348</v>
      </c>
      <c r="J141" s="7" t="s">
        <v>154</v>
      </c>
      <c r="K141" s="75">
        <v>115</v>
      </c>
      <c r="L141" s="81">
        <v>115</v>
      </c>
      <c r="M141" s="56">
        <v>0</v>
      </c>
      <c r="N141" s="86">
        <v>0</v>
      </c>
      <c r="O141" s="6" t="s">
        <v>155</v>
      </c>
      <c r="P141" s="2" t="s">
        <v>352</v>
      </c>
      <c r="Q141" s="200">
        <f>VLOOKUP(P141,Contingencies!$A$2:$D$7,4,FALSE)</f>
        <v>0.2</v>
      </c>
      <c r="R141" s="53">
        <f t="shared" si="359"/>
        <v>751.82400000000007</v>
      </c>
      <c r="S141" s="67">
        <f t="shared" si="360"/>
        <v>0</v>
      </c>
      <c r="T141" s="4"/>
      <c r="U141" s="4">
        <v>32</v>
      </c>
      <c r="V141" s="2"/>
      <c r="W141" s="2"/>
      <c r="X141" s="2"/>
      <c r="Y141" s="2"/>
      <c r="Z141" s="29"/>
      <c r="AA141" s="29"/>
      <c r="AB141" s="29"/>
      <c r="AC141" s="29"/>
      <c r="AD141" s="29"/>
      <c r="AE141" s="2"/>
      <c r="AF141" s="2"/>
      <c r="AG141" s="2">
        <f t="shared" si="361"/>
        <v>32</v>
      </c>
      <c r="AH141" s="51">
        <f t="shared" si="238"/>
        <v>0.21333333333333332</v>
      </c>
      <c r="AI141" s="53">
        <f t="shared" si="319"/>
        <v>3759.1200000000003</v>
      </c>
      <c r="AJ141" s="53">
        <f t="shared" si="320"/>
        <v>0</v>
      </c>
      <c r="AK141" s="53">
        <f t="shared" si="321"/>
        <v>0</v>
      </c>
      <c r="AL141" s="53">
        <f t="shared" si="322"/>
        <v>0</v>
      </c>
      <c r="AM141" s="53">
        <f t="shared" si="323"/>
        <v>0</v>
      </c>
      <c r="AN141" s="53">
        <f t="shared" si="324"/>
        <v>0</v>
      </c>
      <c r="AO141" s="53">
        <f t="shared" si="325"/>
        <v>0</v>
      </c>
      <c r="AP141" s="53">
        <f t="shared" si="326"/>
        <v>0</v>
      </c>
      <c r="AQ141" s="53">
        <f t="shared" si="327"/>
        <v>0</v>
      </c>
      <c r="AR141" s="53">
        <f t="shared" si="328"/>
        <v>0</v>
      </c>
      <c r="AS141" s="53">
        <f t="shared" si="329"/>
        <v>0</v>
      </c>
      <c r="AT141" s="53">
        <f t="shared" si="330"/>
        <v>0</v>
      </c>
      <c r="AU141" s="10">
        <f t="shared" si="239"/>
        <v>3759.1200000000003</v>
      </c>
      <c r="AV141" s="54">
        <f t="shared" si="240"/>
        <v>0</v>
      </c>
      <c r="AW141" s="10">
        <f t="shared" si="241"/>
        <v>3759.1200000000003</v>
      </c>
      <c r="AX141" s="53" cm="1">
        <f t="array" aca="1" ref="AX141" ca="1">AU141*CELL("contents",$Q141)</f>
        <v>751.82400000000007</v>
      </c>
      <c r="AY141" s="53" cm="1">
        <f t="array" aca="1" ref="AY141" ca="1">AV141*CELL("contents",$Q141)</f>
        <v>0</v>
      </c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>
        <f t="shared" si="242"/>
        <v>0</v>
      </c>
      <c r="BM141" s="51">
        <f t="shared" si="243"/>
        <v>0</v>
      </c>
      <c r="BN141" s="53">
        <f t="shared" si="331"/>
        <v>0</v>
      </c>
      <c r="BO141" s="53">
        <f t="shared" si="332"/>
        <v>0</v>
      </c>
      <c r="BP141" s="53">
        <f t="shared" si="333"/>
        <v>0</v>
      </c>
      <c r="BQ141" s="53">
        <f t="shared" si="334"/>
        <v>0</v>
      </c>
      <c r="BR141" s="53">
        <f t="shared" si="335"/>
        <v>0</v>
      </c>
      <c r="BS141" s="53">
        <f t="shared" si="336"/>
        <v>0</v>
      </c>
      <c r="BT141" s="53">
        <f t="shared" si="337"/>
        <v>0</v>
      </c>
      <c r="BU141" s="53">
        <f t="shared" si="338"/>
        <v>0</v>
      </c>
      <c r="BV141" s="53">
        <f t="shared" si="339"/>
        <v>0</v>
      </c>
      <c r="BW141" s="53">
        <f t="shared" si="340"/>
        <v>0</v>
      </c>
      <c r="BX141" s="53">
        <f t="shared" si="341"/>
        <v>0</v>
      </c>
      <c r="BY141" s="53">
        <f t="shared" si="342"/>
        <v>0</v>
      </c>
      <c r="BZ141" s="10">
        <f t="shared" si="244"/>
        <v>0</v>
      </c>
      <c r="CA141" s="54">
        <f t="shared" si="245"/>
        <v>0</v>
      </c>
      <c r="CB141" s="10">
        <f t="shared" si="246"/>
        <v>0</v>
      </c>
      <c r="CC141" s="53" cm="1">
        <f t="array" aca="1" ref="CC141" ca="1">BZ141*CELL("contents",$Q141)</f>
        <v>0</v>
      </c>
      <c r="CD141" s="53" cm="1">
        <f t="array" aca="1" ref="CD141" ca="1">CA141*CELL("contents",$Q141)</f>
        <v>0</v>
      </c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>
        <f t="shared" si="247"/>
        <v>0</v>
      </c>
      <c r="CR141" s="51">
        <f t="shared" si="248"/>
        <v>0</v>
      </c>
      <c r="CS141" s="53">
        <f t="shared" si="233"/>
        <v>0</v>
      </c>
      <c r="CT141" s="53">
        <f t="shared" si="249"/>
        <v>0</v>
      </c>
      <c r="CU141" s="53">
        <f t="shared" si="250"/>
        <v>0</v>
      </c>
      <c r="CV141" s="53">
        <f t="shared" si="251"/>
        <v>0</v>
      </c>
      <c r="CW141" s="53">
        <f t="shared" si="252"/>
        <v>0</v>
      </c>
      <c r="CX141" s="53">
        <f t="shared" si="253"/>
        <v>0</v>
      </c>
      <c r="CY141" s="53">
        <f t="shared" si="254"/>
        <v>0</v>
      </c>
      <c r="CZ141" s="53">
        <f t="shared" si="255"/>
        <v>0</v>
      </c>
      <c r="DA141" s="53">
        <f t="shared" si="256"/>
        <v>0</v>
      </c>
      <c r="DB141" s="53">
        <f t="shared" si="257"/>
        <v>0</v>
      </c>
      <c r="DC141" s="53">
        <f t="shared" si="258"/>
        <v>0</v>
      </c>
      <c r="DD141" s="53">
        <f t="shared" si="259"/>
        <v>0</v>
      </c>
      <c r="DE141" s="10">
        <f t="shared" si="260"/>
        <v>0</v>
      </c>
      <c r="DF141" s="54">
        <f t="shared" si="261"/>
        <v>0</v>
      </c>
      <c r="DG141" s="10">
        <f t="shared" si="262"/>
        <v>0</v>
      </c>
      <c r="DH141" s="53" cm="1">
        <f t="array" aca="1" ref="DH141" ca="1">DE141*CELL("contents",$Q141)</f>
        <v>0</v>
      </c>
      <c r="DI141" s="53" cm="1">
        <f t="array" aca="1" ref="DI141" ca="1">DF141*CELL("contents",$Q141)</f>
        <v>0</v>
      </c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>
        <f t="shared" si="263"/>
        <v>0</v>
      </c>
      <c r="DW141" s="51">
        <f t="shared" si="264"/>
        <v>0</v>
      </c>
      <c r="DX141" s="53">
        <f t="shared" si="343"/>
        <v>0</v>
      </c>
      <c r="DY141" s="53">
        <f t="shared" si="344"/>
        <v>0</v>
      </c>
      <c r="DZ141" s="53">
        <f t="shared" si="345"/>
        <v>0</v>
      </c>
      <c r="EA141" s="53">
        <f t="shared" si="346"/>
        <v>0</v>
      </c>
      <c r="EB141" s="53">
        <f t="shared" si="347"/>
        <v>0</v>
      </c>
      <c r="EC141" s="53">
        <f t="shared" si="348"/>
        <v>0</v>
      </c>
      <c r="ED141" s="53">
        <f t="shared" si="349"/>
        <v>0</v>
      </c>
      <c r="EE141" s="53">
        <f t="shared" si="350"/>
        <v>0</v>
      </c>
      <c r="EF141" s="53">
        <f t="shared" si="351"/>
        <v>0</v>
      </c>
      <c r="EG141" s="53">
        <f t="shared" si="352"/>
        <v>0</v>
      </c>
      <c r="EH141" s="53">
        <f t="shared" si="353"/>
        <v>0</v>
      </c>
      <c r="EI141" s="53">
        <f t="shared" si="354"/>
        <v>0</v>
      </c>
      <c r="EJ141" s="10">
        <f t="shared" si="265"/>
        <v>0</v>
      </c>
      <c r="EK141" s="54">
        <f t="shared" si="266"/>
        <v>0</v>
      </c>
      <c r="EL141" s="10">
        <f t="shared" si="267"/>
        <v>0</v>
      </c>
      <c r="EM141" s="53" cm="1">
        <f t="array" aca="1" ref="EM141" ca="1">EJ141*CELL("contents",$Q141)</f>
        <v>0</v>
      </c>
      <c r="EN141" s="53" cm="1">
        <f t="array" aca="1" ref="EN141" ca="1">EK141*CELL("contents",$Q141)</f>
        <v>0</v>
      </c>
      <c r="EO141" s="11">
        <f t="shared" si="268"/>
        <v>3759.1200000000003</v>
      </c>
      <c r="EP141" s="2">
        <v>1</v>
      </c>
      <c r="EQ141" s="2">
        <f t="shared" ref="EQ141:ET141" si="372">EP141*1.0215</f>
        <v>1.0215000000000001</v>
      </c>
      <c r="ER141" s="2">
        <f t="shared" si="372"/>
        <v>1.0434622500000001</v>
      </c>
      <c r="ES141" s="2">
        <f t="shared" si="372"/>
        <v>1.0658966883750003</v>
      </c>
      <c r="ET141" s="2">
        <f t="shared" si="372"/>
        <v>1.0888134671750629</v>
      </c>
      <c r="EU141" s="53">
        <f t="shared" si="356"/>
        <v>3759.1200000000003</v>
      </c>
      <c r="EV141" s="53">
        <f t="shared" si="270"/>
        <v>0</v>
      </c>
      <c r="EW141" s="69">
        <f t="shared" si="357"/>
        <v>0</v>
      </c>
      <c r="EX141" s="69">
        <f t="shared" si="358"/>
        <v>0</v>
      </c>
      <c r="EY141" s="9">
        <f t="shared" si="272"/>
        <v>0</v>
      </c>
      <c r="EZ141" s="9">
        <f t="shared" si="235"/>
        <v>0</v>
      </c>
      <c r="FA141" s="9">
        <f t="shared" si="236"/>
        <v>0</v>
      </c>
      <c r="FB141" s="9">
        <f t="shared" si="237"/>
        <v>0</v>
      </c>
      <c r="FC141" t="s">
        <v>1541</v>
      </c>
    </row>
    <row r="142" spans="1:159" x14ac:dyDescent="0.25">
      <c r="A142" s="2">
        <v>1.2</v>
      </c>
      <c r="B142" s="2" t="s">
        <v>433</v>
      </c>
      <c r="C142" s="4" t="s">
        <v>157</v>
      </c>
      <c r="D142" s="27" t="s">
        <v>434</v>
      </c>
      <c r="E142" s="33" t="s">
        <v>435</v>
      </c>
      <c r="F142" s="2"/>
      <c r="G142" s="4" t="s">
        <v>347</v>
      </c>
      <c r="H142" s="6" t="s">
        <v>347</v>
      </c>
      <c r="I142" s="4"/>
      <c r="J142" s="4" t="s">
        <v>268</v>
      </c>
      <c r="K142" s="75"/>
      <c r="L142" s="80">
        <v>1</v>
      </c>
      <c r="M142" s="56">
        <v>0</v>
      </c>
      <c r="N142" s="86">
        <v>0.53</v>
      </c>
      <c r="O142" s="6" t="s">
        <v>155</v>
      </c>
      <c r="P142" s="2" t="s">
        <v>173</v>
      </c>
      <c r="Q142" s="200">
        <f>VLOOKUP(P142,Contingencies!$A$2:$D$7,4,FALSE)</f>
        <v>0.125</v>
      </c>
      <c r="R142" s="53">
        <f t="shared" si="359"/>
        <v>3472</v>
      </c>
      <c r="S142" s="67">
        <f t="shared" si="360"/>
        <v>0</v>
      </c>
      <c r="T142" s="4"/>
      <c r="U142" s="4">
        <v>27776</v>
      </c>
      <c r="V142" s="2"/>
      <c r="W142" s="2"/>
      <c r="X142" s="2"/>
      <c r="Y142" s="2"/>
      <c r="Z142" s="29"/>
      <c r="AA142" s="29"/>
      <c r="AB142" s="29"/>
      <c r="AC142" s="29"/>
      <c r="AD142" s="29"/>
      <c r="AE142" s="2"/>
      <c r="AF142" s="2"/>
      <c r="AG142" s="2">
        <f t="shared" si="361"/>
        <v>0</v>
      </c>
      <c r="AH142" s="51">
        <f t="shared" si="238"/>
        <v>0</v>
      </c>
      <c r="AI142" s="53">
        <f t="shared" si="319"/>
        <v>27776</v>
      </c>
      <c r="AJ142" s="53">
        <f t="shared" si="320"/>
        <v>0</v>
      </c>
      <c r="AK142" s="53">
        <f t="shared" si="321"/>
        <v>0</v>
      </c>
      <c r="AL142" s="53">
        <f t="shared" si="322"/>
        <v>0</v>
      </c>
      <c r="AM142" s="53">
        <f t="shared" si="323"/>
        <v>0</v>
      </c>
      <c r="AN142" s="53">
        <f t="shared" si="324"/>
        <v>0</v>
      </c>
      <c r="AO142" s="53">
        <f t="shared" si="325"/>
        <v>0</v>
      </c>
      <c r="AP142" s="53">
        <f t="shared" si="326"/>
        <v>0</v>
      </c>
      <c r="AQ142" s="53">
        <f t="shared" si="327"/>
        <v>0</v>
      </c>
      <c r="AR142" s="53">
        <f t="shared" si="328"/>
        <v>0</v>
      </c>
      <c r="AS142" s="53">
        <f t="shared" si="329"/>
        <v>0</v>
      </c>
      <c r="AT142" s="53">
        <f t="shared" si="330"/>
        <v>0</v>
      </c>
      <c r="AU142" s="10">
        <f t="shared" si="239"/>
        <v>27776</v>
      </c>
      <c r="AV142" s="54">
        <f t="shared" si="240"/>
        <v>0</v>
      </c>
      <c r="AW142" s="10">
        <f t="shared" si="241"/>
        <v>27776</v>
      </c>
      <c r="AX142" s="53" cm="1">
        <f t="array" aca="1" ref="AX142" ca="1">AU142*CELL("contents",$Q142)</f>
        <v>3472</v>
      </c>
      <c r="AY142" s="53" cm="1">
        <f t="array" aca="1" ref="AY142" ca="1">AV142*CELL("contents",$Q142)</f>
        <v>0</v>
      </c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>
        <f t="shared" si="242"/>
        <v>0</v>
      </c>
      <c r="BM142" s="51">
        <f t="shared" si="243"/>
        <v>0</v>
      </c>
      <c r="BN142" s="53">
        <f t="shared" si="331"/>
        <v>0</v>
      </c>
      <c r="BO142" s="53">
        <f t="shared" si="332"/>
        <v>0</v>
      </c>
      <c r="BP142" s="53">
        <f t="shared" si="333"/>
        <v>0</v>
      </c>
      <c r="BQ142" s="53">
        <f t="shared" si="334"/>
        <v>0</v>
      </c>
      <c r="BR142" s="53">
        <f t="shared" si="335"/>
        <v>0</v>
      </c>
      <c r="BS142" s="53">
        <f t="shared" si="336"/>
        <v>0</v>
      </c>
      <c r="BT142" s="53">
        <f t="shared" si="337"/>
        <v>0</v>
      </c>
      <c r="BU142" s="53">
        <f t="shared" si="338"/>
        <v>0</v>
      </c>
      <c r="BV142" s="53">
        <f t="shared" si="339"/>
        <v>0</v>
      </c>
      <c r="BW142" s="53">
        <f t="shared" si="340"/>
        <v>0</v>
      </c>
      <c r="BX142" s="53">
        <f t="shared" si="341"/>
        <v>0</v>
      </c>
      <c r="BY142" s="53">
        <f t="shared" si="342"/>
        <v>0</v>
      </c>
      <c r="BZ142" s="10">
        <f t="shared" si="244"/>
        <v>0</v>
      </c>
      <c r="CA142" s="54">
        <f t="shared" si="245"/>
        <v>0</v>
      </c>
      <c r="CB142" s="10">
        <f t="shared" si="246"/>
        <v>0</v>
      </c>
      <c r="CC142" s="53" cm="1">
        <f t="array" aca="1" ref="CC142" ca="1">BZ142*CELL("contents",$Q142)</f>
        <v>0</v>
      </c>
      <c r="CD142" s="53" cm="1">
        <f t="array" aca="1" ref="CD142" ca="1">CA142*CELL("contents",$Q142)</f>
        <v>0</v>
      </c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>
        <f t="shared" si="247"/>
        <v>0</v>
      </c>
      <c r="CR142" s="51">
        <f t="shared" si="248"/>
        <v>0</v>
      </c>
      <c r="CS142" s="53">
        <f t="shared" si="233"/>
        <v>0</v>
      </c>
      <c r="CT142" s="53">
        <f t="shared" si="249"/>
        <v>0</v>
      </c>
      <c r="CU142" s="53">
        <f t="shared" si="250"/>
        <v>0</v>
      </c>
      <c r="CV142" s="53">
        <f t="shared" si="251"/>
        <v>0</v>
      </c>
      <c r="CW142" s="53">
        <f t="shared" si="252"/>
        <v>0</v>
      </c>
      <c r="CX142" s="53">
        <f t="shared" si="253"/>
        <v>0</v>
      </c>
      <c r="CY142" s="53">
        <f t="shared" si="254"/>
        <v>0</v>
      </c>
      <c r="CZ142" s="53">
        <f t="shared" si="255"/>
        <v>0</v>
      </c>
      <c r="DA142" s="53">
        <f t="shared" si="256"/>
        <v>0</v>
      </c>
      <c r="DB142" s="53">
        <f t="shared" si="257"/>
        <v>0</v>
      </c>
      <c r="DC142" s="53">
        <f t="shared" si="258"/>
        <v>0</v>
      </c>
      <c r="DD142" s="53">
        <f t="shared" si="259"/>
        <v>0</v>
      </c>
      <c r="DE142" s="10">
        <f t="shared" si="260"/>
        <v>0</v>
      </c>
      <c r="DF142" s="54">
        <f t="shared" si="261"/>
        <v>0</v>
      </c>
      <c r="DG142" s="10">
        <f t="shared" si="262"/>
        <v>0</v>
      </c>
      <c r="DH142" s="53" cm="1">
        <f t="array" aca="1" ref="DH142" ca="1">DE142*CELL("contents",$Q142)</f>
        <v>0</v>
      </c>
      <c r="DI142" s="53" cm="1">
        <f t="array" aca="1" ref="DI142" ca="1">DF142*CELL("contents",$Q142)</f>
        <v>0</v>
      </c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>
        <f t="shared" si="263"/>
        <v>0</v>
      </c>
      <c r="DW142" s="51">
        <f t="shared" si="264"/>
        <v>0</v>
      </c>
      <c r="DX142" s="53">
        <f t="shared" si="343"/>
        <v>0</v>
      </c>
      <c r="DY142" s="53">
        <f t="shared" si="344"/>
        <v>0</v>
      </c>
      <c r="DZ142" s="53">
        <f t="shared" si="345"/>
        <v>0</v>
      </c>
      <c r="EA142" s="53">
        <f t="shared" si="346"/>
        <v>0</v>
      </c>
      <c r="EB142" s="53">
        <f t="shared" si="347"/>
        <v>0</v>
      </c>
      <c r="EC142" s="53">
        <f t="shared" si="348"/>
        <v>0</v>
      </c>
      <c r="ED142" s="53">
        <f t="shared" si="349"/>
        <v>0</v>
      </c>
      <c r="EE142" s="53">
        <f t="shared" si="350"/>
        <v>0</v>
      </c>
      <c r="EF142" s="53">
        <f t="shared" si="351"/>
        <v>0</v>
      </c>
      <c r="EG142" s="53">
        <f t="shared" si="352"/>
        <v>0</v>
      </c>
      <c r="EH142" s="53">
        <f t="shared" si="353"/>
        <v>0</v>
      </c>
      <c r="EI142" s="53">
        <f t="shared" si="354"/>
        <v>0</v>
      </c>
      <c r="EJ142" s="10">
        <f t="shared" si="265"/>
        <v>0</v>
      </c>
      <c r="EK142" s="54">
        <f t="shared" si="266"/>
        <v>0</v>
      </c>
      <c r="EL142" s="10">
        <f t="shared" si="267"/>
        <v>0</v>
      </c>
      <c r="EM142" s="53" cm="1">
        <f t="array" aca="1" ref="EM142" ca="1">EJ142*CELL("contents",$Q142)</f>
        <v>0</v>
      </c>
      <c r="EN142" s="53" cm="1">
        <f t="array" aca="1" ref="EN142" ca="1">EK142*CELL("contents",$Q142)</f>
        <v>0</v>
      </c>
      <c r="EO142" s="11">
        <f t="shared" si="268"/>
        <v>27776</v>
      </c>
      <c r="EP142" s="2">
        <v>1</v>
      </c>
      <c r="EQ142" s="2">
        <f t="shared" ref="EQ142:ET142" si="373">EP142*1.0215</f>
        <v>1.0215000000000001</v>
      </c>
      <c r="ER142" s="2">
        <f t="shared" si="373"/>
        <v>1.0434622500000001</v>
      </c>
      <c r="ES142" s="2">
        <f t="shared" si="373"/>
        <v>1.0658966883750003</v>
      </c>
      <c r="ET142" s="2">
        <f t="shared" si="373"/>
        <v>1.0888134671750629</v>
      </c>
      <c r="EU142" s="53">
        <f t="shared" si="356"/>
        <v>0</v>
      </c>
      <c r="EV142" s="53">
        <f t="shared" si="270"/>
        <v>0</v>
      </c>
      <c r="EW142" s="69">
        <f t="shared" si="357"/>
        <v>0</v>
      </c>
      <c r="EX142" s="69">
        <f t="shared" si="358"/>
        <v>0</v>
      </c>
      <c r="EY142" s="9">
        <f t="shared" si="272"/>
        <v>0</v>
      </c>
      <c r="EZ142" s="9">
        <f t="shared" si="235"/>
        <v>0</v>
      </c>
      <c r="FA142" s="9">
        <f t="shared" si="236"/>
        <v>0</v>
      </c>
      <c r="FB142" s="9">
        <f t="shared" si="237"/>
        <v>0</v>
      </c>
      <c r="FC142" t="s">
        <v>1541</v>
      </c>
    </row>
    <row r="143" spans="1:159" ht="25.5" x14ac:dyDescent="0.25">
      <c r="A143" s="2">
        <v>1.2</v>
      </c>
      <c r="B143" s="2" t="s">
        <v>436</v>
      </c>
      <c r="C143" s="4" t="s">
        <v>157</v>
      </c>
      <c r="D143" s="3" t="s">
        <v>437</v>
      </c>
      <c r="E143" s="33" t="s">
        <v>438</v>
      </c>
      <c r="F143" s="2"/>
      <c r="G143" s="4" t="s">
        <v>151</v>
      </c>
      <c r="H143" s="6" t="s">
        <v>163</v>
      </c>
      <c r="I143" s="4" t="s">
        <v>348</v>
      </c>
      <c r="J143" s="7" t="s">
        <v>154</v>
      </c>
      <c r="K143" s="75">
        <v>115</v>
      </c>
      <c r="L143" s="82">
        <v>115</v>
      </c>
      <c r="M143" s="57">
        <v>0</v>
      </c>
      <c r="N143" s="86">
        <v>0</v>
      </c>
      <c r="O143" s="6" t="s">
        <v>155</v>
      </c>
      <c r="P143" s="2" t="s">
        <v>352</v>
      </c>
      <c r="Q143" s="200">
        <f>VLOOKUP(P143,Contingencies!$A$2:$D$7,4,FALSE)</f>
        <v>0.2</v>
      </c>
      <c r="R143" s="53">
        <f t="shared" si="359"/>
        <v>234.94500000000005</v>
      </c>
      <c r="S143" s="67">
        <f t="shared" si="360"/>
        <v>0</v>
      </c>
      <c r="T143" s="4"/>
      <c r="U143" s="2"/>
      <c r="V143" s="2"/>
      <c r="W143" s="2"/>
      <c r="X143" s="2"/>
      <c r="Y143" s="4">
        <v>2</v>
      </c>
      <c r="Z143" s="4">
        <v>4</v>
      </c>
      <c r="AA143" s="4">
        <v>4</v>
      </c>
      <c r="AB143" s="4"/>
      <c r="AC143" s="2"/>
      <c r="AD143" s="2"/>
      <c r="AE143" s="2"/>
      <c r="AF143" s="2"/>
      <c r="AG143" s="2">
        <f t="shared" si="361"/>
        <v>10</v>
      </c>
      <c r="AH143" s="51">
        <f t="shared" si="238"/>
        <v>6.6666666666666666E-2</v>
      </c>
      <c r="AI143" s="53">
        <f t="shared" si="319"/>
        <v>0</v>
      </c>
      <c r="AJ143" s="53">
        <f t="shared" si="320"/>
        <v>0</v>
      </c>
      <c r="AK143" s="53">
        <f t="shared" si="321"/>
        <v>0</v>
      </c>
      <c r="AL143" s="53">
        <f t="shared" si="322"/>
        <v>0</v>
      </c>
      <c r="AM143" s="53">
        <f t="shared" si="323"/>
        <v>234.94500000000002</v>
      </c>
      <c r="AN143" s="53">
        <f t="shared" si="324"/>
        <v>469.89000000000004</v>
      </c>
      <c r="AO143" s="53">
        <f t="shared" si="325"/>
        <v>469.89000000000004</v>
      </c>
      <c r="AP143" s="53">
        <f t="shared" si="326"/>
        <v>0</v>
      </c>
      <c r="AQ143" s="53">
        <f t="shared" si="327"/>
        <v>0</v>
      </c>
      <c r="AR143" s="53">
        <f t="shared" si="328"/>
        <v>0</v>
      </c>
      <c r="AS143" s="53">
        <f t="shared" si="329"/>
        <v>0</v>
      </c>
      <c r="AT143" s="53">
        <f t="shared" si="330"/>
        <v>0</v>
      </c>
      <c r="AU143" s="10">
        <f t="shared" si="239"/>
        <v>1174.7250000000001</v>
      </c>
      <c r="AV143" s="54">
        <f t="shared" si="240"/>
        <v>0</v>
      </c>
      <c r="AW143" s="10">
        <f t="shared" si="241"/>
        <v>1174.7250000000001</v>
      </c>
      <c r="AX143" s="53" cm="1">
        <f t="array" aca="1" ref="AX143" ca="1">AU143*CELL("contents",$Q143)</f>
        <v>234.94500000000005</v>
      </c>
      <c r="AY143" s="53" cm="1">
        <f t="array" aca="1" ref="AY143" ca="1">AV143*CELL("contents",$Q143)</f>
        <v>0</v>
      </c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>
        <f t="shared" si="242"/>
        <v>0</v>
      </c>
      <c r="BM143" s="51">
        <f t="shared" si="243"/>
        <v>0</v>
      </c>
      <c r="BN143" s="53">
        <f t="shared" si="331"/>
        <v>0</v>
      </c>
      <c r="BO143" s="53">
        <f t="shared" si="332"/>
        <v>0</v>
      </c>
      <c r="BP143" s="53">
        <f t="shared" si="333"/>
        <v>0</v>
      </c>
      <c r="BQ143" s="53">
        <f t="shared" si="334"/>
        <v>0</v>
      </c>
      <c r="BR143" s="53">
        <f t="shared" si="335"/>
        <v>0</v>
      </c>
      <c r="BS143" s="53">
        <f t="shared" si="336"/>
        <v>0</v>
      </c>
      <c r="BT143" s="53">
        <f t="shared" si="337"/>
        <v>0</v>
      </c>
      <c r="BU143" s="53">
        <f t="shared" si="338"/>
        <v>0</v>
      </c>
      <c r="BV143" s="53">
        <f t="shared" si="339"/>
        <v>0</v>
      </c>
      <c r="BW143" s="53">
        <f t="shared" si="340"/>
        <v>0</v>
      </c>
      <c r="BX143" s="53">
        <f t="shared" si="341"/>
        <v>0</v>
      </c>
      <c r="BY143" s="53">
        <f t="shared" si="342"/>
        <v>0</v>
      </c>
      <c r="BZ143" s="10">
        <f t="shared" si="244"/>
        <v>0</v>
      </c>
      <c r="CA143" s="54">
        <f t="shared" si="245"/>
        <v>0</v>
      </c>
      <c r="CB143" s="10">
        <f t="shared" si="246"/>
        <v>0</v>
      </c>
      <c r="CC143" s="53" cm="1">
        <f t="array" aca="1" ref="CC143" ca="1">BZ143*CELL("contents",$Q143)</f>
        <v>0</v>
      </c>
      <c r="CD143" s="53" cm="1">
        <f t="array" aca="1" ref="CD143" ca="1">CA143*CELL("contents",$Q143)</f>
        <v>0</v>
      </c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>
        <f t="shared" si="247"/>
        <v>0</v>
      </c>
      <c r="CR143" s="51">
        <f t="shared" si="248"/>
        <v>0</v>
      </c>
      <c r="CS143" s="53">
        <f t="shared" si="233"/>
        <v>0</v>
      </c>
      <c r="CT143" s="53">
        <f t="shared" si="249"/>
        <v>0</v>
      </c>
      <c r="CU143" s="53">
        <f t="shared" si="250"/>
        <v>0</v>
      </c>
      <c r="CV143" s="53">
        <f t="shared" si="251"/>
        <v>0</v>
      </c>
      <c r="CW143" s="53">
        <f t="shared" si="252"/>
        <v>0</v>
      </c>
      <c r="CX143" s="53">
        <f t="shared" si="253"/>
        <v>0</v>
      </c>
      <c r="CY143" s="53">
        <f t="shared" si="254"/>
        <v>0</v>
      </c>
      <c r="CZ143" s="53">
        <f t="shared" si="255"/>
        <v>0</v>
      </c>
      <c r="DA143" s="53">
        <f t="shared" si="256"/>
        <v>0</v>
      </c>
      <c r="DB143" s="53">
        <f t="shared" si="257"/>
        <v>0</v>
      </c>
      <c r="DC143" s="53">
        <f t="shared" si="258"/>
        <v>0</v>
      </c>
      <c r="DD143" s="53">
        <f t="shared" si="259"/>
        <v>0</v>
      </c>
      <c r="DE143" s="10">
        <f t="shared" si="260"/>
        <v>0</v>
      </c>
      <c r="DF143" s="54">
        <f t="shared" si="261"/>
        <v>0</v>
      </c>
      <c r="DG143" s="10">
        <f t="shared" si="262"/>
        <v>0</v>
      </c>
      <c r="DH143" s="53" cm="1">
        <f t="array" aca="1" ref="DH143" ca="1">DE143*CELL("contents",$Q143)</f>
        <v>0</v>
      </c>
      <c r="DI143" s="53" cm="1">
        <f t="array" aca="1" ref="DI143" ca="1">DF143*CELL("contents",$Q143)</f>
        <v>0</v>
      </c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>
        <f t="shared" si="263"/>
        <v>0</v>
      </c>
      <c r="DW143" s="51">
        <f t="shared" si="264"/>
        <v>0</v>
      </c>
      <c r="DX143" s="53">
        <f t="shared" si="343"/>
        <v>0</v>
      </c>
      <c r="DY143" s="53">
        <f t="shared" si="344"/>
        <v>0</v>
      </c>
      <c r="DZ143" s="53">
        <f t="shared" si="345"/>
        <v>0</v>
      </c>
      <c r="EA143" s="53">
        <f t="shared" si="346"/>
        <v>0</v>
      </c>
      <c r="EB143" s="53">
        <f t="shared" si="347"/>
        <v>0</v>
      </c>
      <c r="EC143" s="53">
        <f t="shared" si="348"/>
        <v>0</v>
      </c>
      <c r="ED143" s="53">
        <f t="shared" si="349"/>
        <v>0</v>
      </c>
      <c r="EE143" s="53">
        <f t="shared" si="350"/>
        <v>0</v>
      </c>
      <c r="EF143" s="53">
        <f t="shared" si="351"/>
        <v>0</v>
      </c>
      <c r="EG143" s="53">
        <f t="shared" si="352"/>
        <v>0</v>
      </c>
      <c r="EH143" s="53">
        <f t="shared" si="353"/>
        <v>0</v>
      </c>
      <c r="EI143" s="53">
        <f t="shared" si="354"/>
        <v>0</v>
      </c>
      <c r="EJ143" s="10">
        <f t="shared" si="265"/>
        <v>0</v>
      </c>
      <c r="EK143" s="54">
        <f t="shared" si="266"/>
        <v>0</v>
      </c>
      <c r="EL143" s="10">
        <f t="shared" si="267"/>
        <v>0</v>
      </c>
      <c r="EM143" s="53" cm="1">
        <f t="array" aca="1" ref="EM143" ca="1">EJ143*CELL("contents",$Q143)</f>
        <v>0</v>
      </c>
      <c r="EN143" s="53" cm="1">
        <f t="array" aca="1" ref="EN143" ca="1">EK143*CELL("contents",$Q143)</f>
        <v>0</v>
      </c>
      <c r="EO143" s="11">
        <f t="shared" si="268"/>
        <v>1174.7250000000001</v>
      </c>
      <c r="EP143" s="2">
        <v>1</v>
      </c>
      <c r="EQ143" s="2">
        <f t="shared" ref="EQ143:ET143" si="374">EP143*1.0215</f>
        <v>1.0215000000000001</v>
      </c>
      <c r="ER143" s="2">
        <f t="shared" si="374"/>
        <v>1.0434622500000001</v>
      </c>
      <c r="ES143" s="2">
        <f t="shared" si="374"/>
        <v>1.0658966883750003</v>
      </c>
      <c r="ET143" s="2">
        <f t="shared" si="374"/>
        <v>1.0888134671750629</v>
      </c>
      <c r="EU143" s="53">
        <f t="shared" si="356"/>
        <v>1174.7250000000001</v>
      </c>
      <c r="EV143" s="53">
        <f t="shared" si="270"/>
        <v>0</v>
      </c>
      <c r="EW143" s="69">
        <f t="shared" si="357"/>
        <v>0</v>
      </c>
      <c r="EX143" s="69">
        <f t="shared" si="358"/>
        <v>0</v>
      </c>
      <c r="EY143" s="9">
        <f t="shared" si="272"/>
        <v>0</v>
      </c>
      <c r="EZ143" s="9">
        <f t="shared" si="235"/>
        <v>0</v>
      </c>
      <c r="FA143" s="9">
        <f t="shared" si="236"/>
        <v>0</v>
      </c>
      <c r="FB143" s="9">
        <f t="shared" si="237"/>
        <v>0</v>
      </c>
      <c r="FC143" t="s">
        <v>1541</v>
      </c>
    </row>
    <row r="144" spans="1:159" ht="25.5" x14ac:dyDescent="0.25">
      <c r="A144" s="2">
        <v>1.2</v>
      </c>
      <c r="B144" s="2" t="s">
        <v>436</v>
      </c>
      <c r="C144" s="4" t="s">
        <v>157</v>
      </c>
      <c r="D144" s="3" t="s">
        <v>437</v>
      </c>
      <c r="E144" s="33" t="s">
        <v>438</v>
      </c>
      <c r="F144" s="2"/>
      <c r="G144" s="4" t="s">
        <v>347</v>
      </c>
      <c r="H144" s="6" t="s">
        <v>347</v>
      </c>
      <c r="I144" s="4"/>
      <c r="J144" s="4" t="s">
        <v>268</v>
      </c>
      <c r="K144" s="75"/>
      <c r="L144" s="80">
        <v>1</v>
      </c>
      <c r="M144" s="56">
        <v>0</v>
      </c>
      <c r="N144" s="86">
        <v>0.53</v>
      </c>
      <c r="O144" s="6" t="s">
        <v>155</v>
      </c>
      <c r="P144" s="2" t="s">
        <v>173</v>
      </c>
      <c r="Q144" s="200">
        <f>VLOOKUP(P144,Contingencies!$A$2:$D$7,4,FALSE)</f>
        <v>0.125</v>
      </c>
      <c r="R144" s="53">
        <f t="shared" si="359"/>
        <v>583.875</v>
      </c>
      <c r="S144" s="67">
        <f t="shared" si="360"/>
        <v>0</v>
      </c>
      <c r="T144" s="4"/>
      <c r="U144" s="2"/>
      <c r="V144" s="2"/>
      <c r="W144" s="2"/>
      <c r="X144" s="2"/>
      <c r="Y144" s="4">
        <v>4671</v>
      </c>
      <c r="Z144" s="4"/>
      <c r="AA144" s="4"/>
      <c r="AB144" s="4"/>
      <c r="AC144" s="2"/>
      <c r="AD144" s="2"/>
      <c r="AE144" s="2"/>
      <c r="AF144" s="2"/>
      <c r="AG144" s="2">
        <f t="shared" si="361"/>
        <v>0</v>
      </c>
      <c r="AH144" s="51">
        <f t="shared" si="238"/>
        <v>0</v>
      </c>
      <c r="AI144" s="53">
        <f t="shared" si="319"/>
        <v>0</v>
      </c>
      <c r="AJ144" s="53">
        <f t="shared" si="320"/>
        <v>0</v>
      </c>
      <c r="AK144" s="53">
        <f t="shared" si="321"/>
        <v>0</v>
      </c>
      <c r="AL144" s="53">
        <f t="shared" si="322"/>
        <v>0</v>
      </c>
      <c r="AM144" s="53">
        <f t="shared" si="323"/>
        <v>4671</v>
      </c>
      <c r="AN144" s="53">
        <f t="shared" si="324"/>
        <v>0</v>
      </c>
      <c r="AO144" s="53">
        <f t="shared" si="325"/>
        <v>0</v>
      </c>
      <c r="AP144" s="53">
        <f t="shared" si="326"/>
        <v>0</v>
      </c>
      <c r="AQ144" s="53">
        <f t="shared" si="327"/>
        <v>0</v>
      </c>
      <c r="AR144" s="53">
        <f t="shared" si="328"/>
        <v>0</v>
      </c>
      <c r="AS144" s="53">
        <f t="shared" si="329"/>
        <v>0</v>
      </c>
      <c r="AT144" s="53">
        <f t="shared" si="330"/>
        <v>0</v>
      </c>
      <c r="AU144" s="10">
        <f t="shared" si="239"/>
        <v>4671</v>
      </c>
      <c r="AV144" s="54">
        <f t="shared" si="240"/>
        <v>0</v>
      </c>
      <c r="AW144" s="10">
        <f t="shared" si="241"/>
        <v>4671</v>
      </c>
      <c r="AX144" s="53" cm="1">
        <f t="array" aca="1" ref="AX144" ca="1">AU144*CELL("contents",$Q144)</f>
        <v>583.875</v>
      </c>
      <c r="AY144" s="53" cm="1">
        <f t="array" aca="1" ref="AY144" ca="1">AV144*CELL("contents",$Q144)</f>
        <v>0</v>
      </c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>
        <f t="shared" si="242"/>
        <v>0</v>
      </c>
      <c r="BM144" s="51">
        <f t="shared" si="243"/>
        <v>0</v>
      </c>
      <c r="BN144" s="53">
        <f t="shared" si="331"/>
        <v>0</v>
      </c>
      <c r="BO144" s="53">
        <f t="shared" si="332"/>
        <v>0</v>
      </c>
      <c r="BP144" s="53">
        <f t="shared" si="333"/>
        <v>0</v>
      </c>
      <c r="BQ144" s="53">
        <f t="shared" si="334"/>
        <v>0</v>
      </c>
      <c r="BR144" s="53">
        <f t="shared" si="335"/>
        <v>0</v>
      </c>
      <c r="BS144" s="53">
        <f t="shared" si="336"/>
        <v>0</v>
      </c>
      <c r="BT144" s="53">
        <f t="shared" si="337"/>
        <v>0</v>
      </c>
      <c r="BU144" s="53">
        <f t="shared" si="338"/>
        <v>0</v>
      </c>
      <c r="BV144" s="53">
        <f t="shared" si="339"/>
        <v>0</v>
      </c>
      <c r="BW144" s="53">
        <f t="shared" si="340"/>
        <v>0</v>
      </c>
      <c r="BX144" s="53">
        <f t="shared" si="341"/>
        <v>0</v>
      </c>
      <c r="BY144" s="53">
        <f t="shared" si="342"/>
        <v>0</v>
      </c>
      <c r="BZ144" s="10">
        <f t="shared" si="244"/>
        <v>0</v>
      </c>
      <c r="CA144" s="54">
        <f t="shared" si="245"/>
        <v>0</v>
      </c>
      <c r="CB144" s="10">
        <f t="shared" si="246"/>
        <v>0</v>
      </c>
      <c r="CC144" s="53" cm="1">
        <f t="array" aca="1" ref="CC144" ca="1">BZ144*CELL("contents",$Q144)</f>
        <v>0</v>
      </c>
      <c r="CD144" s="53" cm="1">
        <f t="array" aca="1" ref="CD144" ca="1">CA144*CELL("contents",$Q144)</f>
        <v>0</v>
      </c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>
        <f t="shared" si="247"/>
        <v>0</v>
      </c>
      <c r="CR144" s="51">
        <f t="shared" si="248"/>
        <v>0</v>
      </c>
      <c r="CS144" s="53">
        <f t="shared" si="233"/>
        <v>0</v>
      </c>
      <c r="CT144" s="53">
        <f t="shared" si="249"/>
        <v>0</v>
      </c>
      <c r="CU144" s="53">
        <f t="shared" si="250"/>
        <v>0</v>
      </c>
      <c r="CV144" s="53">
        <f t="shared" si="251"/>
        <v>0</v>
      </c>
      <c r="CW144" s="53">
        <f t="shared" si="252"/>
        <v>0</v>
      </c>
      <c r="CX144" s="53">
        <f t="shared" si="253"/>
        <v>0</v>
      </c>
      <c r="CY144" s="53">
        <f t="shared" si="254"/>
        <v>0</v>
      </c>
      <c r="CZ144" s="53">
        <f t="shared" si="255"/>
        <v>0</v>
      </c>
      <c r="DA144" s="53">
        <f t="shared" si="256"/>
        <v>0</v>
      </c>
      <c r="DB144" s="53">
        <f t="shared" si="257"/>
        <v>0</v>
      </c>
      <c r="DC144" s="53">
        <f t="shared" si="258"/>
        <v>0</v>
      </c>
      <c r="DD144" s="53">
        <f t="shared" si="259"/>
        <v>0</v>
      </c>
      <c r="DE144" s="10">
        <f t="shared" si="260"/>
        <v>0</v>
      </c>
      <c r="DF144" s="54">
        <f t="shared" si="261"/>
        <v>0</v>
      </c>
      <c r="DG144" s="10">
        <f t="shared" si="262"/>
        <v>0</v>
      </c>
      <c r="DH144" s="53" cm="1">
        <f t="array" aca="1" ref="DH144" ca="1">DE144*CELL("contents",$Q144)</f>
        <v>0</v>
      </c>
      <c r="DI144" s="53" cm="1">
        <f t="array" aca="1" ref="DI144" ca="1">DF144*CELL("contents",$Q144)</f>
        <v>0</v>
      </c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>
        <f t="shared" si="263"/>
        <v>0</v>
      </c>
      <c r="DW144" s="51">
        <f t="shared" si="264"/>
        <v>0</v>
      </c>
      <c r="DX144" s="53">
        <f t="shared" si="343"/>
        <v>0</v>
      </c>
      <c r="DY144" s="53">
        <f t="shared" si="344"/>
        <v>0</v>
      </c>
      <c r="DZ144" s="53">
        <f t="shared" si="345"/>
        <v>0</v>
      </c>
      <c r="EA144" s="53">
        <f t="shared" si="346"/>
        <v>0</v>
      </c>
      <c r="EB144" s="53">
        <f t="shared" si="347"/>
        <v>0</v>
      </c>
      <c r="EC144" s="53">
        <f t="shared" si="348"/>
        <v>0</v>
      </c>
      <c r="ED144" s="53">
        <f t="shared" si="349"/>
        <v>0</v>
      </c>
      <c r="EE144" s="53">
        <f t="shared" si="350"/>
        <v>0</v>
      </c>
      <c r="EF144" s="53">
        <f t="shared" si="351"/>
        <v>0</v>
      </c>
      <c r="EG144" s="53">
        <f t="shared" si="352"/>
        <v>0</v>
      </c>
      <c r="EH144" s="53">
        <f t="shared" si="353"/>
        <v>0</v>
      </c>
      <c r="EI144" s="53">
        <f t="shared" si="354"/>
        <v>0</v>
      </c>
      <c r="EJ144" s="10">
        <f t="shared" si="265"/>
        <v>0</v>
      </c>
      <c r="EK144" s="54">
        <f t="shared" si="266"/>
        <v>0</v>
      </c>
      <c r="EL144" s="10">
        <f t="shared" si="267"/>
        <v>0</v>
      </c>
      <c r="EM144" s="53" cm="1">
        <f t="array" aca="1" ref="EM144" ca="1">EJ144*CELL("contents",$Q144)</f>
        <v>0</v>
      </c>
      <c r="EN144" s="53" cm="1">
        <f t="array" aca="1" ref="EN144" ca="1">EK144*CELL("contents",$Q144)</f>
        <v>0</v>
      </c>
      <c r="EO144" s="11">
        <f t="shared" si="268"/>
        <v>4671</v>
      </c>
      <c r="EP144" s="2">
        <v>1</v>
      </c>
      <c r="EQ144" s="2">
        <f t="shared" ref="EQ144:ET144" si="375">EP144*1.0215</f>
        <v>1.0215000000000001</v>
      </c>
      <c r="ER144" s="2">
        <f t="shared" si="375"/>
        <v>1.0434622500000001</v>
      </c>
      <c r="ES144" s="2">
        <f t="shared" si="375"/>
        <v>1.0658966883750003</v>
      </c>
      <c r="ET144" s="2">
        <f t="shared" si="375"/>
        <v>1.0888134671750629</v>
      </c>
      <c r="EU144" s="53">
        <f t="shared" si="356"/>
        <v>0</v>
      </c>
      <c r="EV144" s="53">
        <f t="shared" si="270"/>
        <v>0</v>
      </c>
      <c r="EW144" s="69">
        <f t="shared" si="357"/>
        <v>0</v>
      </c>
      <c r="EX144" s="69">
        <f t="shared" si="358"/>
        <v>0</v>
      </c>
      <c r="EY144" s="9">
        <f t="shared" si="272"/>
        <v>0</v>
      </c>
      <c r="EZ144" s="9">
        <f t="shared" si="235"/>
        <v>0</v>
      </c>
      <c r="FA144" s="9">
        <f t="shared" si="236"/>
        <v>0</v>
      </c>
      <c r="FB144" s="9">
        <f t="shared" si="237"/>
        <v>0</v>
      </c>
      <c r="FC144" t="s">
        <v>1541</v>
      </c>
    </row>
    <row r="145" spans="1:159" ht="25.5" x14ac:dyDescent="0.25">
      <c r="A145" s="2">
        <v>1.2</v>
      </c>
      <c r="B145" s="2" t="s">
        <v>439</v>
      </c>
      <c r="C145" s="4" t="s">
        <v>157</v>
      </c>
      <c r="D145" s="3" t="s">
        <v>440</v>
      </c>
      <c r="E145" s="33" t="s">
        <v>441</v>
      </c>
      <c r="F145" s="2"/>
      <c r="G145" s="4" t="s">
        <v>151</v>
      </c>
      <c r="H145" s="6" t="s">
        <v>163</v>
      </c>
      <c r="I145" s="4" t="s">
        <v>348</v>
      </c>
      <c r="J145" s="7" t="s">
        <v>154</v>
      </c>
      <c r="K145" s="75">
        <v>115</v>
      </c>
      <c r="L145" s="82">
        <v>115</v>
      </c>
      <c r="M145" s="57">
        <v>0</v>
      </c>
      <c r="N145" s="86">
        <v>0</v>
      </c>
      <c r="O145" s="6" t="s">
        <v>155</v>
      </c>
      <c r="P145" s="2" t="s">
        <v>352</v>
      </c>
      <c r="Q145" s="200">
        <f>VLOOKUP(P145,Contingencies!$A$2:$D$7,4,FALSE)</f>
        <v>0.2</v>
      </c>
      <c r="R145" s="53">
        <f t="shared" si="359"/>
        <v>234.94500000000005</v>
      </c>
      <c r="S145" s="67">
        <f t="shared" si="360"/>
        <v>0</v>
      </c>
      <c r="T145" s="4"/>
      <c r="U145" s="2"/>
      <c r="V145" s="2"/>
      <c r="W145" s="2"/>
      <c r="X145" s="2"/>
      <c r="Y145" s="4">
        <v>2</v>
      </c>
      <c r="Z145" s="4">
        <v>4</v>
      </c>
      <c r="AA145" s="4">
        <v>4</v>
      </c>
      <c r="AB145" s="4"/>
      <c r="AC145" s="2"/>
      <c r="AD145" s="2"/>
      <c r="AE145" s="2"/>
      <c r="AF145" s="2"/>
      <c r="AG145" s="2">
        <f t="shared" si="361"/>
        <v>10</v>
      </c>
      <c r="AH145" s="51">
        <f t="shared" si="238"/>
        <v>6.6666666666666666E-2</v>
      </c>
      <c r="AI145" s="53">
        <f t="shared" si="319"/>
        <v>0</v>
      </c>
      <c r="AJ145" s="53">
        <f t="shared" si="320"/>
        <v>0</v>
      </c>
      <c r="AK145" s="53">
        <f t="shared" si="321"/>
        <v>0</v>
      </c>
      <c r="AL145" s="53">
        <f t="shared" si="322"/>
        <v>0</v>
      </c>
      <c r="AM145" s="53">
        <f t="shared" si="323"/>
        <v>234.94500000000002</v>
      </c>
      <c r="AN145" s="53">
        <f t="shared" si="324"/>
        <v>469.89000000000004</v>
      </c>
      <c r="AO145" s="53">
        <f t="shared" si="325"/>
        <v>469.89000000000004</v>
      </c>
      <c r="AP145" s="53">
        <f t="shared" si="326"/>
        <v>0</v>
      </c>
      <c r="AQ145" s="53">
        <f t="shared" si="327"/>
        <v>0</v>
      </c>
      <c r="AR145" s="53">
        <f t="shared" si="328"/>
        <v>0</v>
      </c>
      <c r="AS145" s="53">
        <f t="shared" si="329"/>
        <v>0</v>
      </c>
      <c r="AT145" s="53">
        <f t="shared" si="330"/>
        <v>0</v>
      </c>
      <c r="AU145" s="10">
        <f t="shared" si="239"/>
        <v>1174.7250000000001</v>
      </c>
      <c r="AV145" s="54">
        <f t="shared" si="240"/>
        <v>0</v>
      </c>
      <c r="AW145" s="10">
        <f t="shared" si="241"/>
        <v>1174.7250000000001</v>
      </c>
      <c r="AX145" s="53" cm="1">
        <f t="array" aca="1" ref="AX145" ca="1">AU145*CELL("contents",$Q145)</f>
        <v>234.94500000000005</v>
      </c>
      <c r="AY145" s="53" cm="1">
        <f t="array" aca="1" ref="AY145" ca="1">AV145*CELL("contents",$Q145)</f>
        <v>0</v>
      </c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>
        <f t="shared" si="242"/>
        <v>0</v>
      </c>
      <c r="BM145" s="51">
        <f t="shared" si="243"/>
        <v>0</v>
      </c>
      <c r="BN145" s="53">
        <f t="shared" si="331"/>
        <v>0</v>
      </c>
      <c r="BO145" s="53">
        <f t="shared" si="332"/>
        <v>0</v>
      </c>
      <c r="BP145" s="53">
        <f t="shared" si="333"/>
        <v>0</v>
      </c>
      <c r="BQ145" s="53">
        <f t="shared" si="334"/>
        <v>0</v>
      </c>
      <c r="BR145" s="53">
        <f t="shared" si="335"/>
        <v>0</v>
      </c>
      <c r="BS145" s="53">
        <f t="shared" si="336"/>
        <v>0</v>
      </c>
      <c r="BT145" s="53">
        <f t="shared" si="337"/>
        <v>0</v>
      </c>
      <c r="BU145" s="53">
        <f t="shared" si="338"/>
        <v>0</v>
      </c>
      <c r="BV145" s="53">
        <f t="shared" si="339"/>
        <v>0</v>
      </c>
      <c r="BW145" s="53">
        <f t="shared" si="340"/>
        <v>0</v>
      </c>
      <c r="BX145" s="53">
        <f t="shared" si="341"/>
        <v>0</v>
      </c>
      <c r="BY145" s="53">
        <f t="shared" si="342"/>
        <v>0</v>
      </c>
      <c r="BZ145" s="10">
        <f t="shared" si="244"/>
        <v>0</v>
      </c>
      <c r="CA145" s="54">
        <f t="shared" si="245"/>
        <v>0</v>
      </c>
      <c r="CB145" s="10">
        <f t="shared" si="246"/>
        <v>0</v>
      </c>
      <c r="CC145" s="53" cm="1">
        <f t="array" aca="1" ref="CC145" ca="1">BZ145*CELL("contents",$Q145)</f>
        <v>0</v>
      </c>
      <c r="CD145" s="53" cm="1">
        <f t="array" aca="1" ref="CD145" ca="1">CA145*CELL("contents",$Q145)</f>
        <v>0</v>
      </c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>
        <f t="shared" si="247"/>
        <v>0</v>
      </c>
      <c r="CR145" s="51">
        <f t="shared" si="248"/>
        <v>0</v>
      </c>
      <c r="CS145" s="53">
        <f t="shared" ref="CS145:CS208" si="376">IF($G145="Labor Hours",CE145*$K145*(1+$M145)*$ES145,CE145)</f>
        <v>0</v>
      </c>
      <c r="CT145" s="53">
        <f t="shared" si="249"/>
        <v>0</v>
      </c>
      <c r="CU145" s="53">
        <f t="shared" si="250"/>
        <v>0</v>
      </c>
      <c r="CV145" s="53">
        <f t="shared" si="251"/>
        <v>0</v>
      </c>
      <c r="CW145" s="53">
        <f t="shared" si="252"/>
        <v>0</v>
      </c>
      <c r="CX145" s="53">
        <f t="shared" si="253"/>
        <v>0</v>
      </c>
      <c r="CY145" s="53">
        <f t="shared" si="254"/>
        <v>0</v>
      </c>
      <c r="CZ145" s="53">
        <f t="shared" si="255"/>
        <v>0</v>
      </c>
      <c r="DA145" s="53">
        <f t="shared" si="256"/>
        <v>0</v>
      </c>
      <c r="DB145" s="53">
        <f t="shared" si="257"/>
        <v>0</v>
      </c>
      <c r="DC145" s="53">
        <f t="shared" si="258"/>
        <v>0</v>
      </c>
      <c r="DD145" s="53">
        <f t="shared" si="259"/>
        <v>0</v>
      </c>
      <c r="DE145" s="10">
        <f t="shared" si="260"/>
        <v>0</v>
      </c>
      <c r="DF145" s="54">
        <f t="shared" si="261"/>
        <v>0</v>
      </c>
      <c r="DG145" s="10">
        <f t="shared" si="262"/>
        <v>0</v>
      </c>
      <c r="DH145" s="53" cm="1">
        <f t="array" aca="1" ref="DH145" ca="1">DE145*CELL("contents",$Q145)</f>
        <v>0</v>
      </c>
      <c r="DI145" s="53" cm="1">
        <f t="array" aca="1" ref="DI145" ca="1">DF145*CELL("contents",$Q145)</f>
        <v>0</v>
      </c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>
        <f t="shared" si="263"/>
        <v>0</v>
      </c>
      <c r="DW145" s="51">
        <f t="shared" si="264"/>
        <v>0</v>
      </c>
      <c r="DX145" s="53">
        <f t="shared" si="343"/>
        <v>0</v>
      </c>
      <c r="DY145" s="53">
        <f t="shared" si="344"/>
        <v>0</v>
      </c>
      <c r="DZ145" s="53">
        <f t="shared" si="345"/>
        <v>0</v>
      </c>
      <c r="EA145" s="53">
        <f t="shared" si="346"/>
        <v>0</v>
      </c>
      <c r="EB145" s="53">
        <f t="shared" si="347"/>
        <v>0</v>
      </c>
      <c r="EC145" s="53">
        <f t="shared" si="348"/>
        <v>0</v>
      </c>
      <c r="ED145" s="53">
        <f t="shared" si="349"/>
        <v>0</v>
      </c>
      <c r="EE145" s="53">
        <f t="shared" si="350"/>
        <v>0</v>
      </c>
      <c r="EF145" s="53">
        <f t="shared" si="351"/>
        <v>0</v>
      </c>
      <c r="EG145" s="53">
        <f t="shared" si="352"/>
        <v>0</v>
      </c>
      <c r="EH145" s="53">
        <f t="shared" si="353"/>
        <v>0</v>
      </c>
      <c r="EI145" s="53">
        <f t="shared" si="354"/>
        <v>0</v>
      </c>
      <c r="EJ145" s="10">
        <f t="shared" si="265"/>
        <v>0</v>
      </c>
      <c r="EK145" s="54">
        <f t="shared" si="266"/>
        <v>0</v>
      </c>
      <c r="EL145" s="10">
        <f t="shared" si="267"/>
        <v>0</v>
      </c>
      <c r="EM145" s="53" cm="1">
        <f t="array" aca="1" ref="EM145" ca="1">EJ145*CELL("contents",$Q145)</f>
        <v>0</v>
      </c>
      <c r="EN145" s="53" cm="1">
        <f t="array" aca="1" ref="EN145" ca="1">EK145*CELL("contents",$Q145)</f>
        <v>0</v>
      </c>
      <c r="EO145" s="11">
        <f t="shared" si="268"/>
        <v>1174.7250000000001</v>
      </c>
      <c r="EP145" s="2">
        <v>1</v>
      </c>
      <c r="EQ145" s="2">
        <f t="shared" ref="EQ145:ET145" si="377">EP145*1.0215</f>
        <v>1.0215000000000001</v>
      </c>
      <c r="ER145" s="2">
        <f t="shared" si="377"/>
        <v>1.0434622500000001</v>
      </c>
      <c r="ES145" s="2">
        <f t="shared" si="377"/>
        <v>1.0658966883750003</v>
      </c>
      <c r="ET145" s="2">
        <f t="shared" si="377"/>
        <v>1.0888134671750629</v>
      </c>
      <c r="EU145" s="53">
        <f t="shared" si="356"/>
        <v>1174.7250000000001</v>
      </c>
      <c r="EV145" s="53">
        <f t="shared" si="270"/>
        <v>0</v>
      </c>
      <c r="EW145" s="69">
        <f t="shared" si="357"/>
        <v>0</v>
      </c>
      <c r="EX145" s="69">
        <f t="shared" si="358"/>
        <v>0</v>
      </c>
      <c r="EY145" s="9">
        <f t="shared" si="272"/>
        <v>0</v>
      </c>
      <c r="EZ145" s="9">
        <f t="shared" ref="EZ145:EZ207" si="378">EV145*$M145</f>
        <v>0</v>
      </c>
      <c r="FA145" s="9">
        <f t="shared" ref="FA145:FA207" si="379">EW145*$M145</f>
        <v>0</v>
      </c>
      <c r="FB145" s="9">
        <f t="shared" ref="FB145:FB207" si="380">EX145*$M145</f>
        <v>0</v>
      </c>
      <c r="FC145" t="s">
        <v>1541</v>
      </c>
    </row>
    <row r="146" spans="1:159" ht="25.5" x14ac:dyDescent="0.25">
      <c r="A146" s="2">
        <v>1.2</v>
      </c>
      <c r="B146" s="2" t="s">
        <v>439</v>
      </c>
      <c r="C146" s="4" t="s">
        <v>157</v>
      </c>
      <c r="D146" s="3" t="s">
        <v>440</v>
      </c>
      <c r="E146" s="33" t="s">
        <v>441</v>
      </c>
      <c r="F146" s="2"/>
      <c r="G146" s="4" t="s">
        <v>347</v>
      </c>
      <c r="H146" s="6" t="s">
        <v>347</v>
      </c>
      <c r="I146" s="4"/>
      <c r="J146" s="4" t="s">
        <v>268</v>
      </c>
      <c r="K146" s="75"/>
      <c r="L146" s="80">
        <v>1</v>
      </c>
      <c r="M146" s="56">
        <v>0</v>
      </c>
      <c r="N146" s="86">
        <v>0.53</v>
      </c>
      <c r="O146" s="6" t="s">
        <v>155</v>
      </c>
      <c r="P146" s="2" t="s">
        <v>173</v>
      </c>
      <c r="Q146" s="200">
        <f>VLOOKUP(P146,Contingencies!$A$2:$D$7,4,FALSE)</f>
        <v>0.125</v>
      </c>
      <c r="R146" s="53">
        <f t="shared" si="359"/>
        <v>363.25</v>
      </c>
      <c r="S146" s="67">
        <f t="shared" si="360"/>
        <v>0</v>
      </c>
      <c r="T146" s="4"/>
      <c r="U146" s="2"/>
      <c r="V146" s="2"/>
      <c r="W146" s="2"/>
      <c r="X146" s="2"/>
      <c r="Y146" s="4">
        <v>2906</v>
      </c>
      <c r="Z146" s="4"/>
      <c r="AA146" s="4"/>
      <c r="AB146" s="4"/>
      <c r="AC146" s="2"/>
      <c r="AD146" s="2"/>
      <c r="AE146" s="2"/>
      <c r="AF146" s="2"/>
      <c r="AG146" s="2">
        <f t="shared" si="361"/>
        <v>0</v>
      </c>
      <c r="AH146" s="51">
        <f t="shared" ref="AH146:AH208" si="381">(AG146/1800)*12</f>
        <v>0</v>
      </c>
      <c r="AI146" s="53">
        <f t="shared" si="319"/>
        <v>0</v>
      </c>
      <c r="AJ146" s="53">
        <f t="shared" si="320"/>
        <v>0</v>
      </c>
      <c r="AK146" s="53">
        <f t="shared" si="321"/>
        <v>0</v>
      </c>
      <c r="AL146" s="53">
        <f t="shared" si="322"/>
        <v>0</v>
      </c>
      <c r="AM146" s="53">
        <f t="shared" si="323"/>
        <v>2906</v>
      </c>
      <c r="AN146" s="53">
        <f t="shared" si="324"/>
        <v>0</v>
      </c>
      <c r="AO146" s="53">
        <f t="shared" si="325"/>
        <v>0</v>
      </c>
      <c r="AP146" s="53">
        <f t="shared" si="326"/>
        <v>0</v>
      </c>
      <c r="AQ146" s="53">
        <f t="shared" si="327"/>
        <v>0</v>
      </c>
      <c r="AR146" s="53">
        <f t="shared" si="328"/>
        <v>0</v>
      </c>
      <c r="AS146" s="53">
        <f t="shared" si="329"/>
        <v>0</v>
      </c>
      <c r="AT146" s="53">
        <f t="shared" si="330"/>
        <v>0</v>
      </c>
      <c r="AU146" s="10">
        <f t="shared" ref="AU146:AU208" si="382">SUM(AI146:AT146)</f>
        <v>2906</v>
      </c>
      <c r="AV146" s="54">
        <f t="shared" ref="AV146:AV209" si="383">IF(G146="CapEx",0,AU146*N146)</f>
        <v>0</v>
      </c>
      <c r="AW146" s="10">
        <f t="shared" ref="AW146:AW208" si="384">AU146+AV146</f>
        <v>2906</v>
      </c>
      <c r="AX146" s="53" cm="1">
        <f t="array" aca="1" ref="AX146" ca="1">AU146*CELL("contents",$Q146)</f>
        <v>363.25</v>
      </c>
      <c r="AY146" s="53" cm="1">
        <f t="array" aca="1" ref="AY146" ca="1">AV146*CELL("contents",$Q146)</f>
        <v>0</v>
      </c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>
        <f t="shared" ref="BL146:BL208" si="385">IF($G146="Labor Hours",SUM(AZ146:BK146),0)</f>
        <v>0</v>
      </c>
      <c r="BM146" s="51">
        <f t="shared" ref="BM146:BM208" si="386">(BL146/1800)*12</f>
        <v>0</v>
      </c>
      <c r="BN146" s="53">
        <f t="shared" si="331"/>
        <v>0</v>
      </c>
      <c r="BO146" s="53">
        <f t="shared" si="332"/>
        <v>0</v>
      </c>
      <c r="BP146" s="53">
        <f t="shared" si="333"/>
        <v>0</v>
      </c>
      <c r="BQ146" s="53">
        <f t="shared" si="334"/>
        <v>0</v>
      </c>
      <c r="BR146" s="53">
        <f t="shared" si="335"/>
        <v>0</v>
      </c>
      <c r="BS146" s="53">
        <f t="shared" si="336"/>
        <v>0</v>
      </c>
      <c r="BT146" s="53">
        <f t="shared" si="337"/>
        <v>0</v>
      </c>
      <c r="BU146" s="53">
        <f t="shared" si="338"/>
        <v>0</v>
      </c>
      <c r="BV146" s="53">
        <f t="shared" si="339"/>
        <v>0</v>
      </c>
      <c r="BW146" s="53">
        <f t="shared" si="340"/>
        <v>0</v>
      </c>
      <c r="BX146" s="53">
        <f t="shared" si="341"/>
        <v>0</v>
      </c>
      <c r="BY146" s="53">
        <f t="shared" si="342"/>
        <v>0</v>
      </c>
      <c r="BZ146" s="10">
        <f t="shared" ref="BZ146:BZ208" si="387">SUM(BN146:BY146)</f>
        <v>0</v>
      </c>
      <c r="CA146" s="54">
        <f t="shared" ref="CA146:CA208" si="388">IF($G146="CapEx",0,BZ146*$N146)</f>
        <v>0</v>
      </c>
      <c r="CB146" s="10">
        <f t="shared" ref="CB146:CB208" si="389">BZ146+CA146</f>
        <v>0</v>
      </c>
      <c r="CC146" s="53" cm="1">
        <f t="array" aca="1" ref="CC146" ca="1">BZ146*CELL("contents",$Q146)</f>
        <v>0</v>
      </c>
      <c r="CD146" s="53" cm="1">
        <f t="array" aca="1" ref="CD146" ca="1">CA146*CELL("contents",$Q146)</f>
        <v>0</v>
      </c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>
        <f t="shared" ref="CQ146:CQ208" si="390">IF($G146="Labor Hours",SUM(CE146:CP146),0)</f>
        <v>0</v>
      </c>
      <c r="CR146" s="51">
        <f t="shared" ref="CR146:CR208" si="391">(CQ146/1800)*12</f>
        <v>0</v>
      </c>
      <c r="CS146" s="53">
        <f t="shared" si="376"/>
        <v>0</v>
      </c>
      <c r="CT146" s="53">
        <f t="shared" ref="CT146:CT209" si="392">IF($G146="Labor Hours",CF146*$K146*(1+$M146)*$ES146,CF146)</f>
        <v>0</v>
      </c>
      <c r="CU146" s="53">
        <f t="shared" ref="CU146:CU209" si="393">IF($G146="Labor Hours",CG146*$K146*(1+$M146)*$ES146,CG146)</f>
        <v>0</v>
      </c>
      <c r="CV146" s="53">
        <f t="shared" ref="CV146:CV209" si="394">IF($G146="Labor Hours",CH146*$K146*(1+$M146)*$ES146,CH146)</f>
        <v>0</v>
      </c>
      <c r="CW146" s="53">
        <f t="shared" ref="CW146:CW209" si="395">IF($G146="Labor Hours",CI146*$K146*(1+$M146)*$ES146,CI146)</f>
        <v>0</v>
      </c>
      <c r="CX146" s="53">
        <f t="shared" ref="CX146:CX209" si="396">IF($G146="Labor Hours",CJ146*$K146*(1+$M146)*$ES146,CJ146)</f>
        <v>0</v>
      </c>
      <c r="CY146" s="53">
        <f t="shared" ref="CY146:CY209" si="397">IF($G146="Labor Hours",CK146*$K146*(1+$M146)*$ES146,CK146)</f>
        <v>0</v>
      </c>
      <c r="CZ146" s="53">
        <f t="shared" ref="CZ146:CZ209" si="398">IF($G146="Labor Hours",CL146*$K146*(1+$M146)*$ES146,CL146)</f>
        <v>0</v>
      </c>
      <c r="DA146" s="53">
        <f t="shared" ref="DA146:DA209" si="399">IF($G146="Labor Hours",CM146*$K146*(1+$M146)*$ES146,CM146)</f>
        <v>0</v>
      </c>
      <c r="DB146" s="53">
        <f t="shared" ref="DB146:DB209" si="400">IF($G146="Labor Hours",CN146*$K146*(1+$M146)*$ES146,CN146)</f>
        <v>0</v>
      </c>
      <c r="DC146" s="53">
        <f t="shared" ref="DC146:DC209" si="401">IF($G146="Labor Hours",CO146*$K146*(1+$M146)*$ES146,CO146)</f>
        <v>0</v>
      </c>
      <c r="DD146" s="53">
        <f t="shared" ref="DD146:DD209" si="402">IF($G146="Labor Hours",CP146*$K146*(1+$M146)*$ES146,CP146)</f>
        <v>0</v>
      </c>
      <c r="DE146" s="10">
        <f t="shared" ref="DE146:DE208" si="403">SUM(CS146:DD146)</f>
        <v>0</v>
      </c>
      <c r="DF146" s="54">
        <f t="shared" ref="DF146:DF208" si="404">IF($G146="CapEx",0,DE146*$N146)</f>
        <v>0</v>
      </c>
      <c r="DG146" s="10">
        <f t="shared" ref="DG146:DG208" si="405">SUM(DE146:DF146)</f>
        <v>0</v>
      </c>
      <c r="DH146" s="53" cm="1">
        <f t="array" aca="1" ref="DH146" ca="1">DE146*CELL("contents",$Q146)</f>
        <v>0</v>
      </c>
      <c r="DI146" s="53" cm="1">
        <f t="array" aca="1" ref="DI146" ca="1">DF146*CELL("contents",$Q146)</f>
        <v>0</v>
      </c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>
        <f t="shared" ref="DV146:DV208" si="406">IF($G146="Labor Hours",SUM(DJ146:DU146),0)</f>
        <v>0</v>
      </c>
      <c r="DW146" s="51">
        <f t="shared" ref="DW146:DW208" si="407">(DV146/1800)*12</f>
        <v>0</v>
      </c>
      <c r="DX146" s="53">
        <f t="shared" si="343"/>
        <v>0</v>
      </c>
      <c r="DY146" s="53">
        <f t="shared" si="344"/>
        <v>0</v>
      </c>
      <c r="DZ146" s="53">
        <f t="shared" si="345"/>
        <v>0</v>
      </c>
      <c r="EA146" s="53">
        <f t="shared" si="346"/>
        <v>0</v>
      </c>
      <c r="EB146" s="53">
        <f t="shared" si="347"/>
        <v>0</v>
      </c>
      <c r="EC146" s="53">
        <f t="shared" si="348"/>
        <v>0</v>
      </c>
      <c r="ED146" s="53">
        <f t="shared" si="349"/>
        <v>0</v>
      </c>
      <c r="EE146" s="53">
        <f t="shared" si="350"/>
        <v>0</v>
      </c>
      <c r="EF146" s="53">
        <f t="shared" si="351"/>
        <v>0</v>
      </c>
      <c r="EG146" s="53">
        <f t="shared" si="352"/>
        <v>0</v>
      </c>
      <c r="EH146" s="53">
        <f t="shared" si="353"/>
        <v>0</v>
      </c>
      <c r="EI146" s="53">
        <f t="shared" si="354"/>
        <v>0</v>
      </c>
      <c r="EJ146" s="10">
        <f t="shared" ref="EJ146:EJ208" si="408">SUM(DX146:EI146)</f>
        <v>0</v>
      </c>
      <c r="EK146" s="54">
        <f t="shared" ref="EK146:EK208" si="409">IF($G146="CapEx",0,EJ146*$N146)</f>
        <v>0</v>
      </c>
      <c r="EL146" s="10">
        <f t="shared" ref="EL146:EL208" si="410">SUM(EJ146:EK146)</f>
        <v>0</v>
      </c>
      <c r="EM146" s="53" cm="1">
        <f t="array" aca="1" ref="EM146" ca="1">EJ146*CELL("contents",$Q146)</f>
        <v>0</v>
      </c>
      <c r="EN146" s="53" cm="1">
        <f t="array" aca="1" ref="EN146" ca="1">EK146*CELL("contents",$Q146)</f>
        <v>0</v>
      </c>
      <c r="EO146" s="11">
        <f t="shared" ref="EO146:EO177" si="411">AW146+CB146+DG146+EL146</f>
        <v>2906</v>
      </c>
      <c r="EP146" s="2">
        <v>1</v>
      </c>
      <c r="EQ146" s="2">
        <f t="shared" ref="EQ146:ET146" si="412">EP146*1.0215</f>
        <v>1.0215000000000001</v>
      </c>
      <c r="ER146" s="2">
        <f t="shared" si="412"/>
        <v>1.0434622500000001</v>
      </c>
      <c r="ES146" s="2">
        <f t="shared" si="412"/>
        <v>1.0658966883750003</v>
      </c>
      <c r="ET146" s="2">
        <f t="shared" si="412"/>
        <v>1.0888134671750629</v>
      </c>
      <c r="EU146" s="53">
        <f t="shared" si="356"/>
        <v>0</v>
      </c>
      <c r="EV146" s="53">
        <f t="shared" ref="EV146:EV177" si="413">IF($G146="Labor Hours",$K146*BL146*ER146,0)</f>
        <v>0</v>
      </c>
      <c r="EW146" s="69">
        <f t="shared" si="357"/>
        <v>0</v>
      </c>
      <c r="EX146" s="69">
        <f t="shared" si="358"/>
        <v>0</v>
      </c>
      <c r="EY146" s="9">
        <f t="shared" si="272"/>
        <v>0</v>
      </c>
      <c r="EZ146" s="9">
        <f t="shared" si="378"/>
        <v>0</v>
      </c>
      <c r="FA146" s="9">
        <f t="shared" si="379"/>
        <v>0</v>
      </c>
      <c r="FB146" s="9">
        <f t="shared" si="380"/>
        <v>0</v>
      </c>
      <c r="FC146" t="s">
        <v>1541</v>
      </c>
    </row>
    <row r="147" spans="1:159" ht="25.5" x14ac:dyDescent="0.25">
      <c r="A147" s="2">
        <v>1.2</v>
      </c>
      <c r="B147" s="2" t="s">
        <v>442</v>
      </c>
      <c r="C147" s="4" t="s">
        <v>157</v>
      </c>
      <c r="D147" s="3" t="s">
        <v>443</v>
      </c>
      <c r="E147" s="33" t="s">
        <v>444</v>
      </c>
      <c r="F147" s="2"/>
      <c r="G147" s="4" t="s">
        <v>151</v>
      </c>
      <c r="H147" s="6" t="s">
        <v>163</v>
      </c>
      <c r="I147" s="4" t="s">
        <v>348</v>
      </c>
      <c r="J147" s="7" t="s">
        <v>154</v>
      </c>
      <c r="K147" s="75">
        <v>115</v>
      </c>
      <c r="L147" s="82">
        <v>115</v>
      </c>
      <c r="M147" s="57">
        <v>0</v>
      </c>
      <c r="N147" s="86">
        <v>0</v>
      </c>
      <c r="O147" s="6" t="s">
        <v>155</v>
      </c>
      <c r="P147" s="2" t="s">
        <v>352</v>
      </c>
      <c r="Q147" s="200">
        <f>VLOOKUP(P147,Contingencies!$A$2:$D$7,4,FALSE)</f>
        <v>0.2</v>
      </c>
      <c r="R147" s="53">
        <f t="shared" si="359"/>
        <v>375.91200000000003</v>
      </c>
      <c r="S147" s="67">
        <f t="shared" si="360"/>
        <v>0</v>
      </c>
      <c r="T147" s="4"/>
      <c r="U147" s="2"/>
      <c r="V147" s="2"/>
      <c r="W147" s="2"/>
      <c r="X147" s="2"/>
      <c r="Y147" s="2"/>
      <c r="Z147" s="4">
        <v>16</v>
      </c>
      <c r="AA147" s="4"/>
      <c r="AB147" s="2"/>
      <c r="AC147" s="2"/>
      <c r="AD147" s="2"/>
      <c r="AE147" s="2"/>
      <c r="AF147" s="2"/>
      <c r="AG147" s="2">
        <f t="shared" si="361"/>
        <v>16</v>
      </c>
      <c r="AH147" s="51">
        <f t="shared" si="381"/>
        <v>0.10666666666666666</v>
      </c>
      <c r="AI147" s="53">
        <f t="shared" si="319"/>
        <v>0</v>
      </c>
      <c r="AJ147" s="53">
        <f t="shared" si="320"/>
        <v>0</v>
      </c>
      <c r="AK147" s="53">
        <f t="shared" si="321"/>
        <v>0</v>
      </c>
      <c r="AL147" s="53">
        <f t="shared" si="322"/>
        <v>0</v>
      </c>
      <c r="AM147" s="53">
        <f t="shared" si="323"/>
        <v>0</v>
      </c>
      <c r="AN147" s="53">
        <f t="shared" si="324"/>
        <v>1879.5600000000002</v>
      </c>
      <c r="AO147" s="53">
        <f t="shared" si="325"/>
        <v>0</v>
      </c>
      <c r="AP147" s="53">
        <f t="shared" si="326"/>
        <v>0</v>
      </c>
      <c r="AQ147" s="53">
        <f t="shared" si="327"/>
        <v>0</v>
      </c>
      <c r="AR147" s="53">
        <f t="shared" si="328"/>
        <v>0</v>
      </c>
      <c r="AS147" s="53">
        <f t="shared" si="329"/>
        <v>0</v>
      </c>
      <c r="AT147" s="53">
        <f t="shared" si="330"/>
        <v>0</v>
      </c>
      <c r="AU147" s="10">
        <f t="shared" si="382"/>
        <v>1879.5600000000002</v>
      </c>
      <c r="AV147" s="54">
        <f t="shared" si="383"/>
        <v>0</v>
      </c>
      <c r="AW147" s="10">
        <f t="shared" si="384"/>
        <v>1879.5600000000002</v>
      </c>
      <c r="AX147" s="53" cm="1">
        <f t="array" aca="1" ref="AX147" ca="1">AU147*CELL("contents",$Q147)</f>
        <v>375.91200000000003</v>
      </c>
      <c r="AY147" s="53" cm="1">
        <f t="array" aca="1" ref="AY147" ca="1">AV147*CELL("contents",$Q147)</f>
        <v>0</v>
      </c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>
        <f t="shared" si="385"/>
        <v>0</v>
      </c>
      <c r="BM147" s="51">
        <f t="shared" si="386"/>
        <v>0</v>
      </c>
      <c r="BN147" s="53">
        <f t="shared" si="331"/>
        <v>0</v>
      </c>
      <c r="BO147" s="53">
        <f t="shared" si="332"/>
        <v>0</v>
      </c>
      <c r="BP147" s="53">
        <f t="shared" si="333"/>
        <v>0</v>
      </c>
      <c r="BQ147" s="53">
        <f t="shared" si="334"/>
        <v>0</v>
      </c>
      <c r="BR147" s="53">
        <f t="shared" si="335"/>
        <v>0</v>
      </c>
      <c r="BS147" s="53">
        <f t="shared" si="336"/>
        <v>0</v>
      </c>
      <c r="BT147" s="53">
        <f t="shared" si="337"/>
        <v>0</v>
      </c>
      <c r="BU147" s="53">
        <f t="shared" si="338"/>
        <v>0</v>
      </c>
      <c r="BV147" s="53">
        <f t="shared" si="339"/>
        <v>0</v>
      </c>
      <c r="BW147" s="53">
        <f t="shared" si="340"/>
        <v>0</v>
      </c>
      <c r="BX147" s="53">
        <f t="shared" si="341"/>
        <v>0</v>
      </c>
      <c r="BY147" s="53">
        <f t="shared" si="342"/>
        <v>0</v>
      </c>
      <c r="BZ147" s="10">
        <f t="shared" si="387"/>
        <v>0</v>
      </c>
      <c r="CA147" s="54">
        <f t="shared" si="388"/>
        <v>0</v>
      </c>
      <c r="CB147" s="10">
        <f t="shared" si="389"/>
        <v>0</v>
      </c>
      <c r="CC147" s="53" cm="1">
        <f t="array" aca="1" ref="CC147" ca="1">BZ147*CELL("contents",$Q147)</f>
        <v>0</v>
      </c>
      <c r="CD147" s="53" cm="1">
        <f t="array" aca="1" ref="CD147" ca="1">CA147*CELL("contents",$Q147)</f>
        <v>0</v>
      </c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>
        <f t="shared" si="390"/>
        <v>0</v>
      </c>
      <c r="CR147" s="51">
        <f t="shared" si="391"/>
        <v>0</v>
      </c>
      <c r="CS147" s="53">
        <f t="shared" si="376"/>
        <v>0</v>
      </c>
      <c r="CT147" s="53">
        <f t="shared" si="392"/>
        <v>0</v>
      </c>
      <c r="CU147" s="53">
        <f t="shared" si="393"/>
        <v>0</v>
      </c>
      <c r="CV147" s="53">
        <f t="shared" si="394"/>
        <v>0</v>
      </c>
      <c r="CW147" s="53">
        <f t="shared" si="395"/>
        <v>0</v>
      </c>
      <c r="CX147" s="53">
        <f t="shared" si="396"/>
        <v>0</v>
      </c>
      <c r="CY147" s="53">
        <f t="shared" si="397"/>
        <v>0</v>
      </c>
      <c r="CZ147" s="53">
        <f t="shared" si="398"/>
        <v>0</v>
      </c>
      <c r="DA147" s="53">
        <f t="shared" si="399"/>
        <v>0</v>
      </c>
      <c r="DB147" s="53">
        <f t="shared" si="400"/>
        <v>0</v>
      </c>
      <c r="DC147" s="53">
        <f t="shared" si="401"/>
        <v>0</v>
      </c>
      <c r="DD147" s="53">
        <f t="shared" si="402"/>
        <v>0</v>
      </c>
      <c r="DE147" s="10">
        <f t="shared" si="403"/>
        <v>0</v>
      </c>
      <c r="DF147" s="54">
        <f t="shared" si="404"/>
        <v>0</v>
      </c>
      <c r="DG147" s="10">
        <f t="shared" si="405"/>
        <v>0</v>
      </c>
      <c r="DH147" s="53" cm="1">
        <f t="array" aca="1" ref="DH147" ca="1">DE147*CELL("contents",$Q147)</f>
        <v>0</v>
      </c>
      <c r="DI147" s="53" cm="1">
        <f t="array" aca="1" ref="DI147" ca="1">DF147*CELL("contents",$Q147)</f>
        <v>0</v>
      </c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>
        <f t="shared" si="406"/>
        <v>0</v>
      </c>
      <c r="DW147" s="51">
        <f t="shared" si="407"/>
        <v>0</v>
      </c>
      <c r="DX147" s="53">
        <f t="shared" si="343"/>
        <v>0</v>
      </c>
      <c r="DY147" s="53">
        <f t="shared" si="344"/>
        <v>0</v>
      </c>
      <c r="DZ147" s="53">
        <f t="shared" si="345"/>
        <v>0</v>
      </c>
      <c r="EA147" s="53">
        <f t="shared" si="346"/>
        <v>0</v>
      </c>
      <c r="EB147" s="53">
        <f t="shared" si="347"/>
        <v>0</v>
      </c>
      <c r="EC147" s="53">
        <f t="shared" si="348"/>
        <v>0</v>
      </c>
      <c r="ED147" s="53">
        <f t="shared" si="349"/>
        <v>0</v>
      </c>
      <c r="EE147" s="53">
        <f t="shared" si="350"/>
        <v>0</v>
      </c>
      <c r="EF147" s="53">
        <f t="shared" si="351"/>
        <v>0</v>
      </c>
      <c r="EG147" s="53">
        <f t="shared" si="352"/>
        <v>0</v>
      </c>
      <c r="EH147" s="53">
        <f t="shared" si="353"/>
        <v>0</v>
      </c>
      <c r="EI147" s="53">
        <f t="shared" si="354"/>
        <v>0</v>
      </c>
      <c r="EJ147" s="10">
        <f t="shared" si="408"/>
        <v>0</v>
      </c>
      <c r="EK147" s="54">
        <f t="shared" si="409"/>
        <v>0</v>
      </c>
      <c r="EL147" s="10">
        <f t="shared" si="410"/>
        <v>0</v>
      </c>
      <c r="EM147" s="53" cm="1">
        <f t="array" aca="1" ref="EM147" ca="1">EJ147*CELL("contents",$Q147)</f>
        <v>0</v>
      </c>
      <c r="EN147" s="53" cm="1">
        <f t="array" aca="1" ref="EN147" ca="1">EK147*CELL("contents",$Q147)</f>
        <v>0</v>
      </c>
      <c r="EO147" s="11">
        <f t="shared" si="411"/>
        <v>1879.5600000000002</v>
      </c>
      <c r="EP147" s="2">
        <v>1</v>
      </c>
      <c r="EQ147" s="2">
        <f t="shared" ref="EQ147:ET147" si="414">EP147*1.0215</f>
        <v>1.0215000000000001</v>
      </c>
      <c r="ER147" s="2">
        <f t="shared" si="414"/>
        <v>1.0434622500000001</v>
      </c>
      <c r="ES147" s="2">
        <f t="shared" si="414"/>
        <v>1.0658966883750003</v>
      </c>
      <c r="ET147" s="2">
        <f t="shared" si="414"/>
        <v>1.0888134671750629</v>
      </c>
      <c r="EU147" s="53">
        <f t="shared" si="356"/>
        <v>1879.5600000000002</v>
      </c>
      <c r="EV147" s="53">
        <f t="shared" si="413"/>
        <v>0</v>
      </c>
      <c r="EW147" s="69">
        <f t="shared" si="357"/>
        <v>0</v>
      </c>
      <c r="EX147" s="69">
        <f t="shared" si="358"/>
        <v>0</v>
      </c>
      <c r="EY147" s="9">
        <f t="shared" ref="EY147:EY209" si="415">EU147*$M147</f>
        <v>0</v>
      </c>
      <c r="EZ147" s="9">
        <f t="shared" si="378"/>
        <v>0</v>
      </c>
      <c r="FA147" s="9">
        <f t="shared" si="379"/>
        <v>0</v>
      </c>
      <c r="FB147" s="9">
        <f t="shared" si="380"/>
        <v>0</v>
      </c>
      <c r="FC147" t="s">
        <v>1541</v>
      </c>
    </row>
    <row r="148" spans="1:159" ht="25.5" x14ac:dyDescent="0.25">
      <c r="A148" s="2">
        <v>1.2</v>
      </c>
      <c r="B148" s="2" t="s">
        <v>442</v>
      </c>
      <c r="C148" s="4" t="s">
        <v>157</v>
      </c>
      <c r="D148" s="3" t="s">
        <v>443</v>
      </c>
      <c r="E148" s="33" t="s">
        <v>444</v>
      </c>
      <c r="F148" s="2"/>
      <c r="G148" s="4" t="s">
        <v>347</v>
      </c>
      <c r="H148" s="6" t="s">
        <v>347</v>
      </c>
      <c r="I148" s="4"/>
      <c r="J148" s="4" t="s">
        <v>268</v>
      </c>
      <c r="K148" s="75"/>
      <c r="L148" s="80">
        <v>1</v>
      </c>
      <c r="M148" s="56">
        <v>0</v>
      </c>
      <c r="N148" s="86">
        <v>0.53</v>
      </c>
      <c r="O148" s="6" t="s">
        <v>155</v>
      </c>
      <c r="P148" s="2" t="s">
        <v>173</v>
      </c>
      <c r="Q148" s="200">
        <f>VLOOKUP(P148,Contingencies!$A$2:$D$7,4,FALSE)</f>
        <v>0.125</v>
      </c>
      <c r="R148" s="53">
        <f t="shared" si="359"/>
        <v>2190</v>
      </c>
      <c r="S148" s="67">
        <f t="shared" si="360"/>
        <v>0</v>
      </c>
      <c r="T148" s="4"/>
      <c r="U148" s="2"/>
      <c r="V148" s="2"/>
      <c r="W148" s="2"/>
      <c r="X148" s="2"/>
      <c r="Y148" s="2"/>
      <c r="Z148" s="4">
        <v>17520</v>
      </c>
      <c r="AA148" s="4"/>
      <c r="AB148" s="2"/>
      <c r="AC148" s="2"/>
      <c r="AD148" s="2"/>
      <c r="AE148" s="2"/>
      <c r="AF148" s="2"/>
      <c r="AG148" s="2">
        <f t="shared" si="361"/>
        <v>0</v>
      </c>
      <c r="AH148" s="51">
        <f t="shared" si="381"/>
        <v>0</v>
      </c>
      <c r="AI148" s="53">
        <f t="shared" si="319"/>
        <v>0</v>
      </c>
      <c r="AJ148" s="53">
        <f t="shared" si="320"/>
        <v>0</v>
      </c>
      <c r="AK148" s="53">
        <f t="shared" si="321"/>
        <v>0</v>
      </c>
      <c r="AL148" s="53">
        <f t="shared" si="322"/>
        <v>0</v>
      </c>
      <c r="AM148" s="53">
        <f t="shared" si="323"/>
        <v>0</v>
      </c>
      <c r="AN148" s="53">
        <f t="shared" si="324"/>
        <v>17520</v>
      </c>
      <c r="AO148" s="53">
        <f t="shared" si="325"/>
        <v>0</v>
      </c>
      <c r="AP148" s="53">
        <f t="shared" si="326"/>
        <v>0</v>
      </c>
      <c r="AQ148" s="53">
        <f t="shared" si="327"/>
        <v>0</v>
      </c>
      <c r="AR148" s="53">
        <f t="shared" si="328"/>
        <v>0</v>
      </c>
      <c r="AS148" s="53">
        <f t="shared" si="329"/>
        <v>0</v>
      </c>
      <c r="AT148" s="53">
        <f t="shared" si="330"/>
        <v>0</v>
      </c>
      <c r="AU148" s="10">
        <f t="shared" si="382"/>
        <v>17520</v>
      </c>
      <c r="AV148" s="54">
        <f t="shared" si="383"/>
        <v>0</v>
      </c>
      <c r="AW148" s="10">
        <f t="shared" si="384"/>
        <v>17520</v>
      </c>
      <c r="AX148" s="53" cm="1">
        <f t="array" aca="1" ref="AX148" ca="1">AU148*CELL("contents",$Q148)</f>
        <v>2190</v>
      </c>
      <c r="AY148" s="53" cm="1">
        <f t="array" aca="1" ref="AY148" ca="1">AV148*CELL("contents",$Q148)</f>
        <v>0</v>
      </c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>
        <f t="shared" si="385"/>
        <v>0</v>
      </c>
      <c r="BM148" s="51">
        <f t="shared" si="386"/>
        <v>0</v>
      </c>
      <c r="BN148" s="53">
        <f t="shared" si="331"/>
        <v>0</v>
      </c>
      <c r="BO148" s="53">
        <f t="shared" si="332"/>
        <v>0</v>
      </c>
      <c r="BP148" s="53">
        <f t="shared" si="333"/>
        <v>0</v>
      </c>
      <c r="BQ148" s="53">
        <f t="shared" si="334"/>
        <v>0</v>
      </c>
      <c r="BR148" s="53">
        <f t="shared" si="335"/>
        <v>0</v>
      </c>
      <c r="BS148" s="53">
        <f t="shared" si="336"/>
        <v>0</v>
      </c>
      <c r="BT148" s="53">
        <f t="shared" si="337"/>
        <v>0</v>
      </c>
      <c r="BU148" s="53">
        <f t="shared" si="338"/>
        <v>0</v>
      </c>
      <c r="BV148" s="53">
        <f t="shared" si="339"/>
        <v>0</v>
      </c>
      <c r="BW148" s="53">
        <f t="shared" si="340"/>
        <v>0</v>
      </c>
      <c r="BX148" s="53">
        <f t="shared" si="341"/>
        <v>0</v>
      </c>
      <c r="BY148" s="53">
        <f t="shared" si="342"/>
        <v>0</v>
      </c>
      <c r="BZ148" s="10">
        <f t="shared" si="387"/>
        <v>0</v>
      </c>
      <c r="CA148" s="54">
        <f t="shared" si="388"/>
        <v>0</v>
      </c>
      <c r="CB148" s="10">
        <f t="shared" si="389"/>
        <v>0</v>
      </c>
      <c r="CC148" s="53" cm="1">
        <f t="array" aca="1" ref="CC148" ca="1">BZ148*CELL("contents",$Q148)</f>
        <v>0</v>
      </c>
      <c r="CD148" s="53" cm="1">
        <f t="array" aca="1" ref="CD148" ca="1">CA148*CELL("contents",$Q148)</f>
        <v>0</v>
      </c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>
        <f t="shared" si="390"/>
        <v>0</v>
      </c>
      <c r="CR148" s="51">
        <f t="shared" si="391"/>
        <v>0</v>
      </c>
      <c r="CS148" s="53">
        <f t="shared" si="376"/>
        <v>0</v>
      </c>
      <c r="CT148" s="53">
        <f t="shared" si="392"/>
        <v>0</v>
      </c>
      <c r="CU148" s="53">
        <f t="shared" si="393"/>
        <v>0</v>
      </c>
      <c r="CV148" s="53">
        <f t="shared" si="394"/>
        <v>0</v>
      </c>
      <c r="CW148" s="53">
        <f t="shared" si="395"/>
        <v>0</v>
      </c>
      <c r="CX148" s="53">
        <f t="shared" si="396"/>
        <v>0</v>
      </c>
      <c r="CY148" s="53">
        <f t="shared" si="397"/>
        <v>0</v>
      </c>
      <c r="CZ148" s="53">
        <f t="shared" si="398"/>
        <v>0</v>
      </c>
      <c r="DA148" s="53">
        <f t="shared" si="399"/>
        <v>0</v>
      </c>
      <c r="DB148" s="53">
        <f t="shared" si="400"/>
        <v>0</v>
      </c>
      <c r="DC148" s="53">
        <f t="shared" si="401"/>
        <v>0</v>
      </c>
      <c r="DD148" s="53">
        <f t="shared" si="402"/>
        <v>0</v>
      </c>
      <c r="DE148" s="10">
        <f t="shared" si="403"/>
        <v>0</v>
      </c>
      <c r="DF148" s="54">
        <f t="shared" si="404"/>
        <v>0</v>
      </c>
      <c r="DG148" s="10">
        <f t="shared" si="405"/>
        <v>0</v>
      </c>
      <c r="DH148" s="53" cm="1">
        <f t="array" aca="1" ref="DH148" ca="1">DE148*CELL("contents",$Q148)</f>
        <v>0</v>
      </c>
      <c r="DI148" s="53" cm="1">
        <f t="array" aca="1" ref="DI148" ca="1">DF148*CELL("contents",$Q148)</f>
        <v>0</v>
      </c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>
        <f t="shared" si="406"/>
        <v>0</v>
      </c>
      <c r="DW148" s="51">
        <f t="shared" si="407"/>
        <v>0</v>
      </c>
      <c r="DX148" s="53">
        <f t="shared" si="343"/>
        <v>0</v>
      </c>
      <c r="DY148" s="53">
        <f t="shared" si="344"/>
        <v>0</v>
      </c>
      <c r="DZ148" s="53">
        <f t="shared" si="345"/>
        <v>0</v>
      </c>
      <c r="EA148" s="53">
        <f t="shared" si="346"/>
        <v>0</v>
      </c>
      <c r="EB148" s="53">
        <f t="shared" si="347"/>
        <v>0</v>
      </c>
      <c r="EC148" s="53">
        <f t="shared" si="348"/>
        <v>0</v>
      </c>
      <c r="ED148" s="53">
        <f t="shared" si="349"/>
        <v>0</v>
      </c>
      <c r="EE148" s="53">
        <f t="shared" si="350"/>
        <v>0</v>
      </c>
      <c r="EF148" s="53">
        <f t="shared" si="351"/>
        <v>0</v>
      </c>
      <c r="EG148" s="53">
        <f t="shared" si="352"/>
        <v>0</v>
      </c>
      <c r="EH148" s="53">
        <f t="shared" si="353"/>
        <v>0</v>
      </c>
      <c r="EI148" s="53">
        <f t="shared" si="354"/>
        <v>0</v>
      </c>
      <c r="EJ148" s="10">
        <f t="shared" si="408"/>
        <v>0</v>
      </c>
      <c r="EK148" s="54">
        <f t="shared" si="409"/>
        <v>0</v>
      </c>
      <c r="EL148" s="10">
        <f t="shared" si="410"/>
        <v>0</v>
      </c>
      <c r="EM148" s="53" cm="1">
        <f t="array" aca="1" ref="EM148" ca="1">EJ148*CELL("contents",$Q148)</f>
        <v>0</v>
      </c>
      <c r="EN148" s="53" cm="1">
        <f t="array" aca="1" ref="EN148" ca="1">EK148*CELL("contents",$Q148)</f>
        <v>0</v>
      </c>
      <c r="EO148" s="11">
        <f t="shared" si="411"/>
        <v>17520</v>
      </c>
      <c r="EP148" s="2">
        <v>1</v>
      </c>
      <c r="EQ148" s="2">
        <f t="shared" ref="EQ148:ET148" si="416">EP148*1.0215</f>
        <v>1.0215000000000001</v>
      </c>
      <c r="ER148" s="2">
        <f t="shared" si="416"/>
        <v>1.0434622500000001</v>
      </c>
      <c r="ES148" s="2">
        <f t="shared" si="416"/>
        <v>1.0658966883750003</v>
      </c>
      <c r="ET148" s="2">
        <f t="shared" si="416"/>
        <v>1.0888134671750629</v>
      </c>
      <c r="EU148" s="53">
        <f t="shared" si="356"/>
        <v>0</v>
      </c>
      <c r="EV148" s="53">
        <f t="shared" si="413"/>
        <v>0</v>
      </c>
      <c r="EW148" s="69">
        <f t="shared" si="357"/>
        <v>0</v>
      </c>
      <c r="EX148" s="69">
        <f t="shared" si="358"/>
        <v>0</v>
      </c>
      <c r="EY148" s="9">
        <f t="shared" si="415"/>
        <v>0</v>
      </c>
      <c r="EZ148" s="9">
        <f t="shared" si="378"/>
        <v>0</v>
      </c>
      <c r="FA148" s="9">
        <f t="shared" si="379"/>
        <v>0</v>
      </c>
      <c r="FB148" s="9">
        <f t="shared" si="380"/>
        <v>0</v>
      </c>
      <c r="FC148" t="s">
        <v>1541</v>
      </c>
    </row>
    <row r="149" spans="1:159" ht="25.5" x14ac:dyDescent="0.25">
      <c r="A149" s="2">
        <v>1.2</v>
      </c>
      <c r="B149" s="2" t="s">
        <v>445</v>
      </c>
      <c r="C149" s="4" t="s">
        <v>157</v>
      </c>
      <c r="D149" s="3" t="s">
        <v>446</v>
      </c>
      <c r="E149" s="33" t="s">
        <v>447</v>
      </c>
      <c r="F149" s="2"/>
      <c r="G149" s="4" t="s">
        <v>151</v>
      </c>
      <c r="H149" s="6" t="s">
        <v>163</v>
      </c>
      <c r="I149" s="4" t="s">
        <v>348</v>
      </c>
      <c r="J149" s="7" t="s">
        <v>154</v>
      </c>
      <c r="K149" s="75">
        <v>115</v>
      </c>
      <c r="L149" s="82">
        <v>115</v>
      </c>
      <c r="M149" s="57">
        <v>0</v>
      </c>
      <c r="N149" s="86">
        <v>0</v>
      </c>
      <c r="O149" s="6" t="s">
        <v>155</v>
      </c>
      <c r="P149" s="2" t="s">
        <v>352</v>
      </c>
      <c r="Q149" s="200">
        <f>VLOOKUP(P149,Contingencies!$A$2:$D$7,4,FALSE)</f>
        <v>0.2</v>
      </c>
      <c r="R149" s="53">
        <f t="shared" si="359"/>
        <v>187.95600000000002</v>
      </c>
      <c r="S149" s="67">
        <f t="shared" si="360"/>
        <v>0</v>
      </c>
      <c r="T149" s="4"/>
      <c r="U149" s="2"/>
      <c r="V149" s="2"/>
      <c r="W149" s="2"/>
      <c r="X149" s="2"/>
      <c r="Y149" s="2"/>
      <c r="Z149" s="4">
        <v>8</v>
      </c>
      <c r="AA149" s="4"/>
      <c r="AB149" s="4"/>
      <c r="AC149" s="2"/>
      <c r="AD149" s="2"/>
      <c r="AE149" s="2"/>
      <c r="AF149" s="2"/>
      <c r="AG149" s="2">
        <f t="shared" si="361"/>
        <v>8</v>
      </c>
      <c r="AH149" s="51">
        <f t="shared" si="381"/>
        <v>5.333333333333333E-2</v>
      </c>
      <c r="AI149" s="53">
        <f t="shared" si="319"/>
        <v>0</v>
      </c>
      <c r="AJ149" s="53">
        <f t="shared" si="320"/>
        <v>0</v>
      </c>
      <c r="AK149" s="53">
        <f t="shared" si="321"/>
        <v>0</v>
      </c>
      <c r="AL149" s="53">
        <f t="shared" si="322"/>
        <v>0</v>
      </c>
      <c r="AM149" s="53">
        <f t="shared" si="323"/>
        <v>0</v>
      </c>
      <c r="AN149" s="53">
        <f t="shared" si="324"/>
        <v>939.78000000000009</v>
      </c>
      <c r="AO149" s="53">
        <f t="shared" si="325"/>
        <v>0</v>
      </c>
      <c r="AP149" s="53">
        <f t="shared" si="326"/>
        <v>0</v>
      </c>
      <c r="AQ149" s="53">
        <f t="shared" si="327"/>
        <v>0</v>
      </c>
      <c r="AR149" s="53">
        <f t="shared" si="328"/>
        <v>0</v>
      </c>
      <c r="AS149" s="53">
        <f t="shared" si="329"/>
        <v>0</v>
      </c>
      <c r="AT149" s="53">
        <f t="shared" si="330"/>
        <v>0</v>
      </c>
      <c r="AU149" s="10">
        <f t="shared" si="382"/>
        <v>939.78000000000009</v>
      </c>
      <c r="AV149" s="54">
        <f t="shared" si="383"/>
        <v>0</v>
      </c>
      <c r="AW149" s="10">
        <f t="shared" si="384"/>
        <v>939.78000000000009</v>
      </c>
      <c r="AX149" s="53" cm="1">
        <f t="array" aca="1" ref="AX149" ca="1">AU149*CELL("contents",$Q149)</f>
        <v>187.95600000000002</v>
      </c>
      <c r="AY149" s="53" cm="1">
        <f t="array" aca="1" ref="AY149" ca="1">AV149*CELL("contents",$Q149)</f>
        <v>0</v>
      </c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>
        <f t="shared" si="385"/>
        <v>0</v>
      </c>
      <c r="BM149" s="51">
        <f t="shared" si="386"/>
        <v>0</v>
      </c>
      <c r="BN149" s="53">
        <f t="shared" si="331"/>
        <v>0</v>
      </c>
      <c r="BO149" s="53">
        <f t="shared" si="332"/>
        <v>0</v>
      </c>
      <c r="BP149" s="53">
        <f t="shared" si="333"/>
        <v>0</v>
      </c>
      <c r="BQ149" s="53">
        <f t="shared" si="334"/>
        <v>0</v>
      </c>
      <c r="BR149" s="53">
        <f t="shared" si="335"/>
        <v>0</v>
      </c>
      <c r="BS149" s="53">
        <f t="shared" si="336"/>
        <v>0</v>
      </c>
      <c r="BT149" s="53">
        <f t="shared" si="337"/>
        <v>0</v>
      </c>
      <c r="BU149" s="53">
        <f t="shared" si="338"/>
        <v>0</v>
      </c>
      <c r="BV149" s="53">
        <f t="shared" si="339"/>
        <v>0</v>
      </c>
      <c r="BW149" s="53">
        <f t="shared" si="340"/>
        <v>0</v>
      </c>
      <c r="BX149" s="53">
        <f t="shared" si="341"/>
        <v>0</v>
      </c>
      <c r="BY149" s="53">
        <f t="shared" si="342"/>
        <v>0</v>
      </c>
      <c r="BZ149" s="10">
        <f t="shared" si="387"/>
        <v>0</v>
      </c>
      <c r="CA149" s="54">
        <f t="shared" si="388"/>
        <v>0</v>
      </c>
      <c r="CB149" s="10">
        <f t="shared" si="389"/>
        <v>0</v>
      </c>
      <c r="CC149" s="53" cm="1">
        <f t="array" aca="1" ref="CC149" ca="1">BZ149*CELL("contents",$Q149)</f>
        <v>0</v>
      </c>
      <c r="CD149" s="53" cm="1">
        <f t="array" aca="1" ref="CD149" ca="1">CA149*CELL("contents",$Q149)</f>
        <v>0</v>
      </c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>
        <f t="shared" si="390"/>
        <v>0</v>
      </c>
      <c r="CR149" s="51">
        <f t="shared" si="391"/>
        <v>0</v>
      </c>
      <c r="CS149" s="53">
        <f t="shared" si="376"/>
        <v>0</v>
      </c>
      <c r="CT149" s="53">
        <f t="shared" si="392"/>
        <v>0</v>
      </c>
      <c r="CU149" s="53">
        <f t="shared" si="393"/>
        <v>0</v>
      </c>
      <c r="CV149" s="53">
        <f t="shared" si="394"/>
        <v>0</v>
      </c>
      <c r="CW149" s="53">
        <f t="shared" si="395"/>
        <v>0</v>
      </c>
      <c r="CX149" s="53">
        <f t="shared" si="396"/>
        <v>0</v>
      </c>
      <c r="CY149" s="53">
        <f t="shared" si="397"/>
        <v>0</v>
      </c>
      <c r="CZ149" s="53">
        <f t="shared" si="398"/>
        <v>0</v>
      </c>
      <c r="DA149" s="53">
        <f t="shared" si="399"/>
        <v>0</v>
      </c>
      <c r="DB149" s="53">
        <f t="shared" si="400"/>
        <v>0</v>
      </c>
      <c r="DC149" s="53">
        <f t="shared" si="401"/>
        <v>0</v>
      </c>
      <c r="DD149" s="53">
        <f t="shared" si="402"/>
        <v>0</v>
      </c>
      <c r="DE149" s="10">
        <f t="shared" si="403"/>
        <v>0</v>
      </c>
      <c r="DF149" s="54">
        <f t="shared" si="404"/>
        <v>0</v>
      </c>
      <c r="DG149" s="10">
        <f t="shared" si="405"/>
        <v>0</v>
      </c>
      <c r="DH149" s="53" cm="1">
        <f t="array" aca="1" ref="DH149" ca="1">DE149*CELL("contents",$Q149)</f>
        <v>0</v>
      </c>
      <c r="DI149" s="53" cm="1">
        <f t="array" aca="1" ref="DI149" ca="1">DF149*CELL("contents",$Q149)</f>
        <v>0</v>
      </c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>
        <f t="shared" si="406"/>
        <v>0</v>
      </c>
      <c r="DW149" s="51">
        <f t="shared" si="407"/>
        <v>0</v>
      </c>
      <c r="DX149" s="53">
        <f t="shared" si="343"/>
        <v>0</v>
      </c>
      <c r="DY149" s="53">
        <f t="shared" si="344"/>
        <v>0</v>
      </c>
      <c r="DZ149" s="53">
        <f t="shared" si="345"/>
        <v>0</v>
      </c>
      <c r="EA149" s="53">
        <f t="shared" si="346"/>
        <v>0</v>
      </c>
      <c r="EB149" s="53">
        <f t="shared" si="347"/>
        <v>0</v>
      </c>
      <c r="EC149" s="53">
        <f t="shared" si="348"/>
        <v>0</v>
      </c>
      <c r="ED149" s="53">
        <f t="shared" si="349"/>
        <v>0</v>
      </c>
      <c r="EE149" s="53">
        <f t="shared" si="350"/>
        <v>0</v>
      </c>
      <c r="EF149" s="53">
        <f t="shared" si="351"/>
        <v>0</v>
      </c>
      <c r="EG149" s="53">
        <f t="shared" si="352"/>
        <v>0</v>
      </c>
      <c r="EH149" s="53">
        <f t="shared" si="353"/>
        <v>0</v>
      </c>
      <c r="EI149" s="53">
        <f t="shared" si="354"/>
        <v>0</v>
      </c>
      <c r="EJ149" s="10">
        <f t="shared" si="408"/>
        <v>0</v>
      </c>
      <c r="EK149" s="54">
        <f t="shared" si="409"/>
        <v>0</v>
      </c>
      <c r="EL149" s="10">
        <f t="shared" si="410"/>
        <v>0</v>
      </c>
      <c r="EM149" s="53" cm="1">
        <f t="array" aca="1" ref="EM149" ca="1">EJ149*CELL("contents",$Q149)</f>
        <v>0</v>
      </c>
      <c r="EN149" s="53" cm="1">
        <f t="array" aca="1" ref="EN149" ca="1">EK149*CELL("contents",$Q149)</f>
        <v>0</v>
      </c>
      <c r="EO149" s="11">
        <f t="shared" si="411"/>
        <v>939.78000000000009</v>
      </c>
      <c r="EP149" s="2">
        <v>1</v>
      </c>
      <c r="EQ149" s="2">
        <f t="shared" ref="EQ149:ET149" si="417">EP149*1.0215</f>
        <v>1.0215000000000001</v>
      </c>
      <c r="ER149" s="2">
        <f t="shared" si="417"/>
        <v>1.0434622500000001</v>
      </c>
      <c r="ES149" s="2">
        <f t="shared" si="417"/>
        <v>1.0658966883750003</v>
      </c>
      <c r="ET149" s="2">
        <f t="shared" si="417"/>
        <v>1.0888134671750629</v>
      </c>
      <c r="EU149" s="53">
        <f t="shared" si="356"/>
        <v>939.78000000000009</v>
      </c>
      <c r="EV149" s="53">
        <f t="shared" si="413"/>
        <v>0</v>
      </c>
      <c r="EW149" s="69">
        <f t="shared" si="357"/>
        <v>0</v>
      </c>
      <c r="EX149" s="69">
        <f t="shared" si="358"/>
        <v>0</v>
      </c>
      <c r="EY149" s="9">
        <f t="shared" si="415"/>
        <v>0</v>
      </c>
      <c r="EZ149" s="9">
        <f t="shared" si="378"/>
        <v>0</v>
      </c>
      <c r="FA149" s="9">
        <f t="shared" si="379"/>
        <v>0</v>
      </c>
      <c r="FB149" s="9">
        <f t="shared" si="380"/>
        <v>0</v>
      </c>
      <c r="FC149" t="s">
        <v>1541</v>
      </c>
    </row>
    <row r="150" spans="1:159" ht="25.5" x14ac:dyDescent="0.25">
      <c r="A150" s="2">
        <v>1.2</v>
      </c>
      <c r="B150" s="2" t="s">
        <v>445</v>
      </c>
      <c r="C150" s="4" t="s">
        <v>157</v>
      </c>
      <c r="D150" s="3" t="s">
        <v>446</v>
      </c>
      <c r="E150" s="33" t="s">
        <v>447</v>
      </c>
      <c r="F150" s="2"/>
      <c r="G150" s="4" t="s">
        <v>347</v>
      </c>
      <c r="H150" s="6" t="s">
        <v>347</v>
      </c>
      <c r="I150" s="4"/>
      <c r="J150" s="4" t="s">
        <v>268</v>
      </c>
      <c r="K150" s="75"/>
      <c r="L150" s="80">
        <v>1</v>
      </c>
      <c r="M150" s="56">
        <v>0</v>
      </c>
      <c r="N150" s="86">
        <v>0.53</v>
      </c>
      <c r="O150" s="6" t="s">
        <v>155</v>
      </c>
      <c r="P150" s="2" t="s">
        <v>173</v>
      </c>
      <c r="Q150" s="200">
        <f>VLOOKUP(P150,Contingencies!$A$2:$D$7,4,FALSE)</f>
        <v>0.125</v>
      </c>
      <c r="R150" s="53">
        <f t="shared" si="359"/>
        <v>2475.375</v>
      </c>
      <c r="S150" s="67">
        <f t="shared" si="360"/>
        <v>0</v>
      </c>
      <c r="T150" s="4"/>
      <c r="U150" s="2"/>
      <c r="V150" s="2"/>
      <c r="W150" s="2"/>
      <c r="X150" s="2"/>
      <c r="Y150" s="2"/>
      <c r="Z150" s="4">
        <v>19803</v>
      </c>
      <c r="AA150" s="4"/>
      <c r="AB150" s="4"/>
      <c r="AC150" s="2"/>
      <c r="AD150" s="2"/>
      <c r="AE150" s="2"/>
      <c r="AF150" s="2"/>
      <c r="AG150" s="2">
        <f t="shared" si="361"/>
        <v>0</v>
      </c>
      <c r="AH150" s="51">
        <f t="shared" si="381"/>
        <v>0</v>
      </c>
      <c r="AI150" s="53">
        <f t="shared" si="319"/>
        <v>0</v>
      </c>
      <c r="AJ150" s="53">
        <f t="shared" si="320"/>
        <v>0</v>
      </c>
      <c r="AK150" s="53">
        <f t="shared" si="321"/>
        <v>0</v>
      </c>
      <c r="AL150" s="53">
        <f t="shared" si="322"/>
        <v>0</v>
      </c>
      <c r="AM150" s="53">
        <f t="shared" si="323"/>
        <v>0</v>
      </c>
      <c r="AN150" s="53">
        <f t="shared" si="324"/>
        <v>19803</v>
      </c>
      <c r="AO150" s="53">
        <f t="shared" si="325"/>
        <v>0</v>
      </c>
      <c r="AP150" s="53">
        <f t="shared" si="326"/>
        <v>0</v>
      </c>
      <c r="AQ150" s="53">
        <f t="shared" si="327"/>
        <v>0</v>
      </c>
      <c r="AR150" s="53">
        <f t="shared" si="328"/>
        <v>0</v>
      </c>
      <c r="AS150" s="53">
        <f t="shared" si="329"/>
        <v>0</v>
      </c>
      <c r="AT150" s="53">
        <f t="shared" si="330"/>
        <v>0</v>
      </c>
      <c r="AU150" s="10">
        <f t="shared" si="382"/>
        <v>19803</v>
      </c>
      <c r="AV150" s="54">
        <f t="shared" si="383"/>
        <v>0</v>
      </c>
      <c r="AW150" s="10">
        <f t="shared" si="384"/>
        <v>19803</v>
      </c>
      <c r="AX150" s="53" cm="1">
        <f t="array" aca="1" ref="AX150" ca="1">AU150*CELL("contents",$Q150)</f>
        <v>2475.375</v>
      </c>
      <c r="AY150" s="53" cm="1">
        <f t="array" aca="1" ref="AY150" ca="1">AV150*CELL("contents",$Q150)</f>
        <v>0</v>
      </c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>
        <f t="shared" si="385"/>
        <v>0</v>
      </c>
      <c r="BM150" s="51">
        <f t="shared" si="386"/>
        <v>0</v>
      </c>
      <c r="BN150" s="53">
        <f t="shared" si="331"/>
        <v>0</v>
      </c>
      <c r="BO150" s="53">
        <f t="shared" si="332"/>
        <v>0</v>
      </c>
      <c r="BP150" s="53">
        <f t="shared" si="333"/>
        <v>0</v>
      </c>
      <c r="BQ150" s="53">
        <f t="shared" si="334"/>
        <v>0</v>
      </c>
      <c r="BR150" s="53">
        <f t="shared" si="335"/>
        <v>0</v>
      </c>
      <c r="BS150" s="53">
        <f t="shared" si="336"/>
        <v>0</v>
      </c>
      <c r="BT150" s="53">
        <f t="shared" si="337"/>
        <v>0</v>
      </c>
      <c r="BU150" s="53">
        <f t="shared" si="338"/>
        <v>0</v>
      </c>
      <c r="BV150" s="53">
        <f t="shared" si="339"/>
        <v>0</v>
      </c>
      <c r="BW150" s="53">
        <f t="shared" si="340"/>
        <v>0</v>
      </c>
      <c r="BX150" s="53">
        <f t="shared" si="341"/>
        <v>0</v>
      </c>
      <c r="BY150" s="53">
        <f t="shared" si="342"/>
        <v>0</v>
      </c>
      <c r="BZ150" s="10">
        <f t="shared" si="387"/>
        <v>0</v>
      </c>
      <c r="CA150" s="54">
        <f t="shared" si="388"/>
        <v>0</v>
      </c>
      <c r="CB150" s="10">
        <f t="shared" si="389"/>
        <v>0</v>
      </c>
      <c r="CC150" s="53" cm="1">
        <f t="array" aca="1" ref="CC150" ca="1">BZ150*CELL("contents",$Q150)</f>
        <v>0</v>
      </c>
      <c r="CD150" s="53" cm="1">
        <f t="array" aca="1" ref="CD150" ca="1">CA150*CELL("contents",$Q150)</f>
        <v>0</v>
      </c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>
        <f t="shared" si="390"/>
        <v>0</v>
      </c>
      <c r="CR150" s="51">
        <f t="shared" si="391"/>
        <v>0</v>
      </c>
      <c r="CS150" s="53">
        <f t="shared" si="376"/>
        <v>0</v>
      </c>
      <c r="CT150" s="53">
        <f t="shared" si="392"/>
        <v>0</v>
      </c>
      <c r="CU150" s="53">
        <f t="shared" si="393"/>
        <v>0</v>
      </c>
      <c r="CV150" s="53">
        <f t="shared" si="394"/>
        <v>0</v>
      </c>
      <c r="CW150" s="53">
        <f t="shared" si="395"/>
        <v>0</v>
      </c>
      <c r="CX150" s="53">
        <f t="shared" si="396"/>
        <v>0</v>
      </c>
      <c r="CY150" s="53">
        <f t="shared" si="397"/>
        <v>0</v>
      </c>
      <c r="CZ150" s="53">
        <f t="shared" si="398"/>
        <v>0</v>
      </c>
      <c r="DA150" s="53">
        <f t="shared" si="399"/>
        <v>0</v>
      </c>
      <c r="DB150" s="53">
        <f t="shared" si="400"/>
        <v>0</v>
      </c>
      <c r="DC150" s="53">
        <f t="shared" si="401"/>
        <v>0</v>
      </c>
      <c r="DD150" s="53">
        <f t="shared" si="402"/>
        <v>0</v>
      </c>
      <c r="DE150" s="10">
        <f t="shared" si="403"/>
        <v>0</v>
      </c>
      <c r="DF150" s="54">
        <f t="shared" si="404"/>
        <v>0</v>
      </c>
      <c r="DG150" s="10">
        <f t="shared" si="405"/>
        <v>0</v>
      </c>
      <c r="DH150" s="53" cm="1">
        <f t="array" aca="1" ref="DH150" ca="1">DE150*CELL("contents",$Q150)</f>
        <v>0</v>
      </c>
      <c r="DI150" s="53" cm="1">
        <f t="array" aca="1" ref="DI150" ca="1">DF150*CELL("contents",$Q150)</f>
        <v>0</v>
      </c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>
        <f t="shared" si="406"/>
        <v>0</v>
      </c>
      <c r="DW150" s="51">
        <f t="shared" si="407"/>
        <v>0</v>
      </c>
      <c r="DX150" s="53">
        <f t="shared" si="343"/>
        <v>0</v>
      </c>
      <c r="DY150" s="53">
        <f t="shared" si="344"/>
        <v>0</v>
      </c>
      <c r="DZ150" s="53">
        <f t="shared" si="345"/>
        <v>0</v>
      </c>
      <c r="EA150" s="53">
        <f t="shared" si="346"/>
        <v>0</v>
      </c>
      <c r="EB150" s="53">
        <f t="shared" si="347"/>
        <v>0</v>
      </c>
      <c r="EC150" s="53">
        <f t="shared" si="348"/>
        <v>0</v>
      </c>
      <c r="ED150" s="53">
        <f t="shared" si="349"/>
        <v>0</v>
      </c>
      <c r="EE150" s="53">
        <f t="shared" si="350"/>
        <v>0</v>
      </c>
      <c r="EF150" s="53">
        <f t="shared" si="351"/>
        <v>0</v>
      </c>
      <c r="EG150" s="53">
        <f t="shared" si="352"/>
        <v>0</v>
      </c>
      <c r="EH150" s="53">
        <f t="shared" si="353"/>
        <v>0</v>
      </c>
      <c r="EI150" s="53">
        <f t="shared" si="354"/>
        <v>0</v>
      </c>
      <c r="EJ150" s="10">
        <f t="shared" si="408"/>
        <v>0</v>
      </c>
      <c r="EK150" s="54">
        <f t="shared" si="409"/>
        <v>0</v>
      </c>
      <c r="EL150" s="10">
        <f t="shared" si="410"/>
        <v>0</v>
      </c>
      <c r="EM150" s="53" cm="1">
        <f t="array" aca="1" ref="EM150" ca="1">EJ150*CELL("contents",$Q150)</f>
        <v>0</v>
      </c>
      <c r="EN150" s="53" cm="1">
        <f t="array" aca="1" ref="EN150" ca="1">EK150*CELL("contents",$Q150)</f>
        <v>0</v>
      </c>
      <c r="EO150" s="11">
        <f t="shared" si="411"/>
        <v>19803</v>
      </c>
      <c r="EP150" s="2">
        <v>1</v>
      </c>
      <c r="EQ150" s="2">
        <f t="shared" ref="EQ150:ET150" si="418">EP150*1.0215</f>
        <v>1.0215000000000001</v>
      </c>
      <c r="ER150" s="2">
        <f t="shared" si="418"/>
        <v>1.0434622500000001</v>
      </c>
      <c r="ES150" s="2">
        <f t="shared" si="418"/>
        <v>1.0658966883750003</v>
      </c>
      <c r="ET150" s="2">
        <f t="shared" si="418"/>
        <v>1.0888134671750629</v>
      </c>
      <c r="EU150" s="53">
        <f t="shared" si="356"/>
        <v>0</v>
      </c>
      <c r="EV150" s="53">
        <f t="shared" si="413"/>
        <v>0</v>
      </c>
      <c r="EW150" s="69">
        <f t="shared" si="357"/>
        <v>0</v>
      </c>
      <c r="EX150" s="69">
        <f t="shared" si="358"/>
        <v>0</v>
      </c>
      <c r="EY150" s="9">
        <f t="shared" si="415"/>
        <v>0</v>
      </c>
      <c r="EZ150" s="9">
        <f t="shared" si="378"/>
        <v>0</v>
      </c>
      <c r="FA150" s="9">
        <f t="shared" si="379"/>
        <v>0</v>
      </c>
      <c r="FB150" s="9">
        <f t="shared" si="380"/>
        <v>0</v>
      </c>
      <c r="FC150" t="s">
        <v>1541</v>
      </c>
    </row>
    <row r="151" spans="1:159" ht="38.25" x14ac:dyDescent="0.25">
      <c r="A151" s="2">
        <v>1.2</v>
      </c>
      <c r="B151" s="2" t="s">
        <v>448</v>
      </c>
      <c r="C151" s="4" t="s">
        <v>157</v>
      </c>
      <c r="D151" s="3" t="s">
        <v>449</v>
      </c>
      <c r="E151" s="33" t="s">
        <v>450</v>
      </c>
      <c r="F151" s="2"/>
      <c r="G151" s="4" t="s">
        <v>151</v>
      </c>
      <c r="H151" s="6" t="s">
        <v>163</v>
      </c>
      <c r="I151" s="4" t="s">
        <v>348</v>
      </c>
      <c r="J151" s="7" t="s">
        <v>154</v>
      </c>
      <c r="K151" s="75">
        <v>115</v>
      </c>
      <c r="L151" s="82">
        <v>115</v>
      </c>
      <c r="M151" s="57">
        <v>0</v>
      </c>
      <c r="N151" s="86">
        <v>0</v>
      </c>
      <c r="O151" s="6" t="s">
        <v>155</v>
      </c>
      <c r="P151" s="2" t="s">
        <v>352</v>
      </c>
      <c r="Q151" s="200">
        <f>VLOOKUP(P151,Contingencies!$A$2:$D$7,4,FALSE)</f>
        <v>0.2</v>
      </c>
      <c r="R151" s="53">
        <f t="shared" si="359"/>
        <v>845.80200000000013</v>
      </c>
      <c r="S151" s="67">
        <f t="shared" si="360"/>
        <v>0</v>
      </c>
      <c r="T151" s="4"/>
      <c r="U151" s="2"/>
      <c r="V151" s="2"/>
      <c r="W151" s="2"/>
      <c r="X151" s="2"/>
      <c r="Y151" s="2"/>
      <c r="Z151" s="2"/>
      <c r="AA151" s="4">
        <v>16</v>
      </c>
      <c r="AB151" s="4">
        <v>10</v>
      </c>
      <c r="AC151" s="4">
        <v>10</v>
      </c>
      <c r="AD151" s="2"/>
      <c r="AE151" s="2"/>
      <c r="AF151" s="2"/>
      <c r="AG151" s="2">
        <f t="shared" si="361"/>
        <v>36</v>
      </c>
      <c r="AH151" s="51">
        <f t="shared" si="381"/>
        <v>0.24</v>
      </c>
      <c r="AI151" s="53">
        <f t="shared" si="319"/>
        <v>0</v>
      </c>
      <c r="AJ151" s="53">
        <f t="shared" si="320"/>
        <v>0</v>
      </c>
      <c r="AK151" s="53">
        <f t="shared" si="321"/>
        <v>0</v>
      </c>
      <c r="AL151" s="53">
        <f t="shared" si="322"/>
        <v>0</v>
      </c>
      <c r="AM151" s="53">
        <f t="shared" si="323"/>
        <v>0</v>
      </c>
      <c r="AN151" s="53">
        <f t="shared" si="324"/>
        <v>0</v>
      </c>
      <c r="AO151" s="53">
        <f t="shared" si="325"/>
        <v>1879.5600000000002</v>
      </c>
      <c r="AP151" s="53">
        <f t="shared" si="326"/>
        <v>1174.7250000000001</v>
      </c>
      <c r="AQ151" s="53">
        <f t="shared" si="327"/>
        <v>1174.7250000000001</v>
      </c>
      <c r="AR151" s="53">
        <f t="shared" si="328"/>
        <v>0</v>
      </c>
      <c r="AS151" s="53">
        <f t="shared" si="329"/>
        <v>0</v>
      </c>
      <c r="AT151" s="53">
        <f t="shared" si="330"/>
        <v>0</v>
      </c>
      <c r="AU151" s="10">
        <f t="shared" si="382"/>
        <v>4229.01</v>
      </c>
      <c r="AV151" s="54">
        <f t="shared" si="383"/>
        <v>0</v>
      </c>
      <c r="AW151" s="10">
        <f t="shared" si="384"/>
        <v>4229.01</v>
      </c>
      <c r="AX151" s="53" cm="1">
        <f t="array" aca="1" ref="AX151" ca="1">AU151*CELL("contents",$Q151)</f>
        <v>845.80200000000013</v>
      </c>
      <c r="AY151" s="53" cm="1">
        <f t="array" aca="1" ref="AY151" ca="1">AV151*CELL("contents",$Q151)</f>
        <v>0</v>
      </c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>
        <f t="shared" si="385"/>
        <v>0</v>
      </c>
      <c r="BM151" s="51">
        <f t="shared" si="386"/>
        <v>0</v>
      </c>
      <c r="BN151" s="53">
        <f t="shared" si="331"/>
        <v>0</v>
      </c>
      <c r="BO151" s="53">
        <f t="shared" si="332"/>
        <v>0</v>
      </c>
      <c r="BP151" s="53">
        <f t="shared" si="333"/>
        <v>0</v>
      </c>
      <c r="BQ151" s="53">
        <f t="shared" si="334"/>
        <v>0</v>
      </c>
      <c r="BR151" s="53">
        <f t="shared" si="335"/>
        <v>0</v>
      </c>
      <c r="BS151" s="53">
        <f t="shared" si="336"/>
        <v>0</v>
      </c>
      <c r="BT151" s="53">
        <f t="shared" si="337"/>
        <v>0</v>
      </c>
      <c r="BU151" s="53">
        <f t="shared" si="338"/>
        <v>0</v>
      </c>
      <c r="BV151" s="53">
        <f t="shared" si="339"/>
        <v>0</v>
      </c>
      <c r="BW151" s="53">
        <f t="shared" si="340"/>
        <v>0</v>
      </c>
      <c r="BX151" s="53">
        <f t="shared" si="341"/>
        <v>0</v>
      </c>
      <c r="BY151" s="53">
        <f t="shared" si="342"/>
        <v>0</v>
      </c>
      <c r="BZ151" s="10">
        <f t="shared" si="387"/>
        <v>0</v>
      </c>
      <c r="CA151" s="54">
        <f t="shared" si="388"/>
        <v>0</v>
      </c>
      <c r="CB151" s="10">
        <f t="shared" si="389"/>
        <v>0</v>
      </c>
      <c r="CC151" s="53" cm="1">
        <f t="array" aca="1" ref="CC151" ca="1">BZ151*CELL("contents",$Q151)</f>
        <v>0</v>
      </c>
      <c r="CD151" s="53" cm="1">
        <f t="array" aca="1" ref="CD151" ca="1">CA151*CELL("contents",$Q151)</f>
        <v>0</v>
      </c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>
        <f t="shared" si="390"/>
        <v>0</v>
      </c>
      <c r="CR151" s="51">
        <f t="shared" si="391"/>
        <v>0</v>
      </c>
      <c r="CS151" s="53">
        <f t="shared" si="376"/>
        <v>0</v>
      </c>
      <c r="CT151" s="53">
        <f t="shared" si="392"/>
        <v>0</v>
      </c>
      <c r="CU151" s="53">
        <f t="shared" si="393"/>
        <v>0</v>
      </c>
      <c r="CV151" s="53">
        <f t="shared" si="394"/>
        <v>0</v>
      </c>
      <c r="CW151" s="53">
        <f t="shared" si="395"/>
        <v>0</v>
      </c>
      <c r="CX151" s="53">
        <f t="shared" si="396"/>
        <v>0</v>
      </c>
      <c r="CY151" s="53">
        <f t="shared" si="397"/>
        <v>0</v>
      </c>
      <c r="CZ151" s="53">
        <f t="shared" si="398"/>
        <v>0</v>
      </c>
      <c r="DA151" s="53">
        <f t="shared" si="399"/>
        <v>0</v>
      </c>
      <c r="DB151" s="53">
        <f t="shared" si="400"/>
        <v>0</v>
      </c>
      <c r="DC151" s="53">
        <f t="shared" si="401"/>
        <v>0</v>
      </c>
      <c r="DD151" s="53">
        <f t="shared" si="402"/>
        <v>0</v>
      </c>
      <c r="DE151" s="10">
        <f t="shared" si="403"/>
        <v>0</v>
      </c>
      <c r="DF151" s="54">
        <f t="shared" si="404"/>
        <v>0</v>
      </c>
      <c r="DG151" s="10">
        <f t="shared" si="405"/>
        <v>0</v>
      </c>
      <c r="DH151" s="53" cm="1">
        <f t="array" aca="1" ref="DH151" ca="1">DE151*CELL("contents",$Q151)</f>
        <v>0</v>
      </c>
      <c r="DI151" s="53" cm="1">
        <f t="array" aca="1" ref="DI151" ca="1">DF151*CELL("contents",$Q151)</f>
        <v>0</v>
      </c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>
        <f t="shared" si="406"/>
        <v>0</v>
      </c>
      <c r="DW151" s="51">
        <f t="shared" si="407"/>
        <v>0</v>
      </c>
      <c r="DX151" s="53">
        <f t="shared" si="343"/>
        <v>0</v>
      </c>
      <c r="DY151" s="53">
        <f t="shared" si="344"/>
        <v>0</v>
      </c>
      <c r="DZ151" s="53">
        <f t="shared" si="345"/>
        <v>0</v>
      </c>
      <c r="EA151" s="53">
        <f t="shared" si="346"/>
        <v>0</v>
      </c>
      <c r="EB151" s="53">
        <f t="shared" si="347"/>
        <v>0</v>
      </c>
      <c r="EC151" s="53">
        <f t="shared" si="348"/>
        <v>0</v>
      </c>
      <c r="ED151" s="53">
        <f t="shared" si="349"/>
        <v>0</v>
      </c>
      <c r="EE151" s="53">
        <f t="shared" si="350"/>
        <v>0</v>
      </c>
      <c r="EF151" s="53">
        <f t="shared" si="351"/>
        <v>0</v>
      </c>
      <c r="EG151" s="53">
        <f t="shared" si="352"/>
        <v>0</v>
      </c>
      <c r="EH151" s="53">
        <f t="shared" si="353"/>
        <v>0</v>
      </c>
      <c r="EI151" s="53">
        <f t="shared" si="354"/>
        <v>0</v>
      </c>
      <c r="EJ151" s="10">
        <f t="shared" si="408"/>
        <v>0</v>
      </c>
      <c r="EK151" s="54">
        <f t="shared" si="409"/>
        <v>0</v>
      </c>
      <c r="EL151" s="10">
        <f t="shared" si="410"/>
        <v>0</v>
      </c>
      <c r="EM151" s="53" cm="1">
        <f t="array" aca="1" ref="EM151" ca="1">EJ151*CELL("contents",$Q151)</f>
        <v>0</v>
      </c>
      <c r="EN151" s="53" cm="1">
        <f t="array" aca="1" ref="EN151" ca="1">EK151*CELL("contents",$Q151)</f>
        <v>0</v>
      </c>
      <c r="EO151" s="11">
        <f t="shared" si="411"/>
        <v>4229.01</v>
      </c>
      <c r="EP151" s="2">
        <v>1</v>
      </c>
      <c r="EQ151" s="2">
        <f t="shared" ref="EQ151:ET151" si="419">EP151*1.0215</f>
        <v>1.0215000000000001</v>
      </c>
      <c r="ER151" s="2">
        <f t="shared" si="419"/>
        <v>1.0434622500000001</v>
      </c>
      <c r="ES151" s="2">
        <f t="shared" si="419"/>
        <v>1.0658966883750003</v>
      </c>
      <c r="ET151" s="2">
        <f t="shared" si="419"/>
        <v>1.0888134671750629</v>
      </c>
      <c r="EU151" s="53">
        <f t="shared" si="356"/>
        <v>4229.01</v>
      </c>
      <c r="EV151" s="53">
        <f t="shared" si="413"/>
        <v>0</v>
      </c>
      <c r="EW151" s="69">
        <f t="shared" si="357"/>
        <v>0</v>
      </c>
      <c r="EX151" s="69">
        <f t="shared" si="358"/>
        <v>0</v>
      </c>
      <c r="EY151" s="9">
        <f t="shared" si="415"/>
        <v>0</v>
      </c>
      <c r="EZ151" s="9">
        <f t="shared" si="378"/>
        <v>0</v>
      </c>
      <c r="FA151" s="9">
        <f t="shared" si="379"/>
        <v>0</v>
      </c>
      <c r="FB151" s="9">
        <f t="shared" si="380"/>
        <v>0</v>
      </c>
      <c r="FC151" t="s">
        <v>1541</v>
      </c>
    </row>
    <row r="152" spans="1:159" ht="38.25" x14ac:dyDescent="0.25">
      <c r="A152" s="2">
        <v>1.2</v>
      </c>
      <c r="B152" s="2" t="s">
        <v>448</v>
      </c>
      <c r="C152" s="4" t="s">
        <v>157</v>
      </c>
      <c r="D152" s="3" t="s">
        <v>449</v>
      </c>
      <c r="E152" s="33" t="s">
        <v>450</v>
      </c>
      <c r="F152" s="2"/>
      <c r="G152" s="4" t="s">
        <v>347</v>
      </c>
      <c r="H152" s="6" t="s">
        <v>347</v>
      </c>
      <c r="I152" s="4"/>
      <c r="J152" s="4" t="s">
        <v>268</v>
      </c>
      <c r="K152" s="75"/>
      <c r="L152" s="80">
        <v>1</v>
      </c>
      <c r="M152" s="56">
        <v>0</v>
      </c>
      <c r="N152" s="86">
        <v>0.53</v>
      </c>
      <c r="O152" s="6" t="s">
        <v>155</v>
      </c>
      <c r="P152" s="2" t="s">
        <v>173</v>
      </c>
      <c r="Q152" s="200">
        <f>VLOOKUP(P152,Contingencies!$A$2:$D$7,4,FALSE)</f>
        <v>0.125</v>
      </c>
      <c r="R152" s="53">
        <f t="shared" si="359"/>
        <v>3733.375</v>
      </c>
      <c r="S152" s="67">
        <f t="shared" si="360"/>
        <v>0</v>
      </c>
      <c r="T152" s="4"/>
      <c r="U152" s="2"/>
      <c r="V152" s="2"/>
      <c r="W152" s="2"/>
      <c r="X152" s="2"/>
      <c r="Y152" s="2"/>
      <c r="Z152" s="2"/>
      <c r="AA152" s="4">
        <v>29867</v>
      </c>
      <c r="AB152" s="4"/>
      <c r="AC152" s="4"/>
      <c r="AD152" s="2"/>
      <c r="AE152" s="2"/>
      <c r="AF152" s="2"/>
      <c r="AG152" s="2">
        <f t="shared" si="361"/>
        <v>0</v>
      </c>
      <c r="AH152" s="51">
        <f t="shared" si="381"/>
        <v>0</v>
      </c>
      <c r="AI152" s="53">
        <f t="shared" si="319"/>
        <v>0</v>
      </c>
      <c r="AJ152" s="53">
        <f t="shared" si="320"/>
        <v>0</v>
      </c>
      <c r="AK152" s="53">
        <f t="shared" si="321"/>
        <v>0</v>
      </c>
      <c r="AL152" s="53">
        <f t="shared" si="322"/>
        <v>0</v>
      </c>
      <c r="AM152" s="53">
        <f t="shared" si="323"/>
        <v>0</v>
      </c>
      <c r="AN152" s="53">
        <f t="shared" si="324"/>
        <v>0</v>
      </c>
      <c r="AO152" s="53">
        <f t="shared" si="325"/>
        <v>29867</v>
      </c>
      <c r="AP152" s="53">
        <f t="shared" si="326"/>
        <v>0</v>
      </c>
      <c r="AQ152" s="53">
        <f t="shared" si="327"/>
        <v>0</v>
      </c>
      <c r="AR152" s="53">
        <f t="shared" si="328"/>
        <v>0</v>
      </c>
      <c r="AS152" s="53">
        <f t="shared" si="329"/>
        <v>0</v>
      </c>
      <c r="AT152" s="53">
        <f t="shared" si="330"/>
        <v>0</v>
      </c>
      <c r="AU152" s="10">
        <f t="shared" si="382"/>
        <v>29867</v>
      </c>
      <c r="AV152" s="54">
        <f t="shared" si="383"/>
        <v>0</v>
      </c>
      <c r="AW152" s="10">
        <f t="shared" si="384"/>
        <v>29867</v>
      </c>
      <c r="AX152" s="53" cm="1">
        <f t="array" aca="1" ref="AX152" ca="1">AU152*CELL("contents",$Q152)</f>
        <v>3733.375</v>
      </c>
      <c r="AY152" s="53" cm="1">
        <f t="array" aca="1" ref="AY152" ca="1">AV152*CELL("contents",$Q152)</f>
        <v>0</v>
      </c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>
        <f t="shared" si="385"/>
        <v>0</v>
      </c>
      <c r="BM152" s="51">
        <f t="shared" si="386"/>
        <v>0</v>
      </c>
      <c r="BN152" s="53">
        <f t="shared" si="331"/>
        <v>0</v>
      </c>
      <c r="BO152" s="53">
        <f t="shared" si="332"/>
        <v>0</v>
      </c>
      <c r="BP152" s="53">
        <f t="shared" si="333"/>
        <v>0</v>
      </c>
      <c r="BQ152" s="53">
        <f t="shared" si="334"/>
        <v>0</v>
      </c>
      <c r="BR152" s="53">
        <f t="shared" si="335"/>
        <v>0</v>
      </c>
      <c r="BS152" s="53">
        <f t="shared" si="336"/>
        <v>0</v>
      </c>
      <c r="BT152" s="53">
        <f t="shared" si="337"/>
        <v>0</v>
      </c>
      <c r="BU152" s="53">
        <f t="shared" si="338"/>
        <v>0</v>
      </c>
      <c r="BV152" s="53">
        <f t="shared" si="339"/>
        <v>0</v>
      </c>
      <c r="BW152" s="53">
        <f t="shared" si="340"/>
        <v>0</v>
      </c>
      <c r="BX152" s="53">
        <f t="shared" si="341"/>
        <v>0</v>
      </c>
      <c r="BY152" s="53">
        <f t="shared" si="342"/>
        <v>0</v>
      </c>
      <c r="BZ152" s="10">
        <f t="shared" si="387"/>
        <v>0</v>
      </c>
      <c r="CA152" s="54">
        <f t="shared" si="388"/>
        <v>0</v>
      </c>
      <c r="CB152" s="10">
        <f t="shared" si="389"/>
        <v>0</v>
      </c>
      <c r="CC152" s="53" cm="1">
        <f t="array" aca="1" ref="CC152" ca="1">BZ152*CELL("contents",$Q152)</f>
        <v>0</v>
      </c>
      <c r="CD152" s="53" cm="1">
        <f t="array" aca="1" ref="CD152" ca="1">CA152*CELL("contents",$Q152)</f>
        <v>0</v>
      </c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>
        <f t="shared" si="390"/>
        <v>0</v>
      </c>
      <c r="CR152" s="51">
        <f t="shared" si="391"/>
        <v>0</v>
      </c>
      <c r="CS152" s="53">
        <f t="shared" si="376"/>
        <v>0</v>
      </c>
      <c r="CT152" s="53">
        <f t="shared" si="392"/>
        <v>0</v>
      </c>
      <c r="CU152" s="53">
        <f t="shared" si="393"/>
        <v>0</v>
      </c>
      <c r="CV152" s="53">
        <f t="shared" si="394"/>
        <v>0</v>
      </c>
      <c r="CW152" s="53">
        <f t="shared" si="395"/>
        <v>0</v>
      </c>
      <c r="CX152" s="53">
        <f t="shared" si="396"/>
        <v>0</v>
      </c>
      <c r="CY152" s="53">
        <f t="shared" si="397"/>
        <v>0</v>
      </c>
      <c r="CZ152" s="53">
        <f t="shared" si="398"/>
        <v>0</v>
      </c>
      <c r="DA152" s="53">
        <f t="shared" si="399"/>
        <v>0</v>
      </c>
      <c r="DB152" s="53">
        <f t="shared" si="400"/>
        <v>0</v>
      </c>
      <c r="DC152" s="53">
        <f t="shared" si="401"/>
        <v>0</v>
      </c>
      <c r="DD152" s="53">
        <f t="shared" si="402"/>
        <v>0</v>
      </c>
      <c r="DE152" s="10">
        <f t="shared" si="403"/>
        <v>0</v>
      </c>
      <c r="DF152" s="54">
        <f t="shared" si="404"/>
        <v>0</v>
      </c>
      <c r="DG152" s="10">
        <f t="shared" si="405"/>
        <v>0</v>
      </c>
      <c r="DH152" s="53" cm="1">
        <f t="array" aca="1" ref="DH152" ca="1">DE152*CELL("contents",$Q152)</f>
        <v>0</v>
      </c>
      <c r="DI152" s="53" cm="1">
        <f t="array" aca="1" ref="DI152" ca="1">DF152*CELL("contents",$Q152)</f>
        <v>0</v>
      </c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>
        <f t="shared" si="406"/>
        <v>0</v>
      </c>
      <c r="DW152" s="51">
        <f t="shared" si="407"/>
        <v>0</v>
      </c>
      <c r="DX152" s="53">
        <f t="shared" si="343"/>
        <v>0</v>
      </c>
      <c r="DY152" s="53">
        <f t="shared" si="344"/>
        <v>0</v>
      </c>
      <c r="DZ152" s="53">
        <f t="shared" si="345"/>
        <v>0</v>
      </c>
      <c r="EA152" s="53">
        <f t="shared" si="346"/>
        <v>0</v>
      </c>
      <c r="EB152" s="53">
        <f t="shared" si="347"/>
        <v>0</v>
      </c>
      <c r="EC152" s="53">
        <f t="shared" si="348"/>
        <v>0</v>
      </c>
      <c r="ED152" s="53">
        <f t="shared" si="349"/>
        <v>0</v>
      </c>
      <c r="EE152" s="53">
        <f t="shared" si="350"/>
        <v>0</v>
      </c>
      <c r="EF152" s="53">
        <f t="shared" si="351"/>
        <v>0</v>
      </c>
      <c r="EG152" s="53">
        <f t="shared" si="352"/>
        <v>0</v>
      </c>
      <c r="EH152" s="53">
        <f t="shared" si="353"/>
        <v>0</v>
      </c>
      <c r="EI152" s="53">
        <f t="shared" si="354"/>
        <v>0</v>
      </c>
      <c r="EJ152" s="10">
        <f t="shared" si="408"/>
        <v>0</v>
      </c>
      <c r="EK152" s="54">
        <f t="shared" si="409"/>
        <v>0</v>
      </c>
      <c r="EL152" s="10">
        <f t="shared" si="410"/>
        <v>0</v>
      </c>
      <c r="EM152" s="53" cm="1">
        <f t="array" aca="1" ref="EM152" ca="1">EJ152*CELL("contents",$Q152)</f>
        <v>0</v>
      </c>
      <c r="EN152" s="53" cm="1">
        <f t="array" aca="1" ref="EN152" ca="1">EK152*CELL("contents",$Q152)</f>
        <v>0</v>
      </c>
      <c r="EO152" s="11">
        <f t="shared" si="411"/>
        <v>29867</v>
      </c>
      <c r="EP152" s="2">
        <v>1</v>
      </c>
      <c r="EQ152" s="2">
        <f t="shared" ref="EQ152:ET152" si="420">EP152*1.0215</f>
        <v>1.0215000000000001</v>
      </c>
      <c r="ER152" s="2">
        <f t="shared" si="420"/>
        <v>1.0434622500000001</v>
      </c>
      <c r="ES152" s="2">
        <f t="shared" si="420"/>
        <v>1.0658966883750003</v>
      </c>
      <c r="ET152" s="2">
        <f t="shared" si="420"/>
        <v>1.0888134671750629</v>
      </c>
      <c r="EU152" s="53">
        <f t="shared" si="356"/>
        <v>0</v>
      </c>
      <c r="EV152" s="53">
        <f t="shared" si="413"/>
        <v>0</v>
      </c>
      <c r="EW152" s="69">
        <f t="shared" si="357"/>
        <v>0</v>
      </c>
      <c r="EX152" s="69">
        <f t="shared" si="358"/>
        <v>0</v>
      </c>
      <c r="EY152" s="9">
        <f t="shared" si="415"/>
        <v>0</v>
      </c>
      <c r="EZ152" s="9">
        <f t="shared" si="378"/>
        <v>0</v>
      </c>
      <c r="FA152" s="9">
        <f t="shared" si="379"/>
        <v>0</v>
      </c>
      <c r="FB152" s="9">
        <f t="shared" si="380"/>
        <v>0</v>
      </c>
      <c r="FC152" t="s">
        <v>1541</v>
      </c>
    </row>
    <row r="153" spans="1:159" x14ac:dyDescent="0.25">
      <c r="A153" s="2">
        <v>1.2</v>
      </c>
      <c r="B153" s="2" t="s">
        <v>451</v>
      </c>
      <c r="C153" s="4" t="s">
        <v>157</v>
      </c>
      <c r="D153" s="3" t="s">
        <v>452</v>
      </c>
      <c r="E153" s="33" t="s">
        <v>453</v>
      </c>
      <c r="F153" s="2"/>
      <c r="G153" s="4" t="s">
        <v>151</v>
      </c>
      <c r="H153" s="6" t="s">
        <v>163</v>
      </c>
      <c r="I153" s="4" t="s">
        <v>348</v>
      </c>
      <c r="J153" s="7" t="s">
        <v>154</v>
      </c>
      <c r="K153" s="75">
        <v>115</v>
      </c>
      <c r="L153" s="81">
        <v>115</v>
      </c>
      <c r="M153" s="56">
        <v>0</v>
      </c>
      <c r="N153" s="86">
        <v>0</v>
      </c>
      <c r="O153" s="6" t="s">
        <v>155</v>
      </c>
      <c r="P153" s="2" t="s">
        <v>356</v>
      </c>
      <c r="Q153" s="200">
        <f>VLOOKUP(P153,Contingencies!$A$2:$D$7,4,FALSE)</f>
        <v>0.35</v>
      </c>
      <c r="R153" s="53">
        <f t="shared" si="359"/>
        <v>3359.9484450000004</v>
      </c>
      <c r="S153" s="67">
        <f t="shared" si="360"/>
        <v>0</v>
      </c>
      <c r="T153" s="4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>
        <f t="shared" si="361"/>
        <v>0</v>
      </c>
      <c r="AH153" s="51">
        <f t="shared" si="381"/>
        <v>0</v>
      </c>
      <c r="AI153" s="53">
        <f t="shared" si="319"/>
        <v>0</v>
      </c>
      <c r="AJ153" s="53">
        <f t="shared" si="320"/>
        <v>0</v>
      </c>
      <c r="AK153" s="53">
        <f t="shared" si="321"/>
        <v>0</v>
      </c>
      <c r="AL153" s="53">
        <f t="shared" si="322"/>
        <v>0</v>
      </c>
      <c r="AM153" s="53">
        <f t="shared" si="323"/>
        <v>0</v>
      </c>
      <c r="AN153" s="53">
        <f t="shared" si="324"/>
        <v>0</v>
      </c>
      <c r="AO153" s="53">
        <f t="shared" si="325"/>
        <v>0</v>
      </c>
      <c r="AP153" s="53">
        <f t="shared" si="326"/>
        <v>0</v>
      </c>
      <c r="AQ153" s="53">
        <f t="shared" si="327"/>
        <v>0</v>
      </c>
      <c r="AR153" s="53">
        <f t="shared" si="328"/>
        <v>0</v>
      </c>
      <c r="AS153" s="53">
        <f t="shared" si="329"/>
        <v>0</v>
      </c>
      <c r="AT153" s="53">
        <f t="shared" si="330"/>
        <v>0</v>
      </c>
      <c r="AU153" s="10">
        <f t="shared" si="382"/>
        <v>0</v>
      </c>
      <c r="AV153" s="54">
        <f t="shared" si="383"/>
        <v>0</v>
      </c>
      <c r="AW153" s="10">
        <f t="shared" si="384"/>
        <v>0</v>
      </c>
      <c r="AX153" s="53" cm="1">
        <f t="array" aca="1" ref="AX153" ca="1">AU153*CELL("contents",$Q153)</f>
        <v>0</v>
      </c>
      <c r="AY153" s="53" cm="1">
        <f t="array" aca="1" ref="AY153" ca="1">AV153*CELL("contents",$Q153)</f>
        <v>0</v>
      </c>
      <c r="AZ153" s="2"/>
      <c r="BA153" s="2"/>
      <c r="BB153" s="2"/>
      <c r="BC153" s="2"/>
      <c r="BD153" s="2"/>
      <c r="BE153" s="4">
        <v>40</v>
      </c>
      <c r="BF153" s="4">
        <v>40</v>
      </c>
      <c r="BG153" s="2"/>
      <c r="BH153" s="2"/>
      <c r="BI153" s="2"/>
      <c r="BJ153" s="2"/>
      <c r="BK153" s="2"/>
      <c r="BL153" s="2">
        <f t="shared" si="385"/>
        <v>80</v>
      </c>
      <c r="BM153" s="51">
        <f t="shared" si="386"/>
        <v>0.53333333333333333</v>
      </c>
      <c r="BN153" s="53">
        <f t="shared" si="331"/>
        <v>0</v>
      </c>
      <c r="BO153" s="53">
        <f t="shared" si="332"/>
        <v>0</v>
      </c>
      <c r="BP153" s="53">
        <f t="shared" si="333"/>
        <v>0</v>
      </c>
      <c r="BQ153" s="53">
        <f t="shared" si="334"/>
        <v>0</v>
      </c>
      <c r="BR153" s="53">
        <f t="shared" si="335"/>
        <v>0</v>
      </c>
      <c r="BS153" s="53">
        <f t="shared" si="336"/>
        <v>4799.9263500000006</v>
      </c>
      <c r="BT153" s="53">
        <f t="shared" si="337"/>
        <v>4799.9263500000006</v>
      </c>
      <c r="BU153" s="53">
        <f t="shared" si="338"/>
        <v>0</v>
      </c>
      <c r="BV153" s="53">
        <f t="shared" si="339"/>
        <v>0</v>
      </c>
      <c r="BW153" s="53">
        <f t="shared" si="340"/>
        <v>0</v>
      </c>
      <c r="BX153" s="53">
        <f t="shared" si="341"/>
        <v>0</v>
      </c>
      <c r="BY153" s="53">
        <f t="shared" si="342"/>
        <v>0</v>
      </c>
      <c r="BZ153" s="10">
        <f t="shared" si="387"/>
        <v>9599.8527000000013</v>
      </c>
      <c r="CA153" s="54">
        <f t="shared" si="388"/>
        <v>0</v>
      </c>
      <c r="CB153" s="10">
        <f t="shared" si="389"/>
        <v>9599.8527000000013</v>
      </c>
      <c r="CC153" s="53" cm="1">
        <f t="array" aca="1" ref="CC153" ca="1">BZ153*CELL("contents",$Q153)</f>
        <v>3359.9484450000004</v>
      </c>
      <c r="CD153" s="53" cm="1">
        <f t="array" aca="1" ref="CD153" ca="1">CA153*CELL("contents",$Q153)</f>
        <v>0</v>
      </c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>
        <f t="shared" si="390"/>
        <v>0</v>
      </c>
      <c r="CR153" s="51">
        <f t="shared" si="391"/>
        <v>0</v>
      </c>
      <c r="CS153" s="53">
        <f t="shared" si="376"/>
        <v>0</v>
      </c>
      <c r="CT153" s="53">
        <f t="shared" si="392"/>
        <v>0</v>
      </c>
      <c r="CU153" s="53">
        <f t="shared" si="393"/>
        <v>0</v>
      </c>
      <c r="CV153" s="53">
        <f t="shared" si="394"/>
        <v>0</v>
      </c>
      <c r="CW153" s="53">
        <f t="shared" si="395"/>
        <v>0</v>
      </c>
      <c r="CX153" s="53">
        <f t="shared" si="396"/>
        <v>0</v>
      </c>
      <c r="CY153" s="53">
        <f t="shared" si="397"/>
        <v>0</v>
      </c>
      <c r="CZ153" s="53">
        <f t="shared" si="398"/>
        <v>0</v>
      </c>
      <c r="DA153" s="53">
        <f t="shared" si="399"/>
        <v>0</v>
      </c>
      <c r="DB153" s="53">
        <f t="shared" si="400"/>
        <v>0</v>
      </c>
      <c r="DC153" s="53">
        <f t="shared" si="401"/>
        <v>0</v>
      </c>
      <c r="DD153" s="53">
        <f t="shared" si="402"/>
        <v>0</v>
      </c>
      <c r="DE153" s="10">
        <f t="shared" si="403"/>
        <v>0</v>
      </c>
      <c r="DF153" s="54">
        <f t="shared" si="404"/>
        <v>0</v>
      </c>
      <c r="DG153" s="10">
        <f t="shared" si="405"/>
        <v>0</v>
      </c>
      <c r="DH153" s="53" cm="1">
        <f t="array" aca="1" ref="DH153" ca="1">DE153*CELL("contents",$Q153)</f>
        <v>0</v>
      </c>
      <c r="DI153" s="53" cm="1">
        <f t="array" aca="1" ref="DI153" ca="1">DF153*CELL("contents",$Q153)</f>
        <v>0</v>
      </c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>
        <f t="shared" si="406"/>
        <v>0</v>
      </c>
      <c r="DW153" s="51">
        <f t="shared" si="407"/>
        <v>0</v>
      </c>
      <c r="DX153" s="53">
        <f t="shared" si="343"/>
        <v>0</v>
      </c>
      <c r="DY153" s="53">
        <f t="shared" si="344"/>
        <v>0</v>
      </c>
      <c r="DZ153" s="53">
        <f t="shared" si="345"/>
        <v>0</v>
      </c>
      <c r="EA153" s="53">
        <f t="shared" si="346"/>
        <v>0</v>
      </c>
      <c r="EB153" s="53">
        <f t="shared" si="347"/>
        <v>0</v>
      </c>
      <c r="EC153" s="53">
        <f t="shared" si="348"/>
        <v>0</v>
      </c>
      <c r="ED153" s="53">
        <f t="shared" si="349"/>
        <v>0</v>
      </c>
      <c r="EE153" s="53">
        <f t="shared" si="350"/>
        <v>0</v>
      </c>
      <c r="EF153" s="53">
        <f t="shared" si="351"/>
        <v>0</v>
      </c>
      <c r="EG153" s="53">
        <f t="shared" si="352"/>
        <v>0</v>
      </c>
      <c r="EH153" s="53">
        <f t="shared" si="353"/>
        <v>0</v>
      </c>
      <c r="EI153" s="53">
        <f t="shared" si="354"/>
        <v>0</v>
      </c>
      <c r="EJ153" s="10">
        <f t="shared" si="408"/>
        <v>0</v>
      </c>
      <c r="EK153" s="54">
        <f t="shared" si="409"/>
        <v>0</v>
      </c>
      <c r="EL153" s="10">
        <f t="shared" si="410"/>
        <v>0</v>
      </c>
      <c r="EM153" s="53" cm="1">
        <f t="array" aca="1" ref="EM153" ca="1">EJ153*CELL("contents",$Q153)</f>
        <v>0</v>
      </c>
      <c r="EN153" s="53" cm="1">
        <f t="array" aca="1" ref="EN153" ca="1">EK153*CELL("contents",$Q153)</f>
        <v>0</v>
      </c>
      <c r="EO153" s="11">
        <f t="shared" si="411"/>
        <v>9599.8527000000013</v>
      </c>
      <c r="EP153" s="2">
        <v>1</v>
      </c>
      <c r="EQ153" s="2">
        <f t="shared" ref="EQ153:ET153" si="421">EP153*1.0215</f>
        <v>1.0215000000000001</v>
      </c>
      <c r="ER153" s="2">
        <f t="shared" si="421"/>
        <v>1.0434622500000001</v>
      </c>
      <c r="ES153" s="2">
        <f t="shared" si="421"/>
        <v>1.0658966883750003</v>
      </c>
      <c r="ET153" s="2">
        <f t="shared" si="421"/>
        <v>1.0888134671750629</v>
      </c>
      <c r="EU153" s="53">
        <f t="shared" si="356"/>
        <v>0</v>
      </c>
      <c r="EV153" s="53">
        <f t="shared" si="413"/>
        <v>9599.8527000000013</v>
      </c>
      <c r="EW153" s="69">
        <f t="shared" si="357"/>
        <v>0</v>
      </c>
      <c r="EX153" s="69">
        <f t="shared" si="358"/>
        <v>0</v>
      </c>
      <c r="EY153" s="9">
        <f t="shared" si="415"/>
        <v>0</v>
      </c>
      <c r="EZ153" s="9">
        <f t="shared" si="378"/>
        <v>0</v>
      </c>
      <c r="FA153" s="9">
        <f t="shared" si="379"/>
        <v>0</v>
      </c>
      <c r="FB153" s="9">
        <f t="shared" si="380"/>
        <v>0</v>
      </c>
      <c r="FC153" t="s">
        <v>1541</v>
      </c>
    </row>
    <row r="154" spans="1:159" x14ac:dyDescent="0.25">
      <c r="A154" s="2">
        <v>1.2</v>
      </c>
      <c r="B154" s="2" t="s">
        <v>451</v>
      </c>
      <c r="C154" s="4" t="s">
        <v>157</v>
      </c>
      <c r="D154" s="3" t="s">
        <v>452</v>
      </c>
      <c r="E154" s="33" t="s">
        <v>453</v>
      </c>
      <c r="F154" s="2"/>
      <c r="G154" s="4" t="s">
        <v>347</v>
      </c>
      <c r="H154" s="6" t="s">
        <v>347</v>
      </c>
      <c r="I154" s="4"/>
      <c r="J154" s="4" t="s">
        <v>154</v>
      </c>
      <c r="K154" s="75"/>
      <c r="L154" s="80">
        <v>1</v>
      </c>
      <c r="M154" s="56">
        <v>0</v>
      </c>
      <c r="N154" s="86">
        <v>0.53</v>
      </c>
      <c r="O154" s="6" t="s">
        <v>155</v>
      </c>
      <c r="P154" s="2" t="s">
        <v>356</v>
      </c>
      <c r="Q154" s="200">
        <f>VLOOKUP(P154,Contingencies!$A$2:$D$7,4,FALSE)</f>
        <v>0.35</v>
      </c>
      <c r="R154" s="53">
        <f t="shared" si="359"/>
        <v>1400</v>
      </c>
      <c r="S154" s="67">
        <f t="shared" si="360"/>
        <v>0</v>
      </c>
      <c r="T154" s="4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>
        <f t="shared" si="361"/>
        <v>0</v>
      </c>
      <c r="AH154" s="51">
        <f t="shared" si="381"/>
        <v>0</v>
      </c>
      <c r="AI154" s="53">
        <f t="shared" si="319"/>
        <v>0</v>
      </c>
      <c r="AJ154" s="53">
        <f t="shared" si="320"/>
        <v>0</v>
      </c>
      <c r="AK154" s="53">
        <f t="shared" si="321"/>
        <v>0</v>
      </c>
      <c r="AL154" s="53">
        <f t="shared" si="322"/>
        <v>0</v>
      </c>
      <c r="AM154" s="53">
        <f t="shared" si="323"/>
        <v>0</v>
      </c>
      <c r="AN154" s="53">
        <f t="shared" si="324"/>
        <v>0</v>
      </c>
      <c r="AO154" s="53">
        <f t="shared" si="325"/>
        <v>0</v>
      </c>
      <c r="AP154" s="53">
        <f t="shared" si="326"/>
        <v>0</v>
      </c>
      <c r="AQ154" s="53">
        <f t="shared" si="327"/>
        <v>0</v>
      </c>
      <c r="AR154" s="53">
        <f t="shared" si="328"/>
        <v>0</v>
      </c>
      <c r="AS154" s="53">
        <f t="shared" si="329"/>
        <v>0</v>
      </c>
      <c r="AT154" s="53">
        <f t="shared" si="330"/>
        <v>0</v>
      </c>
      <c r="AU154" s="10">
        <f t="shared" si="382"/>
        <v>0</v>
      </c>
      <c r="AV154" s="54">
        <f t="shared" si="383"/>
        <v>0</v>
      </c>
      <c r="AW154" s="10">
        <f t="shared" si="384"/>
        <v>0</v>
      </c>
      <c r="AX154" s="53" cm="1">
        <f t="array" aca="1" ref="AX154" ca="1">AU154*CELL("contents",$Q154)</f>
        <v>0</v>
      </c>
      <c r="AY154" s="53" cm="1">
        <f t="array" aca="1" ref="AY154" ca="1">AV154*CELL("contents",$Q154)</f>
        <v>0</v>
      </c>
      <c r="AZ154" s="2"/>
      <c r="BA154" s="2"/>
      <c r="BB154" s="2"/>
      <c r="BC154" s="2"/>
      <c r="BD154" s="2"/>
      <c r="BE154" s="4">
        <v>2000</v>
      </c>
      <c r="BF154" s="4">
        <v>2000</v>
      </c>
      <c r="BG154" s="2"/>
      <c r="BH154" s="2"/>
      <c r="BI154" s="2"/>
      <c r="BJ154" s="2"/>
      <c r="BK154" s="2"/>
      <c r="BL154" s="2">
        <f t="shared" si="385"/>
        <v>0</v>
      </c>
      <c r="BM154" s="51">
        <f t="shared" si="386"/>
        <v>0</v>
      </c>
      <c r="BN154" s="53">
        <f t="shared" si="331"/>
        <v>0</v>
      </c>
      <c r="BO154" s="53">
        <f t="shared" si="332"/>
        <v>0</v>
      </c>
      <c r="BP154" s="53">
        <f t="shared" si="333"/>
        <v>0</v>
      </c>
      <c r="BQ154" s="53">
        <f t="shared" si="334"/>
        <v>0</v>
      </c>
      <c r="BR154" s="53">
        <f t="shared" si="335"/>
        <v>0</v>
      </c>
      <c r="BS154" s="53">
        <f t="shared" si="336"/>
        <v>2000</v>
      </c>
      <c r="BT154" s="53">
        <f t="shared" si="337"/>
        <v>2000</v>
      </c>
      <c r="BU154" s="53">
        <f t="shared" si="338"/>
        <v>0</v>
      </c>
      <c r="BV154" s="53">
        <f t="shared" si="339"/>
        <v>0</v>
      </c>
      <c r="BW154" s="53">
        <f t="shared" si="340"/>
        <v>0</v>
      </c>
      <c r="BX154" s="53">
        <f t="shared" si="341"/>
        <v>0</v>
      </c>
      <c r="BY154" s="53">
        <f t="shared" si="342"/>
        <v>0</v>
      </c>
      <c r="BZ154" s="10">
        <f t="shared" si="387"/>
        <v>4000</v>
      </c>
      <c r="CA154" s="54">
        <f t="shared" si="388"/>
        <v>0</v>
      </c>
      <c r="CB154" s="10">
        <f t="shared" si="389"/>
        <v>4000</v>
      </c>
      <c r="CC154" s="53" cm="1">
        <f t="array" aca="1" ref="CC154" ca="1">BZ154*CELL("contents",$Q154)</f>
        <v>1400</v>
      </c>
      <c r="CD154" s="53" cm="1">
        <f t="array" aca="1" ref="CD154" ca="1">CA154*CELL("contents",$Q154)</f>
        <v>0</v>
      </c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>
        <f t="shared" si="390"/>
        <v>0</v>
      </c>
      <c r="CR154" s="51">
        <f t="shared" si="391"/>
        <v>0</v>
      </c>
      <c r="CS154" s="53">
        <f t="shared" si="376"/>
        <v>0</v>
      </c>
      <c r="CT154" s="53">
        <f t="shared" si="392"/>
        <v>0</v>
      </c>
      <c r="CU154" s="53">
        <f t="shared" si="393"/>
        <v>0</v>
      </c>
      <c r="CV154" s="53">
        <f t="shared" si="394"/>
        <v>0</v>
      </c>
      <c r="CW154" s="53">
        <f t="shared" si="395"/>
        <v>0</v>
      </c>
      <c r="CX154" s="53">
        <f t="shared" si="396"/>
        <v>0</v>
      </c>
      <c r="CY154" s="53">
        <f t="shared" si="397"/>
        <v>0</v>
      </c>
      <c r="CZ154" s="53">
        <f t="shared" si="398"/>
        <v>0</v>
      </c>
      <c r="DA154" s="53">
        <f t="shared" si="399"/>
        <v>0</v>
      </c>
      <c r="DB154" s="53">
        <f t="shared" si="400"/>
        <v>0</v>
      </c>
      <c r="DC154" s="53">
        <f t="shared" si="401"/>
        <v>0</v>
      </c>
      <c r="DD154" s="53">
        <f t="shared" si="402"/>
        <v>0</v>
      </c>
      <c r="DE154" s="10">
        <f t="shared" si="403"/>
        <v>0</v>
      </c>
      <c r="DF154" s="54">
        <f t="shared" si="404"/>
        <v>0</v>
      </c>
      <c r="DG154" s="10">
        <f t="shared" si="405"/>
        <v>0</v>
      </c>
      <c r="DH154" s="53" cm="1">
        <f t="array" aca="1" ref="DH154" ca="1">DE154*CELL("contents",$Q154)</f>
        <v>0</v>
      </c>
      <c r="DI154" s="53" cm="1">
        <f t="array" aca="1" ref="DI154" ca="1">DF154*CELL("contents",$Q154)</f>
        <v>0</v>
      </c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>
        <f t="shared" si="406"/>
        <v>0</v>
      </c>
      <c r="DW154" s="51">
        <f t="shared" si="407"/>
        <v>0</v>
      </c>
      <c r="DX154" s="53">
        <f t="shared" si="343"/>
        <v>0</v>
      </c>
      <c r="DY154" s="53">
        <f t="shared" si="344"/>
        <v>0</v>
      </c>
      <c r="DZ154" s="53">
        <f t="shared" si="345"/>
        <v>0</v>
      </c>
      <c r="EA154" s="53">
        <f t="shared" si="346"/>
        <v>0</v>
      </c>
      <c r="EB154" s="53">
        <f t="shared" si="347"/>
        <v>0</v>
      </c>
      <c r="EC154" s="53">
        <f t="shared" si="348"/>
        <v>0</v>
      </c>
      <c r="ED154" s="53">
        <f t="shared" si="349"/>
        <v>0</v>
      </c>
      <c r="EE154" s="53">
        <f t="shared" si="350"/>
        <v>0</v>
      </c>
      <c r="EF154" s="53">
        <f t="shared" si="351"/>
        <v>0</v>
      </c>
      <c r="EG154" s="53">
        <f t="shared" si="352"/>
        <v>0</v>
      </c>
      <c r="EH154" s="53">
        <f t="shared" si="353"/>
        <v>0</v>
      </c>
      <c r="EI154" s="53">
        <f t="shared" si="354"/>
        <v>0</v>
      </c>
      <c r="EJ154" s="10">
        <f t="shared" si="408"/>
        <v>0</v>
      </c>
      <c r="EK154" s="54">
        <f t="shared" si="409"/>
        <v>0</v>
      </c>
      <c r="EL154" s="10">
        <f t="shared" si="410"/>
        <v>0</v>
      </c>
      <c r="EM154" s="53" cm="1">
        <f t="array" aca="1" ref="EM154" ca="1">EJ154*CELL("contents",$Q154)</f>
        <v>0</v>
      </c>
      <c r="EN154" s="53" cm="1">
        <f t="array" aca="1" ref="EN154" ca="1">EK154*CELL("contents",$Q154)</f>
        <v>0</v>
      </c>
      <c r="EO154" s="11">
        <f t="shared" si="411"/>
        <v>4000</v>
      </c>
      <c r="EP154" s="2">
        <v>1</v>
      </c>
      <c r="EQ154" s="2">
        <f t="shared" ref="EQ154:ET154" si="422">EP154*1.0215</f>
        <v>1.0215000000000001</v>
      </c>
      <c r="ER154" s="2">
        <f t="shared" si="422"/>
        <v>1.0434622500000001</v>
      </c>
      <c r="ES154" s="2">
        <f t="shared" si="422"/>
        <v>1.0658966883750003</v>
      </c>
      <c r="ET154" s="2">
        <f t="shared" si="422"/>
        <v>1.0888134671750629</v>
      </c>
      <c r="EU154" s="53">
        <f t="shared" si="356"/>
        <v>0</v>
      </c>
      <c r="EV154" s="53">
        <f t="shared" si="413"/>
        <v>0</v>
      </c>
      <c r="EW154" s="69">
        <f t="shared" si="357"/>
        <v>0</v>
      </c>
      <c r="EX154" s="69">
        <f t="shared" si="358"/>
        <v>0</v>
      </c>
      <c r="EY154" s="9">
        <f t="shared" si="415"/>
        <v>0</v>
      </c>
      <c r="EZ154" s="9">
        <f t="shared" si="378"/>
        <v>0</v>
      </c>
      <c r="FA154" s="9">
        <f t="shared" si="379"/>
        <v>0</v>
      </c>
      <c r="FB154" s="9">
        <f t="shared" si="380"/>
        <v>0</v>
      </c>
      <c r="FC154" t="s">
        <v>1541</v>
      </c>
    </row>
    <row r="155" spans="1:159" x14ac:dyDescent="0.25">
      <c r="A155" s="2">
        <v>1.2</v>
      </c>
      <c r="B155" s="2" t="s">
        <v>454</v>
      </c>
      <c r="C155" s="4" t="s">
        <v>157</v>
      </c>
      <c r="D155" s="3" t="s">
        <v>455</v>
      </c>
      <c r="E155" s="33" t="s">
        <v>456</v>
      </c>
      <c r="F155" s="2"/>
      <c r="G155" s="4" t="s">
        <v>151</v>
      </c>
      <c r="H155" s="6" t="s">
        <v>163</v>
      </c>
      <c r="I155" s="4" t="s">
        <v>348</v>
      </c>
      <c r="J155" s="7" t="s">
        <v>154</v>
      </c>
      <c r="K155" s="75">
        <v>115</v>
      </c>
      <c r="L155" s="81">
        <v>115</v>
      </c>
      <c r="M155" s="56">
        <v>0</v>
      </c>
      <c r="N155" s="86">
        <v>0</v>
      </c>
      <c r="O155" s="6" t="s">
        <v>155</v>
      </c>
      <c r="P155" s="2" t="s">
        <v>356</v>
      </c>
      <c r="Q155" s="200">
        <f>VLOOKUP(P155,Contingencies!$A$2:$D$7,4,FALSE)</f>
        <v>0.35</v>
      </c>
      <c r="R155" s="53">
        <f t="shared" si="359"/>
        <v>3432.1873365675006</v>
      </c>
      <c r="S155" s="67">
        <f t="shared" si="360"/>
        <v>0</v>
      </c>
      <c r="T155" s="4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>
        <f t="shared" si="361"/>
        <v>0</v>
      </c>
      <c r="AH155" s="51">
        <f t="shared" si="381"/>
        <v>0</v>
      </c>
      <c r="AI155" s="53">
        <f t="shared" si="319"/>
        <v>0</v>
      </c>
      <c r="AJ155" s="53">
        <f t="shared" si="320"/>
        <v>0</v>
      </c>
      <c r="AK155" s="53">
        <f t="shared" si="321"/>
        <v>0</v>
      </c>
      <c r="AL155" s="53">
        <f t="shared" si="322"/>
        <v>0</v>
      </c>
      <c r="AM155" s="53">
        <f t="shared" si="323"/>
        <v>0</v>
      </c>
      <c r="AN155" s="53">
        <f t="shared" si="324"/>
        <v>0</v>
      </c>
      <c r="AO155" s="53">
        <f t="shared" si="325"/>
        <v>0</v>
      </c>
      <c r="AP155" s="53">
        <f t="shared" si="326"/>
        <v>0</v>
      </c>
      <c r="AQ155" s="53">
        <f t="shared" si="327"/>
        <v>0</v>
      </c>
      <c r="AR155" s="53">
        <f t="shared" si="328"/>
        <v>0</v>
      </c>
      <c r="AS155" s="53">
        <f t="shared" si="329"/>
        <v>0</v>
      </c>
      <c r="AT155" s="53">
        <f t="shared" si="330"/>
        <v>0</v>
      </c>
      <c r="AU155" s="10">
        <f t="shared" si="382"/>
        <v>0</v>
      </c>
      <c r="AV155" s="54">
        <f t="shared" si="383"/>
        <v>0</v>
      </c>
      <c r="AW155" s="10">
        <f t="shared" si="384"/>
        <v>0</v>
      </c>
      <c r="AX155" s="53" cm="1">
        <f t="array" aca="1" ref="AX155" ca="1">AU155*CELL("contents",$Q155)</f>
        <v>0</v>
      </c>
      <c r="AY155" s="53" cm="1">
        <f t="array" aca="1" ref="AY155" ca="1">AV155*CELL("contents",$Q155)</f>
        <v>0</v>
      </c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>
        <f t="shared" si="385"/>
        <v>0</v>
      </c>
      <c r="BM155" s="51">
        <f t="shared" si="386"/>
        <v>0</v>
      </c>
      <c r="BN155" s="53">
        <f t="shared" si="331"/>
        <v>0</v>
      </c>
      <c r="BO155" s="53">
        <f t="shared" si="332"/>
        <v>0</v>
      </c>
      <c r="BP155" s="53">
        <f t="shared" si="333"/>
        <v>0</v>
      </c>
      <c r="BQ155" s="53">
        <f t="shared" si="334"/>
        <v>0</v>
      </c>
      <c r="BR155" s="53">
        <f t="shared" si="335"/>
        <v>0</v>
      </c>
      <c r="BS155" s="53">
        <f t="shared" si="336"/>
        <v>0</v>
      </c>
      <c r="BT155" s="53">
        <f t="shared" si="337"/>
        <v>0</v>
      </c>
      <c r="BU155" s="53">
        <f t="shared" si="338"/>
        <v>0</v>
      </c>
      <c r="BV155" s="53">
        <f t="shared" si="339"/>
        <v>0</v>
      </c>
      <c r="BW155" s="53">
        <f t="shared" si="340"/>
        <v>0</v>
      </c>
      <c r="BX155" s="53">
        <f t="shared" si="341"/>
        <v>0</v>
      </c>
      <c r="BY155" s="53">
        <f t="shared" si="342"/>
        <v>0</v>
      </c>
      <c r="BZ155" s="10">
        <f t="shared" si="387"/>
        <v>0</v>
      </c>
      <c r="CA155" s="54">
        <f t="shared" si="388"/>
        <v>0</v>
      </c>
      <c r="CB155" s="10">
        <f t="shared" si="389"/>
        <v>0</v>
      </c>
      <c r="CC155" s="53" cm="1">
        <f t="array" aca="1" ref="CC155" ca="1">BZ155*CELL("contents",$Q155)</f>
        <v>0</v>
      </c>
      <c r="CD155" s="53" cm="1">
        <f t="array" aca="1" ref="CD155" ca="1">CA155*CELL("contents",$Q155)</f>
        <v>0</v>
      </c>
      <c r="CE155" s="2"/>
      <c r="CF155" s="2"/>
      <c r="CG155" s="2"/>
      <c r="CH155" s="2"/>
      <c r="CI155" s="2"/>
      <c r="CJ155" s="4">
        <v>40</v>
      </c>
      <c r="CK155" s="4">
        <v>40</v>
      </c>
      <c r="CL155" s="2"/>
      <c r="CM155" s="2"/>
      <c r="CN155" s="2"/>
      <c r="CO155" s="2"/>
      <c r="CP155" s="2"/>
      <c r="CQ155" s="2">
        <f t="shared" si="390"/>
        <v>80</v>
      </c>
      <c r="CR155" s="51">
        <f t="shared" si="391"/>
        <v>0.53333333333333333</v>
      </c>
      <c r="CS155" s="53">
        <f t="shared" si="376"/>
        <v>0</v>
      </c>
      <c r="CT155" s="53">
        <f t="shared" si="392"/>
        <v>0</v>
      </c>
      <c r="CU155" s="53">
        <f t="shared" si="393"/>
        <v>0</v>
      </c>
      <c r="CV155" s="53">
        <f t="shared" si="394"/>
        <v>0</v>
      </c>
      <c r="CW155" s="53">
        <f t="shared" si="395"/>
        <v>0</v>
      </c>
      <c r="CX155" s="53">
        <f t="shared" si="396"/>
        <v>4903.1247665250012</v>
      </c>
      <c r="CY155" s="53">
        <f t="shared" si="397"/>
        <v>4903.1247665250012</v>
      </c>
      <c r="CZ155" s="53">
        <f t="shared" si="398"/>
        <v>0</v>
      </c>
      <c r="DA155" s="53">
        <f t="shared" si="399"/>
        <v>0</v>
      </c>
      <c r="DB155" s="53">
        <f t="shared" si="400"/>
        <v>0</v>
      </c>
      <c r="DC155" s="53">
        <f t="shared" si="401"/>
        <v>0</v>
      </c>
      <c r="DD155" s="53">
        <f t="shared" si="402"/>
        <v>0</v>
      </c>
      <c r="DE155" s="10">
        <f t="shared" si="403"/>
        <v>9806.2495330500024</v>
      </c>
      <c r="DF155" s="54">
        <f t="shared" si="404"/>
        <v>0</v>
      </c>
      <c r="DG155" s="10">
        <f t="shared" si="405"/>
        <v>9806.2495330500024</v>
      </c>
      <c r="DH155" s="53" cm="1">
        <f t="array" aca="1" ref="DH155" ca="1">DE155*CELL("contents",$Q155)</f>
        <v>3432.1873365675006</v>
      </c>
      <c r="DI155" s="53" cm="1">
        <f t="array" aca="1" ref="DI155" ca="1">DF155*CELL("contents",$Q155)</f>
        <v>0</v>
      </c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>
        <f t="shared" si="406"/>
        <v>0</v>
      </c>
      <c r="DW155" s="51">
        <f t="shared" si="407"/>
        <v>0</v>
      </c>
      <c r="DX155" s="53">
        <f t="shared" si="343"/>
        <v>0</v>
      </c>
      <c r="DY155" s="53">
        <f t="shared" si="344"/>
        <v>0</v>
      </c>
      <c r="DZ155" s="53">
        <f t="shared" si="345"/>
        <v>0</v>
      </c>
      <c r="EA155" s="53">
        <f t="shared" si="346"/>
        <v>0</v>
      </c>
      <c r="EB155" s="53">
        <f t="shared" si="347"/>
        <v>0</v>
      </c>
      <c r="EC155" s="53">
        <f t="shared" si="348"/>
        <v>0</v>
      </c>
      <c r="ED155" s="53">
        <f t="shared" si="349"/>
        <v>0</v>
      </c>
      <c r="EE155" s="53">
        <f t="shared" si="350"/>
        <v>0</v>
      </c>
      <c r="EF155" s="53">
        <f t="shared" si="351"/>
        <v>0</v>
      </c>
      <c r="EG155" s="53">
        <f t="shared" si="352"/>
        <v>0</v>
      </c>
      <c r="EH155" s="53">
        <f t="shared" si="353"/>
        <v>0</v>
      </c>
      <c r="EI155" s="53">
        <f t="shared" si="354"/>
        <v>0</v>
      </c>
      <c r="EJ155" s="10">
        <f t="shared" si="408"/>
        <v>0</v>
      </c>
      <c r="EK155" s="54">
        <f t="shared" si="409"/>
        <v>0</v>
      </c>
      <c r="EL155" s="10">
        <f t="shared" si="410"/>
        <v>0</v>
      </c>
      <c r="EM155" s="53" cm="1">
        <f t="array" aca="1" ref="EM155" ca="1">EJ155*CELL("contents",$Q155)</f>
        <v>0</v>
      </c>
      <c r="EN155" s="53" cm="1">
        <f t="array" aca="1" ref="EN155" ca="1">EK155*CELL("contents",$Q155)</f>
        <v>0</v>
      </c>
      <c r="EO155" s="11">
        <f t="shared" si="411"/>
        <v>9806.2495330500024</v>
      </c>
      <c r="EP155" s="2">
        <v>1</v>
      </c>
      <c r="EQ155" s="2">
        <f t="shared" ref="EQ155:ET155" si="423">EP155*1.0215</f>
        <v>1.0215000000000001</v>
      </c>
      <c r="ER155" s="2">
        <f t="shared" si="423"/>
        <v>1.0434622500000001</v>
      </c>
      <c r="ES155" s="2">
        <f t="shared" si="423"/>
        <v>1.0658966883750003</v>
      </c>
      <c r="ET155" s="2">
        <f t="shared" si="423"/>
        <v>1.0888134671750629</v>
      </c>
      <c r="EU155" s="53">
        <f t="shared" si="356"/>
        <v>0</v>
      </c>
      <c r="EV155" s="53">
        <f t="shared" si="413"/>
        <v>0</v>
      </c>
      <c r="EW155" s="69">
        <f t="shared" si="357"/>
        <v>9806.2495330500024</v>
      </c>
      <c r="EX155" s="69">
        <f t="shared" si="358"/>
        <v>0</v>
      </c>
      <c r="EY155" s="9">
        <f t="shared" si="415"/>
        <v>0</v>
      </c>
      <c r="EZ155" s="9">
        <f t="shared" si="378"/>
        <v>0</v>
      </c>
      <c r="FA155" s="9">
        <f t="shared" si="379"/>
        <v>0</v>
      </c>
      <c r="FB155" s="9">
        <f t="shared" si="380"/>
        <v>0</v>
      </c>
      <c r="FC155" t="s">
        <v>1541</v>
      </c>
    </row>
    <row r="156" spans="1:159" x14ac:dyDescent="0.25">
      <c r="A156" s="2">
        <v>1.2</v>
      </c>
      <c r="B156" s="2" t="s">
        <v>454</v>
      </c>
      <c r="C156" s="4" t="s">
        <v>157</v>
      </c>
      <c r="D156" s="3" t="s">
        <v>455</v>
      </c>
      <c r="E156" s="33" t="s">
        <v>456</v>
      </c>
      <c r="F156" s="2"/>
      <c r="G156" s="4" t="s">
        <v>347</v>
      </c>
      <c r="H156" s="6" t="s">
        <v>347</v>
      </c>
      <c r="I156" s="4"/>
      <c r="J156" s="4" t="s">
        <v>154</v>
      </c>
      <c r="K156" s="75"/>
      <c r="L156" s="80">
        <v>1</v>
      </c>
      <c r="M156" s="56">
        <v>0</v>
      </c>
      <c r="N156" s="86">
        <v>0.53</v>
      </c>
      <c r="O156" s="6" t="s">
        <v>155</v>
      </c>
      <c r="P156" s="2" t="s">
        <v>356</v>
      </c>
      <c r="Q156" s="200">
        <f>VLOOKUP(P156,Contingencies!$A$2:$D$7,4,FALSE)</f>
        <v>0.35</v>
      </c>
      <c r="R156" s="53">
        <f t="shared" si="359"/>
        <v>1400</v>
      </c>
      <c r="S156" s="67">
        <f t="shared" si="360"/>
        <v>0</v>
      </c>
      <c r="T156" s="4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>
        <f t="shared" si="361"/>
        <v>0</v>
      </c>
      <c r="AH156" s="51">
        <f t="shared" si="381"/>
        <v>0</v>
      </c>
      <c r="AI156" s="53">
        <f t="shared" si="319"/>
        <v>0</v>
      </c>
      <c r="AJ156" s="53">
        <f t="shared" si="320"/>
        <v>0</v>
      </c>
      <c r="AK156" s="53">
        <f t="shared" si="321"/>
        <v>0</v>
      </c>
      <c r="AL156" s="53">
        <f t="shared" si="322"/>
        <v>0</v>
      </c>
      <c r="AM156" s="53">
        <f t="shared" si="323"/>
        <v>0</v>
      </c>
      <c r="AN156" s="53">
        <f t="shared" si="324"/>
        <v>0</v>
      </c>
      <c r="AO156" s="53">
        <f t="shared" si="325"/>
        <v>0</v>
      </c>
      <c r="AP156" s="53">
        <f t="shared" si="326"/>
        <v>0</v>
      </c>
      <c r="AQ156" s="53">
        <f t="shared" si="327"/>
        <v>0</v>
      </c>
      <c r="AR156" s="53">
        <f t="shared" si="328"/>
        <v>0</v>
      </c>
      <c r="AS156" s="53">
        <f t="shared" si="329"/>
        <v>0</v>
      </c>
      <c r="AT156" s="53">
        <f t="shared" si="330"/>
        <v>0</v>
      </c>
      <c r="AU156" s="10">
        <f t="shared" si="382"/>
        <v>0</v>
      </c>
      <c r="AV156" s="54">
        <f t="shared" si="383"/>
        <v>0</v>
      </c>
      <c r="AW156" s="10">
        <f t="shared" si="384"/>
        <v>0</v>
      </c>
      <c r="AX156" s="53" cm="1">
        <f t="array" aca="1" ref="AX156" ca="1">AU156*CELL("contents",$Q156)</f>
        <v>0</v>
      </c>
      <c r="AY156" s="53" cm="1">
        <f t="array" aca="1" ref="AY156" ca="1">AV156*CELL("contents",$Q156)</f>
        <v>0</v>
      </c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>
        <f t="shared" si="385"/>
        <v>0</v>
      </c>
      <c r="BM156" s="51">
        <f t="shared" si="386"/>
        <v>0</v>
      </c>
      <c r="BN156" s="53">
        <f t="shared" si="331"/>
        <v>0</v>
      </c>
      <c r="BO156" s="53">
        <f t="shared" si="332"/>
        <v>0</v>
      </c>
      <c r="BP156" s="53">
        <f t="shared" si="333"/>
        <v>0</v>
      </c>
      <c r="BQ156" s="53">
        <f t="shared" si="334"/>
        <v>0</v>
      </c>
      <c r="BR156" s="53">
        <f t="shared" si="335"/>
        <v>0</v>
      </c>
      <c r="BS156" s="53">
        <f t="shared" si="336"/>
        <v>0</v>
      </c>
      <c r="BT156" s="53">
        <f t="shared" si="337"/>
        <v>0</v>
      </c>
      <c r="BU156" s="53">
        <f t="shared" si="338"/>
        <v>0</v>
      </c>
      <c r="BV156" s="53">
        <f t="shared" si="339"/>
        <v>0</v>
      </c>
      <c r="BW156" s="53">
        <f t="shared" si="340"/>
        <v>0</v>
      </c>
      <c r="BX156" s="53">
        <f t="shared" si="341"/>
        <v>0</v>
      </c>
      <c r="BY156" s="53">
        <f t="shared" si="342"/>
        <v>0</v>
      </c>
      <c r="BZ156" s="10">
        <f t="shared" si="387"/>
        <v>0</v>
      </c>
      <c r="CA156" s="54">
        <f t="shared" si="388"/>
        <v>0</v>
      </c>
      <c r="CB156" s="10">
        <f t="shared" si="389"/>
        <v>0</v>
      </c>
      <c r="CC156" s="53" cm="1">
        <f t="array" aca="1" ref="CC156" ca="1">BZ156*CELL("contents",$Q156)</f>
        <v>0</v>
      </c>
      <c r="CD156" s="53" cm="1">
        <f t="array" aca="1" ref="CD156" ca="1">CA156*CELL("contents",$Q156)</f>
        <v>0</v>
      </c>
      <c r="CE156" s="2"/>
      <c r="CF156" s="2"/>
      <c r="CG156" s="2"/>
      <c r="CH156" s="2"/>
      <c r="CI156" s="2"/>
      <c r="CJ156" s="4">
        <v>2000</v>
      </c>
      <c r="CK156" s="4">
        <v>2000</v>
      </c>
      <c r="CL156" s="2"/>
      <c r="CM156" s="2"/>
      <c r="CN156" s="2"/>
      <c r="CO156" s="2"/>
      <c r="CP156" s="2"/>
      <c r="CQ156" s="2">
        <f t="shared" si="390"/>
        <v>0</v>
      </c>
      <c r="CR156" s="51">
        <f t="shared" si="391"/>
        <v>0</v>
      </c>
      <c r="CS156" s="53">
        <f t="shared" si="376"/>
        <v>0</v>
      </c>
      <c r="CT156" s="53">
        <f t="shared" si="392"/>
        <v>0</v>
      </c>
      <c r="CU156" s="53">
        <f t="shared" si="393"/>
        <v>0</v>
      </c>
      <c r="CV156" s="53">
        <f t="shared" si="394"/>
        <v>0</v>
      </c>
      <c r="CW156" s="53">
        <f t="shared" si="395"/>
        <v>0</v>
      </c>
      <c r="CX156" s="53">
        <f t="shared" si="396"/>
        <v>2000</v>
      </c>
      <c r="CY156" s="53">
        <f t="shared" si="397"/>
        <v>2000</v>
      </c>
      <c r="CZ156" s="53">
        <f t="shared" si="398"/>
        <v>0</v>
      </c>
      <c r="DA156" s="53">
        <f t="shared" si="399"/>
        <v>0</v>
      </c>
      <c r="DB156" s="53">
        <f t="shared" si="400"/>
        <v>0</v>
      </c>
      <c r="DC156" s="53">
        <f t="shared" si="401"/>
        <v>0</v>
      </c>
      <c r="DD156" s="53">
        <f t="shared" si="402"/>
        <v>0</v>
      </c>
      <c r="DE156" s="10">
        <f t="shared" si="403"/>
        <v>4000</v>
      </c>
      <c r="DF156" s="54">
        <f t="shared" si="404"/>
        <v>0</v>
      </c>
      <c r="DG156" s="10">
        <f t="shared" si="405"/>
        <v>4000</v>
      </c>
      <c r="DH156" s="53" cm="1">
        <f t="array" aca="1" ref="DH156" ca="1">DE156*CELL("contents",$Q156)</f>
        <v>1400</v>
      </c>
      <c r="DI156" s="53" cm="1">
        <f t="array" aca="1" ref="DI156" ca="1">DF156*CELL("contents",$Q156)</f>
        <v>0</v>
      </c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>
        <f t="shared" si="406"/>
        <v>0</v>
      </c>
      <c r="DW156" s="51">
        <f t="shared" si="407"/>
        <v>0</v>
      </c>
      <c r="DX156" s="53">
        <f t="shared" si="343"/>
        <v>0</v>
      </c>
      <c r="DY156" s="53">
        <f t="shared" si="344"/>
        <v>0</v>
      </c>
      <c r="DZ156" s="53">
        <f t="shared" si="345"/>
        <v>0</v>
      </c>
      <c r="EA156" s="53">
        <f t="shared" si="346"/>
        <v>0</v>
      </c>
      <c r="EB156" s="53">
        <f t="shared" si="347"/>
        <v>0</v>
      </c>
      <c r="EC156" s="53">
        <f t="shared" si="348"/>
        <v>0</v>
      </c>
      <c r="ED156" s="53">
        <f t="shared" si="349"/>
        <v>0</v>
      </c>
      <c r="EE156" s="53">
        <f t="shared" si="350"/>
        <v>0</v>
      </c>
      <c r="EF156" s="53">
        <f t="shared" si="351"/>
        <v>0</v>
      </c>
      <c r="EG156" s="53">
        <f t="shared" si="352"/>
        <v>0</v>
      </c>
      <c r="EH156" s="53">
        <f t="shared" si="353"/>
        <v>0</v>
      </c>
      <c r="EI156" s="53">
        <f t="shared" si="354"/>
        <v>0</v>
      </c>
      <c r="EJ156" s="10">
        <f t="shared" si="408"/>
        <v>0</v>
      </c>
      <c r="EK156" s="54">
        <f t="shared" si="409"/>
        <v>0</v>
      </c>
      <c r="EL156" s="10">
        <f t="shared" si="410"/>
        <v>0</v>
      </c>
      <c r="EM156" s="53" cm="1">
        <f t="array" aca="1" ref="EM156" ca="1">EJ156*CELL("contents",$Q156)</f>
        <v>0</v>
      </c>
      <c r="EN156" s="53" cm="1">
        <f t="array" aca="1" ref="EN156" ca="1">EK156*CELL("contents",$Q156)</f>
        <v>0</v>
      </c>
      <c r="EO156" s="11">
        <f t="shared" si="411"/>
        <v>4000</v>
      </c>
      <c r="EP156" s="2">
        <v>1</v>
      </c>
      <c r="EQ156" s="2">
        <f t="shared" ref="EQ156:ET156" si="424">EP156*1.0215</f>
        <v>1.0215000000000001</v>
      </c>
      <c r="ER156" s="2">
        <f t="shared" si="424"/>
        <v>1.0434622500000001</v>
      </c>
      <c r="ES156" s="2">
        <f t="shared" si="424"/>
        <v>1.0658966883750003</v>
      </c>
      <c r="ET156" s="2">
        <f t="shared" si="424"/>
        <v>1.0888134671750629</v>
      </c>
      <c r="EU156" s="53">
        <f t="shared" si="356"/>
        <v>0</v>
      </c>
      <c r="EV156" s="53">
        <f t="shared" si="413"/>
        <v>0</v>
      </c>
      <c r="EW156" s="69">
        <f t="shared" si="357"/>
        <v>0</v>
      </c>
      <c r="EX156" s="69">
        <f t="shared" si="358"/>
        <v>0</v>
      </c>
      <c r="EY156" s="9">
        <f t="shared" si="415"/>
        <v>0</v>
      </c>
      <c r="EZ156" s="9">
        <f t="shared" si="378"/>
        <v>0</v>
      </c>
      <c r="FA156" s="9">
        <f t="shared" si="379"/>
        <v>0</v>
      </c>
      <c r="FB156" s="9">
        <f t="shared" si="380"/>
        <v>0</v>
      </c>
      <c r="FC156" t="s">
        <v>1541</v>
      </c>
    </row>
    <row r="157" spans="1:159" ht="25.5" x14ac:dyDescent="0.25">
      <c r="A157" s="2">
        <v>1.2</v>
      </c>
      <c r="B157" s="2" t="s">
        <v>457</v>
      </c>
      <c r="C157" s="4" t="s">
        <v>157</v>
      </c>
      <c r="D157" s="2" t="s">
        <v>458</v>
      </c>
      <c r="E157" s="33" t="s">
        <v>459</v>
      </c>
      <c r="F157" s="2"/>
      <c r="G157" s="4" t="s">
        <v>151</v>
      </c>
      <c r="H157" s="6" t="s">
        <v>163</v>
      </c>
      <c r="I157" s="4" t="s">
        <v>348</v>
      </c>
      <c r="J157" s="7" t="s">
        <v>154</v>
      </c>
      <c r="K157" s="75">
        <v>115</v>
      </c>
      <c r="L157" s="81">
        <v>115</v>
      </c>
      <c r="M157" s="56">
        <v>0</v>
      </c>
      <c r="N157" s="86">
        <v>0</v>
      </c>
      <c r="O157" s="6" t="s">
        <v>155</v>
      </c>
      <c r="P157" s="2" t="s">
        <v>352</v>
      </c>
      <c r="Q157" s="200">
        <f>VLOOKUP(P157,Contingencies!$A$2:$D$7,4,FALSE)</f>
        <v>0.2</v>
      </c>
      <c r="R157" s="53">
        <f t="shared" si="359"/>
        <v>2849.6479050000007</v>
      </c>
      <c r="S157" s="67">
        <f t="shared" si="360"/>
        <v>0</v>
      </c>
      <c r="T157" s="4"/>
      <c r="U157" s="4">
        <v>10</v>
      </c>
      <c r="V157" s="4"/>
      <c r="W157" s="4">
        <v>10</v>
      </c>
      <c r="X157" s="4"/>
      <c r="Y157" s="4">
        <v>10</v>
      </c>
      <c r="Z157" s="4"/>
      <c r="AA157" s="14">
        <v>10</v>
      </c>
      <c r="AB157" s="14"/>
      <c r="AC157" s="14">
        <v>10</v>
      </c>
      <c r="AD157" s="14"/>
      <c r="AE157" s="14">
        <v>10</v>
      </c>
      <c r="AF157" s="4"/>
      <c r="AG157" s="2">
        <f t="shared" si="361"/>
        <v>60</v>
      </c>
      <c r="AH157" s="51">
        <f t="shared" si="381"/>
        <v>0.4</v>
      </c>
      <c r="AI157" s="53">
        <f t="shared" si="319"/>
        <v>1174.7250000000001</v>
      </c>
      <c r="AJ157" s="53">
        <f t="shared" si="320"/>
        <v>0</v>
      </c>
      <c r="AK157" s="53">
        <f t="shared" si="321"/>
        <v>1174.7250000000001</v>
      </c>
      <c r="AL157" s="53">
        <f t="shared" si="322"/>
        <v>0</v>
      </c>
      <c r="AM157" s="53">
        <f t="shared" si="323"/>
        <v>1174.7250000000001</v>
      </c>
      <c r="AN157" s="53">
        <f t="shared" si="324"/>
        <v>0</v>
      </c>
      <c r="AO157" s="53">
        <f t="shared" si="325"/>
        <v>1174.7250000000001</v>
      </c>
      <c r="AP157" s="53">
        <f t="shared" si="326"/>
        <v>0</v>
      </c>
      <c r="AQ157" s="53">
        <f t="shared" si="327"/>
        <v>1174.7250000000001</v>
      </c>
      <c r="AR157" s="53">
        <f t="shared" si="328"/>
        <v>0</v>
      </c>
      <c r="AS157" s="53">
        <f t="shared" si="329"/>
        <v>1174.7250000000001</v>
      </c>
      <c r="AT157" s="53">
        <f t="shared" si="330"/>
        <v>0</v>
      </c>
      <c r="AU157" s="10">
        <f t="shared" si="382"/>
        <v>7048.3500000000013</v>
      </c>
      <c r="AV157" s="54">
        <f t="shared" si="383"/>
        <v>0</v>
      </c>
      <c r="AW157" s="10">
        <f t="shared" si="384"/>
        <v>7048.3500000000013</v>
      </c>
      <c r="AX157" s="53" cm="1">
        <f t="array" aca="1" ref="AX157" ca="1">AU157*CELL("contents",$Q157)</f>
        <v>1409.6700000000003</v>
      </c>
      <c r="AY157" s="53" cm="1">
        <f t="array" aca="1" ref="AY157" ca="1">AV157*CELL("contents",$Q157)</f>
        <v>0</v>
      </c>
      <c r="AZ157" s="4">
        <v>10</v>
      </c>
      <c r="BA157" s="4"/>
      <c r="BB157" s="4">
        <v>10</v>
      </c>
      <c r="BC157" s="4"/>
      <c r="BD157" s="4">
        <v>10</v>
      </c>
      <c r="BE157" s="4"/>
      <c r="BF157" s="4">
        <v>10</v>
      </c>
      <c r="BG157" s="4"/>
      <c r="BH157" s="4">
        <v>10</v>
      </c>
      <c r="BI157" s="4"/>
      <c r="BJ157" s="4">
        <v>10</v>
      </c>
      <c r="BK157" s="4"/>
      <c r="BL157" s="2">
        <f t="shared" si="385"/>
        <v>60</v>
      </c>
      <c r="BM157" s="51">
        <f t="shared" si="386"/>
        <v>0.4</v>
      </c>
      <c r="BN157" s="53">
        <f t="shared" si="331"/>
        <v>1199.9815875000002</v>
      </c>
      <c r="BO157" s="53">
        <f t="shared" si="332"/>
        <v>0</v>
      </c>
      <c r="BP157" s="53">
        <f t="shared" si="333"/>
        <v>1199.9815875000002</v>
      </c>
      <c r="BQ157" s="53">
        <f t="shared" si="334"/>
        <v>0</v>
      </c>
      <c r="BR157" s="53">
        <f t="shared" si="335"/>
        <v>1199.9815875000002</v>
      </c>
      <c r="BS157" s="53">
        <f t="shared" si="336"/>
        <v>0</v>
      </c>
      <c r="BT157" s="53">
        <f t="shared" si="337"/>
        <v>1199.9815875000002</v>
      </c>
      <c r="BU157" s="53">
        <f t="shared" si="338"/>
        <v>0</v>
      </c>
      <c r="BV157" s="53">
        <f t="shared" si="339"/>
        <v>1199.9815875000002</v>
      </c>
      <c r="BW157" s="53">
        <f t="shared" si="340"/>
        <v>0</v>
      </c>
      <c r="BX157" s="53">
        <f t="shared" si="341"/>
        <v>1199.9815875000002</v>
      </c>
      <c r="BY157" s="53">
        <f t="shared" si="342"/>
        <v>0</v>
      </c>
      <c r="BZ157" s="10">
        <f t="shared" si="387"/>
        <v>7199.8895250000014</v>
      </c>
      <c r="CA157" s="54">
        <f t="shared" si="388"/>
        <v>0</v>
      </c>
      <c r="CB157" s="10">
        <f t="shared" si="389"/>
        <v>7199.8895250000014</v>
      </c>
      <c r="CC157" s="53" cm="1">
        <f t="array" aca="1" ref="CC157" ca="1">BZ157*CELL("contents",$Q157)</f>
        <v>1439.9779050000004</v>
      </c>
      <c r="CD157" s="53" cm="1">
        <f t="array" aca="1" ref="CD157" ca="1">CA157*CELL("contents",$Q157)</f>
        <v>0</v>
      </c>
      <c r="CE157" s="4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>
        <f t="shared" si="390"/>
        <v>0</v>
      </c>
      <c r="CR157" s="51">
        <f t="shared" si="391"/>
        <v>0</v>
      </c>
      <c r="CS157" s="53">
        <f t="shared" si="376"/>
        <v>0</v>
      </c>
      <c r="CT157" s="53">
        <f t="shared" si="392"/>
        <v>0</v>
      </c>
      <c r="CU157" s="53">
        <f t="shared" si="393"/>
        <v>0</v>
      </c>
      <c r="CV157" s="53">
        <f t="shared" si="394"/>
        <v>0</v>
      </c>
      <c r="CW157" s="53">
        <f t="shared" si="395"/>
        <v>0</v>
      </c>
      <c r="CX157" s="53">
        <f t="shared" si="396"/>
        <v>0</v>
      </c>
      <c r="CY157" s="53">
        <f t="shared" si="397"/>
        <v>0</v>
      </c>
      <c r="CZ157" s="53">
        <f t="shared" si="398"/>
        <v>0</v>
      </c>
      <c r="DA157" s="53">
        <f t="shared" si="399"/>
        <v>0</v>
      </c>
      <c r="DB157" s="53">
        <f t="shared" si="400"/>
        <v>0</v>
      </c>
      <c r="DC157" s="53">
        <f t="shared" si="401"/>
        <v>0</v>
      </c>
      <c r="DD157" s="53">
        <f t="shared" si="402"/>
        <v>0</v>
      </c>
      <c r="DE157" s="10">
        <f t="shared" si="403"/>
        <v>0</v>
      </c>
      <c r="DF157" s="54">
        <f t="shared" si="404"/>
        <v>0</v>
      </c>
      <c r="DG157" s="10">
        <f t="shared" si="405"/>
        <v>0</v>
      </c>
      <c r="DH157" s="53" cm="1">
        <f t="array" aca="1" ref="DH157" ca="1">DE157*CELL("contents",$Q157)</f>
        <v>0</v>
      </c>
      <c r="DI157" s="53" cm="1">
        <f t="array" aca="1" ref="DI157" ca="1">DF157*CELL("contents",$Q157)</f>
        <v>0</v>
      </c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>
        <f t="shared" si="406"/>
        <v>0</v>
      </c>
      <c r="DW157" s="51">
        <f t="shared" si="407"/>
        <v>0</v>
      </c>
      <c r="DX157" s="53">
        <f t="shared" si="343"/>
        <v>0</v>
      </c>
      <c r="DY157" s="53">
        <f t="shared" si="344"/>
        <v>0</v>
      </c>
      <c r="DZ157" s="53">
        <f t="shared" si="345"/>
        <v>0</v>
      </c>
      <c r="EA157" s="53">
        <f t="shared" si="346"/>
        <v>0</v>
      </c>
      <c r="EB157" s="53">
        <f t="shared" si="347"/>
        <v>0</v>
      </c>
      <c r="EC157" s="53">
        <f t="shared" si="348"/>
        <v>0</v>
      </c>
      <c r="ED157" s="53">
        <f t="shared" si="349"/>
        <v>0</v>
      </c>
      <c r="EE157" s="53">
        <f t="shared" si="350"/>
        <v>0</v>
      </c>
      <c r="EF157" s="53">
        <f t="shared" si="351"/>
        <v>0</v>
      </c>
      <c r="EG157" s="53">
        <f t="shared" si="352"/>
        <v>0</v>
      </c>
      <c r="EH157" s="53">
        <f t="shared" si="353"/>
        <v>0</v>
      </c>
      <c r="EI157" s="53">
        <f t="shared" si="354"/>
        <v>0</v>
      </c>
      <c r="EJ157" s="10">
        <f t="shared" si="408"/>
        <v>0</v>
      </c>
      <c r="EK157" s="54">
        <f t="shared" si="409"/>
        <v>0</v>
      </c>
      <c r="EL157" s="10">
        <f t="shared" si="410"/>
        <v>0</v>
      </c>
      <c r="EM157" s="53" cm="1">
        <f t="array" aca="1" ref="EM157" ca="1">EJ157*CELL("contents",$Q157)</f>
        <v>0</v>
      </c>
      <c r="EN157" s="53" cm="1">
        <f t="array" aca="1" ref="EN157" ca="1">EK157*CELL("contents",$Q157)</f>
        <v>0</v>
      </c>
      <c r="EO157" s="11">
        <f t="shared" si="411"/>
        <v>14248.239525000003</v>
      </c>
      <c r="EP157" s="2">
        <v>1</v>
      </c>
      <c r="EQ157" s="2">
        <f t="shared" ref="EQ157:ET157" si="425">EP157*1.0215</f>
        <v>1.0215000000000001</v>
      </c>
      <c r="ER157" s="2">
        <f t="shared" si="425"/>
        <v>1.0434622500000001</v>
      </c>
      <c r="ES157" s="2">
        <f t="shared" si="425"/>
        <v>1.0658966883750003</v>
      </c>
      <c r="ET157" s="2">
        <f t="shared" si="425"/>
        <v>1.0888134671750629</v>
      </c>
      <c r="EU157" s="53">
        <f t="shared" si="356"/>
        <v>7048.35</v>
      </c>
      <c r="EV157" s="53">
        <f t="shared" si="413"/>
        <v>7199.8895250000014</v>
      </c>
      <c r="EW157" s="69">
        <f t="shared" si="357"/>
        <v>0</v>
      </c>
      <c r="EX157" s="69">
        <f t="shared" si="358"/>
        <v>0</v>
      </c>
      <c r="EY157" s="9">
        <f t="shared" si="415"/>
        <v>0</v>
      </c>
      <c r="EZ157" s="9">
        <f t="shared" si="378"/>
        <v>0</v>
      </c>
      <c r="FA157" s="9">
        <f t="shared" si="379"/>
        <v>0</v>
      </c>
      <c r="FB157" s="9">
        <f t="shared" si="380"/>
        <v>0</v>
      </c>
      <c r="FC157" t="s">
        <v>1541</v>
      </c>
    </row>
    <row r="158" spans="1:159" ht="25.5" x14ac:dyDescent="0.25">
      <c r="A158" s="2">
        <v>1.2</v>
      </c>
      <c r="B158" s="2" t="s">
        <v>460</v>
      </c>
      <c r="C158" s="4" t="s">
        <v>157</v>
      </c>
      <c r="D158" s="2" t="s">
        <v>461</v>
      </c>
      <c r="E158" s="33" t="s">
        <v>462</v>
      </c>
      <c r="F158" s="2"/>
      <c r="G158" s="4" t="s">
        <v>151</v>
      </c>
      <c r="H158" s="6" t="s">
        <v>163</v>
      </c>
      <c r="I158" s="4" t="s">
        <v>348</v>
      </c>
      <c r="J158" s="7" t="s">
        <v>154</v>
      </c>
      <c r="K158" s="75">
        <v>115</v>
      </c>
      <c r="L158" s="81">
        <v>115</v>
      </c>
      <c r="M158" s="56">
        <v>0</v>
      </c>
      <c r="N158" s="86">
        <v>0</v>
      </c>
      <c r="O158" s="6" t="s">
        <v>155</v>
      </c>
      <c r="P158" s="2" t="s">
        <v>173</v>
      </c>
      <c r="Q158" s="200">
        <f>VLOOKUP(P158,Contingencies!$A$2:$D$7,4,FALSE)</f>
        <v>0.125</v>
      </c>
      <c r="R158" s="53">
        <f t="shared" si="359"/>
        <v>293.68125000000003</v>
      </c>
      <c r="S158" s="67">
        <f t="shared" si="360"/>
        <v>0</v>
      </c>
      <c r="T158" s="4"/>
      <c r="U158" s="4">
        <v>20</v>
      </c>
      <c r="V158" s="26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>
        <f t="shared" si="361"/>
        <v>20</v>
      </c>
      <c r="AH158" s="51">
        <f t="shared" si="381"/>
        <v>0.13333333333333333</v>
      </c>
      <c r="AI158" s="53">
        <f t="shared" si="319"/>
        <v>2349.4500000000003</v>
      </c>
      <c r="AJ158" s="53">
        <f t="shared" si="320"/>
        <v>0</v>
      </c>
      <c r="AK158" s="53">
        <f t="shared" si="321"/>
        <v>0</v>
      </c>
      <c r="AL158" s="53">
        <f t="shared" si="322"/>
        <v>0</v>
      </c>
      <c r="AM158" s="53">
        <f t="shared" si="323"/>
        <v>0</v>
      </c>
      <c r="AN158" s="53">
        <f t="shared" si="324"/>
        <v>0</v>
      </c>
      <c r="AO158" s="53">
        <f t="shared" si="325"/>
        <v>0</v>
      </c>
      <c r="AP158" s="53">
        <f t="shared" si="326"/>
        <v>0</v>
      </c>
      <c r="AQ158" s="53">
        <f t="shared" si="327"/>
        <v>0</v>
      </c>
      <c r="AR158" s="53">
        <f t="shared" si="328"/>
        <v>0</v>
      </c>
      <c r="AS158" s="53">
        <f t="shared" si="329"/>
        <v>0</v>
      </c>
      <c r="AT158" s="53">
        <f t="shared" si="330"/>
        <v>0</v>
      </c>
      <c r="AU158" s="10">
        <f t="shared" si="382"/>
        <v>2349.4500000000003</v>
      </c>
      <c r="AV158" s="54">
        <f t="shared" si="383"/>
        <v>0</v>
      </c>
      <c r="AW158" s="10">
        <f t="shared" si="384"/>
        <v>2349.4500000000003</v>
      </c>
      <c r="AX158" s="53" cm="1">
        <f t="array" aca="1" ref="AX158" ca="1">AU158*CELL("contents",$Q158)</f>
        <v>293.68125000000003</v>
      </c>
      <c r="AY158" s="53" cm="1">
        <f t="array" aca="1" ref="AY158" ca="1">AV158*CELL("contents",$Q158)</f>
        <v>0</v>
      </c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>
        <f t="shared" si="385"/>
        <v>0</v>
      </c>
      <c r="BM158" s="51">
        <f t="shared" si="386"/>
        <v>0</v>
      </c>
      <c r="BN158" s="53">
        <f t="shared" si="331"/>
        <v>0</v>
      </c>
      <c r="BO158" s="53">
        <f t="shared" si="332"/>
        <v>0</v>
      </c>
      <c r="BP158" s="53">
        <f t="shared" si="333"/>
        <v>0</v>
      </c>
      <c r="BQ158" s="53">
        <f t="shared" si="334"/>
        <v>0</v>
      </c>
      <c r="BR158" s="53">
        <f t="shared" si="335"/>
        <v>0</v>
      </c>
      <c r="BS158" s="53">
        <f t="shared" si="336"/>
        <v>0</v>
      </c>
      <c r="BT158" s="53">
        <f t="shared" si="337"/>
        <v>0</v>
      </c>
      <c r="BU158" s="53">
        <f t="shared" si="338"/>
        <v>0</v>
      </c>
      <c r="BV158" s="53">
        <f t="shared" si="339"/>
        <v>0</v>
      </c>
      <c r="BW158" s="53">
        <f t="shared" si="340"/>
        <v>0</v>
      </c>
      <c r="BX158" s="53">
        <f t="shared" si="341"/>
        <v>0</v>
      </c>
      <c r="BY158" s="53">
        <f t="shared" si="342"/>
        <v>0</v>
      </c>
      <c r="BZ158" s="10">
        <f t="shared" si="387"/>
        <v>0</v>
      </c>
      <c r="CA158" s="54">
        <f t="shared" si="388"/>
        <v>0</v>
      </c>
      <c r="CB158" s="10">
        <f t="shared" si="389"/>
        <v>0</v>
      </c>
      <c r="CC158" s="53" cm="1">
        <f t="array" aca="1" ref="CC158" ca="1">BZ158*CELL("contents",$Q158)</f>
        <v>0</v>
      </c>
      <c r="CD158" s="53" cm="1">
        <f t="array" aca="1" ref="CD158" ca="1">CA158*CELL("contents",$Q158)</f>
        <v>0</v>
      </c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>
        <f t="shared" si="390"/>
        <v>0</v>
      </c>
      <c r="CR158" s="51">
        <f t="shared" si="391"/>
        <v>0</v>
      </c>
      <c r="CS158" s="53">
        <f t="shared" si="376"/>
        <v>0</v>
      </c>
      <c r="CT158" s="53">
        <f t="shared" si="392"/>
        <v>0</v>
      </c>
      <c r="CU158" s="53">
        <f t="shared" si="393"/>
        <v>0</v>
      </c>
      <c r="CV158" s="53">
        <f t="shared" si="394"/>
        <v>0</v>
      </c>
      <c r="CW158" s="53">
        <f t="shared" si="395"/>
        <v>0</v>
      </c>
      <c r="CX158" s="53">
        <f t="shared" si="396"/>
        <v>0</v>
      </c>
      <c r="CY158" s="53">
        <f t="shared" si="397"/>
        <v>0</v>
      </c>
      <c r="CZ158" s="53">
        <f t="shared" si="398"/>
        <v>0</v>
      </c>
      <c r="DA158" s="53">
        <f t="shared" si="399"/>
        <v>0</v>
      </c>
      <c r="DB158" s="53">
        <f t="shared" si="400"/>
        <v>0</v>
      </c>
      <c r="DC158" s="53">
        <f t="shared" si="401"/>
        <v>0</v>
      </c>
      <c r="DD158" s="53">
        <f t="shared" si="402"/>
        <v>0</v>
      </c>
      <c r="DE158" s="10">
        <f t="shared" si="403"/>
        <v>0</v>
      </c>
      <c r="DF158" s="54">
        <f t="shared" si="404"/>
        <v>0</v>
      </c>
      <c r="DG158" s="10">
        <f t="shared" si="405"/>
        <v>0</v>
      </c>
      <c r="DH158" s="53" cm="1">
        <f t="array" aca="1" ref="DH158" ca="1">DE158*CELL("contents",$Q158)</f>
        <v>0</v>
      </c>
      <c r="DI158" s="53" cm="1">
        <f t="array" aca="1" ref="DI158" ca="1">DF158*CELL("contents",$Q158)</f>
        <v>0</v>
      </c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>
        <f t="shared" si="406"/>
        <v>0</v>
      </c>
      <c r="DW158" s="51">
        <f t="shared" si="407"/>
        <v>0</v>
      </c>
      <c r="DX158" s="53">
        <f t="shared" si="343"/>
        <v>0</v>
      </c>
      <c r="DY158" s="53">
        <f t="shared" si="344"/>
        <v>0</v>
      </c>
      <c r="DZ158" s="53">
        <f t="shared" si="345"/>
        <v>0</v>
      </c>
      <c r="EA158" s="53">
        <f t="shared" si="346"/>
        <v>0</v>
      </c>
      <c r="EB158" s="53">
        <f t="shared" si="347"/>
        <v>0</v>
      </c>
      <c r="EC158" s="53">
        <f t="shared" si="348"/>
        <v>0</v>
      </c>
      <c r="ED158" s="53">
        <f t="shared" si="349"/>
        <v>0</v>
      </c>
      <c r="EE158" s="53">
        <f t="shared" si="350"/>
        <v>0</v>
      </c>
      <c r="EF158" s="53">
        <f t="shared" si="351"/>
        <v>0</v>
      </c>
      <c r="EG158" s="53">
        <f t="shared" si="352"/>
        <v>0</v>
      </c>
      <c r="EH158" s="53">
        <f t="shared" si="353"/>
        <v>0</v>
      </c>
      <c r="EI158" s="53">
        <f t="shared" si="354"/>
        <v>0</v>
      </c>
      <c r="EJ158" s="10">
        <f t="shared" si="408"/>
        <v>0</v>
      </c>
      <c r="EK158" s="54">
        <f t="shared" si="409"/>
        <v>0</v>
      </c>
      <c r="EL158" s="10">
        <f t="shared" si="410"/>
        <v>0</v>
      </c>
      <c r="EM158" s="53" cm="1">
        <f t="array" aca="1" ref="EM158" ca="1">EJ158*CELL("contents",$Q158)</f>
        <v>0</v>
      </c>
      <c r="EN158" s="53" cm="1">
        <f t="array" aca="1" ref="EN158" ca="1">EK158*CELL("contents",$Q158)</f>
        <v>0</v>
      </c>
      <c r="EO158" s="11">
        <f t="shared" si="411"/>
        <v>2349.4500000000003</v>
      </c>
      <c r="EP158" s="2">
        <v>1</v>
      </c>
      <c r="EQ158" s="2">
        <f t="shared" ref="EQ158:ET158" si="426">EP158*1.0215</f>
        <v>1.0215000000000001</v>
      </c>
      <c r="ER158" s="2">
        <f t="shared" si="426"/>
        <v>1.0434622500000001</v>
      </c>
      <c r="ES158" s="2">
        <f t="shared" si="426"/>
        <v>1.0658966883750003</v>
      </c>
      <c r="ET158" s="2">
        <f t="shared" si="426"/>
        <v>1.0888134671750629</v>
      </c>
      <c r="EU158" s="53">
        <f t="shared" si="356"/>
        <v>2349.4500000000003</v>
      </c>
      <c r="EV158" s="53">
        <f t="shared" si="413"/>
        <v>0</v>
      </c>
      <c r="EW158" s="69">
        <f t="shared" si="357"/>
        <v>0</v>
      </c>
      <c r="EX158" s="69">
        <f t="shared" si="358"/>
        <v>0</v>
      </c>
      <c r="EY158" s="9">
        <f t="shared" si="415"/>
        <v>0</v>
      </c>
      <c r="EZ158" s="9">
        <f t="shared" si="378"/>
        <v>0</v>
      </c>
      <c r="FA158" s="9">
        <f t="shared" si="379"/>
        <v>0</v>
      </c>
      <c r="FB158" s="9">
        <f t="shared" si="380"/>
        <v>0</v>
      </c>
      <c r="FC158" t="s">
        <v>1541</v>
      </c>
    </row>
    <row r="159" spans="1:159" x14ac:dyDescent="0.25">
      <c r="A159" s="2">
        <v>1.2</v>
      </c>
      <c r="B159" s="2" t="s">
        <v>460</v>
      </c>
      <c r="C159" s="4" t="s">
        <v>157</v>
      </c>
      <c r="D159" s="2" t="s">
        <v>461</v>
      </c>
      <c r="E159" s="33" t="s">
        <v>463</v>
      </c>
      <c r="F159" s="2"/>
      <c r="G159" s="4" t="s">
        <v>347</v>
      </c>
      <c r="H159" s="6" t="s">
        <v>347</v>
      </c>
      <c r="I159" s="4"/>
      <c r="J159" s="4" t="s">
        <v>268</v>
      </c>
      <c r="K159" s="75"/>
      <c r="L159" s="80">
        <v>1</v>
      </c>
      <c r="M159" s="56">
        <v>0</v>
      </c>
      <c r="N159" s="86">
        <v>0.53</v>
      </c>
      <c r="O159" s="6" t="s">
        <v>155</v>
      </c>
      <c r="P159" s="2" t="s">
        <v>173</v>
      </c>
      <c r="Q159" s="200">
        <f>VLOOKUP(P159,Contingencies!$A$2:$D$7,4,FALSE)</f>
        <v>0.125</v>
      </c>
      <c r="R159" s="53">
        <f t="shared" si="359"/>
        <v>287.125</v>
      </c>
      <c r="S159" s="67">
        <f t="shared" si="360"/>
        <v>0</v>
      </c>
      <c r="T159" s="4"/>
      <c r="U159" s="4">
        <v>2297</v>
      </c>
      <c r="V159" s="26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>
        <f t="shared" si="361"/>
        <v>0</v>
      </c>
      <c r="AH159" s="51">
        <f t="shared" si="381"/>
        <v>0</v>
      </c>
      <c r="AI159" s="53">
        <f t="shared" si="319"/>
        <v>2297</v>
      </c>
      <c r="AJ159" s="53">
        <f t="shared" si="320"/>
        <v>0</v>
      </c>
      <c r="AK159" s="53">
        <f t="shared" si="321"/>
        <v>0</v>
      </c>
      <c r="AL159" s="53">
        <f t="shared" si="322"/>
        <v>0</v>
      </c>
      <c r="AM159" s="53">
        <f t="shared" si="323"/>
        <v>0</v>
      </c>
      <c r="AN159" s="53">
        <f t="shared" si="324"/>
        <v>0</v>
      </c>
      <c r="AO159" s="53">
        <f t="shared" si="325"/>
        <v>0</v>
      </c>
      <c r="AP159" s="53">
        <f t="shared" si="326"/>
        <v>0</v>
      </c>
      <c r="AQ159" s="53">
        <f t="shared" si="327"/>
        <v>0</v>
      </c>
      <c r="AR159" s="53">
        <f t="shared" si="328"/>
        <v>0</v>
      </c>
      <c r="AS159" s="53">
        <f t="shared" si="329"/>
        <v>0</v>
      </c>
      <c r="AT159" s="53">
        <f t="shared" si="330"/>
        <v>0</v>
      </c>
      <c r="AU159" s="10">
        <f t="shared" si="382"/>
        <v>2297</v>
      </c>
      <c r="AV159" s="54">
        <f t="shared" si="383"/>
        <v>0</v>
      </c>
      <c r="AW159" s="10">
        <f t="shared" si="384"/>
        <v>2297</v>
      </c>
      <c r="AX159" s="53" cm="1">
        <f t="array" aca="1" ref="AX159" ca="1">AU159*CELL("contents",$Q159)</f>
        <v>287.125</v>
      </c>
      <c r="AY159" s="53" cm="1">
        <f t="array" aca="1" ref="AY159" ca="1">AV159*CELL("contents",$Q159)</f>
        <v>0</v>
      </c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>
        <f t="shared" si="385"/>
        <v>0</v>
      </c>
      <c r="BM159" s="51">
        <f t="shared" si="386"/>
        <v>0</v>
      </c>
      <c r="BN159" s="53">
        <f t="shared" si="331"/>
        <v>0</v>
      </c>
      <c r="BO159" s="53">
        <f t="shared" si="332"/>
        <v>0</v>
      </c>
      <c r="BP159" s="53">
        <f t="shared" si="333"/>
        <v>0</v>
      </c>
      <c r="BQ159" s="53">
        <f t="shared" si="334"/>
        <v>0</v>
      </c>
      <c r="BR159" s="53">
        <f t="shared" si="335"/>
        <v>0</v>
      </c>
      <c r="BS159" s="53">
        <f t="shared" si="336"/>
        <v>0</v>
      </c>
      <c r="BT159" s="53">
        <f t="shared" si="337"/>
        <v>0</v>
      </c>
      <c r="BU159" s="53">
        <f t="shared" si="338"/>
        <v>0</v>
      </c>
      <c r="BV159" s="53">
        <f t="shared" si="339"/>
        <v>0</v>
      </c>
      <c r="BW159" s="53">
        <f t="shared" si="340"/>
        <v>0</v>
      </c>
      <c r="BX159" s="53">
        <f t="shared" si="341"/>
        <v>0</v>
      </c>
      <c r="BY159" s="53">
        <f t="shared" si="342"/>
        <v>0</v>
      </c>
      <c r="BZ159" s="10">
        <f t="shared" si="387"/>
        <v>0</v>
      </c>
      <c r="CA159" s="54">
        <f t="shared" si="388"/>
        <v>0</v>
      </c>
      <c r="CB159" s="10">
        <f t="shared" si="389"/>
        <v>0</v>
      </c>
      <c r="CC159" s="53" cm="1">
        <f t="array" aca="1" ref="CC159" ca="1">BZ159*CELL("contents",$Q159)</f>
        <v>0</v>
      </c>
      <c r="CD159" s="53" cm="1">
        <f t="array" aca="1" ref="CD159" ca="1">CA159*CELL("contents",$Q159)</f>
        <v>0</v>
      </c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>
        <f t="shared" si="390"/>
        <v>0</v>
      </c>
      <c r="CR159" s="51">
        <f t="shared" si="391"/>
        <v>0</v>
      </c>
      <c r="CS159" s="53">
        <f t="shared" si="376"/>
        <v>0</v>
      </c>
      <c r="CT159" s="53">
        <f t="shared" si="392"/>
        <v>0</v>
      </c>
      <c r="CU159" s="53">
        <f t="shared" si="393"/>
        <v>0</v>
      </c>
      <c r="CV159" s="53">
        <f t="shared" si="394"/>
        <v>0</v>
      </c>
      <c r="CW159" s="53">
        <f t="shared" si="395"/>
        <v>0</v>
      </c>
      <c r="CX159" s="53">
        <f t="shared" si="396"/>
        <v>0</v>
      </c>
      <c r="CY159" s="53">
        <f t="shared" si="397"/>
        <v>0</v>
      </c>
      <c r="CZ159" s="53">
        <f t="shared" si="398"/>
        <v>0</v>
      </c>
      <c r="DA159" s="53">
        <f t="shared" si="399"/>
        <v>0</v>
      </c>
      <c r="DB159" s="53">
        <f t="shared" si="400"/>
        <v>0</v>
      </c>
      <c r="DC159" s="53">
        <f t="shared" si="401"/>
        <v>0</v>
      </c>
      <c r="DD159" s="53">
        <f t="shared" si="402"/>
        <v>0</v>
      </c>
      <c r="DE159" s="10">
        <f t="shared" si="403"/>
        <v>0</v>
      </c>
      <c r="DF159" s="54">
        <f t="shared" si="404"/>
        <v>0</v>
      </c>
      <c r="DG159" s="10">
        <f t="shared" si="405"/>
        <v>0</v>
      </c>
      <c r="DH159" s="53" cm="1">
        <f t="array" aca="1" ref="DH159" ca="1">DE159*CELL("contents",$Q159)</f>
        <v>0</v>
      </c>
      <c r="DI159" s="53" cm="1">
        <f t="array" aca="1" ref="DI159" ca="1">DF159*CELL("contents",$Q159)</f>
        <v>0</v>
      </c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>
        <f t="shared" si="406"/>
        <v>0</v>
      </c>
      <c r="DW159" s="51">
        <f t="shared" si="407"/>
        <v>0</v>
      </c>
      <c r="DX159" s="53">
        <f t="shared" si="343"/>
        <v>0</v>
      </c>
      <c r="DY159" s="53">
        <f t="shared" si="344"/>
        <v>0</v>
      </c>
      <c r="DZ159" s="53">
        <f t="shared" si="345"/>
        <v>0</v>
      </c>
      <c r="EA159" s="53">
        <f t="shared" si="346"/>
        <v>0</v>
      </c>
      <c r="EB159" s="53">
        <f t="shared" si="347"/>
        <v>0</v>
      </c>
      <c r="EC159" s="53">
        <f t="shared" si="348"/>
        <v>0</v>
      </c>
      <c r="ED159" s="53">
        <f t="shared" si="349"/>
        <v>0</v>
      </c>
      <c r="EE159" s="53">
        <f t="shared" si="350"/>
        <v>0</v>
      </c>
      <c r="EF159" s="53">
        <f t="shared" si="351"/>
        <v>0</v>
      </c>
      <c r="EG159" s="53">
        <f t="shared" si="352"/>
        <v>0</v>
      </c>
      <c r="EH159" s="53">
        <f t="shared" si="353"/>
        <v>0</v>
      </c>
      <c r="EI159" s="53">
        <f t="shared" si="354"/>
        <v>0</v>
      </c>
      <c r="EJ159" s="10">
        <f t="shared" si="408"/>
        <v>0</v>
      </c>
      <c r="EK159" s="54">
        <f t="shared" si="409"/>
        <v>0</v>
      </c>
      <c r="EL159" s="10">
        <f t="shared" si="410"/>
        <v>0</v>
      </c>
      <c r="EM159" s="53" cm="1">
        <f t="array" aca="1" ref="EM159" ca="1">EJ159*CELL("contents",$Q159)</f>
        <v>0</v>
      </c>
      <c r="EN159" s="53" cm="1">
        <f t="array" aca="1" ref="EN159" ca="1">EK159*CELL("contents",$Q159)</f>
        <v>0</v>
      </c>
      <c r="EO159" s="11">
        <f t="shared" si="411"/>
        <v>2297</v>
      </c>
      <c r="EP159" s="2">
        <v>1</v>
      </c>
      <c r="EQ159" s="2">
        <f t="shared" ref="EQ159:ET159" si="427">EP159*1.0215</f>
        <v>1.0215000000000001</v>
      </c>
      <c r="ER159" s="2">
        <f t="shared" si="427"/>
        <v>1.0434622500000001</v>
      </c>
      <c r="ES159" s="2">
        <f t="shared" si="427"/>
        <v>1.0658966883750003</v>
      </c>
      <c r="ET159" s="2">
        <f t="shared" si="427"/>
        <v>1.0888134671750629</v>
      </c>
      <c r="EU159" s="53">
        <f t="shared" si="356"/>
        <v>0</v>
      </c>
      <c r="EV159" s="53">
        <f t="shared" si="413"/>
        <v>0</v>
      </c>
      <c r="EW159" s="69">
        <f t="shared" si="357"/>
        <v>0</v>
      </c>
      <c r="EX159" s="69">
        <f t="shared" si="358"/>
        <v>0</v>
      </c>
      <c r="EY159" s="9">
        <f t="shared" si="415"/>
        <v>0</v>
      </c>
      <c r="EZ159" s="9">
        <f t="shared" si="378"/>
        <v>0</v>
      </c>
      <c r="FA159" s="9">
        <f t="shared" si="379"/>
        <v>0</v>
      </c>
      <c r="FB159" s="9">
        <f t="shared" si="380"/>
        <v>0</v>
      </c>
      <c r="FC159" t="s">
        <v>1541</v>
      </c>
    </row>
    <row r="160" spans="1:159" ht="25.5" x14ac:dyDescent="0.25">
      <c r="A160" s="2">
        <v>1.2</v>
      </c>
      <c r="B160" s="3" t="s">
        <v>464</v>
      </c>
      <c r="C160" s="4" t="s">
        <v>157</v>
      </c>
      <c r="D160" s="2" t="s">
        <v>465</v>
      </c>
      <c r="E160" s="21" t="s">
        <v>466</v>
      </c>
      <c r="F160" s="2"/>
      <c r="G160" s="4" t="s">
        <v>151</v>
      </c>
      <c r="H160" s="6" t="s">
        <v>163</v>
      </c>
      <c r="I160" s="4" t="s">
        <v>348</v>
      </c>
      <c r="J160" s="7" t="s">
        <v>154</v>
      </c>
      <c r="K160" s="75">
        <v>115</v>
      </c>
      <c r="L160" s="81">
        <v>115</v>
      </c>
      <c r="M160" s="56">
        <v>0</v>
      </c>
      <c r="N160" s="86">
        <v>0</v>
      </c>
      <c r="O160" s="6" t="s">
        <v>155</v>
      </c>
      <c r="P160" s="2" t="s">
        <v>352</v>
      </c>
      <c r="Q160" s="200">
        <f>VLOOKUP(P160,Contingencies!$A$2:$D$7,4,FALSE)</f>
        <v>0.2</v>
      </c>
      <c r="R160" s="53">
        <f t="shared" si="359"/>
        <v>469.8900000000001</v>
      </c>
      <c r="S160" s="67">
        <f t="shared" si="360"/>
        <v>0</v>
      </c>
      <c r="T160" s="4"/>
      <c r="U160" s="29"/>
      <c r="V160" s="29"/>
      <c r="W160" s="2"/>
      <c r="X160" s="2"/>
      <c r="Y160" s="2"/>
      <c r="Z160" s="2"/>
      <c r="AA160" s="37">
        <v>20</v>
      </c>
      <c r="AB160" s="24"/>
      <c r="AC160" s="2"/>
      <c r="AD160" s="2"/>
      <c r="AE160" s="2"/>
      <c r="AF160" s="2"/>
      <c r="AG160" s="2">
        <f t="shared" si="361"/>
        <v>20</v>
      </c>
      <c r="AH160" s="51">
        <f t="shared" si="381"/>
        <v>0.13333333333333333</v>
      </c>
      <c r="AI160" s="53">
        <f t="shared" si="319"/>
        <v>0</v>
      </c>
      <c r="AJ160" s="53">
        <f t="shared" si="320"/>
        <v>0</v>
      </c>
      <c r="AK160" s="53">
        <f t="shared" si="321"/>
        <v>0</v>
      </c>
      <c r="AL160" s="53">
        <f t="shared" si="322"/>
        <v>0</v>
      </c>
      <c r="AM160" s="53">
        <f t="shared" si="323"/>
        <v>0</v>
      </c>
      <c r="AN160" s="53">
        <f t="shared" si="324"/>
        <v>0</v>
      </c>
      <c r="AO160" s="53">
        <f t="shared" si="325"/>
        <v>2349.4500000000003</v>
      </c>
      <c r="AP160" s="53">
        <f t="shared" si="326"/>
        <v>0</v>
      </c>
      <c r="AQ160" s="53">
        <f t="shared" si="327"/>
        <v>0</v>
      </c>
      <c r="AR160" s="53">
        <f t="shared" si="328"/>
        <v>0</v>
      </c>
      <c r="AS160" s="53">
        <f t="shared" si="329"/>
        <v>0</v>
      </c>
      <c r="AT160" s="53">
        <f t="shared" si="330"/>
        <v>0</v>
      </c>
      <c r="AU160" s="10">
        <f t="shared" si="382"/>
        <v>2349.4500000000003</v>
      </c>
      <c r="AV160" s="54">
        <f t="shared" si="383"/>
        <v>0</v>
      </c>
      <c r="AW160" s="10">
        <f t="shared" si="384"/>
        <v>2349.4500000000003</v>
      </c>
      <c r="AX160" s="53" cm="1">
        <f t="array" aca="1" ref="AX160" ca="1">AU160*CELL("contents",$Q160)</f>
        <v>469.8900000000001</v>
      </c>
      <c r="AY160" s="53" cm="1">
        <f t="array" aca="1" ref="AY160" ca="1">AV160*CELL("contents",$Q160)</f>
        <v>0</v>
      </c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>
        <f t="shared" si="385"/>
        <v>0</v>
      </c>
      <c r="BM160" s="51">
        <f t="shared" si="386"/>
        <v>0</v>
      </c>
      <c r="BN160" s="53">
        <f t="shared" si="331"/>
        <v>0</v>
      </c>
      <c r="BO160" s="53">
        <f t="shared" si="332"/>
        <v>0</v>
      </c>
      <c r="BP160" s="53">
        <f t="shared" si="333"/>
        <v>0</v>
      </c>
      <c r="BQ160" s="53">
        <f t="shared" si="334"/>
        <v>0</v>
      </c>
      <c r="BR160" s="53">
        <f t="shared" si="335"/>
        <v>0</v>
      </c>
      <c r="BS160" s="53">
        <f t="shared" si="336"/>
        <v>0</v>
      </c>
      <c r="BT160" s="53">
        <f t="shared" si="337"/>
        <v>0</v>
      </c>
      <c r="BU160" s="53">
        <f t="shared" si="338"/>
        <v>0</v>
      </c>
      <c r="BV160" s="53">
        <f t="shared" si="339"/>
        <v>0</v>
      </c>
      <c r="BW160" s="53">
        <f t="shared" si="340"/>
        <v>0</v>
      </c>
      <c r="BX160" s="53">
        <f t="shared" si="341"/>
        <v>0</v>
      </c>
      <c r="BY160" s="53">
        <f t="shared" si="342"/>
        <v>0</v>
      </c>
      <c r="BZ160" s="10">
        <f t="shared" si="387"/>
        <v>0</v>
      </c>
      <c r="CA160" s="54">
        <f t="shared" si="388"/>
        <v>0</v>
      </c>
      <c r="CB160" s="10">
        <f t="shared" si="389"/>
        <v>0</v>
      </c>
      <c r="CC160" s="53" cm="1">
        <f t="array" aca="1" ref="CC160" ca="1">BZ160*CELL("contents",$Q160)</f>
        <v>0</v>
      </c>
      <c r="CD160" s="53" cm="1">
        <f t="array" aca="1" ref="CD160" ca="1">CA160*CELL("contents",$Q160)</f>
        <v>0</v>
      </c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>
        <f t="shared" si="390"/>
        <v>0</v>
      </c>
      <c r="CR160" s="51">
        <f t="shared" si="391"/>
        <v>0</v>
      </c>
      <c r="CS160" s="53">
        <f t="shared" si="376"/>
        <v>0</v>
      </c>
      <c r="CT160" s="53">
        <f t="shared" si="392"/>
        <v>0</v>
      </c>
      <c r="CU160" s="53">
        <f t="shared" si="393"/>
        <v>0</v>
      </c>
      <c r="CV160" s="53">
        <f t="shared" si="394"/>
        <v>0</v>
      </c>
      <c r="CW160" s="53">
        <f t="shared" si="395"/>
        <v>0</v>
      </c>
      <c r="CX160" s="53">
        <f t="shared" si="396"/>
        <v>0</v>
      </c>
      <c r="CY160" s="53">
        <f t="shared" si="397"/>
        <v>0</v>
      </c>
      <c r="CZ160" s="53">
        <f t="shared" si="398"/>
        <v>0</v>
      </c>
      <c r="DA160" s="53">
        <f t="shared" si="399"/>
        <v>0</v>
      </c>
      <c r="DB160" s="53">
        <f t="shared" si="400"/>
        <v>0</v>
      </c>
      <c r="DC160" s="53">
        <f t="shared" si="401"/>
        <v>0</v>
      </c>
      <c r="DD160" s="53">
        <f t="shared" si="402"/>
        <v>0</v>
      </c>
      <c r="DE160" s="10">
        <f t="shared" si="403"/>
        <v>0</v>
      </c>
      <c r="DF160" s="54">
        <f t="shared" si="404"/>
        <v>0</v>
      </c>
      <c r="DG160" s="10">
        <f t="shared" si="405"/>
        <v>0</v>
      </c>
      <c r="DH160" s="53" cm="1">
        <f t="array" aca="1" ref="DH160" ca="1">DE160*CELL("contents",$Q160)</f>
        <v>0</v>
      </c>
      <c r="DI160" s="53" cm="1">
        <f t="array" aca="1" ref="DI160" ca="1">DF160*CELL("contents",$Q160)</f>
        <v>0</v>
      </c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>
        <f t="shared" si="406"/>
        <v>0</v>
      </c>
      <c r="DW160" s="51">
        <f t="shared" si="407"/>
        <v>0</v>
      </c>
      <c r="DX160" s="53">
        <f t="shared" si="343"/>
        <v>0</v>
      </c>
      <c r="DY160" s="53">
        <f t="shared" si="344"/>
        <v>0</v>
      </c>
      <c r="DZ160" s="53">
        <f t="shared" si="345"/>
        <v>0</v>
      </c>
      <c r="EA160" s="53">
        <f t="shared" si="346"/>
        <v>0</v>
      </c>
      <c r="EB160" s="53">
        <f t="shared" si="347"/>
        <v>0</v>
      </c>
      <c r="EC160" s="53">
        <f t="shared" si="348"/>
        <v>0</v>
      </c>
      <c r="ED160" s="53">
        <f t="shared" si="349"/>
        <v>0</v>
      </c>
      <c r="EE160" s="53">
        <f t="shared" si="350"/>
        <v>0</v>
      </c>
      <c r="EF160" s="53">
        <f t="shared" si="351"/>
        <v>0</v>
      </c>
      <c r="EG160" s="53">
        <f t="shared" si="352"/>
        <v>0</v>
      </c>
      <c r="EH160" s="53">
        <f t="shared" si="353"/>
        <v>0</v>
      </c>
      <c r="EI160" s="53">
        <f t="shared" si="354"/>
        <v>0</v>
      </c>
      <c r="EJ160" s="10">
        <f t="shared" si="408"/>
        <v>0</v>
      </c>
      <c r="EK160" s="54">
        <f t="shared" si="409"/>
        <v>0</v>
      </c>
      <c r="EL160" s="10">
        <f t="shared" si="410"/>
        <v>0</v>
      </c>
      <c r="EM160" s="53" cm="1">
        <f t="array" aca="1" ref="EM160" ca="1">EJ160*CELL("contents",$Q160)</f>
        <v>0</v>
      </c>
      <c r="EN160" s="53" cm="1">
        <f t="array" aca="1" ref="EN160" ca="1">EK160*CELL("contents",$Q160)</f>
        <v>0</v>
      </c>
      <c r="EO160" s="11">
        <f t="shared" si="411"/>
        <v>2349.4500000000003</v>
      </c>
      <c r="EP160" s="2">
        <v>1</v>
      </c>
      <c r="EQ160" s="2">
        <f t="shared" ref="EQ160:ET160" si="428">EP160*1.0215</f>
        <v>1.0215000000000001</v>
      </c>
      <c r="ER160" s="2">
        <f t="shared" si="428"/>
        <v>1.0434622500000001</v>
      </c>
      <c r="ES160" s="2">
        <f t="shared" si="428"/>
        <v>1.0658966883750003</v>
      </c>
      <c r="ET160" s="2">
        <f t="shared" si="428"/>
        <v>1.0888134671750629</v>
      </c>
      <c r="EU160" s="53">
        <f t="shared" si="356"/>
        <v>2349.4500000000003</v>
      </c>
      <c r="EV160" s="53">
        <f t="shared" si="413"/>
        <v>0</v>
      </c>
      <c r="EW160" s="69">
        <f t="shared" si="357"/>
        <v>0</v>
      </c>
      <c r="EX160" s="69">
        <f t="shared" si="358"/>
        <v>0</v>
      </c>
      <c r="EY160" s="9">
        <f t="shared" si="415"/>
        <v>0</v>
      </c>
      <c r="EZ160" s="9">
        <f t="shared" si="378"/>
        <v>0</v>
      </c>
      <c r="FA160" s="9">
        <f t="shared" si="379"/>
        <v>0</v>
      </c>
      <c r="FB160" s="9">
        <f t="shared" si="380"/>
        <v>0</v>
      </c>
      <c r="FC160" t="s">
        <v>1541</v>
      </c>
    </row>
    <row r="161" spans="1:159" ht="25.5" x14ac:dyDescent="0.25">
      <c r="A161" s="2">
        <v>1.2</v>
      </c>
      <c r="B161" s="3" t="s">
        <v>467</v>
      </c>
      <c r="C161" s="4" t="s">
        <v>157</v>
      </c>
      <c r="D161" s="2" t="s">
        <v>468</v>
      </c>
      <c r="E161" s="21" t="s">
        <v>469</v>
      </c>
      <c r="F161" s="2"/>
      <c r="G161" s="4" t="s">
        <v>151</v>
      </c>
      <c r="H161" s="6" t="s">
        <v>163</v>
      </c>
      <c r="I161" s="4" t="s">
        <v>348</v>
      </c>
      <c r="J161" s="7" t="s">
        <v>154</v>
      </c>
      <c r="K161" s="75">
        <v>115</v>
      </c>
      <c r="L161" s="81">
        <v>115</v>
      </c>
      <c r="M161" s="56">
        <v>0</v>
      </c>
      <c r="N161" s="86">
        <v>0</v>
      </c>
      <c r="O161" s="6" t="s">
        <v>155</v>
      </c>
      <c r="P161" s="2" t="s">
        <v>352</v>
      </c>
      <c r="Q161" s="200">
        <f>VLOOKUP(P161,Contingencies!$A$2:$D$7,4,FALSE)</f>
        <v>0.2</v>
      </c>
      <c r="R161" s="53">
        <f t="shared" si="359"/>
        <v>479.99263500000006</v>
      </c>
      <c r="S161" s="67">
        <f t="shared" si="360"/>
        <v>0</v>
      </c>
      <c r="T161" s="4"/>
      <c r="U161" s="29"/>
      <c r="V161" s="29"/>
      <c r="W161" s="2"/>
      <c r="X161" s="2"/>
      <c r="Y161" s="2"/>
      <c r="Z161" s="2"/>
      <c r="AA161" s="2"/>
      <c r="AB161" s="24"/>
      <c r="AC161" s="2"/>
      <c r="AD161" s="2"/>
      <c r="AE161" s="2"/>
      <c r="AF161" s="2"/>
      <c r="AG161" s="2">
        <f t="shared" si="361"/>
        <v>0</v>
      </c>
      <c r="AH161" s="51">
        <f t="shared" si="381"/>
        <v>0</v>
      </c>
      <c r="AI161" s="53">
        <f t="shared" si="319"/>
        <v>0</v>
      </c>
      <c r="AJ161" s="53">
        <f t="shared" si="320"/>
        <v>0</v>
      </c>
      <c r="AK161" s="53">
        <f t="shared" si="321"/>
        <v>0</v>
      </c>
      <c r="AL161" s="53">
        <f t="shared" si="322"/>
        <v>0</v>
      </c>
      <c r="AM161" s="53">
        <f t="shared" si="323"/>
        <v>0</v>
      </c>
      <c r="AN161" s="53">
        <f t="shared" si="324"/>
        <v>0</v>
      </c>
      <c r="AO161" s="53">
        <f t="shared" si="325"/>
        <v>0</v>
      </c>
      <c r="AP161" s="53">
        <f t="shared" si="326"/>
        <v>0</v>
      </c>
      <c r="AQ161" s="53">
        <f t="shared" si="327"/>
        <v>0</v>
      </c>
      <c r="AR161" s="53">
        <f t="shared" si="328"/>
        <v>0</v>
      </c>
      <c r="AS161" s="53">
        <f t="shared" si="329"/>
        <v>0</v>
      </c>
      <c r="AT161" s="53">
        <f t="shared" si="330"/>
        <v>0</v>
      </c>
      <c r="AU161" s="10">
        <f t="shared" si="382"/>
        <v>0</v>
      </c>
      <c r="AV161" s="54">
        <f t="shared" si="383"/>
        <v>0</v>
      </c>
      <c r="AW161" s="10">
        <f t="shared" si="384"/>
        <v>0</v>
      </c>
      <c r="AX161" s="53" cm="1">
        <f t="array" aca="1" ref="AX161" ca="1">AU161*CELL("contents",$Q161)</f>
        <v>0</v>
      </c>
      <c r="AY161" s="53" cm="1">
        <f t="array" aca="1" ref="AY161" ca="1">AV161*CELL("contents",$Q161)</f>
        <v>0</v>
      </c>
      <c r="AZ161" s="2"/>
      <c r="BA161" s="2"/>
      <c r="BB161" s="2"/>
      <c r="BC161" s="2"/>
      <c r="BD161" s="2"/>
      <c r="BE161" s="2"/>
      <c r="BF161" s="37">
        <v>20</v>
      </c>
      <c r="BG161" s="2"/>
      <c r="BH161" s="2"/>
      <c r="BI161" s="2"/>
      <c r="BJ161" s="2"/>
      <c r="BK161" s="2"/>
      <c r="BL161" s="2">
        <f t="shared" si="385"/>
        <v>20</v>
      </c>
      <c r="BM161" s="51">
        <f t="shared" si="386"/>
        <v>0.13333333333333333</v>
      </c>
      <c r="BN161" s="53">
        <f t="shared" si="331"/>
        <v>0</v>
      </c>
      <c r="BO161" s="53">
        <f t="shared" si="332"/>
        <v>0</v>
      </c>
      <c r="BP161" s="53">
        <f t="shared" si="333"/>
        <v>0</v>
      </c>
      <c r="BQ161" s="53">
        <f t="shared" si="334"/>
        <v>0</v>
      </c>
      <c r="BR161" s="53">
        <f t="shared" si="335"/>
        <v>0</v>
      </c>
      <c r="BS161" s="53">
        <f t="shared" si="336"/>
        <v>0</v>
      </c>
      <c r="BT161" s="53">
        <f t="shared" si="337"/>
        <v>2399.9631750000003</v>
      </c>
      <c r="BU161" s="53">
        <f t="shared" si="338"/>
        <v>0</v>
      </c>
      <c r="BV161" s="53">
        <f t="shared" si="339"/>
        <v>0</v>
      </c>
      <c r="BW161" s="53">
        <f t="shared" si="340"/>
        <v>0</v>
      </c>
      <c r="BX161" s="53">
        <f t="shared" si="341"/>
        <v>0</v>
      </c>
      <c r="BY161" s="53">
        <f t="shared" si="342"/>
        <v>0</v>
      </c>
      <c r="BZ161" s="10">
        <f t="shared" si="387"/>
        <v>2399.9631750000003</v>
      </c>
      <c r="CA161" s="54">
        <f t="shared" si="388"/>
        <v>0</v>
      </c>
      <c r="CB161" s="10">
        <f t="shared" si="389"/>
        <v>2399.9631750000003</v>
      </c>
      <c r="CC161" s="53" cm="1">
        <f t="array" aca="1" ref="CC161" ca="1">BZ161*CELL("contents",$Q161)</f>
        <v>479.99263500000006</v>
      </c>
      <c r="CD161" s="53" cm="1">
        <f t="array" aca="1" ref="CD161" ca="1">CA161*CELL("contents",$Q161)</f>
        <v>0</v>
      </c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>
        <f t="shared" si="390"/>
        <v>0</v>
      </c>
      <c r="CR161" s="51">
        <f t="shared" si="391"/>
        <v>0</v>
      </c>
      <c r="CS161" s="53">
        <f t="shared" si="376"/>
        <v>0</v>
      </c>
      <c r="CT161" s="53">
        <f t="shared" si="392"/>
        <v>0</v>
      </c>
      <c r="CU161" s="53">
        <f t="shared" si="393"/>
        <v>0</v>
      </c>
      <c r="CV161" s="53">
        <f t="shared" si="394"/>
        <v>0</v>
      </c>
      <c r="CW161" s="53">
        <f t="shared" si="395"/>
        <v>0</v>
      </c>
      <c r="CX161" s="53">
        <f t="shared" si="396"/>
        <v>0</v>
      </c>
      <c r="CY161" s="53">
        <f t="shared" si="397"/>
        <v>0</v>
      </c>
      <c r="CZ161" s="53">
        <f t="shared" si="398"/>
        <v>0</v>
      </c>
      <c r="DA161" s="53">
        <f t="shared" si="399"/>
        <v>0</v>
      </c>
      <c r="DB161" s="53">
        <f t="shared" si="400"/>
        <v>0</v>
      </c>
      <c r="DC161" s="53">
        <f t="shared" si="401"/>
        <v>0</v>
      </c>
      <c r="DD161" s="53">
        <f t="shared" si="402"/>
        <v>0</v>
      </c>
      <c r="DE161" s="10">
        <f t="shared" si="403"/>
        <v>0</v>
      </c>
      <c r="DF161" s="54">
        <f t="shared" si="404"/>
        <v>0</v>
      </c>
      <c r="DG161" s="10">
        <f t="shared" si="405"/>
        <v>0</v>
      </c>
      <c r="DH161" s="53" cm="1">
        <f t="array" aca="1" ref="DH161" ca="1">DE161*CELL("contents",$Q161)</f>
        <v>0</v>
      </c>
      <c r="DI161" s="53" cm="1">
        <f t="array" aca="1" ref="DI161" ca="1">DF161*CELL("contents",$Q161)</f>
        <v>0</v>
      </c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>
        <f t="shared" si="406"/>
        <v>0</v>
      </c>
      <c r="DW161" s="51">
        <f t="shared" si="407"/>
        <v>0</v>
      </c>
      <c r="DX161" s="53">
        <f t="shared" si="343"/>
        <v>0</v>
      </c>
      <c r="DY161" s="53">
        <f t="shared" si="344"/>
        <v>0</v>
      </c>
      <c r="DZ161" s="53">
        <f t="shared" si="345"/>
        <v>0</v>
      </c>
      <c r="EA161" s="53">
        <f t="shared" si="346"/>
        <v>0</v>
      </c>
      <c r="EB161" s="53">
        <f t="shared" si="347"/>
        <v>0</v>
      </c>
      <c r="EC161" s="53">
        <f t="shared" si="348"/>
        <v>0</v>
      </c>
      <c r="ED161" s="53">
        <f t="shared" si="349"/>
        <v>0</v>
      </c>
      <c r="EE161" s="53">
        <f t="shared" si="350"/>
        <v>0</v>
      </c>
      <c r="EF161" s="53">
        <f t="shared" si="351"/>
        <v>0</v>
      </c>
      <c r="EG161" s="53">
        <f t="shared" si="352"/>
        <v>0</v>
      </c>
      <c r="EH161" s="53">
        <f t="shared" si="353"/>
        <v>0</v>
      </c>
      <c r="EI161" s="53">
        <f t="shared" si="354"/>
        <v>0</v>
      </c>
      <c r="EJ161" s="10">
        <f t="shared" si="408"/>
        <v>0</v>
      </c>
      <c r="EK161" s="54">
        <f t="shared" si="409"/>
        <v>0</v>
      </c>
      <c r="EL161" s="10">
        <f t="shared" si="410"/>
        <v>0</v>
      </c>
      <c r="EM161" s="53" cm="1">
        <f t="array" aca="1" ref="EM161" ca="1">EJ161*CELL("contents",$Q161)</f>
        <v>0</v>
      </c>
      <c r="EN161" s="53" cm="1">
        <f t="array" aca="1" ref="EN161" ca="1">EK161*CELL("contents",$Q161)</f>
        <v>0</v>
      </c>
      <c r="EO161" s="11">
        <f t="shared" si="411"/>
        <v>2399.9631750000003</v>
      </c>
      <c r="EP161" s="2">
        <v>1</v>
      </c>
      <c r="EQ161" s="2">
        <f t="shared" ref="EQ161:ET161" si="429">EP161*1.0215</f>
        <v>1.0215000000000001</v>
      </c>
      <c r="ER161" s="2">
        <f t="shared" si="429"/>
        <v>1.0434622500000001</v>
      </c>
      <c r="ES161" s="2">
        <f t="shared" si="429"/>
        <v>1.0658966883750003</v>
      </c>
      <c r="ET161" s="2">
        <f t="shared" si="429"/>
        <v>1.0888134671750629</v>
      </c>
      <c r="EU161" s="53">
        <f t="shared" si="356"/>
        <v>0</v>
      </c>
      <c r="EV161" s="53">
        <f t="shared" si="413"/>
        <v>2399.9631750000003</v>
      </c>
      <c r="EW161" s="69">
        <f t="shared" si="357"/>
        <v>0</v>
      </c>
      <c r="EX161" s="69">
        <f t="shared" si="358"/>
        <v>0</v>
      </c>
      <c r="EY161" s="9">
        <f t="shared" si="415"/>
        <v>0</v>
      </c>
      <c r="EZ161" s="9">
        <f t="shared" si="378"/>
        <v>0</v>
      </c>
      <c r="FA161" s="9">
        <f t="shared" si="379"/>
        <v>0</v>
      </c>
      <c r="FB161" s="9">
        <f t="shared" si="380"/>
        <v>0</v>
      </c>
      <c r="FC161" t="s">
        <v>1541</v>
      </c>
    </row>
    <row r="162" spans="1:159" x14ac:dyDescent="0.25">
      <c r="A162" s="2">
        <v>1.2</v>
      </c>
      <c r="B162" s="3" t="s">
        <v>470</v>
      </c>
      <c r="C162" s="4" t="s">
        <v>157</v>
      </c>
      <c r="D162" s="2" t="s">
        <v>471</v>
      </c>
      <c r="E162" s="21" t="s">
        <v>472</v>
      </c>
      <c r="F162" s="2"/>
      <c r="G162" s="4" t="s">
        <v>151</v>
      </c>
      <c r="H162" s="6" t="s">
        <v>163</v>
      </c>
      <c r="I162" s="4" t="s">
        <v>348</v>
      </c>
      <c r="J162" s="7" t="s">
        <v>154</v>
      </c>
      <c r="K162" s="75">
        <v>115</v>
      </c>
      <c r="L162" s="81">
        <v>115</v>
      </c>
      <c r="M162" s="56">
        <v>0</v>
      </c>
      <c r="N162" s="86">
        <v>0</v>
      </c>
      <c r="O162" s="6" t="s">
        <v>155</v>
      </c>
      <c r="P162" s="2" t="s">
        <v>352</v>
      </c>
      <c r="Q162" s="200">
        <f>VLOOKUP(P162,Contingencies!$A$2:$D$7,4,FALSE)</f>
        <v>0.2</v>
      </c>
      <c r="R162" s="53">
        <f t="shared" si="359"/>
        <v>1879.5600000000004</v>
      </c>
      <c r="S162" s="67">
        <f t="shared" si="360"/>
        <v>0</v>
      </c>
      <c r="T162" s="4"/>
      <c r="U162" s="29"/>
      <c r="V162" s="29"/>
      <c r="W162" s="2"/>
      <c r="X162" s="2"/>
      <c r="Y162" s="2"/>
      <c r="Z162" s="2"/>
      <c r="AA162" s="37">
        <v>80</v>
      </c>
      <c r="AB162" s="24"/>
      <c r="AC162" s="2"/>
      <c r="AD162" s="2"/>
      <c r="AE162" s="2"/>
      <c r="AF162" s="2"/>
      <c r="AG162" s="2">
        <f t="shared" si="361"/>
        <v>80</v>
      </c>
      <c r="AH162" s="51">
        <f t="shared" si="381"/>
        <v>0.53333333333333333</v>
      </c>
      <c r="AI162" s="53">
        <f t="shared" si="319"/>
        <v>0</v>
      </c>
      <c r="AJ162" s="53">
        <f t="shared" si="320"/>
        <v>0</v>
      </c>
      <c r="AK162" s="53">
        <f t="shared" si="321"/>
        <v>0</v>
      </c>
      <c r="AL162" s="53">
        <f t="shared" si="322"/>
        <v>0</v>
      </c>
      <c r="AM162" s="53">
        <f t="shared" si="323"/>
        <v>0</v>
      </c>
      <c r="AN162" s="53">
        <f t="shared" si="324"/>
        <v>0</v>
      </c>
      <c r="AO162" s="53">
        <f t="shared" si="325"/>
        <v>9397.8000000000011</v>
      </c>
      <c r="AP162" s="53">
        <f t="shared" si="326"/>
        <v>0</v>
      </c>
      <c r="AQ162" s="53">
        <f t="shared" si="327"/>
        <v>0</v>
      </c>
      <c r="AR162" s="53">
        <f t="shared" si="328"/>
        <v>0</v>
      </c>
      <c r="AS162" s="53">
        <f t="shared" si="329"/>
        <v>0</v>
      </c>
      <c r="AT162" s="53">
        <f t="shared" si="330"/>
        <v>0</v>
      </c>
      <c r="AU162" s="10">
        <f t="shared" si="382"/>
        <v>9397.8000000000011</v>
      </c>
      <c r="AV162" s="54">
        <f t="shared" si="383"/>
        <v>0</v>
      </c>
      <c r="AW162" s="10">
        <f t="shared" si="384"/>
        <v>9397.8000000000011</v>
      </c>
      <c r="AX162" s="53" cm="1">
        <f t="array" aca="1" ref="AX162" ca="1">AU162*CELL("contents",$Q162)</f>
        <v>1879.5600000000004</v>
      </c>
      <c r="AY162" s="53" cm="1">
        <f t="array" aca="1" ref="AY162" ca="1">AV162*CELL("contents",$Q162)</f>
        <v>0</v>
      </c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>
        <f t="shared" si="385"/>
        <v>0</v>
      </c>
      <c r="BM162" s="51">
        <f t="shared" si="386"/>
        <v>0</v>
      </c>
      <c r="BN162" s="53">
        <f t="shared" si="331"/>
        <v>0</v>
      </c>
      <c r="BO162" s="53">
        <f t="shared" si="332"/>
        <v>0</v>
      </c>
      <c r="BP162" s="53">
        <f t="shared" si="333"/>
        <v>0</v>
      </c>
      <c r="BQ162" s="53">
        <f t="shared" si="334"/>
        <v>0</v>
      </c>
      <c r="BR162" s="53">
        <f t="shared" si="335"/>
        <v>0</v>
      </c>
      <c r="BS162" s="53">
        <f t="shared" si="336"/>
        <v>0</v>
      </c>
      <c r="BT162" s="53">
        <f t="shared" si="337"/>
        <v>0</v>
      </c>
      <c r="BU162" s="53">
        <f t="shared" si="338"/>
        <v>0</v>
      </c>
      <c r="BV162" s="53">
        <f t="shared" si="339"/>
        <v>0</v>
      </c>
      <c r="BW162" s="53">
        <f t="shared" si="340"/>
        <v>0</v>
      </c>
      <c r="BX162" s="53">
        <f t="shared" si="341"/>
        <v>0</v>
      </c>
      <c r="BY162" s="53">
        <f t="shared" si="342"/>
        <v>0</v>
      </c>
      <c r="BZ162" s="10">
        <f t="shared" si="387"/>
        <v>0</v>
      </c>
      <c r="CA162" s="54">
        <f t="shared" si="388"/>
        <v>0</v>
      </c>
      <c r="CB162" s="10">
        <f t="shared" si="389"/>
        <v>0</v>
      </c>
      <c r="CC162" s="53" cm="1">
        <f t="array" aca="1" ref="CC162" ca="1">BZ162*CELL("contents",$Q162)</f>
        <v>0</v>
      </c>
      <c r="CD162" s="53" cm="1">
        <f t="array" aca="1" ref="CD162" ca="1">CA162*CELL("contents",$Q162)</f>
        <v>0</v>
      </c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>
        <f t="shared" si="390"/>
        <v>0</v>
      </c>
      <c r="CR162" s="51">
        <f t="shared" si="391"/>
        <v>0</v>
      </c>
      <c r="CS162" s="53">
        <f t="shared" si="376"/>
        <v>0</v>
      </c>
      <c r="CT162" s="53">
        <f t="shared" si="392"/>
        <v>0</v>
      </c>
      <c r="CU162" s="53">
        <f t="shared" si="393"/>
        <v>0</v>
      </c>
      <c r="CV162" s="53">
        <f t="shared" si="394"/>
        <v>0</v>
      </c>
      <c r="CW162" s="53">
        <f t="shared" si="395"/>
        <v>0</v>
      </c>
      <c r="CX162" s="53">
        <f t="shared" si="396"/>
        <v>0</v>
      </c>
      <c r="CY162" s="53">
        <f t="shared" si="397"/>
        <v>0</v>
      </c>
      <c r="CZ162" s="53">
        <f t="shared" si="398"/>
        <v>0</v>
      </c>
      <c r="DA162" s="53">
        <f t="shared" si="399"/>
        <v>0</v>
      </c>
      <c r="DB162" s="53">
        <f t="shared" si="400"/>
        <v>0</v>
      </c>
      <c r="DC162" s="53">
        <f t="shared" si="401"/>
        <v>0</v>
      </c>
      <c r="DD162" s="53">
        <f t="shared" si="402"/>
        <v>0</v>
      </c>
      <c r="DE162" s="10">
        <f t="shared" si="403"/>
        <v>0</v>
      </c>
      <c r="DF162" s="54">
        <f t="shared" si="404"/>
        <v>0</v>
      </c>
      <c r="DG162" s="10">
        <f t="shared" si="405"/>
        <v>0</v>
      </c>
      <c r="DH162" s="53" cm="1">
        <f t="array" aca="1" ref="DH162" ca="1">DE162*CELL("contents",$Q162)</f>
        <v>0</v>
      </c>
      <c r="DI162" s="53" cm="1">
        <f t="array" aca="1" ref="DI162" ca="1">DF162*CELL("contents",$Q162)</f>
        <v>0</v>
      </c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>
        <f t="shared" si="406"/>
        <v>0</v>
      </c>
      <c r="DW162" s="51">
        <f t="shared" si="407"/>
        <v>0</v>
      </c>
      <c r="DX162" s="53">
        <f t="shared" si="343"/>
        <v>0</v>
      </c>
      <c r="DY162" s="53">
        <f t="shared" si="344"/>
        <v>0</v>
      </c>
      <c r="DZ162" s="53">
        <f t="shared" si="345"/>
        <v>0</v>
      </c>
      <c r="EA162" s="53">
        <f t="shared" si="346"/>
        <v>0</v>
      </c>
      <c r="EB162" s="53">
        <f t="shared" si="347"/>
        <v>0</v>
      </c>
      <c r="EC162" s="53">
        <f t="shared" si="348"/>
        <v>0</v>
      </c>
      <c r="ED162" s="53">
        <f t="shared" si="349"/>
        <v>0</v>
      </c>
      <c r="EE162" s="53">
        <f t="shared" si="350"/>
        <v>0</v>
      </c>
      <c r="EF162" s="53">
        <f t="shared" si="351"/>
        <v>0</v>
      </c>
      <c r="EG162" s="53">
        <f t="shared" si="352"/>
        <v>0</v>
      </c>
      <c r="EH162" s="53">
        <f t="shared" si="353"/>
        <v>0</v>
      </c>
      <c r="EI162" s="53">
        <f t="shared" si="354"/>
        <v>0</v>
      </c>
      <c r="EJ162" s="10">
        <f t="shared" si="408"/>
        <v>0</v>
      </c>
      <c r="EK162" s="54">
        <f t="shared" si="409"/>
        <v>0</v>
      </c>
      <c r="EL162" s="10">
        <f t="shared" si="410"/>
        <v>0</v>
      </c>
      <c r="EM162" s="53" cm="1">
        <f t="array" aca="1" ref="EM162" ca="1">EJ162*CELL("contents",$Q162)</f>
        <v>0</v>
      </c>
      <c r="EN162" s="53" cm="1">
        <f t="array" aca="1" ref="EN162" ca="1">EK162*CELL("contents",$Q162)</f>
        <v>0</v>
      </c>
      <c r="EO162" s="11">
        <f t="shared" si="411"/>
        <v>9397.8000000000011</v>
      </c>
      <c r="EP162" s="2">
        <v>1</v>
      </c>
      <c r="EQ162" s="2">
        <f t="shared" ref="EQ162:ET162" si="430">EP162*1.0215</f>
        <v>1.0215000000000001</v>
      </c>
      <c r="ER162" s="2">
        <f t="shared" si="430"/>
        <v>1.0434622500000001</v>
      </c>
      <c r="ES162" s="2">
        <f t="shared" si="430"/>
        <v>1.0658966883750003</v>
      </c>
      <c r="ET162" s="2">
        <f t="shared" si="430"/>
        <v>1.0888134671750629</v>
      </c>
      <c r="EU162" s="53">
        <f t="shared" si="356"/>
        <v>9397.8000000000011</v>
      </c>
      <c r="EV162" s="53">
        <f t="shared" si="413"/>
        <v>0</v>
      </c>
      <c r="EW162" s="69">
        <f t="shared" si="357"/>
        <v>0</v>
      </c>
      <c r="EX162" s="69">
        <f t="shared" si="358"/>
        <v>0</v>
      </c>
      <c r="EY162" s="9">
        <f t="shared" si="415"/>
        <v>0</v>
      </c>
      <c r="EZ162" s="9">
        <f t="shared" si="378"/>
        <v>0</v>
      </c>
      <c r="FA162" s="9">
        <f t="shared" si="379"/>
        <v>0</v>
      </c>
      <c r="FB162" s="9">
        <f t="shared" si="380"/>
        <v>0</v>
      </c>
      <c r="FC162" t="s">
        <v>1541</v>
      </c>
    </row>
    <row r="163" spans="1:159" x14ac:dyDescent="0.25">
      <c r="A163" s="2">
        <v>1.2</v>
      </c>
      <c r="B163" s="3" t="s">
        <v>473</v>
      </c>
      <c r="C163" s="4" t="s">
        <v>157</v>
      </c>
      <c r="D163" s="2" t="s">
        <v>474</v>
      </c>
      <c r="E163" s="21" t="s">
        <v>475</v>
      </c>
      <c r="F163" s="2"/>
      <c r="G163" s="4" t="s">
        <v>151</v>
      </c>
      <c r="H163" s="6" t="s">
        <v>163</v>
      </c>
      <c r="I163" s="4" t="s">
        <v>348</v>
      </c>
      <c r="J163" s="7" t="s">
        <v>154</v>
      </c>
      <c r="K163" s="75">
        <v>115</v>
      </c>
      <c r="L163" s="81">
        <v>115</v>
      </c>
      <c r="M163" s="56">
        <v>0</v>
      </c>
      <c r="N163" s="86">
        <v>0</v>
      </c>
      <c r="O163" s="6" t="s">
        <v>155</v>
      </c>
      <c r="P163" s="2" t="s">
        <v>352</v>
      </c>
      <c r="Q163" s="200">
        <f>VLOOKUP(P163,Contingencies!$A$2:$D$7,4,FALSE)</f>
        <v>0.2</v>
      </c>
      <c r="R163" s="53">
        <f t="shared" ref="R163:R193" si="431">Q163*EO163</f>
        <v>1919.9705400000003</v>
      </c>
      <c r="S163" s="67">
        <f t="shared" si="360"/>
        <v>0</v>
      </c>
      <c r="T163" s="4"/>
      <c r="U163" s="29"/>
      <c r="V163" s="29"/>
      <c r="W163" s="2"/>
      <c r="X163" s="2"/>
      <c r="Y163" s="2"/>
      <c r="Z163" s="2"/>
      <c r="AA163" s="38"/>
      <c r="AB163" s="24"/>
      <c r="AC163" s="2"/>
      <c r="AD163" s="2"/>
      <c r="AE163" s="2"/>
      <c r="AF163" s="2"/>
      <c r="AG163" s="2">
        <f t="shared" si="361"/>
        <v>0</v>
      </c>
      <c r="AH163" s="51">
        <f t="shared" si="381"/>
        <v>0</v>
      </c>
      <c r="AI163" s="53">
        <f t="shared" si="319"/>
        <v>0</v>
      </c>
      <c r="AJ163" s="53">
        <f t="shared" si="320"/>
        <v>0</v>
      </c>
      <c r="AK163" s="53">
        <f t="shared" si="321"/>
        <v>0</v>
      </c>
      <c r="AL163" s="53">
        <f t="shared" si="322"/>
        <v>0</v>
      </c>
      <c r="AM163" s="53">
        <f t="shared" si="323"/>
        <v>0</v>
      </c>
      <c r="AN163" s="53">
        <f t="shared" si="324"/>
        <v>0</v>
      </c>
      <c r="AO163" s="53">
        <f t="shared" si="325"/>
        <v>0</v>
      </c>
      <c r="AP163" s="53">
        <f t="shared" si="326"/>
        <v>0</v>
      </c>
      <c r="AQ163" s="53">
        <f t="shared" si="327"/>
        <v>0</v>
      </c>
      <c r="AR163" s="53">
        <f t="shared" si="328"/>
        <v>0</v>
      </c>
      <c r="AS163" s="53">
        <f t="shared" si="329"/>
        <v>0</v>
      </c>
      <c r="AT163" s="53">
        <f t="shared" si="330"/>
        <v>0</v>
      </c>
      <c r="AU163" s="10">
        <f t="shared" si="382"/>
        <v>0</v>
      </c>
      <c r="AV163" s="54">
        <f t="shared" si="383"/>
        <v>0</v>
      </c>
      <c r="AW163" s="10">
        <f t="shared" si="384"/>
        <v>0</v>
      </c>
      <c r="AX163" s="53" cm="1">
        <f t="array" aca="1" ref="AX163" ca="1">AU163*CELL("contents",$Q163)</f>
        <v>0</v>
      </c>
      <c r="AY163" s="53" cm="1">
        <f t="array" aca="1" ref="AY163" ca="1">AV163*CELL("contents",$Q163)</f>
        <v>0</v>
      </c>
      <c r="AZ163" s="2"/>
      <c r="BA163" s="2"/>
      <c r="BB163" s="2"/>
      <c r="BC163" s="2"/>
      <c r="BD163" s="2"/>
      <c r="BE163" s="2"/>
      <c r="BF163" s="37">
        <v>80</v>
      </c>
      <c r="BG163" s="2"/>
      <c r="BH163" s="2"/>
      <c r="BI163" s="2"/>
      <c r="BJ163" s="2"/>
      <c r="BK163" s="2"/>
      <c r="BL163" s="2">
        <f t="shared" si="385"/>
        <v>80</v>
      </c>
      <c r="BM163" s="51">
        <f t="shared" si="386"/>
        <v>0.53333333333333333</v>
      </c>
      <c r="BN163" s="53">
        <f t="shared" si="331"/>
        <v>0</v>
      </c>
      <c r="BO163" s="53">
        <f t="shared" si="332"/>
        <v>0</v>
      </c>
      <c r="BP163" s="53">
        <f t="shared" si="333"/>
        <v>0</v>
      </c>
      <c r="BQ163" s="53">
        <f t="shared" si="334"/>
        <v>0</v>
      </c>
      <c r="BR163" s="53">
        <f t="shared" si="335"/>
        <v>0</v>
      </c>
      <c r="BS163" s="53">
        <f t="shared" si="336"/>
        <v>0</v>
      </c>
      <c r="BT163" s="53">
        <f t="shared" si="337"/>
        <v>9599.8527000000013</v>
      </c>
      <c r="BU163" s="53">
        <f t="shared" si="338"/>
        <v>0</v>
      </c>
      <c r="BV163" s="53">
        <f t="shared" si="339"/>
        <v>0</v>
      </c>
      <c r="BW163" s="53">
        <f t="shared" si="340"/>
        <v>0</v>
      </c>
      <c r="BX163" s="53">
        <f t="shared" si="341"/>
        <v>0</v>
      </c>
      <c r="BY163" s="53">
        <f t="shared" si="342"/>
        <v>0</v>
      </c>
      <c r="BZ163" s="10">
        <f t="shared" si="387"/>
        <v>9599.8527000000013</v>
      </c>
      <c r="CA163" s="54">
        <f t="shared" si="388"/>
        <v>0</v>
      </c>
      <c r="CB163" s="10">
        <f t="shared" si="389"/>
        <v>9599.8527000000013</v>
      </c>
      <c r="CC163" s="53" cm="1">
        <f t="array" aca="1" ref="CC163" ca="1">BZ163*CELL("contents",$Q163)</f>
        <v>1919.9705400000003</v>
      </c>
      <c r="CD163" s="53" cm="1">
        <f t="array" aca="1" ref="CD163" ca="1">CA163*CELL("contents",$Q163)</f>
        <v>0</v>
      </c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>
        <f t="shared" si="390"/>
        <v>0</v>
      </c>
      <c r="CR163" s="51">
        <f t="shared" si="391"/>
        <v>0</v>
      </c>
      <c r="CS163" s="53">
        <f t="shared" si="376"/>
        <v>0</v>
      </c>
      <c r="CT163" s="53">
        <f t="shared" si="392"/>
        <v>0</v>
      </c>
      <c r="CU163" s="53">
        <f t="shared" si="393"/>
        <v>0</v>
      </c>
      <c r="CV163" s="53">
        <f t="shared" si="394"/>
        <v>0</v>
      </c>
      <c r="CW163" s="53">
        <f t="shared" si="395"/>
        <v>0</v>
      </c>
      <c r="CX163" s="53">
        <f t="shared" si="396"/>
        <v>0</v>
      </c>
      <c r="CY163" s="53">
        <f t="shared" si="397"/>
        <v>0</v>
      </c>
      <c r="CZ163" s="53">
        <f t="shared" si="398"/>
        <v>0</v>
      </c>
      <c r="DA163" s="53">
        <f t="shared" si="399"/>
        <v>0</v>
      </c>
      <c r="DB163" s="53">
        <f t="shared" si="400"/>
        <v>0</v>
      </c>
      <c r="DC163" s="53">
        <f t="shared" si="401"/>
        <v>0</v>
      </c>
      <c r="DD163" s="53">
        <f t="shared" si="402"/>
        <v>0</v>
      </c>
      <c r="DE163" s="10">
        <f t="shared" si="403"/>
        <v>0</v>
      </c>
      <c r="DF163" s="54">
        <f t="shared" si="404"/>
        <v>0</v>
      </c>
      <c r="DG163" s="10">
        <f t="shared" si="405"/>
        <v>0</v>
      </c>
      <c r="DH163" s="53" cm="1">
        <f t="array" aca="1" ref="DH163" ca="1">DE163*CELL("contents",$Q163)</f>
        <v>0</v>
      </c>
      <c r="DI163" s="53" cm="1">
        <f t="array" aca="1" ref="DI163" ca="1">DF163*CELL("contents",$Q163)</f>
        <v>0</v>
      </c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>
        <f t="shared" si="406"/>
        <v>0</v>
      </c>
      <c r="DW163" s="51">
        <f t="shared" si="407"/>
        <v>0</v>
      </c>
      <c r="DX163" s="53">
        <f t="shared" si="343"/>
        <v>0</v>
      </c>
      <c r="DY163" s="53">
        <f t="shared" si="344"/>
        <v>0</v>
      </c>
      <c r="DZ163" s="53">
        <f t="shared" si="345"/>
        <v>0</v>
      </c>
      <c r="EA163" s="53">
        <f t="shared" si="346"/>
        <v>0</v>
      </c>
      <c r="EB163" s="53">
        <f t="shared" si="347"/>
        <v>0</v>
      </c>
      <c r="EC163" s="53">
        <f t="shared" si="348"/>
        <v>0</v>
      </c>
      <c r="ED163" s="53">
        <f t="shared" si="349"/>
        <v>0</v>
      </c>
      <c r="EE163" s="53">
        <f t="shared" si="350"/>
        <v>0</v>
      </c>
      <c r="EF163" s="53">
        <f t="shared" si="351"/>
        <v>0</v>
      </c>
      <c r="EG163" s="53">
        <f t="shared" si="352"/>
        <v>0</v>
      </c>
      <c r="EH163" s="53">
        <f t="shared" si="353"/>
        <v>0</v>
      </c>
      <c r="EI163" s="53">
        <f t="shared" si="354"/>
        <v>0</v>
      </c>
      <c r="EJ163" s="10">
        <f t="shared" si="408"/>
        <v>0</v>
      </c>
      <c r="EK163" s="54">
        <f t="shared" si="409"/>
        <v>0</v>
      </c>
      <c r="EL163" s="10">
        <f t="shared" si="410"/>
        <v>0</v>
      </c>
      <c r="EM163" s="53" cm="1">
        <f t="array" aca="1" ref="EM163" ca="1">EJ163*CELL("contents",$Q163)</f>
        <v>0</v>
      </c>
      <c r="EN163" s="53" cm="1">
        <f t="array" aca="1" ref="EN163" ca="1">EK163*CELL("contents",$Q163)</f>
        <v>0</v>
      </c>
      <c r="EO163" s="11">
        <f t="shared" si="411"/>
        <v>9599.8527000000013</v>
      </c>
      <c r="EP163" s="2">
        <v>1</v>
      </c>
      <c r="EQ163" s="2">
        <f t="shared" ref="EQ163:ET163" si="432">EP163*1.0215</f>
        <v>1.0215000000000001</v>
      </c>
      <c r="ER163" s="2">
        <f t="shared" si="432"/>
        <v>1.0434622500000001</v>
      </c>
      <c r="ES163" s="2">
        <f t="shared" si="432"/>
        <v>1.0658966883750003</v>
      </c>
      <c r="ET163" s="2">
        <f t="shared" si="432"/>
        <v>1.0888134671750629</v>
      </c>
      <c r="EU163" s="53">
        <f t="shared" si="356"/>
        <v>0</v>
      </c>
      <c r="EV163" s="53">
        <f t="shared" si="413"/>
        <v>9599.8527000000013</v>
      </c>
      <c r="EW163" s="69">
        <f t="shared" si="357"/>
        <v>0</v>
      </c>
      <c r="EX163" s="69">
        <f t="shared" si="358"/>
        <v>0</v>
      </c>
      <c r="EY163" s="9">
        <f t="shared" si="415"/>
        <v>0</v>
      </c>
      <c r="EZ163" s="9">
        <f t="shared" si="378"/>
        <v>0</v>
      </c>
      <c r="FA163" s="9">
        <f t="shared" si="379"/>
        <v>0</v>
      </c>
      <c r="FB163" s="9">
        <f t="shared" si="380"/>
        <v>0</v>
      </c>
      <c r="FC163" t="s">
        <v>1541</v>
      </c>
    </row>
    <row r="164" spans="1:159" ht="25.5" x14ac:dyDescent="0.25">
      <c r="A164" s="2">
        <v>1.2</v>
      </c>
      <c r="B164" s="3" t="s">
        <v>476</v>
      </c>
      <c r="C164" s="4" t="s">
        <v>157</v>
      </c>
      <c r="D164" s="2" t="s">
        <v>465</v>
      </c>
      <c r="E164" s="21" t="s">
        <v>477</v>
      </c>
      <c r="F164" s="2"/>
      <c r="G164" s="4" t="s">
        <v>151</v>
      </c>
      <c r="H164" s="6" t="s">
        <v>163</v>
      </c>
      <c r="I164" s="4" t="s">
        <v>348</v>
      </c>
      <c r="J164" s="7" t="s">
        <v>154</v>
      </c>
      <c r="K164" s="75">
        <v>115</v>
      </c>
      <c r="L164" s="81">
        <v>115</v>
      </c>
      <c r="M164" s="56">
        <v>0</v>
      </c>
      <c r="N164" s="86">
        <v>0</v>
      </c>
      <c r="O164" s="6" t="s">
        <v>155</v>
      </c>
      <c r="P164" s="2" t="s">
        <v>352</v>
      </c>
      <c r="Q164" s="200">
        <f>VLOOKUP(P164,Contingencies!$A$2:$D$7,4,FALSE)</f>
        <v>0.2</v>
      </c>
      <c r="R164" s="53">
        <f t="shared" si="431"/>
        <v>187.95600000000002</v>
      </c>
      <c r="S164" s="67">
        <f t="shared" si="360"/>
        <v>0</v>
      </c>
      <c r="T164" s="4"/>
      <c r="U164" s="29"/>
      <c r="V164" s="29"/>
      <c r="W164" s="2"/>
      <c r="X164" s="2"/>
      <c r="Y164" s="2"/>
      <c r="Z164" s="2"/>
      <c r="AA164" s="2"/>
      <c r="AB164" s="37">
        <v>8</v>
      </c>
      <c r="AC164" s="2"/>
      <c r="AD164" s="2"/>
      <c r="AE164" s="2"/>
      <c r="AF164" s="2"/>
      <c r="AG164" s="2">
        <f t="shared" si="361"/>
        <v>8</v>
      </c>
      <c r="AH164" s="51">
        <f t="shared" si="381"/>
        <v>5.333333333333333E-2</v>
      </c>
      <c r="AI164" s="53">
        <f t="shared" si="319"/>
        <v>0</v>
      </c>
      <c r="AJ164" s="53">
        <f t="shared" si="320"/>
        <v>0</v>
      </c>
      <c r="AK164" s="53">
        <f t="shared" si="321"/>
        <v>0</v>
      </c>
      <c r="AL164" s="53">
        <f t="shared" si="322"/>
        <v>0</v>
      </c>
      <c r="AM164" s="53">
        <f t="shared" si="323"/>
        <v>0</v>
      </c>
      <c r="AN164" s="53">
        <f t="shared" si="324"/>
        <v>0</v>
      </c>
      <c r="AO164" s="53">
        <f t="shared" si="325"/>
        <v>0</v>
      </c>
      <c r="AP164" s="53">
        <f t="shared" si="326"/>
        <v>939.78000000000009</v>
      </c>
      <c r="AQ164" s="53">
        <f t="shared" si="327"/>
        <v>0</v>
      </c>
      <c r="AR164" s="53">
        <f t="shared" si="328"/>
        <v>0</v>
      </c>
      <c r="AS164" s="53">
        <f t="shared" si="329"/>
        <v>0</v>
      </c>
      <c r="AT164" s="53">
        <f t="shared" si="330"/>
        <v>0</v>
      </c>
      <c r="AU164" s="10">
        <f t="shared" si="382"/>
        <v>939.78000000000009</v>
      </c>
      <c r="AV164" s="54">
        <f t="shared" si="383"/>
        <v>0</v>
      </c>
      <c r="AW164" s="10">
        <f t="shared" si="384"/>
        <v>939.78000000000009</v>
      </c>
      <c r="AX164" s="53" cm="1">
        <f t="array" aca="1" ref="AX164" ca="1">AU164*CELL("contents",$Q164)</f>
        <v>187.95600000000002</v>
      </c>
      <c r="AY164" s="53" cm="1">
        <f t="array" aca="1" ref="AY164" ca="1">AV164*CELL("contents",$Q164)</f>
        <v>0</v>
      </c>
      <c r="AZ164" s="2"/>
      <c r="BA164" s="2"/>
      <c r="BB164" s="2"/>
      <c r="BC164" s="2"/>
      <c r="BD164" s="2"/>
      <c r="BE164" s="2"/>
      <c r="BF164" s="38"/>
      <c r="BG164" s="2"/>
      <c r="BH164" s="2"/>
      <c r="BI164" s="2"/>
      <c r="BJ164" s="2"/>
      <c r="BK164" s="2"/>
      <c r="BL164" s="2">
        <f t="shared" si="385"/>
        <v>0</v>
      </c>
      <c r="BM164" s="51">
        <f t="shared" si="386"/>
        <v>0</v>
      </c>
      <c r="BN164" s="53">
        <f t="shared" si="331"/>
        <v>0</v>
      </c>
      <c r="BO164" s="53">
        <f t="shared" si="332"/>
        <v>0</v>
      </c>
      <c r="BP164" s="53">
        <f t="shared" si="333"/>
        <v>0</v>
      </c>
      <c r="BQ164" s="53">
        <f t="shared" si="334"/>
        <v>0</v>
      </c>
      <c r="BR164" s="53">
        <f t="shared" si="335"/>
        <v>0</v>
      </c>
      <c r="BS164" s="53">
        <f t="shared" si="336"/>
        <v>0</v>
      </c>
      <c r="BT164" s="53">
        <f t="shared" si="337"/>
        <v>0</v>
      </c>
      <c r="BU164" s="53">
        <f t="shared" si="338"/>
        <v>0</v>
      </c>
      <c r="BV164" s="53">
        <f t="shared" si="339"/>
        <v>0</v>
      </c>
      <c r="BW164" s="53">
        <f t="shared" si="340"/>
        <v>0</v>
      </c>
      <c r="BX164" s="53">
        <f t="shared" si="341"/>
        <v>0</v>
      </c>
      <c r="BY164" s="53">
        <f t="shared" si="342"/>
        <v>0</v>
      </c>
      <c r="BZ164" s="10">
        <f t="shared" si="387"/>
        <v>0</v>
      </c>
      <c r="CA164" s="54">
        <f t="shared" si="388"/>
        <v>0</v>
      </c>
      <c r="CB164" s="10">
        <f t="shared" si="389"/>
        <v>0</v>
      </c>
      <c r="CC164" s="53" cm="1">
        <f t="array" aca="1" ref="CC164" ca="1">BZ164*CELL("contents",$Q164)</f>
        <v>0</v>
      </c>
      <c r="CD164" s="53" cm="1">
        <f t="array" aca="1" ref="CD164" ca="1">CA164*CELL("contents",$Q164)</f>
        <v>0</v>
      </c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>
        <f t="shared" si="390"/>
        <v>0</v>
      </c>
      <c r="CR164" s="51">
        <f t="shared" si="391"/>
        <v>0</v>
      </c>
      <c r="CS164" s="53">
        <f t="shared" si="376"/>
        <v>0</v>
      </c>
      <c r="CT164" s="53">
        <f t="shared" si="392"/>
        <v>0</v>
      </c>
      <c r="CU164" s="53">
        <f t="shared" si="393"/>
        <v>0</v>
      </c>
      <c r="CV164" s="53">
        <f t="shared" si="394"/>
        <v>0</v>
      </c>
      <c r="CW164" s="53">
        <f t="shared" si="395"/>
        <v>0</v>
      </c>
      <c r="CX164" s="53">
        <f t="shared" si="396"/>
        <v>0</v>
      </c>
      <c r="CY164" s="53">
        <f t="shared" si="397"/>
        <v>0</v>
      </c>
      <c r="CZ164" s="53">
        <f t="shared" si="398"/>
        <v>0</v>
      </c>
      <c r="DA164" s="53">
        <f t="shared" si="399"/>
        <v>0</v>
      </c>
      <c r="DB164" s="53">
        <f t="shared" si="400"/>
        <v>0</v>
      </c>
      <c r="DC164" s="53">
        <f t="shared" si="401"/>
        <v>0</v>
      </c>
      <c r="DD164" s="53">
        <f t="shared" si="402"/>
        <v>0</v>
      </c>
      <c r="DE164" s="10">
        <f t="shared" si="403"/>
        <v>0</v>
      </c>
      <c r="DF164" s="54">
        <f t="shared" si="404"/>
        <v>0</v>
      </c>
      <c r="DG164" s="10">
        <f t="shared" si="405"/>
        <v>0</v>
      </c>
      <c r="DH164" s="53" cm="1">
        <f t="array" aca="1" ref="DH164" ca="1">DE164*CELL("contents",$Q164)</f>
        <v>0</v>
      </c>
      <c r="DI164" s="53" cm="1">
        <f t="array" aca="1" ref="DI164" ca="1">DF164*CELL("contents",$Q164)</f>
        <v>0</v>
      </c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>
        <f t="shared" si="406"/>
        <v>0</v>
      </c>
      <c r="DW164" s="51">
        <f t="shared" si="407"/>
        <v>0</v>
      </c>
      <c r="DX164" s="53">
        <f t="shared" si="343"/>
        <v>0</v>
      </c>
      <c r="DY164" s="53">
        <f t="shared" si="344"/>
        <v>0</v>
      </c>
      <c r="DZ164" s="53">
        <f t="shared" si="345"/>
        <v>0</v>
      </c>
      <c r="EA164" s="53">
        <f t="shared" si="346"/>
        <v>0</v>
      </c>
      <c r="EB164" s="53">
        <f t="shared" si="347"/>
        <v>0</v>
      </c>
      <c r="EC164" s="53">
        <f t="shared" si="348"/>
        <v>0</v>
      </c>
      <c r="ED164" s="53">
        <f t="shared" si="349"/>
        <v>0</v>
      </c>
      <c r="EE164" s="53">
        <f t="shared" si="350"/>
        <v>0</v>
      </c>
      <c r="EF164" s="53">
        <f t="shared" si="351"/>
        <v>0</v>
      </c>
      <c r="EG164" s="53">
        <f t="shared" si="352"/>
        <v>0</v>
      </c>
      <c r="EH164" s="53">
        <f t="shared" si="353"/>
        <v>0</v>
      </c>
      <c r="EI164" s="53">
        <f t="shared" si="354"/>
        <v>0</v>
      </c>
      <c r="EJ164" s="10">
        <f t="shared" si="408"/>
        <v>0</v>
      </c>
      <c r="EK164" s="54">
        <f t="shared" si="409"/>
        <v>0</v>
      </c>
      <c r="EL164" s="10">
        <f t="shared" si="410"/>
        <v>0</v>
      </c>
      <c r="EM164" s="53" cm="1">
        <f t="array" aca="1" ref="EM164" ca="1">EJ164*CELL("contents",$Q164)</f>
        <v>0</v>
      </c>
      <c r="EN164" s="53" cm="1">
        <f t="array" aca="1" ref="EN164" ca="1">EK164*CELL("contents",$Q164)</f>
        <v>0</v>
      </c>
      <c r="EO164" s="11">
        <f t="shared" si="411"/>
        <v>939.78000000000009</v>
      </c>
      <c r="EP164" s="2">
        <v>1</v>
      </c>
      <c r="EQ164" s="2">
        <f t="shared" ref="EQ164:ET164" si="433">EP164*1.0215</f>
        <v>1.0215000000000001</v>
      </c>
      <c r="ER164" s="2">
        <f t="shared" si="433"/>
        <v>1.0434622500000001</v>
      </c>
      <c r="ES164" s="2">
        <f t="shared" si="433"/>
        <v>1.0658966883750003</v>
      </c>
      <c r="ET164" s="2">
        <f t="shared" si="433"/>
        <v>1.0888134671750629</v>
      </c>
      <c r="EU164" s="53">
        <f t="shared" si="356"/>
        <v>939.78000000000009</v>
      </c>
      <c r="EV164" s="53">
        <f t="shared" si="413"/>
        <v>0</v>
      </c>
      <c r="EW164" s="69">
        <f t="shared" si="357"/>
        <v>0</v>
      </c>
      <c r="EX164" s="69">
        <f t="shared" si="358"/>
        <v>0</v>
      </c>
      <c r="EY164" s="9">
        <f t="shared" si="415"/>
        <v>0</v>
      </c>
      <c r="EZ164" s="9">
        <f t="shared" si="378"/>
        <v>0</v>
      </c>
      <c r="FA164" s="9">
        <f t="shared" si="379"/>
        <v>0</v>
      </c>
      <c r="FB164" s="9">
        <f t="shared" si="380"/>
        <v>0</v>
      </c>
      <c r="FC164" t="s">
        <v>1541</v>
      </c>
    </row>
    <row r="165" spans="1:159" ht="25.5" x14ac:dyDescent="0.25">
      <c r="A165" s="2">
        <v>1.2</v>
      </c>
      <c r="B165" s="3" t="s">
        <v>478</v>
      </c>
      <c r="C165" s="4" t="s">
        <v>157</v>
      </c>
      <c r="D165" s="2" t="s">
        <v>468</v>
      </c>
      <c r="E165" s="21" t="s">
        <v>479</v>
      </c>
      <c r="F165" s="2"/>
      <c r="G165" s="4" t="s">
        <v>151</v>
      </c>
      <c r="H165" s="6" t="s">
        <v>163</v>
      </c>
      <c r="I165" s="4" t="s">
        <v>348</v>
      </c>
      <c r="J165" s="7" t="s">
        <v>154</v>
      </c>
      <c r="K165" s="75">
        <v>115</v>
      </c>
      <c r="L165" s="81">
        <v>115</v>
      </c>
      <c r="M165" s="56">
        <v>0</v>
      </c>
      <c r="N165" s="86">
        <v>0</v>
      </c>
      <c r="O165" s="6" t="s">
        <v>155</v>
      </c>
      <c r="P165" s="2" t="s">
        <v>352</v>
      </c>
      <c r="Q165" s="200">
        <f>VLOOKUP(P165,Contingencies!$A$2:$D$7,4,FALSE)</f>
        <v>0.2</v>
      </c>
      <c r="R165" s="53">
        <f t="shared" si="431"/>
        <v>191.99705400000005</v>
      </c>
      <c r="S165" s="67">
        <f t="shared" si="360"/>
        <v>0</v>
      </c>
      <c r="T165" s="4"/>
      <c r="U165" s="29"/>
      <c r="V165" s="29"/>
      <c r="W165" s="2"/>
      <c r="X165" s="2"/>
      <c r="Y165" s="2"/>
      <c r="Z165" s="2"/>
      <c r="AA165" s="38"/>
      <c r="AB165" s="24"/>
      <c r="AC165" s="2"/>
      <c r="AD165" s="2"/>
      <c r="AE165" s="2"/>
      <c r="AF165" s="2"/>
      <c r="AG165" s="2">
        <f t="shared" si="361"/>
        <v>0</v>
      </c>
      <c r="AH165" s="51">
        <f t="shared" si="381"/>
        <v>0</v>
      </c>
      <c r="AI165" s="53">
        <f t="shared" si="319"/>
        <v>0</v>
      </c>
      <c r="AJ165" s="53">
        <f t="shared" si="320"/>
        <v>0</v>
      </c>
      <c r="AK165" s="53">
        <f t="shared" si="321"/>
        <v>0</v>
      </c>
      <c r="AL165" s="53">
        <f t="shared" si="322"/>
        <v>0</v>
      </c>
      <c r="AM165" s="53">
        <f t="shared" si="323"/>
        <v>0</v>
      </c>
      <c r="AN165" s="53">
        <f t="shared" si="324"/>
        <v>0</v>
      </c>
      <c r="AO165" s="53">
        <f t="shared" si="325"/>
        <v>0</v>
      </c>
      <c r="AP165" s="53">
        <f t="shared" si="326"/>
        <v>0</v>
      </c>
      <c r="AQ165" s="53">
        <f t="shared" si="327"/>
        <v>0</v>
      </c>
      <c r="AR165" s="53">
        <f t="shared" si="328"/>
        <v>0</v>
      </c>
      <c r="AS165" s="53">
        <f t="shared" si="329"/>
        <v>0</v>
      </c>
      <c r="AT165" s="53">
        <f t="shared" si="330"/>
        <v>0</v>
      </c>
      <c r="AU165" s="10">
        <f t="shared" si="382"/>
        <v>0</v>
      </c>
      <c r="AV165" s="54">
        <f t="shared" si="383"/>
        <v>0</v>
      </c>
      <c r="AW165" s="10">
        <f t="shared" si="384"/>
        <v>0</v>
      </c>
      <c r="AX165" s="53" cm="1">
        <f t="array" aca="1" ref="AX165" ca="1">AU165*CELL("contents",$Q165)</f>
        <v>0</v>
      </c>
      <c r="AY165" s="53" cm="1">
        <f t="array" aca="1" ref="AY165" ca="1">AV165*CELL("contents",$Q165)</f>
        <v>0</v>
      </c>
      <c r="AZ165" s="2"/>
      <c r="BA165" s="2"/>
      <c r="BB165" s="2"/>
      <c r="BC165" s="2"/>
      <c r="BD165" s="2"/>
      <c r="BE165" s="2"/>
      <c r="BF165" s="2"/>
      <c r="BG165" s="37">
        <v>8</v>
      </c>
      <c r="BH165" s="2"/>
      <c r="BI165" s="2"/>
      <c r="BJ165" s="2"/>
      <c r="BK165" s="2"/>
      <c r="BL165" s="2">
        <f t="shared" si="385"/>
        <v>8</v>
      </c>
      <c r="BM165" s="51">
        <f t="shared" si="386"/>
        <v>5.333333333333333E-2</v>
      </c>
      <c r="BN165" s="53">
        <f t="shared" si="331"/>
        <v>0</v>
      </c>
      <c r="BO165" s="53">
        <f t="shared" si="332"/>
        <v>0</v>
      </c>
      <c r="BP165" s="53">
        <f t="shared" si="333"/>
        <v>0</v>
      </c>
      <c r="BQ165" s="53">
        <f t="shared" si="334"/>
        <v>0</v>
      </c>
      <c r="BR165" s="53">
        <f t="shared" si="335"/>
        <v>0</v>
      </c>
      <c r="BS165" s="53">
        <f t="shared" si="336"/>
        <v>0</v>
      </c>
      <c r="BT165" s="53">
        <f t="shared" si="337"/>
        <v>0</v>
      </c>
      <c r="BU165" s="53">
        <f t="shared" si="338"/>
        <v>959.98527000000013</v>
      </c>
      <c r="BV165" s="53">
        <f t="shared" si="339"/>
        <v>0</v>
      </c>
      <c r="BW165" s="53">
        <f t="shared" si="340"/>
        <v>0</v>
      </c>
      <c r="BX165" s="53">
        <f t="shared" si="341"/>
        <v>0</v>
      </c>
      <c r="BY165" s="53">
        <f t="shared" si="342"/>
        <v>0</v>
      </c>
      <c r="BZ165" s="10">
        <f t="shared" si="387"/>
        <v>959.98527000000013</v>
      </c>
      <c r="CA165" s="54">
        <f t="shared" si="388"/>
        <v>0</v>
      </c>
      <c r="CB165" s="10">
        <f t="shared" si="389"/>
        <v>959.98527000000013</v>
      </c>
      <c r="CC165" s="53" cm="1">
        <f t="array" aca="1" ref="CC165" ca="1">BZ165*CELL("contents",$Q165)</f>
        <v>191.99705400000005</v>
      </c>
      <c r="CD165" s="53" cm="1">
        <f t="array" aca="1" ref="CD165" ca="1">CA165*CELL("contents",$Q165)</f>
        <v>0</v>
      </c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>
        <f t="shared" si="390"/>
        <v>0</v>
      </c>
      <c r="CR165" s="51">
        <f t="shared" si="391"/>
        <v>0</v>
      </c>
      <c r="CS165" s="53">
        <f t="shared" si="376"/>
        <v>0</v>
      </c>
      <c r="CT165" s="53">
        <f t="shared" si="392"/>
        <v>0</v>
      </c>
      <c r="CU165" s="53">
        <f t="shared" si="393"/>
        <v>0</v>
      </c>
      <c r="CV165" s="53">
        <f t="shared" si="394"/>
        <v>0</v>
      </c>
      <c r="CW165" s="53">
        <f t="shared" si="395"/>
        <v>0</v>
      </c>
      <c r="CX165" s="53">
        <f t="shared" si="396"/>
        <v>0</v>
      </c>
      <c r="CY165" s="53">
        <f t="shared" si="397"/>
        <v>0</v>
      </c>
      <c r="CZ165" s="53">
        <f t="shared" si="398"/>
        <v>0</v>
      </c>
      <c r="DA165" s="53">
        <f t="shared" si="399"/>
        <v>0</v>
      </c>
      <c r="DB165" s="53">
        <f t="shared" si="400"/>
        <v>0</v>
      </c>
      <c r="DC165" s="53">
        <f t="shared" si="401"/>
        <v>0</v>
      </c>
      <c r="DD165" s="53">
        <f t="shared" si="402"/>
        <v>0</v>
      </c>
      <c r="DE165" s="10">
        <f t="shared" si="403"/>
        <v>0</v>
      </c>
      <c r="DF165" s="54">
        <f t="shared" si="404"/>
        <v>0</v>
      </c>
      <c r="DG165" s="10">
        <f t="shared" si="405"/>
        <v>0</v>
      </c>
      <c r="DH165" s="53" cm="1">
        <f t="array" aca="1" ref="DH165" ca="1">DE165*CELL("contents",$Q165)</f>
        <v>0</v>
      </c>
      <c r="DI165" s="53" cm="1">
        <f t="array" aca="1" ref="DI165" ca="1">DF165*CELL("contents",$Q165)</f>
        <v>0</v>
      </c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>
        <f t="shared" si="406"/>
        <v>0</v>
      </c>
      <c r="DW165" s="51">
        <f t="shared" si="407"/>
        <v>0</v>
      </c>
      <c r="DX165" s="53">
        <f t="shared" si="343"/>
        <v>0</v>
      </c>
      <c r="DY165" s="53">
        <f t="shared" si="344"/>
        <v>0</v>
      </c>
      <c r="DZ165" s="53">
        <f t="shared" si="345"/>
        <v>0</v>
      </c>
      <c r="EA165" s="53">
        <f t="shared" si="346"/>
        <v>0</v>
      </c>
      <c r="EB165" s="53">
        <f t="shared" si="347"/>
        <v>0</v>
      </c>
      <c r="EC165" s="53">
        <f t="shared" si="348"/>
        <v>0</v>
      </c>
      <c r="ED165" s="53">
        <f t="shared" si="349"/>
        <v>0</v>
      </c>
      <c r="EE165" s="53">
        <f t="shared" si="350"/>
        <v>0</v>
      </c>
      <c r="EF165" s="53">
        <f t="shared" si="351"/>
        <v>0</v>
      </c>
      <c r="EG165" s="53">
        <f t="shared" si="352"/>
        <v>0</v>
      </c>
      <c r="EH165" s="53">
        <f t="shared" si="353"/>
        <v>0</v>
      </c>
      <c r="EI165" s="53">
        <f t="shared" si="354"/>
        <v>0</v>
      </c>
      <c r="EJ165" s="10">
        <f t="shared" si="408"/>
        <v>0</v>
      </c>
      <c r="EK165" s="54">
        <f t="shared" si="409"/>
        <v>0</v>
      </c>
      <c r="EL165" s="10">
        <f t="shared" si="410"/>
        <v>0</v>
      </c>
      <c r="EM165" s="53" cm="1">
        <f t="array" aca="1" ref="EM165" ca="1">EJ165*CELL("contents",$Q165)</f>
        <v>0</v>
      </c>
      <c r="EN165" s="53" cm="1">
        <f t="array" aca="1" ref="EN165" ca="1">EK165*CELL("contents",$Q165)</f>
        <v>0</v>
      </c>
      <c r="EO165" s="11">
        <f t="shared" si="411"/>
        <v>959.98527000000013</v>
      </c>
      <c r="EP165" s="2">
        <v>1</v>
      </c>
      <c r="EQ165" s="2">
        <f t="shared" ref="EQ165:ET165" si="434">EP165*1.0215</f>
        <v>1.0215000000000001</v>
      </c>
      <c r="ER165" s="2">
        <f t="shared" si="434"/>
        <v>1.0434622500000001</v>
      </c>
      <c r="ES165" s="2">
        <f t="shared" si="434"/>
        <v>1.0658966883750003</v>
      </c>
      <c r="ET165" s="2">
        <f t="shared" si="434"/>
        <v>1.0888134671750629</v>
      </c>
      <c r="EU165" s="53">
        <f t="shared" si="356"/>
        <v>0</v>
      </c>
      <c r="EV165" s="53">
        <f t="shared" si="413"/>
        <v>959.98527000000013</v>
      </c>
      <c r="EW165" s="69">
        <f t="shared" si="357"/>
        <v>0</v>
      </c>
      <c r="EX165" s="69">
        <f t="shared" si="358"/>
        <v>0</v>
      </c>
      <c r="EY165" s="9">
        <f t="shared" si="415"/>
        <v>0</v>
      </c>
      <c r="EZ165" s="9">
        <f t="shared" si="378"/>
        <v>0</v>
      </c>
      <c r="FA165" s="9">
        <f t="shared" si="379"/>
        <v>0</v>
      </c>
      <c r="FB165" s="9">
        <f t="shared" si="380"/>
        <v>0</v>
      </c>
      <c r="FC165" t="s">
        <v>1541</v>
      </c>
    </row>
    <row r="166" spans="1:159" x14ac:dyDescent="0.25">
      <c r="A166" s="2">
        <v>1.2</v>
      </c>
      <c r="B166" s="3" t="s">
        <v>480</v>
      </c>
      <c r="C166" s="4" t="s">
        <v>157</v>
      </c>
      <c r="D166" s="2" t="s">
        <v>481</v>
      </c>
      <c r="E166" s="21" t="s">
        <v>482</v>
      </c>
      <c r="F166" s="2"/>
      <c r="G166" s="4" t="s">
        <v>151</v>
      </c>
      <c r="H166" s="6" t="s">
        <v>163</v>
      </c>
      <c r="I166" s="4" t="s">
        <v>348</v>
      </c>
      <c r="J166" s="7" t="s">
        <v>154</v>
      </c>
      <c r="K166" s="75">
        <v>115</v>
      </c>
      <c r="L166" s="81">
        <v>115</v>
      </c>
      <c r="M166" s="56">
        <v>0</v>
      </c>
      <c r="N166" s="86">
        <v>0</v>
      </c>
      <c r="O166" s="6" t="s">
        <v>155</v>
      </c>
      <c r="P166" s="2" t="s">
        <v>352</v>
      </c>
      <c r="Q166" s="200">
        <f>VLOOKUP(P166,Contingencies!$A$2:$D$7,4,FALSE)</f>
        <v>0.2</v>
      </c>
      <c r="R166" s="53">
        <f t="shared" si="431"/>
        <v>187.95600000000002</v>
      </c>
      <c r="S166" s="67">
        <f t="shared" si="360"/>
        <v>0</v>
      </c>
      <c r="T166" s="4"/>
      <c r="U166" s="29"/>
      <c r="V166" s="29"/>
      <c r="W166" s="2"/>
      <c r="X166" s="2"/>
      <c r="Y166" s="2"/>
      <c r="Z166" s="2"/>
      <c r="AA166" s="2"/>
      <c r="AB166" s="37">
        <v>8</v>
      </c>
      <c r="AC166" s="2"/>
      <c r="AD166" s="2"/>
      <c r="AE166" s="2"/>
      <c r="AF166" s="2"/>
      <c r="AG166" s="2">
        <f t="shared" si="361"/>
        <v>8</v>
      </c>
      <c r="AH166" s="51">
        <f t="shared" si="381"/>
        <v>5.333333333333333E-2</v>
      </c>
      <c r="AI166" s="53">
        <f t="shared" si="319"/>
        <v>0</v>
      </c>
      <c r="AJ166" s="53">
        <f t="shared" si="320"/>
        <v>0</v>
      </c>
      <c r="AK166" s="53">
        <f t="shared" si="321"/>
        <v>0</v>
      </c>
      <c r="AL166" s="53">
        <f t="shared" si="322"/>
        <v>0</v>
      </c>
      <c r="AM166" s="53">
        <f t="shared" si="323"/>
        <v>0</v>
      </c>
      <c r="AN166" s="53">
        <f t="shared" si="324"/>
        <v>0</v>
      </c>
      <c r="AO166" s="53">
        <f t="shared" si="325"/>
        <v>0</v>
      </c>
      <c r="AP166" s="53">
        <f t="shared" si="326"/>
        <v>939.78000000000009</v>
      </c>
      <c r="AQ166" s="53">
        <f t="shared" si="327"/>
        <v>0</v>
      </c>
      <c r="AR166" s="53">
        <f t="shared" si="328"/>
        <v>0</v>
      </c>
      <c r="AS166" s="53">
        <f t="shared" si="329"/>
        <v>0</v>
      </c>
      <c r="AT166" s="53">
        <f t="shared" si="330"/>
        <v>0</v>
      </c>
      <c r="AU166" s="10">
        <f t="shared" si="382"/>
        <v>939.78000000000009</v>
      </c>
      <c r="AV166" s="54">
        <f t="shared" si="383"/>
        <v>0</v>
      </c>
      <c r="AW166" s="10">
        <f t="shared" si="384"/>
        <v>939.78000000000009</v>
      </c>
      <c r="AX166" s="53" cm="1">
        <f t="array" aca="1" ref="AX166" ca="1">AU166*CELL("contents",$Q166)</f>
        <v>187.95600000000002</v>
      </c>
      <c r="AY166" s="53" cm="1">
        <f t="array" aca="1" ref="AY166" ca="1">AV166*CELL("contents",$Q166)</f>
        <v>0</v>
      </c>
      <c r="AZ166" s="2"/>
      <c r="BA166" s="2"/>
      <c r="BB166" s="2"/>
      <c r="BC166" s="2"/>
      <c r="BD166" s="2"/>
      <c r="BE166" s="2"/>
      <c r="BF166" s="38"/>
      <c r="BG166" s="2"/>
      <c r="BH166" s="2"/>
      <c r="BI166" s="2"/>
      <c r="BJ166" s="2"/>
      <c r="BK166" s="2"/>
      <c r="BL166" s="2">
        <f t="shared" si="385"/>
        <v>0</v>
      </c>
      <c r="BM166" s="51">
        <f t="shared" si="386"/>
        <v>0</v>
      </c>
      <c r="BN166" s="53">
        <f t="shared" si="331"/>
        <v>0</v>
      </c>
      <c r="BO166" s="53">
        <f t="shared" si="332"/>
        <v>0</v>
      </c>
      <c r="BP166" s="53">
        <f t="shared" si="333"/>
        <v>0</v>
      </c>
      <c r="BQ166" s="53">
        <f t="shared" si="334"/>
        <v>0</v>
      </c>
      <c r="BR166" s="53">
        <f t="shared" si="335"/>
        <v>0</v>
      </c>
      <c r="BS166" s="53">
        <f t="shared" si="336"/>
        <v>0</v>
      </c>
      <c r="BT166" s="53">
        <f t="shared" si="337"/>
        <v>0</v>
      </c>
      <c r="BU166" s="53">
        <f t="shared" si="338"/>
        <v>0</v>
      </c>
      <c r="BV166" s="53">
        <f t="shared" si="339"/>
        <v>0</v>
      </c>
      <c r="BW166" s="53">
        <f t="shared" si="340"/>
        <v>0</v>
      </c>
      <c r="BX166" s="53">
        <f t="shared" si="341"/>
        <v>0</v>
      </c>
      <c r="BY166" s="53">
        <f t="shared" si="342"/>
        <v>0</v>
      </c>
      <c r="BZ166" s="10">
        <f t="shared" si="387"/>
        <v>0</v>
      </c>
      <c r="CA166" s="54">
        <f t="shared" si="388"/>
        <v>0</v>
      </c>
      <c r="CB166" s="10">
        <f t="shared" si="389"/>
        <v>0</v>
      </c>
      <c r="CC166" s="53" cm="1">
        <f t="array" aca="1" ref="CC166" ca="1">BZ166*CELL("contents",$Q166)</f>
        <v>0</v>
      </c>
      <c r="CD166" s="53" cm="1">
        <f t="array" aca="1" ref="CD166" ca="1">CA166*CELL("contents",$Q166)</f>
        <v>0</v>
      </c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>
        <f t="shared" si="390"/>
        <v>0</v>
      </c>
      <c r="CR166" s="51">
        <f t="shared" si="391"/>
        <v>0</v>
      </c>
      <c r="CS166" s="53">
        <f t="shared" si="376"/>
        <v>0</v>
      </c>
      <c r="CT166" s="53">
        <f t="shared" si="392"/>
        <v>0</v>
      </c>
      <c r="CU166" s="53">
        <f t="shared" si="393"/>
        <v>0</v>
      </c>
      <c r="CV166" s="53">
        <f t="shared" si="394"/>
        <v>0</v>
      </c>
      <c r="CW166" s="53">
        <f t="shared" si="395"/>
        <v>0</v>
      </c>
      <c r="CX166" s="53">
        <f t="shared" si="396"/>
        <v>0</v>
      </c>
      <c r="CY166" s="53">
        <f t="shared" si="397"/>
        <v>0</v>
      </c>
      <c r="CZ166" s="53">
        <f t="shared" si="398"/>
        <v>0</v>
      </c>
      <c r="DA166" s="53">
        <f t="shared" si="399"/>
        <v>0</v>
      </c>
      <c r="DB166" s="53">
        <f t="shared" si="400"/>
        <v>0</v>
      </c>
      <c r="DC166" s="53">
        <f t="shared" si="401"/>
        <v>0</v>
      </c>
      <c r="DD166" s="53">
        <f t="shared" si="402"/>
        <v>0</v>
      </c>
      <c r="DE166" s="10">
        <f t="shared" si="403"/>
        <v>0</v>
      </c>
      <c r="DF166" s="54">
        <f t="shared" si="404"/>
        <v>0</v>
      </c>
      <c r="DG166" s="10">
        <f t="shared" si="405"/>
        <v>0</v>
      </c>
      <c r="DH166" s="53" cm="1">
        <f t="array" aca="1" ref="DH166" ca="1">DE166*CELL("contents",$Q166)</f>
        <v>0</v>
      </c>
      <c r="DI166" s="53" cm="1">
        <f t="array" aca="1" ref="DI166" ca="1">DF166*CELL("contents",$Q166)</f>
        <v>0</v>
      </c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>
        <f t="shared" si="406"/>
        <v>0</v>
      </c>
      <c r="DW166" s="51">
        <f t="shared" si="407"/>
        <v>0</v>
      </c>
      <c r="DX166" s="53">
        <f t="shared" si="343"/>
        <v>0</v>
      </c>
      <c r="DY166" s="53">
        <f t="shared" si="344"/>
        <v>0</v>
      </c>
      <c r="DZ166" s="53">
        <f t="shared" si="345"/>
        <v>0</v>
      </c>
      <c r="EA166" s="53">
        <f t="shared" si="346"/>
        <v>0</v>
      </c>
      <c r="EB166" s="53">
        <f t="shared" si="347"/>
        <v>0</v>
      </c>
      <c r="EC166" s="53">
        <f t="shared" si="348"/>
        <v>0</v>
      </c>
      <c r="ED166" s="53">
        <f t="shared" si="349"/>
        <v>0</v>
      </c>
      <c r="EE166" s="53">
        <f t="shared" si="350"/>
        <v>0</v>
      </c>
      <c r="EF166" s="53">
        <f t="shared" si="351"/>
        <v>0</v>
      </c>
      <c r="EG166" s="53">
        <f t="shared" si="352"/>
        <v>0</v>
      </c>
      <c r="EH166" s="53">
        <f t="shared" si="353"/>
        <v>0</v>
      </c>
      <c r="EI166" s="53">
        <f t="shared" si="354"/>
        <v>0</v>
      </c>
      <c r="EJ166" s="10">
        <f t="shared" si="408"/>
        <v>0</v>
      </c>
      <c r="EK166" s="54">
        <f t="shared" si="409"/>
        <v>0</v>
      </c>
      <c r="EL166" s="10">
        <f t="shared" si="410"/>
        <v>0</v>
      </c>
      <c r="EM166" s="53" cm="1">
        <f t="array" aca="1" ref="EM166" ca="1">EJ166*CELL("contents",$Q166)</f>
        <v>0</v>
      </c>
      <c r="EN166" s="53" cm="1">
        <f t="array" aca="1" ref="EN166" ca="1">EK166*CELL("contents",$Q166)</f>
        <v>0</v>
      </c>
      <c r="EO166" s="11">
        <f t="shared" si="411"/>
        <v>939.78000000000009</v>
      </c>
      <c r="EP166" s="2">
        <v>1</v>
      </c>
      <c r="EQ166" s="2">
        <f t="shared" ref="EQ166:ET166" si="435">EP166*1.0215</f>
        <v>1.0215000000000001</v>
      </c>
      <c r="ER166" s="2">
        <f t="shared" si="435"/>
        <v>1.0434622500000001</v>
      </c>
      <c r="ES166" s="2">
        <f t="shared" si="435"/>
        <v>1.0658966883750003</v>
      </c>
      <c r="ET166" s="2">
        <f t="shared" si="435"/>
        <v>1.0888134671750629</v>
      </c>
      <c r="EU166" s="53">
        <f t="shared" si="356"/>
        <v>939.78000000000009</v>
      </c>
      <c r="EV166" s="53">
        <f t="shared" si="413"/>
        <v>0</v>
      </c>
      <c r="EW166" s="69">
        <f t="shared" si="357"/>
        <v>0</v>
      </c>
      <c r="EX166" s="69">
        <f t="shared" si="358"/>
        <v>0</v>
      </c>
      <c r="EY166" s="9">
        <f t="shared" si="415"/>
        <v>0</v>
      </c>
      <c r="EZ166" s="9">
        <f t="shared" si="378"/>
        <v>0</v>
      </c>
      <c r="FA166" s="9">
        <f t="shared" si="379"/>
        <v>0</v>
      </c>
      <c r="FB166" s="9">
        <f t="shared" si="380"/>
        <v>0</v>
      </c>
      <c r="FC166" t="s">
        <v>1541</v>
      </c>
    </row>
    <row r="167" spans="1:159" x14ac:dyDescent="0.25">
      <c r="A167" s="2">
        <v>1.2</v>
      </c>
      <c r="B167" s="3" t="s">
        <v>483</v>
      </c>
      <c r="C167" s="4" t="s">
        <v>157</v>
      </c>
      <c r="D167" s="2" t="s">
        <v>484</v>
      </c>
      <c r="E167" s="21" t="s">
        <v>485</v>
      </c>
      <c r="F167" s="2"/>
      <c r="G167" s="4" t="s">
        <v>151</v>
      </c>
      <c r="H167" s="6" t="s">
        <v>163</v>
      </c>
      <c r="I167" s="4" t="s">
        <v>348</v>
      </c>
      <c r="J167" s="7" t="s">
        <v>154</v>
      </c>
      <c r="K167" s="75">
        <v>115</v>
      </c>
      <c r="L167" s="81">
        <v>115</v>
      </c>
      <c r="M167" s="56">
        <v>0</v>
      </c>
      <c r="N167" s="86">
        <v>0</v>
      </c>
      <c r="O167" s="6" t="s">
        <v>155</v>
      </c>
      <c r="P167" s="2" t="s">
        <v>352</v>
      </c>
      <c r="Q167" s="200">
        <f>VLOOKUP(P167,Contingencies!$A$2:$D$7,4,FALSE)</f>
        <v>0.2</v>
      </c>
      <c r="R167" s="53">
        <f t="shared" si="431"/>
        <v>191.99705400000005</v>
      </c>
      <c r="S167" s="67">
        <f t="shared" si="360"/>
        <v>0</v>
      </c>
      <c r="T167" s="4"/>
      <c r="U167" s="29"/>
      <c r="V167" s="29"/>
      <c r="W167" s="2"/>
      <c r="X167" s="2"/>
      <c r="Y167" s="2"/>
      <c r="Z167" s="2"/>
      <c r="AA167" s="38"/>
      <c r="AB167" s="24"/>
      <c r="AC167" s="2"/>
      <c r="AD167" s="2"/>
      <c r="AE167" s="2"/>
      <c r="AF167" s="2"/>
      <c r="AG167" s="2">
        <f t="shared" si="361"/>
        <v>0</v>
      </c>
      <c r="AH167" s="51">
        <f t="shared" si="381"/>
        <v>0</v>
      </c>
      <c r="AI167" s="53">
        <f t="shared" si="319"/>
        <v>0</v>
      </c>
      <c r="AJ167" s="53">
        <f t="shared" si="320"/>
        <v>0</v>
      </c>
      <c r="AK167" s="53">
        <f t="shared" si="321"/>
        <v>0</v>
      </c>
      <c r="AL167" s="53">
        <f t="shared" si="322"/>
        <v>0</v>
      </c>
      <c r="AM167" s="53">
        <f t="shared" si="323"/>
        <v>0</v>
      </c>
      <c r="AN167" s="53">
        <f t="shared" si="324"/>
        <v>0</v>
      </c>
      <c r="AO167" s="53">
        <f t="shared" si="325"/>
        <v>0</v>
      </c>
      <c r="AP167" s="53">
        <f t="shared" si="326"/>
        <v>0</v>
      </c>
      <c r="AQ167" s="53">
        <f t="shared" si="327"/>
        <v>0</v>
      </c>
      <c r="AR167" s="53">
        <f t="shared" si="328"/>
        <v>0</v>
      </c>
      <c r="AS167" s="53">
        <f t="shared" si="329"/>
        <v>0</v>
      </c>
      <c r="AT167" s="53">
        <f t="shared" si="330"/>
        <v>0</v>
      </c>
      <c r="AU167" s="10">
        <f t="shared" si="382"/>
        <v>0</v>
      </c>
      <c r="AV167" s="54">
        <f t="shared" si="383"/>
        <v>0</v>
      </c>
      <c r="AW167" s="10">
        <f t="shared" si="384"/>
        <v>0</v>
      </c>
      <c r="AX167" s="53" cm="1">
        <f t="array" aca="1" ref="AX167" ca="1">AU167*CELL("contents",$Q167)</f>
        <v>0</v>
      </c>
      <c r="AY167" s="53" cm="1">
        <f t="array" aca="1" ref="AY167" ca="1">AV167*CELL("contents",$Q167)</f>
        <v>0</v>
      </c>
      <c r="AZ167" s="2"/>
      <c r="BA167" s="2"/>
      <c r="BB167" s="2"/>
      <c r="BC167" s="2"/>
      <c r="BD167" s="2"/>
      <c r="BE167" s="2"/>
      <c r="BF167" s="2"/>
      <c r="BG167" s="37">
        <v>8</v>
      </c>
      <c r="BH167" s="2"/>
      <c r="BI167" s="2"/>
      <c r="BJ167" s="2"/>
      <c r="BK167" s="2"/>
      <c r="BL167" s="2">
        <f t="shared" si="385"/>
        <v>8</v>
      </c>
      <c r="BM167" s="51">
        <f t="shared" si="386"/>
        <v>5.333333333333333E-2</v>
      </c>
      <c r="BN167" s="53">
        <f t="shared" si="331"/>
        <v>0</v>
      </c>
      <c r="BO167" s="53">
        <f t="shared" si="332"/>
        <v>0</v>
      </c>
      <c r="BP167" s="53">
        <f t="shared" si="333"/>
        <v>0</v>
      </c>
      <c r="BQ167" s="53">
        <f t="shared" si="334"/>
        <v>0</v>
      </c>
      <c r="BR167" s="53">
        <f t="shared" si="335"/>
        <v>0</v>
      </c>
      <c r="BS167" s="53">
        <f t="shared" si="336"/>
        <v>0</v>
      </c>
      <c r="BT167" s="53">
        <f t="shared" si="337"/>
        <v>0</v>
      </c>
      <c r="BU167" s="53">
        <f t="shared" si="338"/>
        <v>959.98527000000013</v>
      </c>
      <c r="BV167" s="53">
        <f t="shared" si="339"/>
        <v>0</v>
      </c>
      <c r="BW167" s="53">
        <f t="shared" si="340"/>
        <v>0</v>
      </c>
      <c r="BX167" s="53">
        <f t="shared" si="341"/>
        <v>0</v>
      </c>
      <c r="BY167" s="53">
        <f t="shared" si="342"/>
        <v>0</v>
      </c>
      <c r="BZ167" s="10">
        <f t="shared" si="387"/>
        <v>959.98527000000013</v>
      </c>
      <c r="CA167" s="54">
        <f t="shared" si="388"/>
        <v>0</v>
      </c>
      <c r="CB167" s="10">
        <f t="shared" si="389"/>
        <v>959.98527000000013</v>
      </c>
      <c r="CC167" s="53" cm="1">
        <f t="array" aca="1" ref="CC167" ca="1">BZ167*CELL("contents",$Q167)</f>
        <v>191.99705400000005</v>
      </c>
      <c r="CD167" s="53" cm="1">
        <f t="array" aca="1" ref="CD167" ca="1">CA167*CELL("contents",$Q167)</f>
        <v>0</v>
      </c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>
        <f t="shared" si="390"/>
        <v>0</v>
      </c>
      <c r="CR167" s="51">
        <f t="shared" si="391"/>
        <v>0</v>
      </c>
      <c r="CS167" s="53">
        <f t="shared" si="376"/>
        <v>0</v>
      </c>
      <c r="CT167" s="53">
        <f t="shared" si="392"/>
        <v>0</v>
      </c>
      <c r="CU167" s="53">
        <f t="shared" si="393"/>
        <v>0</v>
      </c>
      <c r="CV167" s="53">
        <f t="shared" si="394"/>
        <v>0</v>
      </c>
      <c r="CW167" s="53">
        <f t="shared" si="395"/>
        <v>0</v>
      </c>
      <c r="CX167" s="53">
        <f t="shared" si="396"/>
        <v>0</v>
      </c>
      <c r="CY167" s="53">
        <f t="shared" si="397"/>
        <v>0</v>
      </c>
      <c r="CZ167" s="53">
        <f t="shared" si="398"/>
        <v>0</v>
      </c>
      <c r="DA167" s="53">
        <f t="shared" si="399"/>
        <v>0</v>
      </c>
      <c r="DB167" s="53">
        <f t="shared" si="400"/>
        <v>0</v>
      </c>
      <c r="DC167" s="53">
        <f t="shared" si="401"/>
        <v>0</v>
      </c>
      <c r="DD167" s="53">
        <f t="shared" si="402"/>
        <v>0</v>
      </c>
      <c r="DE167" s="10">
        <f t="shared" si="403"/>
        <v>0</v>
      </c>
      <c r="DF167" s="54">
        <f t="shared" si="404"/>
        <v>0</v>
      </c>
      <c r="DG167" s="10">
        <f t="shared" si="405"/>
        <v>0</v>
      </c>
      <c r="DH167" s="53" cm="1">
        <f t="array" aca="1" ref="DH167" ca="1">DE167*CELL("contents",$Q167)</f>
        <v>0</v>
      </c>
      <c r="DI167" s="53" cm="1">
        <f t="array" aca="1" ref="DI167" ca="1">DF167*CELL("contents",$Q167)</f>
        <v>0</v>
      </c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>
        <f t="shared" si="406"/>
        <v>0</v>
      </c>
      <c r="DW167" s="51">
        <f t="shared" si="407"/>
        <v>0</v>
      </c>
      <c r="DX167" s="53">
        <f t="shared" si="343"/>
        <v>0</v>
      </c>
      <c r="DY167" s="53">
        <f t="shared" si="344"/>
        <v>0</v>
      </c>
      <c r="DZ167" s="53">
        <f t="shared" si="345"/>
        <v>0</v>
      </c>
      <c r="EA167" s="53">
        <f t="shared" si="346"/>
        <v>0</v>
      </c>
      <c r="EB167" s="53">
        <f t="shared" si="347"/>
        <v>0</v>
      </c>
      <c r="EC167" s="53">
        <f t="shared" si="348"/>
        <v>0</v>
      </c>
      <c r="ED167" s="53">
        <f t="shared" si="349"/>
        <v>0</v>
      </c>
      <c r="EE167" s="53">
        <f t="shared" si="350"/>
        <v>0</v>
      </c>
      <c r="EF167" s="53">
        <f t="shared" si="351"/>
        <v>0</v>
      </c>
      <c r="EG167" s="53">
        <f t="shared" si="352"/>
        <v>0</v>
      </c>
      <c r="EH167" s="53">
        <f t="shared" si="353"/>
        <v>0</v>
      </c>
      <c r="EI167" s="53">
        <f t="shared" si="354"/>
        <v>0</v>
      </c>
      <c r="EJ167" s="10">
        <f t="shared" si="408"/>
        <v>0</v>
      </c>
      <c r="EK167" s="54">
        <f t="shared" si="409"/>
        <v>0</v>
      </c>
      <c r="EL167" s="10">
        <f t="shared" si="410"/>
        <v>0</v>
      </c>
      <c r="EM167" s="53" cm="1">
        <f t="array" aca="1" ref="EM167" ca="1">EJ167*CELL("contents",$Q167)</f>
        <v>0</v>
      </c>
      <c r="EN167" s="53" cm="1">
        <f t="array" aca="1" ref="EN167" ca="1">EK167*CELL("contents",$Q167)</f>
        <v>0</v>
      </c>
      <c r="EO167" s="11">
        <f t="shared" si="411"/>
        <v>959.98527000000013</v>
      </c>
      <c r="EP167" s="2">
        <v>1</v>
      </c>
      <c r="EQ167" s="2">
        <f t="shared" ref="EQ167:ET167" si="436">EP167*1.0215</f>
        <v>1.0215000000000001</v>
      </c>
      <c r="ER167" s="2">
        <f t="shared" si="436"/>
        <v>1.0434622500000001</v>
      </c>
      <c r="ES167" s="2">
        <f t="shared" si="436"/>
        <v>1.0658966883750003</v>
      </c>
      <c r="ET167" s="2">
        <f t="shared" si="436"/>
        <v>1.0888134671750629</v>
      </c>
      <c r="EU167" s="53">
        <f t="shared" si="356"/>
        <v>0</v>
      </c>
      <c r="EV167" s="53">
        <f t="shared" si="413"/>
        <v>959.98527000000013</v>
      </c>
      <c r="EW167" s="69">
        <f t="shared" si="357"/>
        <v>0</v>
      </c>
      <c r="EX167" s="69">
        <f t="shared" si="358"/>
        <v>0</v>
      </c>
      <c r="EY167" s="9">
        <f t="shared" si="415"/>
        <v>0</v>
      </c>
      <c r="EZ167" s="9">
        <f t="shared" si="378"/>
        <v>0</v>
      </c>
      <c r="FA167" s="9">
        <f t="shared" si="379"/>
        <v>0</v>
      </c>
      <c r="FB167" s="9">
        <f t="shared" si="380"/>
        <v>0</v>
      </c>
      <c r="FC167" t="s">
        <v>1541</v>
      </c>
    </row>
    <row r="168" spans="1:159" ht="25.5" x14ac:dyDescent="0.25">
      <c r="A168" s="2">
        <v>1.2</v>
      </c>
      <c r="B168" s="3" t="s">
        <v>486</v>
      </c>
      <c r="C168" s="4" t="s">
        <v>157</v>
      </c>
      <c r="D168" s="2" t="s">
        <v>465</v>
      </c>
      <c r="E168" s="21" t="s">
        <v>487</v>
      </c>
      <c r="F168" s="2"/>
      <c r="G168" s="4" t="s">
        <v>151</v>
      </c>
      <c r="H168" s="6" t="s">
        <v>163</v>
      </c>
      <c r="I168" s="4" t="s">
        <v>348</v>
      </c>
      <c r="J168" s="7" t="s">
        <v>154</v>
      </c>
      <c r="K168" s="75">
        <v>115</v>
      </c>
      <c r="L168" s="81">
        <v>115</v>
      </c>
      <c r="M168" s="56">
        <v>0</v>
      </c>
      <c r="N168" s="86">
        <v>0</v>
      </c>
      <c r="O168" s="6" t="s">
        <v>155</v>
      </c>
      <c r="P168" s="2" t="s">
        <v>352</v>
      </c>
      <c r="Q168" s="200">
        <f>VLOOKUP(P168,Contingencies!$A$2:$D$7,4,FALSE)</f>
        <v>0.2</v>
      </c>
      <c r="R168" s="53">
        <f t="shared" si="431"/>
        <v>187.95600000000002</v>
      </c>
      <c r="S168" s="67">
        <f t="shared" si="360"/>
        <v>0</v>
      </c>
      <c r="T168" s="4"/>
      <c r="U168" s="29"/>
      <c r="V168" s="29"/>
      <c r="W168" s="2"/>
      <c r="X168" s="2"/>
      <c r="Y168" s="2"/>
      <c r="Z168" s="2"/>
      <c r="AA168" s="2"/>
      <c r="AB168" s="24"/>
      <c r="AC168" s="37">
        <v>8</v>
      </c>
      <c r="AD168" s="2"/>
      <c r="AE168" s="2"/>
      <c r="AF168" s="2"/>
      <c r="AG168" s="2">
        <f t="shared" si="361"/>
        <v>8</v>
      </c>
      <c r="AH168" s="51">
        <f t="shared" si="381"/>
        <v>5.333333333333333E-2</v>
      </c>
      <c r="AI168" s="53">
        <f t="shared" si="319"/>
        <v>0</v>
      </c>
      <c r="AJ168" s="53">
        <f t="shared" si="320"/>
        <v>0</v>
      </c>
      <c r="AK168" s="53">
        <f t="shared" si="321"/>
        <v>0</v>
      </c>
      <c r="AL168" s="53">
        <f t="shared" si="322"/>
        <v>0</v>
      </c>
      <c r="AM168" s="53">
        <f t="shared" si="323"/>
        <v>0</v>
      </c>
      <c r="AN168" s="53">
        <f t="shared" si="324"/>
        <v>0</v>
      </c>
      <c r="AO168" s="53">
        <f t="shared" si="325"/>
        <v>0</v>
      </c>
      <c r="AP168" s="53">
        <f t="shared" si="326"/>
        <v>0</v>
      </c>
      <c r="AQ168" s="53">
        <f t="shared" si="327"/>
        <v>939.78000000000009</v>
      </c>
      <c r="AR168" s="53">
        <f t="shared" si="328"/>
        <v>0</v>
      </c>
      <c r="AS168" s="53">
        <f t="shared" si="329"/>
        <v>0</v>
      </c>
      <c r="AT168" s="53">
        <f t="shared" si="330"/>
        <v>0</v>
      </c>
      <c r="AU168" s="10">
        <f t="shared" si="382"/>
        <v>939.78000000000009</v>
      </c>
      <c r="AV168" s="54">
        <f t="shared" si="383"/>
        <v>0</v>
      </c>
      <c r="AW168" s="10">
        <f t="shared" si="384"/>
        <v>939.78000000000009</v>
      </c>
      <c r="AX168" s="53" cm="1">
        <f t="array" aca="1" ref="AX168" ca="1">AU168*CELL("contents",$Q168)</f>
        <v>187.95600000000002</v>
      </c>
      <c r="AY168" s="53" cm="1">
        <f t="array" aca="1" ref="AY168" ca="1">AV168*CELL("contents",$Q168)</f>
        <v>0</v>
      </c>
      <c r="AZ168" s="2"/>
      <c r="BA168" s="2"/>
      <c r="BB168" s="2"/>
      <c r="BC168" s="2"/>
      <c r="BD168" s="2"/>
      <c r="BE168" s="2"/>
      <c r="BF168" s="38"/>
      <c r="BG168" s="2"/>
      <c r="BH168" s="2"/>
      <c r="BI168" s="2"/>
      <c r="BJ168" s="2"/>
      <c r="BK168" s="2"/>
      <c r="BL168" s="2">
        <f t="shared" si="385"/>
        <v>0</v>
      </c>
      <c r="BM168" s="51">
        <f t="shared" si="386"/>
        <v>0</v>
      </c>
      <c r="BN168" s="53">
        <f t="shared" si="331"/>
        <v>0</v>
      </c>
      <c r="BO168" s="53">
        <f t="shared" si="332"/>
        <v>0</v>
      </c>
      <c r="BP168" s="53">
        <f t="shared" si="333"/>
        <v>0</v>
      </c>
      <c r="BQ168" s="53">
        <f t="shared" si="334"/>
        <v>0</v>
      </c>
      <c r="BR168" s="53">
        <f t="shared" si="335"/>
        <v>0</v>
      </c>
      <c r="BS168" s="53">
        <f t="shared" si="336"/>
        <v>0</v>
      </c>
      <c r="BT168" s="53">
        <f t="shared" si="337"/>
        <v>0</v>
      </c>
      <c r="BU168" s="53">
        <f t="shared" si="338"/>
        <v>0</v>
      </c>
      <c r="BV168" s="53">
        <f t="shared" si="339"/>
        <v>0</v>
      </c>
      <c r="BW168" s="53">
        <f t="shared" si="340"/>
        <v>0</v>
      </c>
      <c r="BX168" s="53">
        <f t="shared" si="341"/>
        <v>0</v>
      </c>
      <c r="BY168" s="53">
        <f t="shared" si="342"/>
        <v>0</v>
      </c>
      <c r="BZ168" s="10">
        <f t="shared" si="387"/>
        <v>0</v>
      </c>
      <c r="CA168" s="54">
        <f t="shared" si="388"/>
        <v>0</v>
      </c>
      <c r="CB168" s="10">
        <f t="shared" si="389"/>
        <v>0</v>
      </c>
      <c r="CC168" s="53" cm="1">
        <f t="array" aca="1" ref="CC168" ca="1">BZ168*CELL("contents",$Q168)</f>
        <v>0</v>
      </c>
      <c r="CD168" s="53" cm="1">
        <f t="array" aca="1" ref="CD168" ca="1">CA168*CELL("contents",$Q168)</f>
        <v>0</v>
      </c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>
        <f t="shared" si="390"/>
        <v>0</v>
      </c>
      <c r="CR168" s="51">
        <f t="shared" si="391"/>
        <v>0</v>
      </c>
      <c r="CS168" s="53">
        <f t="shared" si="376"/>
        <v>0</v>
      </c>
      <c r="CT168" s="53">
        <f t="shared" si="392"/>
        <v>0</v>
      </c>
      <c r="CU168" s="53">
        <f t="shared" si="393"/>
        <v>0</v>
      </c>
      <c r="CV168" s="53">
        <f t="shared" si="394"/>
        <v>0</v>
      </c>
      <c r="CW168" s="53">
        <f t="shared" si="395"/>
        <v>0</v>
      </c>
      <c r="CX168" s="53">
        <f t="shared" si="396"/>
        <v>0</v>
      </c>
      <c r="CY168" s="53">
        <f t="shared" si="397"/>
        <v>0</v>
      </c>
      <c r="CZ168" s="53">
        <f t="shared" si="398"/>
        <v>0</v>
      </c>
      <c r="DA168" s="53">
        <f t="shared" si="399"/>
        <v>0</v>
      </c>
      <c r="DB168" s="53">
        <f t="shared" si="400"/>
        <v>0</v>
      </c>
      <c r="DC168" s="53">
        <f t="shared" si="401"/>
        <v>0</v>
      </c>
      <c r="DD168" s="53">
        <f t="shared" si="402"/>
        <v>0</v>
      </c>
      <c r="DE168" s="10">
        <f t="shared" si="403"/>
        <v>0</v>
      </c>
      <c r="DF168" s="54">
        <f t="shared" si="404"/>
        <v>0</v>
      </c>
      <c r="DG168" s="10">
        <f t="shared" si="405"/>
        <v>0</v>
      </c>
      <c r="DH168" s="53" cm="1">
        <f t="array" aca="1" ref="DH168" ca="1">DE168*CELL("contents",$Q168)</f>
        <v>0</v>
      </c>
      <c r="DI168" s="53" cm="1">
        <f t="array" aca="1" ref="DI168" ca="1">DF168*CELL("contents",$Q168)</f>
        <v>0</v>
      </c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>
        <f t="shared" si="406"/>
        <v>0</v>
      </c>
      <c r="DW168" s="51">
        <f t="shared" si="407"/>
        <v>0</v>
      </c>
      <c r="DX168" s="53">
        <f t="shared" si="343"/>
        <v>0</v>
      </c>
      <c r="DY168" s="53">
        <f t="shared" si="344"/>
        <v>0</v>
      </c>
      <c r="DZ168" s="53">
        <f t="shared" si="345"/>
        <v>0</v>
      </c>
      <c r="EA168" s="53">
        <f t="shared" si="346"/>
        <v>0</v>
      </c>
      <c r="EB168" s="53">
        <f t="shared" si="347"/>
        <v>0</v>
      </c>
      <c r="EC168" s="53">
        <f t="shared" si="348"/>
        <v>0</v>
      </c>
      <c r="ED168" s="53">
        <f t="shared" si="349"/>
        <v>0</v>
      </c>
      <c r="EE168" s="53">
        <f t="shared" si="350"/>
        <v>0</v>
      </c>
      <c r="EF168" s="53">
        <f t="shared" si="351"/>
        <v>0</v>
      </c>
      <c r="EG168" s="53">
        <f t="shared" si="352"/>
        <v>0</v>
      </c>
      <c r="EH168" s="53">
        <f t="shared" si="353"/>
        <v>0</v>
      </c>
      <c r="EI168" s="53">
        <f t="shared" si="354"/>
        <v>0</v>
      </c>
      <c r="EJ168" s="10">
        <f t="shared" si="408"/>
        <v>0</v>
      </c>
      <c r="EK168" s="54">
        <f t="shared" si="409"/>
        <v>0</v>
      </c>
      <c r="EL168" s="10">
        <f t="shared" si="410"/>
        <v>0</v>
      </c>
      <c r="EM168" s="53" cm="1">
        <f t="array" aca="1" ref="EM168" ca="1">EJ168*CELL("contents",$Q168)</f>
        <v>0</v>
      </c>
      <c r="EN168" s="53" cm="1">
        <f t="array" aca="1" ref="EN168" ca="1">EK168*CELL("contents",$Q168)</f>
        <v>0</v>
      </c>
      <c r="EO168" s="11">
        <f t="shared" si="411"/>
        <v>939.78000000000009</v>
      </c>
      <c r="EP168" s="2">
        <v>1</v>
      </c>
      <c r="EQ168" s="2">
        <f t="shared" ref="EQ168:ET168" si="437">EP168*1.0215</f>
        <v>1.0215000000000001</v>
      </c>
      <c r="ER168" s="2">
        <f t="shared" si="437"/>
        <v>1.0434622500000001</v>
      </c>
      <c r="ES168" s="2">
        <f t="shared" si="437"/>
        <v>1.0658966883750003</v>
      </c>
      <c r="ET168" s="2">
        <f t="shared" si="437"/>
        <v>1.0888134671750629</v>
      </c>
      <c r="EU168" s="53">
        <f t="shared" si="356"/>
        <v>939.78000000000009</v>
      </c>
      <c r="EV168" s="53">
        <f t="shared" si="413"/>
        <v>0</v>
      </c>
      <c r="EW168" s="69">
        <f t="shared" si="357"/>
        <v>0</v>
      </c>
      <c r="EX168" s="69">
        <f t="shared" si="358"/>
        <v>0</v>
      </c>
      <c r="EY168" s="9">
        <f t="shared" si="415"/>
        <v>0</v>
      </c>
      <c r="EZ168" s="9">
        <f t="shared" si="378"/>
        <v>0</v>
      </c>
      <c r="FA168" s="9">
        <f t="shared" si="379"/>
        <v>0</v>
      </c>
      <c r="FB168" s="9">
        <f t="shared" si="380"/>
        <v>0</v>
      </c>
      <c r="FC168" t="s">
        <v>1541</v>
      </c>
    </row>
    <row r="169" spans="1:159" ht="25.5" x14ac:dyDescent="0.25">
      <c r="A169" s="2">
        <v>1.2</v>
      </c>
      <c r="B169" s="3" t="s">
        <v>488</v>
      </c>
      <c r="C169" s="4" t="s">
        <v>157</v>
      </c>
      <c r="D169" s="2" t="s">
        <v>468</v>
      </c>
      <c r="E169" s="21" t="s">
        <v>489</v>
      </c>
      <c r="F169" s="2"/>
      <c r="G169" s="4" t="s">
        <v>151</v>
      </c>
      <c r="H169" s="6" t="s">
        <v>163</v>
      </c>
      <c r="I169" s="4" t="s">
        <v>348</v>
      </c>
      <c r="J169" s="7" t="s">
        <v>154</v>
      </c>
      <c r="K169" s="75">
        <v>115</v>
      </c>
      <c r="L169" s="81">
        <v>115</v>
      </c>
      <c r="M169" s="56">
        <v>0</v>
      </c>
      <c r="N169" s="86">
        <v>0</v>
      </c>
      <c r="O169" s="6" t="s">
        <v>155</v>
      </c>
      <c r="P169" s="2" t="s">
        <v>352</v>
      </c>
      <c r="Q169" s="200">
        <f>VLOOKUP(P169,Contingencies!$A$2:$D$7,4,FALSE)</f>
        <v>0.2</v>
      </c>
      <c r="R169" s="53">
        <f t="shared" si="431"/>
        <v>191.99705400000005</v>
      </c>
      <c r="S169" s="67">
        <f t="shared" si="360"/>
        <v>0</v>
      </c>
      <c r="T169" s="4"/>
      <c r="U169" s="29"/>
      <c r="V169" s="29"/>
      <c r="W169" s="2"/>
      <c r="X169" s="2"/>
      <c r="Y169" s="2"/>
      <c r="Z169" s="2"/>
      <c r="AA169" s="38"/>
      <c r="AB169" s="24"/>
      <c r="AC169" s="2"/>
      <c r="AD169" s="2"/>
      <c r="AE169" s="2"/>
      <c r="AF169" s="2"/>
      <c r="AG169" s="2">
        <f t="shared" si="361"/>
        <v>0</v>
      </c>
      <c r="AH169" s="51">
        <f t="shared" si="381"/>
        <v>0</v>
      </c>
      <c r="AI169" s="53">
        <f t="shared" si="319"/>
        <v>0</v>
      </c>
      <c r="AJ169" s="53">
        <f t="shared" si="320"/>
        <v>0</v>
      </c>
      <c r="AK169" s="53">
        <f t="shared" si="321"/>
        <v>0</v>
      </c>
      <c r="AL169" s="53">
        <f t="shared" si="322"/>
        <v>0</v>
      </c>
      <c r="AM169" s="53">
        <f t="shared" si="323"/>
        <v>0</v>
      </c>
      <c r="AN169" s="53">
        <f t="shared" si="324"/>
        <v>0</v>
      </c>
      <c r="AO169" s="53">
        <f t="shared" si="325"/>
        <v>0</v>
      </c>
      <c r="AP169" s="53">
        <f t="shared" si="326"/>
        <v>0</v>
      </c>
      <c r="AQ169" s="53">
        <f t="shared" si="327"/>
        <v>0</v>
      </c>
      <c r="AR169" s="53">
        <f t="shared" si="328"/>
        <v>0</v>
      </c>
      <c r="AS169" s="53">
        <f t="shared" si="329"/>
        <v>0</v>
      </c>
      <c r="AT169" s="53">
        <f t="shared" si="330"/>
        <v>0</v>
      </c>
      <c r="AU169" s="10">
        <f t="shared" si="382"/>
        <v>0</v>
      </c>
      <c r="AV169" s="54">
        <f t="shared" si="383"/>
        <v>0</v>
      </c>
      <c r="AW169" s="10">
        <f t="shared" si="384"/>
        <v>0</v>
      </c>
      <c r="AX169" s="53" cm="1">
        <f t="array" aca="1" ref="AX169" ca="1">AU169*CELL("contents",$Q169)</f>
        <v>0</v>
      </c>
      <c r="AY169" s="53" cm="1">
        <f t="array" aca="1" ref="AY169" ca="1">AV169*CELL("contents",$Q169)</f>
        <v>0</v>
      </c>
      <c r="AZ169" s="2"/>
      <c r="BA169" s="2"/>
      <c r="BB169" s="2"/>
      <c r="BC169" s="2"/>
      <c r="BD169" s="2"/>
      <c r="BE169" s="2"/>
      <c r="BF169" s="2"/>
      <c r="BG169" s="2"/>
      <c r="BH169" s="37">
        <v>8</v>
      </c>
      <c r="BI169" s="2"/>
      <c r="BJ169" s="2"/>
      <c r="BK169" s="2"/>
      <c r="BL169" s="2">
        <f t="shared" si="385"/>
        <v>8</v>
      </c>
      <c r="BM169" s="51">
        <f t="shared" si="386"/>
        <v>5.333333333333333E-2</v>
      </c>
      <c r="BN169" s="53">
        <f t="shared" si="331"/>
        <v>0</v>
      </c>
      <c r="BO169" s="53">
        <f t="shared" si="332"/>
        <v>0</v>
      </c>
      <c r="BP169" s="53">
        <f t="shared" si="333"/>
        <v>0</v>
      </c>
      <c r="BQ169" s="53">
        <f t="shared" si="334"/>
        <v>0</v>
      </c>
      <c r="BR169" s="53">
        <f t="shared" si="335"/>
        <v>0</v>
      </c>
      <c r="BS169" s="53">
        <f t="shared" si="336"/>
        <v>0</v>
      </c>
      <c r="BT169" s="53">
        <f t="shared" si="337"/>
        <v>0</v>
      </c>
      <c r="BU169" s="53">
        <f t="shared" si="338"/>
        <v>0</v>
      </c>
      <c r="BV169" s="53">
        <f t="shared" si="339"/>
        <v>959.98527000000013</v>
      </c>
      <c r="BW169" s="53">
        <f t="shared" si="340"/>
        <v>0</v>
      </c>
      <c r="BX169" s="53">
        <f t="shared" si="341"/>
        <v>0</v>
      </c>
      <c r="BY169" s="53">
        <f t="shared" si="342"/>
        <v>0</v>
      </c>
      <c r="BZ169" s="10">
        <f t="shared" si="387"/>
        <v>959.98527000000013</v>
      </c>
      <c r="CA169" s="54">
        <f t="shared" si="388"/>
        <v>0</v>
      </c>
      <c r="CB169" s="10">
        <f t="shared" si="389"/>
        <v>959.98527000000013</v>
      </c>
      <c r="CC169" s="53" cm="1">
        <f t="array" aca="1" ref="CC169" ca="1">BZ169*CELL("contents",$Q169)</f>
        <v>191.99705400000005</v>
      </c>
      <c r="CD169" s="53" cm="1">
        <f t="array" aca="1" ref="CD169" ca="1">CA169*CELL("contents",$Q169)</f>
        <v>0</v>
      </c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>
        <f t="shared" si="390"/>
        <v>0</v>
      </c>
      <c r="CR169" s="51">
        <f t="shared" si="391"/>
        <v>0</v>
      </c>
      <c r="CS169" s="53">
        <f t="shared" si="376"/>
        <v>0</v>
      </c>
      <c r="CT169" s="53">
        <f t="shared" si="392"/>
        <v>0</v>
      </c>
      <c r="CU169" s="53">
        <f t="shared" si="393"/>
        <v>0</v>
      </c>
      <c r="CV169" s="53">
        <f t="shared" si="394"/>
        <v>0</v>
      </c>
      <c r="CW169" s="53">
        <f t="shared" si="395"/>
        <v>0</v>
      </c>
      <c r="CX169" s="53">
        <f t="shared" si="396"/>
        <v>0</v>
      </c>
      <c r="CY169" s="53">
        <f t="shared" si="397"/>
        <v>0</v>
      </c>
      <c r="CZ169" s="53">
        <f t="shared" si="398"/>
        <v>0</v>
      </c>
      <c r="DA169" s="53">
        <f t="shared" si="399"/>
        <v>0</v>
      </c>
      <c r="DB169" s="53">
        <f t="shared" si="400"/>
        <v>0</v>
      </c>
      <c r="DC169" s="53">
        <f t="shared" si="401"/>
        <v>0</v>
      </c>
      <c r="DD169" s="53">
        <f t="shared" si="402"/>
        <v>0</v>
      </c>
      <c r="DE169" s="10">
        <f t="shared" si="403"/>
        <v>0</v>
      </c>
      <c r="DF169" s="54">
        <f t="shared" si="404"/>
        <v>0</v>
      </c>
      <c r="DG169" s="10">
        <f t="shared" si="405"/>
        <v>0</v>
      </c>
      <c r="DH169" s="53" cm="1">
        <f t="array" aca="1" ref="DH169" ca="1">DE169*CELL("contents",$Q169)</f>
        <v>0</v>
      </c>
      <c r="DI169" s="53" cm="1">
        <f t="array" aca="1" ref="DI169" ca="1">DF169*CELL("contents",$Q169)</f>
        <v>0</v>
      </c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>
        <f t="shared" si="406"/>
        <v>0</v>
      </c>
      <c r="DW169" s="51">
        <f t="shared" si="407"/>
        <v>0</v>
      </c>
      <c r="DX169" s="53">
        <f t="shared" si="343"/>
        <v>0</v>
      </c>
      <c r="DY169" s="53">
        <f t="shared" si="344"/>
        <v>0</v>
      </c>
      <c r="DZ169" s="53">
        <f t="shared" si="345"/>
        <v>0</v>
      </c>
      <c r="EA169" s="53">
        <f t="shared" si="346"/>
        <v>0</v>
      </c>
      <c r="EB169" s="53">
        <f t="shared" si="347"/>
        <v>0</v>
      </c>
      <c r="EC169" s="53">
        <f t="shared" si="348"/>
        <v>0</v>
      </c>
      <c r="ED169" s="53">
        <f t="shared" si="349"/>
        <v>0</v>
      </c>
      <c r="EE169" s="53">
        <f t="shared" si="350"/>
        <v>0</v>
      </c>
      <c r="EF169" s="53">
        <f t="shared" si="351"/>
        <v>0</v>
      </c>
      <c r="EG169" s="53">
        <f t="shared" si="352"/>
        <v>0</v>
      </c>
      <c r="EH169" s="53">
        <f t="shared" si="353"/>
        <v>0</v>
      </c>
      <c r="EI169" s="53">
        <f t="shared" si="354"/>
        <v>0</v>
      </c>
      <c r="EJ169" s="10">
        <f t="shared" si="408"/>
        <v>0</v>
      </c>
      <c r="EK169" s="54">
        <f t="shared" si="409"/>
        <v>0</v>
      </c>
      <c r="EL169" s="10">
        <f t="shared" si="410"/>
        <v>0</v>
      </c>
      <c r="EM169" s="53" cm="1">
        <f t="array" aca="1" ref="EM169" ca="1">EJ169*CELL("contents",$Q169)</f>
        <v>0</v>
      </c>
      <c r="EN169" s="53" cm="1">
        <f t="array" aca="1" ref="EN169" ca="1">EK169*CELL("contents",$Q169)</f>
        <v>0</v>
      </c>
      <c r="EO169" s="11">
        <f t="shared" si="411"/>
        <v>959.98527000000013</v>
      </c>
      <c r="EP169" s="2">
        <v>1</v>
      </c>
      <c r="EQ169" s="2">
        <f t="shared" ref="EQ169:ET169" si="438">EP169*1.0215</f>
        <v>1.0215000000000001</v>
      </c>
      <c r="ER169" s="2">
        <f t="shared" si="438"/>
        <v>1.0434622500000001</v>
      </c>
      <c r="ES169" s="2">
        <f t="shared" si="438"/>
        <v>1.0658966883750003</v>
      </c>
      <c r="ET169" s="2">
        <f t="shared" si="438"/>
        <v>1.0888134671750629</v>
      </c>
      <c r="EU169" s="53">
        <f t="shared" si="356"/>
        <v>0</v>
      </c>
      <c r="EV169" s="53">
        <f t="shared" si="413"/>
        <v>959.98527000000013</v>
      </c>
      <c r="EW169" s="69">
        <f t="shared" si="357"/>
        <v>0</v>
      </c>
      <c r="EX169" s="69">
        <f t="shared" si="358"/>
        <v>0</v>
      </c>
      <c r="EY169" s="9">
        <f t="shared" si="415"/>
        <v>0</v>
      </c>
      <c r="EZ169" s="9">
        <f t="shared" si="378"/>
        <v>0</v>
      </c>
      <c r="FA169" s="9">
        <f t="shared" si="379"/>
        <v>0</v>
      </c>
      <c r="FB169" s="9">
        <f t="shared" si="380"/>
        <v>0</v>
      </c>
      <c r="FC169" t="s">
        <v>1541</v>
      </c>
    </row>
    <row r="170" spans="1:159" x14ac:dyDescent="0.25">
      <c r="A170" s="2">
        <v>1.2</v>
      </c>
      <c r="B170" s="3" t="s">
        <v>490</v>
      </c>
      <c r="C170" s="4" t="s">
        <v>157</v>
      </c>
      <c r="D170" s="2" t="s">
        <v>491</v>
      </c>
      <c r="E170" s="21" t="s">
        <v>492</v>
      </c>
      <c r="F170" s="2"/>
      <c r="G170" s="4" t="s">
        <v>151</v>
      </c>
      <c r="H170" s="6" t="s">
        <v>163</v>
      </c>
      <c r="I170" s="4" t="s">
        <v>348</v>
      </c>
      <c r="J170" s="7" t="s">
        <v>154</v>
      </c>
      <c r="K170" s="75">
        <v>115</v>
      </c>
      <c r="L170" s="81">
        <v>115</v>
      </c>
      <c r="M170" s="56">
        <v>0</v>
      </c>
      <c r="N170" s="86">
        <v>0</v>
      </c>
      <c r="O170" s="6" t="s">
        <v>155</v>
      </c>
      <c r="P170" s="2" t="s">
        <v>352</v>
      </c>
      <c r="Q170" s="200">
        <f>VLOOKUP(P170,Contingencies!$A$2:$D$7,4,FALSE)</f>
        <v>0.2</v>
      </c>
      <c r="R170" s="53">
        <f t="shared" si="431"/>
        <v>281.93400000000003</v>
      </c>
      <c r="S170" s="67">
        <f t="shared" si="360"/>
        <v>0</v>
      </c>
      <c r="T170" s="4"/>
      <c r="U170" s="29"/>
      <c r="V170" s="29"/>
      <c r="W170" s="2"/>
      <c r="X170" s="2"/>
      <c r="Y170" s="2"/>
      <c r="Z170" s="2"/>
      <c r="AA170" s="2"/>
      <c r="AB170" s="24"/>
      <c r="AC170" s="37">
        <v>12</v>
      </c>
      <c r="AD170" s="2"/>
      <c r="AE170" s="2"/>
      <c r="AF170" s="2"/>
      <c r="AG170" s="2">
        <f t="shared" si="361"/>
        <v>12</v>
      </c>
      <c r="AH170" s="51">
        <f t="shared" si="381"/>
        <v>0.08</v>
      </c>
      <c r="AI170" s="53">
        <f t="shared" si="319"/>
        <v>0</v>
      </c>
      <c r="AJ170" s="53">
        <f t="shared" si="320"/>
        <v>0</v>
      </c>
      <c r="AK170" s="53">
        <f t="shared" si="321"/>
        <v>0</v>
      </c>
      <c r="AL170" s="53">
        <f t="shared" si="322"/>
        <v>0</v>
      </c>
      <c r="AM170" s="53">
        <f t="shared" si="323"/>
        <v>0</v>
      </c>
      <c r="AN170" s="53">
        <f t="shared" si="324"/>
        <v>0</v>
      </c>
      <c r="AO170" s="53">
        <f t="shared" si="325"/>
        <v>0</v>
      </c>
      <c r="AP170" s="53">
        <f t="shared" si="326"/>
        <v>0</v>
      </c>
      <c r="AQ170" s="53">
        <f t="shared" si="327"/>
        <v>1409.67</v>
      </c>
      <c r="AR170" s="53">
        <f t="shared" si="328"/>
        <v>0</v>
      </c>
      <c r="AS170" s="53">
        <f t="shared" si="329"/>
        <v>0</v>
      </c>
      <c r="AT170" s="53">
        <f t="shared" si="330"/>
        <v>0</v>
      </c>
      <c r="AU170" s="10">
        <f t="shared" si="382"/>
        <v>1409.67</v>
      </c>
      <c r="AV170" s="54">
        <f t="shared" si="383"/>
        <v>0</v>
      </c>
      <c r="AW170" s="10">
        <f t="shared" si="384"/>
        <v>1409.67</v>
      </c>
      <c r="AX170" s="53" cm="1">
        <f t="array" aca="1" ref="AX170" ca="1">AU170*CELL("contents",$Q170)</f>
        <v>281.93400000000003</v>
      </c>
      <c r="AY170" s="53" cm="1">
        <f t="array" aca="1" ref="AY170" ca="1">AV170*CELL("contents",$Q170)</f>
        <v>0</v>
      </c>
      <c r="AZ170" s="2"/>
      <c r="BA170" s="2"/>
      <c r="BB170" s="2"/>
      <c r="BC170" s="2"/>
      <c r="BD170" s="2"/>
      <c r="BE170" s="2"/>
      <c r="BF170" s="38"/>
      <c r="BG170" s="2"/>
      <c r="BH170" s="2"/>
      <c r="BI170" s="2"/>
      <c r="BJ170" s="2"/>
      <c r="BK170" s="2"/>
      <c r="BL170" s="2">
        <f t="shared" si="385"/>
        <v>0</v>
      </c>
      <c r="BM170" s="51">
        <f t="shared" si="386"/>
        <v>0</v>
      </c>
      <c r="BN170" s="53">
        <f t="shared" si="331"/>
        <v>0</v>
      </c>
      <c r="BO170" s="53">
        <f t="shared" si="332"/>
        <v>0</v>
      </c>
      <c r="BP170" s="53">
        <f t="shared" si="333"/>
        <v>0</v>
      </c>
      <c r="BQ170" s="53">
        <f t="shared" si="334"/>
        <v>0</v>
      </c>
      <c r="BR170" s="53">
        <f t="shared" si="335"/>
        <v>0</v>
      </c>
      <c r="BS170" s="53">
        <f t="shared" si="336"/>
        <v>0</v>
      </c>
      <c r="BT170" s="53">
        <f t="shared" si="337"/>
        <v>0</v>
      </c>
      <c r="BU170" s="53">
        <f t="shared" si="338"/>
        <v>0</v>
      </c>
      <c r="BV170" s="53">
        <f t="shared" si="339"/>
        <v>0</v>
      </c>
      <c r="BW170" s="53">
        <f t="shared" si="340"/>
        <v>0</v>
      </c>
      <c r="BX170" s="53">
        <f t="shared" si="341"/>
        <v>0</v>
      </c>
      <c r="BY170" s="53">
        <f t="shared" si="342"/>
        <v>0</v>
      </c>
      <c r="BZ170" s="10">
        <f t="shared" si="387"/>
        <v>0</v>
      </c>
      <c r="CA170" s="54">
        <f t="shared" si="388"/>
        <v>0</v>
      </c>
      <c r="CB170" s="10">
        <f t="shared" si="389"/>
        <v>0</v>
      </c>
      <c r="CC170" s="53" cm="1">
        <f t="array" aca="1" ref="CC170" ca="1">BZ170*CELL("contents",$Q170)</f>
        <v>0</v>
      </c>
      <c r="CD170" s="53" cm="1">
        <f t="array" aca="1" ref="CD170" ca="1">CA170*CELL("contents",$Q170)</f>
        <v>0</v>
      </c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>
        <f t="shared" si="390"/>
        <v>0</v>
      </c>
      <c r="CR170" s="51">
        <f t="shared" si="391"/>
        <v>0</v>
      </c>
      <c r="CS170" s="53">
        <f t="shared" si="376"/>
        <v>0</v>
      </c>
      <c r="CT170" s="53">
        <f t="shared" si="392"/>
        <v>0</v>
      </c>
      <c r="CU170" s="53">
        <f t="shared" si="393"/>
        <v>0</v>
      </c>
      <c r="CV170" s="53">
        <f t="shared" si="394"/>
        <v>0</v>
      </c>
      <c r="CW170" s="53">
        <f t="shared" si="395"/>
        <v>0</v>
      </c>
      <c r="CX170" s="53">
        <f t="shared" si="396"/>
        <v>0</v>
      </c>
      <c r="CY170" s="53">
        <f t="shared" si="397"/>
        <v>0</v>
      </c>
      <c r="CZ170" s="53">
        <f t="shared" si="398"/>
        <v>0</v>
      </c>
      <c r="DA170" s="53">
        <f t="shared" si="399"/>
        <v>0</v>
      </c>
      <c r="DB170" s="53">
        <f t="shared" si="400"/>
        <v>0</v>
      </c>
      <c r="DC170" s="53">
        <f t="shared" si="401"/>
        <v>0</v>
      </c>
      <c r="DD170" s="53">
        <f t="shared" si="402"/>
        <v>0</v>
      </c>
      <c r="DE170" s="10">
        <f t="shared" si="403"/>
        <v>0</v>
      </c>
      <c r="DF170" s="54">
        <f t="shared" si="404"/>
        <v>0</v>
      </c>
      <c r="DG170" s="10">
        <f t="shared" si="405"/>
        <v>0</v>
      </c>
      <c r="DH170" s="53" cm="1">
        <f t="array" aca="1" ref="DH170" ca="1">DE170*CELL("contents",$Q170)</f>
        <v>0</v>
      </c>
      <c r="DI170" s="53" cm="1">
        <f t="array" aca="1" ref="DI170" ca="1">DF170*CELL("contents",$Q170)</f>
        <v>0</v>
      </c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>
        <f t="shared" si="406"/>
        <v>0</v>
      </c>
      <c r="DW170" s="51">
        <f t="shared" si="407"/>
        <v>0</v>
      </c>
      <c r="DX170" s="53">
        <f t="shared" si="343"/>
        <v>0</v>
      </c>
      <c r="DY170" s="53">
        <f t="shared" si="344"/>
        <v>0</v>
      </c>
      <c r="DZ170" s="53">
        <f t="shared" si="345"/>
        <v>0</v>
      </c>
      <c r="EA170" s="53">
        <f t="shared" si="346"/>
        <v>0</v>
      </c>
      <c r="EB170" s="53">
        <f t="shared" si="347"/>
        <v>0</v>
      </c>
      <c r="EC170" s="53">
        <f t="shared" si="348"/>
        <v>0</v>
      </c>
      <c r="ED170" s="53">
        <f t="shared" si="349"/>
        <v>0</v>
      </c>
      <c r="EE170" s="53">
        <f t="shared" si="350"/>
        <v>0</v>
      </c>
      <c r="EF170" s="53">
        <f t="shared" si="351"/>
        <v>0</v>
      </c>
      <c r="EG170" s="53">
        <f t="shared" si="352"/>
        <v>0</v>
      </c>
      <c r="EH170" s="53">
        <f t="shared" si="353"/>
        <v>0</v>
      </c>
      <c r="EI170" s="53">
        <f t="shared" si="354"/>
        <v>0</v>
      </c>
      <c r="EJ170" s="10">
        <f t="shared" si="408"/>
        <v>0</v>
      </c>
      <c r="EK170" s="54">
        <f t="shared" si="409"/>
        <v>0</v>
      </c>
      <c r="EL170" s="10">
        <f t="shared" si="410"/>
        <v>0</v>
      </c>
      <c r="EM170" s="53" cm="1">
        <f t="array" aca="1" ref="EM170" ca="1">EJ170*CELL("contents",$Q170)</f>
        <v>0</v>
      </c>
      <c r="EN170" s="53" cm="1">
        <f t="array" aca="1" ref="EN170" ca="1">EK170*CELL("contents",$Q170)</f>
        <v>0</v>
      </c>
      <c r="EO170" s="11">
        <f t="shared" si="411"/>
        <v>1409.67</v>
      </c>
      <c r="EP170" s="2">
        <v>1</v>
      </c>
      <c r="EQ170" s="2">
        <f t="shared" ref="EQ170:ET170" si="439">EP170*1.0215</f>
        <v>1.0215000000000001</v>
      </c>
      <c r="ER170" s="2">
        <f t="shared" si="439"/>
        <v>1.0434622500000001</v>
      </c>
      <c r="ES170" s="2">
        <f t="shared" si="439"/>
        <v>1.0658966883750003</v>
      </c>
      <c r="ET170" s="2">
        <f t="shared" si="439"/>
        <v>1.0888134671750629</v>
      </c>
      <c r="EU170" s="53">
        <f t="shared" si="356"/>
        <v>1409.67</v>
      </c>
      <c r="EV170" s="53">
        <f t="shared" si="413"/>
        <v>0</v>
      </c>
      <c r="EW170" s="69">
        <f t="shared" si="357"/>
        <v>0</v>
      </c>
      <c r="EX170" s="69">
        <f t="shared" si="358"/>
        <v>0</v>
      </c>
      <c r="EY170" s="9">
        <f t="shared" si="415"/>
        <v>0</v>
      </c>
      <c r="EZ170" s="9">
        <f t="shared" si="378"/>
        <v>0</v>
      </c>
      <c r="FA170" s="9">
        <f t="shared" si="379"/>
        <v>0</v>
      </c>
      <c r="FB170" s="9">
        <f t="shared" si="380"/>
        <v>0</v>
      </c>
      <c r="FC170" t="s">
        <v>1541</v>
      </c>
    </row>
    <row r="171" spans="1:159" x14ac:dyDescent="0.25">
      <c r="A171" s="2">
        <v>1.2</v>
      </c>
      <c r="B171" s="3" t="s">
        <v>493</v>
      </c>
      <c r="C171" s="4" t="s">
        <v>157</v>
      </c>
      <c r="D171" s="2" t="s">
        <v>484</v>
      </c>
      <c r="E171" s="21" t="s">
        <v>494</v>
      </c>
      <c r="F171" s="2"/>
      <c r="G171" s="4" t="s">
        <v>151</v>
      </c>
      <c r="H171" s="6" t="s">
        <v>163</v>
      </c>
      <c r="I171" s="4" t="s">
        <v>348</v>
      </c>
      <c r="J171" s="7" t="s">
        <v>154</v>
      </c>
      <c r="K171" s="75">
        <v>115</v>
      </c>
      <c r="L171" s="81">
        <v>115</v>
      </c>
      <c r="M171" s="56">
        <v>0</v>
      </c>
      <c r="N171" s="86">
        <v>0</v>
      </c>
      <c r="O171" s="6" t="s">
        <v>155</v>
      </c>
      <c r="P171" s="2" t="s">
        <v>352</v>
      </c>
      <c r="Q171" s="200">
        <f>VLOOKUP(P171,Contingencies!$A$2:$D$7,4,FALSE)</f>
        <v>0.2</v>
      </c>
      <c r="R171" s="53">
        <f t="shared" si="431"/>
        <v>287.99558100000007</v>
      </c>
      <c r="S171" s="67">
        <f t="shared" si="360"/>
        <v>0</v>
      </c>
      <c r="T171" s="4"/>
      <c r="U171" s="29"/>
      <c r="V171" s="29"/>
      <c r="W171" s="2"/>
      <c r="X171" s="2"/>
      <c r="Y171" s="2"/>
      <c r="Z171" s="2"/>
      <c r="AA171" s="38"/>
      <c r="AB171" s="24"/>
      <c r="AC171" s="2"/>
      <c r="AD171" s="2"/>
      <c r="AE171" s="2"/>
      <c r="AF171" s="2"/>
      <c r="AG171" s="2">
        <f t="shared" si="361"/>
        <v>0</v>
      </c>
      <c r="AH171" s="51">
        <f t="shared" si="381"/>
        <v>0</v>
      </c>
      <c r="AI171" s="53">
        <f t="shared" si="319"/>
        <v>0</v>
      </c>
      <c r="AJ171" s="53">
        <f t="shared" si="320"/>
        <v>0</v>
      </c>
      <c r="AK171" s="53">
        <f t="shared" si="321"/>
        <v>0</v>
      </c>
      <c r="AL171" s="53">
        <f t="shared" si="322"/>
        <v>0</v>
      </c>
      <c r="AM171" s="53">
        <f t="shared" si="323"/>
        <v>0</v>
      </c>
      <c r="AN171" s="53">
        <f t="shared" si="324"/>
        <v>0</v>
      </c>
      <c r="AO171" s="53">
        <f t="shared" si="325"/>
        <v>0</v>
      </c>
      <c r="AP171" s="53">
        <f t="shared" si="326"/>
        <v>0</v>
      </c>
      <c r="AQ171" s="53">
        <f t="shared" si="327"/>
        <v>0</v>
      </c>
      <c r="AR171" s="53">
        <f t="shared" si="328"/>
        <v>0</v>
      </c>
      <c r="AS171" s="53">
        <f t="shared" si="329"/>
        <v>0</v>
      </c>
      <c r="AT171" s="53">
        <f t="shared" si="330"/>
        <v>0</v>
      </c>
      <c r="AU171" s="10">
        <f t="shared" si="382"/>
        <v>0</v>
      </c>
      <c r="AV171" s="54">
        <f t="shared" si="383"/>
        <v>0</v>
      </c>
      <c r="AW171" s="10">
        <f t="shared" si="384"/>
        <v>0</v>
      </c>
      <c r="AX171" s="53" cm="1">
        <f t="array" aca="1" ref="AX171" ca="1">AU171*CELL("contents",$Q171)</f>
        <v>0</v>
      </c>
      <c r="AY171" s="53" cm="1">
        <f t="array" aca="1" ref="AY171" ca="1">AV171*CELL("contents",$Q171)</f>
        <v>0</v>
      </c>
      <c r="AZ171" s="2"/>
      <c r="BA171" s="2"/>
      <c r="BB171" s="2"/>
      <c r="BC171" s="2"/>
      <c r="BD171" s="2"/>
      <c r="BE171" s="2"/>
      <c r="BF171" s="2"/>
      <c r="BG171" s="2"/>
      <c r="BH171" s="37">
        <v>12</v>
      </c>
      <c r="BI171" s="2"/>
      <c r="BJ171" s="2"/>
      <c r="BK171" s="2"/>
      <c r="BL171" s="2">
        <f t="shared" si="385"/>
        <v>12</v>
      </c>
      <c r="BM171" s="51">
        <f t="shared" si="386"/>
        <v>0.08</v>
      </c>
      <c r="BN171" s="53">
        <f t="shared" si="331"/>
        <v>0</v>
      </c>
      <c r="BO171" s="53">
        <f t="shared" si="332"/>
        <v>0</v>
      </c>
      <c r="BP171" s="53">
        <f t="shared" si="333"/>
        <v>0</v>
      </c>
      <c r="BQ171" s="53">
        <f t="shared" si="334"/>
        <v>0</v>
      </c>
      <c r="BR171" s="53">
        <f t="shared" si="335"/>
        <v>0</v>
      </c>
      <c r="BS171" s="53">
        <f t="shared" si="336"/>
        <v>0</v>
      </c>
      <c r="BT171" s="53">
        <f t="shared" si="337"/>
        <v>0</v>
      </c>
      <c r="BU171" s="53">
        <f t="shared" si="338"/>
        <v>0</v>
      </c>
      <c r="BV171" s="53">
        <f t="shared" si="339"/>
        <v>1439.9779050000002</v>
      </c>
      <c r="BW171" s="53">
        <f t="shared" si="340"/>
        <v>0</v>
      </c>
      <c r="BX171" s="53">
        <f t="shared" si="341"/>
        <v>0</v>
      </c>
      <c r="BY171" s="53">
        <f t="shared" si="342"/>
        <v>0</v>
      </c>
      <c r="BZ171" s="10">
        <f t="shared" si="387"/>
        <v>1439.9779050000002</v>
      </c>
      <c r="CA171" s="54">
        <f t="shared" si="388"/>
        <v>0</v>
      </c>
      <c r="CB171" s="10">
        <f t="shared" si="389"/>
        <v>1439.9779050000002</v>
      </c>
      <c r="CC171" s="53" cm="1">
        <f t="array" aca="1" ref="CC171" ca="1">BZ171*CELL("contents",$Q171)</f>
        <v>287.99558100000007</v>
      </c>
      <c r="CD171" s="53" cm="1">
        <f t="array" aca="1" ref="CD171" ca="1">CA171*CELL("contents",$Q171)</f>
        <v>0</v>
      </c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>
        <f t="shared" si="390"/>
        <v>0</v>
      </c>
      <c r="CR171" s="51">
        <f t="shared" si="391"/>
        <v>0</v>
      </c>
      <c r="CS171" s="53">
        <f t="shared" si="376"/>
        <v>0</v>
      </c>
      <c r="CT171" s="53">
        <f t="shared" si="392"/>
        <v>0</v>
      </c>
      <c r="CU171" s="53">
        <f t="shared" si="393"/>
        <v>0</v>
      </c>
      <c r="CV171" s="53">
        <f t="shared" si="394"/>
        <v>0</v>
      </c>
      <c r="CW171" s="53">
        <f t="shared" si="395"/>
        <v>0</v>
      </c>
      <c r="CX171" s="53">
        <f t="shared" si="396"/>
        <v>0</v>
      </c>
      <c r="CY171" s="53">
        <f t="shared" si="397"/>
        <v>0</v>
      </c>
      <c r="CZ171" s="53">
        <f t="shared" si="398"/>
        <v>0</v>
      </c>
      <c r="DA171" s="53">
        <f t="shared" si="399"/>
        <v>0</v>
      </c>
      <c r="DB171" s="53">
        <f t="shared" si="400"/>
        <v>0</v>
      </c>
      <c r="DC171" s="53">
        <f t="shared" si="401"/>
        <v>0</v>
      </c>
      <c r="DD171" s="53">
        <f t="shared" si="402"/>
        <v>0</v>
      </c>
      <c r="DE171" s="10">
        <f t="shared" si="403"/>
        <v>0</v>
      </c>
      <c r="DF171" s="54">
        <f t="shared" si="404"/>
        <v>0</v>
      </c>
      <c r="DG171" s="10">
        <f t="shared" si="405"/>
        <v>0</v>
      </c>
      <c r="DH171" s="53" cm="1">
        <f t="array" aca="1" ref="DH171" ca="1">DE171*CELL("contents",$Q171)</f>
        <v>0</v>
      </c>
      <c r="DI171" s="53" cm="1">
        <f t="array" aca="1" ref="DI171" ca="1">DF171*CELL("contents",$Q171)</f>
        <v>0</v>
      </c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>
        <f t="shared" si="406"/>
        <v>0</v>
      </c>
      <c r="DW171" s="51">
        <f t="shared" si="407"/>
        <v>0</v>
      </c>
      <c r="DX171" s="53">
        <f t="shared" si="343"/>
        <v>0</v>
      </c>
      <c r="DY171" s="53">
        <f t="shared" si="344"/>
        <v>0</v>
      </c>
      <c r="DZ171" s="53">
        <f t="shared" si="345"/>
        <v>0</v>
      </c>
      <c r="EA171" s="53">
        <f t="shared" si="346"/>
        <v>0</v>
      </c>
      <c r="EB171" s="53">
        <f t="shared" si="347"/>
        <v>0</v>
      </c>
      <c r="EC171" s="53">
        <f t="shared" si="348"/>
        <v>0</v>
      </c>
      <c r="ED171" s="53">
        <f t="shared" si="349"/>
        <v>0</v>
      </c>
      <c r="EE171" s="53">
        <f t="shared" si="350"/>
        <v>0</v>
      </c>
      <c r="EF171" s="53">
        <f t="shared" si="351"/>
        <v>0</v>
      </c>
      <c r="EG171" s="53">
        <f t="shared" si="352"/>
        <v>0</v>
      </c>
      <c r="EH171" s="53">
        <f t="shared" si="353"/>
        <v>0</v>
      </c>
      <c r="EI171" s="53">
        <f t="shared" si="354"/>
        <v>0</v>
      </c>
      <c r="EJ171" s="10">
        <f t="shared" si="408"/>
        <v>0</v>
      </c>
      <c r="EK171" s="54">
        <f t="shared" si="409"/>
        <v>0</v>
      </c>
      <c r="EL171" s="10">
        <f t="shared" si="410"/>
        <v>0</v>
      </c>
      <c r="EM171" s="53" cm="1">
        <f t="array" aca="1" ref="EM171" ca="1">EJ171*CELL("contents",$Q171)</f>
        <v>0</v>
      </c>
      <c r="EN171" s="53" cm="1">
        <f t="array" aca="1" ref="EN171" ca="1">EK171*CELL("contents",$Q171)</f>
        <v>0</v>
      </c>
      <c r="EO171" s="11">
        <f t="shared" si="411"/>
        <v>1439.9779050000002</v>
      </c>
      <c r="EP171" s="2">
        <v>1</v>
      </c>
      <c r="EQ171" s="2">
        <f t="shared" ref="EQ171:ET171" si="440">EP171*1.0215</f>
        <v>1.0215000000000001</v>
      </c>
      <c r="ER171" s="2">
        <f t="shared" si="440"/>
        <v>1.0434622500000001</v>
      </c>
      <c r="ES171" s="2">
        <f t="shared" si="440"/>
        <v>1.0658966883750003</v>
      </c>
      <c r="ET171" s="2">
        <f t="shared" si="440"/>
        <v>1.0888134671750629</v>
      </c>
      <c r="EU171" s="53">
        <f t="shared" si="356"/>
        <v>0</v>
      </c>
      <c r="EV171" s="53">
        <f t="shared" si="413"/>
        <v>1439.9779050000002</v>
      </c>
      <c r="EW171" s="69">
        <f t="shared" si="357"/>
        <v>0</v>
      </c>
      <c r="EX171" s="69">
        <f t="shared" si="358"/>
        <v>0</v>
      </c>
      <c r="EY171" s="9">
        <f t="shared" si="415"/>
        <v>0</v>
      </c>
      <c r="EZ171" s="9">
        <f t="shared" si="378"/>
        <v>0</v>
      </c>
      <c r="FA171" s="9">
        <f t="shared" si="379"/>
        <v>0</v>
      </c>
      <c r="FB171" s="9">
        <f t="shared" si="380"/>
        <v>0</v>
      </c>
      <c r="FC171" t="s">
        <v>1541</v>
      </c>
    </row>
    <row r="172" spans="1:159" x14ac:dyDescent="0.25">
      <c r="A172" s="2">
        <v>1.2</v>
      </c>
      <c r="B172" s="3" t="s">
        <v>495</v>
      </c>
      <c r="C172" s="4" t="s">
        <v>157</v>
      </c>
      <c r="D172" s="2" t="s">
        <v>491</v>
      </c>
      <c r="E172" s="21" t="s">
        <v>496</v>
      </c>
      <c r="F172" s="2"/>
      <c r="G172" s="4" t="s">
        <v>151</v>
      </c>
      <c r="H172" s="6" t="s">
        <v>163</v>
      </c>
      <c r="I172" s="4" t="s">
        <v>348</v>
      </c>
      <c r="J172" s="7" t="s">
        <v>154</v>
      </c>
      <c r="K172" s="75">
        <v>115</v>
      </c>
      <c r="L172" s="82">
        <v>115</v>
      </c>
      <c r="M172" s="57">
        <v>0</v>
      </c>
      <c r="N172" s="86">
        <v>0</v>
      </c>
      <c r="O172" s="6" t="s">
        <v>155</v>
      </c>
      <c r="P172" s="2" t="s">
        <v>352</v>
      </c>
      <c r="Q172" s="200">
        <f>VLOOKUP(P172,Contingencies!$A$2:$D$7,4,FALSE)</f>
        <v>0.2</v>
      </c>
      <c r="R172" s="53">
        <f t="shared" si="431"/>
        <v>939.7800000000002</v>
      </c>
      <c r="S172" s="67">
        <f t="shared" si="360"/>
        <v>0</v>
      </c>
      <c r="T172" s="4"/>
      <c r="U172" s="29"/>
      <c r="V172" s="29"/>
      <c r="W172" s="2"/>
      <c r="X172" s="2"/>
      <c r="Y172" s="2"/>
      <c r="Z172" s="2"/>
      <c r="AA172" s="2"/>
      <c r="AB172" s="24"/>
      <c r="AC172" s="2"/>
      <c r="AD172" s="37">
        <v>40</v>
      </c>
      <c r="AE172" s="2"/>
      <c r="AF172" s="2"/>
      <c r="AG172" s="2">
        <f t="shared" si="361"/>
        <v>40</v>
      </c>
      <c r="AH172" s="51">
        <f t="shared" si="381"/>
        <v>0.26666666666666666</v>
      </c>
      <c r="AI172" s="53">
        <f t="shared" si="319"/>
        <v>0</v>
      </c>
      <c r="AJ172" s="53">
        <f t="shared" si="320"/>
        <v>0</v>
      </c>
      <c r="AK172" s="53">
        <f t="shared" si="321"/>
        <v>0</v>
      </c>
      <c r="AL172" s="53">
        <f t="shared" si="322"/>
        <v>0</v>
      </c>
      <c r="AM172" s="53">
        <f t="shared" si="323"/>
        <v>0</v>
      </c>
      <c r="AN172" s="53">
        <f t="shared" si="324"/>
        <v>0</v>
      </c>
      <c r="AO172" s="53">
        <f t="shared" si="325"/>
        <v>0</v>
      </c>
      <c r="AP172" s="53">
        <f t="shared" si="326"/>
        <v>0</v>
      </c>
      <c r="AQ172" s="53">
        <f t="shared" si="327"/>
        <v>0</v>
      </c>
      <c r="AR172" s="53">
        <f t="shared" si="328"/>
        <v>4698.9000000000005</v>
      </c>
      <c r="AS172" s="53">
        <f t="shared" si="329"/>
        <v>0</v>
      </c>
      <c r="AT172" s="53">
        <f t="shared" si="330"/>
        <v>0</v>
      </c>
      <c r="AU172" s="10">
        <f t="shared" si="382"/>
        <v>4698.9000000000005</v>
      </c>
      <c r="AV172" s="54">
        <f t="shared" si="383"/>
        <v>0</v>
      </c>
      <c r="AW172" s="10">
        <f t="shared" si="384"/>
        <v>4698.9000000000005</v>
      </c>
      <c r="AX172" s="53" cm="1">
        <f t="array" aca="1" ref="AX172" ca="1">AU172*CELL("contents",$Q172)</f>
        <v>939.7800000000002</v>
      </c>
      <c r="AY172" s="53" cm="1">
        <f t="array" aca="1" ref="AY172" ca="1">AV172*CELL("contents",$Q172)</f>
        <v>0</v>
      </c>
      <c r="AZ172" s="2"/>
      <c r="BA172" s="2"/>
      <c r="BB172" s="2"/>
      <c r="BC172" s="2"/>
      <c r="BD172" s="2"/>
      <c r="BE172" s="2"/>
      <c r="BF172" s="38"/>
      <c r="BG172" s="2"/>
      <c r="BH172" s="2"/>
      <c r="BI172" s="2"/>
      <c r="BJ172" s="2"/>
      <c r="BK172" s="2"/>
      <c r="BL172" s="2">
        <f t="shared" si="385"/>
        <v>0</v>
      </c>
      <c r="BM172" s="51">
        <f t="shared" si="386"/>
        <v>0</v>
      </c>
      <c r="BN172" s="53">
        <f t="shared" si="331"/>
        <v>0</v>
      </c>
      <c r="BO172" s="53">
        <f t="shared" si="332"/>
        <v>0</v>
      </c>
      <c r="BP172" s="53">
        <f t="shared" si="333"/>
        <v>0</v>
      </c>
      <c r="BQ172" s="53">
        <f t="shared" si="334"/>
        <v>0</v>
      </c>
      <c r="BR172" s="53">
        <f t="shared" si="335"/>
        <v>0</v>
      </c>
      <c r="BS172" s="53">
        <f t="shared" si="336"/>
        <v>0</v>
      </c>
      <c r="BT172" s="53">
        <f t="shared" si="337"/>
        <v>0</v>
      </c>
      <c r="BU172" s="53">
        <f t="shared" si="338"/>
        <v>0</v>
      </c>
      <c r="BV172" s="53">
        <f t="shared" si="339"/>
        <v>0</v>
      </c>
      <c r="BW172" s="53">
        <f t="shared" si="340"/>
        <v>0</v>
      </c>
      <c r="BX172" s="53">
        <f t="shared" si="341"/>
        <v>0</v>
      </c>
      <c r="BY172" s="53">
        <f t="shared" si="342"/>
        <v>0</v>
      </c>
      <c r="BZ172" s="10">
        <f t="shared" si="387"/>
        <v>0</v>
      </c>
      <c r="CA172" s="54">
        <f t="shared" si="388"/>
        <v>0</v>
      </c>
      <c r="CB172" s="10">
        <f t="shared" si="389"/>
        <v>0</v>
      </c>
      <c r="CC172" s="53" cm="1">
        <f t="array" aca="1" ref="CC172" ca="1">BZ172*CELL("contents",$Q172)</f>
        <v>0</v>
      </c>
      <c r="CD172" s="53" cm="1">
        <f t="array" aca="1" ref="CD172" ca="1">CA172*CELL("contents",$Q172)</f>
        <v>0</v>
      </c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>
        <f t="shared" si="390"/>
        <v>0</v>
      </c>
      <c r="CR172" s="51">
        <f t="shared" si="391"/>
        <v>0</v>
      </c>
      <c r="CS172" s="53">
        <f t="shared" si="376"/>
        <v>0</v>
      </c>
      <c r="CT172" s="53">
        <f t="shared" si="392"/>
        <v>0</v>
      </c>
      <c r="CU172" s="53">
        <f t="shared" si="393"/>
        <v>0</v>
      </c>
      <c r="CV172" s="53">
        <f t="shared" si="394"/>
        <v>0</v>
      </c>
      <c r="CW172" s="53">
        <f t="shared" si="395"/>
        <v>0</v>
      </c>
      <c r="CX172" s="53">
        <f t="shared" si="396"/>
        <v>0</v>
      </c>
      <c r="CY172" s="53">
        <f t="shared" si="397"/>
        <v>0</v>
      </c>
      <c r="CZ172" s="53">
        <f t="shared" si="398"/>
        <v>0</v>
      </c>
      <c r="DA172" s="53">
        <f t="shared" si="399"/>
        <v>0</v>
      </c>
      <c r="DB172" s="53">
        <f t="shared" si="400"/>
        <v>0</v>
      </c>
      <c r="DC172" s="53">
        <f t="shared" si="401"/>
        <v>0</v>
      </c>
      <c r="DD172" s="53">
        <f t="shared" si="402"/>
        <v>0</v>
      </c>
      <c r="DE172" s="10">
        <f t="shared" si="403"/>
        <v>0</v>
      </c>
      <c r="DF172" s="54">
        <f t="shared" si="404"/>
        <v>0</v>
      </c>
      <c r="DG172" s="10">
        <f t="shared" si="405"/>
        <v>0</v>
      </c>
      <c r="DH172" s="53" cm="1">
        <f t="array" aca="1" ref="DH172" ca="1">DE172*CELL("contents",$Q172)</f>
        <v>0</v>
      </c>
      <c r="DI172" s="53" cm="1">
        <f t="array" aca="1" ref="DI172" ca="1">DF172*CELL("contents",$Q172)</f>
        <v>0</v>
      </c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>
        <f t="shared" si="406"/>
        <v>0</v>
      </c>
      <c r="DW172" s="51">
        <f t="shared" si="407"/>
        <v>0</v>
      </c>
      <c r="DX172" s="53">
        <f t="shared" si="343"/>
        <v>0</v>
      </c>
      <c r="DY172" s="53">
        <f t="shared" si="344"/>
        <v>0</v>
      </c>
      <c r="DZ172" s="53">
        <f t="shared" si="345"/>
        <v>0</v>
      </c>
      <c r="EA172" s="53">
        <f t="shared" si="346"/>
        <v>0</v>
      </c>
      <c r="EB172" s="53">
        <f t="shared" si="347"/>
        <v>0</v>
      </c>
      <c r="EC172" s="53">
        <f t="shared" si="348"/>
        <v>0</v>
      </c>
      <c r="ED172" s="53">
        <f t="shared" si="349"/>
        <v>0</v>
      </c>
      <c r="EE172" s="53">
        <f t="shared" si="350"/>
        <v>0</v>
      </c>
      <c r="EF172" s="53">
        <f t="shared" si="351"/>
        <v>0</v>
      </c>
      <c r="EG172" s="53">
        <f t="shared" si="352"/>
        <v>0</v>
      </c>
      <c r="EH172" s="53">
        <f t="shared" si="353"/>
        <v>0</v>
      </c>
      <c r="EI172" s="53">
        <f t="shared" si="354"/>
        <v>0</v>
      </c>
      <c r="EJ172" s="10">
        <f t="shared" si="408"/>
        <v>0</v>
      </c>
      <c r="EK172" s="54">
        <f t="shared" si="409"/>
        <v>0</v>
      </c>
      <c r="EL172" s="10">
        <f t="shared" si="410"/>
        <v>0</v>
      </c>
      <c r="EM172" s="53" cm="1">
        <f t="array" aca="1" ref="EM172" ca="1">EJ172*CELL("contents",$Q172)</f>
        <v>0</v>
      </c>
      <c r="EN172" s="53" cm="1">
        <f t="array" aca="1" ref="EN172" ca="1">EK172*CELL("contents",$Q172)</f>
        <v>0</v>
      </c>
      <c r="EO172" s="11">
        <f t="shared" si="411"/>
        <v>4698.9000000000005</v>
      </c>
      <c r="EP172" s="2">
        <v>1</v>
      </c>
      <c r="EQ172" s="2">
        <f t="shared" ref="EQ172:ET172" si="441">EP172*1.0215</f>
        <v>1.0215000000000001</v>
      </c>
      <c r="ER172" s="2">
        <f t="shared" si="441"/>
        <v>1.0434622500000001</v>
      </c>
      <c r="ES172" s="2">
        <f t="shared" si="441"/>
        <v>1.0658966883750003</v>
      </c>
      <c r="ET172" s="2">
        <f t="shared" si="441"/>
        <v>1.0888134671750629</v>
      </c>
      <c r="EU172" s="53">
        <f t="shared" si="356"/>
        <v>4698.9000000000005</v>
      </c>
      <c r="EV172" s="53">
        <f t="shared" si="413"/>
        <v>0</v>
      </c>
      <c r="EW172" s="69">
        <f t="shared" si="357"/>
        <v>0</v>
      </c>
      <c r="EX172" s="69">
        <f t="shared" si="358"/>
        <v>0</v>
      </c>
      <c r="EY172" s="9">
        <f t="shared" si="415"/>
        <v>0</v>
      </c>
      <c r="EZ172" s="9">
        <f t="shared" si="378"/>
        <v>0</v>
      </c>
      <c r="FA172" s="9">
        <f t="shared" si="379"/>
        <v>0</v>
      </c>
      <c r="FB172" s="9">
        <f t="shared" si="380"/>
        <v>0</v>
      </c>
      <c r="FC172" t="s">
        <v>1541</v>
      </c>
    </row>
    <row r="173" spans="1:159" x14ac:dyDescent="0.25">
      <c r="A173" s="2">
        <v>1.2</v>
      </c>
      <c r="B173" s="3" t="s">
        <v>497</v>
      </c>
      <c r="C173" s="4" t="s">
        <v>157</v>
      </c>
      <c r="D173" s="2" t="s">
        <v>484</v>
      </c>
      <c r="E173" s="21" t="s">
        <v>498</v>
      </c>
      <c r="F173" s="2"/>
      <c r="G173" s="4" t="s">
        <v>151</v>
      </c>
      <c r="H173" s="6" t="s">
        <v>163</v>
      </c>
      <c r="I173" s="4" t="s">
        <v>348</v>
      </c>
      <c r="J173" s="7" t="s">
        <v>154</v>
      </c>
      <c r="K173" s="75">
        <v>115</v>
      </c>
      <c r="L173" s="81">
        <v>115</v>
      </c>
      <c r="M173" s="56">
        <v>0</v>
      </c>
      <c r="N173" s="86">
        <v>0</v>
      </c>
      <c r="O173" s="6" t="s">
        <v>155</v>
      </c>
      <c r="P173" s="2" t="s">
        <v>352</v>
      </c>
      <c r="Q173" s="200">
        <f>VLOOKUP(P173,Contingencies!$A$2:$D$7,4,FALSE)</f>
        <v>0.2</v>
      </c>
      <c r="R173" s="53">
        <f t="shared" si="431"/>
        <v>959.98527000000013</v>
      </c>
      <c r="S173" s="67">
        <f t="shared" si="360"/>
        <v>0</v>
      </c>
      <c r="T173" s="4"/>
      <c r="U173" s="29"/>
      <c r="V173" s="29"/>
      <c r="W173" s="2"/>
      <c r="X173" s="2"/>
      <c r="Y173" s="2"/>
      <c r="Z173" s="2"/>
      <c r="AA173" s="38"/>
      <c r="AB173" s="24"/>
      <c r="AC173" s="2"/>
      <c r="AD173" s="2"/>
      <c r="AE173" s="2"/>
      <c r="AF173" s="2"/>
      <c r="AG173" s="2">
        <f t="shared" si="361"/>
        <v>0</v>
      </c>
      <c r="AH173" s="51">
        <f t="shared" si="381"/>
        <v>0</v>
      </c>
      <c r="AI173" s="53">
        <f t="shared" si="319"/>
        <v>0</v>
      </c>
      <c r="AJ173" s="53">
        <f t="shared" si="320"/>
        <v>0</v>
      </c>
      <c r="AK173" s="53">
        <f t="shared" si="321"/>
        <v>0</v>
      </c>
      <c r="AL173" s="53">
        <f t="shared" si="322"/>
        <v>0</v>
      </c>
      <c r="AM173" s="53">
        <f t="shared" si="323"/>
        <v>0</v>
      </c>
      <c r="AN173" s="53">
        <f t="shared" si="324"/>
        <v>0</v>
      </c>
      <c r="AO173" s="53">
        <f t="shared" si="325"/>
        <v>0</v>
      </c>
      <c r="AP173" s="53">
        <f t="shared" si="326"/>
        <v>0</v>
      </c>
      <c r="AQ173" s="53">
        <f t="shared" si="327"/>
        <v>0</v>
      </c>
      <c r="AR173" s="53">
        <f t="shared" si="328"/>
        <v>0</v>
      </c>
      <c r="AS173" s="53">
        <f t="shared" si="329"/>
        <v>0</v>
      </c>
      <c r="AT173" s="53">
        <f t="shared" si="330"/>
        <v>0</v>
      </c>
      <c r="AU173" s="10">
        <f t="shared" si="382"/>
        <v>0</v>
      </c>
      <c r="AV173" s="54">
        <f t="shared" si="383"/>
        <v>0</v>
      </c>
      <c r="AW173" s="10">
        <f t="shared" si="384"/>
        <v>0</v>
      </c>
      <c r="AX173" s="53" cm="1">
        <f t="array" aca="1" ref="AX173" ca="1">AU173*CELL("contents",$Q173)</f>
        <v>0</v>
      </c>
      <c r="AY173" s="53" cm="1">
        <f t="array" aca="1" ref="AY173" ca="1">AV173*CELL("contents",$Q173)</f>
        <v>0</v>
      </c>
      <c r="AZ173" s="2"/>
      <c r="BA173" s="2"/>
      <c r="BB173" s="2"/>
      <c r="BC173" s="2"/>
      <c r="BD173" s="2"/>
      <c r="BE173" s="2"/>
      <c r="BF173" s="2"/>
      <c r="BG173" s="2"/>
      <c r="BH173" s="2"/>
      <c r="BI173" s="37">
        <v>40</v>
      </c>
      <c r="BJ173" s="2"/>
      <c r="BK173" s="2"/>
      <c r="BL173" s="2">
        <f t="shared" si="385"/>
        <v>40</v>
      </c>
      <c r="BM173" s="51">
        <f t="shared" si="386"/>
        <v>0.26666666666666666</v>
      </c>
      <c r="BN173" s="53">
        <f t="shared" si="331"/>
        <v>0</v>
      </c>
      <c r="BO173" s="53">
        <f t="shared" si="332"/>
        <v>0</v>
      </c>
      <c r="BP173" s="53">
        <f t="shared" si="333"/>
        <v>0</v>
      </c>
      <c r="BQ173" s="53">
        <f t="shared" si="334"/>
        <v>0</v>
      </c>
      <c r="BR173" s="53">
        <f t="shared" si="335"/>
        <v>0</v>
      </c>
      <c r="BS173" s="53">
        <f t="shared" si="336"/>
        <v>0</v>
      </c>
      <c r="BT173" s="53">
        <f t="shared" si="337"/>
        <v>0</v>
      </c>
      <c r="BU173" s="53">
        <f t="shared" si="338"/>
        <v>0</v>
      </c>
      <c r="BV173" s="53">
        <f t="shared" si="339"/>
        <v>0</v>
      </c>
      <c r="BW173" s="53">
        <f t="shared" si="340"/>
        <v>4799.9263500000006</v>
      </c>
      <c r="BX173" s="53">
        <f t="shared" si="341"/>
        <v>0</v>
      </c>
      <c r="BY173" s="53">
        <f t="shared" si="342"/>
        <v>0</v>
      </c>
      <c r="BZ173" s="10">
        <f t="shared" si="387"/>
        <v>4799.9263500000006</v>
      </c>
      <c r="CA173" s="54">
        <f t="shared" si="388"/>
        <v>0</v>
      </c>
      <c r="CB173" s="10">
        <f t="shared" si="389"/>
        <v>4799.9263500000006</v>
      </c>
      <c r="CC173" s="53" cm="1">
        <f t="array" aca="1" ref="CC173" ca="1">BZ173*CELL("contents",$Q173)</f>
        <v>959.98527000000013</v>
      </c>
      <c r="CD173" s="53" cm="1">
        <f t="array" aca="1" ref="CD173" ca="1">CA173*CELL("contents",$Q173)</f>
        <v>0</v>
      </c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>
        <f t="shared" si="390"/>
        <v>0</v>
      </c>
      <c r="CR173" s="51">
        <f t="shared" si="391"/>
        <v>0</v>
      </c>
      <c r="CS173" s="53">
        <f t="shared" si="376"/>
        <v>0</v>
      </c>
      <c r="CT173" s="53">
        <f t="shared" si="392"/>
        <v>0</v>
      </c>
      <c r="CU173" s="53">
        <f t="shared" si="393"/>
        <v>0</v>
      </c>
      <c r="CV173" s="53">
        <f t="shared" si="394"/>
        <v>0</v>
      </c>
      <c r="CW173" s="53">
        <f t="shared" si="395"/>
        <v>0</v>
      </c>
      <c r="CX173" s="53">
        <f t="shared" si="396"/>
        <v>0</v>
      </c>
      <c r="CY173" s="53">
        <f t="shared" si="397"/>
        <v>0</v>
      </c>
      <c r="CZ173" s="53">
        <f t="shared" si="398"/>
        <v>0</v>
      </c>
      <c r="DA173" s="53">
        <f t="shared" si="399"/>
        <v>0</v>
      </c>
      <c r="DB173" s="53">
        <f t="shared" si="400"/>
        <v>0</v>
      </c>
      <c r="DC173" s="53">
        <f t="shared" si="401"/>
        <v>0</v>
      </c>
      <c r="DD173" s="53">
        <f t="shared" si="402"/>
        <v>0</v>
      </c>
      <c r="DE173" s="10">
        <f t="shared" si="403"/>
        <v>0</v>
      </c>
      <c r="DF173" s="54">
        <f t="shared" si="404"/>
        <v>0</v>
      </c>
      <c r="DG173" s="10">
        <f t="shared" si="405"/>
        <v>0</v>
      </c>
      <c r="DH173" s="53" cm="1">
        <f t="array" aca="1" ref="DH173" ca="1">DE173*CELL("contents",$Q173)</f>
        <v>0</v>
      </c>
      <c r="DI173" s="53" cm="1">
        <f t="array" aca="1" ref="DI173" ca="1">DF173*CELL("contents",$Q173)</f>
        <v>0</v>
      </c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>
        <f t="shared" si="406"/>
        <v>0</v>
      </c>
      <c r="DW173" s="51">
        <f t="shared" si="407"/>
        <v>0</v>
      </c>
      <c r="DX173" s="53">
        <f t="shared" si="343"/>
        <v>0</v>
      </c>
      <c r="DY173" s="53">
        <f t="shared" si="344"/>
        <v>0</v>
      </c>
      <c r="DZ173" s="53">
        <f t="shared" si="345"/>
        <v>0</v>
      </c>
      <c r="EA173" s="53">
        <f t="shared" si="346"/>
        <v>0</v>
      </c>
      <c r="EB173" s="53">
        <f t="shared" si="347"/>
        <v>0</v>
      </c>
      <c r="EC173" s="53">
        <f t="shared" si="348"/>
        <v>0</v>
      </c>
      <c r="ED173" s="53">
        <f t="shared" si="349"/>
        <v>0</v>
      </c>
      <c r="EE173" s="53">
        <f t="shared" si="350"/>
        <v>0</v>
      </c>
      <c r="EF173" s="53">
        <f t="shared" si="351"/>
        <v>0</v>
      </c>
      <c r="EG173" s="53">
        <f t="shared" si="352"/>
        <v>0</v>
      </c>
      <c r="EH173" s="53">
        <f t="shared" si="353"/>
        <v>0</v>
      </c>
      <c r="EI173" s="53">
        <f t="shared" si="354"/>
        <v>0</v>
      </c>
      <c r="EJ173" s="10">
        <f t="shared" si="408"/>
        <v>0</v>
      </c>
      <c r="EK173" s="54">
        <f t="shared" si="409"/>
        <v>0</v>
      </c>
      <c r="EL173" s="10">
        <f t="shared" si="410"/>
        <v>0</v>
      </c>
      <c r="EM173" s="53" cm="1">
        <f t="array" aca="1" ref="EM173" ca="1">EJ173*CELL("contents",$Q173)</f>
        <v>0</v>
      </c>
      <c r="EN173" s="53" cm="1">
        <f t="array" aca="1" ref="EN173" ca="1">EK173*CELL("contents",$Q173)</f>
        <v>0</v>
      </c>
      <c r="EO173" s="11">
        <f t="shared" si="411"/>
        <v>4799.9263500000006</v>
      </c>
      <c r="EP173" s="2">
        <v>1</v>
      </c>
      <c r="EQ173" s="2">
        <f t="shared" ref="EQ173:ET173" si="442">EP173*1.0215</f>
        <v>1.0215000000000001</v>
      </c>
      <c r="ER173" s="2">
        <f t="shared" si="442"/>
        <v>1.0434622500000001</v>
      </c>
      <c r="ES173" s="2">
        <f t="shared" si="442"/>
        <v>1.0658966883750003</v>
      </c>
      <c r="ET173" s="2">
        <f t="shared" si="442"/>
        <v>1.0888134671750629</v>
      </c>
      <c r="EU173" s="53">
        <f t="shared" si="356"/>
        <v>0</v>
      </c>
      <c r="EV173" s="53">
        <f t="shared" si="413"/>
        <v>4799.9263500000006</v>
      </c>
      <c r="EW173" s="69">
        <f t="shared" si="357"/>
        <v>0</v>
      </c>
      <c r="EX173" s="69">
        <f t="shared" si="358"/>
        <v>0</v>
      </c>
      <c r="EY173" s="9">
        <f t="shared" si="415"/>
        <v>0</v>
      </c>
      <c r="EZ173" s="9">
        <f t="shared" si="378"/>
        <v>0</v>
      </c>
      <c r="FA173" s="9">
        <f t="shared" si="379"/>
        <v>0</v>
      </c>
      <c r="FB173" s="9">
        <f t="shared" si="380"/>
        <v>0</v>
      </c>
      <c r="FC173" t="s">
        <v>1541</v>
      </c>
    </row>
    <row r="174" spans="1:159" ht="25.5" x14ac:dyDescent="0.25">
      <c r="A174" s="2">
        <v>1.2</v>
      </c>
      <c r="B174" s="3" t="s">
        <v>499</v>
      </c>
      <c r="C174" s="4" t="s">
        <v>157</v>
      </c>
      <c r="D174" s="2" t="s">
        <v>465</v>
      </c>
      <c r="E174" s="21" t="s">
        <v>500</v>
      </c>
      <c r="F174" s="2"/>
      <c r="G174" s="4" t="s">
        <v>151</v>
      </c>
      <c r="H174" s="6" t="s">
        <v>163</v>
      </c>
      <c r="I174" s="4" t="s">
        <v>348</v>
      </c>
      <c r="J174" s="7" t="s">
        <v>154</v>
      </c>
      <c r="K174" s="75">
        <v>115</v>
      </c>
      <c r="L174" s="81">
        <v>115</v>
      </c>
      <c r="M174" s="56">
        <v>0</v>
      </c>
      <c r="N174" s="86">
        <v>0</v>
      </c>
      <c r="O174" s="6" t="s">
        <v>155</v>
      </c>
      <c r="P174" s="2" t="s">
        <v>352</v>
      </c>
      <c r="Q174" s="200">
        <f>VLOOKUP(P174,Contingencies!$A$2:$D$7,4,FALSE)</f>
        <v>0.2</v>
      </c>
      <c r="R174" s="53">
        <f t="shared" si="431"/>
        <v>422.90100000000007</v>
      </c>
      <c r="S174" s="67">
        <f t="shared" si="360"/>
        <v>0</v>
      </c>
      <c r="T174" s="4"/>
      <c r="U174" s="29"/>
      <c r="V174" s="29"/>
      <c r="W174" s="2"/>
      <c r="X174" s="2"/>
      <c r="Y174" s="2"/>
      <c r="Z174" s="2"/>
      <c r="AA174" s="2"/>
      <c r="AB174" s="24"/>
      <c r="AC174" s="2"/>
      <c r="AD174" s="2"/>
      <c r="AE174" s="37">
        <v>18</v>
      </c>
      <c r="AF174" s="2"/>
      <c r="AG174" s="2">
        <f t="shared" si="361"/>
        <v>18</v>
      </c>
      <c r="AH174" s="51">
        <f t="shared" si="381"/>
        <v>0.12</v>
      </c>
      <c r="AI174" s="53">
        <f t="shared" si="319"/>
        <v>0</v>
      </c>
      <c r="AJ174" s="53">
        <f t="shared" si="320"/>
        <v>0</v>
      </c>
      <c r="AK174" s="53">
        <f t="shared" si="321"/>
        <v>0</v>
      </c>
      <c r="AL174" s="53">
        <f t="shared" si="322"/>
        <v>0</v>
      </c>
      <c r="AM174" s="53">
        <f t="shared" si="323"/>
        <v>0</v>
      </c>
      <c r="AN174" s="53">
        <f t="shared" si="324"/>
        <v>0</v>
      </c>
      <c r="AO174" s="53">
        <f t="shared" si="325"/>
        <v>0</v>
      </c>
      <c r="AP174" s="53">
        <f t="shared" si="326"/>
        <v>0</v>
      </c>
      <c r="AQ174" s="53">
        <f t="shared" si="327"/>
        <v>0</v>
      </c>
      <c r="AR174" s="53">
        <f t="shared" si="328"/>
        <v>0</v>
      </c>
      <c r="AS174" s="53">
        <f t="shared" si="329"/>
        <v>2114.5050000000001</v>
      </c>
      <c r="AT174" s="53">
        <f t="shared" si="330"/>
        <v>0</v>
      </c>
      <c r="AU174" s="10">
        <f t="shared" si="382"/>
        <v>2114.5050000000001</v>
      </c>
      <c r="AV174" s="54">
        <f t="shared" si="383"/>
        <v>0</v>
      </c>
      <c r="AW174" s="10">
        <f t="shared" si="384"/>
        <v>2114.5050000000001</v>
      </c>
      <c r="AX174" s="53" cm="1">
        <f t="array" aca="1" ref="AX174" ca="1">AU174*CELL("contents",$Q174)</f>
        <v>422.90100000000007</v>
      </c>
      <c r="AY174" s="53" cm="1">
        <f t="array" aca="1" ref="AY174" ca="1">AV174*CELL("contents",$Q174)</f>
        <v>0</v>
      </c>
      <c r="AZ174" s="2"/>
      <c r="BA174" s="2"/>
      <c r="BB174" s="2"/>
      <c r="BC174" s="2"/>
      <c r="BD174" s="2"/>
      <c r="BE174" s="2"/>
      <c r="BF174" s="38"/>
      <c r="BG174" s="2"/>
      <c r="BH174" s="2"/>
      <c r="BI174" s="2"/>
      <c r="BJ174" s="2"/>
      <c r="BK174" s="2"/>
      <c r="BL174" s="2">
        <f t="shared" si="385"/>
        <v>0</v>
      </c>
      <c r="BM174" s="51">
        <f t="shared" si="386"/>
        <v>0</v>
      </c>
      <c r="BN174" s="53">
        <f t="shared" si="331"/>
        <v>0</v>
      </c>
      <c r="BO174" s="53">
        <f t="shared" si="332"/>
        <v>0</v>
      </c>
      <c r="BP174" s="53">
        <f t="shared" si="333"/>
        <v>0</v>
      </c>
      <c r="BQ174" s="53">
        <f t="shared" si="334"/>
        <v>0</v>
      </c>
      <c r="BR174" s="53">
        <f t="shared" si="335"/>
        <v>0</v>
      </c>
      <c r="BS174" s="53">
        <f t="shared" si="336"/>
        <v>0</v>
      </c>
      <c r="BT174" s="53">
        <f t="shared" si="337"/>
        <v>0</v>
      </c>
      <c r="BU174" s="53">
        <f t="shared" si="338"/>
        <v>0</v>
      </c>
      <c r="BV174" s="53">
        <f t="shared" si="339"/>
        <v>0</v>
      </c>
      <c r="BW174" s="53">
        <f t="shared" si="340"/>
        <v>0</v>
      </c>
      <c r="BX174" s="53">
        <f t="shared" si="341"/>
        <v>0</v>
      </c>
      <c r="BY174" s="53">
        <f t="shared" si="342"/>
        <v>0</v>
      </c>
      <c r="BZ174" s="10">
        <f t="shared" si="387"/>
        <v>0</v>
      </c>
      <c r="CA174" s="54">
        <f t="shared" si="388"/>
        <v>0</v>
      </c>
      <c r="CB174" s="10">
        <f t="shared" si="389"/>
        <v>0</v>
      </c>
      <c r="CC174" s="53" cm="1">
        <f t="array" aca="1" ref="CC174" ca="1">BZ174*CELL("contents",$Q174)</f>
        <v>0</v>
      </c>
      <c r="CD174" s="53" cm="1">
        <f t="array" aca="1" ref="CD174" ca="1">CA174*CELL("contents",$Q174)</f>
        <v>0</v>
      </c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>
        <f t="shared" si="390"/>
        <v>0</v>
      </c>
      <c r="CR174" s="51">
        <f t="shared" si="391"/>
        <v>0</v>
      </c>
      <c r="CS174" s="53">
        <f t="shared" si="376"/>
        <v>0</v>
      </c>
      <c r="CT174" s="53">
        <f t="shared" si="392"/>
        <v>0</v>
      </c>
      <c r="CU174" s="53">
        <f t="shared" si="393"/>
        <v>0</v>
      </c>
      <c r="CV174" s="53">
        <f t="shared" si="394"/>
        <v>0</v>
      </c>
      <c r="CW174" s="53">
        <f t="shared" si="395"/>
        <v>0</v>
      </c>
      <c r="CX174" s="53">
        <f t="shared" si="396"/>
        <v>0</v>
      </c>
      <c r="CY174" s="53">
        <f t="shared" si="397"/>
        <v>0</v>
      </c>
      <c r="CZ174" s="53">
        <f t="shared" si="398"/>
        <v>0</v>
      </c>
      <c r="DA174" s="53">
        <f t="shared" si="399"/>
        <v>0</v>
      </c>
      <c r="DB174" s="53">
        <f t="shared" si="400"/>
        <v>0</v>
      </c>
      <c r="DC174" s="53">
        <f t="shared" si="401"/>
        <v>0</v>
      </c>
      <c r="DD174" s="53">
        <f t="shared" si="402"/>
        <v>0</v>
      </c>
      <c r="DE174" s="10">
        <f t="shared" si="403"/>
        <v>0</v>
      </c>
      <c r="DF174" s="54">
        <f t="shared" si="404"/>
        <v>0</v>
      </c>
      <c r="DG174" s="10">
        <f t="shared" si="405"/>
        <v>0</v>
      </c>
      <c r="DH174" s="53" cm="1">
        <f t="array" aca="1" ref="DH174" ca="1">DE174*CELL("contents",$Q174)</f>
        <v>0</v>
      </c>
      <c r="DI174" s="53" cm="1">
        <f t="array" aca="1" ref="DI174" ca="1">DF174*CELL("contents",$Q174)</f>
        <v>0</v>
      </c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>
        <f t="shared" si="406"/>
        <v>0</v>
      </c>
      <c r="DW174" s="51">
        <f t="shared" si="407"/>
        <v>0</v>
      </c>
      <c r="DX174" s="53">
        <f t="shared" si="343"/>
        <v>0</v>
      </c>
      <c r="DY174" s="53">
        <f t="shared" si="344"/>
        <v>0</v>
      </c>
      <c r="DZ174" s="53">
        <f t="shared" si="345"/>
        <v>0</v>
      </c>
      <c r="EA174" s="53">
        <f t="shared" si="346"/>
        <v>0</v>
      </c>
      <c r="EB174" s="53">
        <f t="shared" si="347"/>
        <v>0</v>
      </c>
      <c r="EC174" s="53">
        <f t="shared" si="348"/>
        <v>0</v>
      </c>
      <c r="ED174" s="53">
        <f t="shared" si="349"/>
        <v>0</v>
      </c>
      <c r="EE174" s="53">
        <f t="shared" si="350"/>
        <v>0</v>
      </c>
      <c r="EF174" s="53">
        <f t="shared" si="351"/>
        <v>0</v>
      </c>
      <c r="EG174" s="53">
        <f t="shared" si="352"/>
        <v>0</v>
      </c>
      <c r="EH174" s="53">
        <f t="shared" si="353"/>
        <v>0</v>
      </c>
      <c r="EI174" s="53">
        <f t="shared" si="354"/>
        <v>0</v>
      </c>
      <c r="EJ174" s="10">
        <f t="shared" si="408"/>
        <v>0</v>
      </c>
      <c r="EK174" s="54">
        <f t="shared" si="409"/>
        <v>0</v>
      </c>
      <c r="EL174" s="10">
        <f t="shared" si="410"/>
        <v>0</v>
      </c>
      <c r="EM174" s="53" cm="1">
        <f t="array" aca="1" ref="EM174" ca="1">EJ174*CELL("contents",$Q174)</f>
        <v>0</v>
      </c>
      <c r="EN174" s="53" cm="1">
        <f t="array" aca="1" ref="EN174" ca="1">EK174*CELL("contents",$Q174)</f>
        <v>0</v>
      </c>
      <c r="EO174" s="11">
        <f t="shared" si="411"/>
        <v>2114.5050000000001</v>
      </c>
      <c r="EP174" s="2">
        <v>1</v>
      </c>
      <c r="EQ174" s="2">
        <f t="shared" ref="EQ174:ET174" si="443">EP174*1.0215</f>
        <v>1.0215000000000001</v>
      </c>
      <c r="ER174" s="2">
        <f t="shared" si="443"/>
        <v>1.0434622500000001</v>
      </c>
      <c r="ES174" s="2">
        <f t="shared" si="443"/>
        <v>1.0658966883750003</v>
      </c>
      <c r="ET174" s="2">
        <f t="shared" si="443"/>
        <v>1.0888134671750629</v>
      </c>
      <c r="EU174" s="53">
        <f t="shared" si="356"/>
        <v>2114.5050000000001</v>
      </c>
      <c r="EV174" s="53">
        <f t="shared" si="413"/>
        <v>0</v>
      </c>
      <c r="EW174" s="69">
        <f t="shared" si="357"/>
        <v>0</v>
      </c>
      <c r="EX174" s="69">
        <f t="shared" si="358"/>
        <v>0</v>
      </c>
      <c r="EY174" s="9">
        <f t="shared" si="415"/>
        <v>0</v>
      </c>
      <c r="EZ174" s="9">
        <f t="shared" si="378"/>
        <v>0</v>
      </c>
      <c r="FA174" s="9">
        <f t="shared" si="379"/>
        <v>0</v>
      </c>
      <c r="FB174" s="9">
        <f t="shared" si="380"/>
        <v>0</v>
      </c>
      <c r="FC174" t="s">
        <v>1541</v>
      </c>
    </row>
    <row r="175" spans="1:159" ht="25.5" x14ac:dyDescent="0.25">
      <c r="A175" s="2">
        <v>1.2</v>
      </c>
      <c r="B175" s="3" t="s">
        <v>501</v>
      </c>
      <c r="C175" s="4" t="s">
        <v>157</v>
      </c>
      <c r="D175" s="2" t="s">
        <v>468</v>
      </c>
      <c r="E175" s="21" t="s">
        <v>502</v>
      </c>
      <c r="F175" s="2"/>
      <c r="G175" s="4" t="s">
        <v>151</v>
      </c>
      <c r="H175" s="6" t="s">
        <v>163</v>
      </c>
      <c r="I175" s="4" t="s">
        <v>348</v>
      </c>
      <c r="J175" s="7" t="s">
        <v>154</v>
      </c>
      <c r="K175" s="75">
        <v>115</v>
      </c>
      <c r="L175" s="81">
        <v>115</v>
      </c>
      <c r="M175" s="56">
        <v>0</v>
      </c>
      <c r="N175" s="86">
        <v>0</v>
      </c>
      <c r="O175" s="6" t="s">
        <v>155</v>
      </c>
      <c r="P175" s="2" t="s">
        <v>352</v>
      </c>
      <c r="Q175" s="200">
        <f>VLOOKUP(P175,Contingencies!$A$2:$D$7,4,FALSE)</f>
        <v>0.2</v>
      </c>
      <c r="R175" s="53">
        <f t="shared" si="431"/>
        <v>431.99337150000014</v>
      </c>
      <c r="S175" s="67">
        <f t="shared" si="360"/>
        <v>0</v>
      </c>
      <c r="T175" s="4"/>
      <c r="U175" s="29"/>
      <c r="V175" s="29"/>
      <c r="W175" s="2"/>
      <c r="X175" s="2"/>
      <c r="Y175" s="2"/>
      <c r="Z175" s="2"/>
      <c r="AA175" s="38"/>
      <c r="AB175" s="24"/>
      <c r="AC175" s="2"/>
      <c r="AD175" s="2"/>
      <c r="AE175" s="2"/>
      <c r="AF175" s="2"/>
      <c r="AG175" s="2">
        <f t="shared" si="361"/>
        <v>0</v>
      </c>
      <c r="AH175" s="51">
        <f t="shared" si="381"/>
        <v>0</v>
      </c>
      <c r="AI175" s="53">
        <f t="shared" si="319"/>
        <v>0</v>
      </c>
      <c r="AJ175" s="53">
        <f t="shared" si="320"/>
        <v>0</v>
      </c>
      <c r="AK175" s="53">
        <f t="shared" si="321"/>
        <v>0</v>
      </c>
      <c r="AL175" s="53">
        <f t="shared" si="322"/>
        <v>0</v>
      </c>
      <c r="AM175" s="53">
        <f t="shared" si="323"/>
        <v>0</v>
      </c>
      <c r="AN175" s="53">
        <f t="shared" si="324"/>
        <v>0</v>
      </c>
      <c r="AO175" s="53">
        <f t="shared" si="325"/>
        <v>0</v>
      </c>
      <c r="AP175" s="53">
        <f t="shared" si="326"/>
        <v>0</v>
      </c>
      <c r="AQ175" s="53">
        <f t="shared" si="327"/>
        <v>0</v>
      </c>
      <c r="AR175" s="53">
        <f t="shared" si="328"/>
        <v>0</v>
      </c>
      <c r="AS175" s="53">
        <f t="shared" si="329"/>
        <v>0</v>
      </c>
      <c r="AT175" s="53">
        <f t="shared" si="330"/>
        <v>0</v>
      </c>
      <c r="AU175" s="10">
        <f t="shared" si="382"/>
        <v>0</v>
      </c>
      <c r="AV175" s="54">
        <f t="shared" si="383"/>
        <v>0</v>
      </c>
      <c r="AW175" s="10">
        <f t="shared" si="384"/>
        <v>0</v>
      </c>
      <c r="AX175" s="53" cm="1">
        <f t="array" aca="1" ref="AX175" ca="1">AU175*CELL("contents",$Q175)</f>
        <v>0</v>
      </c>
      <c r="AY175" s="53" cm="1">
        <f t="array" aca="1" ref="AY175" ca="1">AV175*CELL("contents",$Q175)</f>
        <v>0</v>
      </c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37">
        <v>18</v>
      </c>
      <c r="BK175" s="2"/>
      <c r="BL175" s="2">
        <f t="shared" si="385"/>
        <v>18</v>
      </c>
      <c r="BM175" s="51">
        <f t="shared" si="386"/>
        <v>0.12</v>
      </c>
      <c r="BN175" s="53">
        <f t="shared" si="331"/>
        <v>0</v>
      </c>
      <c r="BO175" s="53">
        <f t="shared" si="332"/>
        <v>0</v>
      </c>
      <c r="BP175" s="53">
        <f t="shared" si="333"/>
        <v>0</v>
      </c>
      <c r="BQ175" s="53">
        <f t="shared" si="334"/>
        <v>0</v>
      </c>
      <c r="BR175" s="53">
        <f t="shared" si="335"/>
        <v>0</v>
      </c>
      <c r="BS175" s="53">
        <f t="shared" si="336"/>
        <v>0</v>
      </c>
      <c r="BT175" s="53">
        <f t="shared" si="337"/>
        <v>0</v>
      </c>
      <c r="BU175" s="53">
        <f t="shared" si="338"/>
        <v>0</v>
      </c>
      <c r="BV175" s="53">
        <f t="shared" si="339"/>
        <v>0</v>
      </c>
      <c r="BW175" s="53">
        <f t="shared" si="340"/>
        <v>0</v>
      </c>
      <c r="BX175" s="53">
        <f t="shared" si="341"/>
        <v>2159.9668575000005</v>
      </c>
      <c r="BY175" s="53">
        <f t="shared" si="342"/>
        <v>0</v>
      </c>
      <c r="BZ175" s="10">
        <f t="shared" si="387"/>
        <v>2159.9668575000005</v>
      </c>
      <c r="CA175" s="54">
        <f t="shared" si="388"/>
        <v>0</v>
      </c>
      <c r="CB175" s="10">
        <f t="shared" si="389"/>
        <v>2159.9668575000005</v>
      </c>
      <c r="CC175" s="53" cm="1">
        <f t="array" aca="1" ref="CC175" ca="1">BZ175*CELL("contents",$Q175)</f>
        <v>431.99337150000014</v>
      </c>
      <c r="CD175" s="53" cm="1">
        <f t="array" aca="1" ref="CD175" ca="1">CA175*CELL("contents",$Q175)</f>
        <v>0</v>
      </c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>
        <f t="shared" si="390"/>
        <v>0</v>
      </c>
      <c r="CR175" s="51">
        <f t="shared" si="391"/>
        <v>0</v>
      </c>
      <c r="CS175" s="53">
        <f t="shared" si="376"/>
        <v>0</v>
      </c>
      <c r="CT175" s="53">
        <f t="shared" si="392"/>
        <v>0</v>
      </c>
      <c r="CU175" s="53">
        <f t="shared" si="393"/>
        <v>0</v>
      </c>
      <c r="CV175" s="53">
        <f t="shared" si="394"/>
        <v>0</v>
      </c>
      <c r="CW175" s="53">
        <f t="shared" si="395"/>
        <v>0</v>
      </c>
      <c r="CX175" s="53">
        <f t="shared" si="396"/>
        <v>0</v>
      </c>
      <c r="CY175" s="53">
        <f t="shared" si="397"/>
        <v>0</v>
      </c>
      <c r="CZ175" s="53">
        <f t="shared" si="398"/>
        <v>0</v>
      </c>
      <c r="DA175" s="53">
        <f t="shared" si="399"/>
        <v>0</v>
      </c>
      <c r="DB175" s="53">
        <f t="shared" si="400"/>
        <v>0</v>
      </c>
      <c r="DC175" s="53">
        <f t="shared" si="401"/>
        <v>0</v>
      </c>
      <c r="DD175" s="53">
        <f t="shared" si="402"/>
        <v>0</v>
      </c>
      <c r="DE175" s="10">
        <f t="shared" si="403"/>
        <v>0</v>
      </c>
      <c r="DF175" s="54">
        <f t="shared" si="404"/>
        <v>0</v>
      </c>
      <c r="DG175" s="10">
        <f t="shared" si="405"/>
        <v>0</v>
      </c>
      <c r="DH175" s="53" cm="1">
        <f t="array" aca="1" ref="DH175" ca="1">DE175*CELL("contents",$Q175)</f>
        <v>0</v>
      </c>
      <c r="DI175" s="53" cm="1">
        <f t="array" aca="1" ref="DI175" ca="1">DF175*CELL("contents",$Q175)</f>
        <v>0</v>
      </c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>
        <f t="shared" si="406"/>
        <v>0</v>
      </c>
      <c r="DW175" s="51">
        <f t="shared" si="407"/>
        <v>0</v>
      </c>
      <c r="DX175" s="53">
        <f t="shared" si="343"/>
        <v>0</v>
      </c>
      <c r="DY175" s="53">
        <f t="shared" si="344"/>
        <v>0</v>
      </c>
      <c r="DZ175" s="53">
        <f t="shared" si="345"/>
        <v>0</v>
      </c>
      <c r="EA175" s="53">
        <f t="shared" si="346"/>
        <v>0</v>
      </c>
      <c r="EB175" s="53">
        <f t="shared" si="347"/>
        <v>0</v>
      </c>
      <c r="EC175" s="53">
        <f t="shared" si="348"/>
        <v>0</v>
      </c>
      <c r="ED175" s="53">
        <f t="shared" si="349"/>
        <v>0</v>
      </c>
      <c r="EE175" s="53">
        <f t="shared" si="350"/>
        <v>0</v>
      </c>
      <c r="EF175" s="53">
        <f t="shared" si="351"/>
        <v>0</v>
      </c>
      <c r="EG175" s="53">
        <f t="shared" si="352"/>
        <v>0</v>
      </c>
      <c r="EH175" s="53">
        <f t="shared" si="353"/>
        <v>0</v>
      </c>
      <c r="EI175" s="53">
        <f t="shared" si="354"/>
        <v>0</v>
      </c>
      <c r="EJ175" s="10">
        <f t="shared" si="408"/>
        <v>0</v>
      </c>
      <c r="EK175" s="54">
        <f t="shared" si="409"/>
        <v>0</v>
      </c>
      <c r="EL175" s="10">
        <f t="shared" si="410"/>
        <v>0</v>
      </c>
      <c r="EM175" s="53" cm="1">
        <f t="array" aca="1" ref="EM175" ca="1">EJ175*CELL("contents",$Q175)</f>
        <v>0</v>
      </c>
      <c r="EN175" s="53" cm="1">
        <f t="array" aca="1" ref="EN175" ca="1">EK175*CELL("contents",$Q175)</f>
        <v>0</v>
      </c>
      <c r="EO175" s="11">
        <f t="shared" si="411"/>
        <v>2159.9668575000005</v>
      </c>
      <c r="EP175" s="2">
        <v>1</v>
      </c>
      <c r="EQ175" s="2">
        <f t="shared" ref="EQ175:ET175" si="444">EP175*1.0215</f>
        <v>1.0215000000000001</v>
      </c>
      <c r="ER175" s="2">
        <f t="shared" si="444"/>
        <v>1.0434622500000001</v>
      </c>
      <c r="ES175" s="2">
        <f t="shared" si="444"/>
        <v>1.0658966883750003</v>
      </c>
      <c r="ET175" s="2">
        <f t="shared" si="444"/>
        <v>1.0888134671750629</v>
      </c>
      <c r="EU175" s="53">
        <f t="shared" si="356"/>
        <v>0</v>
      </c>
      <c r="EV175" s="53">
        <f t="shared" si="413"/>
        <v>2159.9668575000005</v>
      </c>
      <c r="EW175" s="69">
        <f t="shared" si="357"/>
        <v>0</v>
      </c>
      <c r="EX175" s="69">
        <f t="shared" si="358"/>
        <v>0</v>
      </c>
      <c r="EY175" s="9">
        <f t="shared" si="415"/>
        <v>0</v>
      </c>
      <c r="EZ175" s="9">
        <f t="shared" si="378"/>
        <v>0</v>
      </c>
      <c r="FA175" s="9">
        <f t="shared" si="379"/>
        <v>0</v>
      </c>
      <c r="FB175" s="9">
        <f t="shared" si="380"/>
        <v>0</v>
      </c>
      <c r="FC175" t="s">
        <v>1541</v>
      </c>
    </row>
    <row r="176" spans="1:159" x14ac:dyDescent="0.25">
      <c r="A176" s="2">
        <v>1.2</v>
      </c>
      <c r="B176" s="3" t="s">
        <v>503</v>
      </c>
      <c r="C176" s="4" t="s">
        <v>157</v>
      </c>
      <c r="D176" s="2" t="s">
        <v>491</v>
      </c>
      <c r="E176" s="21" t="s">
        <v>504</v>
      </c>
      <c r="F176" s="2"/>
      <c r="G176" s="4" t="s">
        <v>151</v>
      </c>
      <c r="H176" s="6" t="s">
        <v>163</v>
      </c>
      <c r="I176" s="4" t="s">
        <v>348</v>
      </c>
      <c r="J176" s="7" t="s">
        <v>154</v>
      </c>
      <c r="K176" s="75">
        <v>115</v>
      </c>
      <c r="L176" s="81">
        <v>115</v>
      </c>
      <c r="M176" s="56">
        <v>0</v>
      </c>
      <c r="N176" s="86">
        <v>0</v>
      </c>
      <c r="O176" s="6" t="s">
        <v>155</v>
      </c>
      <c r="P176" s="2" t="s">
        <v>352</v>
      </c>
      <c r="Q176" s="200">
        <f>VLOOKUP(P176,Contingencies!$A$2:$D$7,4,FALSE)</f>
        <v>0.2</v>
      </c>
      <c r="R176" s="53">
        <f t="shared" si="431"/>
        <v>939.7800000000002</v>
      </c>
      <c r="S176" s="67">
        <f t="shared" si="360"/>
        <v>0</v>
      </c>
      <c r="T176" s="4"/>
      <c r="U176" s="29"/>
      <c r="V176" s="29"/>
      <c r="W176" s="2"/>
      <c r="X176" s="2"/>
      <c r="Y176" s="2"/>
      <c r="Z176" s="2"/>
      <c r="AA176" s="2"/>
      <c r="AB176" s="24"/>
      <c r="AC176" s="2"/>
      <c r="AD176" s="2"/>
      <c r="AE176" s="37">
        <v>40</v>
      </c>
      <c r="AF176" s="2"/>
      <c r="AG176" s="2">
        <f t="shared" si="361"/>
        <v>40</v>
      </c>
      <c r="AH176" s="51">
        <f t="shared" si="381"/>
        <v>0.26666666666666666</v>
      </c>
      <c r="AI176" s="53">
        <f t="shared" si="319"/>
        <v>0</v>
      </c>
      <c r="AJ176" s="53">
        <f t="shared" si="320"/>
        <v>0</v>
      </c>
      <c r="AK176" s="53">
        <f t="shared" si="321"/>
        <v>0</v>
      </c>
      <c r="AL176" s="53">
        <f t="shared" si="322"/>
        <v>0</v>
      </c>
      <c r="AM176" s="53">
        <f t="shared" si="323"/>
        <v>0</v>
      </c>
      <c r="AN176" s="53">
        <f t="shared" si="324"/>
        <v>0</v>
      </c>
      <c r="AO176" s="53">
        <f t="shared" si="325"/>
        <v>0</v>
      </c>
      <c r="AP176" s="53">
        <f t="shared" si="326"/>
        <v>0</v>
      </c>
      <c r="AQ176" s="53">
        <f t="shared" si="327"/>
        <v>0</v>
      </c>
      <c r="AR176" s="53">
        <f t="shared" si="328"/>
        <v>0</v>
      </c>
      <c r="AS176" s="53">
        <f t="shared" si="329"/>
        <v>4698.9000000000005</v>
      </c>
      <c r="AT176" s="53">
        <f t="shared" si="330"/>
        <v>0</v>
      </c>
      <c r="AU176" s="10">
        <f t="shared" si="382"/>
        <v>4698.9000000000005</v>
      </c>
      <c r="AV176" s="54">
        <f t="shared" si="383"/>
        <v>0</v>
      </c>
      <c r="AW176" s="10">
        <f t="shared" si="384"/>
        <v>4698.9000000000005</v>
      </c>
      <c r="AX176" s="53" cm="1">
        <f t="array" aca="1" ref="AX176" ca="1">AU176*CELL("contents",$Q176)</f>
        <v>939.7800000000002</v>
      </c>
      <c r="AY176" s="53" cm="1">
        <f t="array" aca="1" ref="AY176" ca="1">AV176*CELL("contents",$Q176)</f>
        <v>0</v>
      </c>
      <c r="AZ176" s="2"/>
      <c r="BA176" s="2"/>
      <c r="BB176" s="2"/>
      <c r="BC176" s="2"/>
      <c r="BD176" s="2"/>
      <c r="BE176" s="2"/>
      <c r="BF176" s="38"/>
      <c r="BG176" s="2"/>
      <c r="BH176" s="2"/>
      <c r="BI176" s="2"/>
      <c r="BJ176" s="2"/>
      <c r="BK176" s="2"/>
      <c r="BL176" s="2">
        <f t="shared" si="385"/>
        <v>0</v>
      </c>
      <c r="BM176" s="51">
        <f t="shared" si="386"/>
        <v>0</v>
      </c>
      <c r="BN176" s="53">
        <f t="shared" si="331"/>
        <v>0</v>
      </c>
      <c r="BO176" s="53">
        <f t="shared" si="332"/>
        <v>0</v>
      </c>
      <c r="BP176" s="53">
        <f t="shared" si="333"/>
        <v>0</v>
      </c>
      <c r="BQ176" s="53">
        <f t="shared" si="334"/>
        <v>0</v>
      </c>
      <c r="BR176" s="53">
        <f t="shared" si="335"/>
        <v>0</v>
      </c>
      <c r="BS176" s="53">
        <f t="shared" si="336"/>
        <v>0</v>
      </c>
      <c r="BT176" s="53">
        <f t="shared" si="337"/>
        <v>0</v>
      </c>
      <c r="BU176" s="53">
        <f t="shared" si="338"/>
        <v>0</v>
      </c>
      <c r="BV176" s="53">
        <f t="shared" si="339"/>
        <v>0</v>
      </c>
      <c r="BW176" s="53">
        <f t="shared" si="340"/>
        <v>0</v>
      </c>
      <c r="BX176" s="53">
        <f t="shared" si="341"/>
        <v>0</v>
      </c>
      <c r="BY176" s="53">
        <f t="shared" si="342"/>
        <v>0</v>
      </c>
      <c r="BZ176" s="10">
        <f t="shared" si="387"/>
        <v>0</v>
      </c>
      <c r="CA176" s="54">
        <f t="shared" si="388"/>
        <v>0</v>
      </c>
      <c r="CB176" s="10">
        <f t="shared" si="389"/>
        <v>0</v>
      </c>
      <c r="CC176" s="53" cm="1">
        <f t="array" aca="1" ref="CC176" ca="1">BZ176*CELL("contents",$Q176)</f>
        <v>0</v>
      </c>
      <c r="CD176" s="53" cm="1">
        <f t="array" aca="1" ref="CD176" ca="1">CA176*CELL("contents",$Q176)</f>
        <v>0</v>
      </c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>
        <f t="shared" si="390"/>
        <v>0</v>
      </c>
      <c r="CR176" s="51">
        <f t="shared" si="391"/>
        <v>0</v>
      </c>
      <c r="CS176" s="53">
        <f t="shared" si="376"/>
        <v>0</v>
      </c>
      <c r="CT176" s="53">
        <f t="shared" si="392"/>
        <v>0</v>
      </c>
      <c r="CU176" s="53">
        <f t="shared" si="393"/>
        <v>0</v>
      </c>
      <c r="CV176" s="53">
        <f t="shared" si="394"/>
        <v>0</v>
      </c>
      <c r="CW176" s="53">
        <f t="shared" si="395"/>
        <v>0</v>
      </c>
      <c r="CX176" s="53">
        <f t="shared" si="396"/>
        <v>0</v>
      </c>
      <c r="CY176" s="53">
        <f t="shared" si="397"/>
        <v>0</v>
      </c>
      <c r="CZ176" s="53">
        <f t="shared" si="398"/>
        <v>0</v>
      </c>
      <c r="DA176" s="53">
        <f t="shared" si="399"/>
        <v>0</v>
      </c>
      <c r="DB176" s="53">
        <f t="shared" si="400"/>
        <v>0</v>
      </c>
      <c r="DC176" s="53">
        <f t="shared" si="401"/>
        <v>0</v>
      </c>
      <c r="DD176" s="53">
        <f t="shared" si="402"/>
        <v>0</v>
      </c>
      <c r="DE176" s="10">
        <f t="shared" si="403"/>
        <v>0</v>
      </c>
      <c r="DF176" s="54">
        <f t="shared" si="404"/>
        <v>0</v>
      </c>
      <c r="DG176" s="10">
        <f t="shared" si="405"/>
        <v>0</v>
      </c>
      <c r="DH176" s="53" cm="1">
        <f t="array" aca="1" ref="DH176" ca="1">DE176*CELL("contents",$Q176)</f>
        <v>0</v>
      </c>
      <c r="DI176" s="53" cm="1">
        <f t="array" aca="1" ref="DI176" ca="1">DF176*CELL("contents",$Q176)</f>
        <v>0</v>
      </c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>
        <f t="shared" si="406"/>
        <v>0</v>
      </c>
      <c r="DW176" s="51">
        <f t="shared" si="407"/>
        <v>0</v>
      </c>
      <c r="DX176" s="53">
        <f t="shared" si="343"/>
        <v>0</v>
      </c>
      <c r="DY176" s="53">
        <f t="shared" si="344"/>
        <v>0</v>
      </c>
      <c r="DZ176" s="53">
        <f t="shared" si="345"/>
        <v>0</v>
      </c>
      <c r="EA176" s="53">
        <f t="shared" si="346"/>
        <v>0</v>
      </c>
      <c r="EB176" s="53">
        <f t="shared" si="347"/>
        <v>0</v>
      </c>
      <c r="EC176" s="53">
        <f t="shared" si="348"/>
        <v>0</v>
      </c>
      <c r="ED176" s="53">
        <f t="shared" si="349"/>
        <v>0</v>
      </c>
      <c r="EE176" s="53">
        <f t="shared" si="350"/>
        <v>0</v>
      </c>
      <c r="EF176" s="53">
        <f t="shared" si="351"/>
        <v>0</v>
      </c>
      <c r="EG176" s="53">
        <f t="shared" si="352"/>
        <v>0</v>
      </c>
      <c r="EH176" s="53">
        <f t="shared" si="353"/>
        <v>0</v>
      </c>
      <c r="EI176" s="53">
        <f t="shared" si="354"/>
        <v>0</v>
      </c>
      <c r="EJ176" s="10">
        <f t="shared" si="408"/>
        <v>0</v>
      </c>
      <c r="EK176" s="54">
        <f t="shared" si="409"/>
        <v>0</v>
      </c>
      <c r="EL176" s="10">
        <f t="shared" si="410"/>
        <v>0</v>
      </c>
      <c r="EM176" s="53" cm="1">
        <f t="array" aca="1" ref="EM176" ca="1">EJ176*CELL("contents",$Q176)</f>
        <v>0</v>
      </c>
      <c r="EN176" s="53" cm="1">
        <f t="array" aca="1" ref="EN176" ca="1">EK176*CELL("contents",$Q176)</f>
        <v>0</v>
      </c>
      <c r="EO176" s="11">
        <f t="shared" si="411"/>
        <v>4698.9000000000005</v>
      </c>
      <c r="EP176" s="2">
        <v>1</v>
      </c>
      <c r="EQ176" s="2">
        <f t="shared" ref="EQ176:ET176" si="445">EP176*1.0215</f>
        <v>1.0215000000000001</v>
      </c>
      <c r="ER176" s="2">
        <f t="shared" si="445"/>
        <v>1.0434622500000001</v>
      </c>
      <c r="ES176" s="2">
        <f t="shared" si="445"/>
        <v>1.0658966883750003</v>
      </c>
      <c r="ET176" s="2">
        <f t="shared" si="445"/>
        <v>1.0888134671750629</v>
      </c>
      <c r="EU176" s="53">
        <f t="shared" si="356"/>
        <v>4698.9000000000005</v>
      </c>
      <c r="EV176" s="53">
        <f t="shared" si="413"/>
        <v>0</v>
      </c>
      <c r="EW176" s="69">
        <f t="shared" si="357"/>
        <v>0</v>
      </c>
      <c r="EX176" s="69">
        <f t="shared" si="358"/>
        <v>0</v>
      </c>
      <c r="EY176" s="9">
        <f t="shared" si="415"/>
        <v>0</v>
      </c>
      <c r="EZ176" s="9">
        <f t="shared" si="378"/>
        <v>0</v>
      </c>
      <c r="FA176" s="9">
        <f t="shared" si="379"/>
        <v>0</v>
      </c>
      <c r="FB176" s="9">
        <f t="shared" si="380"/>
        <v>0</v>
      </c>
      <c r="FC176" t="s">
        <v>1541</v>
      </c>
    </row>
    <row r="177" spans="1:159" x14ac:dyDescent="0.25">
      <c r="A177" s="2">
        <v>1.2</v>
      </c>
      <c r="B177" s="3" t="s">
        <v>505</v>
      </c>
      <c r="C177" s="4" t="s">
        <v>157</v>
      </c>
      <c r="D177" s="2" t="s">
        <v>484</v>
      </c>
      <c r="E177" s="21" t="s">
        <v>506</v>
      </c>
      <c r="F177" s="2"/>
      <c r="G177" s="4" t="s">
        <v>151</v>
      </c>
      <c r="H177" s="6" t="s">
        <v>163</v>
      </c>
      <c r="I177" s="4" t="s">
        <v>348</v>
      </c>
      <c r="J177" s="7" t="s">
        <v>154</v>
      </c>
      <c r="K177" s="75">
        <v>115</v>
      </c>
      <c r="L177" s="81">
        <v>115</v>
      </c>
      <c r="M177" s="56">
        <v>0</v>
      </c>
      <c r="N177" s="86">
        <v>0</v>
      </c>
      <c r="O177" s="6" t="s">
        <v>155</v>
      </c>
      <c r="P177" s="2" t="s">
        <v>352</v>
      </c>
      <c r="Q177" s="200">
        <f>VLOOKUP(P177,Contingencies!$A$2:$D$7,4,FALSE)</f>
        <v>0.2</v>
      </c>
      <c r="R177" s="53">
        <f t="shared" si="431"/>
        <v>959.98527000000013</v>
      </c>
      <c r="S177" s="67">
        <f t="shared" si="360"/>
        <v>0</v>
      </c>
      <c r="T177" s="4"/>
      <c r="U177" s="29"/>
      <c r="V177" s="29"/>
      <c r="W177" s="2"/>
      <c r="X177" s="2"/>
      <c r="Y177" s="2"/>
      <c r="Z177" s="2"/>
      <c r="AA177" s="38"/>
      <c r="AB177" s="24"/>
      <c r="AC177" s="2"/>
      <c r="AD177" s="2"/>
      <c r="AE177" s="2"/>
      <c r="AF177" s="2"/>
      <c r="AG177" s="2">
        <f t="shared" si="361"/>
        <v>0</v>
      </c>
      <c r="AH177" s="51">
        <f t="shared" si="381"/>
        <v>0</v>
      </c>
      <c r="AI177" s="53">
        <f t="shared" si="319"/>
        <v>0</v>
      </c>
      <c r="AJ177" s="53">
        <f t="shared" si="320"/>
        <v>0</v>
      </c>
      <c r="AK177" s="53">
        <f t="shared" si="321"/>
        <v>0</v>
      </c>
      <c r="AL177" s="53">
        <f t="shared" si="322"/>
        <v>0</v>
      </c>
      <c r="AM177" s="53">
        <f t="shared" si="323"/>
        <v>0</v>
      </c>
      <c r="AN177" s="53">
        <f t="shared" si="324"/>
        <v>0</v>
      </c>
      <c r="AO177" s="53">
        <f t="shared" si="325"/>
        <v>0</v>
      </c>
      <c r="AP177" s="53">
        <f t="shared" si="326"/>
        <v>0</v>
      </c>
      <c r="AQ177" s="53">
        <f t="shared" si="327"/>
        <v>0</v>
      </c>
      <c r="AR177" s="53">
        <f t="shared" si="328"/>
        <v>0</v>
      </c>
      <c r="AS177" s="53">
        <f t="shared" si="329"/>
        <v>0</v>
      </c>
      <c r="AT177" s="53">
        <f t="shared" si="330"/>
        <v>0</v>
      </c>
      <c r="AU177" s="10">
        <f t="shared" si="382"/>
        <v>0</v>
      </c>
      <c r="AV177" s="54">
        <f t="shared" si="383"/>
        <v>0</v>
      </c>
      <c r="AW177" s="10">
        <f t="shared" si="384"/>
        <v>0</v>
      </c>
      <c r="AX177" s="53" cm="1">
        <f t="array" aca="1" ref="AX177" ca="1">AU177*CELL("contents",$Q177)</f>
        <v>0</v>
      </c>
      <c r="AY177" s="53" cm="1">
        <f t="array" aca="1" ref="AY177" ca="1">AV177*CELL("contents",$Q177)</f>
        <v>0</v>
      </c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37">
        <v>40</v>
      </c>
      <c r="BK177" s="2"/>
      <c r="BL177" s="2">
        <f t="shared" si="385"/>
        <v>40</v>
      </c>
      <c r="BM177" s="51">
        <f t="shared" si="386"/>
        <v>0.26666666666666666</v>
      </c>
      <c r="BN177" s="53">
        <f t="shared" si="331"/>
        <v>0</v>
      </c>
      <c r="BO177" s="53">
        <f t="shared" si="332"/>
        <v>0</v>
      </c>
      <c r="BP177" s="53">
        <f t="shared" si="333"/>
        <v>0</v>
      </c>
      <c r="BQ177" s="53">
        <f t="shared" si="334"/>
        <v>0</v>
      </c>
      <c r="BR177" s="53">
        <f t="shared" si="335"/>
        <v>0</v>
      </c>
      <c r="BS177" s="53">
        <f t="shared" si="336"/>
        <v>0</v>
      </c>
      <c r="BT177" s="53">
        <f t="shared" si="337"/>
        <v>0</v>
      </c>
      <c r="BU177" s="53">
        <f t="shared" si="338"/>
        <v>0</v>
      </c>
      <c r="BV177" s="53">
        <f t="shared" si="339"/>
        <v>0</v>
      </c>
      <c r="BW177" s="53">
        <f t="shared" si="340"/>
        <v>0</v>
      </c>
      <c r="BX177" s="53">
        <f t="shared" si="341"/>
        <v>4799.9263500000006</v>
      </c>
      <c r="BY177" s="53">
        <f t="shared" si="342"/>
        <v>0</v>
      </c>
      <c r="BZ177" s="10">
        <f t="shared" si="387"/>
        <v>4799.9263500000006</v>
      </c>
      <c r="CA177" s="54">
        <f t="shared" si="388"/>
        <v>0</v>
      </c>
      <c r="CB177" s="10">
        <f t="shared" si="389"/>
        <v>4799.9263500000006</v>
      </c>
      <c r="CC177" s="53" cm="1">
        <f t="array" aca="1" ref="CC177" ca="1">BZ177*CELL("contents",$Q177)</f>
        <v>959.98527000000013</v>
      </c>
      <c r="CD177" s="53" cm="1">
        <f t="array" aca="1" ref="CD177" ca="1">CA177*CELL("contents",$Q177)</f>
        <v>0</v>
      </c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>
        <f t="shared" si="390"/>
        <v>0</v>
      </c>
      <c r="CR177" s="51">
        <f t="shared" si="391"/>
        <v>0</v>
      </c>
      <c r="CS177" s="53">
        <f t="shared" si="376"/>
        <v>0</v>
      </c>
      <c r="CT177" s="53">
        <f t="shared" si="392"/>
        <v>0</v>
      </c>
      <c r="CU177" s="53">
        <f t="shared" si="393"/>
        <v>0</v>
      </c>
      <c r="CV177" s="53">
        <f t="shared" si="394"/>
        <v>0</v>
      </c>
      <c r="CW177" s="53">
        <f t="shared" si="395"/>
        <v>0</v>
      </c>
      <c r="CX177" s="53">
        <f t="shared" si="396"/>
        <v>0</v>
      </c>
      <c r="CY177" s="53">
        <f t="shared" si="397"/>
        <v>0</v>
      </c>
      <c r="CZ177" s="53">
        <f t="shared" si="398"/>
        <v>0</v>
      </c>
      <c r="DA177" s="53">
        <f t="shared" si="399"/>
        <v>0</v>
      </c>
      <c r="DB177" s="53">
        <f t="shared" si="400"/>
        <v>0</v>
      </c>
      <c r="DC177" s="53">
        <f t="shared" si="401"/>
        <v>0</v>
      </c>
      <c r="DD177" s="53">
        <f t="shared" si="402"/>
        <v>0</v>
      </c>
      <c r="DE177" s="10">
        <f t="shared" si="403"/>
        <v>0</v>
      </c>
      <c r="DF177" s="54">
        <f t="shared" si="404"/>
        <v>0</v>
      </c>
      <c r="DG177" s="10">
        <f t="shared" si="405"/>
        <v>0</v>
      </c>
      <c r="DH177" s="53" cm="1">
        <f t="array" aca="1" ref="DH177" ca="1">DE177*CELL("contents",$Q177)</f>
        <v>0</v>
      </c>
      <c r="DI177" s="53" cm="1">
        <f t="array" aca="1" ref="DI177" ca="1">DF177*CELL("contents",$Q177)</f>
        <v>0</v>
      </c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>
        <f t="shared" si="406"/>
        <v>0</v>
      </c>
      <c r="DW177" s="51">
        <f t="shared" si="407"/>
        <v>0</v>
      </c>
      <c r="DX177" s="53">
        <f t="shared" si="343"/>
        <v>0</v>
      </c>
      <c r="DY177" s="53">
        <f t="shared" si="344"/>
        <v>0</v>
      </c>
      <c r="DZ177" s="53">
        <f t="shared" si="345"/>
        <v>0</v>
      </c>
      <c r="EA177" s="53">
        <f t="shared" si="346"/>
        <v>0</v>
      </c>
      <c r="EB177" s="53">
        <f t="shared" si="347"/>
        <v>0</v>
      </c>
      <c r="EC177" s="53">
        <f t="shared" si="348"/>
        <v>0</v>
      </c>
      <c r="ED177" s="53">
        <f t="shared" si="349"/>
        <v>0</v>
      </c>
      <c r="EE177" s="53">
        <f t="shared" si="350"/>
        <v>0</v>
      </c>
      <c r="EF177" s="53">
        <f t="shared" si="351"/>
        <v>0</v>
      </c>
      <c r="EG177" s="53">
        <f t="shared" si="352"/>
        <v>0</v>
      </c>
      <c r="EH177" s="53">
        <f t="shared" si="353"/>
        <v>0</v>
      </c>
      <c r="EI177" s="53">
        <f t="shared" si="354"/>
        <v>0</v>
      </c>
      <c r="EJ177" s="10">
        <f t="shared" si="408"/>
        <v>0</v>
      </c>
      <c r="EK177" s="54">
        <f t="shared" si="409"/>
        <v>0</v>
      </c>
      <c r="EL177" s="10">
        <f t="shared" si="410"/>
        <v>0</v>
      </c>
      <c r="EM177" s="53" cm="1">
        <f t="array" aca="1" ref="EM177" ca="1">EJ177*CELL("contents",$Q177)</f>
        <v>0</v>
      </c>
      <c r="EN177" s="53" cm="1">
        <f t="array" aca="1" ref="EN177" ca="1">EK177*CELL("contents",$Q177)</f>
        <v>0</v>
      </c>
      <c r="EO177" s="11">
        <f t="shared" si="411"/>
        <v>4799.9263500000006</v>
      </c>
      <c r="EP177" s="2">
        <v>1</v>
      </c>
      <c r="EQ177" s="2">
        <f t="shared" ref="EQ177:ET177" si="446">EP177*1.0215</f>
        <v>1.0215000000000001</v>
      </c>
      <c r="ER177" s="2">
        <f t="shared" si="446"/>
        <v>1.0434622500000001</v>
      </c>
      <c r="ES177" s="2">
        <f t="shared" si="446"/>
        <v>1.0658966883750003</v>
      </c>
      <c r="ET177" s="2">
        <f t="shared" si="446"/>
        <v>1.0888134671750629</v>
      </c>
      <c r="EU177" s="53">
        <f t="shared" si="356"/>
        <v>0</v>
      </c>
      <c r="EV177" s="53">
        <f t="shared" si="413"/>
        <v>4799.9263500000006</v>
      </c>
      <c r="EW177" s="69">
        <f t="shared" si="357"/>
        <v>0</v>
      </c>
      <c r="EX177" s="69">
        <f t="shared" si="358"/>
        <v>0</v>
      </c>
      <c r="EY177" s="9">
        <f t="shared" si="415"/>
        <v>0</v>
      </c>
      <c r="EZ177" s="9">
        <f t="shared" si="378"/>
        <v>0</v>
      </c>
      <c r="FA177" s="9">
        <f t="shared" si="379"/>
        <v>0</v>
      </c>
      <c r="FB177" s="9">
        <f t="shared" si="380"/>
        <v>0</v>
      </c>
      <c r="FC177" t="s">
        <v>1541</v>
      </c>
    </row>
    <row r="178" spans="1:159" ht="25.5" x14ac:dyDescent="0.25">
      <c r="A178" s="2">
        <v>1.2</v>
      </c>
      <c r="B178" s="3" t="s">
        <v>507</v>
      </c>
      <c r="C178" s="4" t="s">
        <v>157</v>
      </c>
      <c r="D178" s="2" t="s">
        <v>465</v>
      </c>
      <c r="E178" s="21" t="s">
        <v>508</v>
      </c>
      <c r="F178" s="2"/>
      <c r="G178" s="4" t="s">
        <v>151</v>
      </c>
      <c r="H178" s="6" t="s">
        <v>163</v>
      </c>
      <c r="I178" s="4" t="s">
        <v>348</v>
      </c>
      <c r="J178" s="7" t="s">
        <v>154</v>
      </c>
      <c r="K178" s="75">
        <v>115</v>
      </c>
      <c r="L178" s="81">
        <v>115</v>
      </c>
      <c r="M178" s="56">
        <v>0</v>
      </c>
      <c r="N178" s="86">
        <v>0</v>
      </c>
      <c r="O178" s="6" t="s">
        <v>155</v>
      </c>
      <c r="P178" s="2" t="s">
        <v>352</v>
      </c>
      <c r="Q178" s="200">
        <f>VLOOKUP(P178,Contingencies!$A$2:$D$7,4,FALSE)</f>
        <v>0.2</v>
      </c>
      <c r="R178" s="53">
        <f t="shared" si="431"/>
        <v>375.91200000000003</v>
      </c>
      <c r="S178" s="67">
        <f t="shared" si="360"/>
        <v>0</v>
      </c>
      <c r="T178" s="4"/>
      <c r="U178" s="29"/>
      <c r="V178" s="29"/>
      <c r="W178" s="2"/>
      <c r="X178" s="2"/>
      <c r="Y178" s="2"/>
      <c r="Z178" s="2"/>
      <c r="AA178" s="2"/>
      <c r="AB178" s="24"/>
      <c r="AC178" s="2"/>
      <c r="AD178" s="2"/>
      <c r="AE178" s="2"/>
      <c r="AF178" s="37">
        <v>16</v>
      </c>
      <c r="AG178" s="2">
        <f t="shared" si="361"/>
        <v>16</v>
      </c>
      <c r="AH178" s="51">
        <f t="shared" si="381"/>
        <v>0.10666666666666666</v>
      </c>
      <c r="AI178" s="53">
        <f t="shared" si="319"/>
        <v>0</v>
      </c>
      <c r="AJ178" s="53">
        <f t="shared" si="320"/>
        <v>0</v>
      </c>
      <c r="AK178" s="53">
        <f t="shared" si="321"/>
        <v>0</v>
      </c>
      <c r="AL178" s="53">
        <f t="shared" si="322"/>
        <v>0</v>
      </c>
      <c r="AM178" s="53">
        <f t="shared" si="323"/>
        <v>0</v>
      </c>
      <c r="AN178" s="53">
        <f t="shared" si="324"/>
        <v>0</v>
      </c>
      <c r="AO178" s="53">
        <f t="shared" si="325"/>
        <v>0</v>
      </c>
      <c r="AP178" s="53">
        <f t="shared" si="326"/>
        <v>0</v>
      </c>
      <c r="AQ178" s="53">
        <f t="shared" si="327"/>
        <v>0</v>
      </c>
      <c r="AR178" s="53">
        <f t="shared" si="328"/>
        <v>0</v>
      </c>
      <c r="AS178" s="53">
        <f t="shared" si="329"/>
        <v>0</v>
      </c>
      <c r="AT178" s="53">
        <f t="shared" si="330"/>
        <v>1879.5600000000002</v>
      </c>
      <c r="AU178" s="10">
        <f t="shared" si="382"/>
        <v>1879.5600000000002</v>
      </c>
      <c r="AV178" s="54">
        <f t="shared" si="383"/>
        <v>0</v>
      </c>
      <c r="AW178" s="10">
        <f t="shared" si="384"/>
        <v>1879.5600000000002</v>
      </c>
      <c r="AX178" s="53" cm="1">
        <f t="array" aca="1" ref="AX178" ca="1">AU178*CELL("contents",$Q178)</f>
        <v>375.91200000000003</v>
      </c>
      <c r="AY178" s="53" cm="1">
        <f t="array" aca="1" ref="AY178" ca="1">AV178*CELL("contents",$Q178)</f>
        <v>0</v>
      </c>
      <c r="AZ178" s="2"/>
      <c r="BA178" s="2"/>
      <c r="BB178" s="2"/>
      <c r="BC178" s="2"/>
      <c r="BD178" s="2"/>
      <c r="BE178" s="2"/>
      <c r="BF178" s="38"/>
      <c r="BG178" s="2"/>
      <c r="BH178" s="2"/>
      <c r="BI178" s="2"/>
      <c r="BJ178" s="2"/>
      <c r="BK178" s="2"/>
      <c r="BL178" s="2">
        <f t="shared" si="385"/>
        <v>0</v>
      </c>
      <c r="BM178" s="51">
        <f t="shared" si="386"/>
        <v>0</v>
      </c>
      <c r="BN178" s="53">
        <f t="shared" si="331"/>
        <v>0</v>
      </c>
      <c r="BO178" s="53">
        <f t="shared" si="332"/>
        <v>0</v>
      </c>
      <c r="BP178" s="53">
        <f t="shared" si="333"/>
        <v>0</v>
      </c>
      <c r="BQ178" s="53">
        <f t="shared" si="334"/>
        <v>0</v>
      </c>
      <c r="BR178" s="53">
        <f t="shared" si="335"/>
        <v>0</v>
      </c>
      <c r="BS178" s="53">
        <f t="shared" si="336"/>
        <v>0</v>
      </c>
      <c r="BT178" s="53">
        <f t="shared" si="337"/>
        <v>0</v>
      </c>
      <c r="BU178" s="53">
        <f t="shared" si="338"/>
        <v>0</v>
      </c>
      <c r="BV178" s="53">
        <f t="shared" si="339"/>
        <v>0</v>
      </c>
      <c r="BW178" s="53">
        <f t="shared" si="340"/>
        <v>0</v>
      </c>
      <c r="BX178" s="53">
        <f t="shared" si="341"/>
        <v>0</v>
      </c>
      <c r="BY178" s="53">
        <f t="shared" si="342"/>
        <v>0</v>
      </c>
      <c r="BZ178" s="10">
        <f t="shared" si="387"/>
        <v>0</v>
      </c>
      <c r="CA178" s="54">
        <f t="shared" si="388"/>
        <v>0</v>
      </c>
      <c r="CB178" s="10">
        <f t="shared" si="389"/>
        <v>0</v>
      </c>
      <c r="CC178" s="53" cm="1">
        <f t="array" aca="1" ref="CC178" ca="1">BZ178*CELL("contents",$Q178)</f>
        <v>0</v>
      </c>
      <c r="CD178" s="53" cm="1">
        <f t="array" aca="1" ref="CD178" ca="1">CA178*CELL("contents",$Q178)</f>
        <v>0</v>
      </c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>
        <f t="shared" si="390"/>
        <v>0</v>
      </c>
      <c r="CR178" s="51">
        <f t="shared" si="391"/>
        <v>0</v>
      </c>
      <c r="CS178" s="53">
        <f t="shared" si="376"/>
        <v>0</v>
      </c>
      <c r="CT178" s="53">
        <f t="shared" si="392"/>
        <v>0</v>
      </c>
      <c r="CU178" s="53">
        <f t="shared" si="393"/>
        <v>0</v>
      </c>
      <c r="CV178" s="53">
        <f t="shared" si="394"/>
        <v>0</v>
      </c>
      <c r="CW178" s="53">
        <f t="shared" si="395"/>
        <v>0</v>
      </c>
      <c r="CX178" s="53">
        <f t="shared" si="396"/>
        <v>0</v>
      </c>
      <c r="CY178" s="53">
        <f t="shared" si="397"/>
        <v>0</v>
      </c>
      <c r="CZ178" s="53">
        <f t="shared" si="398"/>
        <v>0</v>
      </c>
      <c r="DA178" s="53">
        <f t="shared" si="399"/>
        <v>0</v>
      </c>
      <c r="DB178" s="53">
        <f t="shared" si="400"/>
        <v>0</v>
      </c>
      <c r="DC178" s="53">
        <f t="shared" si="401"/>
        <v>0</v>
      </c>
      <c r="DD178" s="53">
        <f t="shared" si="402"/>
        <v>0</v>
      </c>
      <c r="DE178" s="10">
        <f t="shared" si="403"/>
        <v>0</v>
      </c>
      <c r="DF178" s="54">
        <f t="shared" si="404"/>
        <v>0</v>
      </c>
      <c r="DG178" s="10">
        <f t="shared" si="405"/>
        <v>0</v>
      </c>
      <c r="DH178" s="53" cm="1">
        <f t="array" aca="1" ref="DH178" ca="1">DE178*CELL("contents",$Q178)</f>
        <v>0</v>
      </c>
      <c r="DI178" s="53" cm="1">
        <f t="array" aca="1" ref="DI178" ca="1">DF178*CELL("contents",$Q178)</f>
        <v>0</v>
      </c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>
        <f t="shared" si="406"/>
        <v>0</v>
      </c>
      <c r="DW178" s="51">
        <f t="shared" si="407"/>
        <v>0</v>
      </c>
      <c r="DX178" s="53">
        <f t="shared" si="343"/>
        <v>0</v>
      </c>
      <c r="DY178" s="53">
        <f t="shared" si="344"/>
        <v>0</v>
      </c>
      <c r="DZ178" s="53">
        <f t="shared" si="345"/>
        <v>0</v>
      </c>
      <c r="EA178" s="53">
        <f t="shared" si="346"/>
        <v>0</v>
      </c>
      <c r="EB178" s="53">
        <f t="shared" si="347"/>
        <v>0</v>
      </c>
      <c r="EC178" s="53">
        <f t="shared" si="348"/>
        <v>0</v>
      </c>
      <c r="ED178" s="53">
        <f t="shared" si="349"/>
        <v>0</v>
      </c>
      <c r="EE178" s="53">
        <f t="shared" si="350"/>
        <v>0</v>
      </c>
      <c r="EF178" s="53">
        <f t="shared" si="351"/>
        <v>0</v>
      </c>
      <c r="EG178" s="53">
        <f t="shared" si="352"/>
        <v>0</v>
      </c>
      <c r="EH178" s="53">
        <f t="shared" si="353"/>
        <v>0</v>
      </c>
      <c r="EI178" s="53">
        <f t="shared" si="354"/>
        <v>0</v>
      </c>
      <c r="EJ178" s="10">
        <f t="shared" si="408"/>
        <v>0</v>
      </c>
      <c r="EK178" s="54">
        <f t="shared" si="409"/>
        <v>0</v>
      </c>
      <c r="EL178" s="10">
        <f t="shared" si="410"/>
        <v>0</v>
      </c>
      <c r="EM178" s="53" cm="1">
        <f t="array" aca="1" ref="EM178" ca="1">EJ178*CELL("contents",$Q178)</f>
        <v>0</v>
      </c>
      <c r="EN178" s="53" cm="1">
        <f t="array" aca="1" ref="EN178" ca="1">EK178*CELL("contents",$Q178)</f>
        <v>0</v>
      </c>
      <c r="EO178" s="11">
        <f t="shared" ref="EO178:EO208" si="447">AW178+CB178+DG178+EL178</f>
        <v>1879.5600000000002</v>
      </c>
      <c r="EP178" s="2">
        <v>1</v>
      </c>
      <c r="EQ178" s="2">
        <f t="shared" ref="EQ178:ET178" si="448">EP178*1.0215</f>
        <v>1.0215000000000001</v>
      </c>
      <c r="ER178" s="2">
        <f t="shared" si="448"/>
        <v>1.0434622500000001</v>
      </c>
      <c r="ES178" s="2">
        <f t="shared" si="448"/>
        <v>1.0658966883750003</v>
      </c>
      <c r="ET178" s="2">
        <f t="shared" si="448"/>
        <v>1.0888134671750629</v>
      </c>
      <c r="EU178" s="53">
        <f t="shared" si="356"/>
        <v>1879.5600000000002</v>
      </c>
      <c r="EV178" s="53">
        <f t="shared" ref="EV178:EV208" si="449">IF($G178="Labor Hours",$K178*BL178*ER178,0)</f>
        <v>0</v>
      </c>
      <c r="EW178" s="69">
        <f t="shared" si="357"/>
        <v>0</v>
      </c>
      <c r="EX178" s="69">
        <f t="shared" si="358"/>
        <v>0</v>
      </c>
      <c r="EY178" s="9">
        <f t="shared" si="415"/>
        <v>0</v>
      </c>
      <c r="EZ178" s="9">
        <f t="shared" si="378"/>
        <v>0</v>
      </c>
      <c r="FA178" s="9">
        <f t="shared" si="379"/>
        <v>0</v>
      </c>
      <c r="FB178" s="9">
        <f t="shared" si="380"/>
        <v>0</v>
      </c>
      <c r="FC178" t="s">
        <v>1541</v>
      </c>
    </row>
    <row r="179" spans="1:159" ht="25.5" x14ac:dyDescent="0.25">
      <c r="A179" s="2">
        <v>1.2</v>
      </c>
      <c r="B179" s="3" t="s">
        <v>509</v>
      </c>
      <c r="C179" s="4" t="s">
        <v>157</v>
      </c>
      <c r="D179" s="2" t="s">
        <v>468</v>
      </c>
      <c r="E179" s="21" t="s">
        <v>510</v>
      </c>
      <c r="F179" s="2"/>
      <c r="G179" s="4" t="s">
        <v>151</v>
      </c>
      <c r="H179" s="6" t="s">
        <v>163</v>
      </c>
      <c r="I179" s="4" t="s">
        <v>348</v>
      </c>
      <c r="J179" s="7" t="s">
        <v>154</v>
      </c>
      <c r="K179" s="75">
        <v>115</v>
      </c>
      <c r="L179" s="81">
        <v>115</v>
      </c>
      <c r="M179" s="56">
        <v>0</v>
      </c>
      <c r="N179" s="86">
        <v>0</v>
      </c>
      <c r="O179" s="6" t="s">
        <v>155</v>
      </c>
      <c r="P179" s="2" t="s">
        <v>352</v>
      </c>
      <c r="Q179" s="200">
        <f>VLOOKUP(P179,Contingencies!$A$2:$D$7,4,FALSE)</f>
        <v>0.2</v>
      </c>
      <c r="R179" s="53">
        <f t="shared" si="431"/>
        <v>383.9941080000001</v>
      </c>
      <c r="S179" s="67">
        <f t="shared" si="360"/>
        <v>0</v>
      </c>
      <c r="T179" s="4"/>
      <c r="U179" s="29"/>
      <c r="V179" s="29"/>
      <c r="W179" s="2"/>
      <c r="X179" s="2"/>
      <c r="Y179" s="2"/>
      <c r="Z179" s="2"/>
      <c r="AA179" s="24"/>
      <c r="AB179" s="24"/>
      <c r="AC179" s="2"/>
      <c r="AD179" s="2"/>
      <c r="AE179" s="2"/>
      <c r="AF179" s="2"/>
      <c r="AG179" s="2">
        <f t="shared" si="361"/>
        <v>0</v>
      </c>
      <c r="AH179" s="51">
        <f t="shared" si="381"/>
        <v>0</v>
      </c>
      <c r="AI179" s="53">
        <f t="shared" si="319"/>
        <v>0</v>
      </c>
      <c r="AJ179" s="53">
        <f t="shared" si="320"/>
        <v>0</v>
      </c>
      <c r="AK179" s="53">
        <f t="shared" si="321"/>
        <v>0</v>
      </c>
      <c r="AL179" s="53">
        <f t="shared" si="322"/>
        <v>0</v>
      </c>
      <c r="AM179" s="53">
        <f t="shared" si="323"/>
        <v>0</v>
      </c>
      <c r="AN179" s="53">
        <f t="shared" si="324"/>
        <v>0</v>
      </c>
      <c r="AO179" s="53">
        <f t="shared" si="325"/>
        <v>0</v>
      </c>
      <c r="AP179" s="53">
        <f t="shared" si="326"/>
        <v>0</v>
      </c>
      <c r="AQ179" s="53">
        <f t="shared" si="327"/>
        <v>0</v>
      </c>
      <c r="AR179" s="53">
        <f t="shared" si="328"/>
        <v>0</v>
      </c>
      <c r="AS179" s="53">
        <f t="shared" si="329"/>
        <v>0</v>
      </c>
      <c r="AT179" s="53">
        <f t="shared" si="330"/>
        <v>0</v>
      </c>
      <c r="AU179" s="10">
        <f t="shared" si="382"/>
        <v>0</v>
      </c>
      <c r="AV179" s="54">
        <f t="shared" si="383"/>
        <v>0</v>
      </c>
      <c r="AW179" s="10">
        <f t="shared" si="384"/>
        <v>0</v>
      </c>
      <c r="AX179" s="53" cm="1">
        <f t="array" aca="1" ref="AX179" ca="1">AU179*CELL("contents",$Q179)</f>
        <v>0</v>
      </c>
      <c r="AY179" s="53" cm="1">
        <f t="array" aca="1" ref="AY179" ca="1">AV179*CELL("contents",$Q179)</f>
        <v>0</v>
      </c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37">
        <v>16</v>
      </c>
      <c r="BL179" s="2">
        <f t="shared" si="385"/>
        <v>16</v>
      </c>
      <c r="BM179" s="51">
        <f t="shared" si="386"/>
        <v>0.10666666666666666</v>
      </c>
      <c r="BN179" s="53">
        <f t="shared" si="331"/>
        <v>0</v>
      </c>
      <c r="BO179" s="53">
        <f t="shared" si="332"/>
        <v>0</v>
      </c>
      <c r="BP179" s="53">
        <f t="shared" si="333"/>
        <v>0</v>
      </c>
      <c r="BQ179" s="53">
        <f t="shared" si="334"/>
        <v>0</v>
      </c>
      <c r="BR179" s="53">
        <f t="shared" si="335"/>
        <v>0</v>
      </c>
      <c r="BS179" s="53">
        <f t="shared" si="336"/>
        <v>0</v>
      </c>
      <c r="BT179" s="53">
        <f t="shared" si="337"/>
        <v>0</v>
      </c>
      <c r="BU179" s="53">
        <f t="shared" si="338"/>
        <v>0</v>
      </c>
      <c r="BV179" s="53">
        <f t="shared" si="339"/>
        <v>0</v>
      </c>
      <c r="BW179" s="53">
        <f t="shared" si="340"/>
        <v>0</v>
      </c>
      <c r="BX179" s="53">
        <f t="shared" si="341"/>
        <v>0</v>
      </c>
      <c r="BY179" s="53">
        <f t="shared" si="342"/>
        <v>1919.9705400000003</v>
      </c>
      <c r="BZ179" s="10">
        <f t="shared" si="387"/>
        <v>1919.9705400000003</v>
      </c>
      <c r="CA179" s="54">
        <f t="shared" si="388"/>
        <v>0</v>
      </c>
      <c r="CB179" s="10">
        <f t="shared" si="389"/>
        <v>1919.9705400000003</v>
      </c>
      <c r="CC179" s="53" cm="1">
        <f t="array" aca="1" ref="CC179" ca="1">BZ179*CELL("contents",$Q179)</f>
        <v>383.9941080000001</v>
      </c>
      <c r="CD179" s="53" cm="1">
        <f t="array" aca="1" ref="CD179" ca="1">CA179*CELL("contents",$Q179)</f>
        <v>0</v>
      </c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>
        <f t="shared" si="390"/>
        <v>0</v>
      </c>
      <c r="CR179" s="51">
        <f t="shared" si="391"/>
        <v>0</v>
      </c>
      <c r="CS179" s="53">
        <f t="shared" si="376"/>
        <v>0</v>
      </c>
      <c r="CT179" s="53">
        <f t="shared" si="392"/>
        <v>0</v>
      </c>
      <c r="CU179" s="53">
        <f t="shared" si="393"/>
        <v>0</v>
      </c>
      <c r="CV179" s="53">
        <f t="shared" si="394"/>
        <v>0</v>
      </c>
      <c r="CW179" s="53">
        <f t="shared" si="395"/>
        <v>0</v>
      </c>
      <c r="CX179" s="53">
        <f t="shared" si="396"/>
        <v>0</v>
      </c>
      <c r="CY179" s="53">
        <f t="shared" si="397"/>
        <v>0</v>
      </c>
      <c r="CZ179" s="53">
        <f t="shared" si="398"/>
        <v>0</v>
      </c>
      <c r="DA179" s="53">
        <f t="shared" si="399"/>
        <v>0</v>
      </c>
      <c r="DB179" s="53">
        <f t="shared" si="400"/>
        <v>0</v>
      </c>
      <c r="DC179" s="53">
        <f t="shared" si="401"/>
        <v>0</v>
      </c>
      <c r="DD179" s="53">
        <f t="shared" si="402"/>
        <v>0</v>
      </c>
      <c r="DE179" s="10">
        <f t="shared" si="403"/>
        <v>0</v>
      </c>
      <c r="DF179" s="54">
        <f t="shared" si="404"/>
        <v>0</v>
      </c>
      <c r="DG179" s="10">
        <f t="shared" si="405"/>
        <v>0</v>
      </c>
      <c r="DH179" s="53" cm="1">
        <f t="array" aca="1" ref="DH179" ca="1">DE179*CELL("contents",$Q179)</f>
        <v>0</v>
      </c>
      <c r="DI179" s="53" cm="1">
        <f t="array" aca="1" ref="DI179" ca="1">DF179*CELL("contents",$Q179)</f>
        <v>0</v>
      </c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>
        <f t="shared" si="406"/>
        <v>0</v>
      </c>
      <c r="DW179" s="51">
        <f t="shared" si="407"/>
        <v>0</v>
      </c>
      <c r="DX179" s="53">
        <f t="shared" si="343"/>
        <v>0</v>
      </c>
      <c r="DY179" s="53">
        <f t="shared" si="344"/>
        <v>0</v>
      </c>
      <c r="DZ179" s="53">
        <f t="shared" si="345"/>
        <v>0</v>
      </c>
      <c r="EA179" s="53">
        <f t="shared" si="346"/>
        <v>0</v>
      </c>
      <c r="EB179" s="53">
        <f t="shared" si="347"/>
        <v>0</v>
      </c>
      <c r="EC179" s="53">
        <f t="shared" si="348"/>
        <v>0</v>
      </c>
      <c r="ED179" s="53">
        <f t="shared" si="349"/>
        <v>0</v>
      </c>
      <c r="EE179" s="53">
        <f t="shared" si="350"/>
        <v>0</v>
      </c>
      <c r="EF179" s="53">
        <f t="shared" si="351"/>
        <v>0</v>
      </c>
      <c r="EG179" s="53">
        <f t="shared" si="352"/>
        <v>0</v>
      </c>
      <c r="EH179" s="53">
        <f t="shared" si="353"/>
        <v>0</v>
      </c>
      <c r="EI179" s="53">
        <f t="shared" si="354"/>
        <v>0</v>
      </c>
      <c r="EJ179" s="10">
        <f t="shared" si="408"/>
        <v>0</v>
      </c>
      <c r="EK179" s="54">
        <f t="shared" si="409"/>
        <v>0</v>
      </c>
      <c r="EL179" s="10">
        <f t="shared" si="410"/>
        <v>0</v>
      </c>
      <c r="EM179" s="53" cm="1">
        <f t="array" aca="1" ref="EM179" ca="1">EJ179*CELL("contents",$Q179)</f>
        <v>0</v>
      </c>
      <c r="EN179" s="53" cm="1">
        <f t="array" aca="1" ref="EN179" ca="1">EK179*CELL("contents",$Q179)</f>
        <v>0</v>
      </c>
      <c r="EO179" s="11">
        <f t="shared" si="447"/>
        <v>1919.9705400000003</v>
      </c>
      <c r="EP179" s="2">
        <v>1</v>
      </c>
      <c r="EQ179" s="2">
        <f t="shared" ref="EQ179:ET179" si="450">EP179*1.0215</f>
        <v>1.0215000000000001</v>
      </c>
      <c r="ER179" s="2">
        <f t="shared" si="450"/>
        <v>1.0434622500000001</v>
      </c>
      <c r="ES179" s="2">
        <f t="shared" si="450"/>
        <v>1.0658966883750003</v>
      </c>
      <c r="ET179" s="2">
        <f t="shared" si="450"/>
        <v>1.0888134671750629</v>
      </c>
      <c r="EU179" s="53">
        <f t="shared" si="356"/>
        <v>0</v>
      </c>
      <c r="EV179" s="53">
        <f t="shared" si="449"/>
        <v>1919.9705400000003</v>
      </c>
      <c r="EW179" s="69">
        <f t="shared" si="357"/>
        <v>0</v>
      </c>
      <c r="EX179" s="69">
        <f t="shared" si="358"/>
        <v>0</v>
      </c>
      <c r="EY179" s="9">
        <f t="shared" si="415"/>
        <v>0</v>
      </c>
      <c r="EZ179" s="9">
        <f t="shared" si="378"/>
        <v>0</v>
      </c>
      <c r="FA179" s="9">
        <f t="shared" si="379"/>
        <v>0</v>
      </c>
      <c r="FB179" s="9">
        <f t="shared" si="380"/>
        <v>0</v>
      </c>
      <c r="FC179" t="s">
        <v>1541</v>
      </c>
    </row>
    <row r="180" spans="1:159" x14ac:dyDescent="0.25">
      <c r="A180" s="2">
        <v>1.2</v>
      </c>
      <c r="B180" s="3" t="s">
        <v>511</v>
      </c>
      <c r="C180" s="4" t="s">
        <v>157</v>
      </c>
      <c r="D180" s="2" t="s">
        <v>491</v>
      </c>
      <c r="E180" s="21" t="s">
        <v>512</v>
      </c>
      <c r="F180" s="2"/>
      <c r="G180" s="4" t="s">
        <v>151</v>
      </c>
      <c r="H180" s="6" t="s">
        <v>163</v>
      </c>
      <c r="I180" s="4" t="s">
        <v>348</v>
      </c>
      <c r="J180" s="7" t="s">
        <v>154</v>
      </c>
      <c r="K180" s="75">
        <v>115</v>
      </c>
      <c r="L180" s="81">
        <v>115</v>
      </c>
      <c r="M180" s="56">
        <v>0</v>
      </c>
      <c r="N180" s="86">
        <v>0</v>
      </c>
      <c r="O180" s="6" t="s">
        <v>155</v>
      </c>
      <c r="P180" s="2" t="s">
        <v>352</v>
      </c>
      <c r="Q180" s="200">
        <f>VLOOKUP(P180,Contingencies!$A$2:$D$7,4,FALSE)</f>
        <v>0.2</v>
      </c>
      <c r="R180" s="53">
        <f t="shared" si="431"/>
        <v>939.7800000000002</v>
      </c>
      <c r="S180" s="67">
        <f t="shared" si="360"/>
        <v>0</v>
      </c>
      <c r="T180" s="4"/>
      <c r="U180" s="29"/>
      <c r="V180" s="29"/>
      <c r="W180" s="2"/>
      <c r="X180" s="2"/>
      <c r="Y180" s="2"/>
      <c r="Z180" s="2"/>
      <c r="AA180" s="2"/>
      <c r="AB180" s="24"/>
      <c r="AC180" s="2"/>
      <c r="AD180" s="2"/>
      <c r="AE180" s="2"/>
      <c r="AF180" s="37">
        <v>40</v>
      </c>
      <c r="AG180" s="2">
        <f t="shared" si="361"/>
        <v>40</v>
      </c>
      <c r="AH180" s="51">
        <f t="shared" si="381"/>
        <v>0.26666666666666666</v>
      </c>
      <c r="AI180" s="53">
        <f t="shared" si="319"/>
        <v>0</v>
      </c>
      <c r="AJ180" s="53">
        <f t="shared" si="320"/>
        <v>0</v>
      </c>
      <c r="AK180" s="53">
        <f t="shared" si="321"/>
        <v>0</v>
      </c>
      <c r="AL180" s="53">
        <f t="shared" si="322"/>
        <v>0</v>
      </c>
      <c r="AM180" s="53">
        <f t="shared" si="323"/>
        <v>0</v>
      </c>
      <c r="AN180" s="53">
        <f t="shared" si="324"/>
        <v>0</v>
      </c>
      <c r="AO180" s="53">
        <f t="shared" si="325"/>
        <v>0</v>
      </c>
      <c r="AP180" s="53">
        <f t="shared" si="326"/>
        <v>0</v>
      </c>
      <c r="AQ180" s="53">
        <f t="shared" si="327"/>
        <v>0</v>
      </c>
      <c r="AR180" s="53">
        <f t="shared" si="328"/>
        <v>0</v>
      </c>
      <c r="AS180" s="53">
        <f t="shared" si="329"/>
        <v>0</v>
      </c>
      <c r="AT180" s="53">
        <f t="shared" si="330"/>
        <v>4698.9000000000005</v>
      </c>
      <c r="AU180" s="10">
        <f t="shared" si="382"/>
        <v>4698.9000000000005</v>
      </c>
      <c r="AV180" s="54">
        <f t="shared" si="383"/>
        <v>0</v>
      </c>
      <c r="AW180" s="10">
        <f t="shared" si="384"/>
        <v>4698.9000000000005</v>
      </c>
      <c r="AX180" s="53" cm="1">
        <f t="array" aca="1" ref="AX180" ca="1">AU180*CELL("contents",$Q180)</f>
        <v>939.7800000000002</v>
      </c>
      <c r="AY180" s="53" cm="1">
        <f t="array" aca="1" ref="AY180" ca="1">AV180*CELL("contents",$Q180)</f>
        <v>0</v>
      </c>
      <c r="AZ180" s="2"/>
      <c r="BA180" s="2"/>
      <c r="BB180" s="2"/>
      <c r="BC180" s="2"/>
      <c r="BD180" s="2"/>
      <c r="BE180" s="2"/>
      <c r="BF180" s="24"/>
      <c r="BG180" s="2"/>
      <c r="BH180" s="2"/>
      <c r="BI180" s="2"/>
      <c r="BJ180" s="2"/>
      <c r="BK180" s="2"/>
      <c r="BL180" s="2">
        <f t="shared" si="385"/>
        <v>0</v>
      </c>
      <c r="BM180" s="51">
        <f t="shared" si="386"/>
        <v>0</v>
      </c>
      <c r="BN180" s="53">
        <f t="shared" si="331"/>
        <v>0</v>
      </c>
      <c r="BO180" s="53">
        <f t="shared" si="332"/>
        <v>0</v>
      </c>
      <c r="BP180" s="53">
        <f t="shared" si="333"/>
        <v>0</v>
      </c>
      <c r="BQ180" s="53">
        <f t="shared" si="334"/>
        <v>0</v>
      </c>
      <c r="BR180" s="53">
        <f t="shared" si="335"/>
        <v>0</v>
      </c>
      <c r="BS180" s="53">
        <f t="shared" si="336"/>
        <v>0</v>
      </c>
      <c r="BT180" s="53">
        <f t="shared" si="337"/>
        <v>0</v>
      </c>
      <c r="BU180" s="53">
        <f t="shared" si="338"/>
        <v>0</v>
      </c>
      <c r="BV180" s="53">
        <f t="shared" si="339"/>
        <v>0</v>
      </c>
      <c r="BW180" s="53">
        <f t="shared" si="340"/>
        <v>0</v>
      </c>
      <c r="BX180" s="53">
        <f t="shared" si="341"/>
        <v>0</v>
      </c>
      <c r="BY180" s="53">
        <f t="shared" si="342"/>
        <v>0</v>
      </c>
      <c r="BZ180" s="10">
        <f t="shared" si="387"/>
        <v>0</v>
      </c>
      <c r="CA180" s="54">
        <f t="shared" si="388"/>
        <v>0</v>
      </c>
      <c r="CB180" s="10">
        <f t="shared" si="389"/>
        <v>0</v>
      </c>
      <c r="CC180" s="53" cm="1">
        <f t="array" aca="1" ref="CC180" ca="1">BZ180*CELL("contents",$Q180)</f>
        <v>0</v>
      </c>
      <c r="CD180" s="53" cm="1">
        <f t="array" aca="1" ref="CD180" ca="1">CA180*CELL("contents",$Q180)</f>
        <v>0</v>
      </c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>
        <f t="shared" si="390"/>
        <v>0</v>
      </c>
      <c r="CR180" s="51">
        <f t="shared" si="391"/>
        <v>0</v>
      </c>
      <c r="CS180" s="53">
        <f t="shared" si="376"/>
        <v>0</v>
      </c>
      <c r="CT180" s="53">
        <f t="shared" si="392"/>
        <v>0</v>
      </c>
      <c r="CU180" s="53">
        <f t="shared" si="393"/>
        <v>0</v>
      </c>
      <c r="CV180" s="53">
        <f t="shared" si="394"/>
        <v>0</v>
      </c>
      <c r="CW180" s="53">
        <f t="shared" si="395"/>
        <v>0</v>
      </c>
      <c r="CX180" s="53">
        <f t="shared" si="396"/>
        <v>0</v>
      </c>
      <c r="CY180" s="53">
        <f t="shared" si="397"/>
        <v>0</v>
      </c>
      <c r="CZ180" s="53">
        <f t="shared" si="398"/>
        <v>0</v>
      </c>
      <c r="DA180" s="53">
        <f t="shared" si="399"/>
        <v>0</v>
      </c>
      <c r="DB180" s="53">
        <f t="shared" si="400"/>
        <v>0</v>
      </c>
      <c r="DC180" s="53">
        <f t="shared" si="401"/>
        <v>0</v>
      </c>
      <c r="DD180" s="53">
        <f t="shared" si="402"/>
        <v>0</v>
      </c>
      <c r="DE180" s="10">
        <f t="shared" si="403"/>
        <v>0</v>
      </c>
      <c r="DF180" s="54">
        <f t="shared" si="404"/>
        <v>0</v>
      </c>
      <c r="DG180" s="10">
        <f t="shared" si="405"/>
        <v>0</v>
      </c>
      <c r="DH180" s="53" cm="1">
        <f t="array" aca="1" ref="DH180" ca="1">DE180*CELL("contents",$Q180)</f>
        <v>0</v>
      </c>
      <c r="DI180" s="53" cm="1">
        <f t="array" aca="1" ref="DI180" ca="1">DF180*CELL("contents",$Q180)</f>
        <v>0</v>
      </c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>
        <f t="shared" si="406"/>
        <v>0</v>
      </c>
      <c r="DW180" s="51">
        <f t="shared" si="407"/>
        <v>0</v>
      </c>
      <c r="DX180" s="53">
        <f t="shared" si="343"/>
        <v>0</v>
      </c>
      <c r="DY180" s="53">
        <f t="shared" si="344"/>
        <v>0</v>
      </c>
      <c r="DZ180" s="53">
        <f t="shared" si="345"/>
        <v>0</v>
      </c>
      <c r="EA180" s="53">
        <f t="shared" si="346"/>
        <v>0</v>
      </c>
      <c r="EB180" s="53">
        <f t="shared" si="347"/>
        <v>0</v>
      </c>
      <c r="EC180" s="53">
        <f t="shared" si="348"/>
        <v>0</v>
      </c>
      <c r="ED180" s="53">
        <f t="shared" si="349"/>
        <v>0</v>
      </c>
      <c r="EE180" s="53">
        <f t="shared" si="350"/>
        <v>0</v>
      </c>
      <c r="EF180" s="53">
        <f t="shared" si="351"/>
        <v>0</v>
      </c>
      <c r="EG180" s="53">
        <f t="shared" si="352"/>
        <v>0</v>
      </c>
      <c r="EH180" s="53">
        <f t="shared" si="353"/>
        <v>0</v>
      </c>
      <c r="EI180" s="53">
        <f t="shared" si="354"/>
        <v>0</v>
      </c>
      <c r="EJ180" s="10">
        <f t="shared" si="408"/>
        <v>0</v>
      </c>
      <c r="EK180" s="54">
        <f t="shared" si="409"/>
        <v>0</v>
      </c>
      <c r="EL180" s="10">
        <f t="shared" si="410"/>
        <v>0</v>
      </c>
      <c r="EM180" s="53" cm="1">
        <f t="array" aca="1" ref="EM180" ca="1">EJ180*CELL("contents",$Q180)</f>
        <v>0</v>
      </c>
      <c r="EN180" s="53" cm="1">
        <f t="array" aca="1" ref="EN180" ca="1">EK180*CELL("contents",$Q180)</f>
        <v>0</v>
      </c>
      <c r="EO180" s="11">
        <f t="shared" si="447"/>
        <v>4698.9000000000005</v>
      </c>
      <c r="EP180" s="2">
        <v>1</v>
      </c>
      <c r="EQ180" s="2">
        <f t="shared" ref="EQ180:ET180" si="451">EP180*1.0215</f>
        <v>1.0215000000000001</v>
      </c>
      <c r="ER180" s="2">
        <f t="shared" si="451"/>
        <v>1.0434622500000001</v>
      </c>
      <c r="ES180" s="2">
        <f t="shared" si="451"/>
        <v>1.0658966883750003</v>
      </c>
      <c r="ET180" s="2">
        <f t="shared" si="451"/>
        <v>1.0888134671750629</v>
      </c>
      <c r="EU180" s="53">
        <f t="shared" si="356"/>
        <v>4698.9000000000005</v>
      </c>
      <c r="EV180" s="53">
        <f t="shared" si="449"/>
        <v>0</v>
      </c>
      <c r="EW180" s="69">
        <f t="shared" si="357"/>
        <v>0</v>
      </c>
      <c r="EX180" s="69">
        <f t="shared" si="358"/>
        <v>0</v>
      </c>
      <c r="EY180" s="9">
        <f t="shared" si="415"/>
        <v>0</v>
      </c>
      <c r="EZ180" s="9">
        <f t="shared" si="378"/>
        <v>0</v>
      </c>
      <c r="FA180" s="9">
        <f t="shared" si="379"/>
        <v>0</v>
      </c>
      <c r="FB180" s="9">
        <f t="shared" si="380"/>
        <v>0</v>
      </c>
      <c r="FC180" t="s">
        <v>1541</v>
      </c>
    </row>
    <row r="181" spans="1:159" x14ac:dyDescent="0.25">
      <c r="A181" s="2">
        <v>1.2</v>
      </c>
      <c r="B181" s="3" t="s">
        <v>513</v>
      </c>
      <c r="C181" s="4" t="s">
        <v>157</v>
      </c>
      <c r="D181" s="2" t="s">
        <v>484</v>
      </c>
      <c r="E181" s="21" t="s">
        <v>514</v>
      </c>
      <c r="F181" s="2"/>
      <c r="G181" s="4" t="s">
        <v>151</v>
      </c>
      <c r="H181" s="6" t="s">
        <v>163</v>
      </c>
      <c r="I181" s="4" t="s">
        <v>348</v>
      </c>
      <c r="J181" s="7" t="s">
        <v>154</v>
      </c>
      <c r="K181" s="75">
        <v>115</v>
      </c>
      <c r="L181" s="81">
        <v>115</v>
      </c>
      <c r="M181" s="56">
        <v>0</v>
      </c>
      <c r="N181" s="86">
        <v>0</v>
      </c>
      <c r="O181" s="6" t="s">
        <v>155</v>
      </c>
      <c r="P181" s="2" t="s">
        <v>352</v>
      </c>
      <c r="Q181" s="200">
        <f>VLOOKUP(P181,Contingencies!$A$2:$D$7,4,FALSE)</f>
        <v>0.2</v>
      </c>
      <c r="R181" s="53">
        <f t="shared" si="431"/>
        <v>959.98527000000013</v>
      </c>
      <c r="S181" s="67">
        <f t="shared" si="360"/>
        <v>0</v>
      </c>
      <c r="T181" s="4"/>
      <c r="U181" s="29"/>
      <c r="V181" s="29"/>
      <c r="W181" s="2"/>
      <c r="X181" s="2"/>
      <c r="Y181" s="2"/>
      <c r="Z181" s="2"/>
      <c r="AA181" s="38"/>
      <c r="AB181" s="24"/>
      <c r="AC181" s="2"/>
      <c r="AD181" s="2"/>
      <c r="AE181" s="2"/>
      <c r="AF181" s="2"/>
      <c r="AG181" s="2">
        <f t="shared" si="361"/>
        <v>0</v>
      </c>
      <c r="AH181" s="51">
        <f t="shared" si="381"/>
        <v>0</v>
      </c>
      <c r="AI181" s="53">
        <f t="shared" si="319"/>
        <v>0</v>
      </c>
      <c r="AJ181" s="53">
        <f t="shared" si="320"/>
        <v>0</v>
      </c>
      <c r="AK181" s="53">
        <f t="shared" si="321"/>
        <v>0</v>
      </c>
      <c r="AL181" s="53">
        <f t="shared" si="322"/>
        <v>0</v>
      </c>
      <c r="AM181" s="53">
        <f t="shared" si="323"/>
        <v>0</v>
      </c>
      <c r="AN181" s="53">
        <f t="shared" si="324"/>
        <v>0</v>
      </c>
      <c r="AO181" s="53">
        <f t="shared" si="325"/>
        <v>0</v>
      </c>
      <c r="AP181" s="53">
        <f t="shared" si="326"/>
        <v>0</v>
      </c>
      <c r="AQ181" s="53">
        <f t="shared" si="327"/>
        <v>0</v>
      </c>
      <c r="AR181" s="53">
        <f t="shared" si="328"/>
        <v>0</v>
      </c>
      <c r="AS181" s="53">
        <f t="shared" si="329"/>
        <v>0</v>
      </c>
      <c r="AT181" s="53">
        <f t="shared" si="330"/>
        <v>0</v>
      </c>
      <c r="AU181" s="10">
        <f t="shared" si="382"/>
        <v>0</v>
      </c>
      <c r="AV181" s="54">
        <f t="shared" si="383"/>
        <v>0</v>
      </c>
      <c r="AW181" s="10">
        <f t="shared" si="384"/>
        <v>0</v>
      </c>
      <c r="AX181" s="53" cm="1">
        <f t="array" aca="1" ref="AX181" ca="1">AU181*CELL("contents",$Q181)</f>
        <v>0</v>
      </c>
      <c r="AY181" s="53" cm="1">
        <f t="array" aca="1" ref="AY181" ca="1">AV181*CELL("contents",$Q181)</f>
        <v>0</v>
      </c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37">
        <v>40</v>
      </c>
      <c r="BL181" s="2">
        <f t="shared" si="385"/>
        <v>40</v>
      </c>
      <c r="BM181" s="51">
        <f t="shared" si="386"/>
        <v>0.26666666666666666</v>
      </c>
      <c r="BN181" s="53">
        <f t="shared" si="331"/>
        <v>0</v>
      </c>
      <c r="BO181" s="53">
        <f t="shared" si="332"/>
        <v>0</v>
      </c>
      <c r="BP181" s="53">
        <f t="shared" si="333"/>
        <v>0</v>
      </c>
      <c r="BQ181" s="53">
        <f t="shared" si="334"/>
        <v>0</v>
      </c>
      <c r="BR181" s="53">
        <f t="shared" si="335"/>
        <v>0</v>
      </c>
      <c r="BS181" s="53">
        <f t="shared" si="336"/>
        <v>0</v>
      </c>
      <c r="BT181" s="53">
        <f t="shared" si="337"/>
        <v>0</v>
      </c>
      <c r="BU181" s="53">
        <f t="shared" si="338"/>
        <v>0</v>
      </c>
      <c r="BV181" s="53">
        <f t="shared" si="339"/>
        <v>0</v>
      </c>
      <c r="BW181" s="53">
        <f t="shared" si="340"/>
        <v>0</v>
      </c>
      <c r="BX181" s="53">
        <f t="shared" si="341"/>
        <v>0</v>
      </c>
      <c r="BY181" s="53">
        <f t="shared" si="342"/>
        <v>4799.9263500000006</v>
      </c>
      <c r="BZ181" s="10">
        <f t="shared" si="387"/>
        <v>4799.9263500000006</v>
      </c>
      <c r="CA181" s="54">
        <f t="shared" si="388"/>
        <v>0</v>
      </c>
      <c r="CB181" s="10">
        <f t="shared" si="389"/>
        <v>4799.9263500000006</v>
      </c>
      <c r="CC181" s="53" cm="1">
        <f t="array" aca="1" ref="CC181" ca="1">BZ181*CELL("contents",$Q181)</f>
        <v>959.98527000000013</v>
      </c>
      <c r="CD181" s="53" cm="1">
        <f t="array" aca="1" ref="CD181" ca="1">CA181*CELL("contents",$Q181)</f>
        <v>0</v>
      </c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>
        <f t="shared" si="390"/>
        <v>0</v>
      </c>
      <c r="CR181" s="51">
        <f t="shared" si="391"/>
        <v>0</v>
      </c>
      <c r="CS181" s="53">
        <f t="shared" si="376"/>
        <v>0</v>
      </c>
      <c r="CT181" s="53">
        <f t="shared" si="392"/>
        <v>0</v>
      </c>
      <c r="CU181" s="53">
        <f t="shared" si="393"/>
        <v>0</v>
      </c>
      <c r="CV181" s="53">
        <f t="shared" si="394"/>
        <v>0</v>
      </c>
      <c r="CW181" s="53">
        <f t="shared" si="395"/>
        <v>0</v>
      </c>
      <c r="CX181" s="53">
        <f t="shared" si="396"/>
        <v>0</v>
      </c>
      <c r="CY181" s="53">
        <f t="shared" si="397"/>
        <v>0</v>
      </c>
      <c r="CZ181" s="53">
        <f t="shared" si="398"/>
        <v>0</v>
      </c>
      <c r="DA181" s="53">
        <f t="shared" si="399"/>
        <v>0</v>
      </c>
      <c r="DB181" s="53">
        <f t="shared" si="400"/>
        <v>0</v>
      </c>
      <c r="DC181" s="53">
        <f t="shared" si="401"/>
        <v>0</v>
      </c>
      <c r="DD181" s="53">
        <f t="shared" si="402"/>
        <v>0</v>
      </c>
      <c r="DE181" s="10">
        <f t="shared" si="403"/>
        <v>0</v>
      </c>
      <c r="DF181" s="54">
        <f t="shared" si="404"/>
        <v>0</v>
      </c>
      <c r="DG181" s="10">
        <f t="shared" si="405"/>
        <v>0</v>
      </c>
      <c r="DH181" s="53" cm="1">
        <f t="array" aca="1" ref="DH181" ca="1">DE181*CELL("contents",$Q181)</f>
        <v>0</v>
      </c>
      <c r="DI181" s="53" cm="1">
        <f t="array" aca="1" ref="DI181" ca="1">DF181*CELL("contents",$Q181)</f>
        <v>0</v>
      </c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>
        <f t="shared" si="406"/>
        <v>0</v>
      </c>
      <c r="DW181" s="51">
        <f t="shared" si="407"/>
        <v>0</v>
      </c>
      <c r="DX181" s="53">
        <f t="shared" si="343"/>
        <v>0</v>
      </c>
      <c r="DY181" s="53">
        <f t="shared" si="344"/>
        <v>0</v>
      </c>
      <c r="DZ181" s="53">
        <f t="shared" si="345"/>
        <v>0</v>
      </c>
      <c r="EA181" s="53">
        <f t="shared" si="346"/>
        <v>0</v>
      </c>
      <c r="EB181" s="53">
        <f t="shared" si="347"/>
        <v>0</v>
      </c>
      <c r="EC181" s="53">
        <f t="shared" si="348"/>
        <v>0</v>
      </c>
      <c r="ED181" s="53">
        <f t="shared" si="349"/>
        <v>0</v>
      </c>
      <c r="EE181" s="53">
        <f t="shared" si="350"/>
        <v>0</v>
      </c>
      <c r="EF181" s="53">
        <f t="shared" si="351"/>
        <v>0</v>
      </c>
      <c r="EG181" s="53">
        <f t="shared" si="352"/>
        <v>0</v>
      </c>
      <c r="EH181" s="53">
        <f t="shared" si="353"/>
        <v>0</v>
      </c>
      <c r="EI181" s="53">
        <f t="shared" si="354"/>
        <v>0</v>
      </c>
      <c r="EJ181" s="10">
        <f t="shared" si="408"/>
        <v>0</v>
      </c>
      <c r="EK181" s="54">
        <f t="shared" si="409"/>
        <v>0</v>
      </c>
      <c r="EL181" s="10">
        <f t="shared" si="410"/>
        <v>0</v>
      </c>
      <c r="EM181" s="53" cm="1">
        <f t="array" aca="1" ref="EM181" ca="1">EJ181*CELL("contents",$Q181)</f>
        <v>0</v>
      </c>
      <c r="EN181" s="53" cm="1">
        <f t="array" aca="1" ref="EN181" ca="1">EK181*CELL("contents",$Q181)</f>
        <v>0</v>
      </c>
      <c r="EO181" s="11">
        <f t="shared" si="447"/>
        <v>4799.9263500000006</v>
      </c>
      <c r="EP181" s="2">
        <v>1</v>
      </c>
      <c r="EQ181" s="2">
        <f t="shared" ref="EQ181:ET181" si="452">EP181*1.0215</f>
        <v>1.0215000000000001</v>
      </c>
      <c r="ER181" s="2">
        <f t="shared" si="452"/>
        <v>1.0434622500000001</v>
      </c>
      <c r="ES181" s="2">
        <f t="shared" si="452"/>
        <v>1.0658966883750003</v>
      </c>
      <c r="ET181" s="2">
        <f t="shared" si="452"/>
        <v>1.0888134671750629</v>
      </c>
      <c r="EU181" s="53">
        <f t="shared" si="356"/>
        <v>0</v>
      </c>
      <c r="EV181" s="53">
        <f t="shared" si="449"/>
        <v>4799.9263500000006</v>
      </c>
      <c r="EW181" s="69">
        <f t="shared" si="357"/>
        <v>0</v>
      </c>
      <c r="EX181" s="69">
        <f t="shared" si="358"/>
        <v>0</v>
      </c>
      <c r="EY181" s="9">
        <f t="shared" si="415"/>
        <v>0</v>
      </c>
      <c r="EZ181" s="9">
        <f t="shared" si="378"/>
        <v>0</v>
      </c>
      <c r="FA181" s="9">
        <f t="shared" si="379"/>
        <v>0</v>
      </c>
      <c r="FB181" s="9">
        <f t="shared" si="380"/>
        <v>0</v>
      </c>
      <c r="FC181" t="s">
        <v>1541</v>
      </c>
    </row>
    <row r="182" spans="1:159" x14ac:dyDescent="0.25">
      <c r="A182" s="2">
        <v>1.2</v>
      </c>
      <c r="B182" s="2" t="s">
        <v>515</v>
      </c>
      <c r="C182" s="4" t="s">
        <v>157</v>
      </c>
      <c r="D182" s="2" t="s">
        <v>516</v>
      </c>
      <c r="E182" s="21" t="s">
        <v>517</v>
      </c>
      <c r="F182" s="2"/>
      <c r="G182" s="4" t="s">
        <v>151</v>
      </c>
      <c r="H182" s="6" t="s">
        <v>163</v>
      </c>
      <c r="I182" s="4" t="s">
        <v>348</v>
      </c>
      <c r="J182" s="7" t="s">
        <v>154</v>
      </c>
      <c r="K182" s="75">
        <v>115</v>
      </c>
      <c r="L182" s="81">
        <v>115</v>
      </c>
      <c r="M182" s="56">
        <v>0</v>
      </c>
      <c r="N182" s="86">
        <v>0</v>
      </c>
      <c r="O182" s="6" t="s">
        <v>155</v>
      </c>
      <c r="P182" s="2" t="s">
        <v>352</v>
      </c>
      <c r="Q182" s="200">
        <f>VLOOKUP(P182,Contingencies!$A$2:$D$7,4,FALSE)</f>
        <v>0.2</v>
      </c>
      <c r="R182" s="53">
        <f t="shared" si="431"/>
        <v>187.95600000000002</v>
      </c>
      <c r="S182" s="67">
        <f t="shared" si="360"/>
        <v>0</v>
      </c>
      <c r="T182" s="4"/>
      <c r="U182" s="29"/>
      <c r="V182" s="29"/>
      <c r="W182" s="2"/>
      <c r="X182" s="2"/>
      <c r="Y182" s="2"/>
      <c r="Z182" s="2"/>
      <c r="AA182" s="2"/>
      <c r="AB182" s="37">
        <v>8</v>
      </c>
      <c r="AC182" s="2"/>
      <c r="AD182" s="2"/>
      <c r="AE182" s="2"/>
      <c r="AF182" s="2"/>
      <c r="AG182" s="2">
        <f t="shared" si="361"/>
        <v>8</v>
      </c>
      <c r="AH182" s="51">
        <f t="shared" si="381"/>
        <v>5.333333333333333E-2</v>
      </c>
      <c r="AI182" s="53">
        <f t="shared" si="319"/>
        <v>0</v>
      </c>
      <c r="AJ182" s="53">
        <f t="shared" si="320"/>
        <v>0</v>
      </c>
      <c r="AK182" s="53">
        <f t="shared" si="321"/>
        <v>0</v>
      </c>
      <c r="AL182" s="53">
        <f t="shared" si="322"/>
        <v>0</v>
      </c>
      <c r="AM182" s="53">
        <f t="shared" si="323"/>
        <v>0</v>
      </c>
      <c r="AN182" s="53">
        <f t="shared" si="324"/>
        <v>0</v>
      </c>
      <c r="AO182" s="53">
        <f t="shared" si="325"/>
        <v>0</v>
      </c>
      <c r="AP182" s="53">
        <f t="shared" si="326"/>
        <v>939.78000000000009</v>
      </c>
      <c r="AQ182" s="53">
        <f t="shared" si="327"/>
        <v>0</v>
      </c>
      <c r="AR182" s="53">
        <f t="shared" si="328"/>
        <v>0</v>
      </c>
      <c r="AS182" s="53">
        <f t="shared" si="329"/>
        <v>0</v>
      </c>
      <c r="AT182" s="53">
        <f t="shared" si="330"/>
        <v>0</v>
      </c>
      <c r="AU182" s="10">
        <f t="shared" si="382"/>
        <v>939.78000000000009</v>
      </c>
      <c r="AV182" s="54">
        <f t="shared" si="383"/>
        <v>0</v>
      </c>
      <c r="AW182" s="10">
        <f t="shared" si="384"/>
        <v>939.78000000000009</v>
      </c>
      <c r="AX182" s="53" cm="1">
        <f t="array" aca="1" ref="AX182" ca="1">AU182*CELL("contents",$Q182)</f>
        <v>187.95600000000002</v>
      </c>
      <c r="AY182" s="53" cm="1">
        <f t="array" aca="1" ref="AY182" ca="1">AV182*CELL("contents",$Q182)</f>
        <v>0</v>
      </c>
      <c r="AZ182" s="2"/>
      <c r="BA182" s="2"/>
      <c r="BB182" s="2"/>
      <c r="BC182" s="2"/>
      <c r="BD182" s="2"/>
      <c r="BE182" s="2"/>
      <c r="BF182" s="38"/>
      <c r="BG182" s="2"/>
      <c r="BH182" s="2"/>
      <c r="BI182" s="2"/>
      <c r="BJ182" s="2"/>
      <c r="BK182" s="2"/>
      <c r="BL182" s="2">
        <f t="shared" si="385"/>
        <v>0</v>
      </c>
      <c r="BM182" s="51">
        <f t="shared" si="386"/>
        <v>0</v>
      </c>
      <c r="BN182" s="53">
        <f t="shared" si="331"/>
        <v>0</v>
      </c>
      <c r="BO182" s="53">
        <f t="shared" si="332"/>
        <v>0</v>
      </c>
      <c r="BP182" s="53">
        <f t="shared" si="333"/>
        <v>0</v>
      </c>
      <c r="BQ182" s="53">
        <f t="shared" si="334"/>
        <v>0</v>
      </c>
      <c r="BR182" s="53">
        <f t="shared" si="335"/>
        <v>0</v>
      </c>
      <c r="BS182" s="53">
        <f t="shared" si="336"/>
        <v>0</v>
      </c>
      <c r="BT182" s="53">
        <f t="shared" si="337"/>
        <v>0</v>
      </c>
      <c r="BU182" s="53">
        <f t="shared" si="338"/>
        <v>0</v>
      </c>
      <c r="BV182" s="53">
        <f t="shared" si="339"/>
        <v>0</v>
      </c>
      <c r="BW182" s="53">
        <f t="shared" si="340"/>
        <v>0</v>
      </c>
      <c r="BX182" s="53">
        <f t="shared" si="341"/>
        <v>0</v>
      </c>
      <c r="BY182" s="53">
        <f t="shared" si="342"/>
        <v>0</v>
      </c>
      <c r="BZ182" s="10">
        <f t="shared" si="387"/>
        <v>0</v>
      </c>
      <c r="CA182" s="54">
        <f t="shared" si="388"/>
        <v>0</v>
      </c>
      <c r="CB182" s="10">
        <f t="shared" si="389"/>
        <v>0</v>
      </c>
      <c r="CC182" s="53" cm="1">
        <f t="array" aca="1" ref="CC182" ca="1">BZ182*CELL("contents",$Q182)</f>
        <v>0</v>
      </c>
      <c r="CD182" s="53" cm="1">
        <f t="array" aca="1" ref="CD182" ca="1">CA182*CELL("contents",$Q182)</f>
        <v>0</v>
      </c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>
        <f t="shared" si="390"/>
        <v>0</v>
      </c>
      <c r="CR182" s="51">
        <f t="shared" si="391"/>
        <v>0</v>
      </c>
      <c r="CS182" s="53">
        <f t="shared" si="376"/>
        <v>0</v>
      </c>
      <c r="CT182" s="53">
        <f t="shared" si="392"/>
        <v>0</v>
      </c>
      <c r="CU182" s="53">
        <f t="shared" si="393"/>
        <v>0</v>
      </c>
      <c r="CV182" s="53">
        <f t="shared" si="394"/>
        <v>0</v>
      </c>
      <c r="CW182" s="53">
        <f t="shared" si="395"/>
        <v>0</v>
      </c>
      <c r="CX182" s="53">
        <f t="shared" si="396"/>
        <v>0</v>
      </c>
      <c r="CY182" s="53">
        <f t="shared" si="397"/>
        <v>0</v>
      </c>
      <c r="CZ182" s="53">
        <f t="shared" si="398"/>
        <v>0</v>
      </c>
      <c r="DA182" s="53">
        <f t="shared" si="399"/>
        <v>0</v>
      </c>
      <c r="DB182" s="53">
        <f t="shared" si="400"/>
        <v>0</v>
      </c>
      <c r="DC182" s="53">
        <f t="shared" si="401"/>
        <v>0</v>
      </c>
      <c r="DD182" s="53">
        <f t="shared" si="402"/>
        <v>0</v>
      </c>
      <c r="DE182" s="10">
        <f t="shared" si="403"/>
        <v>0</v>
      </c>
      <c r="DF182" s="54">
        <f t="shared" si="404"/>
        <v>0</v>
      </c>
      <c r="DG182" s="10">
        <f t="shared" si="405"/>
        <v>0</v>
      </c>
      <c r="DH182" s="53" cm="1">
        <f t="array" aca="1" ref="DH182" ca="1">DE182*CELL("contents",$Q182)</f>
        <v>0</v>
      </c>
      <c r="DI182" s="53" cm="1">
        <f t="array" aca="1" ref="DI182" ca="1">DF182*CELL("contents",$Q182)</f>
        <v>0</v>
      </c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>
        <f t="shared" si="406"/>
        <v>0</v>
      </c>
      <c r="DW182" s="51">
        <f t="shared" si="407"/>
        <v>0</v>
      </c>
      <c r="DX182" s="53">
        <f t="shared" si="343"/>
        <v>0</v>
      </c>
      <c r="DY182" s="53">
        <f t="shared" si="344"/>
        <v>0</v>
      </c>
      <c r="DZ182" s="53">
        <f t="shared" si="345"/>
        <v>0</v>
      </c>
      <c r="EA182" s="53">
        <f t="shared" si="346"/>
        <v>0</v>
      </c>
      <c r="EB182" s="53">
        <f t="shared" si="347"/>
        <v>0</v>
      </c>
      <c r="EC182" s="53">
        <f t="shared" si="348"/>
        <v>0</v>
      </c>
      <c r="ED182" s="53">
        <f t="shared" si="349"/>
        <v>0</v>
      </c>
      <c r="EE182" s="53">
        <f t="shared" si="350"/>
        <v>0</v>
      </c>
      <c r="EF182" s="53">
        <f t="shared" si="351"/>
        <v>0</v>
      </c>
      <c r="EG182" s="53">
        <f t="shared" si="352"/>
        <v>0</v>
      </c>
      <c r="EH182" s="53">
        <f t="shared" si="353"/>
        <v>0</v>
      </c>
      <c r="EI182" s="53">
        <f t="shared" si="354"/>
        <v>0</v>
      </c>
      <c r="EJ182" s="10">
        <f t="shared" si="408"/>
        <v>0</v>
      </c>
      <c r="EK182" s="54">
        <f t="shared" si="409"/>
        <v>0</v>
      </c>
      <c r="EL182" s="10">
        <f t="shared" si="410"/>
        <v>0</v>
      </c>
      <c r="EM182" s="53" cm="1">
        <f t="array" aca="1" ref="EM182" ca="1">EJ182*CELL("contents",$Q182)</f>
        <v>0</v>
      </c>
      <c r="EN182" s="53" cm="1">
        <f t="array" aca="1" ref="EN182" ca="1">EK182*CELL("contents",$Q182)</f>
        <v>0</v>
      </c>
      <c r="EO182" s="11">
        <f t="shared" si="447"/>
        <v>939.78000000000009</v>
      </c>
      <c r="EP182" s="2">
        <v>1</v>
      </c>
      <c r="EQ182" s="2">
        <f t="shared" ref="EQ182:ET182" si="453">EP182*1.0215</f>
        <v>1.0215000000000001</v>
      </c>
      <c r="ER182" s="2">
        <f t="shared" si="453"/>
        <v>1.0434622500000001</v>
      </c>
      <c r="ES182" s="2">
        <f t="shared" si="453"/>
        <v>1.0658966883750003</v>
      </c>
      <c r="ET182" s="2">
        <f t="shared" si="453"/>
        <v>1.0888134671750629</v>
      </c>
      <c r="EU182" s="53">
        <f t="shared" si="356"/>
        <v>939.78000000000009</v>
      </c>
      <c r="EV182" s="53">
        <f t="shared" si="449"/>
        <v>0</v>
      </c>
      <c r="EW182" s="69">
        <f t="shared" si="357"/>
        <v>0</v>
      </c>
      <c r="EX182" s="69">
        <f t="shared" si="358"/>
        <v>0</v>
      </c>
      <c r="EY182" s="9">
        <f t="shared" si="415"/>
        <v>0</v>
      </c>
      <c r="EZ182" s="9">
        <f t="shared" si="378"/>
        <v>0</v>
      </c>
      <c r="FA182" s="9">
        <f t="shared" si="379"/>
        <v>0</v>
      </c>
      <c r="FB182" s="9">
        <f t="shared" si="380"/>
        <v>0</v>
      </c>
      <c r="FC182" t="s">
        <v>1541</v>
      </c>
    </row>
    <row r="183" spans="1:159" x14ac:dyDescent="0.25">
      <c r="A183" s="2">
        <v>1.2</v>
      </c>
      <c r="B183" s="2" t="s">
        <v>518</v>
      </c>
      <c r="C183" s="4" t="s">
        <v>157</v>
      </c>
      <c r="D183" s="2" t="s">
        <v>519</v>
      </c>
      <c r="E183" s="21" t="s">
        <v>520</v>
      </c>
      <c r="F183" s="2"/>
      <c r="G183" s="4" t="s">
        <v>151</v>
      </c>
      <c r="H183" s="6" t="s">
        <v>163</v>
      </c>
      <c r="I183" s="4" t="s">
        <v>348</v>
      </c>
      <c r="J183" s="7" t="s">
        <v>154</v>
      </c>
      <c r="K183" s="75">
        <v>115</v>
      </c>
      <c r="L183" s="82">
        <v>115</v>
      </c>
      <c r="M183" s="57">
        <v>0</v>
      </c>
      <c r="N183" s="86">
        <v>0</v>
      </c>
      <c r="O183" s="6" t="s">
        <v>155</v>
      </c>
      <c r="P183" s="2" t="s">
        <v>352</v>
      </c>
      <c r="Q183" s="200">
        <f>VLOOKUP(P183,Contingencies!$A$2:$D$7,4,FALSE)</f>
        <v>0.2</v>
      </c>
      <c r="R183" s="53">
        <f t="shared" si="431"/>
        <v>191.99705400000005</v>
      </c>
      <c r="S183" s="67">
        <f t="shared" si="360"/>
        <v>0</v>
      </c>
      <c r="T183" s="4"/>
      <c r="U183" s="29"/>
      <c r="V183" s="29"/>
      <c r="W183" s="2"/>
      <c r="X183" s="2"/>
      <c r="Y183" s="2"/>
      <c r="Z183" s="2"/>
      <c r="AA183" s="38"/>
      <c r="AB183" s="24"/>
      <c r="AC183" s="2"/>
      <c r="AD183" s="2"/>
      <c r="AE183" s="2"/>
      <c r="AF183" s="2"/>
      <c r="AG183" s="2">
        <f t="shared" si="361"/>
        <v>0</v>
      </c>
      <c r="AH183" s="51">
        <f t="shared" si="381"/>
        <v>0</v>
      </c>
      <c r="AI183" s="53">
        <f t="shared" si="319"/>
        <v>0</v>
      </c>
      <c r="AJ183" s="53">
        <f t="shared" si="320"/>
        <v>0</v>
      </c>
      <c r="AK183" s="53">
        <f t="shared" si="321"/>
        <v>0</v>
      </c>
      <c r="AL183" s="53">
        <f t="shared" si="322"/>
        <v>0</v>
      </c>
      <c r="AM183" s="53">
        <f t="shared" si="323"/>
        <v>0</v>
      </c>
      <c r="AN183" s="53">
        <f t="shared" si="324"/>
        <v>0</v>
      </c>
      <c r="AO183" s="53">
        <f t="shared" si="325"/>
        <v>0</v>
      </c>
      <c r="AP183" s="53">
        <f t="shared" si="326"/>
        <v>0</v>
      </c>
      <c r="AQ183" s="53">
        <f t="shared" si="327"/>
        <v>0</v>
      </c>
      <c r="AR183" s="53">
        <f t="shared" si="328"/>
        <v>0</v>
      </c>
      <c r="AS183" s="53">
        <f t="shared" si="329"/>
        <v>0</v>
      </c>
      <c r="AT183" s="53">
        <f t="shared" si="330"/>
        <v>0</v>
      </c>
      <c r="AU183" s="10">
        <f t="shared" si="382"/>
        <v>0</v>
      </c>
      <c r="AV183" s="54">
        <f t="shared" si="383"/>
        <v>0</v>
      </c>
      <c r="AW183" s="10">
        <f t="shared" si="384"/>
        <v>0</v>
      </c>
      <c r="AX183" s="53" cm="1">
        <f t="array" aca="1" ref="AX183" ca="1">AU183*CELL("contents",$Q183)</f>
        <v>0</v>
      </c>
      <c r="AY183" s="53" cm="1">
        <f t="array" aca="1" ref="AY183" ca="1">AV183*CELL("contents",$Q183)</f>
        <v>0</v>
      </c>
      <c r="AZ183" s="2"/>
      <c r="BA183" s="2"/>
      <c r="BB183" s="2"/>
      <c r="BC183" s="2"/>
      <c r="BD183" s="2"/>
      <c r="BE183" s="2"/>
      <c r="BF183" s="2"/>
      <c r="BG183" s="37">
        <v>8</v>
      </c>
      <c r="BH183" s="2"/>
      <c r="BI183" s="2"/>
      <c r="BJ183" s="2"/>
      <c r="BK183" s="2"/>
      <c r="BL183" s="2">
        <f t="shared" si="385"/>
        <v>8</v>
      </c>
      <c r="BM183" s="51">
        <f t="shared" si="386"/>
        <v>5.333333333333333E-2</v>
      </c>
      <c r="BN183" s="53">
        <f t="shared" si="331"/>
        <v>0</v>
      </c>
      <c r="BO183" s="53">
        <f t="shared" si="332"/>
        <v>0</v>
      </c>
      <c r="BP183" s="53">
        <f t="shared" si="333"/>
        <v>0</v>
      </c>
      <c r="BQ183" s="53">
        <f t="shared" si="334"/>
        <v>0</v>
      </c>
      <c r="BR183" s="53">
        <f t="shared" si="335"/>
        <v>0</v>
      </c>
      <c r="BS183" s="53">
        <f t="shared" si="336"/>
        <v>0</v>
      </c>
      <c r="BT183" s="53">
        <f t="shared" si="337"/>
        <v>0</v>
      </c>
      <c r="BU183" s="53">
        <f t="shared" si="338"/>
        <v>959.98527000000013</v>
      </c>
      <c r="BV183" s="53">
        <f t="shared" si="339"/>
        <v>0</v>
      </c>
      <c r="BW183" s="53">
        <f t="shared" si="340"/>
        <v>0</v>
      </c>
      <c r="BX183" s="53">
        <f t="shared" si="341"/>
        <v>0</v>
      </c>
      <c r="BY183" s="53">
        <f t="shared" si="342"/>
        <v>0</v>
      </c>
      <c r="BZ183" s="10">
        <f t="shared" si="387"/>
        <v>959.98527000000013</v>
      </c>
      <c r="CA183" s="54">
        <f t="shared" si="388"/>
        <v>0</v>
      </c>
      <c r="CB183" s="10">
        <f t="shared" si="389"/>
        <v>959.98527000000013</v>
      </c>
      <c r="CC183" s="53" cm="1">
        <f t="array" aca="1" ref="CC183" ca="1">BZ183*CELL("contents",$Q183)</f>
        <v>191.99705400000005</v>
      </c>
      <c r="CD183" s="53" cm="1">
        <f t="array" aca="1" ref="CD183" ca="1">CA183*CELL("contents",$Q183)</f>
        <v>0</v>
      </c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>
        <f t="shared" si="390"/>
        <v>0</v>
      </c>
      <c r="CR183" s="51">
        <f t="shared" si="391"/>
        <v>0</v>
      </c>
      <c r="CS183" s="53">
        <f t="shared" si="376"/>
        <v>0</v>
      </c>
      <c r="CT183" s="53">
        <f t="shared" si="392"/>
        <v>0</v>
      </c>
      <c r="CU183" s="53">
        <f t="shared" si="393"/>
        <v>0</v>
      </c>
      <c r="CV183" s="53">
        <f t="shared" si="394"/>
        <v>0</v>
      </c>
      <c r="CW183" s="53">
        <f t="shared" si="395"/>
        <v>0</v>
      </c>
      <c r="CX183" s="53">
        <f t="shared" si="396"/>
        <v>0</v>
      </c>
      <c r="CY183" s="53">
        <f t="shared" si="397"/>
        <v>0</v>
      </c>
      <c r="CZ183" s="53">
        <f t="shared" si="398"/>
        <v>0</v>
      </c>
      <c r="DA183" s="53">
        <f t="shared" si="399"/>
        <v>0</v>
      </c>
      <c r="DB183" s="53">
        <f t="shared" si="400"/>
        <v>0</v>
      </c>
      <c r="DC183" s="53">
        <f t="shared" si="401"/>
        <v>0</v>
      </c>
      <c r="DD183" s="53">
        <f t="shared" si="402"/>
        <v>0</v>
      </c>
      <c r="DE183" s="10">
        <f t="shared" si="403"/>
        <v>0</v>
      </c>
      <c r="DF183" s="54">
        <f t="shared" si="404"/>
        <v>0</v>
      </c>
      <c r="DG183" s="10">
        <f t="shared" si="405"/>
        <v>0</v>
      </c>
      <c r="DH183" s="53" cm="1">
        <f t="array" aca="1" ref="DH183" ca="1">DE183*CELL("contents",$Q183)</f>
        <v>0</v>
      </c>
      <c r="DI183" s="53" cm="1">
        <f t="array" aca="1" ref="DI183" ca="1">DF183*CELL("contents",$Q183)</f>
        <v>0</v>
      </c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>
        <f t="shared" si="406"/>
        <v>0</v>
      </c>
      <c r="DW183" s="51">
        <f t="shared" si="407"/>
        <v>0</v>
      </c>
      <c r="DX183" s="53">
        <f t="shared" si="343"/>
        <v>0</v>
      </c>
      <c r="DY183" s="53">
        <f t="shared" si="344"/>
        <v>0</v>
      </c>
      <c r="DZ183" s="53">
        <f t="shared" si="345"/>
        <v>0</v>
      </c>
      <c r="EA183" s="53">
        <f t="shared" si="346"/>
        <v>0</v>
      </c>
      <c r="EB183" s="53">
        <f t="shared" si="347"/>
        <v>0</v>
      </c>
      <c r="EC183" s="53">
        <f t="shared" si="348"/>
        <v>0</v>
      </c>
      <c r="ED183" s="53">
        <f t="shared" si="349"/>
        <v>0</v>
      </c>
      <c r="EE183" s="53">
        <f t="shared" si="350"/>
        <v>0</v>
      </c>
      <c r="EF183" s="53">
        <f t="shared" si="351"/>
        <v>0</v>
      </c>
      <c r="EG183" s="53">
        <f t="shared" si="352"/>
        <v>0</v>
      </c>
      <c r="EH183" s="53">
        <f t="shared" si="353"/>
        <v>0</v>
      </c>
      <c r="EI183" s="53">
        <f t="shared" si="354"/>
        <v>0</v>
      </c>
      <c r="EJ183" s="10">
        <f t="shared" si="408"/>
        <v>0</v>
      </c>
      <c r="EK183" s="54">
        <f t="shared" si="409"/>
        <v>0</v>
      </c>
      <c r="EL183" s="10">
        <f t="shared" si="410"/>
        <v>0</v>
      </c>
      <c r="EM183" s="53" cm="1">
        <f t="array" aca="1" ref="EM183" ca="1">EJ183*CELL("contents",$Q183)</f>
        <v>0</v>
      </c>
      <c r="EN183" s="53" cm="1">
        <f t="array" aca="1" ref="EN183" ca="1">EK183*CELL("contents",$Q183)</f>
        <v>0</v>
      </c>
      <c r="EO183" s="11">
        <f t="shared" si="447"/>
        <v>959.98527000000013</v>
      </c>
      <c r="EP183" s="2">
        <v>1</v>
      </c>
      <c r="EQ183" s="2">
        <f t="shared" ref="EQ183:ET183" si="454">EP183*1.0215</f>
        <v>1.0215000000000001</v>
      </c>
      <c r="ER183" s="2">
        <f t="shared" si="454"/>
        <v>1.0434622500000001</v>
      </c>
      <c r="ES183" s="2">
        <f t="shared" si="454"/>
        <v>1.0658966883750003</v>
      </c>
      <c r="ET183" s="2">
        <f t="shared" si="454"/>
        <v>1.0888134671750629</v>
      </c>
      <c r="EU183" s="53">
        <f t="shared" si="356"/>
        <v>0</v>
      </c>
      <c r="EV183" s="53">
        <f t="shared" si="449"/>
        <v>959.98527000000013</v>
      </c>
      <c r="EW183" s="69">
        <f t="shared" si="357"/>
        <v>0</v>
      </c>
      <c r="EX183" s="69">
        <f t="shared" si="358"/>
        <v>0</v>
      </c>
      <c r="EY183" s="9">
        <f t="shared" si="415"/>
        <v>0</v>
      </c>
      <c r="EZ183" s="9">
        <f t="shared" si="378"/>
        <v>0</v>
      </c>
      <c r="FA183" s="9">
        <f t="shared" si="379"/>
        <v>0</v>
      </c>
      <c r="FB183" s="9">
        <f t="shared" si="380"/>
        <v>0</v>
      </c>
      <c r="FC183" t="s">
        <v>1541</v>
      </c>
    </row>
    <row r="184" spans="1:159" x14ac:dyDescent="0.25">
      <c r="A184" s="2">
        <v>1.2</v>
      </c>
      <c r="B184" s="2" t="s">
        <v>521</v>
      </c>
      <c r="C184" s="4" t="s">
        <v>157</v>
      </c>
      <c r="D184" s="2" t="s">
        <v>522</v>
      </c>
      <c r="E184" s="21" t="s">
        <v>523</v>
      </c>
      <c r="F184" s="2"/>
      <c r="G184" s="4" t="s">
        <v>151</v>
      </c>
      <c r="H184" s="6" t="s">
        <v>163</v>
      </c>
      <c r="I184" s="4" t="s">
        <v>348</v>
      </c>
      <c r="J184" s="7" t="s">
        <v>154</v>
      </c>
      <c r="K184" s="75">
        <v>115</v>
      </c>
      <c r="L184" s="82">
        <v>115</v>
      </c>
      <c r="M184" s="57">
        <v>0</v>
      </c>
      <c r="N184" s="86">
        <v>0</v>
      </c>
      <c r="O184" s="6" t="s">
        <v>155</v>
      </c>
      <c r="P184" s="2" t="s">
        <v>352</v>
      </c>
      <c r="Q184" s="200">
        <f>VLOOKUP(P184,Contingencies!$A$2:$D$7,4,FALSE)</f>
        <v>0.2</v>
      </c>
      <c r="R184" s="53">
        <f t="shared" si="431"/>
        <v>187.95600000000002</v>
      </c>
      <c r="S184" s="67">
        <f t="shared" si="360"/>
        <v>0</v>
      </c>
      <c r="T184" s="4"/>
      <c r="U184" s="29"/>
      <c r="V184" s="29"/>
      <c r="W184" s="2"/>
      <c r="X184" s="2"/>
      <c r="Y184" s="2"/>
      <c r="Z184" s="2"/>
      <c r="AA184" s="2"/>
      <c r="AB184" s="37">
        <v>8</v>
      </c>
      <c r="AC184" s="4"/>
      <c r="AD184" s="2"/>
      <c r="AE184" s="2"/>
      <c r="AF184" s="2"/>
      <c r="AG184" s="2">
        <f t="shared" si="361"/>
        <v>8</v>
      </c>
      <c r="AH184" s="51">
        <f t="shared" si="381"/>
        <v>5.333333333333333E-2</v>
      </c>
      <c r="AI184" s="53">
        <f t="shared" si="319"/>
        <v>0</v>
      </c>
      <c r="AJ184" s="53">
        <f t="shared" si="320"/>
        <v>0</v>
      </c>
      <c r="AK184" s="53">
        <f t="shared" si="321"/>
        <v>0</v>
      </c>
      <c r="AL184" s="53">
        <f t="shared" si="322"/>
        <v>0</v>
      </c>
      <c r="AM184" s="53">
        <f t="shared" si="323"/>
        <v>0</v>
      </c>
      <c r="AN184" s="53">
        <f t="shared" si="324"/>
        <v>0</v>
      </c>
      <c r="AO184" s="53">
        <f t="shared" si="325"/>
        <v>0</v>
      </c>
      <c r="AP184" s="53">
        <f t="shared" si="326"/>
        <v>939.78000000000009</v>
      </c>
      <c r="AQ184" s="53">
        <f t="shared" si="327"/>
        <v>0</v>
      </c>
      <c r="AR184" s="53">
        <f t="shared" si="328"/>
        <v>0</v>
      </c>
      <c r="AS184" s="53">
        <f t="shared" si="329"/>
        <v>0</v>
      </c>
      <c r="AT184" s="53">
        <f t="shared" si="330"/>
        <v>0</v>
      </c>
      <c r="AU184" s="10">
        <f t="shared" si="382"/>
        <v>939.78000000000009</v>
      </c>
      <c r="AV184" s="54">
        <f t="shared" si="383"/>
        <v>0</v>
      </c>
      <c r="AW184" s="10">
        <f t="shared" si="384"/>
        <v>939.78000000000009</v>
      </c>
      <c r="AX184" s="53" cm="1">
        <f t="array" aca="1" ref="AX184" ca="1">AU184*CELL("contents",$Q184)</f>
        <v>187.95600000000002</v>
      </c>
      <c r="AY184" s="53" cm="1">
        <f t="array" aca="1" ref="AY184" ca="1">AV184*CELL("contents",$Q184)</f>
        <v>0</v>
      </c>
      <c r="AZ184" s="2"/>
      <c r="BA184" s="2"/>
      <c r="BB184" s="2"/>
      <c r="BC184" s="2"/>
      <c r="BD184" s="2"/>
      <c r="BE184" s="2"/>
      <c r="BF184" s="38"/>
      <c r="BG184" s="2"/>
      <c r="BH184" s="2"/>
      <c r="BI184" s="2"/>
      <c r="BJ184" s="2"/>
      <c r="BK184" s="2"/>
      <c r="BL184" s="2">
        <f t="shared" si="385"/>
        <v>0</v>
      </c>
      <c r="BM184" s="51">
        <f t="shared" si="386"/>
        <v>0</v>
      </c>
      <c r="BN184" s="53">
        <f t="shared" si="331"/>
        <v>0</v>
      </c>
      <c r="BO184" s="53">
        <f t="shared" si="332"/>
        <v>0</v>
      </c>
      <c r="BP184" s="53">
        <f t="shared" si="333"/>
        <v>0</v>
      </c>
      <c r="BQ184" s="53">
        <f t="shared" si="334"/>
        <v>0</v>
      </c>
      <c r="BR184" s="53">
        <f t="shared" si="335"/>
        <v>0</v>
      </c>
      <c r="BS184" s="53">
        <f t="shared" si="336"/>
        <v>0</v>
      </c>
      <c r="BT184" s="53">
        <f t="shared" si="337"/>
        <v>0</v>
      </c>
      <c r="BU184" s="53">
        <f t="shared" si="338"/>
        <v>0</v>
      </c>
      <c r="BV184" s="53">
        <f t="shared" si="339"/>
        <v>0</v>
      </c>
      <c r="BW184" s="53">
        <f t="shared" si="340"/>
        <v>0</v>
      </c>
      <c r="BX184" s="53">
        <f t="shared" si="341"/>
        <v>0</v>
      </c>
      <c r="BY184" s="53">
        <f t="shared" si="342"/>
        <v>0</v>
      </c>
      <c r="BZ184" s="10">
        <f t="shared" si="387"/>
        <v>0</v>
      </c>
      <c r="CA184" s="54">
        <f t="shared" si="388"/>
        <v>0</v>
      </c>
      <c r="CB184" s="10">
        <f t="shared" si="389"/>
        <v>0</v>
      </c>
      <c r="CC184" s="53" cm="1">
        <f t="array" aca="1" ref="CC184" ca="1">BZ184*CELL("contents",$Q184)</f>
        <v>0</v>
      </c>
      <c r="CD184" s="53" cm="1">
        <f t="array" aca="1" ref="CD184" ca="1">CA184*CELL("contents",$Q184)</f>
        <v>0</v>
      </c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>
        <f t="shared" si="390"/>
        <v>0</v>
      </c>
      <c r="CR184" s="51">
        <f t="shared" si="391"/>
        <v>0</v>
      </c>
      <c r="CS184" s="53">
        <f t="shared" si="376"/>
        <v>0</v>
      </c>
      <c r="CT184" s="53">
        <f t="shared" si="392"/>
        <v>0</v>
      </c>
      <c r="CU184" s="53">
        <f t="shared" si="393"/>
        <v>0</v>
      </c>
      <c r="CV184" s="53">
        <f t="shared" si="394"/>
        <v>0</v>
      </c>
      <c r="CW184" s="53">
        <f t="shared" si="395"/>
        <v>0</v>
      </c>
      <c r="CX184" s="53">
        <f t="shared" si="396"/>
        <v>0</v>
      </c>
      <c r="CY184" s="53">
        <f t="shared" si="397"/>
        <v>0</v>
      </c>
      <c r="CZ184" s="53">
        <f t="shared" si="398"/>
        <v>0</v>
      </c>
      <c r="DA184" s="53">
        <f t="shared" si="399"/>
        <v>0</v>
      </c>
      <c r="DB184" s="53">
        <f t="shared" si="400"/>
        <v>0</v>
      </c>
      <c r="DC184" s="53">
        <f t="shared" si="401"/>
        <v>0</v>
      </c>
      <c r="DD184" s="53">
        <f t="shared" si="402"/>
        <v>0</v>
      </c>
      <c r="DE184" s="10">
        <f t="shared" si="403"/>
        <v>0</v>
      </c>
      <c r="DF184" s="54">
        <f t="shared" si="404"/>
        <v>0</v>
      </c>
      <c r="DG184" s="10">
        <f t="shared" si="405"/>
        <v>0</v>
      </c>
      <c r="DH184" s="53" cm="1">
        <f t="array" aca="1" ref="DH184" ca="1">DE184*CELL("contents",$Q184)</f>
        <v>0</v>
      </c>
      <c r="DI184" s="53" cm="1">
        <f t="array" aca="1" ref="DI184" ca="1">DF184*CELL("contents",$Q184)</f>
        <v>0</v>
      </c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>
        <f t="shared" si="406"/>
        <v>0</v>
      </c>
      <c r="DW184" s="51">
        <f t="shared" si="407"/>
        <v>0</v>
      </c>
      <c r="DX184" s="53">
        <f t="shared" si="343"/>
        <v>0</v>
      </c>
      <c r="DY184" s="53">
        <f t="shared" si="344"/>
        <v>0</v>
      </c>
      <c r="DZ184" s="53">
        <f t="shared" si="345"/>
        <v>0</v>
      </c>
      <c r="EA184" s="53">
        <f t="shared" si="346"/>
        <v>0</v>
      </c>
      <c r="EB184" s="53">
        <f t="shared" si="347"/>
        <v>0</v>
      </c>
      <c r="EC184" s="53">
        <f t="shared" si="348"/>
        <v>0</v>
      </c>
      <c r="ED184" s="53">
        <f t="shared" si="349"/>
        <v>0</v>
      </c>
      <c r="EE184" s="53">
        <f t="shared" si="350"/>
        <v>0</v>
      </c>
      <c r="EF184" s="53">
        <f t="shared" si="351"/>
        <v>0</v>
      </c>
      <c r="EG184" s="53">
        <f t="shared" si="352"/>
        <v>0</v>
      </c>
      <c r="EH184" s="53">
        <f t="shared" si="353"/>
        <v>0</v>
      </c>
      <c r="EI184" s="53">
        <f t="shared" si="354"/>
        <v>0</v>
      </c>
      <c r="EJ184" s="10">
        <f t="shared" si="408"/>
        <v>0</v>
      </c>
      <c r="EK184" s="54">
        <f t="shared" si="409"/>
        <v>0</v>
      </c>
      <c r="EL184" s="10">
        <f t="shared" si="410"/>
        <v>0</v>
      </c>
      <c r="EM184" s="53" cm="1">
        <f t="array" aca="1" ref="EM184" ca="1">EJ184*CELL("contents",$Q184)</f>
        <v>0</v>
      </c>
      <c r="EN184" s="53" cm="1">
        <f t="array" aca="1" ref="EN184" ca="1">EK184*CELL("contents",$Q184)</f>
        <v>0</v>
      </c>
      <c r="EO184" s="11">
        <f t="shared" si="447"/>
        <v>939.78000000000009</v>
      </c>
      <c r="EP184" s="2">
        <v>1</v>
      </c>
      <c r="EQ184" s="2">
        <f t="shared" ref="EQ184:ET184" si="455">EP184*1.0215</f>
        <v>1.0215000000000001</v>
      </c>
      <c r="ER184" s="2">
        <f t="shared" si="455"/>
        <v>1.0434622500000001</v>
      </c>
      <c r="ES184" s="2">
        <f t="shared" si="455"/>
        <v>1.0658966883750003</v>
      </c>
      <c r="ET184" s="2">
        <f t="shared" si="455"/>
        <v>1.0888134671750629</v>
      </c>
      <c r="EU184" s="53">
        <f t="shared" si="356"/>
        <v>939.78000000000009</v>
      </c>
      <c r="EV184" s="53">
        <f t="shared" si="449"/>
        <v>0</v>
      </c>
      <c r="EW184" s="69">
        <f t="shared" si="357"/>
        <v>0</v>
      </c>
      <c r="EX184" s="69">
        <f t="shared" si="358"/>
        <v>0</v>
      </c>
      <c r="EY184" s="9">
        <f t="shared" si="415"/>
        <v>0</v>
      </c>
      <c r="EZ184" s="9">
        <f t="shared" si="378"/>
        <v>0</v>
      </c>
      <c r="FA184" s="9">
        <f t="shared" si="379"/>
        <v>0</v>
      </c>
      <c r="FB184" s="9">
        <f t="shared" si="380"/>
        <v>0</v>
      </c>
      <c r="FC184" t="s">
        <v>1541</v>
      </c>
    </row>
    <row r="185" spans="1:159" x14ac:dyDescent="0.25">
      <c r="A185" s="2">
        <v>1.2</v>
      </c>
      <c r="B185" s="2" t="s">
        <v>524</v>
      </c>
      <c r="C185" s="4" t="s">
        <v>157</v>
      </c>
      <c r="D185" s="2" t="s">
        <v>525</v>
      </c>
      <c r="E185" s="21" t="s">
        <v>526</v>
      </c>
      <c r="F185" s="2"/>
      <c r="G185" s="4" t="s">
        <v>151</v>
      </c>
      <c r="H185" s="6" t="s">
        <v>163</v>
      </c>
      <c r="I185" s="4" t="s">
        <v>348</v>
      </c>
      <c r="J185" s="7" t="s">
        <v>154</v>
      </c>
      <c r="K185" s="75">
        <v>115</v>
      </c>
      <c r="L185" s="81">
        <v>115</v>
      </c>
      <c r="M185" s="56">
        <v>0</v>
      </c>
      <c r="N185" s="86">
        <v>0</v>
      </c>
      <c r="O185" s="6" t="s">
        <v>155</v>
      </c>
      <c r="P185" s="2" t="s">
        <v>352</v>
      </c>
      <c r="Q185" s="200">
        <f>VLOOKUP(P185,Contingencies!$A$2:$D$7,4,FALSE)</f>
        <v>0.2</v>
      </c>
      <c r="R185" s="53">
        <f t="shared" si="431"/>
        <v>191.99705400000005</v>
      </c>
      <c r="S185" s="67">
        <f t="shared" si="360"/>
        <v>0</v>
      </c>
      <c r="T185" s="4"/>
      <c r="U185" s="29"/>
      <c r="V185" s="29"/>
      <c r="W185" s="2"/>
      <c r="X185" s="2"/>
      <c r="Y185" s="2"/>
      <c r="Z185" s="2"/>
      <c r="AA185" s="38"/>
      <c r="AB185" s="24"/>
      <c r="AC185" s="2"/>
      <c r="AD185" s="2"/>
      <c r="AE185" s="2"/>
      <c r="AF185" s="2"/>
      <c r="AG185" s="2">
        <f t="shared" si="361"/>
        <v>0</v>
      </c>
      <c r="AH185" s="51">
        <f t="shared" si="381"/>
        <v>0</v>
      </c>
      <c r="AI185" s="53">
        <f t="shared" si="319"/>
        <v>0</v>
      </c>
      <c r="AJ185" s="53">
        <f t="shared" si="320"/>
        <v>0</v>
      </c>
      <c r="AK185" s="53">
        <f t="shared" si="321"/>
        <v>0</v>
      </c>
      <c r="AL185" s="53">
        <f t="shared" si="322"/>
        <v>0</v>
      </c>
      <c r="AM185" s="53">
        <f t="shared" si="323"/>
        <v>0</v>
      </c>
      <c r="AN185" s="53">
        <f t="shared" si="324"/>
        <v>0</v>
      </c>
      <c r="AO185" s="53">
        <f t="shared" si="325"/>
        <v>0</v>
      </c>
      <c r="AP185" s="53">
        <f t="shared" si="326"/>
        <v>0</v>
      </c>
      <c r="AQ185" s="53">
        <f t="shared" si="327"/>
        <v>0</v>
      </c>
      <c r="AR185" s="53">
        <f t="shared" si="328"/>
        <v>0</v>
      </c>
      <c r="AS185" s="53">
        <f t="shared" si="329"/>
        <v>0</v>
      </c>
      <c r="AT185" s="53">
        <f t="shared" si="330"/>
        <v>0</v>
      </c>
      <c r="AU185" s="10">
        <f t="shared" si="382"/>
        <v>0</v>
      </c>
      <c r="AV185" s="54">
        <f t="shared" si="383"/>
        <v>0</v>
      </c>
      <c r="AW185" s="10">
        <f t="shared" si="384"/>
        <v>0</v>
      </c>
      <c r="AX185" s="53" cm="1">
        <f t="array" aca="1" ref="AX185" ca="1">AU185*CELL("contents",$Q185)</f>
        <v>0</v>
      </c>
      <c r="AY185" s="53" cm="1">
        <f t="array" aca="1" ref="AY185" ca="1">AV185*CELL("contents",$Q185)</f>
        <v>0</v>
      </c>
      <c r="AZ185" s="2"/>
      <c r="BA185" s="2"/>
      <c r="BB185" s="2"/>
      <c r="BC185" s="2"/>
      <c r="BD185" s="2"/>
      <c r="BE185" s="2"/>
      <c r="BF185" s="2"/>
      <c r="BG185" s="37">
        <v>8</v>
      </c>
      <c r="BH185" s="4"/>
      <c r="BI185" s="2"/>
      <c r="BJ185" s="2"/>
      <c r="BK185" s="2"/>
      <c r="BL185" s="2">
        <f t="shared" si="385"/>
        <v>8</v>
      </c>
      <c r="BM185" s="51">
        <f t="shared" si="386"/>
        <v>5.333333333333333E-2</v>
      </c>
      <c r="BN185" s="53">
        <f t="shared" si="331"/>
        <v>0</v>
      </c>
      <c r="BO185" s="53">
        <f t="shared" si="332"/>
        <v>0</v>
      </c>
      <c r="BP185" s="53">
        <f t="shared" si="333"/>
        <v>0</v>
      </c>
      <c r="BQ185" s="53">
        <f t="shared" si="334"/>
        <v>0</v>
      </c>
      <c r="BR185" s="53">
        <f t="shared" si="335"/>
        <v>0</v>
      </c>
      <c r="BS185" s="53">
        <f t="shared" si="336"/>
        <v>0</v>
      </c>
      <c r="BT185" s="53">
        <f t="shared" si="337"/>
        <v>0</v>
      </c>
      <c r="BU185" s="53">
        <f t="shared" si="338"/>
        <v>959.98527000000013</v>
      </c>
      <c r="BV185" s="53">
        <f t="shared" si="339"/>
        <v>0</v>
      </c>
      <c r="BW185" s="53">
        <f t="shared" si="340"/>
        <v>0</v>
      </c>
      <c r="BX185" s="53">
        <f t="shared" si="341"/>
        <v>0</v>
      </c>
      <c r="BY185" s="53">
        <f t="shared" si="342"/>
        <v>0</v>
      </c>
      <c r="BZ185" s="10">
        <f t="shared" si="387"/>
        <v>959.98527000000013</v>
      </c>
      <c r="CA185" s="54">
        <f t="shared" si="388"/>
        <v>0</v>
      </c>
      <c r="CB185" s="10">
        <f t="shared" si="389"/>
        <v>959.98527000000013</v>
      </c>
      <c r="CC185" s="53" cm="1">
        <f t="array" aca="1" ref="CC185" ca="1">BZ185*CELL("contents",$Q185)</f>
        <v>191.99705400000005</v>
      </c>
      <c r="CD185" s="53" cm="1">
        <f t="array" aca="1" ref="CD185" ca="1">CA185*CELL("contents",$Q185)</f>
        <v>0</v>
      </c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>
        <f t="shared" si="390"/>
        <v>0</v>
      </c>
      <c r="CR185" s="51">
        <f t="shared" si="391"/>
        <v>0</v>
      </c>
      <c r="CS185" s="53">
        <f t="shared" si="376"/>
        <v>0</v>
      </c>
      <c r="CT185" s="53">
        <f t="shared" si="392"/>
        <v>0</v>
      </c>
      <c r="CU185" s="53">
        <f t="shared" si="393"/>
        <v>0</v>
      </c>
      <c r="CV185" s="53">
        <f t="shared" si="394"/>
        <v>0</v>
      </c>
      <c r="CW185" s="53">
        <f t="shared" si="395"/>
        <v>0</v>
      </c>
      <c r="CX185" s="53">
        <f t="shared" si="396"/>
        <v>0</v>
      </c>
      <c r="CY185" s="53">
        <f t="shared" si="397"/>
        <v>0</v>
      </c>
      <c r="CZ185" s="53">
        <f t="shared" si="398"/>
        <v>0</v>
      </c>
      <c r="DA185" s="53">
        <f t="shared" si="399"/>
        <v>0</v>
      </c>
      <c r="DB185" s="53">
        <f t="shared" si="400"/>
        <v>0</v>
      </c>
      <c r="DC185" s="53">
        <f t="shared" si="401"/>
        <v>0</v>
      </c>
      <c r="DD185" s="53">
        <f t="shared" si="402"/>
        <v>0</v>
      </c>
      <c r="DE185" s="10">
        <f t="shared" si="403"/>
        <v>0</v>
      </c>
      <c r="DF185" s="54">
        <f t="shared" si="404"/>
        <v>0</v>
      </c>
      <c r="DG185" s="10">
        <f t="shared" si="405"/>
        <v>0</v>
      </c>
      <c r="DH185" s="53" cm="1">
        <f t="array" aca="1" ref="DH185" ca="1">DE185*CELL("contents",$Q185)</f>
        <v>0</v>
      </c>
      <c r="DI185" s="53" cm="1">
        <f t="array" aca="1" ref="DI185" ca="1">DF185*CELL("contents",$Q185)</f>
        <v>0</v>
      </c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>
        <f t="shared" si="406"/>
        <v>0</v>
      </c>
      <c r="DW185" s="51">
        <f t="shared" si="407"/>
        <v>0</v>
      </c>
      <c r="DX185" s="53">
        <f t="shared" si="343"/>
        <v>0</v>
      </c>
      <c r="DY185" s="53">
        <f t="shared" si="344"/>
        <v>0</v>
      </c>
      <c r="DZ185" s="53">
        <f t="shared" si="345"/>
        <v>0</v>
      </c>
      <c r="EA185" s="53">
        <f t="shared" si="346"/>
        <v>0</v>
      </c>
      <c r="EB185" s="53">
        <f t="shared" si="347"/>
        <v>0</v>
      </c>
      <c r="EC185" s="53">
        <f t="shared" si="348"/>
        <v>0</v>
      </c>
      <c r="ED185" s="53">
        <f t="shared" si="349"/>
        <v>0</v>
      </c>
      <c r="EE185" s="53">
        <f t="shared" si="350"/>
        <v>0</v>
      </c>
      <c r="EF185" s="53">
        <f t="shared" si="351"/>
        <v>0</v>
      </c>
      <c r="EG185" s="53">
        <f t="shared" si="352"/>
        <v>0</v>
      </c>
      <c r="EH185" s="53">
        <f t="shared" si="353"/>
        <v>0</v>
      </c>
      <c r="EI185" s="53">
        <f t="shared" si="354"/>
        <v>0</v>
      </c>
      <c r="EJ185" s="10">
        <f t="shared" si="408"/>
        <v>0</v>
      </c>
      <c r="EK185" s="54">
        <f t="shared" si="409"/>
        <v>0</v>
      </c>
      <c r="EL185" s="10">
        <f t="shared" si="410"/>
        <v>0</v>
      </c>
      <c r="EM185" s="53" cm="1">
        <f t="array" aca="1" ref="EM185" ca="1">EJ185*CELL("contents",$Q185)</f>
        <v>0</v>
      </c>
      <c r="EN185" s="53" cm="1">
        <f t="array" aca="1" ref="EN185" ca="1">EK185*CELL("contents",$Q185)</f>
        <v>0</v>
      </c>
      <c r="EO185" s="11">
        <f t="shared" si="447"/>
        <v>959.98527000000013</v>
      </c>
      <c r="EP185" s="2">
        <v>1</v>
      </c>
      <c r="EQ185" s="2">
        <f t="shared" ref="EQ185:ET185" si="456">EP185*1.0215</f>
        <v>1.0215000000000001</v>
      </c>
      <c r="ER185" s="2">
        <f t="shared" si="456"/>
        <v>1.0434622500000001</v>
      </c>
      <c r="ES185" s="2">
        <f t="shared" si="456"/>
        <v>1.0658966883750003</v>
      </c>
      <c r="ET185" s="2">
        <f t="shared" si="456"/>
        <v>1.0888134671750629</v>
      </c>
      <c r="EU185" s="53">
        <f t="shared" si="356"/>
        <v>0</v>
      </c>
      <c r="EV185" s="53">
        <f t="shared" si="449"/>
        <v>959.98527000000013</v>
      </c>
      <c r="EW185" s="69">
        <f t="shared" si="357"/>
        <v>0</v>
      </c>
      <c r="EX185" s="69">
        <f t="shared" si="358"/>
        <v>0</v>
      </c>
      <c r="EY185" s="9">
        <f t="shared" si="415"/>
        <v>0</v>
      </c>
      <c r="EZ185" s="9">
        <f t="shared" si="378"/>
        <v>0</v>
      </c>
      <c r="FA185" s="9">
        <f t="shared" si="379"/>
        <v>0</v>
      </c>
      <c r="FB185" s="9">
        <f t="shared" si="380"/>
        <v>0</v>
      </c>
      <c r="FC185" t="s">
        <v>1541</v>
      </c>
    </row>
    <row r="186" spans="1:159" ht="25.5" x14ac:dyDescent="0.25">
      <c r="A186" s="2">
        <v>1.2</v>
      </c>
      <c r="B186" s="2" t="s">
        <v>527</v>
      </c>
      <c r="C186" s="4" t="s">
        <v>157</v>
      </c>
      <c r="D186" s="2" t="s">
        <v>528</v>
      </c>
      <c r="E186" s="21" t="s">
        <v>529</v>
      </c>
      <c r="F186" s="2"/>
      <c r="G186" s="4" t="s">
        <v>151</v>
      </c>
      <c r="H186" s="6" t="s">
        <v>163</v>
      </c>
      <c r="I186" s="4" t="s">
        <v>348</v>
      </c>
      <c r="J186" s="7" t="s">
        <v>154</v>
      </c>
      <c r="K186" s="75">
        <v>115</v>
      </c>
      <c r="L186" s="82">
        <v>115</v>
      </c>
      <c r="M186" s="57">
        <v>0</v>
      </c>
      <c r="N186" s="86">
        <v>0</v>
      </c>
      <c r="O186" s="6" t="s">
        <v>155</v>
      </c>
      <c r="P186" s="2" t="s">
        <v>352</v>
      </c>
      <c r="Q186" s="200">
        <f>VLOOKUP(P186,Contingencies!$A$2:$D$7,4,FALSE)</f>
        <v>0.2</v>
      </c>
      <c r="R186" s="53">
        <f t="shared" si="431"/>
        <v>281.93400000000003</v>
      </c>
      <c r="S186" s="67">
        <f t="shared" si="360"/>
        <v>0</v>
      </c>
      <c r="T186" s="4"/>
      <c r="U186" s="29"/>
      <c r="V186" s="29"/>
      <c r="W186" s="2"/>
      <c r="X186" s="2"/>
      <c r="Y186" s="2"/>
      <c r="Z186" s="2"/>
      <c r="AA186" s="2"/>
      <c r="AB186" s="24"/>
      <c r="AC186" s="37">
        <v>12</v>
      </c>
      <c r="AD186" s="2"/>
      <c r="AE186" s="2"/>
      <c r="AF186" s="2"/>
      <c r="AG186" s="2">
        <f t="shared" si="361"/>
        <v>12</v>
      </c>
      <c r="AH186" s="51">
        <f t="shared" si="381"/>
        <v>0.08</v>
      </c>
      <c r="AI186" s="53">
        <f t="shared" si="319"/>
        <v>0</v>
      </c>
      <c r="AJ186" s="53">
        <f t="shared" si="320"/>
        <v>0</v>
      </c>
      <c r="AK186" s="53">
        <f t="shared" si="321"/>
        <v>0</v>
      </c>
      <c r="AL186" s="53">
        <f t="shared" si="322"/>
        <v>0</v>
      </c>
      <c r="AM186" s="53">
        <f t="shared" si="323"/>
        <v>0</v>
      </c>
      <c r="AN186" s="53">
        <f t="shared" si="324"/>
        <v>0</v>
      </c>
      <c r="AO186" s="53">
        <f t="shared" si="325"/>
        <v>0</v>
      </c>
      <c r="AP186" s="53">
        <f t="shared" si="326"/>
        <v>0</v>
      </c>
      <c r="AQ186" s="53">
        <f t="shared" si="327"/>
        <v>1409.67</v>
      </c>
      <c r="AR186" s="53">
        <f t="shared" si="328"/>
        <v>0</v>
      </c>
      <c r="AS186" s="53">
        <f t="shared" si="329"/>
        <v>0</v>
      </c>
      <c r="AT186" s="53">
        <f t="shared" si="330"/>
        <v>0</v>
      </c>
      <c r="AU186" s="10">
        <f t="shared" si="382"/>
        <v>1409.67</v>
      </c>
      <c r="AV186" s="54">
        <f t="shared" si="383"/>
        <v>0</v>
      </c>
      <c r="AW186" s="10">
        <f t="shared" si="384"/>
        <v>1409.67</v>
      </c>
      <c r="AX186" s="53" cm="1">
        <f t="array" aca="1" ref="AX186" ca="1">AU186*CELL("contents",$Q186)</f>
        <v>281.93400000000003</v>
      </c>
      <c r="AY186" s="53" cm="1">
        <f t="array" aca="1" ref="AY186" ca="1">AV186*CELL("contents",$Q186)</f>
        <v>0</v>
      </c>
      <c r="AZ186" s="2"/>
      <c r="BA186" s="2"/>
      <c r="BB186" s="2"/>
      <c r="BC186" s="2"/>
      <c r="BD186" s="2"/>
      <c r="BE186" s="2"/>
      <c r="BF186" s="38"/>
      <c r="BG186" s="2"/>
      <c r="BH186" s="2"/>
      <c r="BI186" s="2"/>
      <c r="BJ186" s="2"/>
      <c r="BK186" s="2"/>
      <c r="BL186" s="2">
        <f t="shared" si="385"/>
        <v>0</v>
      </c>
      <c r="BM186" s="51">
        <f t="shared" si="386"/>
        <v>0</v>
      </c>
      <c r="BN186" s="53">
        <f t="shared" si="331"/>
        <v>0</v>
      </c>
      <c r="BO186" s="53">
        <f t="shared" si="332"/>
        <v>0</v>
      </c>
      <c r="BP186" s="53">
        <f t="shared" si="333"/>
        <v>0</v>
      </c>
      <c r="BQ186" s="53">
        <f t="shared" si="334"/>
        <v>0</v>
      </c>
      <c r="BR186" s="53">
        <f t="shared" si="335"/>
        <v>0</v>
      </c>
      <c r="BS186" s="53">
        <f t="shared" si="336"/>
        <v>0</v>
      </c>
      <c r="BT186" s="53">
        <f t="shared" si="337"/>
        <v>0</v>
      </c>
      <c r="BU186" s="53">
        <f t="shared" si="338"/>
        <v>0</v>
      </c>
      <c r="BV186" s="53">
        <f t="shared" si="339"/>
        <v>0</v>
      </c>
      <c r="BW186" s="53">
        <f t="shared" si="340"/>
        <v>0</v>
      </c>
      <c r="BX186" s="53">
        <f t="shared" si="341"/>
        <v>0</v>
      </c>
      <c r="BY186" s="53">
        <f t="shared" si="342"/>
        <v>0</v>
      </c>
      <c r="BZ186" s="10">
        <f t="shared" si="387"/>
        <v>0</v>
      </c>
      <c r="CA186" s="54">
        <f t="shared" si="388"/>
        <v>0</v>
      </c>
      <c r="CB186" s="10">
        <f t="shared" si="389"/>
        <v>0</v>
      </c>
      <c r="CC186" s="53" cm="1">
        <f t="array" aca="1" ref="CC186" ca="1">BZ186*CELL("contents",$Q186)</f>
        <v>0</v>
      </c>
      <c r="CD186" s="53" cm="1">
        <f t="array" aca="1" ref="CD186" ca="1">CA186*CELL("contents",$Q186)</f>
        <v>0</v>
      </c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>
        <f t="shared" si="390"/>
        <v>0</v>
      </c>
      <c r="CR186" s="51">
        <f t="shared" si="391"/>
        <v>0</v>
      </c>
      <c r="CS186" s="53">
        <f t="shared" si="376"/>
        <v>0</v>
      </c>
      <c r="CT186" s="53">
        <f t="shared" si="392"/>
        <v>0</v>
      </c>
      <c r="CU186" s="53">
        <f t="shared" si="393"/>
        <v>0</v>
      </c>
      <c r="CV186" s="53">
        <f t="shared" si="394"/>
        <v>0</v>
      </c>
      <c r="CW186" s="53">
        <f t="shared" si="395"/>
        <v>0</v>
      </c>
      <c r="CX186" s="53">
        <f t="shared" si="396"/>
        <v>0</v>
      </c>
      <c r="CY186" s="53">
        <f t="shared" si="397"/>
        <v>0</v>
      </c>
      <c r="CZ186" s="53">
        <f t="shared" si="398"/>
        <v>0</v>
      </c>
      <c r="DA186" s="53">
        <f t="shared" si="399"/>
        <v>0</v>
      </c>
      <c r="DB186" s="53">
        <f t="shared" si="400"/>
        <v>0</v>
      </c>
      <c r="DC186" s="53">
        <f t="shared" si="401"/>
        <v>0</v>
      </c>
      <c r="DD186" s="53">
        <f t="shared" si="402"/>
        <v>0</v>
      </c>
      <c r="DE186" s="10">
        <f>SUM(CS186:DD186)</f>
        <v>0</v>
      </c>
      <c r="DF186" s="54">
        <f t="shared" si="404"/>
        <v>0</v>
      </c>
      <c r="DG186" s="10">
        <f t="shared" si="405"/>
        <v>0</v>
      </c>
      <c r="DH186" s="53" cm="1">
        <f t="array" aca="1" ref="DH186" ca="1">DE186*CELL("contents",$Q186)</f>
        <v>0</v>
      </c>
      <c r="DI186" s="53" cm="1">
        <f t="array" aca="1" ref="DI186" ca="1">DF186*CELL("contents",$Q186)</f>
        <v>0</v>
      </c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>
        <f t="shared" si="406"/>
        <v>0</v>
      </c>
      <c r="DW186" s="51">
        <f t="shared" si="407"/>
        <v>0</v>
      </c>
      <c r="DX186" s="53">
        <f t="shared" si="343"/>
        <v>0</v>
      </c>
      <c r="DY186" s="53">
        <f t="shared" si="344"/>
        <v>0</v>
      </c>
      <c r="DZ186" s="53">
        <f t="shared" si="345"/>
        <v>0</v>
      </c>
      <c r="EA186" s="53">
        <f t="shared" si="346"/>
        <v>0</v>
      </c>
      <c r="EB186" s="53">
        <f t="shared" si="347"/>
        <v>0</v>
      </c>
      <c r="EC186" s="53">
        <f t="shared" si="348"/>
        <v>0</v>
      </c>
      <c r="ED186" s="53">
        <f t="shared" si="349"/>
        <v>0</v>
      </c>
      <c r="EE186" s="53">
        <f t="shared" si="350"/>
        <v>0</v>
      </c>
      <c r="EF186" s="53">
        <f t="shared" si="351"/>
        <v>0</v>
      </c>
      <c r="EG186" s="53">
        <f t="shared" si="352"/>
        <v>0</v>
      </c>
      <c r="EH186" s="53">
        <f t="shared" si="353"/>
        <v>0</v>
      </c>
      <c r="EI186" s="53">
        <f t="shared" si="354"/>
        <v>0</v>
      </c>
      <c r="EJ186" s="10">
        <f t="shared" si="408"/>
        <v>0</v>
      </c>
      <c r="EK186" s="54">
        <f t="shared" si="409"/>
        <v>0</v>
      </c>
      <c r="EL186" s="10">
        <f t="shared" si="410"/>
        <v>0</v>
      </c>
      <c r="EM186" s="53" cm="1">
        <f t="array" aca="1" ref="EM186" ca="1">EJ186*CELL("contents",$Q186)</f>
        <v>0</v>
      </c>
      <c r="EN186" s="53" cm="1">
        <f t="array" aca="1" ref="EN186" ca="1">EK186*CELL("contents",$Q186)</f>
        <v>0</v>
      </c>
      <c r="EO186" s="11">
        <f t="shared" si="447"/>
        <v>1409.67</v>
      </c>
      <c r="EP186" s="2">
        <v>1</v>
      </c>
      <c r="EQ186" s="2">
        <f t="shared" ref="EQ186:ET186" si="457">EP186*1.0215</f>
        <v>1.0215000000000001</v>
      </c>
      <c r="ER186" s="2">
        <f t="shared" si="457"/>
        <v>1.0434622500000001</v>
      </c>
      <c r="ES186" s="2">
        <f t="shared" si="457"/>
        <v>1.0658966883750003</v>
      </c>
      <c r="ET186" s="2">
        <f t="shared" si="457"/>
        <v>1.0888134671750629</v>
      </c>
      <c r="EU186" s="53">
        <f t="shared" si="356"/>
        <v>1409.67</v>
      </c>
      <c r="EV186" s="53">
        <f t="shared" si="449"/>
        <v>0</v>
      </c>
      <c r="EW186" s="69">
        <f t="shared" si="357"/>
        <v>0</v>
      </c>
      <c r="EX186" s="69">
        <f t="shared" si="358"/>
        <v>0</v>
      </c>
      <c r="EY186" s="9">
        <f t="shared" si="415"/>
        <v>0</v>
      </c>
      <c r="EZ186" s="9">
        <f t="shared" si="378"/>
        <v>0</v>
      </c>
      <c r="FA186" s="9">
        <f t="shared" si="379"/>
        <v>0</v>
      </c>
      <c r="FB186" s="9">
        <f t="shared" si="380"/>
        <v>0</v>
      </c>
      <c r="FC186" t="s">
        <v>1541</v>
      </c>
    </row>
    <row r="187" spans="1:159" ht="25.5" x14ac:dyDescent="0.25">
      <c r="A187" s="2">
        <v>1.2</v>
      </c>
      <c r="B187" s="2" t="s">
        <v>530</v>
      </c>
      <c r="C187" s="4" t="s">
        <v>157</v>
      </c>
      <c r="D187" s="2" t="s">
        <v>531</v>
      </c>
      <c r="E187" s="21" t="s">
        <v>532</v>
      </c>
      <c r="F187" s="2"/>
      <c r="G187" s="4" t="s">
        <v>151</v>
      </c>
      <c r="H187" s="6" t="s">
        <v>163</v>
      </c>
      <c r="I187" s="4" t="s">
        <v>348</v>
      </c>
      <c r="J187" s="7" t="s">
        <v>154</v>
      </c>
      <c r="K187" s="75">
        <v>115</v>
      </c>
      <c r="L187" s="82">
        <v>115</v>
      </c>
      <c r="M187" s="57">
        <v>0</v>
      </c>
      <c r="N187" s="86">
        <v>0</v>
      </c>
      <c r="O187" s="6" t="s">
        <v>155</v>
      </c>
      <c r="P187" s="2" t="s">
        <v>352</v>
      </c>
      <c r="Q187" s="200">
        <f>VLOOKUP(P187,Contingencies!$A$2:$D$7,4,FALSE)</f>
        <v>0.2</v>
      </c>
      <c r="R187" s="53">
        <f t="shared" si="431"/>
        <v>287.99558100000007</v>
      </c>
      <c r="S187" s="67">
        <f t="shared" si="360"/>
        <v>0</v>
      </c>
      <c r="T187" s="4"/>
      <c r="U187" s="29"/>
      <c r="V187" s="29"/>
      <c r="W187" s="2"/>
      <c r="X187" s="2"/>
      <c r="Y187" s="2"/>
      <c r="Z187" s="2"/>
      <c r="AA187" s="38"/>
      <c r="AB187" s="24"/>
      <c r="AC187" s="2"/>
      <c r="AD187" s="2"/>
      <c r="AE187" s="2"/>
      <c r="AF187" s="2"/>
      <c r="AG187" s="2">
        <f t="shared" si="361"/>
        <v>0</v>
      </c>
      <c r="AH187" s="51">
        <f t="shared" si="381"/>
        <v>0</v>
      </c>
      <c r="AI187" s="53">
        <f t="shared" si="319"/>
        <v>0</v>
      </c>
      <c r="AJ187" s="53">
        <f t="shared" si="320"/>
        <v>0</v>
      </c>
      <c r="AK187" s="53">
        <f t="shared" si="321"/>
        <v>0</v>
      </c>
      <c r="AL187" s="53">
        <f t="shared" si="322"/>
        <v>0</v>
      </c>
      <c r="AM187" s="53">
        <f t="shared" si="323"/>
        <v>0</v>
      </c>
      <c r="AN187" s="53">
        <f t="shared" si="324"/>
        <v>0</v>
      </c>
      <c r="AO187" s="53">
        <f t="shared" si="325"/>
        <v>0</v>
      </c>
      <c r="AP187" s="53">
        <f t="shared" si="326"/>
        <v>0</v>
      </c>
      <c r="AQ187" s="53">
        <f t="shared" si="327"/>
        <v>0</v>
      </c>
      <c r="AR187" s="53">
        <f t="shared" si="328"/>
        <v>0</v>
      </c>
      <c r="AS187" s="53">
        <f t="shared" si="329"/>
        <v>0</v>
      </c>
      <c r="AT187" s="53">
        <f t="shared" si="330"/>
        <v>0</v>
      </c>
      <c r="AU187" s="10">
        <f t="shared" si="382"/>
        <v>0</v>
      </c>
      <c r="AV187" s="54">
        <f t="shared" si="383"/>
        <v>0</v>
      </c>
      <c r="AW187" s="10">
        <f t="shared" si="384"/>
        <v>0</v>
      </c>
      <c r="AX187" s="53" cm="1">
        <f t="array" aca="1" ref="AX187" ca="1">AU187*CELL("contents",$Q187)</f>
        <v>0</v>
      </c>
      <c r="AY187" s="53" cm="1">
        <f t="array" aca="1" ref="AY187" ca="1">AV187*CELL("contents",$Q187)</f>
        <v>0</v>
      </c>
      <c r="AZ187" s="2"/>
      <c r="BA187" s="2"/>
      <c r="BB187" s="2"/>
      <c r="BC187" s="2"/>
      <c r="BD187" s="2"/>
      <c r="BE187" s="2"/>
      <c r="BF187" s="2"/>
      <c r="BG187" s="2"/>
      <c r="BH187" s="37">
        <v>12</v>
      </c>
      <c r="BI187" s="4"/>
      <c r="BJ187" s="2"/>
      <c r="BK187" s="2"/>
      <c r="BL187" s="2">
        <f t="shared" si="385"/>
        <v>12</v>
      </c>
      <c r="BM187" s="51">
        <f t="shared" si="386"/>
        <v>0.08</v>
      </c>
      <c r="BN187" s="53">
        <f t="shared" si="331"/>
        <v>0</v>
      </c>
      <c r="BO187" s="53">
        <f t="shared" si="332"/>
        <v>0</v>
      </c>
      <c r="BP187" s="53">
        <f t="shared" si="333"/>
        <v>0</v>
      </c>
      <c r="BQ187" s="53">
        <f t="shared" si="334"/>
        <v>0</v>
      </c>
      <c r="BR187" s="53">
        <f t="shared" si="335"/>
        <v>0</v>
      </c>
      <c r="BS187" s="53">
        <f t="shared" si="336"/>
        <v>0</v>
      </c>
      <c r="BT187" s="53">
        <f t="shared" si="337"/>
        <v>0</v>
      </c>
      <c r="BU187" s="53">
        <f t="shared" si="338"/>
        <v>0</v>
      </c>
      <c r="BV187" s="53">
        <f t="shared" si="339"/>
        <v>1439.9779050000002</v>
      </c>
      <c r="BW187" s="53">
        <f t="shared" si="340"/>
        <v>0</v>
      </c>
      <c r="BX187" s="53">
        <f t="shared" si="341"/>
        <v>0</v>
      </c>
      <c r="BY187" s="53">
        <f t="shared" si="342"/>
        <v>0</v>
      </c>
      <c r="BZ187" s="10">
        <f t="shared" si="387"/>
        <v>1439.9779050000002</v>
      </c>
      <c r="CA187" s="54">
        <f t="shared" si="388"/>
        <v>0</v>
      </c>
      <c r="CB187" s="10">
        <f t="shared" si="389"/>
        <v>1439.9779050000002</v>
      </c>
      <c r="CC187" s="53" cm="1">
        <f t="array" aca="1" ref="CC187" ca="1">BZ187*CELL("contents",$Q187)</f>
        <v>287.99558100000007</v>
      </c>
      <c r="CD187" s="53" cm="1">
        <f t="array" aca="1" ref="CD187" ca="1">CA187*CELL("contents",$Q187)</f>
        <v>0</v>
      </c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>
        <f t="shared" si="390"/>
        <v>0</v>
      </c>
      <c r="CR187" s="51">
        <f t="shared" si="391"/>
        <v>0</v>
      </c>
      <c r="CS187" s="53">
        <f t="shared" si="376"/>
        <v>0</v>
      </c>
      <c r="CT187" s="53">
        <f t="shared" si="392"/>
        <v>0</v>
      </c>
      <c r="CU187" s="53">
        <f t="shared" si="393"/>
        <v>0</v>
      </c>
      <c r="CV187" s="53">
        <f t="shared" si="394"/>
        <v>0</v>
      </c>
      <c r="CW187" s="53">
        <f t="shared" si="395"/>
        <v>0</v>
      </c>
      <c r="CX187" s="53">
        <f t="shared" si="396"/>
        <v>0</v>
      </c>
      <c r="CY187" s="53">
        <f t="shared" si="397"/>
        <v>0</v>
      </c>
      <c r="CZ187" s="53">
        <f t="shared" si="398"/>
        <v>0</v>
      </c>
      <c r="DA187" s="53">
        <f t="shared" si="399"/>
        <v>0</v>
      </c>
      <c r="DB187" s="53">
        <f t="shared" si="400"/>
        <v>0</v>
      </c>
      <c r="DC187" s="53">
        <f t="shared" si="401"/>
        <v>0</v>
      </c>
      <c r="DD187" s="53">
        <f t="shared" si="402"/>
        <v>0</v>
      </c>
      <c r="DE187" s="10">
        <f t="shared" si="403"/>
        <v>0</v>
      </c>
      <c r="DF187" s="54">
        <f t="shared" si="404"/>
        <v>0</v>
      </c>
      <c r="DG187" s="10">
        <f t="shared" si="405"/>
        <v>0</v>
      </c>
      <c r="DH187" s="53" cm="1">
        <f t="array" aca="1" ref="DH187" ca="1">DE187*CELL("contents",$Q187)</f>
        <v>0</v>
      </c>
      <c r="DI187" s="53" cm="1">
        <f t="array" aca="1" ref="DI187" ca="1">DF187*CELL("contents",$Q187)</f>
        <v>0</v>
      </c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>
        <f t="shared" si="406"/>
        <v>0</v>
      </c>
      <c r="DW187" s="51">
        <f t="shared" si="407"/>
        <v>0</v>
      </c>
      <c r="DX187" s="53">
        <f t="shared" si="343"/>
        <v>0</v>
      </c>
      <c r="DY187" s="53">
        <f t="shared" si="344"/>
        <v>0</v>
      </c>
      <c r="DZ187" s="53">
        <f t="shared" si="345"/>
        <v>0</v>
      </c>
      <c r="EA187" s="53">
        <f t="shared" si="346"/>
        <v>0</v>
      </c>
      <c r="EB187" s="53">
        <f t="shared" si="347"/>
        <v>0</v>
      </c>
      <c r="EC187" s="53">
        <f t="shared" si="348"/>
        <v>0</v>
      </c>
      <c r="ED187" s="53">
        <f t="shared" si="349"/>
        <v>0</v>
      </c>
      <c r="EE187" s="53">
        <f t="shared" si="350"/>
        <v>0</v>
      </c>
      <c r="EF187" s="53">
        <f t="shared" si="351"/>
        <v>0</v>
      </c>
      <c r="EG187" s="53">
        <f t="shared" si="352"/>
        <v>0</v>
      </c>
      <c r="EH187" s="53">
        <f t="shared" si="353"/>
        <v>0</v>
      </c>
      <c r="EI187" s="53">
        <f t="shared" si="354"/>
        <v>0</v>
      </c>
      <c r="EJ187" s="10">
        <f t="shared" si="408"/>
        <v>0</v>
      </c>
      <c r="EK187" s="54">
        <f t="shared" si="409"/>
        <v>0</v>
      </c>
      <c r="EL187" s="10">
        <f t="shared" si="410"/>
        <v>0</v>
      </c>
      <c r="EM187" s="53" cm="1">
        <f t="array" aca="1" ref="EM187" ca="1">EJ187*CELL("contents",$Q187)</f>
        <v>0</v>
      </c>
      <c r="EN187" s="53" cm="1">
        <f t="array" aca="1" ref="EN187" ca="1">EK187*CELL("contents",$Q187)</f>
        <v>0</v>
      </c>
      <c r="EO187" s="11">
        <f t="shared" si="447"/>
        <v>1439.9779050000002</v>
      </c>
      <c r="EP187" s="2">
        <v>1</v>
      </c>
      <c r="EQ187" s="2">
        <f t="shared" ref="EQ187:ET187" si="458">EP187*1.0215</f>
        <v>1.0215000000000001</v>
      </c>
      <c r="ER187" s="2">
        <f t="shared" si="458"/>
        <v>1.0434622500000001</v>
      </c>
      <c r="ES187" s="2">
        <f t="shared" si="458"/>
        <v>1.0658966883750003</v>
      </c>
      <c r="ET187" s="2">
        <f t="shared" si="458"/>
        <v>1.0888134671750629</v>
      </c>
      <c r="EU187" s="53">
        <f t="shared" si="356"/>
        <v>0</v>
      </c>
      <c r="EV187" s="53">
        <f t="shared" si="449"/>
        <v>1439.9779050000002</v>
      </c>
      <c r="EW187" s="69">
        <f t="shared" si="357"/>
        <v>0</v>
      </c>
      <c r="EX187" s="69">
        <f t="shared" si="358"/>
        <v>0</v>
      </c>
      <c r="EY187" s="9">
        <f t="shared" si="415"/>
        <v>0</v>
      </c>
      <c r="EZ187" s="9">
        <f t="shared" si="378"/>
        <v>0</v>
      </c>
      <c r="FA187" s="9">
        <f t="shared" si="379"/>
        <v>0</v>
      </c>
      <c r="FB187" s="9">
        <f t="shared" si="380"/>
        <v>0</v>
      </c>
      <c r="FC187" t="s">
        <v>1541</v>
      </c>
    </row>
    <row r="188" spans="1:159" ht="25.5" x14ac:dyDescent="0.25">
      <c r="A188" s="2">
        <v>1.2</v>
      </c>
      <c r="B188" s="2" t="s">
        <v>533</v>
      </c>
      <c r="C188" s="4" t="s">
        <v>157</v>
      </c>
      <c r="D188" s="2" t="s">
        <v>534</v>
      </c>
      <c r="E188" s="21" t="s">
        <v>535</v>
      </c>
      <c r="F188" s="2"/>
      <c r="G188" s="4" t="s">
        <v>151</v>
      </c>
      <c r="H188" s="6" t="s">
        <v>163</v>
      </c>
      <c r="I188" s="4" t="s">
        <v>348</v>
      </c>
      <c r="J188" s="7" t="s">
        <v>154</v>
      </c>
      <c r="K188" s="75">
        <v>115</v>
      </c>
      <c r="L188" s="82">
        <v>115</v>
      </c>
      <c r="M188" s="57">
        <v>0</v>
      </c>
      <c r="N188" s="86">
        <v>0</v>
      </c>
      <c r="O188" s="6" t="s">
        <v>155</v>
      </c>
      <c r="P188" s="2" t="s">
        <v>352</v>
      </c>
      <c r="Q188" s="200">
        <f>VLOOKUP(P188,Contingencies!$A$2:$D$7,4,FALSE)</f>
        <v>0.2</v>
      </c>
      <c r="R188" s="53">
        <f t="shared" si="431"/>
        <v>281.93400000000003</v>
      </c>
      <c r="S188" s="67">
        <f t="shared" si="360"/>
        <v>0</v>
      </c>
      <c r="T188" s="4"/>
      <c r="U188" s="29"/>
      <c r="V188" s="29"/>
      <c r="W188" s="2"/>
      <c r="X188" s="2"/>
      <c r="Y188" s="2"/>
      <c r="Z188" s="2"/>
      <c r="AA188" s="2"/>
      <c r="AB188" s="24"/>
      <c r="AC188" s="2"/>
      <c r="AD188" s="37">
        <v>12</v>
      </c>
      <c r="AE188" s="2"/>
      <c r="AF188" s="2"/>
      <c r="AG188" s="2">
        <f t="shared" si="361"/>
        <v>12</v>
      </c>
      <c r="AH188" s="51">
        <f t="shared" si="381"/>
        <v>0.08</v>
      </c>
      <c r="AI188" s="53">
        <f t="shared" si="319"/>
        <v>0</v>
      </c>
      <c r="AJ188" s="53">
        <f t="shared" si="320"/>
        <v>0</v>
      </c>
      <c r="AK188" s="53">
        <f t="shared" si="321"/>
        <v>0</v>
      </c>
      <c r="AL188" s="53">
        <f t="shared" si="322"/>
        <v>0</v>
      </c>
      <c r="AM188" s="53">
        <f t="shared" si="323"/>
        <v>0</v>
      </c>
      <c r="AN188" s="53">
        <f t="shared" si="324"/>
        <v>0</v>
      </c>
      <c r="AO188" s="53">
        <f t="shared" si="325"/>
        <v>0</v>
      </c>
      <c r="AP188" s="53">
        <f t="shared" si="326"/>
        <v>0</v>
      </c>
      <c r="AQ188" s="53">
        <f t="shared" si="327"/>
        <v>0</v>
      </c>
      <c r="AR188" s="53">
        <f t="shared" si="328"/>
        <v>1409.67</v>
      </c>
      <c r="AS188" s="53">
        <f t="shared" si="329"/>
        <v>0</v>
      </c>
      <c r="AT188" s="53">
        <f t="shared" si="330"/>
        <v>0</v>
      </c>
      <c r="AU188" s="10">
        <f t="shared" si="382"/>
        <v>1409.67</v>
      </c>
      <c r="AV188" s="54">
        <f t="shared" si="383"/>
        <v>0</v>
      </c>
      <c r="AW188" s="10">
        <f t="shared" si="384"/>
        <v>1409.67</v>
      </c>
      <c r="AX188" s="53" cm="1">
        <f t="array" aca="1" ref="AX188" ca="1">AU188*CELL("contents",$Q188)</f>
        <v>281.93400000000003</v>
      </c>
      <c r="AY188" s="53" cm="1">
        <f t="array" aca="1" ref="AY188" ca="1">AV188*CELL("contents",$Q188)</f>
        <v>0</v>
      </c>
      <c r="AZ188" s="2"/>
      <c r="BA188" s="2"/>
      <c r="BB188" s="2"/>
      <c r="BC188" s="2"/>
      <c r="BD188" s="2"/>
      <c r="BE188" s="2"/>
      <c r="BF188" s="38"/>
      <c r="BG188" s="2"/>
      <c r="BH188" s="2"/>
      <c r="BI188" s="2"/>
      <c r="BJ188" s="2"/>
      <c r="BK188" s="2"/>
      <c r="BL188" s="2">
        <f t="shared" si="385"/>
        <v>0</v>
      </c>
      <c r="BM188" s="51">
        <f t="shared" si="386"/>
        <v>0</v>
      </c>
      <c r="BN188" s="53">
        <f t="shared" si="331"/>
        <v>0</v>
      </c>
      <c r="BO188" s="53">
        <f t="shared" si="332"/>
        <v>0</v>
      </c>
      <c r="BP188" s="53">
        <f t="shared" si="333"/>
        <v>0</v>
      </c>
      <c r="BQ188" s="53">
        <f t="shared" si="334"/>
        <v>0</v>
      </c>
      <c r="BR188" s="53">
        <f t="shared" si="335"/>
        <v>0</v>
      </c>
      <c r="BS188" s="53">
        <f t="shared" si="336"/>
        <v>0</v>
      </c>
      <c r="BT188" s="53">
        <f t="shared" si="337"/>
        <v>0</v>
      </c>
      <c r="BU188" s="53">
        <f t="shared" si="338"/>
        <v>0</v>
      </c>
      <c r="BV188" s="53">
        <f t="shared" si="339"/>
        <v>0</v>
      </c>
      <c r="BW188" s="53">
        <f t="shared" si="340"/>
        <v>0</v>
      </c>
      <c r="BX188" s="53">
        <f t="shared" si="341"/>
        <v>0</v>
      </c>
      <c r="BY188" s="53">
        <f t="shared" si="342"/>
        <v>0</v>
      </c>
      <c r="BZ188" s="10">
        <f t="shared" si="387"/>
        <v>0</v>
      </c>
      <c r="CA188" s="54">
        <f t="shared" si="388"/>
        <v>0</v>
      </c>
      <c r="CB188" s="10">
        <f t="shared" si="389"/>
        <v>0</v>
      </c>
      <c r="CC188" s="53" cm="1">
        <f t="array" aca="1" ref="CC188" ca="1">BZ188*CELL("contents",$Q188)</f>
        <v>0</v>
      </c>
      <c r="CD188" s="53" cm="1">
        <f t="array" aca="1" ref="CD188" ca="1">CA188*CELL("contents",$Q188)</f>
        <v>0</v>
      </c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>
        <f t="shared" si="390"/>
        <v>0</v>
      </c>
      <c r="CR188" s="51">
        <f t="shared" si="391"/>
        <v>0</v>
      </c>
      <c r="CS188" s="53">
        <f t="shared" si="376"/>
        <v>0</v>
      </c>
      <c r="CT188" s="53">
        <f t="shared" si="392"/>
        <v>0</v>
      </c>
      <c r="CU188" s="53">
        <f t="shared" si="393"/>
        <v>0</v>
      </c>
      <c r="CV188" s="53">
        <f t="shared" si="394"/>
        <v>0</v>
      </c>
      <c r="CW188" s="53">
        <f t="shared" si="395"/>
        <v>0</v>
      </c>
      <c r="CX188" s="53">
        <f t="shared" si="396"/>
        <v>0</v>
      </c>
      <c r="CY188" s="53">
        <f t="shared" si="397"/>
        <v>0</v>
      </c>
      <c r="CZ188" s="53">
        <f t="shared" si="398"/>
        <v>0</v>
      </c>
      <c r="DA188" s="53">
        <f t="shared" si="399"/>
        <v>0</v>
      </c>
      <c r="DB188" s="53">
        <f t="shared" si="400"/>
        <v>0</v>
      </c>
      <c r="DC188" s="53">
        <f t="shared" si="401"/>
        <v>0</v>
      </c>
      <c r="DD188" s="53">
        <f t="shared" si="402"/>
        <v>0</v>
      </c>
      <c r="DE188" s="10">
        <f t="shared" si="403"/>
        <v>0</v>
      </c>
      <c r="DF188" s="54">
        <f t="shared" si="404"/>
        <v>0</v>
      </c>
      <c r="DG188" s="10">
        <f t="shared" si="405"/>
        <v>0</v>
      </c>
      <c r="DH188" s="53" cm="1">
        <f t="array" aca="1" ref="DH188" ca="1">DE188*CELL("contents",$Q188)</f>
        <v>0</v>
      </c>
      <c r="DI188" s="53" cm="1">
        <f t="array" aca="1" ref="DI188" ca="1">DF188*CELL("contents",$Q188)</f>
        <v>0</v>
      </c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>
        <f t="shared" si="406"/>
        <v>0</v>
      </c>
      <c r="DW188" s="51">
        <f t="shared" si="407"/>
        <v>0</v>
      </c>
      <c r="DX188" s="53">
        <f t="shared" si="343"/>
        <v>0</v>
      </c>
      <c r="DY188" s="53">
        <f t="shared" si="344"/>
        <v>0</v>
      </c>
      <c r="DZ188" s="53">
        <f t="shared" si="345"/>
        <v>0</v>
      </c>
      <c r="EA188" s="53">
        <f t="shared" si="346"/>
        <v>0</v>
      </c>
      <c r="EB188" s="53">
        <f t="shared" si="347"/>
        <v>0</v>
      </c>
      <c r="EC188" s="53">
        <f t="shared" si="348"/>
        <v>0</v>
      </c>
      <c r="ED188" s="53">
        <f t="shared" si="349"/>
        <v>0</v>
      </c>
      <c r="EE188" s="53">
        <f t="shared" si="350"/>
        <v>0</v>
      </c>
      <c r="EF188" s="53">
        <f t="shared" si="351"/>
        <v>0</v>
      </c>
      <c r="EG188" s="53">
        <f t="shared" si="352"/>
        <v>0</v>
      </c>
      <c r="EH188" s="53">
        <f t="shared" si="353"/>
        <v>0</v>
      </c>
      <c r="EI188" s="53">
        <f t="shared" si="354"/>
        <v>0</v>
      </c>
      <c r="EJ188" s="10">
        <f t="shared" si="408"/>
        <v>0</v>
      </c>
      <c r="EK188" s="54">
        <f t="shared" si="409"/>
        <v>0</v>
      </c>
      <c r="EL188" s="10">
        <f t="shared" si="410"/>
        <v>0</v>
      </c>
      <c r="EM188" s="53" cm="1">
        <f t="array" aca="1" ref="EM188" ca="1">EJ188*CELL("contents",$Q188)</f>
        <v>0</v>
      </c>
      <c r="EN188" s="53" cm="1">
        <f t="array" aca="1" ref="EN188" ca="1">EK188*CELL("contents",$Q188)</f>
        <v>0</v>
      </c>
      <c r="EO188" s="11">
        <f t="shared" si="447"/>
        <v>1409.67</v>
      </c>
      <c r="EP188" s="2">
        <v>1</v>
      </c>
      <c r="EQ188" s="2">
        <f t="shared" ref="EQ188:ET188" si="459">EP188*1.0215</f>
        <v>1.0215000000000001</v>
      </c>
      <c r="ER188" s="2">
        <f t="shared" si="459"/>
        <v>1.0434622500000001</v>
      </c>
      <c r="ES188" s="2">
        <f t="shared" si="459"/>
        <v>1.0658966883750003</v>
      </c>
      <c r="ET188" s="2">
        <f t="shared" si="459"/>
        <v>1.0888134671750629</v>
      </c>
      <c r="EU188" s="53">
        <f t="shared" si="356"/>
        <v>1409.67</v>
      </c>
      <c r="EV188" s="53">
        <f t="shared" si="449"/>
        <v>0</v>
      </c>
      <c r="EW188" s="69">
        <f t="shared" si="357"/>
        <v>0</v>
      </c>
      <c r="EX188" s="69">
        <f t="shared" si="358"/>
        <v>0</v>
      </c>
      <c r="EY188" s="9">
        <f t="shared" si="415"/>
        <v>0</v>
      </c>
      <c r="EZ188" s="9">
        <f t="shared" si="378"/>
        <v>0</v>
      </c>
      <c r="FA188" s="9">
        <f t="shared" si="379"/>
        <v>0</v>
      </c>
      <c r="FB188" s="9">
        <f t="shared" si="380"/>
        <v>0</v>
      </c>
      <c r="FC188" t="s">
        <v>1541</v>
      </c>
    </row>
    <row r="189" spans="1:159" ht="25.5" x14ac:dyDescent="0.25">
      <c r="A189" s="2">
        <v>1.2</v>
      </c>
      <c r="B189" s="2" t="s">
        <v>536</v>
      </c>
      <c r="C189" s="4" t="s">
        <v>157</v>
      </c>
      <c r="D189" s="2" t="s">
        <v>537</v>
      </c>
      <c r="E189" s="21" t="s">
        <v>538</v>
      </c>
      <c r="F189" s="2"/>
      <c r="G189" s="4" t="s">
        <v>151</v>
      </c>
      <c r="H189" s="6" t="s">
        <v>163</v>
      </c>
      <c r="I189" s="4" t="s">
        <v>348</v>
      </c>
      <c r="J189" s="7" t="s">
        <v>154</v>
      </c>
      <c r="K189" s="75">
        <v>115</v>
      </c>
      <c r="L189" s="82">
        <v>115</v>
      </c>
      <c r="M189" s="57">
        <v>0</v>
      </c>
      <c r="N189" s="86">
        <v>0</v>
      </c>
      <c r="O189" s="6" t="s">
        <v>155</v>
      </c>
      <c r="P189" s="2" t="s">
        <v>352</v>
      </c>
      <c r="Q189" s="200">
        <f>VLOOKUP(P189,Contingencies!$A$2:$D$7,4,FALSE)</f>
        <v>0.2</v>
      </c>
      <c r="R189" s="53">
        <f t="shared" si="431"/>
        <v>287.99558100000007</v>
      </c>
      <c r="S189" s="67">
        <f t="shared" si="360"/>
        <v>0</v>
      </c>
      <c r="T189" s="4"/>
      <c r="U189" s="29"/>
      <c r="V189" s="29"/>
      <c r="W189" s="2"/>
      <c r="X189" s="2"/>
      <c r="Y189" s="2"/>
      <c r="Z189" s="2"/>
      <c r="AA189" s="38"/>
      <c r="AB189" s="24"/>
      <c r="AC189" s="2"/>
      <c r="AD189" s="2"/>
      <c r="AE189" s="2"/>
      <c r="AF189" s="2"/>
      <c r="AG189" s="2">
        <f t="shared" si="361"/>
        <v>0</v>
      </c>
      <c r="AH189" s="51">
        <f t="shared" si="381"/>
        <v>0</v>
      </c>
      <c r="AI189" s="53">
        <f t="shared" si="319"/>
        <v>0</v>
      </c>
      <c r="AJ189" s="53">
        <f t="shared" si="320"/>
        <v>0</v>
      </c>
      <c r="AK189" s="53">
        <f t="shared" si="321"/>
        <v>0</v>
      </c>
      <c r="AL189" s="53">
        <f t="shared" si="322"/>
        <v>0</v>
      </c>
      <c r="AM189" s="53">
        <f t="shared" si="323"/>
        <v>0</v>
      </c>
      <c r="AN189" s="53">
        <f t="shared" si="324"/>
        <v>0</v>
      </c>
      <c r="AO189" s="53">
        <f t="shared" si="325"/>
        <v>0</v>
      </c>
      <c r="AP189" s="53">
        <f t="shared" si="326"/>
        <v>0</v>
      </c>
      <c r="AQ189" s="53">
        <f t="shared" si="327"/>
        <v>0</v>
      </c>
      <c r="AR189" s="53">
        <f t="shared" si="328"/>
        <v>0</v>
      </c>
      <c r="AS189" s="53">
        <f t="shared" si="329"/>
        <v>0</v>
      </c>
      <c r="AT189" s="53">
        <f t="shared" si="330"/>
        <v>0</v>
      </c>
      <c r="AU189" s="10">
        <f t="shared" si="382"/>
        <v>0</v>
      </c>
      <c r="AV189" s="54">
        <f t="shared" si="383"/>
        <v>0</v>
      </c>
      <c r="AW189" s="10">
        <f t="shared" si="384"/>
        <v>0</v>
      </c>
      <c r="AX189" s="53" cm="1">
        <f t="array" aca="1" ref="AX189" ca="1">AU189*CELL("contents",$Q189)</f>
        <v>0</v>
      </c>
      <c r="AY189" s="53" cm="1">
        <f t="array" aca="1" ref="AY189" ca="1">AV189*CELL("contents",$Q189)</f>
        <v>0</v>
      </c>
      <c r="AZ189" s="2"/>
      <c r="BA189" s="2"/>
      <c r="BB189" s="2"/>
      <c r="BC189" s="2"/>
      <c r="BD189" s="2"/>
      <c r="BE189" s="2"/>
      <c r="BF189" s="2"/>
      <c r="BG189" s="2"/>
      <c r="BH189" s="2"/>
      <c r="BI189" s="37">
        <v>12</v>
      </c>
      <c r="BJ189" s="2"/>
      <c r="BK189" s="2"/>
      <c r="BL189" s="2">
        <f t="shared" si="385"/>
        <v>12</v>
      </c>
      <c r="BM189" s="51">
        <f t="shared" si="386"/>
        <v>0.08</v>
      </c>
      <c r="BN189" s="53">
        <f t="shared" si="331"/>
        <v>0</v>
      </c>
      <c r="BO189" s="53">
        <f t="shared" si="332"/>
        <v>0</v>
      </c>
      <c r="BP189" s="53">
        <f t="shared" si="333"/>
        <v>0</v>
      </c>
      <c r="BQ189" s="53">
        <f t="shared" si="334"/>
        <v>0</v>
      </c>
      <c r="BR189" s="53">
        <f t="shared" si="335"/>
        <v>0</v>
      </c>
      <c r="BS189" s="53">
        <f t="shared" si="336"/>
        <v>0</v>
      </c>
      <c r="BT189" s="53">
        <f t="shared" si="337"/>
        <v>0</v>
      </c>
      <c r="BU189" s="53">
        <f t="shared" si="338"/>
        <v>0</v>
      </c>
      <c r="BV189" s="53">
        <f t="shared" si="339"/>
        <v>0</v>
      </c>
      <c r="BW189" s="53">
        <f t="shared" si="340"/>
        <v>1439.9779050000002</v>
      </c>
      <c r="BX189" s="53">
        <f t="shared" si="341"/>
        <v>0</v>
      </c>
      <c r="BY189" s="53">
        <f t="shared" si="342"/>
        <v>0</v>
      </c>
      <c r="BZ189" s="10">
        <f t="shared" si="387"/>
        <v>1439.9779050000002</v>
      </c>
      <c r="CA189" s="54">
        <f t="shared" si="388"/>
        <v>0</v>
      </c>
      <c r="CB189" s="10">
        <f t="shared" si="389"/>
        <v>1439.9779050000002</v>
      </c>
      <c r="CC189" s="53" cm="1">
        <f t="array" aca="1" ref="CC189" ca="1">BZ189*CELL("contents",$Q189)</f>
        <v>287.99558100000007</v>
      </c>
      <c r="CD189" s="53" cm="1">
        <f t="array" aca="1" ref="CD189" ca="1">CA189*CELL("contents",$Q189)</f>
        <v>0</v>
      </c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>
        <f t="shared" si="390"/>
        <v>0</v>
      </c>
      <c r="CR189" s="51">
        <f t="shared" si="391"/>
        <v>0</v>
      </c>
      <c r="CS189" s="53">
        <f t="shared" si="376"/>
        <v>0</v>
      </c>
      <c r="CT189" s="53">
        <f t="shared" si="392"/>
        <v>0</v>
      </c>
      <c r="CU189" s="53">
        <f t="shared" si="393"/>
        <v>0</v>
      </c>
      <c r="CV189" s="53">
        <f t="shared" si="394"/>
        <v>0</v>
      </c>
      <c r="CW189" s="53">
        <f t="shared" si="395"/>
        <v>0</v>
      </c>
      <c r="CX189" s="53">
        <f t="shared" si="396"/>
        <v>0</v>
      </c>
      <c r="CY189" s="53">
        <f t="shared" si="397"/>
        <v>0</v>
      </c>
      <c r="CZ189" s="53">
        <f t="shared" si="398"/>
        <v>0</v>
      </c>
      <c r="DA189" s="53">
        <f t="shared" si="399"/>
        <v>0</v>
      </c>
      <c r="DB189" s="53">
        <f t="shared" si="400"/>
        <v>0</v>
      </c>
      <c r="DC189" s="53">
        <f t="shared" si="401"/>
        <v>0</v>
      </c>
      <c r="DD189" s="53">
        <f t="shared" si="402"/>
        <v>0</v>
      </c>
      <c r="DE189" s="10">
        <f t="shared" si="403"/>
        <v>0</v>
      </c>
      <c r="DF189" s="54">
        <f t="shared" si="404"/>
        <v>0</v>
      </c>
      <c r="DG189" s="10">
        <f t="shared" si="405"/>
        <v>0</v>
      </c>
      <c r="DH189" s="53" cm="1">
        <f t="array" aca="1" ref="DH189" ca="1">DE189*CELL("contents",$Q189)</f>
        <v>0</v>
      </c>
      <c r="DI189" s="53" cm="1">
        <f t="array" aca="1" ref="DI189" ca="1">DF189*CELL("contents",$Q189)</f>
        <v>0</v>
      </c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>
        <f t="shared" si="406"/>
        <v>0</v>
      </c>
      <c r="DW189" s="51">
        <f t="shared" si="407"/>
        <v>0</v>
      </c>
      <c r="DX189" s="53">
        <f t="shared" si="343"/>
        <v>0</v>
      </c>
      <c r="DY189" s="53">
        <f t="shared" si="344"/>
        <v>0</v>
      </c>
      <c r="DZ189" s="53">
        <f t="shared" si="345"/>
        <v>0</v>
      </c>
      <c r="EA189" s="53">
        <f t="shared" si="346"/>
        <v>0</v>
      </c>
      <c r="EB189" s="53">
        <f t="shared" si="347"/>
        <v>0</v>
      </c>
      <c r="EC189" s="53">
        <f t="shared" si="348"/>
        <v>0</v>
      </c>
      <c r="ED189" s="53">
        <f t="shared" si="349"/>
        <v>0</v>
      </c>
      <c r="EE189" s="53">
        <f t="shared" si="350"/>
        <v>0</v>
      </c>
      <c r="EF189" s="53">
        <f t="shared" si="351"/>
        <v>0</v>
      </c>
      <c r="EG189" s="53">
        <f t="shared" si="352"/>
        <v>0</v>
      </c>
      <c r="EH189" s="53">
        <f t="shared" si="353"/>
        <v>0</v>
      </c>
      <c r="EI189" s="53">
        <f t="shared" si="354"/>
        <v>0</v>
      </c>
      <c r="EJ189" s="10">
        <f t="shared" si="408"/>
        <v>0</v>
      </c>
      <c r="EK189" s="54">
        <f t="shared" si="409"/>
        <v>0</v>
      </c>
      <c r="EL189" s="10">
        <f t="shared" si="410"/>
        <v>0</v>
      </c>
      <c r="EM189" s="53" cm="1">
        <f t="array" aca="1" ref="EM189" ca="1">EJ189*CELL("contents",$Q189)</f>
        <v>0</v>
      </c>
      <c r="EN189" s="53" cm="1">
        <f t="array" aca="1" ref="EN189" ca="1">EK189*CELL("contents",$Q189)</f>
        <v>0</v>
      </c>
      <c r="EO189" s="11">
        <f t="shared" si="447"/>
        <v>1439.9779050000002</v>
      </c>
      <c r="EP189" s="2">
        <v>1</v>
      </c>
      <c r="EQ189" s="2">
        <f t="shared" ref="EQ189:ET189" si="460">EP189*1.0215</f>
        <v>1.0215000000000001</v>
      </c>
      <c r="ER189" s="2">
        <f t="shared" si="460"/>
        <v>1.0434622500000001</v>
      </c>
      <c r="ES189" s="2">
        <f t="shared" si="460"/>
        <v>1.0658966883750003</v>
      </c>
      <c r="ET189" s="2">
        <f t="shared" si="460"/>
        <v>1.0888134671750629</v>
      </c>
      <c r="EU189" s="53">
        <f t="shared" si="356"/>
        <v>0</v>
      </c>
      <c r="EV189" s="53">
        <f t="shared" si="449"/>
        <v>1439.9779050000002</v>
      </c>
      <c r="EW189" s="69">
        <f t="shared" si="357"/>
        <v>0</v>
      </c>
      <c r="EX189" s="69">
        <f t="shared" si="358"/>
        <v>0</v>
      </c>
      <c r="EY189" s="9">
        <f t="shared" si="415"/>
        <v>0</v>
      </c>
      <c r="EZ189" s="9">
        <f t="shared" si="378"/>
        <v>0</v>
      </c>
      <c r="FA189" s="9">
        <f t="shared" si="379"/>
        <v>0</v>
      </c>
      <c r="FB189" s="9">
        <f t="shared" si="380"/>
        <v>0</v>
      </c>
      <c r="FC189" t="s">
        <v>1541</v>
      </c>
    </row>
    <row r="190" spans="1:159" ht="25.5" x14ac:dyDescent="0.25">
      <c r="A190" s="2">
        <v>1.2</v>
      </c>
      <c r="B190" s="2" t="s">
        <v>539</v>
      </c>
      <c r="C190" s="4" t="s">
        <v>157</v>
      </c>
      <c r="D190" s="2" t="s">
        <v>540</v>
      </c>
      <c r="E190" s="21" t="s">
        <v>541</v>
      </c>
      <c r="F190" s="2"/>
      <c r="G190" s="4" t="s">
        <v>151</v>
      </c>
      <c r="H190" s="6" t="s">
        <v>163</v>
      </c>
      <c r="I190" s="4" t="s">
        <v>348</v>
      </c>
      <c r="J190" s="7" t="s">
        <v>154</v>
      </c>
      <c r="K190" s="75">
        <v>115</v>
      </c>
      <c r="L190" s="82">
        <v>115</v>
      </c>
      <c r="M190" s="57">
        <v>0</v>
      </c>
      <c r="N190" s="86">
        <v>0</v>
      </c>
      <c r="O190" s="6" t="s">
        <v>155</v>
      </c>
      <c r="P190" s="2" t="s">
        <v>352</v>
      </c>
      <c r="Q190" s="200">
        <f>VLOOKUP(P190,Contingencies!$A$2:$D$7,4,FALSE)</f>
        <v>0.2</v>
      </c>
      <c r="R190" s="53">
        <f t="shared" si="431"/>
        <v>281.93400000000003</v>
      </c>
      <c r="S190" s="67">
        <f t="shared" si="360"/>
        <v>0</v>
      </c>
      <c r="T190" s="4"/>
      <c r="U190" s="29"/>
      <c r="V190" s="29"/>
      <c r="W190" s="2"/>
      <c r="X190" s="2"/>
      <c r="Y190" s="2"/>
      <c r="Z190" s="2"/>
      <c r="AA190" s="2"/>
      <c r="AB190" s="24"/>
      <c r="AC190" s="2"/>
      <c r="AD190" s="37">
        <v>12</v>
      </c>
      <c r="AE190" s="4"/>
      <c r="AF190" s="2"/>
      <c r="AG190" s="2">
        <f t="shared" si="361"/>
        <v>12</v>
      </c>
      <c r="AH190" s="51">
        <f t="shared" si="381"/>
        <v>0.08</v>
      </c>
      <c r="AI190" s="53">
        <f t="shared" si="319"/>
        <v>0</v>
      </c>
      <c r="AJ190" s="53">
        <f t="shared" si="320"/>
        <v>0</v>
      </c>
      <c r="AK190" s="53">
        <f t="shared" si="321"/>
        <v>0</v>
      </c>
      <c r="AL190" s="53">
        <f t="shared" si="322"/>
        <v>0</v>
      </c>
      <c r="AM190" s="53">
        <f t="shared" si="323"/>
        <v>0</v>
      </c>
      <c r="AN190" s="53">
        <f t="shared" si="324"/>
        <v>0</v>
      </c>
      <c r="AO190" s="53">
        <f t="shared" si="325"/>
        <v>0</v>
      </c>
      <c r="AP190" s="53">
        <f t="shared" si="326"/>
        <v>0</v>
      </c>
      <c r="AQ190" s="53">
        <f t="shared" si="327"/>
        <v>0</v>
      </c>
      <c r="AR190" s="53">
        <f t="shared" si="328"/>
        <v>1409.67</v>
      </c>
      <c r="AS190" s="53">
        <f t="shared" si="329"/>
        <v>0</v>
      </c>
      <c r="AT190" s="53">
        <f t="shared" si="330"/>
        <v>0</v>
      </c>
      <c r="AU190" s="10">
        <f t="shared" si="382"/>
        <v>1409.67</v>
      </c>
      <c r="AV190" s="54">
        <f t="shared" si="383"/>
        <v>0</v>
      </c>
      <c r="AW190" s="10">
        <f t="shared" si="384"/>
        <v>1409.67</v>
      </c>
      <c r="AX190" s="53" cm="1">
        <f t="array" aca="1" ref="AX190" ca="1">AU190*CELL("contents",$Q190)</f>
        <v>281.93400000000003</v>
      </c>
      <c r="AY190" s="53" cm="1">
        <f t="array" aca="1" ref="AY190" ca="1">AV190*CELL("contents",$Q190)</f>
        <v>0</v>
      </c>
      <c r="AZ190" s="2"/>
      <c r="BA190" s="2"/>
      <c r="BB190" s="2"/>
      <c r="BC190" s="2"/>
      <c r="BD190" s="2"/>
      <c r="BE190" s="2"/>
      <c r="BF190" s="38"/>
      <c r="BG190" s="2"/>
      <c r="BH190" s="2"/>
      <c r="BI190" s="2"/>
      <c r="BJ190" s="2"/>
      <c r="BK190" s="2"/>
      <c r="BL190" s="2">
        <f t="shared" si="385"/>
        <v>0</v>
      </c>
      <c r="BM190" s="51">
        <f t="shared" si="386"/>
        <v>0</v>
      </c>
      <c r="BN190" s="53">
        <f t="shared" si="331"/>
        <v>0</v>
      </c>
      <c r="BO190" s="53">
        <f t="shared" si="332"/>
        <v>0</v>
      </c>
      <c r="BP190" s="53">
        <f t="shared" si="333"/>
        <v>0</v>
      </c>
      <c r="BQ190" s="53">
        <f t="shared" si="334"/>
        <v>0</v>
      </c>
      <c r="BR190" s="53">
        <f t="shared" si="335"/>
        <v>0</v>
      </c>
      <c r="BS190" s="53">
        <f t="shared" si="336"/>
        <v>0</v>
      </c>
      <c r="BT190" s="53">
        <f t="shared" si="337"/>
        <v>0</v>
      </c>
      <c r="BU190" s="53">
        <f t="shared" si="338"/>
        <v>0</v>
      </c>
      <c r="BV190" s="53">
        <f t="shared" si="339"/>
        <v>0</v>
      </c>
      <c r="BW190" s="53">
        <f t="shared" si="340"/>
        <v>0</v>
      </c>
      <c r="BX190" s="53">
        <f t="shared" si="341"/>
        <v>0</v>
      </c>
      <c r="BY190" s="53">
        <f t="shared" si="342"/>
        <v>0</v>
      </c>
      <c r="BZ190" s="10">
        <f t="shared" si="387"/>
        <v>0</v>
      </c>
      <c r="CA190" s="54">
        <f t="shared" si="388"/>
        <v>0</v>
      </c>
      <c r="CB190" s="10">
        <f t="shared" si="389"/>
        <v>0</v>
      </c>
      <c r="CC190" s="53" cm="1">
        <f t="array" aca="1" ref="CC190" ca="1">BZ190*CELL("contents",$Q190)</f>
        <v>0</v>
      </c>
      <c r="CD190" s="53" cm="1">
        <f t="array" aca="1" ref="CD190" ca="1">CA190*CELL("contents",$Q190)</f>
        <v>0</v>
      </c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>
        <f t="shared" si="390"/>
        <v>0</v>
      </c>
      <c r="CR190" s="51">
        <f t="shared" si="391"/>
        <v>0</v>
      </c>
      <c r="CS190" s="53">
        <f t="shared" si="376"/>
        <v>0</v>
      </c>
      <c r="CT190" s="53">
        <f t="shared" si="392"/>
        <v>0</v>
      </c>
      <c r="CU190" s="53">
        <f t="shared" si="393"/>
        <v>0</v>
      </c>
      <c r="CV190" s="53">
        <f t="shared" si="394"/>
        <v>0</v>
      </c>
      <c r="CW190" s="53">
        <f t="shared" si="395"/>
        <v>0</v>
      </c>
      <c r="CX190" s="53">
        <f t="shared" si="396"/>
        <v>0</v>
      </c>
      <c r="CY190" s="53">
        <f t="shared" si="397"/>
        <v>0</v>
      </c>
      <c r="CZ190" s="53">
        <f t="shared" si="398"/>
        <v>0</v>
      </c>
      <c r="DA190" s="53">
        <f t="shared" si="399"/>
        <v>0</v>
      </c>
      <c r="DB190" s="53">
        <f t="shared" si="400"/>
        <v>0</v>
      </c>
      <c r="DC190" s="53">
        <f t="shared" si="401"/>
        <v>0</v>
      </c>
      <c r="DD190" s="53">
        <f t="shared" si="402"/>
        <v>0</v>
      </c>
      <c r="DE190" s="10">
        <f t="shared" si="403"/>
        <v>0</v>
      </c>
      <c r="DF190" s="54">
        <f t="shared" si="404"/>
        <v>0</v>
      </c>
      <c r="DG190" s="10">
        <f t="shared" si="405"/>
        <v>0</v>
      </c>
      <c r="DH190" s="53" cm="1">
        <f t="array" aca="1" ref="DH190" ca="1">DE190*CELL("contents",$Q190)</f>
        <v>0</v>
      </c>
      <c r="DI190" s="53" cm="1">
        <f t="array" aca="1" ref="DI190" ca="1">DF190*CELL("contents",$Q190)</f>
        <v>0</v>
      </c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>
        <f t="shared" si="406"/>
        <v>0</v>
      </c>
      <c r="DW190" s="51">
        <f t="shared" si="407"/>
        <v>0</v>
      </c>
      <c r="DX190" s="53">
        <f t="shared" si="343"/>
        <v>0</v>
      </c>
      <c r="DY190" s="53">
        <f t="shared" si="344"/>
        <v>0</v>
      </c>
      <c r="DZ190" s="53">
        <f t="shared" si="345"/>
        <v>0</v>
      </c>
      <c r="EA190" s="53">
        <f t="shared" si="346"/>
        <v>0</v>
      </c>
      <c r="EB190" s="53">
        <f t="shared" si="347"/>
        <v>0</v>
      </c>
      <c r="EC190" s="53">
        <f t="shared" si="348"/>
        <v>0</v>
      </c>
      <c r="ED190" s="53">
        <f t="shared" si="349"/>
        <v>0</v>
      </c>
      <c r="EE190" s="53">
        <f t="shared" si="350"/>
        <v>0</v>
      </c>
      <c r="EF190" s="53">
        <f t="shared" si="351"/>
        <v>0</v>
      </c>
      <c r="EG190" s="53">
        <f t="shared" si="352"/>
        <v>0</v>
      </c>
      <c r="EH190" s="53">
        <f t="shared" si="353"/>
        <v>0</v>
      </c>
      <c r="EI190" s="53">
        <f t="shared" si="354"/>
        <v>0</v>
      </c>
      <c r="EJ190" s="10">
        <f t="shared" si="408"/>
        <v>0</v>
      </c>
      <c r="EK190" s="54">
        <f t="shared" si="409"/>
        <v>0</v>
      </c>
      <c r="EL190" s="10">
        <f t="shared" si="410"/>
        <v>0</v>
      </c>
      <c r="EM190" s="53" cm="1">
        <f t="array" aca="1" ref="EM190" ca="1">EJ190*CELL("contents",$Q190)</f>
        <v>0</v>
      </c>
      <c r="EN190" s="53" cm="1">
        <f t="array" aca="1" ref="EN190" ca="1">EK190*CELL("contents",$Q190)</f>
        <v>0</v>
      </c>
      <c r="EO190" s="11">
        <f t="shared" si="447"/>
        <v>1409.67</v>
      </c>
      <c r="EP190" s="2">
        <v>1</v>
      </c>
      <c r="EQ190" s="2">
        <f t="shared" ref="EQ190:ET190" si="461">EP190*1.0215</f>
        <v>1.0215000000000001</v>
      </c>
      <c r="ER190" s="2">
        <f t="shared" si="461"/>
        <v>1.0434622500000001</v>
      </c>
      <c r="ES190" s="2">
        <f t="shared" si="461"/>
        <v>1.0658966883750003</v>
      </c>
      <c r="ET190" s="2">
        <f t="shared" si="461"/>
        <v>1.0888134671750629</v>
      </c>
      <c r="EU190" s="53">
        <f t="shared" si="356"/>
        <v>1409.67</v>
      </c>
      <c r="EV190" s="53">
        <f t="shared" si="449"/>
        <v>0</v>
      </c>
      <c r="EW190" s="69">
        <f t="shared" si="357"/>
        <v>0</v>
      </c>
      <c r="EX190" s="69">
        <f t="shared" si="358"/>
        <v>0</v>
      </c>
      <c r="EY190" s="9">
        <f t="shared" si="415"/>
        <v>0</v>
      </c>
      <c r="EZ190" s="9">
        <f t="shared" si="378"/>
        <v>0</v>
      </c>
      <c r="FA190" s="9">
        <f t="shared" si="379"/>
        <v>0</v>
      </c>
      <c r="FB190" s="9">
        <f t="shared" si="380"/>
        <v>0</v>
      </c>
      <c r="FC190" t="s">
        <v>1541</v>
      </c>
    </row>
    <row r="191" spans="1:159" ht="25.5" x14ac:dyDescent="0.25">
      <c r="A191" s="2">
        <v>1.2</v>
      </c>
      <c r="B191" s="2" t="s">
        <v>542</v>
      </c>
      <c r="C191" s="4" t="s">
        <v>157</v>
      </c>
      <c r="D191" s="2" t="s">
        <v>543</v>
      </c>
      <c r="E191" s="21" t="s">
        <v>544</v>
      </c>
      <c r="F191" s="2"/>
      <c r="G191" s="4" t="s">
        <v>151</v>
      </c>
      <c r="H191" s="6" t="s">
        <v>163</v>
      </c>
      <c r="I191" s="4" t="s">
        <v>348</v>
      </c>
      <c r="J191" s="7" t="s">
        <v>154</v>
      </c>
      <c r="K191" s="75">
        <v>115</v>
      </c>
      <c r="L191" s="82">
        <v>115</v>
      </c>
      <c r="M191" s="57">
        <v>0</v>
      </c>
      <c r="N191" s="86">
        <v>0</v>
      </c>
      <c r="O191" s="6" t="s">
        <v>155</v>
      </c>
      <c r="P191" s="2" t="s">
        <v>352</v>
      </c>
      <c r="Q191" s="200">
        <f>VLOOKUP(P191,Contingencies!$A$2:$D$7,4,FALSE)</f>
        <v>0.2</v>
      </c>
      <c r="R191" s="53">
        <f t="shared" si="431"/>
        <v>287.99558100000007</v>
      </c>
      <c r="S191" s="67">
        <f t="shared" si="360"/>
        <v>0</v>
      </c>
      <c r="T191" s="4"/>
      <c r="U191" s="29"/>
      <c r="V191" s="29"/>
      <c r="W191" s="2"/>
      <c r="X191" s="2"/>
      <c r="Y191" s="2"/>
      <c r="Z191" s="2"/>
      <c r="AA191" s="38"/>
      <c r="AB191" s="24"/>
      <c r="AC191" s="2"/>
      <c r="AD191" s="2"/>
      <c r="AE191" s="2"/>
      <c r="AF191" s="2"/>
      <c r="AG191" s="2">
        <f t="shared" si="361"/>
        <v>0</v>
      </c>
      <c r="AH191" s="51">
        <f t="shared" si="381"/>
        <v>0</v>
      </c>
      <c r="AI191" s="53">
        <f t="shared" si="319"/>
        <v>0</v>
      </c>
      <c r="AJ191" s="53">
        <f t="shared" si="320"/>
        <v>0</v>
      </c>
      <c r="AK191" s="53">
        <f t="shared" si="321"/>
        <v>0</v>
      </c>
      <c r="AL191" s="53">
        <f t="shared" si="322"/>
        <v>0</v>
      </c>
      <c r="AM191" s="53">
        <f t="shared" si="323"/>
        <v>0</v>
      </c>
      <c r="AN191" s="53">
        <f t="shared" si="324"/>
        <v>0</v>
      </c>
      <c r="AO191" s="53">
        <f t="shared" si="325"/>
        <v>0</v>
      </c>
      <c r="AP191" s="53">
        <f t="shared" si="326"/>
        <v>0</v>
      </c>
      <c r="AQ191" s="53">
        <f t="shared" si="327"/>
        <v>0</v>
      </c>
      <c r="AR191" s="53">
        <f t="shared" si="328"/>
        <v>0</v>
      </c>
      <c r="AS191" s="53">
        <f t="shared" si="329"/>
        <v>0</v>
      </c>
      <c r="AT191" s="53">
        <f t="shared" si="330"/>
        <v>0</v>
      </c>
      <c r="AU191" s="10">
        <f t="shared" si="382"/>
        <v>0</v>
      </c>
      <c r="AV191" s="54">
        <f t="shared" si="383"/>
        <v>0</v>
      </c>
      <c r="AW191" s="10">
        <f t="shared" si="384"/>
        <v>0</v>
      </c>
      <c r="AX191" s="53" cm="1">
        <f t="array" aca="1" ref="AX191" ca="1">AU191*CELL("contents",$Q191)</f>
        <v>0</v>
      </c>
      <c r="AY191" s="53" cm="1">
        <f t="array" aca="1" ref="AY191" ca="1">AV191*CELL("contents",$Q191)</f>
        <v>0</v>
      </c>
      <c r="AZ191" s="2"/>
      <c r="BA191" s="2"/>
      <c r="BB191" s="2"/>
      <c r="BC191" s="2"/>
      <c r="BD191" s="2"/>
      <c r="BE191" s="2"/>
      <c r="BF191" s="2"/>
      <c r="BG191" s="2"/>
      <c r="BH191" s="2"/>
      <c r="BI191" s="37">
        <v>12</v>
      </c>
      <c r="BJ191" s="4"/>
      <c r="BK191" s="2"/>
      <c r="BL191" s="2">
        <f t="shared" si="385"/>
        <v>12</v>
      </c>
      <c r="BM191" s="51">
        <f t="shared" si="386"/>
        <v>0.08</v>
      </c>
      <c r="BN191" s="53">
        <f t="shared" si="331"/>
        <v>0</v>
      </c>
      <c r="BO191" s="53">
        <f t="shared" si="332"/>
        <v>0</v>
      </c>
      <c r="BP191" s="53">
        <f t="shared" si="333"/>
        <v>0</v>
      </c>
      <c r="BQ191" s="53">
        <f t="shared" si="334"/>
        <v>0</v>
      </c>
      <c r="BR191" s="53">
        <f t="shared" si="335"/>
        <v>0</v>
      </c>
      <c r="BS191" s="53">
        <f t="shared" si="336"/>
        <v>0</v>
      </c>
      <c r="BT191" s="53">
        <f t="shared" si="337"/>
        <v>0</v>
      </c>
      <c r="BU191" s="53">
        <f t="shared" si="338"/>
        <v>0</v>
      </c>
      <c r="BV191" s="53">
        <f t="shared" si="339"/>
        <v>0</v>
      </c>
      <c r="BW191" s="53">
        <f t="shared" si="340"/>
        <v>1439.9779050000002</v>
      </c>
      <c r="BX191" s="53">
        <f t="shared" si="341"/>
        <v>0</v>
      </c>
      <c r="BY191" s="53">
        <f t="shared" si="342"/>
        <v>0</v>
      </c>
      <c r="BZ191" s="10">
        <f t="shared" si="387"/>
        <v>1439.9779050000002</v>
      </c>
      <c r="CA191" s="54">
        <f t="shared" si="388"/>
        <v>0</v>
      </c>
      <c r="CB191" s="10">
        <f t="shared" si="389"/>
        <v>1439.9779050000002</v>
      </c>
      <c r="CC191" s="53" cm="1">
        <f t="array" aca="1" ref="CC191" ca="1">BZ191*CELL("contents",$Q191)</f>
        <v>287.99558100000007</v>
      </c>
      <c r="CD191" s="53" cm="1">
        <f t="array" aca="1" ref="CD191" ca="1">CA191*CELL("contents",$Q191)</f>
        <v>0</v>
      </c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>
        <f t="shared" si="390"/>
        <v>0</v>
      </c>
      <c r="CR191" s="51">
        <f t="shared" si="391"/>
        <v>0</v>
      </c>
      <c r="CS191" s="53">
        <f t="shared" si="376"/>
        <v>0</v>
      </c>
      <c r="CT191" s="53">
        <f t="shared" si="392"/>
        <v>0</v>
      </c>
      <c r="CU191" s="53">
        <f t="shared" si="393"/>
        <v>0</v>
      </c>
      <c r="CV191" s="53">
        <f t="shared" si="394"/>
        <v>0</v>
      </c>
      <c r="CW191" s="53">
        <f t="shared" si="395"/>
        <v>0</v>
      </c>
      <c r="CX191" s="53">
        <f t="shared" si="396"/>
        <v>0</v>
      </c>
      <c r="CY191" s="53">
        <f t="shared" si="397"/>
        <v>0</v>
      </c>
      <c r="CZ191" s="53">
        <f t="shared" si="398"/>
        <v>0</v>
      </c>
      <c r="DA191" s="53">
        <f t="shared" si="399"/>
        <v>0</v>
      </c>
      <c r="DB191" s="53">
        <f t="shared" si="400"/>
        <v>0</v>
      </c>
      <c r="DC191" s="53">
        <f t="shared" si="401"/>
        <v>0</v>
      </c>
      <c r="DD191" s="53">
        <f t="shared" si="402"/>
        <v>0</v>
      </c>
      <c r="DE191" s="10">
        <f t="shared" si="403"/>
        <v>0</v>
      </c>
      <c r="DF191" s="54">
        <f t="shared" si="404"/>
        <v>0</v>
      </c>
      <c r="DG191" s="10">
        <f t="shared" si="405"/>
        <v>0</v>
      </c>
      <c r="DH191" s="53" cm="1">
        <f t="array" aca="1" ref="DH191" ca="1">DE191*CELL("contents",$Q191)</f>
        <v>0</v>
      </c>
      <c r="DI191" s="53" cm="1">
        <f t="array" aca="1" ref="DI191" ca="1">DF191*CELL("contents",$Q191)</f>
        <v>0</v>
      </c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>
        <f t="shared" si="406"/>
        <v>0</v>
      </c>
      <c r="DW191" s="51">
        <f t="shared" si="407"/>
        <v>0</v>
      </c>
      <c r="DX191" s="53">
        <f t="shared" si="343"/>
        <v>0</v>
      </c>
      <c r="DY191" s="53">
        <f t="shared" si="344"/>
        <v>0</v>
      </c>
      <c r="DZ191" s="53">
        <f t="shared" si="345"/>
        <v>0</v>
      </c>
      <c r="EA191" s="53">
        <f t="shared" si="346"/>
        <v>0</v>
      </c>
      <c r="EB191" s="53">
        <f t="shared" si="347"/>
        <v>0</v>
      </c>
      <c r="EC191" s="53">
        <f t="shared" si="348"/>
        <v>0</v>
      </c>
      <c r="ED191" s="53">
        <f t="shared" si="349"/>
        <v>0</v>
      </c>
      <c r="EE191" s="53">
        <f t="shared" si="350"/>
        <v>0</v>
      </c>
      <c r="EF191" s="53">
        <f t="shared" si="351"/>
        <v>0</v>
      </c>
      <c r="EG191" s="53">
        <f t="shared" si="352"/>
        <v>0</v>
      </c>
      <c r="EH191" s="53">
        <f t="shared" si="353"/>
        <v>0</v>
      </c>
      <c r="EI191" s="53">
        <f t="shared" si="354"/>
        <v>0</v>
      </c>
      <c r="EJ191" s="10">
        <f t="shared" si="408"/>
        <v>0</v>
      </c>
      <c r="EK191" s="54">
        <f t="shared" si="409"/>
        <v>0</v>
      </c>
      <c r="EL191" s="10">
        <f t="shared" si="410"/>
        <v>0</v>
      </c>
      <c r="EM191" s="53" cm="1">
        <f t="array" aca="1" ref="EM191" ca="1">EJ191*CELL("contents",$Q191)</f>
        <v>0</v>
      </c>
      <c r="EN191" s="53" cm="1">
        <f t="array" aca="1" ref="EN191" ca="1">EK191*CELL("contents",$Q191)</f>
        <v>0</v>
      </c>
      <c r="EO191" s="11">
        <f t="shared" si="447"/>
        <v>1439.9779050000002</v>
      </c>
      <c r="EP191" s="2">
        <v>1</v>
      </c>
      <c r="EQ191" s="2">
        <f t="shared" ref="EQ191:ET191" si="462">EP191*1.0215</f>
        <v>1.0215000000000001</v>
      </c>
      <c r="ER191" s="2">
        <f t="shared" si="462"/>
        <v>1.0434622500000001</v>
      </c>
      <c r="ES191" s="2">
        <f t="shared" si="462"/>
        <v>1.0658966883750003</v>
      </c>
      <c r="ET191" s="2">
        <f t="shared" si="462"/>
        <v>1.0888134671750629</v>
      </c>
      <c r="EU191" s="53">
        <f t="shared" si="356"/>
        <v>0</v>
      </c>
      <c r="EV191" s="53">
        <f t="shared" si="449"/>
        <v>1439.9779050000002</v>
      </c>
      <c r="EW191" s="69">
        <f t="shared" si="357"/>
        <v>0</v>
      </c>
      <c r="EX191" s="69">
        <f t="shared" si="358"/>
        <v>0</v>
      </c>
      <c r="EY191" s="9">
        <f t="shared" si="415"/>
        <v>0</v>
      </c>
      <c r="EZ191" s="9">
        <f t="shared" si="378"/>
        <v>0</v>
      </c>
      <c r="FA191" s="9">
        <f t="shared" si="379"/>
        <v>0</v>
      </c>
      <c r="FB191" s="9">
        <f t="shared" si="380"/>
        <v>0</v>
      </c>
      <c r="FC191" t="s">
        <v>1541</v>
      </c>
    </row>
    <row r="192" spans="1:159" ht="25.5" x14ac:dyDescent="0.25">
      <c r="A192" s="2">
        <v>1.2</v>
      </c>
      <c r="B192" s="2" t="s">
        <v>545</v>
      </c>
      <c r="C192" s="4" t="s">
        <v>157</v>
      </c>
      <c r="D192" s="2" t="s">
        <v>546</v>
      </c>
      <c r="E192" s="21" t="s">
        <v>547</v>
      </c>
      <c r="F192" s="2"/>
      <c r="G192" s="4" t="s">
        <v>151</v>
      </c>
      <c r="H192" s="6" t="s">
        <v>163</v>
      </c>
      <c r="I192" s="4" t="s">
        <v>348</v>
      </c>
      <c r="J192" s="7" t="s">
        <v>154</v>
      </c>
      <c r="K192" s="75">
        <v>115</v>
      </c>
      <c r="L192" s="81">
        <v>115</v>
      </c>
      <c r="M192" s="56">
        <v>0</v>
      </c>
      <c r="N192" s="86">
        <v>0</v>
      </c>
      <c r="O192" s="6" t="s">
        <v>155</v>
      </c>
      <c r="P192" s="2" t="s">
        <v>352</v>
      </c>
      <c r="Q192" s="200">
        <f>VLOOKUP(P192,Contingencies!$A$2:$D$7,4,FALSE)</f>
        <v>0.2</v>
      </c>
      <c r="R192" s="53">
        <f t="shared" si="431"/>
        <v>187.95600000000002</v>
      </c>
      <c r="S192" s="67">
        <f t="shared" si="360"/>
        <v>0</v>
      </c>
      <c r="T192" s="4"/>
      <c r="U192" s="29"/>
      <c r="V192" s="29"/>
      <c r="W192" s="2"/>
      <c r="X192" s="2"/>
      <c r="Y192" s="2"/>
      <c r="Z192" s="2"/>
      <c r="AA192" s="2"/>
      <c r="AB192" s="24"/>
      <c r="AC192" s="2"/>
      <c r="AD192" s="2"/>
      <c r="AE192" s="37">
        <v>8</v>
      </c>
      <c r="AF192" s="4"/>
      <c r="AG192" s="2">
        <f t="shared" si="361"/>
        <v>8</v>
      </c>
      <c r="AH192" s="51">
        <f t="shared" si="381"/>
        <v>5.333333333333333E-2</v>
      </c>
      <c r="AI192" s="53">
        <f t="shared" si="319"/>
        <v>0</v>
      </c>
      <c r="AJ192" s="53">
        <f t="shared" si="320"/>
        <v>0</v>
      </c>
      <c r="AK192" s="53">
        <f t="shared" si="321"/>
        <v>0</v>
      </c>
      <c r="AL192" s="53">
        <f t="shared" si="322"/>
        <v>0</v>
      </c>
      <c r="AM192" s="53">
        <f t="shared" si="323"/>
        <v>0</v>
      </c>
      <c r="AN192" s="53">
        <f t="shared" si="324"/>
        <v>0</v>
      </c>
      <c r="AO192" s="53">
        <f t="shared" si="325"/>
        <v>0</v>
      </c>
      <c r="AP192" s="53">
        <f t="shared" si="326"/>
        <v>0</v>
      </c>
      <c r="AQ192" s="53">
        <f t="shared" si="327"/>
        <v>0</v>
      </c>
      <c r="AR192" s="53">
        <f t="shared" si="328"/>
        <v>0</v>
      </c>
      <c r="AS192" s="53">
        <f t="shared" si="329"/>
        <v>939.78000000000009</v>
      </c>
      <c r="AT192" s="53">
        <f t="shared" si="330"/>
        <v>0</v>
      </c>
      <c r="AU192" s="10">
        <f t="shared" si="382"/>
        <v>939.78000000000009</v>
      </c>
      <c r="AV192" s="54">
        <f t="shared" si="383"/>
        <v>0</v>
      </c>
      <c r="AW192" s="10">
        <f t="shared" si="384"/>
        <v>939.78000000000009</v>
      </c>
      <c r="AX192" s="53" cm="1">
        <f t="array" aca="1" ref="AX192" ca="1">AU192*CELL("contents",$Q192)</f>
        <v>187.95600000000002</v>
      </c>
      <c r="AY192" s="53" cm="1">
        <f t="array" aca="1" ref="AY192" ca="1">AV192*CELL("contents",$Q192)</f>
        <v>0</v>
      </c>
      <c r="AZ192" s="2"/>
      <c r="BA192" s="2"/>
      <c r="BB192" s="2"/>
      <c r="BC192" s="2"/>
      <c r="BD192" s="2"/>
      <c r="BE192" s="2"/>
      <c r="BF192" s="38"/>
      <c r="BG192" s="2"/>
      <c r="BH192" s="2"/>
      <c r="BI192" s="2"/>
      <c r="BJ192" s="2"/>
      <c r="BK192" s="2"/>
      <c r="BL192" s="2">
        <f t="shared" si="385"/>
        <v>0</v>
      </c>
      <c r="BM192" s="51">
        <f t="shared" si="386"/>
        <v>0</v>
      </c>
      <c r="BN192" s="53">
        <f t="shared" si="331"/>
        <v>0</v>
      </c>
      <c r="BO192" s="53">
        <f t="shared" si="332"/>
        <v>0</v>
      </c>
      <c r="BP192" s="53">
        <f t="shared" si="333"/>
        <v>0</v>
      </c>
      <c r="BQ192" s="53">
        <f t="shared" si="334"/>
        <v>0</v>
      </c>
      <c r="BR192" s="53">
        <f t="shared" si="335"/>
        <v>0</v>
      </c>
      <c r="BS192" s="53">
        <f t="shared" si="336"/>
        <v>0</v>
      </c>
      <c r="BT192" s="53">
        <f t="shared" si="337"/>
        <v>0</v>
      </c>
      <c r="BU192" s="53">
        <f t="shared" si="338"/>
        <v>0</v>
      </c>
      <c r="BV192" s="53">
        <f t="shared" si="339"/>
        <v>0</v>
      </c>
      <c r="BW192" s="53">
        <f t="shared" si="340"/>
        <v>0</v>
      </c>
      <c r="BX192" s="53">
        <f t="shared" si="341"/>
        <v>0</v>
      </c>
      <c r="BY192" s="53">
        <f t="shared" si="342"/>
        <v>0</v>
      </c>
      <c r="BZ192" s="10">
        <f t="shared" si="387"/>
        <v>0</v>
      </c>
      <c r="CA192" s="54">
        <f t="shared" si="388"/>
        <v>0</v>
      </c>
      <c r="CB192" s="10">
        <f t="shared" si="389"/>
        <v>0</v>
      </c>
      <c r="CC192" s="53" cm="1">
        <f t="array" aca="1" ref="CC192" ca="1">BZ192*CELL("contents",$Q192)</f>
        <v>0</v>
      </c>
      <c r="CD192" s="53" cm="1">
        <f t="array" aca="1" ref="CD192" ca="1">CA192*CELL("contents",$Q192)</f>
        <v>0</v>
      </c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>
        <f t="shared" si="390"/>
        <v>0</v>
      </c>
      <c r="CR192" s="51">
        <f t="shared" si="391"/>
        <v>0</v>
      </c>
      <c r="CS192" s="53">
        <f t="shared" si="376"/>
        <v>0</v>
      </c>
      <c r="CT192" s="53">
        <f t="shared" si="392"/>
        <v>0</v>
      </c>
      <c r="CU192" s="53">
        <f t="shared" si="393"/>
        <v>0</v>
      </c>
      <c r="CV192" s="53">
        <f t="shared" si="394"/>
        <v>0</v>
      </c>
      <c r="CW192" s="53">
        <f t="shared" si="395"/>
        <v>0</v>
      </c>
      <c r="CX192" s="53">
        <f t="shared" si="396"/>
        <v>0</v>
      </c>
      <c r="CY192" s="53">
        <f t="shared" si="397"/>
        <v>0</v>
      </c>
      <c r="CZ192" s="53">
        <f t="shared" si="398"/>
        <v>0</v>
      </c>
      <c r="DA192" s="53">
        <f t="shared" si="399"/>
        <v>0</v>
      </c>
      <c r="DB192" s="53">
        <f t="shared" si="400"/>
        <v>0</v>
      </c>
      <c r="DC192" s="53">
        <f t="shared" si="401"/>
        <v>0</v>
      </c>
      <c r="DD192" s="53">
        <f t="shared" si="402"/>
        <v>0</v>
      </c>
      <c r="DE192" s="10">
        <f t="shared" si="403"/>
        <v>0</v>
      </c>
      <c r="DF192" s="54">
        <f t="shared" si="404"/>
        <v>0</v>
      </c>
      <c r="DG192" s="10">
        <f t="shared" si="405"/>
        <v>0</v>
      </c>
      <c r="DH192" s="53" cm="1">
        <f t="array" aca="1" ref="DH192" ca="1">DE192*CELL("contents",$Q192)</f>
        <v>0</v>
      </c>
      <c r="DI192" s="53" cm="1">
        <f t="array" aca="1" ref="DI192" ca="1">DF192*CELL("contents",$Q192)</f>
        <v>0</v>
      </c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>
        <f t="shared" si="406"/>
        <v>0</v>
      </c>
      <c r="DW192" s="51">
        <f t="shared" si="407"/>
        <v>0</v>
      </c>
      <c r="DX192" s="53">
        <f t="shared" si="343"/>
        <v>0</v>
      </c>
      <c r="DY192" s="53">
        <f t="shared" si="344"/>
        <v>0</v>
      </c>
      <c r="DZ192" s="53">
        <f t="shared" si="345"/>
        <v>0</v>
      </c>
      <c r="EA192" s="53">
        <f t="shared" si="346"/>
        <v>0</v>
      </c>
      <c r="EB192" s="53">
        <f t="shared" si="347"/>
        <v>0</v>
      </c>
      <c r="EC192" s="53">
        <f t="shared" si="348"/>
        <v>0</v>
      </c>
      <c r="ED192" s="53">
        <f t="shared" si="349"/>
        <v>0</v>
      </c>
      <c r="EE192" s="53">
        <f t="shared" si="350"/>
        <v>0</v>
      </c>
      <c r="EF192" s="53">
        <f t="shared" si="351"/>
        <v>0</v>
      </c>
      <c r="EG192" s="53">
        <f t="shared" si="352"/>
        <v>0</v>
      </c>
      <c r="EH192" s="53">
        <f t="shared" si="353"/>
        <v>0</v>
      </c>
      <c r="EI192" s="53">
        <f t="shared" si="354"/>
        <v>0</v>
      </c>
      <c r="EJ192" s="10">
        <f t="shared" si="408"/>
        <v>0</v>
      </c>
      <c r="EK192" s="54">
        <f t="shared" si="409"/>
        <v>0</v>
      </c>
      <c r="EL192" s="10">
        <f t="shared" si="410"/>
        <v>0</v>
      </c>
      <c r="EM192" s="53" cm="1">
        <f t="array" aca="1" ref="EM192" ca="1">EJ192*CELL("contents",$Q192)</f>
        <v>0</v>
      </c>
      <c r="EN192" s="53" cm="1">
        <f t="array" aca="1" ref="EN192" ca="1">EK192*CELL("contents",$Q192)</f>
        <v>0</v>
      </c>
      <c r="EO192" s="11">
        <f t="shared" si="447"/>
        <v>939.78000000000009</v>
      </c>
      <c r="EP192" s="2">
        <v>1</v>
      </c>
      <c r="EQ192" s="2">
        <f t="shared" ref="EQ192:ET192" si="463">EP192*1.0215</f>
        <v>1.0215000000000001</v>
      </c>
      <c r="ER192" s="2">
        <f t="shared" si="463"/>
        <v>1.0434622500000001</v>
      </c>
      <c r="ES192" s="2">
        <f t="shared" si="463"/>
        <v>1.0658966883750003</v>
      </c>
      <c r="ET192" s="2">
        <f t="shared" si="463"/>
        <v>1.0888134671750629</v>
      </c>
      <c r="EU192" s="53">
        <f t="shared" si="356"/>
        <v>939.78000000000009</v>
      </c>
      <c r="EV192" s="53">
        <f t="shared" si="449"/>
        <v>0</v>
      </c>
      <c r="EW192" s="69">
        <f t="shared" si="357"/>
        <v>0</v>
      </c>
      <c r="EX192" s="69">
        <f t="shared" si="358"/>
        <v>0</v>
      </c>
      <c r="EY192" s="9">
        <f t="shared" si="415"/>
        <v>0</v>
      </c>
      <c r="EZ192" s="9">
        <f t="shared" si="378"/>
        <v>0</v>
      </c>
      <c r="FA192" s="9">
        <f t="shared" si="379"/>
        <v>0</v>
      </c>
      <c r="FB192" s="9">
        <f t="shared" si="380"/>
        <v>0</v>
      </c>
      <c r="FC192" t="s">
        <v>1541</v>
      </c>
    </row>
    <row r="193" spans="1:159" ht="25.5" x14ac:dyDescent="0.25">
      <c r="A193" s="2">
        <v>1.2</v>
      </c>
      <c r="B193" s="2" t="s">
        <v>548</v>
      </c>
      <c r="C193" s="4" t="s">
        <v>157</v>
      </c>
      <c r="D193" s="2" t="s">
        <v>549</v>
      </c>
      <c r="E193" s="21" t="s">
        <v>550</v>
      </c>
      <c r="F193" s="2"/>
      <c r="G193" s="4" t="s">
        <v>151</v>
      </c>
      <c r="H193" s="6" t="s">
        <v>163</v>
      </c>
      <c r="I193" s="4" t="s">
        <v>348</v>
      </c>
      <c r="J193" s="7" t="s">
        <v>154</v>
      </c>
      <c r="K193" s="75">
        <v>115</v>
      </c>
      <c r="L193" s="81">
        <v>115</v>
      </c>
      <c r="M193" s="56">
        <v>0</v>
      </c>
      <c r="N193" s="86">
        <v>0</v>
      </c>
      <c r="O193" s="6" t="s">
        <v>155</v>
      </c>
      <c r="P193" s="2" t="s">
        <v>352</v>
      </c>
      <c r="Q193" s="200">
        <f>VLOOKUP(P193,Contingencies!$A$2:$D$7,4,FALSE)</f>
        <v>0.2</v>
      </c>
      <c r="R193" s="53">
        <f t="shared" si="431"/>
        <v>191.99705400000005</v>
      </c>
      <c r="S193" s="67">
        <f t="shared" si="360"/>
        <v>0</v>
      </c>
      <c r="T193" s="4"/>
      <c r="U193" s="29"/>
      <c r="V193" s="29"/>
      <c r="W193" s="2"/>
      <c r="X193" s="2"/>
      <c r="Y193" s="2"/>
      <c r="Z193" s="2"/>
      <c r="AA193" s="38"/>
      <c r="AB193" s="24"/>
      <c r="AC193" s="2"/>
      <c r="AD193" s="2"/>
      <c r="AE193" s="2"/>
      <c r="AF193" s="2"/>
      <c r="AG193" s="2">
        <f t="shared" si="361"/>
        <v>0</v>
      </c>
      <c r="AH193" s="51">
        <f t="shared" si="381"/>
        <v>0</v>
      </c>
      <c r="AI193" s="53">
        <f t="shared" si="319"/>
        <v>0</v>
      </c>
      <c r="AJ193" s="53">
        <f t="shared" si="320"/>
        <v>0</v>
      </c>
      <c r="AK193" s="53">
        <f t="shared" si="321"/>
        <v>0</v>
      </c>
      <c r="AL193" s="53">
        <f t="shared" si="322"/>
        <v>0</v>
      </c>
      <c r="AM193" s="53">
        <f t="shared" si="323"/>
        <v>0</v>
      </c>
      <c r="AN193" s="53">
        <f t="shared" si="324"/>
        <v>0</v>
      </c>
      <c r="AO193" s="53">
        <f t="shared" si="325"/>
        <v>0</v>
      </c>
      <c r="AP193" s="53">
        <f t="shared" si="326"/>
        <v>0</v>
      </c>
      <c r="AQ193" s="53">
        <f t="shared" si="327"/>
        <v>0</v>
      </c>
      <c r="AR193" s="53">
        <f t="shared" si="328"/>
        <v>0</v>
      </c>
      <c r="AS193" s="53">
        <f t="shared" si="329"/>
        <v>0</v>
      </c>
      <c r="AT193" s="53">
        <f t="shared" si="330"/>
        <v>0</v>
      </c>
      <c r="AU193" s="10">
        <f t="shared" si="382"/>
        <v>0</v>
      </c>
      <c r="AV193" s="54">
        <f t="shared" si="383"/>
        <v>0</v>
      </c>
      <c r="AW193" s="10">
        <f t="shared" si="384"/>
        <v>0</v>
      </c>
      <c r="AX193" s="53" cm="1">
        <f t="array" aca="1" ref="AX193" ca="1">AU193*CELL("contents",$Q193)</f>
        <v>0</v>
      </c>
      <c r="AY193" s="53" cm="1">
        <f t="array" aca="1" ref="AY193" ca="1">AV193*CELL("contents",$Q193)</f>
        <v>0</v>
      </c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37">
        <v>8</v>
      </c>
      <c r="BK193" s="4"/>
      <c r="BL193" s="2">
        <f t="shared" si="385"/>
        <v>8</v>
      </c>
      <c r="BM193" s="51">
        <f t="shared" si="386"/>
        <v>5.333333333333333E-2</v>
      </c>
      <c r="BN193" s="53">
        <f t="shared" si="331"/>
        <v>0</v>
      </c>
      <c r="BO193" s="53">
        <f t="shared" si="332"/>
        <v>0</v>
      </c>
      <c r="BP193" s="53">
        <f t="shared" si="333"/>
        <v>0</v>
      </c>
      <c r="BQ193" s="53">
        <f t="shared" si="334"/>
        <v>0</v>
      </c>
      <c r="BR193" s="53">
        <f t="shared" si="335"/>
        <v>0</v>
      </c>
      <c r="BS193" s="53">
        <f t="shared" si="336"/>
        <v>0</v>
      </c>
      <c r="BT193" s="53">
        <f t="shared" si="337"/>
        <v>0</v>
      </c>
      <c r="BU193" s="53">
        <f t="shared" si="338"/>
        <v>0</v>
      </c>
      <c r="BV193" s="53">
        <f t="shared" si="339"/>
        <v>0</v>
      </c>
      <c r="BW193" s="53">
        <f t="shared" si="340"/>
        <v>0</v>
      </c>
      <c r="BX193" s="53">
        <f t="shared" si="341"/>
        <v>959.98527000000013</v>
      </c>
      <c r="BY193" s="53">
        <f t="shared" si="342"/>
        <v>0</v>
      </c>
      <c r="BZ193" s="10">
        <f t="shared" si="387"/>
        <v>959.98527000000013</v>
      </c>
      <c r="CA193" s="54">
        <f t="shared" si="388"/>
        <v>0</v>
      </c>
      <c r="CB193" s="10">
        <f t="shared" si="389"/>
        <v>959.98527000000013</v>
      </c>
      <c r="CC193" s="53" cm="1">
        <f t="array" aca="1" ref="CC193" ca="1">BZ193*CELL("contents",$Q193)</f>
        <v>191.99705400000005</v>
      </c>
      <c r="CD193" s="53" cm="1">
        <f t="array" aca="1" ref="CD193" ca="1">CA193*CELL("contents",$Q193)</f>
        <v>0</v>
      </c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>
        <f t="shared" si="390"/>
        <v>0</v>
      </c>
      <c r="CR193" s="51">
        <f t="shared" si="391"/>
        <v>0</v>
      </c>
      <c r="CS193" s="53">
        <f t="shared" si="376"/>
        <v>0</v>
      </c>
      <c r="CT193" s="53">
        <f t="shared" si="392"/>
        <v>0</v>
      </c>
      <c r="CU193" s="53">
        <f t="shared" si="393"/>
        <v>0</v>
      </c>
      <c r="CV193" s="53">
        <f t="shared" si="394"/>
        <v>0</v>
      </c>
      <c r="CW193" s="53">
        <f t="shared" si="395"/>
        <v>0</v>
      </c>
      <c r="CX193" s="53">
        <f t="shared" si="396"/>
        <v>0</v>
      </c>
      <c r="CY193" s="53">
        <f t="shared" si="397"/>
        <v>0</v>
      </c>
      <c r="CZ193" s="53">
        <f t="shared" si="398"/>
        <v>0</v>
      </c>
      <c r="DA193" s="53">
        <f t="shared" si="399"/>
        <v>0</v>
      </c>
      <c r="DB193" s="53">
        <f t="shared" si="400"/>
        <v>0</v>
      </c>
      <c r="DC193" s="53">
        <f t="shared" si="401"/>
        <v>0</v>
      </c>
      <c r="DD193" s="53">
        <f t="shared" si="402"/>
        <v>0</v>
      </c>
      <c r="DE193" s="10">
        <f t="shared" si="403"/>
        <v>0</v>
      </c>
      <c r="DF193" s="54">
        <f t="shared" si="404"/>
        <v>0</v>
      </c>
      <c r="DG193" s="10">
        <f t="shared" si="405"/>
        <v>0</v>
      </c>
      <c r="DH193" s="53" cm="1">
        <f t="array" aca="1" ref="DH193" ca="1">DE193*CELL("contents",$Q193)</f>
        <v>0</v>
      </c>
      <c r="DI193" s="53" cm="1">
        <f t="array" aca="1" ref="DI193" ca="1">DF193*CELL("contents",$Q193)</f>
        <v>0</v>
      </c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>
        <f t="shared" si="406"/>
        <v>0</v>
      </c>
      <c r="DW193" s="51">
        <f t="shared" si="407"/>
        <v>0</v>
      </c>
      <c r="DX193" s="53">
        <f t="shared" si="343"/>
        <v>0</v>
      </c>
      <c r="DY193" s="53">
        <f t="shared" si="344"/>
        <v>0</v>
      </c>
      <c r="DZ193" s="53">
        <f t="shared" si="345"/>
        <v>0</v>
      </c>
      <c r="EA193" s="53">
        <f t="shared" si="346"/>
        <v>0</v>
      </c>
      <c r="EB193" s="53">
        <f t="shared" si="347"/>
        <v>0</v>
      </c>
      <c r="EC193" s="53">
        <f t="shared" si="348"/>
        <v>0</v>
      </c>
      <c r="ED193" s="53">
        <f t="shared" si="349"/>
        <v>0</v>
      </c>
      <c r="EE193" s="53">
        <f t="shared" si="350"/>
        <v>0</v>
      </c>
      <c r="EF193" s="53">
        <f t="shared" si="351"/>
        <v>0</v>
      </c>
      <c r="EG193" s="53">
        <f t="shared" si="352"/>
        <v>0</v>
      </c>
      <c r="EH193" s="53">
        <f t="shared" si="353"/>
        <v>0</v>
      </c>
      <c r="EI193" s="53">
        <f t="shared" si="354"/>
        <v>0</v>
      </c>
      <c r="EJ193" s="10">
        <f t="shared" si="408"/>
        <v>0</v>
      </c>
      <c r="EK193" s="54">
        <f t="shared" si="409"/>
        <v>0</v>
      </c>
      <c r="EL193" s="10">
        <f t="shared" si="410"/>
        <v>0</v>
      </c>
      <c r="EM193" s="53" cm="1">
        <f t="array" aca="1" ref="EM193" ca="1">EJ193*CELL("contents",$Q193)</f>
        <v>0</v>
      </c>
      <c r="EN193" s="53" cm="1">
        <f t="array" aca="1" ref="EN193" ca="1">EK193*CELL("contents",$Q193)</f>
        <v>0</v>
      </c>
      <c r="EO193" s="11">
        <f t="shared" si="447"/>
        <v>959.98527000000013</v>
      </c>
      <c r="EP193" s="2">
        <v>1</v>
      </c>
      <c r="EQ193" s="2">
        <f t="shared" ref="EQ193:ET193" si="464">EP193*1.0215</f>
        <v>1.0215000000000001</v>
      </c>
      <c r="ER193" s="2">
        <f t="shared" si="464"/>
        <v>1.0434622500000001</v>
      </c>
      <c r="ES193" s="2">
        <f t="shared" si="464"/>
        <v>1.0658966883750003</v>
      </c>
      <c r="ET193" s="2">
        <f t="shared" si="464"/>
        <v>1.0888134671750629</v>
      </c>
      <c r="EU193" s="53">
        <f t="shared" si="356"/>
        <v>0</v>
      </c>
      <c r="EV193" s="53">
        <f t="shared" si="449"/>
        <v>959.98527000000013</v>
      </c>
      <c r="EW193" s="69">
        <f t="shared" si="357"/>
        <v>0</v>
      </c>
      <c r="EX193" s="69">
        <f t="shared" si="358"/>
        <v>0</v>
      </c>
      <c r="EY193" s="9">
        <f t="shared" si="415"/>
        <v>0</v>
      </c>
      <c r="EZ193" s="9">
        <f t="shared" si="378"/>
        <v>0</v>
      </c>
      <c r="FA193" s="9">
        <f t="shared" si="379"/>
        <v>0</v>
      </c>
      <c r="FB193" s="9">
        <f t="shared" si="380"/>
        <v>0</v>
      </c>
      <c r="FC193" t="s">
        <v>1541</v>
      </c>
    </row>
    <row r="194" spans="1:159" ht="25.5" x14ac:dyDescent="0.25">
      <c r="A194" s="2">
        <v>1.2</v>
      </c>
      <c r="B194" s="2" t="s">
        <v>551</v>
      </c>
      <c r="C194" s="4" t="s">
        <v>157</v>
      </c>
      <c r="D194" s="2" t="s">
        <v>552</v>
      </c>
      <c r="E194" s="21" t="s">
        <v>553</v>
      </c>
      <c r="F194" s="2"/>
      <c r="G194" s="4" t="s">
        <v>151</v>
      </c>
      <c r="H194" s="6" t="s">
        <v>163</v>
      </c>
      <c r="I194" s="4" t="s">
        <v>348</v>
      </c>
      <c r="J194" s="7" t="s">
        <v>154</v>
      </c>
      <c r="K194" s="75">
        <v>115</v>
      </c>
      <c r="L194" s="81">
        <v>115</v>
      </c>
      <c r="M194" s="56">
        <v>0</v>
      </c>
      <c r="N194" s="86">
        <v>0</v>
      </c>
      <c r="O194" s="6" t="s">
        <v>155</v>
      </c>
      <c r="P194" s="2" t="s">
        <v>352</v>
      </c>
      <c r="Q194" s="200">
        <f>VLOOKUP(P194,Contingencies!$A$2:$D$7,4,FALSE)</f>
        <v>0.2</v>
      </c>
      <c r="R194" s="53">
        <f t="shared" ref="R194:R257" si="465">Q194*EO194</f>
        <v>187.95600000000002</v>
      </c>
      <c r="S194" s="67">
        <f t="shared" si="360"/>
        <v>0</v>
      </c>
      <c r="T194" s="4"/>
      <c r="U194" s="29"/>
      <c r="V194" s="29"/>
      <c r="W194" s="2"/>
      <c r="X194" s="2"/>
      <c r="Y194" s="2"/>
      <c r="Z194" s="2"/>
      <c r="AA194" s="2"/>
      <c r="AB194" s="24"/>
      <c r="AC194" s="2"/>
      <c r="AD194" s="2"/>
      <c r="AE194" s="2"/>
      <c r="AF194" s="37">
        <v>8</v>
      </c>
      <c r="AG194" s="2">
        <f t="shared" si="361"/>
        <v>8</v>
      </c>
      <c r="AH194" s="51">
        <f t="shared" si="381"/>
        <v>5.333333333333333E-2</v>
      </c>
      <c r="AI194" s="53">
        <f t="shared" ref="AI194:AI257" si="466">IF($G194="Labor Hours",U194*$K194*(1+$M194)*$EQ194,U194)</f>
        <v>0</v>
      </c>
      <c r="AJ194" s="53">
        <f t="shared" ref="AJ194:AJ257" si="467">IF($G194="Labor Hours",V194*$K194*(1+$M194)*$EQ194,V194)</f>
        <v>0</v>
      </c>
      <c r="AK194" s="53">
        <f t="shared" ref="AK194:AK257" si="468">IF($G194="Labor Hours",W194*$K194*(1+$M194)*$EQ194,W194)</f>
        <v>0</v>
      </c>
      <c r="AL194" s="53">
        <f t="shared" ref="AL194:AL257" si="469">IF($G194="Labor Hours",X194*$K194*(1+$M194)*$EQ194,X194)</f>
        <v>0</v>
      </c>
      <c r="AM194" s="53">
        <f t="shared" ref="AM194:AM257" si="470">IF($G194="Labor Hours",Y194*$K194*(1+$M194)*$EQ194,Y194)</f>
        <v>0</v>
      </c>
      <c r="AN194" s="53">
        <f t="shared" ref="AN194:AN257" si="471">IF($G194="Labor Hours",Z194*$K194*(1+$M194)*$EQ194,Z194)</f>
        <v>0</v>
      </c>
      <c r="AO194" s="53">
        <f t="shared" ref="AO194:AO257" si="472">IF($G194="Labor Hours",AA194*$K194*(1+$M194)*$EQ194,AA194)</f>
        <v>0</v>
      </c>
      <c r="AP194" s="53">
        <f t="shared" ref="AP194:AP257" si="473">IF($G194="Labor Hours",AB194*$K194*(1+$M194)*$EQ194,AB194)</f>
        <v>0</v>
      </c>
      <c r="AQ194" s="53">
        <f t="shared" ref="AQ194:AQ257" si="474">IF($G194="Labor Hours",AC194*$K194*(1+$M194)*$EQ194,AC194)</f>
        <v>0</v>
      </c>
      <c r="AR194" s="53">
        <f t="shared" ref="AR194:AR257" si="475">IF($G194="Labor Hours",AD194*$K194*(1+$M194)*$EQ194,AD194)</f>
        <v>0</v>
      </c>
      <c r="AS194" s="53">
        <f t="shared" ref="AS194:AS257" si="476">IF($G194="Labor Hours",AE194*$K194*(1+$M194)*$EQ194,AE194)</f>
        <v>0</v>
      </c>
      <c r="AT194" s="53">
        <f t="shared" ref="AT194:AT257" si="477">IF($G194="Labor Hours",AF194*$K194*(1+$M194)*$EQ194,AF194)</f>
        <v>939.78000000000009</v>
      </c>
      <c r="AU194" s="10">
        <f t="shared" si="382"/>
        <v>939.78000000000009</v>
      </c>
      <c r="AV194" s="54">
        <f t="shared" si="383"/>
        <v>0</v>
      </c>
      <c r="AW194" s="10">
        <f t="shared" si="384"/>
        <v>939.78000000000009</v>
      </c>
      <c r="AX194" s="53" cm="1">
        <f t="array" aca="1" ref="AX194" ca="1">AU194*CELL("contents",$Q194)</f>
        <v>187.95600000000002</v>
      </c>
      <c r="AY194" s="53" cm="1">
        <f t="array" aca="1" ref="AY194" ca="1">AV194*CELL("contents",$Q194)</f>
        <v>0</v>
      </c>
      <c r="AZ194" s="2"/>
      <c r="BA194" s="2"/>
      <c r="BB194" s="2"/>
      <c r="BC194" s="2"/>
      <c r="BD194" s="2"/>
      <c r="BE194" s="2"/>
      <c r="BF194" s="38"/>
      <c r="BG194" s="2"/>
      <c r="BH194" s="2"/>
      <c r="BI194" s="2"/>
      <c r="BJ194" s="2"/>
      <c r="BK194" s="2"/>
      <c r="BL194" s="2">
        <f t="shared" si="385"/>
        <v>0</v>
      </c>
      <c r="BM194" s="51">
        <f t="shared" si="386"/>
        <v>0</v>
      </c>
      <c r="BN194" s="53">
        <f t="shared" ref="BN194:BN257" si="478">IF($G194="Labor Hours",AZ194*$K194*(1+$M194)*$ER194,AZ194)</f>
        <v>0</v>
      </c>
      <c r="BO194" s="53">
        <f t="shared" ref="BO194:BO257" si="479">IF($G194="Labor Hours",BA194*$K194*(1+$M194)*$ER194,BA194)</f>
        <v>0</v>
      </c>
      <c r="BP194" s="53">
        <f t="shared" ref="BP194:BP257" si="480">IF($G194="Labor Hours",BB194*$K194*(1+$M194)*$ER194,BB194)</f>
        <v>0</v>
      </c>
      <c r="BQ194" s="53">
        <f t="shared" ref="BQ194:BQ257" si="481">IF($G194="Labor Hours",BC194*$K194*(1+$M194)*$ER194,BC194)</f>
        <v>0</v>
      </c>
      <c r="BR194" s="53">
        <f t="shared" ref="BR194:BR257" si="482">IF($G194="Labor Hours",BD194*$K194*(1+$M194)*$ER194,BD194)</f>
        <v>0</v>
      </c>
      <c r="BS194" s="53">
        <f t="shared" ref="BS194:BS257" si="483">IF($G194="Labor Hours",BE194*$K194*(1+$M194)*$ER194,BE194)</f>
        <v>0</v>
      </c>
      <c r="BT194" s="53">
        <f t="shared" ref="BT194:BT257" si="484">IF($G194="Labor Hours",BF194*$K194*(1+$M194)*$ER194,BF194)</f>
        <v>0</v>
      </c>
      <c r="BU194" s="53">
        <f t="shared" ref="BU194:BU257" si="485">IF($G194="Labor Hours",BG194*$K194*(1+$M194)*$ER194,BG194)</f>
        <v>0</v>
      </c>
      <c r="BV194" s="53">
        <f t="shared" ref="BV194:BV257" si="486">IF($G194="Labor Hours",BH194*$K194*(1+$M194)*$ER194,BH194)</f>
        <v>0</v>
      </c>
      <c r="BW194" s="53">
        <f t="shared" ref="BW194:BW257" si="487">IF($G194="Labor Hours",BI194*$K194*(1+$M194)*$ER194,BI194)</f>
        <v>0</v>
      </c>
      <c r="BX194" s="53">
        <f t="shared" ref="BX194:BX257" si="488">IF($G194="Labor Hours",BJ194*$K194*(1+$M194)*$ER194,BJ194)</f>
        <v>0</v>
      </c>
      <c r="BY194" s="53">
        <f t="shared" ref="BY194:BY257" si="489">IF($G194="Labor Hours",BK194*$K194*(1+$M194)*$ER194,BK194)</f>
        <v>0</v>
      </c>
      <c r="BZ194" s="10">
        <f t="shared" si="387"/>
        <v>0</v>
      </c>
      <c r="CA194" s="54">
        <f t="shared" si="388"/>
        <v>0</v>
      </c>
      <c r="CB194" s="10">
        <f t="shared" si="389"/>
        <v>0</v>
      </c>
      <c r="CC194" s="53" cm="1">
        <f t="array" aca="1" ref="CC194" ca="1">BZ194*CELL("contents",$Q194)</f>
        <v>0</v>
      </c>
      <c r="CD194" s="53" cm="1">
        <f t="array" aca="1" ref="CD194" ca="1">CA194*CELL("contents",$Q194)</f>
        <v>0</v>
      </c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>
        <f t="shared" si="390"/>
        <v>0</v>
      </c>
      <c r="CR194" s="51">
        <f t="shared" si="391"/>
        <v>0</v>
      </c>
      <c r="CS194" s="53">
        <f t="shared" si="376"/>
        <v>0</v>
      </c>
      <c r="CT194" s="53">
        <f t="shared" si="392"/>
        <v>0</v>
      </c>
      <c r="CU194" s="53">
        <f t="shared" si="393"/>
        <v>0</v>
      </c>
      <c r="CV194" s="53">
        <f t="shared" si="394"/>
        <v>0</v>
      </c>
      <c r="CW194" s="53">
        <f t="shared" si="395"/>
        <v>0</v>
      </c>
      <c r="CX194" s="53">
        <f t="shared" si="396"/>
        <v>0</v>
      </c>
      <c r="CY194" s="53">
        <f t="shared" si="397"/>
        <v>0</v>
      </c>
      <c r="CZ194" s="53">
        <f t="shared" si="398"/>
        <v>0</v>
      </c>
      <c r="DA194" s="53">
        <f t="shared" si="399"/>
        <v>0</v>
      </c>
      <c r="DB194" s="53">
        <f t="shared" si="400"/>
        <v>0</v>
      </c>
      <c r="DC194" s="53">
        <f t="shared" si="401"/>
        <v>0</v>
      </c>
      <c r="DD194" s="53">
        <f t="shared" si="402"/>
        <v>0</v>
      </c>
      <c r="DE194" s="10">
        <f t="shared" si="403"/>
        <v>0</v>
      </c>
      <c r="DF194" s="54">
        <f t="shared" si="404"/>
        <v>0</v>
      </c>
      <c r="DG194" s="10">
        <f t="shared" si="405"/>
        <v>0</v>
      </c>
      <c r="DH194" s="53" cm="1">
        <f t="array" aca="1" ref="DH194" ca="1">DE194*CELL("contents",$Q194)</f>
        <v>0</v>
      </c>
      <c r="DI194" s="53" cm="1">
        <f t="array" aca="1" ref="DI194" ca="1">DF194*CELL("contents",$Q194)</f>
        <v>0</v>
      </c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>
        <f t="shared" si="406"/>
        <v>0</v>
      </c>
      <c r="DW194" s="51">
        <f t="shared" si="407"/>
        <v>0</v>
      </c>
      <c r="DX194" s="53">
        <f t="shared" ref="DX194:DX257" si="490">IF($G194="Labor Hours",DJ194*$K194*(1+$M194)*$ET194,DJ194)</f>
        <v>0</v>
      </c>
      <c r="DY194" s="53">
        <f t="shared" ref="DY194:DY257" si="491">IF($G194="Labor Hours",DK194*$K194*(1+$M194)*$ET194,DK194)</f>
        <v>0</v>
      </c>
      <c r="DZ194" s="53">
        <f t="shared" ref="DZ194:DZ257" si="492">IF($G194="Labor Hours",DL194*$K194*(1+$M194)*$ET194,DL194)</f>
        <v>0</v>
      </c>
      <c r="EA194" s="53">
        <f t="shared" ref="EA194:EA257" si="493">IF($G194="Labor Hours",DM194*$K194*(1+$M194)*$ET194,DM194)</f>
        <v>0</v>
      </c>
      <c r="EB194" s="53">
        <f t="shared" ref="EB194:EB257" si="494">IF($G194="Labor Hours",DN194*$K194*(1+$M194)*$ET194,DN194)</f>
        <v>0</v>
      </c>
      <c r="EC194" s="53">
        <f t="shared" ref="EC194:EC257" si="495">IF($G194="Labor Hours",DO194*$K194*(1+$M194)*$ET194,DO194)</f>
        <v>0</v>
      </c>
      <c r="ED194" s="53">
        <f t="shared" ref="ED194:ED257" si="496">IF($G194="Labor Hours",DP194*$K194*(1+$M194)*$ET194,DP194)</f>
        <v>0</v>
      </c>
      <c r="EE194" s="53">
        <f t="shared" ref="EE194:EE257" si="497">IF($G194="Labor Hours",DQ194*$K194*(1+$M194)*$ET194,DQ194)</f>
        <v>0</v>
      </c>
      <c r="EF194" s="53">
        <f t="shared" ref="EF194:EF257" si="498">IF($G194="Labor Hours",DR194*$K194*(1+$M194)*$ET194,DR194)</f>
        <v>0</v>
      </c>
      <c r="EG194" s="53">
        <f t="shared" ref="EG194:EG257" si="499">IF($G194="Labor Hours",DS194*$K194*(1+$M194)*$ET194,DS194)</f>
        <v>0</v>
      </c>
      <c r="EH194" s="53">
        <f t="shared" ref="EH194:EH257" si="500">IF($G194="Labor Hours",DT194*$K194*(1+$M194)*$ET194,DT194)</f>
        <v>0</v>
      </c>
      <c r="EI194" s="53">
        <f t="shared" ref="EI194:EI257" si="501">IF($G194="Labor Hours",DU194*$K194*(1+$M194)*$ET194,DU194)</f>
        <v>0</v>
      </c>
      <c r="EJ194" s="10">
        <f t="shared" si="408"/>
        <v>0</v>
      </c>
      <c r="EK194" s="54">
        <f t="shared" si="409"/>
        <v>0</v>
      </c>
      <c r="EL194" s="10">
        <f t="shared" si="410"/>
        <v>0</v>
      </c>
      <c r="EM194" s="53" cm="1">
        <f t="array" aca="1" ref="EM194" ca="1">EJ194*CELL("contents",$Q194)</f>
        <v>0</v>
      </c>
      <c r="EN194" s="53" cm="1">
        <f t="array" aca="1" ref="EN194" ca="1">EK194*CELL("contents",$Q194)</f>
        <v>0</v>
      </c>
      <c r="EO194" s="11">
        <f t="shared" si="447"/>
        <v>939.78000000000009</v>
      </c>
      <c r="EP194" s="2">
        <v>1</v>
      </c>
      <c r="EQ194" s="2">
        <f t="shared" ref="EQ194:ET194" si="502">EP194*1.0215</f>
        <v>1.0215000000000001</v>
      </c>
      <c r="ER194" s="2">
        <f t="shared" si="502"/>
        <v>1.0434622500000001</v>
      </c>
      <c r="ES194" s="2">
        <f t="shared" si="502"/>
        <v>1.0658966883750003</v>
      </c>
      <c r="ET194" s="2">
        <f t="shared" si="502"/>
        <v>1.0888134671750629</v>
      </c>
      <c r="EU194" s="53">
        <f t="shared" ref="EU194:EU257" si="503">IF($G194="Labor Hours",$K194*$AG194*EQ194,0)</f>
        <v>939.78000000000009</v>
      </c>
      <c r="EV194" s="53">
        <f t="shared" si="449"/>
        <v>0</v>
      </c>
      <c r="EW194" s="69">
        <f t="shared" ref="EW194:EW257" si="504">IF($G194="Labor Hours",$K194*$CQ194*ES194,0)</f>
        <v>0</v>
      </c>
      <c r="EX194" s="69">
        <f t="shared" ref="EX194:EX257" si="505">IF($G194="Labor Hours",$K194*$DV194*ET194,0)</f>
        <v>0</v>
      </c>
      <c r="EY194" s="9">
        <f t="shared" si="415"/>
        <v>0</v>
      </c>
      <c r="EZ194" s="9">
        <f t="shared" si="378"/>
        <v>0</v>
      </c>
      <c r="FA194" s="9">
        <f t="shared" si="379"/>
        <v>0</v>
      </c>
      <c r="FB194" s="9">
        <f t="shared" si="380"/>
        <v>0</v>
      </c>
      <c r="FC194" t="s">
        <v>1541</v>
      </c>
    </row>
    <row r="195" spans="1:159" ht="25.5" x14ac:dyDescent="0.25">
      <c r="A195" s="2">
        <v>1.2</v>
      </c>
      <c r="B195" s="2" t="s">
        <v>554</v>
      </c>
      <c r="C195" s="4" t="s">
        <v>157</v>
      </c>
      <c r="D195" s="2" t="s">
        <v>555</v>
      </c>
      <c r="E195" s="21" t="s">
        <v>556</v>
      </c>
      <c r="F195" s="2"/>
      <c r="G195" s="4" t="s">
        <v>151</v>
      </c>
      <c r="H195" s="6" t="s">
        <v>163</v>
      </c>
      <c r="I195" s="4" t="s">
        <v>348</v>
      </c>
      <c r="J195" s="7" t="s">
        <v>154</v>
      </c>
      <c r="K195" s="75">
        <v>115</v>
      </c>
      <c r="L195" s="81">
        <v>115</v>
      </c>
      <c r="M195" s="56">
        <v>0</v>
      </c>
      <c r="N195" s="86">
        <v>0</v>
      </c>
      <c r="O195" s="6" t="s">
        <v>155</v>
      </c>
      <c r="P195" s="2" t="s">
        <v>352</v>
      </c>
      <c r="Q195" s="200">
        <f>VLOOKUP(P195,Contingencies!$A$2:$D$7,4,FALSE)</f>
        <v>0.2</v>
      </c>
      <c r="R195" s="53">
        <f t="shared" si="465"/>
        <v>191.99705400000005</v>
      </c>
      <c r="S195" s="67">
        <f t="shared" ref="S195:S258" si="506">IF($H195="CapEx",0,R195*N195)</f>
        <v>0</v>
      </c>
      <c r="T195" s="4"/>
      <c r="U195" s="29"/>
      <c r="V195" s="29"/>
      <c r="W195" s="2"/>
      <c r="X195" s="2"/>
      <c r="Y195" s="2"/>
      <c r="Z195" s="2"/>
      <c r="AA195" s="38"/>
      <c r="AB195" s="24"/>
      <c r="AC195" s="2"/>
      <c r="AD195" s="2"/>
      <c r="AE195" s="2"/>
      <c r="AF195" s="2"/>
      <c r="AG195" s="2">
        <f t="shared" ref="AG195:AG258" si="507">IF(G195="Labor Hours",SUM(U195:AF195),0)</f>
        <v>0</v>
      </c>
      <c r="AH195" s="51">
        <f t="shared" si="381"/>
        <v>0</v>
      </c>
      <c r="AI195" s="53">
        <f t="shared" si="466"/>
        <v>0</v>
      </c>
      <c r="AJ195" s="53">
        <f t="shared" si="467"/>
        <v>0</v>
      </c>
      <c r="AK195" s="53">
        <f t="shared" si="468"/>
        <v>0</v>
      </c>
      <c r="AL195" s="53">
        <f t="shared" si="469"/>
        <v>0</v>
      </c>
      <c r="AM195" s="53">
        <f t="shared" si="470"/>
        <v>0</v>
      </c>
      <c r="AN195" s="53">
        <f t="shared" si="471"/>
        <v>0</v>
      </c>
      <c r="AO195" s="53">
        <f t="shared" si="472"/>
        <v>0</v>
      </c>
      <c r="AP195" s="53">
        <f t="shared" si="473"/>
        <v>0</v>
      </c>
      <c r="AQ195" s="53">
        <f t="shared" si="474"/>
        <v>0</v>
      </c>
      <c r="AR195" s="53">
        <f t="shared" si="475"/>
        <v>0</v>
      </c>
      <c r="AS195" s="53">
        <f t="shared" si="476"/>
        <v>0</v>
      </c>
      <c r="AT195" s="53">
        <f t="shared" si="477"/>
        <v>0</v>
      </c>
      <c r="AU195" s="10">
        <f t="shared" si="382"/>
        <v>0</v>
      </c>
      <c r="AV195" s="54">
        <f t="shared" si="383"/>
        <v>0</v>
      </c>
      <c r="AW195" s="10">
        <f t="shared" si="384"/>
        <v>0</v>
      </c>
      <c r="AX195" s="53" cm="1">
        <f t="array" aca="1" ref="AX195" ca="1">AU195*CELL("contents",$Q195)</f>
        <v>0</v>
      </c>
      <c r="AY195" s="53" cm="1">
        <f t="array" aca="1" ref="AY195" ca="1">AV195*CELL("contents",$Q195)</f>
        <v>0</v>
      </c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37">
        <v>8</v>
      </c>
      <c r="BL195" s="2">
        <f t="shared" si="385"/>
        <v>8</v>
      </c>
      <c r="BM195" s="51">
        <f t="shared" si="386"/>
        <v>5.333333333333333E-2</v>
      </c>
      <c r="BN195" s="53">
        <f t="shared" si="478"/>
        <v>0</v>
      </c>
      <c r="BO195" s="53">
        <f t="shared" si="479"/>
        <v>0</v>
      </c>
      <c r="BP195" s="53">
        <f t="shared" si="480"/>
        <v>0</v>
      </c>
      <c r="BQ195" s="53">
        <f t="shared" si="481"/>
        <v>0</v>
      </c>
      <c r="BR195" s="53">
        <f t="shared" si="482"/>
        <v>0</v>
      </c>
      <c r="BS195" s="53">
        <f t="shared" si="483"/>
        <v>0</v>
      </c>
      <c r="BT195" s="53">
        <f t="shared" si="484"/>
        <v>0</v>
      </c>
      <c r="BU195" s="53">
        <f t="shared" si="485"/>
        <v>0</v>
      </c>
      <c r="BV195" s="53">
        <f t="shared" si="486"/>
        <v>0</v>
      </c>
      <c r="BW195" s="53">
        <f t="shared" si="487"/>
        <v>0</v>
      </c>
      <c r="BX195" s="53">
        <f t="shared" si="488"/>
        <v>0</v>
      </c>
      <c r="BY195" s="53">
        <f t="shared" si="489"/>
        <v>959.98527000000013</v>
      </c>
      <c r="BZ195" s="10">
        <f t="shared" si="387"/>
        <v>959.98527000000013</v>
      </c>
      <c r="CA195" s="54">
        <f t="shared" si="388"/>
        <v>0</v>
      </c>
      <c r="CB195" s="10">
        <f t="shared" si="389"/>
        <v>959.98527000000013</v>
      </c>
      <c r="CC195" s="53" cm="1">
        <f t="array" aca="1" ref="CC195" ca="1">BZ195*CELL("contents",$Q195)</f>
        <v>191.99705400000005</v>
      </c>
      <c r="CD195" s="53" cm="1">
        <f t="array" aca="1" ref="CD195" ca="1">CA195*CELL("contents",$Q195)</f>
        <v>0</v>
      </c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>
        <f t="shared" si="390"/>
        <v>0</v>
      </c>
      <c r="CR195" s="51">
        <f t="shared" si="391"/>
        <v>0</v>
      </c>
      <c r="CS195" s="53">
        <f t="shared" si="376"/>
        <v>0</v>
      </c>
      <c r="CT195" s="53">
        <f t="shared" si="392"/>
        <v>0</v>
      </c>
      <c r="CU195" s="53">
        <f t="shared" si="393"/>
        <v>0</v>
      </c>
      <c r="CV195" s="53">
        <f t="shared" si="394"/>
        <v>0</v>
      </c>
      <c r="CW195" s="53">
        <f t="shared" si="395"/>
        <v>0</v>
      </c>
      <c r="CX195" s="53">
        <f t="shared" si="396"/>
        <v>0</v>
      </c>
      <c r="CY195" s="53">
        <f t="shared" si="397"/>
        <v>0</v>
      </c>
      <c r="CZ195" s="53">
        <f t="shared" si="398"/>
        <v>0</v>
      </c>
      <c r="DA195" s="53">
        <f t="shared" si="399"/>
        <v>0</v>
      </c>
      <c r="DB195" s="53">
        <f t="shared" si="400"/>
        <v>0</v>
      </c>
      <c r="DC195" s="53">
        <f t="shared" si="401"/>
        <v>0</v>
      </c>
      <c r="DD195" s="53">
        <f t="shared" si="402"/>
        <v>0</v>
      </c>
      <c r="DE195" s="10">
        <f t="shared" si="403"/>
        <v>0</v>
      </c>
      <c r="DF195" s="54">
        <f t="shared" si="404"/>
        <v>0</v>
      </c>
      <c r="DG195" s="10">
        <f t="shared" si="405"/>
        <v>0</v>
      </c>
      <c r="DH195" s="53" cm="1">
        <f t="array" aca="1" ref="DH195" ca="1">DE195*CELL("contents",$Q195)</f>
        <v>0</v>
      </c>
      <c r="DI195" s="53" cm="1">
        <f t="array" aca="1" ref="DI195" ca="1">DF195*CELL("contents",$Q195)</f>
        <v>0</v>
      </c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>
        <f t="shared" si="406"/>
        <v>0</v>
      </c>
      <c r="DW195" s="51">
        <f t="shared" si="407"/>
        <v>0</v>
      </c>
      <c r="DX195" s="53">
        <f t="shared" si="490"/>
        <v>0</v>
      </c>
      <c r="DY195" s="53">
        <f t="shared" si="491"/>
        <v>0</v>
      </c>
      <c r="DZ195" s="53">
        <f t="shared" si="492"/>
        <v>0</v>
      </c>
      <c r="EA195" s="53">
        <f t="shared" si="493"/>
        <v>0</v>
      </c>
      <c r="EB195" s="53">
        <f t="shared" si="494"/>
        <v>0</v>
      </c>
      <c r="EC195" s="53">
        <f t="shared" si="495"/>
        <v>0</v>
      </c>
      <c r="ED195" s="53">
        <f t="shared" si="496"/>
        <v>0</v>
      </c>
      <c r="EE195" s="53">
        <f t="shared" si="497"/>
        <v>0</v>
      </c>
      <c r="EF195" s="53">
        <f t="shared" si="498"/>
        <v>0</v>
      </c>
      <c r="EG195" s="53">
        <f t="shared" si="499"/>
        <v>0</v>
      </c>
      <c r="EH195" s="53">
        <f t="shared" si="500"/>
        <v>0</v>
      </c>
      <c r="EI195" s="53">
        <f t="shared" si="501"/>
        <v>0</v>
      </c>
      <c r="EJ195" s="10">
        <f t="shared" si="408"/>
        <v>0</v>
      </c>
      <c r="EK195" s="54">
        <f t="shared" si="409"/>
        <v>0</v>
      </c>
      <c r="EL195" s="10">
        <f t="shared" si="410"/>
        <v>0</v>
      </c>
      <c r="EM195" s="53" cm="1">
        <f t="array" aca="1" ref="EM195" ca="1">EJ195*CELL("contents",$Q195)</f>
        <v>0</v>
      </c>
      <c r="EN195" s="53" cm="1">
        <f t="array" aca="1" ref="EN195" ca="1">EK195*CELL("contents",$Q195)</f>
        <v>0</v>
      </c>
      <c r="EO195" s="11">
        <f t="shared" si="447"/>
        <v>959.98527000000013</v>
      </c>
      <c r="EP195" s="2">
        <v>1</v>
      </c>
      <c r="EQ195" s="2">
        <f t="shared" ref="EQ195:ET195" si="508">EP195*1.0215</f>
        <v>1.0215000000000001</v>
      </c>
      <c r="ER195" s="2">
        <f t="shared" si="508"/>
        <v>1.0434622500000001</v>
      </c>
      <c r="ES195" s="2">
        <f t="shared" si="508"/>
        <v>1.0658966883750003</v>
      </c>
      <c r="ET195" s="2">
        <f t="shared" si="508"/>
        <v>1.0888134671750629</v>
      </c>
      <c r="EU195" s="53">
        <f t="shared" si="503"/>
        <v>0</v>
      </c>
      <c r="EV195" s="53">
        <f t="shared" si="449"/>
        <v>959.98527000000013</v>
      </c>
      <c r="EW195" s="69">
        <f t="shared" si="504"/>
        <v>0</v>
      </c>
      <c r="EX195" s="69">
        <f t="shared" si="505"/>
        <v>0</v>
      </c>
      <c r="EY195" s="9">
        <f t="shared" si="415"/>
        <v>0</v>
      </c>
      <c r="EZ195" s="9">
        <f t="shared" si="378"/>
        <v>0</v>
      </c>
      <c r="FA195" s="9">
        <f t="shared" si="379"/>
        <v>0</v>
      </c>
      <c r="FB195" s="9">
        <f t="shared" si="380"/>
        <v>0</v>
      </c>
      <c r="FC195" t="s">
        <v>1541</v>
      </c>
    </row>
    <row r="196" spans="1:159" ht="25.5" x14ac:dyDescent="0.25">
      <c r="A196" s="2">
        <v>1.2</v>
      </c>
      <c r="B196" s="2" t="s">
        <v>557</v>
      </c>
      <c r="C196" s="4" t="s">
        <v>157</v>
      </c>
      <c r="D196" s="2" t="s">
        <v>558</v>
      </c>
      <c r="E196" s="21" t="s">
        <v>559</v>
      </c>
      <c r="F196" s="2"/>
      <c r="G196" s="4" t="s">
        <v>151</v>
      </c>
      <c r="H196" s="6" t="s">
        <v>163</v>
      </c>
      <c r="I196" s="4" t="s">
        <v>348</v>
      </c>
      <c r="J196" s="7" t="s">
        <v>154</v>
      </c>
      <c r="K196" s="75">
        <v>115</v>
      </c>
      <c r="L196" s="81">
        <v>115</v>
      </c>
      <c r="M196" s="56">
        <v>0</v>
      </c>
      <c r="N196" s="86">
        <v>0</v>
      </c>
      <c r="O196" s="6" t="s">
        <v>155</v>
      </c>
      <c r="P196" s="2" t="s">
        <v>352</v>
      </c>
      <c r="Q196" s="200">
        <f>VLOOKUP(P196,Contingencies!$A$2:$D$7,4,FALSE)</f>
        <v>0.2</v>
      </c>
      <c r="R196" s="53">
        <f t="shared" si="465"/>
        <v>234.94500000000005</v>
      </c>
      <c r="S196" s="67">
        <f t="shared" si="506"/>
        <v>0</v>
      </c>
      <c r="T196" s="4"/>
      <c r="U196" s="29"/>
      <c r="V196" s="29"/>
      <c r="W196" s="2"/>
      <c r="X196" s="2"/>
      <c r="Y196" s="2"/>
      <c r="Z196" s="2"/>
      <c r="AA196" s="2"/>
      <c r="AB196" s="24"/>
      <c r="AC196" s="2"/>
      <c r="AD196" s="2"/>
      <c r="AE196" s="2"/>
      <c r="AF196" s="37">
        <v>10</v>
      </c>
      <c r="AG196" s="2">
        <f t="shared" si="507"/>
        <v>10</v>
      </c>
      <c r="AH196" s="51">
        <f t="shared" si="381"/>
        <v>6.6666666666666666E-2</v>
      </c>
      <c r="AI196" s="53">
        <f t="shared" si="466"/>
        <v>0</v>
      </c>
      <c r="AJ196" s="53">
        <f t="shared" si="467"/>
        <v>0</v>
      </c>
      <c r="AK196" s="53">
        <f t="shared" si="468"/>
        <v>0</v>
      </c>
      <c r="AL196" s="53">
        <f t="shared" si="469"/>
        <v>0</v>
      </c>
      <c r="AM196" s="53">
        <f t="shared" si="470"/>
        <v>0</v>
      </c>
      <c r="AN196" s="53">
        <f t="shared" si="471"/>
        <v>0</v>
      </c>
      <c r="AO196" s="53">
        <f t="shared" si="472"/>
        <v>0</v>
      </c>
      <c r="AP196" s="53">
        <f t="shared" si="473"/>
        <v>0</v>
      </c>
      <c r="AQ196" s="53">
        <f t="shared" si="474"/>
        <v>0</v>
      </c>
      <c r="AR196" s="53">
        <f t="shared" si="475"/>
        <v>0</v>
      </c>
      <c r="AS196" s="53">
        <f t="shared" si="476"/>
        <v>0</v>
      </c>
      <c r="AT196" s="53">
        <f t="shared" si="477"/>
        <v>1174.7250000000001</v>
      </c>
      <c r="AU196" s="10">
        <f t="shared" si="382"/>
        <v>1174.7250000000001</v>
      </c>
      <c r="AV196" s="54">
        <f t="shared" si="383"/>
        <v>0</v>
      </c>
      <c r="AW196" s="10">
        <f t="shared" si="384"/>
        <v>1174.7250000000001</v>
      </c>
      <c r="AX196" s="53" cm="1">
        <f t="array" aca="1" ref="AX196" ca="1">AU196*CELL("contents",$Q196)</f>
        <v>234.94500000000005</v>
      </c>
      <c r="AY196" s="53" cm="1">
        <f t="array" aca="1" ref="AY196" ca="1">AV196*CELL("contents",$Q196)</f>
        <v>0</v>
      </c>
      <c r="AZ196" s="4"/>
      <c r="BA196" s="2"/>
      <c r="BB196" s="2"/>
      <c r="BC196" s="2"/>
      <c r="BD196" s="2"/>
      <c r="BE196" s="2"/>
      <c r="BF196" s="38"/>
      <c r="BG196" s="2"/>
      <c r="BH196" s="2"/>
      <c r="BI196" s="2"/>
      <c r="BJ196" s="2"/>
      <c r="BK196" s="2"/>
      <c r="BL196" s="2">
        <f t="shared" si="385"/>
        <v>0</v>
      </c>
      <c r="BM196" s="51">
        <f t="shared" si="386"/>
        <v>0</v>
      </c>
      <c r="BN196" s="53">
        <f t="shared" si="478"/>
        <v>0</v>
      </c>
      <c r="BO196" s="53">
        <f t="shared" si="479"/>
        <v>0</v>
      </c>
      <c r="BP196" s="53">
        <f t="shared" si="480"/>
        <v>0</v>
      </c>
      <c r="BQ196" s="53">
        <f t="shared" si="481"/>
        <v>0</v>
      </c>
      <c r="BR196" s="53">
        <f t="shared" si="482"/>
        <v>0</v>
      </c>
      <c r="BS196" s="53">
        <f t="shared" si="483"/>
        <v>0</v>
      </c>
      <c r="BT196" s="53">
        <f t="shared" si="484"/>
        <v>0</v>
      </c>
      <c r="BU196" s="53">
        <f t="shared" si="485"/>
        <v>0</v>
      </c>
      <c r="BV196" s="53">
        <f t="shared" si="486"/>
        <v>0</v>
      </c>
      <c r="BW196" s="53">
        <f t="shared" si="487"/>
        <v>0</v>
      </c>
      <c r="BX196" s="53">
        <f t="shared" si="488"/>
        <v>0</v>
      </c>
      <c r="BY196" s="53">
        <f t="shared" si="489"/>
        <v>0</v>
      </c>
      <c r="BZ196" s="10">
        <f t="shared" si="387"/>
        <v>0</v>
      </c>
      <c r="CA196" s="54">
        <f t="shared" si="388"/>
        <v>0</v>
      </c>
      <c r="CB196" s="10">
        <f t="shared" si="389"/>
        <v>0</v>
      </c>
      <c r="CC196" s="53" cm="1">
        <f t="array" aca="1" ref="CC196" ca="1">BZ196*CELL("contents",$Q196)</f>
        <v>0</v>
      </c>
      <c r="CD196" s="53" cm="1">
        <f t="array" aca="1" ref="CD196" ca="1">CA196*CELL("contents",$Q196)</f>
        <v>0</v>
      </c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>
        <f t="shared" si="390"/>
        <v>0</v>
      </c>
      <c r="CR196" s="51">
        <f t="shared" si="391"/>
        <v>0</v>
      </c>
      <c r="CS196" s="53">
        <f t="shared" si="376"/>
        <v>0</v>
      </c>
      <c r="CT196" s="53">
        <f t="shared" si="392"/>
        <v>0</v>
      </c>
      <c r="CU196" s="53">
        <f t="shared" si="393"/>
        <v>0</v>
      </c>
      <c r="CV196" s="53">
        <f t="shared" si="394"/>
        <v>0</v>
      </c>
      <c r="CW196" s="53">
        <f t="shared" si="395"/>
        <v>0</v>
      </c>
      <c r="CX196" s="53">
        <f t="shared" si="396"/>
        <v>0</v>
      </c>
      <c r="CY196" s="53">
        <f t="shared" si="397"/>
        <v>0</v>
      </c>
      <c r="CZ196" s="53">
        <f t="shared" si="398"/>
        <v>0</v>
      </c>
      <c r="DA196" s="53">
        <f t="shared" si="399"/>
        <v>0</v>
      </c>
      <c r="DB196" s="53">
        <f t="shared" si="400"/>
        <v>0</v>
      </c>
      <c r="DC196" s="53">
        <f t="shared" si="401"/>
        <v>0</v>
      </c>
      <c r="DD196" s="53">
        <f t="shared" si="402"/>
        <v>0</v>
      </c>
      <c r="DE196" s="10">
        <f t="shared" si="403"/>
        <v>0</v>
      </c>
      <c r="DF196" s="54">
        <f t="shared" si="404"/>
        <v>0</v>
      </c>
      <c r="DG196" s="10">
        <f t="shared" si="405"/>
        <v>0</v>
      </c>
      <c r="DH196" s="53" cm="1">
        <f t="array" aca="1" ref="DH196" ca="1">DE196*CELL("contents",$Q196)</f>
        <v>0</v>
      </c>
      <c r="DI196" s="53" cm="1">
        <f t="array" aca="1" ref="DI196" ca="1">DF196*CELL("contents",$Q196)</f>
        <v>0</v>
      </c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>
        <f t="shared" si="406"/>
        <v>0</v>
      </c>
      <c r="DW196" s="51">
        <f t="shared" si="407"/>
        <v>0</v>
      </c>
      <c r="DX196" s="53">
        <f t="shared" si="490"/>
        <v>0</v>
      </c>
      <c r="DY196" s="53">
        <f t="shared" si="491"/>
        <v>0</v>
      </c>
      <c r="DZ196" s="53">
        <f t="shared" si="492"/>
        <v>0</v>
      </c>
      <c r="EA196" s="53">
        <f t="shared" si="493"/>
        <v>0</v>
      </c>
      <c r="EB196" s="53">
        <f t="shared" si="494"/>
        <v>0</v>
      </c>
      <c r="EC196" s="53">
        <f t="shared" si="495"/>
        <v>0</v>
      </c>
      <c r="ED196" s="53">
        <f t="shared" si="496"/>
        <v>0</v>
      </c>
      <c r="EE196" s="53">
        <f t="shared" si="497"/>
        <v>0</v>
      </c>
      <c r="EF196" s="53">
        <f t="shared" si="498"/>
        <v>0</v>
      </c>
      <c r="EG196" s="53">
        <f t="shared" si="499"/>
        <v>0</v>
      </c>
      <c r="EH196" s="53">
        <f t="shared" si="500"/>
        <v>0</v>
      </c>
      <c r="EI196" s="53">
        <f t="shared" si="501"/>
        <v>0</v>
      </c>
      <c r="EJ196" s="10">
        <f t="shared" si="408"/>
        <v>0</v>
      </c>
      <c r="EK196" s="54">
        <f t="shared" si="409"/>
        <v>0</v>
      </c>
      <c r="EL196" s="10">
        <f t="shared" si="410"/>
        <v>0</v>
      </c>
      <c r="EM196" s="53" cm="1">
        <f t="array" aca="1" ref="EM196" ca="1">EJ196*CELL("contents",$Q196)</f>
        <v>0</v>
      </c>
      <c r="EN196" s="53" cm="1">
        <f t="array" aca="1" ref="EN196" ca="1">EK196*CELL("contents",$Q196)</f>
        <v>0</v>
      </c>
      <c r="EO196" s="11">
        <f t="shared" si="447"/>
        <v>1174.7250000000001</v>
      </c>
      <c r="EP196" s="2">
        <v>1</v>
      </c>
      <c r="EQ196" s="2">
        <f t="shared" ref="EQ196:ET196" si="509">EP196*1.0215</f>
        <v>1.0215000000000001</v>
      </c>
      <c r="ER196" s="2">
        <f t="shared" si="509"/>
        <v>1.0434622500000001</v>
      </c>
      <c r="ES196" s="2">
        <f t="shared" si="509"/>
        <v>1.0658966883750003</v>
      </c>
      <c r="ET196" s="2">
        <f t="shared" si="509"/>
        <v>1.0888134671750629</v>
      </c>
      <c r="EU196" s="53">
        <f t="shared" si="503"/>
        <v>1174.7250000000001</v>
      </c>
      <c r="EV196" s="53">
        <f t="shared" si="449"/>
        <v>0</v>
      </c>
      <c r="EW196" s="69">
        <f t="shared" si="504"/>
        <v>0</v>
      </c>
      <c r="EX196" s="69">
        <f t="shared" si="505"/>
        <v>0</v>
      </c>
      <c r="EY196" s="9">
        <f t="shared" si="415"/>
        <v>0</v>
      </c>
      <c r="EZ196" s="9">
        <f t="shared" si="378"/>
        <v>0</v>
      </c>
      <c r="FA196" s="9">
        <f t="shared" si="379"/>
        <v>0</v>
      </c>
      <c r="FB196" s="9">
        <f t="shared" si="380"/>
        <v>0</v>
      </c>
      <c r="FC196" t="s">
        <v>1541</v>
      </c>
    </row>
    <row r="197" spans="1:159" ht="25.5" x14ac:dyDescent="0.25">
      <c r="A197" s="2">
        <v>1.2</v>
      </c>
      <c r="B197" s="2" t="s">
        <v>560</v>
      </c>
      <c r="C197" s="4" t="s">
        <v>157</v>
      </c>
      <c r="D197" s="2" t="s">
        <v>561</v>
      </c>
      <c r="E197" s="21" t="s">
        <v>562</v>
      </c>
      <c r="F197" s="2"/>
      <c r="G197" s="4" t="s">
        <v>151</v>
      </c>
      <c r="H197" s="6" t="s">
        <v>163</v>
      </c>
      <c r="I197" s="4" t="s">
        <v>348</v>
      </c>
      <c r="J197" s="7" t="s">
        <v>154</v>
      </c>
      <c r="K197" s="75">
        <v>115</v>
      </c>
      <c r="L197" s="81">
        <v>115</v>
      </c>
      <c r="M197" s="56">
        <v>0</v>
      </c>
      <c r="N197" s="86">
        <v>0</v>
      </c>
      <c r="O197" s="6" t="s">
        <v>155</v>
      </c>
      <c r="P197" s="2" t="s">
        <v>352</v>
      </c>
      <c r="Q197" s="200">
        <f>VLOOKUP(P197,Contingencies!$A$2:$D$7,4,FALSE)</f>
        <v>0.2</v>
      </c>
      <c r="R197" s="53">
        <f t="shared" si="465"/>
        <v>239.99631750000003</v>
      </c>
      <c r="S197" s="67">
        <f t="shared" si="506"/>
        <v>0</v>
      </c>
      <c r="T197" s="4"/>
      <c r="U197" s="29"/>
      <c r="V197" s="29"/>
      <c r="W197" s="2"/>
      <c r="X197" s="2"/>
      <c r="Y197" s="2"/>
      <c r="Z197" s="2"/>
      <c r="AA197" s="38"/>
      <c r="AB197" s="24"/>
      <c r="AC197" s="2"/>
      <c r="AD197" s="2"/>
      <c r="AE197" s="2"/>
      <c r="AF197" s="2"/>
      <c r="AG197" s="2">
        <f t="shared" si="507"/>
        <v>0</v>
      </c>
      <c r="AH197" s="51">
        <f t="shared" si="381"/>
        <v>0</v>
      </c>
      <c r="AI197" s="53">
        <f t="shared" si="466"/>
        <v>0</v>
      </c>
      <c r="AJ197" s="53">
        <f t="shared" si="467"/>
        <v>0</v>
      </c>
      <c r="AK197" s="53">
        <f t="shared" si="468"/>
        <v>0</v>
      </c>
      <c r="AL197" s="53">
        <f t="shared" si="469"/>
        <v>0</v>
      </c>
      <c r="AM197" s="53">
        <f t="shared" si="470"/>
        <v>0</v>
      </c>
      <c r="AN197" s="53">
        <f t="shared" si="471"/>
        <v>0</v>
      </c>
      <c r="AO197" s="53">
        <f t="shared" si="472"/>
        <v>0</v>
      </c>
      <c r="AP197" s="53">
        <f t="shared" si="473"/>
        <v>0</v>
      </c>
      <c r="AQ197" s="53">
        <f t="shared" si="474"/>
        <v>0</v>
      </c>
      <c r="AR197" s="53">
        <f t="shared" si="475"/>
        <v>0</v>
      </c>
      <c r="AS197" s="53">
        <f t="shared" si="476"/>
        <v>0</v>
      </c>
      <c r="AT197" s="53">
        <f t="shared" si="477"/>
        <v>0</v>
      </c>
      <c r="AU197" s="10">
        <f t="shared" si="382"/>
        <v>0</v>
      </c>
      <c r="AV197" s="54">
        <f t="shared" si="383"/>
        <v>0</v>
      </c>
      <c r="AW197" s="10">
        <f t="shared" si="384"/>
        <v>0</v>
      </c>
      <c r="AX197" s="53" cm="1">
        <f t="array" aca="1" ref="AX197" ca="1">AU197*CELL("contents",$Q197)</f>
        <v>0</v>
      </c>
      <c r="AY197" s="53" cm="1">
        <f t="array" aca="1" ref="AY197" ca="1">AV197*CELL("contents",$Q197)</f>
        <v>0</v>
      </c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37">
        <v>10</v>
      </c>
      <c r="BL197" s="2">
        <f t="shared" si="385"/>
        <v>10</v>
      </c>
      <c r="BM197" s="51">
        <f t="shared" si="386"/>
        <v>6.6666666666666666E-2</v>
      </c>
      <c r="BN197" s="53">
        <f t="shared" si="478"/>
        <v>0</v>
      </c>
      <c r="BO197" s="53">
        <f t="shared" si="479"/>
        <v>0</v>
      </c>
      <c r="BP197" s="53">
        <f t="shared" si="480"/>
        <v>0</v>
      </c>
      <c r="BQ197" s="53">
        <f t="shared" si="481"/>
        <v>0</v>
      </c>
      <c r="BR197" s="53">
        <f t="shared" si="482"/>
        <v>0</v>
      </c>
      <c r="BS197" s="53">
        <f t="shared" si="483"/>
        <v>0</v>
      </c>
      <c r="BT197" s="53">
        <f t="shared" si="484"/>
        <v>0</v>
      </c>
      <c r="BU197" s="53">
        <f t="shared" si="485"/>
        <v>0</v>
      </c>
      <c r="BV197" s="53">
        <f t="shared" si="486"/>
        <v>0</v>
      </c>
      <c r="BW197" s="53">
        <f t="shared" si="487"/>
        <v>0</v>
      </c>
      <c r="BX197" s="53">
        <f t="shared" si="488"/>
        <v>0</v>
      </c>
      <c r="BY197" s="53">
        <f t="shared" si="489"/>
        <v>1199.9815875000002</v>
      </c>
      <c r="BZ197" s="10">
        <f t="shared" si="387"/>
        <v>1199.9815875000002</v>
      </c>
      <c r="CA197" s="54">
        <f t="shared" si="388"/>
        <v>0</v>
      </c>
      <c r="CB197" s="10">
        <f t="shared" si="389"/>
        <v>1199.9815875000002</v>
      </c>
      <c r="CC197" s="53" cm="1">
        <f t="array" aca="1" ref="CC197" ca="1">BZ197*CELL("contents",$Q197)</f>
        <v>239.99631750000003</v>
      </c>
      <c r="CD197" s="53" cm="1">
        <f t="array" aca="1" ref="CD197" ca="1">CA197*CELL("contents",$Q197)</f>
        <v>0</v>
      </c>
      <c r="CE197" s="4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>
        <f t="shared" si="390"/>
        <v>0</v>
      </c>
      <c r="CR197" s="51">
        <f t="shared" si="391"/>
        <v>0</v>
      </c>
      <c r="CS197" s="53">
        <f t="shared" si="376"/>
        <v>0</v>
      </c>
      <c r="CT197" s="53">
        <f t="shared" si="392"/>
        <v>0</v>
      </c>
      <c r="CU197" s="53">
        <f t="shared" si="393"/>
        <v>0</v>
      </c>
      <c r="CV197" s="53">
        <f t="shared" si="394"/>
        <v>0</v>
      </c>
      <c r="CW197" s="53">
        <f t="shared" si="395"/>
        <v>0</v>
      </c>
      <c r="CX197" s="53">
        <f t="shared" si="396"/>
        <v>0</v>
      </c>
      <c r="CY197" s="53">
        <f t="shared" si="397"/>
        <v>0</v>
      </c>
      <c r="CZ197" s="53">
        <f t="shared" si="398"/>
        <v>0</v>
      </c>
      <c r="DA197" s="53">
        <f t="shared" si="399"/>
        <v>0</v>
      </c>
      <c r="DB197" s="53">
        <f t="shared" si="400"/>
        <v>0</v>
      </c>
      <c r="DC197" s="53">
        <f t="shared" si="401"/>
        <v>0</v>
      </c>
      <c r="DD197" s="53">
        <f t="shared" si="402"/>
        <v>0</v>
      </c>
      <c r="DE197" s="10">
        <f t="shared" si="403"/>
        <v>0</v>
      </c>
      <c r="DF197" s="54">
        <f t="shared" si="404"/>
        <v>0</v>
      </c>
      <c r="DG197" s="10">
        <f t="shared" si="405"/>
        <v>0</v>
      </c>
      <c r="DH197" s="53" cm="1">
        <f t="array" aca="1" ref="DH197" ca="1">DE197*CELL("contents",$Q197)</f>
        <v>0</v>
      </c>
      <c r="DI197" s="53" cm="1">
        <f t="array" aca="1" ref="DI197" ca="1">DF197*CELL("contents",$Q197)</f>
        <v>0</v>
      </c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>
        <f t="shared" si="406"/>
        <v>0</v>
      </c>
      <c r="DW197" s="51">
        <f t="shared" si="407"/>
        <v>0</v>
      </c>
      <c r="DX197" s="53">
        <f t="shared" si="490"/>
        <v>0</v>
      </c>
      <c r="DY197" s="53">
        <f t="shared" si="491"/>
        <v>0</v>
      </c>
      <c r="DZ197" s="53">
        <f t="shared" si="492"/>
        <v>0</v>
      </c>
      <c r="EA197" s="53">
        <f t="shared" si="493"/>
        <v>0</v>
      </c>
      <c r="EB197" s="53">
        <f t="shared" si="494"/>
        <v>0</v>
      </c>
      <c r="EC197" s="53">
        <f t="shared" si="495"/>
        <v>0</v>
      </c>
      <c r="ED197" s="53">
        <f t="shared" si="496"/>
        <v>0</v>
      </c>
      <c r="EE197" s="53">
        <f t="shared" si="497"/>
        <v>0</v>
      </c>
      <c r="EF197" s="53">
        <f t="shared" si="498"/>
        <v>0</v>
      </c>
      <c r="EG197" s="53">
        <f t="shared" si="499"/>
        <v>0</v>
      </c>
      <c r="EH197" s="53">
        <f t="shared" si="500"/>
        <v>0</v>
      </c>
      <c r="EI197" s="53">
        <f t="shared" si="501"/>
        <v>0</v>
      </c>
      <c r="EJ197" s="10">
        <f t="shared" si="408"/>
        <v>0</v>
      </c>
      <c r="EK197" s="54">
        <f t="shared" si="409"/>
        <v>0</v>
      </c>
      <c r="EL197" s="10">
        <f t="shared" si="410"/>
        <v>0</v>
      </c>
      <c r="EM197" s="53" cm="1">
        <f t="array" aca="1" ref="EM197" ca="1">EJ197*CELL("contents",$Q197)</f>
        <v>0</v>
      </c>
      <c r="EN197" s="53" cm="1">
        <f t="array" aca="1" ref="EN197" ca="1">EK197*CELL("contents",$Q197)</f>
        <v>0</v>
      </c>
      <c r="EO197" s="11">
        <f t="shared" si="447"/>
        <v>1199.9815875000002</v>
      </c>
      <c r="EP197" s="2">
        <v>1</v>
      </c>
      <c r="EQ197" s="2">
        <f t="shared" ref="EQ197:ET197" si="510">EP197*1.0215</f>
        <v>1.0215000000000001</v>
      </c>
      <c r="ER197" s="2">
        <f t="shared" si="510"/>
        <v>1.0434622500000001</v>
      </c>
      <c r="ES197" s="2">
        <f t="shared" si="510"/>
        <v>1.0658966883750003</v>
      </c>
      <c r="ET197" s="2">
        <f t="shared" si="510"/>
        <v>1.0888134671750629</v>
      </c>
      <c r="EU197" s="53">
        <f t="shared" si="503"/>
        <v>0</v>
      </c>
      <c r="EV197" s="53">
        <f t="shared" si="449"/>
        <v>1199.9815875000002</v>
      </c>
      <c r="EW197" s="69">
        <f t="shared" si="504"/>
        <v>0</v>
      </c>
      <c r="EX197" s="69">
        <f t="shared" si="505"/>
        <v>0</v>
      </c>
      <c r="EY197" s="9">
        <f t="shared" si="415"/>
        <v>0</v>
      </c>
      <c r="EZ197" s="9">
        <f t="shared" si="378"/>
        <v>0</v>
      </c>
      <c r="FA197" s="9">
        <f t="shared" si="379"/>
        <v>0</v>
      </c>
      <c r="FB197" s="9">
        <f t="shared" si="380"/>
        <v>0</v>
      </c>
      <c r="FC197" t="s">
        <v>1541</v>
      </c>
    </row>
    <row r="198" spans="1:159" x14ac:dyDescent="0.25">
      <c r="A198" s="2">
        <v>1.2</v>
      </c>
      <c r="B198" s="2" t="s">
        <v>563</v>
      </c>
      <c r="C198" s="4" t="s">
        <v>157</v>
      </c>
      <c r="D198" s="2" t="s">
        <v>564</v>
      </c>
      <c r="E198" s="21" t="s">
        <v>565</v>
      </c>
      <c r="F198" s="2"/>
      <c r="G198" s="4" t="s">
        <v>151</v>
      </c>
      <c r="H198" s="6" t="s">
        <v>163</v>
      </c>
      <c r="I198" s="4" t="s">
        <v>348</v>
      </c>
      <c r="J198" s="7" t="s">
        <v>154</v>
      </c>
      <c r="K198" s="75">
        <v>115</v>
      </c>
      <c r="L198" s="82">
        <v>115</v>
      </c>
      <c r="M198" s="57">
        <v>0</v>
      </c>
      <c r="N198" s="86">
        <v>0</v>
      </c>
      <c r="O198" s="6" t="s">
        <v>155</v>
      </c>
      <c r="P198" s="2" t="s">
        <v>352</v>
      </c>
      <c r="Q198" s="200">
        <f>VLOOKUP(P198,Contingencies!$A$2:$D$7,4,FALSE)</f>
        <v>0.2</v>
      </c>
      <c r="R198" s="53">
        <f t="shared" si="465"/>
        <v>1879.5600000000004</v>
      </c>
      <c r="S198" s="67">
        <f t="shared" si="506"/>
        <v>0</v>
      </c>
      <c r="T198" s="4"/>
      <c r="U198" s="29"/>
      <c r="V198" s="29"/>
      <c r="W198" s="2"/>
      <c r="X198" s="2"/>
      <c r="Y198" s="2"/>
      <c r="Z198" s="2"/>
      <c r="AA198" s="37">
        <v>40</v>
      </c>
      <c r="AB198" s="14">
        <v>40</v>
      </c>
      <c r="AC198" s="2"/>
      <c r="AD198" s="2"/>
      <c r="AE198" s="2"/>
      <c r="AF198" s="2"/>
      <c r="AG198" s="2">
        <f t="shared" si="507"/>
        <v>80</v>
      </c>
      <c r="AH198" s="51">
        <f t="shared" si="381"/>
        <v>0.53333333333333333</v>
      </c>
      <c r="AI198" s="53">
        <f t="shared" si="466"/>
        <v>0</v>
      </c>
      <c r="AJ198" s="53">
        <f t="shared" si="467"/>
        <v>0</v>
      </c>
      <c r="AK198" s="53">
        <f t="shared" si="468"/>
        <v>0</v>
      </c>
      <c r="AL198" s="53">
        <f t="shared" si="469"/>
        <v>0</v>
      </c>
      <c r="AM198" s="53">
        <f t="shared" si="470"/>
        <v>0</v>
      </c>
      <c r="AN198" s="53">
        <f t="shared" si="471"/>
        <v>0</v>
      </c>
      <c r="AO198" s="53">
        <f t="shared" si="472"/>
        <v>4698.9000000000005</v>
      </c>
      <c r="AP198" s="53">
        <f t="shared" si="473"/>
        <v>4698.9000000000005</v>
      </c>
      <c r="AQ198" s="53">
        <f t="shared" si="474"/>
        <v>0</v>
      </c>
      <c r="AR198" s="53">
        <f t="shared" si="475"/>
        <v>0</v>
      </c>
      <c r="AS198" s="53">
        <f t="shared" si="476"/>
        <v>0</v>
      </c>
      <c r="AT198" s="53">
        <f t="shared" si="477"/>
        <v>0</v>
      </c>
      <c r="AU198" s="10">
        <f t="shared" si="382"/>
        <v>9397.8000000000011</v>
      </c>
      <c r="AV198" s="54">
        <f t="shared" si="383"/>
        <v>0</v>
      </c>
      <c r="AW198" s="10">
        <f t="shared" si="384"/>
        <v>9397.8000000000011</v>
      </c>
      <c r="AX198" s="53" cm="1">
        <f t="array" aca="1" ref="AX198" ca="1">AU198*CELL("contents",$Q198)</f>
        <v>1879.5600000000004</v>
      </c>
      <c r="AY198" s="53" cm="1">
        <f t="array" aca="1" ref="AY198" ca="1">AV198*CELL("contents",$Q198)</f>
        <v>0</v>
      </c>
      <c r="AZ198" s="2"/>
      <c r="BA198" s="2"/>
      <c r="BB198" s="2"/>
      <c r="BC198" s="2"/>
      <c r="BD198" s="2"/>
      <c r="BE198" s="2"/>
      <c r="BF198" s="38"/>
      <c r="BG198" s="2"/>
      <c r="BH198" s="2"/>
      <c r="BI198" s="2"/>
      <c r="BJ198" s="2"/>
      <c r="BK198" s="2"/>
      <c r="BL198" s="2">
        <f t="shared" si="385"/>
        <v>0</v>
      </c>
      <c r="BM198" s="51">
        <f t="shared" si="386"/>
        <v>0</v>
      </c>
      <c r="BN198" s="53">
        <f t="shared" si="478"/>
        <v>0</v>
      </c>
      <c r="BO198" s="53">
        <f t="shared" si="479"/>
        <v>0</v>
      </c>
      <c r="BP198" s="53">
        <f t="shared" si="480"/>
        <v>0</v>
      </c>
      <c r="BQ198" s="53">
        <f t="shared" si="481"/>
        <v>0</v>
      </c>
      <c r="BR198" s="53">
        <f t="shared" si="482"/>
        <v>0</v>
      </c>
      <c r="BS198" s="53">
        <f t="shared" si="483"/>
        <v>0</v>
      </c>
      <c r="BT198" s="53">
        <f t="shared" si="484"/>
        <v>0</v>
      </c>
      <c r="BU198" s="53">
        <f t="shared" si="485"/>
        <v>0</v>
      </c>
      <c r="BV198" s="53">
        <f t="shared" si="486"/>
        <v>0</v>
      </c>
      <c r="BW198" s="53">
        <f t="shared" si="487"/>
        <v>0</v>
      </c>
      <c r="BX198" s="53">
        <f t="shared" si="488"/>
        <v>0</v>
      </c>
      <c r="BY198" s="53">
        <f t="shared" si="489"/>
        <v>0</v>
      </c>
      <c r="BZ198" s="10">
        <f t="shared" si="387"/>
        <v>0</v>
      </c>
      <c r="CA198" s="54">
        <f t="shared" si="388"/>
        <v>0</v>
      </c>
      <c r="CB198" s="10">
        <f t="shared" si="389"/>
        <v>0</v>
      </c>
      <c r="CC198" s="53" cm="1">
        <f t="array" aca="1" ref="CC198" ca="1">BZ198*CELL("contents",$Q198)</f>
        <v>0</v>
      </c>
      <c r="CD198" s="53" cm="1">
        <f t="array" aca="1" ref="CD198" ca="1">CA198*CELL("contents",$Q198)</f>
        <v>0</v>
      </c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>
        <f t="shared" si="390"/>
        <v>0</v>
      </c>
      <c r="CR198" s="51">
        <f t="shared" si="391"/>
        <v>0</v>
      </c>
      <c r="CS198" s="53">
        <f t="shared" si="376"/>
        <v>0</v>
      </c>
      <c r="CT198" s="53">
        <f t="shared" si="392"/>
        <v>0</v>
      </c>
      <c r="CU198" s="53">
        <f t="shared" si="393"/>
        <v>0</v>
      </c>
      <c r="CV198" s="53">
        <f t="shared" si="394"/>
        <v>0</v>
      </c>
      <c r="CW198" s="53">
        <f t="shared" si="395"/>
        <v>0</v>
      </c>
      <c r="CX198" s="53">
        <f t="shared" si="396"/>
        <v>0</v>
      </c>
      <c r="CY198" s="53">
        <f t="shared" si="397"/>
        <v>0</v>
      </c>
      <c r="CZ198" s="53">
        <f t="shared" si="398"/>
        <v>0</v>
      </c>
      <c r="DA198" s="53">
        <f t="shared" si="399"/>
        <v>0</v>
      </c>
      <c r="DB198" s="53">
        <f t="shared" si="400"/>
        <v>0</v>
      </c>
      <c r="DC198" s="53">
        <f t="shared" si="401"/>
        <v>0</v>
      </c>
      <c r="DD198" s="53">
        <f t="shared" si="402"/>
        <v>0</v>
      </c>
      <c r="DE198" s="10">
        <f t="shared" si="403"/>
        <v>0</v>
      </c>
      <c r="DF198" s="54">
        <f t="shared" si="404"/>
        <v>0</v>
      </c>
      <c r="DG198" s="10">
        <f t="shared" si="405"/>
        <v>0</v>
      </c>
      <c r="DH198" s="53" cm="1">
        <f t="array" aca="1" ref="DH198" ca="1">DE198*CELL("contents",$Q198)</f>
        <v>0</v>
      </c>
      <c r="DI198" s="53" cm="1">
        <f t="array" aca="1" ref="DI198" ca="1">DF198*CELL("contents",$Q198)</f>
        <v>0</v>
      </c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>
        <f t="shared" si="406"/>
        <v>0</v>
      </c>
      <c r="DW198" s="51">
        <f t="shared" si="407"/>
        <v>0</v>
      </c>
      <c r="DX198" s="53">
        <f t="shared" si="490"/>
        <v>0</v>
      </c>
      <c r="DY198" s="53">
        <f t="shared" si="491"/>
        <v>0</v>
      </c>
      <c r="DZ198" s="53">
        <f t="shared" si="492"/>
        <v>0</v>
      </c>
      <c r="EA198" s="53">
        <f t="shared" si="493"/>
        <v>0</v>
      </c>
      <c r="EB198" s="53">
        <f t="shared" si="494"/>
        <v>0</v>
      </c>
      <c r="EC198" s="53">
        <f t="shared" si="495"/>
        <v>0</v>
      </c>
      <c r="ED198" s="53">
        <f t="shared" si="496"/>
        <v>0</v>
      </c>
      <c r="EE198" s="53">
        <f t="shared" si="497"/>
        <v>0</v>
      </c>
      <c r="EF198" s="53">
        <f t="shared" si="498"/>
        <v>0</v>
      </c>
      <c r="EG198" s="53">
        <f t="shared" si="499"/>
        <v>0</v>
      </c>
      <c r="EH198" s="53">
        <f t="shared" si="500"/>
        <v>0</v>
      </c>
      <c r="EI198" s="53">
        <f t="shared" si="501"/>
        <v>0</v>
      </c>
      <c r="EJ198" s="10">
        <f t="shared" si="408"/>
        <v>0</v>
      </c>
      <c r="EK198" s="54">
        <f t="shared" si="409"/>
        <v>0</v>
      </c>
      <c r="EL198" s="10">
        <f t="shared" si="410"/>
        <v>0</v>
      </c>
      <c r="EM198" s="53" cm="1">
        <f t="array" aca="1" ref="EM198" ca="1">EJ198*CELL("contents",$Q198)</f>
        <v>0</v>
      </c>
      <c r="EN198" s="53" cm="1">
        <f t="array" aca="1" ref="EN198" ca="1">EK198*CELL("contents",$Q198)</f>
        <v>0</v>
      </c>
      <c r="EO198" s="11">
        <f t="shared" si="447"/>
        <v>9397.8000000000011</v>
      </c>
      <c r="EP198" s="2">
        <v>1</v>
      </c>
      <c r="EQ198" s="2">
        <f t="shared" ref="EQ198:ET198" si="511">EP198*1.0215</f>
        <v>1.0215000000000001</v>
      </c>
      <c r="ER198" s="2">
        <f t="shared" si="511"/>
        <v>1.0434622500000001</v>
      </c>
      <c r="ES198" s="2">
        <f t="shared" si="511"/>
        <v>1.0658966883750003</v>
      </c>
      <c r="ET198" s="2">
        <f t="shared" si="511"/>
        <v>1.0888134671750629</v>
      </c>
      <c r="EU198" s="53">
        <f t="shared" si="503"/>
        <v>9397.8000000000011</v>
      </c>
      <c r="EV198" s="53">
        <f t="shared" si="449"/>
        <v>0</v>
      </c>
      <c r="EW198" s="69">
        <f t="shared" si="504"/>
        <v>0</v>
      </c>
      <c r="EX198" s="69">
        <f t="shared" si="505"/>
        <v>0</v>
      </c>
      <c r="EY198" s="9">
        <f t="shared" si="415"/>
        <v>0</v>
      </c>
      <c r="EZ198" s="9">
        <f t="shared" si="378"/>
        <v>0</v>
      </c>
      <c r="FA198" s="9">
        <f t="shared" si="379"/>
        <v>0</v>
      </c>
      <c r="FB198" s="9">
        <f t="shared" si="380"/>
        <v>0</v>
      </c>
      <c r="FC198" t="s">
        <v>1541</v>
      </c>
    </row>
    <row r="199" spans="1:159" x14ac:dyDescent="0.25">
      <c r="A199" s="2">
        <v>1.2</v>
      </c>
      <c r="B199" s="2" t="s">
        <v>566</v>
      </c>
      <c r="C199" s="4" t="s">
        <v>157</v>
      </c>
      <c r="D199" s="2" t="s">
        <v>567</v>
      </c>
      <c r="E199" s="21" t="s">
        <v>568</v>
      </c>
      <c r="F199" s="2"/>
      <c r="G199" s="4" t="s">
        <v>151</v>
      </c>
      <c r="H199" s="6" t="s">
        <v>163</v>
      </c>
      <c r="I199" s="4" t="s">
        <v>348</v>
      </c>
      <c r="J199" s="7" t="s">
        <v>154</v>
      </c>
      <c r="K199" s="75">
        <v>115</v>
      </c>
      <c r="L199" s="82">
        <v>115</v>
      </c>
      <c r="M199" s="57">
        <v>0</v>
      </c>
      <c r="N199" s="86">
        <v>0</v>
      </c>
      <c r="O199" s="6" t="s">
        <v>155</v>
      </c>
      <c r="P199" s="2" t="s">
        <v>352</v>
      </c>
      <c r="Q199" s="200">
        <f>VLOOKUP(P199,Contingencies!$A$2:$D$7,4,FALSE)</f>
        <v>0.2</v>
      </c>
      <c r="R199" s="53">
        <f t="shared" si="465"/>
        <v>1919.9705400000003</v>
      </c>
      <c r="S199" s="67">
        <f t="shared" si="506"/>
        <v>0</v>
      </c>
      <c r="T199" s="4"/>
      <c r="U199" s="29"/>
      <c r="V199" s="29"/>
      <c r="W199" s="2"/>
      <c r="X199" s="2"/>
      <c r="Y199" s="2"/>
      <c r="Z199" s="2"/>
      <c r="AA199" s="38"/>
      <c r="AB199" s="24"/>
      <c r="AC199" s="2"/>
      <c r="AD199" s="2"/>
      <c r="AE199" s="2"/>
      <c r="AF199" s="2"/>
      <c r="AG199" s="2">
        <f t="shared" si="507"/>
        <v>0</v>
      </c>
      <c r="AH199" s="51">
        <f t="shared" si="381"/>
        <v>0</v>
      </c>
      <c r="AI199" s="53">
        <f t="shared" si="466"/>
        <v>0</v>
      </c>
      <c r="AJ199" s="53">
        <f t="shared" si="467"/>
        <v>0</v>
      </c>
      <c r="AK199" s="53">
        <f t="shared" si="468"/>
        <v>0</v>
      </c>
      <c r="AL199" s="53">
        <f t="shared" si="469"/>
        <v>0</v>
      </c>
      <c r="AM199" s="53">
        <f t="shared" si="470"/>
        <v>0</v>
      </c>
      <c r="AN199" s="53">
        <f t="shared" si="471"/>
        <v>0</v>
      </c>
      <c r="AO199" s="53">
        <f t="shared" si="472"/>
        <v>0</v>
      </c>
      <c r="AP199" s="53">
        <f t="shared" si="473"/>
        <v>0</v>
      </c>
      <c r="AQ199" s="53">
        <f t="shared" si="474"/>
        <v>0</v>
      </c>
      <c r="AR199" s="53">
        <f t="shared" si="475"/>
        <v>0</v>
      </c>
      <c r="AS199" s="53">
        <f t="shared" si="476"/>
        <v>0</v>
      </c>
      <c r="AT199" s="53">
        <f t="shared" si="477"/>
        <v>0</v>
      </c>
      <c r="AU199" s="10">
        <f t="shared" si="382"/>
        <v>0</v>
      </c>
      <c r="AV199" s="54">
        <f t="shared" si="383"/>
        <v>0</v>
      </c>
      <c r="AW199" s="10">
        <f t="shared" si="384"/>
        <v>0</v>
      </c>
      <c r="AX199" s="53" cm="1">
        <f t="array" aca="1" ref="AX199" ca="1">AU199*CELL("contents",$Q199)</f>
        <v>0</v>
      </c>
      <c r="AY199" s="53" cm="1">
        <f t="array" aca="1" ref="AY199" ca="1">AV199*CELL("contents",$Q199)</f>
        <v>0</v>
      </c>
      <c r="AZ199" s="2"/>
      <c r="BA199" s="2"/>
      <c r="BB199" s="2"/>
      <c r="BC199" s="2"/>
      <c r="BD199" s="2"/>
      <c r="BE199" s="2"/>
      <c r="BF199" s="37">
        <v>80</v>
      </c>
      <c r="BG199" s="4"/>
      <c r="BH199" s="2"/>
      <c r="BI199" s="2"/>
      <c r="BJ199" s="2"/>
      <c r="BK199" s="2"/>
      <c r="BL199" s="2">
        <f t="shared" si="385"/>
        <v>80</v>
      </c>
      <c r="BM199" s="51">
        <f t="shared" si="386"/>
        <v>0.53333333333333333</v>
      </c>
      <c r="BN199" s="53">
        <f t="shared" si="478"/>
        <v>0</v>
      </c>
      <c r="BO199" s="53">
        <f t="shared" si="479"/>
        <v>0</v>
      </c>
      <c r="BP199" s="53">
        <f t="shared" si="480"/>
        <v>0</v>
      </c>
      <c r="BQ199" s="53">
        <f t="shared" si="481"/>
        <v>0</v>
      </c>
      <c r="BR199" s="53">
        <f t="shared" si="482"/>
        <v>0</v>
      </c>
      <c r="BS199" s="53">
        <f t="shared" si="483"/>
        <v>0</v>
      </c>
      <c r="BT199" s="53">
        <f t="shared" si="484"/>
        <v>9599.8527000000013</v>
      </c>
      <c r="BU199" s="53">
        <f t="shared" si="485"/>
        <v>0</v>
      </c>
      <c r="BV199" s="53">
        <f t="shared" si="486"/>
        <v>0</v>
      </c>
      <c r="BW199" s="53">
        <f t="shared" si="487"/>
        <v>0</v>
      </c>
      <c r="BX199" s="53">
        <f t="shared" si="488"/>
        <v>0</v>
      </c>
      <c r="BY199" s="53">
        <f t="shared" si="489"/>
        <v>0</v>
      </c>
      <c r="BZ199" s="10">
        <f t="shared" si="387"/>
        <v>9599.8527000000013</v>
      </c>
      <c r="CA199" s="54">
        <f t="shared" si="388"/>
        <v>0</v>
      </c>
      <c r="CB199" s="10">
        <f t="shared" si="389"/>
        <v>9599.8527000000013</v>
      </c>
      <c r="CC199" s="53" cm="1">
        <f t="array" aca="1" ref="CC199" ca="1">BZ199*CELL("contents",$Q199)</f>
        <v>1919.9705400000003</v>
      </c>
      <c r="CD199" s="53" cm="1">
        <f t="array" aca="1" ref="CD199" ca="1">CA199*CELL("contents",$Q199)</f>
        <v>0</v>
      </c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>
        <f t="shared" si="390"/>
        <v>0</v>
      </c>
      <c r="CR199" s="51">
        <f t="shared" si="391"/>
        <v>0</v>
      </c>
      <c r="CS199" s="53">
        <f t="shared" si="376"/>
        <v>0</v>
      </c>
      <c r="CT199" s="53">
        <f t="shared" si="392"/>
        <v>0</v>
      </c>
      <c r="CU199" s="53">
        <f t="shared" si="393"/>
        <v>0</v>
      </c>
      <c r="CV199" s="53">
        <f t="shared" si="394"/>
        <v>0</v>
      </c>
      <c r="CW199" s="53">
        <f t="shared" si="395"/>
        <v>0</v>
      </c>
      <c r="CX199" s="53">
        <f t="shared" si="396"/>
        <v>0</v>
      </c>
      <c r="CY199" s="53">
        <f t="shared" si="397"/>
        <v>0</v>
      </c>
      <c r="CZ199" s="53">
        <f t="shared" si="398"/>
        <v>0</v>
      </c>
      <c r="DA199" s="53">
        <f t="shared" si="399"/>
        <v>0</v>
      </c>
      <c r="DB199" s="53">
        <f t="shared" si="400"/>
        <v>0</v>
      </c>
      <c r="DC199" s="53">
        <f t="shared" si="401"/>
        <v>0</v>
      </c>
      <c r="DD199" s="53">
        <f t="shared" si="402"/>
        <v>0</v>
      </c>
      <c r="DE199" s="10">
        <f t="shared" si="403"/>
        <v>0</v>
      </c>
      <c r="DF199" s="54">
        <f t="shared" si="404"/>
        <v>0</v>
      </c>
      <c r="DG199" s="10">
        <f t="shared" si="405"/>
        <v>0</v>
      </c>
      <c r="DH199" s="53" cm="1">
        <f t="array" aca="1" ref="DH199" ca="1">DE199*CELL("contents",$Q199)</f>
        <v>0</v>
      </c>
      <c r="DI199" s="53" cm="1">
        <f t="array" aca="1" ref="DI199" ca="1">DF199*CELL("contents",$Q199)</f>
        <v>0</v>
      </c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>
        <f t="shared" si="406"/>
        <v>0</v>
      </c>
      <c r="DW199" s="51">
        <f t="shared" si="407"/>
        <v>0</v>
      </c>
      <c r="DX199" s="53">
        <f t="shared" si="490"/>
        <v>0</v>
      </c>
      <c r="DY199" s="53">
        <f t="shared" si="491"/>
        <v>0</v>
      </c>
      <c r="DZ199" s="53">
        <f t="shared" si="492"/>
        <v>0</v>
      </c>
      <c r="EA199" s="53">
        <f t="shared" si="493"/>
        <v>0</v>
      </c>
      <c r="EB199" s="53">
        <f t="shared" si="494"/>
        <v>0</v>
      </c>
      <c r="EC199" s="53">
        <f t="shared" si="495"/>
        <v>0</v>
      </c>
      <c r="ED199" s="53">
        <f t="shared" si="496"/>
        <v>0</v>
      </c>
      <c r="EE199" s="53">
        <f t="shared" si="497"/>
        <v>0</v>
      </c>
      <c r="EF199" s="53">
        <f t="shared" si="498"/>
        <v>0</v>
      </c>
      <c r="EG199" s="53">
        <f t="shared" si="499"/>
        <v>0</v>
      </c>
      <c r="EH199" s="53">
        <f t="shared" si="500"/>
        <v>0</v>
      </c>
      <c r="EI199" s="53">
        <f t="shared" si="501"/>
        <v>0</v>
      </c>
      <c r="EJ199" s="10">
        <f t="shared" si="408"/>
        <v>0</v>
      </c>
      <c r="EK199" s="54">
        <f t="shared" si="409"/>
        <v>0</v>
      </c>
      <c r="EL199" s="10">
        <f t="shared" si="410"/>
        <v>0</v>
      </c>
      <c r="EM199" s="53" cm="1">
        <f t="array" aca="1" ref="EM199" ca="1">EJ199*CELL("contents",$Q199)</f>
        <v>0</v>
      </c>
      <c r="EN199" s="53" cm="1">
        <f t="array" aca="1" ref="EN199" ca="1">EK199*CELL("contents",$Q199)</f>
        <v>0</v>
      </c>
      <c r="EO199" s="11">
        <f t="shared" si="447"/>
        <v>9599.8527000000013</v>
      </c>
      <c r="EP199" s="2">
        <v>1</v>
      </c>
      <c r="EQ199" s="2">
        <f t="shared" ref="EQ199:ET199" si="512">EP199*1.0215</f>
        <v>1.0215000000000001</v>
      </c>
      <c r="ER199" s="2">
        <f t="shared" si="512"/>
        <v>1.0434622500000001</v>
      </c>
      <c r="ES199" s="2">
        <f t="shared" si="512"/>
        <v>1.0658966883750003</v>
      </c>
      <c r="ET199" s="2">
        <f t="shared" si="512"/>
        <v>1.0888134671750629</v>
      </c>
      <c r="EU199" s="53">
        <f t="shared" si="503"/>
        <v>0</v>
      </c>
      <c r="EV199" s="53">
        <f t="shared" si="449"/>
        <v>9599.8527000000013</v>
      </c>
      <c r="EW199" s="69">
        <f t="shared" si="504"/>
        <v>0</v>
      </c>
      <c r="EX199" s="69">
        <f t="shared" si="505"/>
        <v>0</v>
      </c>
      <c r="EY199" s="9">
        <f t="shared" si="415"/>
        <v>0</v>
      </c>
      <c r="EZ199" s="9">
        <f t="shared" si="378"/>
        <v>0</v>
      </c>
      <c r="FA199" s="9">
        <f t="shared" si="379"/>
        <v>0</v>
      </c>
      <c r="FB199" s="9">
        <f t="shared" si="380"/>
        <v>0</v>
      </c>
      <c r="FC199" t="s">
        <v>1541</v>
      </c>
    </row>
    <row r="200" spans="1:159" x14ac:dyDescent="0.25">
      <c r="A200" s="2">
        <v>1.2</v>
      </c>
      <c r="B200" s="2" t="s">
        <v>569</v>
      </c>
      <c r="C200" s="4" t="s">
        <v>157</v>
      </c>
      <c r="D200" s="2" t="s">
        <v>570</v>
      </c>
      <c r="E200" s="21" t="s">
        <v>571</v>
      </c>
      <c r="F200" s="2"/>
      <c r="G200" s="4" t="s">
        <v>151</v>
      </c>
      <c r="H200" s="6" t="s">
        <v>163</v>
      </c>
      <c r="I200" s="4" t="s">
        <v>348</v>
      </c>
      <c r="J200" s="7" t="s">
        <v>154</v>
      </c>
      <c r="K200" s="75">
        <v>115</v>
      </c>
      <c r="L200" s="82">
        <v>115</v>
      </c>
      <c r="M200" s="57">
        <v>0</v>
      </c>
      <c r="N200" s="86">
        <v>0</v>
      </c>
      <c r="O200" s="6" t="s">
        <v>155</v>
      </c>
      <c r="P200" s="2" t="s">
        <v>352</v>
      </c>
      <c r="Q200" s="200">
        <f>VLOOKUP(P200,Contingencies!$A$2:$D$7,4,FALSE)</f>
        <v>0.2</v>
      </c>
      <c r="R200" s="53">
        <f t="shared" si="465"/>
        <v>939.7800000000002</v>
      </c>
      <c r="S200" s="67">
        <f t="shared" si="506"/>
        <v>0</v>
      </c>
      <c r="T200" s="4"/>
      <c r="U200" s="29"/>
      <c r="V200" s="29"/>
      <c r="W200" s="2"/>
      <c r="X200" s="2"/>
      <c r="Y200" s="2"/>
      <c r="Z200" s="2"/>
      <c r="AA200" s="38"/>
      <c r="AB200" s="14">
        <v>40</v>
      </c>
      <c r="AC200" s="2"/>
      <c r="AD200" s="2"/>
      <c r="AE200" s="2"/>
      <c r="AF200" s="2"/>
      <c r="AG200" s="2">
        <f t="shared" si="507"/>
        <v>40</v>
      </c>
      <c r="AH200" s="51">
        <f t="shared" si="381"/>
        <v>0.26666666666666666</v>
      </c>
      <c r="AI200" s="53">
        <f t="shared" si="466"/>
        <v>0</v>
      </c>
      <c r="AJ200" s="53">
        <f t="shared" si="467"/>
        <v>0</v>
      </c>
      <c r="AK200" s="53">
        <f t="shared" si="468"/>
        <v>0</v>
      </c>
      <c r="AL200" s="53">
        <f t="shared" si="469"/>
        <v>0</v>
      </c>
      <c r="AM200" s="53">
        <f t="shared" si="470"/>
        <v>0</v>
      </c>
      <c r="AN200" s="53">
        <f t="shared" si="471"/>
        <v>0</v>
      </c>
      <c r="AO200" s="53">
        <f t="shared" si="472"/>
        <v>0</v>
      </c>
      <c r="AP200" s="53">
        <f t="shared" si="473"/>
        <v>4698.9000000000005</v>
      </c>
      <c r="AQ200" s="53">
        <f t="shared" si="474"/>
        <v>0</v>
      </c>
      <c r="AR200" s="53">
        <f t="shared" si="475"/>
        <v>0</v>
      </c>
      <c r="AS200" s="53">
        <f t="shared" si="476"/>
        <v>0</v>
      </c>
      <c r="AT200" s="53">
        <f t="shared" si="477"/>
        <v>0</v>
      </c>
      <c r="AU200" s="10">
        <f t="shared" si="382"/>
        <v>4698.9000000000005</v>
      </c>
      <c r="AV200" s="54">
        <f t="shared" si="383"/>
        <v>0</v>
      </c>
      <c r="AW200" s="10">
        <f t="shared" si="384"/>
        <v>4698.9000000000005</v>
      </c>
      <c r="AX200" s="53" cm="1">
        <f t="array" aca="1" ref="AX200" ca="1">AU200*CELL("contents",$Q200)</f>
        <v>939.7800000000002</v>
      </c>
      <c r="AY200" s="53" cm="1">
        <f t="array" aca="1" ref="AY200" ca="1">AV200*CELL("contents",$Q200)</f>
        <v>0</v>
      </c>
      <c r="AZ200" s="2"/>
      <c r="BA200" s="2"/>
      <c r="BB200" s="2"/>
      <c r="BC200" s="2"/>
      <c r="BD200" s="2"/>
      <c r="BE200" s="2"/>
      <c r="BF200" s="38"/>
      <c r="BG200" s="2"/>
      <c r="BH200" s="2"/>
      <c r="BI200" s="2"/>
      <c r="BJ200" s="2"/>
      <c r="BK200" s="2"/>
      <c r="BL200" s="2">
        <f t="shared" si="385"/>
        <v>0</v>
      </c>
      <c r="BM200" s="51">
        <f t="shared" si="386"/>
        <v>0</v>
      </c>
      <c r="BN200" s="53">
        <f t="shared" si="478"/>
        <v>0</v>
      </c>
      <c r="BO200" s="53">
        <f t="shared" si="479"/>
        <v>0</v>
      </c>
      <c r="BP200" s="53">
        <f t="shared" si="480"/>
        <v>0</v>
      </c>
      <c r="BQ200" s="53">
        <f t="shared" si="481"/>
        <v>0</v>
      </c>
      <c r="BR200" s="53">
        <f t="shared" si="482"/>
        <v>0</v>
      </c>
      <c r="BS200" s="53">
        <f t="shared" si="483"/>
        <v>0</v>
      </c>
      <c r="BT200" s="53">
        <f t="shared" si="484"/>
        <v>0</v>
      </c>
      <c r="BU200" s="53">
        <f t="shared" si="485"/>
        <v>0</v>
      </c>
      <c r="BV200" s="53">
        <f t="shared" si="486"/>
        <v>0</v>
      </c>
      <c r="BW200" s="53">
        <f t="shared" si="487"/>
        <v>0</v>
      </c>
      <c r="BX200" s="53">
        <f t="shared" si="488"/>
        <v>0</v>
      </c>
      <c r="BY200" s="53">
        <f t="shared" si="489"/>
        <v>0</v>
      </c>
      <c r="BZ200" s="10">
        <f t="shared" si="387"/>
        <v>0</v>
      </c>
      <c r="CA200" s="54">
        <f t="shared" si="388"/>
        <v>0</v>
      </c>
      <c r="CB200" s="10">
        <f t="shared" si="389"/>
        <v>0</v>
      </c>
      <c r="CC200" s="53" cm="1">
        <f t="array" aca="1" ref="CC200" ca="1">BZ200*CELL("contents",$Q200)</f>
        <v>0</v>
      </c>
      <c r="CD200" s="53" cm="1">
        <f t="array" aca="1" ref="CD200" ca="1">CA200*CELL("contents",$Q200)</f>
        <v>0</v>
      </c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>
        <f t="shared" si="390"/>
        <v>0</v>
      </c>
      <c r="CR200" s="51">
        <f t="shared" si="391"/>
        <v>0</v>
      </c>
      <c r="CS200" s="53">
        <f t="shared" si="376"/>
        <v>0</v>
      </c>
      <c r="CT200" s="53">
        <f t="shared" si="392"/>
        <v>0</v>
      </c>
      <c r="CU200" s="53">
        <f t="shared" si="393"/>
        <v>0</v>
      </c>
      <c r="CV200" s="53">
        <f t="shared" si="394"/>
        <v>0</v>
      </c>
      <c r="CW200" s="53">
        <f t="shared" si="395"/>
        <v>0</v>
      </c>
      <c r="CX200" s="53">
        <f t="shared" si="396"/>
        <v>0</v>
      </c>
      <c r="CY200" s="53">
        <f t="shared" si="397"/>
        <v>0</v>
      </c>
      <c r="CZ200" s="53">
        <f t="shared" si="398"/>
        <v>0</v>
      </c>
      <c r="DA200" s="53">
        <f t="shared" si="399"/>
        <v>0</v>
      </c>
      <c r="DB200" s="53">
        <f t="shared" si="400"/>
        <v>0</v>
      </c>
      <c r="DC200" s="53">
        <f t="shared" si="401"/>
        <v>0</v>
      </c>
      <c r="DD200" s="53">
        <f t="shared" si="402"/>
        <v>0</v>
      </c>
      <c r="DE200" s="10">
        <f t="shared" si="403"/>
        <v>0</v>
      </c>
      <c r="DF200" s="54">
        <f t="shared" si="404"/>
        <v>0</v>
      </c>
      <c r="DG200" s="10">
        <f t="shared" si="405"/>
        <v>0</v>
      </c>
      <c r="DH200" s="53" cm="1">
        <f t="array" aca="1" ref="DH200" ca="1">DE200*CELL("contents",$Q200)</f>
        <v>0</v>
      </c>
      <c r="DI200" s="53" cm="1">
        <f t="array" aca="1" ref="DI200" ca="1">DF200*CELL("contents",$Q200)</f>
        <v>0</v>
      </c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>
        <f t="shared" si="406"/>
        <v>0</v>
      </c>
      <c r="DW200" s="51">
        <f t="shared" si="407"/>
        <v>0</v>
      </c>
      <c r="DX200" s="53">
        <f t="shared" si="490"/>
        <v>0</v>
      </c>
      <c r="DY200" s="53">
        <f t="shared" si="491"/>
        <v>0</v>
      </c>
      <c r="DZ200" s="53">
        <f t="shared" si="492"/>
        <v>0</v>
      </c>
      <c r="EA200" s="53">
        <f t="shared" si="493"/>
        <v>0</v>
      </c>
      <c r="EB200" s="53">
        <f t="shared" si="494"/>
        <v>0</v>
      </c>
      <c r="EC200" s="53">
        <f t="shared" si="495"/>
        <v>0</v>
      </c>
      <c r="ED200" s="53">
        <f t="shared" si="496"/>
        <v>0</v>
      </c>
      <c r="EE200" s="53">
        <f t="shared" si="497"/>
        <v>0</v>
      </c>
      <c r="EF200" s="53">
        <f t="shared" si="498"/>
        <v>0</v>
      </c>
      <c r="EG200" s="53">
        <f t="shared" si="499"/>
        <v>0</v>
      </c>
      <c r="EH200" s="53">
        <f t="shared" si="500"/>
        <v>0</v>
      </c>
      <c r="EI200" s="53">
        <f t="shared" si="501"/>
        <v>0</v>
      </c>
      <c r="EJ200" s="10">
        <f t="shared" si="408"/>
        <v>0</v>
      </c>
      <c r="EK200" s="54">
        <f t="shared" si="409"/>
        <v>0</v>
      </c>
      <c r="EL200" s="10">
        <f t="shared" si="410"/>
        <v>0</v>
      </c>
      <c r="EM200" s="53" cm="1">
        <f t="array" aca="1" ref="EM200" ca="1">EJ200*CELL("contents",$Q200)</f>
        <v>0</v>
      </c>
      <c r="EN200" s="53" cm="1">
        <f t="array" aca="1" ref="EN200" ca="1">EK200*CELL("contents",$Q200)</f>
        <v>0</v>
      </c>
      <c r="EO200" s="11">
        <f t="shared" si="447"/>
        <v>4698.9000000000005</v>
      </c>
      <c r="EP200" s="2">
        <v>1</v>
      </c>
      <c r="EQ200" s="2">
        <f t="shared" ref="EQ200:ET200" si="513">EP200*1.0215</f>
        <v>1.0215000000000001</v>
      </c>
      <c r="ER200" s="2">
        <f t="shared" si="513"/>
        <v>1.0434622500000001</v>
      </c>
      <c r="ES200" s="2">
        <f t="shared" si="513"/>
        <v>1.0658966883750003</v>
      </c>
      <c r="ET200" s="2">
        <f t="shared" si="513"/>
        <v>1.0888134671750629</v>
      </c>
      <c r="EU200" s="53">
        <f t="shared" si="503"/>
        <v>4698.9000000000005</v>
      </c>
      <c r="EV200" s="53">
        <f t="shared" si="449"/>
        <v>0</v>
      </c>
      <c r="EW200" s="69">
        <f t="shared" si="504"/>
        <v>0</v>
      </c>
      <c r="EX200" s="69">
        <f t="shared" si="505"/>
        <v>0</v>
      </c>
      <c r="EY200" s="9">
        <f t="shared" si="415"/>
        <v>0</v>
      </c>
      <c r="EZ200" s="9">
        <f t="shared" si="378"/>
        <v>0</v>
      </c>
      <c r="FA200" s="9">
        <f t="shared" si="379"/>
        <v>0</v>
      </c>
      <c r="FB200" s="9">
        <f t="shared" si="380"/>
        <v>0</v>
      </c>
      <c r="FC200" t="s">
        <v>1541</v>
      </c>
    </row>
    <row r="201" spans="1:159" x14ac:dyDescent="0.25">
      <c r="A201" s="2">
        <v>1.2</v>
      </c>
      <c r="B201" s="2" t="s">
        <v>572</v>
      </c>
      <c r="C201" s="4" t="s">
        <v>157</v>
      </c>
      <c r="D201" s="2" t="s">
        <v>573</v>
      </c>
      <c r="E201" s="21" t="s">
        <v>574</v>
      </c>
      <c r="F201" s="2"/>
      <c r="G201" s="4" t="s">
        <v>151</v>
      </c>
      <c r="H201" s="6" t="s">
        <v>163</v>
      </c>
      <c r="I201" s="4" t="s">
        <v>348</v>
      </c>
      <c r="J201" s="7" t="s">
        <v>154</v>
      </c>
      <c r="K201" s="75">
        <v>115</v>
      </c>
      <c r="L201" s="81">
        <v>115</v>
      </c>
      <c r="M201" s="56">
        <v>0</v>
      </c>
      <c r="N201" s="86">
        <v>0</v>
      </c>
      <c r="O201" s="6" t="s">
        <v>155</v>
      </c>
      <c r="P201" s="2" t="s">
        <v>352</v>
      </c>
      <c r="Q201" s="200">
        <f>VLOOKUP(P201,Contingencies!$A$2:$D$7,4,FALSE)</f>
        <v>0.2</v>
      </c>
      <c r="R201" s="53">
        <f t="shared" si="465"/>
        <v>959.98527000000013</v>
      </c>
      <c r="S201" s="67">
        <f t="shared" si="506"/>
        <v>0</v>
      </c>
      <c r="T201" s="4"/>
      <c r="U201" s="29"/>
      <c r="V201" s="29"/>
      <c r="W201" s="2"/>
      <c r="X201" s="2"/>
      <c r="Y201" s="2"/>
      <c r="Z201" s="2"/>
      <c r="AA201" s="38"/>
      <c r="AB201" s="24"/>
      <c r="AC201" s="2"/>
      <c r="AD201" s="2"/>
      <c r="AE201" s="2"/>
      <c r="AF201" s="2"/>
      <c r="AG201" s="2">
        <f t="shared" si="507"/>
        <v>0</v>
      </c>
      <c r="AH201" s="51">
        <f t="shared" si="381"/>
        <v>0</v>
      </c>
      <c r="AI201" s="53">
        <f t="shared" si="466"/>
        <v>0</v>
      </c>
      <c r="AJ201" s="53">
        <f t="shared" si="467"/>
        <v>0</v>
      </c>
      <c r="AK201" s="53">
        <f t="shared" si="468"/>
        <v>0</v>
      </c>
      <c r="AL201" s="53">
        <f t="shared" si="469"/>
        <v>0</v>
      </c>
      <c r="AM201" s="53">
        <f t="shared" si="470"/>
        <v>0</v>
      </c>
      <c r="AN201" s="53">
        <f t="shared" si="471"/>
        <v>0</v>
      </c>
      <c r="AO201" s="53">
        <f t="shared" si="472"/>
        <v>0</v>
      </c>
      <c r="AP201" s="53">
        <f t="shared" si="473"/>
        <v>0</v>
      </c>
      <c r="AQ201" s="53">
        <f t="shared" si="474"/>
        <v>0</v>
      </c>
      <c r="AR201" s="53">
        <f t="shared" si="475"/>
        <v>0</v>
      </c>
      <c r="AS201" s="53">
        <f t="shared" si="476"/>
        <v>0</v>
      </c>
      <c r="AT201" s="53">
        <f t="shared" si="477"/>
        <v>0</v>
      </c>
      <c r="AU201" s="10">
        <f t="shared" si="382"/>
        <v>0</v>
      </c>
      <c r="AV201" s="54">
        <f t="shared" si="383"/>
        <v>0</v>
      </c>
      <c r="AW201" s="10">
        <f t="shared" si="384"/>
        <v>0</v>
      </c>
      <c r="AX201" s="53" cm="1">
        <f t="array" aca="1" ref="AX201" ca="1">AU201*CELL("contents",$Q201)</f>
        <v>0</v>
      </c>
      <c r="AY201" s="53" cm="1">
        <f t="array" aca="1" ref="AY201" ca="1">AV201*CELL("contents",$Q201)</f>
        <v>0</v>
      </c>
      <c r="AZ201" s="2"/>
      <c r="BA201" s="2"/>
      <c r="BB201" s="2"/>
      <c r="BC201" s="2"/>
      <c r="BD201" s="2"/>
      <c r="BE201" s="2"/>
      <c r="BF201" s="2"/>
      <c r="BG201" s="37">
        <v>40</v>
      </c>
      <c r="BH201" s="2"/>
      <c r="BI201" s="2"/>
      <c r="BJ201" s="2"/>
      <c r="BK201" s="2"/>
      <c r="BL201" s="2">
        <f t="shared" si="385"/>
        <v>40</v>
      </c>
      <c r="BM201" s="51">
        <f t="shared" si="386"/>
        <v>0.26666666666666666</v>
      </c>
      <c r="BN201" s="53">
        <f t="shared" si="478"/>
        <v>0</v>
      </c>
      <c r="BO201" s="53">
        <f t="shared" si="479"/>
        <v>0</v>
      </c>
      <c r="BP201" s="53">
        <f t="shared" si="480"/>
        <v>0</v>
      </c>
      <c r="BQ201" s="53">
        <f t="shared" si="481"/>
        <v>0</v>
      </c>
      <c r="BR201" s="53">
        <f t="shared" si="482"/>
        <v>0</v>
      </c>
      <c r="BS201" s="53">
        <f t="shared" si="483"/>
        <v>0</v>
      </c>
      <c r="BT201" s="53">
        <f t="shared" si="484"/>
        <v>0</v>
      </c>
      <c r="BU201" s="53">
        <f t="shared" si="485"/>
        <v>4799.9263500000006</v>
      </c>
      <c r="BV201" s="53">
        <f t="shared" si="486"/>
        <v>0</v>
      </c>
      <c r="BW201" s="53">
        <f t="shared" si="487"/>
        <v>0</v>
      </c>
      <c r="BX201" s="53">
        <f t="shared" si="488"/>
        <v>0</v>
      </c>
      <c r="BY201" s="53">
        <f t="shared" si="489"/>
        <v>0</v>
      </c>
      <c r="BZ201" s="10">
        <f t="shared" si="387"/>
        <v>4799.9263500000006</v>
      </c>
      <c r="CA201" s="54">
        <f t="shared" si="388"/>
        <v>0</v>
      </c>
      <c r="CB201" s="10">
        <f t="shared" si="389"/>
        <v>4799.9263500000006</v>
      </c>
      <c r="CC201" s="53" cm="1">
        <f t="array" aca="1" ref="CC201" ca="1">BZ201*CELL("contents",$Q201)</f>
        <v>959.98527000000013</v>
      </c>
      <c r="CD201" s="53" cm="1">
        <f t="array" aca="1" ref="CD201" ca="1">CA201*CELL("contents",$Q201)</f>
        <v>0</v>
      </c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>
        <f t="shared" si="390"/>
        <v>0</v>
      </c>
      <c r="CR201" s="51">
        <f t="shared" si="391"/>
        <v>0</v>
      </c>
      <c r="CS201" s="53">
        <f t="shared" si="376"/>
        <v>0</v>
      </c>
      <c r="CT201" s="53">
        <f t="shared" si="392"/>
        <v>0</v>
      </c>
      <c r="CU201" s="53">
        <f t="shared" si="393"/>
        <v>0</v>
      </c>
      <c r="CV201" s="53">
        <f t="shared" si="394"/>
        <v>0</v>
      </c>
      <c r="CW201" s="53">
        <f t="shared" si="395"/>
        <v>0</v>
      </c>
      <c r="CX201" s="53">
        <f t="shared" si="396"/>
        <v>0</v>
      </c>
      <c r="CY201" s="53">
        <f t="shared" si="397"/>
        <v>0</v>
      </c>
      <c r="CZ201" s="53">
        <f t="shared" si="398"/>
        <v>0</v>
      </c>
      <c r="DA201" s="53">
        <f t="shared" si="399"/>
        <v>0</v>
      </c>
      <c r="DB201" s="53">
        <f t="shared" si="400"/>
        <v>0</v>
      </c>
      <c r="DC201" s="53">
        <f t="shared" si="401"/>
        <v>0</v>
      </c>
      <c r="DD201" s="53">
        <f t="shared" si="402"/>
        <v>0</v>
      </c>
      <c r="DE201" s="10">
        <f t="shared" si="403"/>
        <v>0</v>
      </c>
      <c r="DF201" s="54">
        <f t="shared" si="404"/>
        <v>0</v>
      </c>
      <c r="DG201" s="10">
        <f t="shared" si="405"/>
        <v>0</v>
      </c>
      <c r="DH201" s="53" cm="1">
        <f t="array" aca="1" ref="DH201" ca="1">DE201*CELL("contents",$Q201)</f>
        <v>0</v>
      </c>
      <c r="DI201" s="53" cm="1">
        <f t="array" aca="1" ref="DI201" ca="1">DF201*CELL("contents",$Q201)</f>
        <v>0</v>
      </c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>
        <f t="shared" si="406"/>
        <v>0</v>
      </c>
      <c r="DW201" s="51">
        <f t="shared" si="407"/>
        <v>0</v>
      </c>
      <c r="DX201" s="53">
        <f t="shared" si="490"/>
        <v>0</v>
      </c>
      <c r="DY201" s="53">
        <f t="shared" si="491"/>
        <v>0</v>
      </c>
      <c r="DZ201" s="53">
        <f t="shared" si="492"/>
        <v>0</v>
      </c>
      <c r="EA201" s="53">
        <f t="shared" si="493"/>
        <v>0</v>
      </c>
      <c r="EB201" s="53">
        <f t="shared" si="494"/>
        <v>0</v>
      </c>
      <c r="EC201" s="53">
        <f t="shared" si="495"/>
        <v>0</v>
      </c>
      <c r="ED201" s="53">
        <f t="shared" si="496"/>
        <v>0</v>
      </c>
      <c r="EE201" s="53">
        <f t="shared" si="497"/>
        <v>0</v>
      </c>
      <c r="EF201" s="53">
        <f t="shared" si="498"/>
        <v>0</v>
      </c>
      <c r="EG201" s="53">
        <f t="shared" si="499"/>
        <v>0</v>
      </c>
      <c r="EH201" s="53">
        <f t="shared" si="500"/>
        <v>0</v>
      </c>
      <c r="EI201" s="53">
        <f t="shared" si="501"/>
        <v>0</v>
      </c>
      <c r="EJ201" s="10">
        <f t="shared" si="408"/>
        <v>0</v>
      </c>
      <c r="EK201" s="54">
        <f t="shared" si="409"/>
        <v>0</v>
      </c>
      <c r="EL201" s="10">
        <f t="shared" si="410"/>
        <v>0</v>
      </c>
      <c r="EM201" s="53" cm="1">
        <f t="array" aca="1" ref="EM201" ca="1">EJ201*CELL("contents",$Q201)</f>
        <v>0</v>
      </c>
      <c r="EN201" s="53" cm="1">
        <f t="array" aca="1" ref="EN201" ca="1">EK201*CELL("contents",$Q201)</f>
        <v>0</v>
      </c>
      <c r="EO201" s="11">
        <f t="shared" si="447"/>
        <v>4799.9263500000006</v>
      </c>
      <c r="EP201" s="2">
        <v>1</v>
      </c>
      <c r="EQ201" s="2">
        <f t="shared" ref="EQ201:ET201" si="514">EP201*1.0215</f>
        <v>1.0215000000000001</v>
      </c>
      <c r="ER201" s="2">
        <f t="shared" si="514"/>
        <v>1.0434622500000001</v>
      </c>
      <c r="ES201" s="2">
        <f t="shared" si="514"/>
        <v>1.0658966883750003</v>
      </c>
      <c r="ET201" s="2">
        <f t="shared" si="514"/>
        <v>1.0888134671750629</v>
      </c>
      <c r="EU201" s="53">
        <f t="shared" si="503"/>
        <v>0</v>
      </c>
      <c r="EV201" s="53">
        <f t="shared" si="449"/>
        <v>4799.9263500000006</v>
      </c>
      <c r="EW201" s="69">
        <f t="shared" si="504"/>
        <v>0</v>
      </c>
      <c r="EX201" s="69">
        <f t="shared" si="505"/>
        <v>0</v>
      </c>
      <c r="EY201" s="9">
        <f t="shared" si="415"/>
        <v>0</v>
      </c>
      <c r="EZ201" s="9">
        <f t="shared" si="378"/>
        <v>0</v>
      </c>
      <c r="FA201" s="9">
        <f t="shared" si="379"/>
        <v>0</v>
      </c>
      <c r="FB201" s="9">
        <f t="shared" si="380"/>
        <v>0</v>
      </c>
      <c r="FC201" t="s">
        <v>1541</v>
      </c>
    </row>
    <row r="202" spans="1:159" x14ac:dyDescent="0.25">
      <c r="A202" s="2">
        <v>1.2</v>
      </c>
      <c r="B202" s="2" t="s">
        <v>575</v>
      </c>
      <c r="C202" s="4" t="s">
        <v>157</v>
      </c>
      <c r="D202" s="2" t="s">
        <v>576</v>
      </c>
      <c r="E202" s="21" t="s">
        <v>577</v>
      </c>
      <c r="F202" s="2"/>
      <c r="G202" s="4" t="s">
        <v>151</v>
      </c>
      <c r="H202" s="6" t="s">
        <v>163</v>
      </c>
      <c r="I202" s="4" t="s">
        <v>348</v>
      </c>
      <c r="J202" s="7" t="s">
        <v>154</v>
      </c>
      <c r="K202" s="75">
        <v>115</v>
      </c>
      <c r="L202" s="81">
        <v>115</v>
      </c>
      <c r="M202" s="56">
        <v>0</v>
      </c>
      <c r="N202" s="86">
        <v>0</v>
      </c>
      <c r="O202" s="6" t="s">
        <v>155</v>
      </c>
      <c r="P202" s="2" t="s">
        <v>352</v>
      </c>
      <c r="Q202" s="200">
        <f>VLOOKUP(P202,Contingencies!$A$2:$D$7,4,FALSE)</f>
        <v>0.2</v>
      </c>
      <c r="R202" s="53">
        <f t="shared" si="465"/>
        <v>704.83500000000004</v>
      </c>
      <c r="S202" s="67">
        <f t="shared" si="506"/>
        <v>0</v>
      </c>
      <c r="T202" s="4"/>
      <c r="U202" s="29"/>
      <c r="V202" s="29"/>
      <c r="W202" s="2"/>
      <c r="X202" s="2"/>
      <c r="Y202" s="2"/>
      <c r="Z202" s="2"/>
      <c r="AA202" s="2"/>
      <c r="AB202" s="24"/>
      <c r="AC202" s="37">
        <v>30</v>
      </c>
      <c r="AD202" s="2"/>
      <c r="AE202" s="2"/>
      <c r="AF202" s="2"/>
      <c r="AG202" s="2">
        <f t="shared" si="507"/>
        <v>30</v>
      </c>
      <c r="AH202" s="51">
        <f t="shared" si="381"/>
        <v>0.2</v>
      </c>
      <c r="AI202" s="53">
        <f t="shared" si="466"/>
        <v>0</v>
      </c>
      <c r="AJ202" s="53">
        <f t="shared" si="467"/>
        <v>0</v>
      </c>
      <c r="AK202" s="53">
        <f t="shared" si="468"/>
        <v>0</v>
      </c>
      <c r="AL202" s="53">
        <f t="shared" si="469"/>
        <v>0</v>
      </c>
      <c r="AM202" s="53">
        <f t="shared" si="470"/>
        <v>0</v>
      </c>
      <c r="AN202" s="53">
        <f t="shared" si="471"/>
        <v>0</v>
      </c>
      <c r="AO202" s="53">
        <f t="shared" si="472"/>
        <v>0</v>
      </c>
      <c r="AP202" s="53">
        <f t="shared" si="473"/>
        <v>0</v>
      </c>
      <c r="AQ202" s="53">
        <f t="shared" si="474"/>
        <v>3524.1750000000002</v>
      </c>
      <c r="AR202" s="53">
        <f t="shared" si="475"/>
        <v>0</v>
      </c>
      <c r="AS202" s="53">
        <f t="shared" si="476"/>
        <v>0</v>
      </c>
      <c r="AT202" s="53">
        <f t="shared" si="477"/>
        <v>0</v>
      </c>
      <c r="AU202" s="10">
        <f t="shared" si="382"/>
        <v>3524.1750000000002</v>
      </c>
      <c r="AV202" s="54">
        <f t="shared" si="383"/>
        <v>0</v>
      </c>
      <c r="AW202" s="10">
        <f t="shared" si="384"/>
        <v>3524.1750000000002</v>
      </c>
      <c r="AX202" s="53" cm="1">
        <f t="array" aca="1" ref="AX202" ca="1">AU202*CELL("contents",$Q202)</f>
        <v>704.83500000000004</v>
      </c>
      <c r="AY202" s="53" cm="1">
        <f t="array" aca="1" ref="AY202" ca="1">AV202*CELL("contents",$Q202)</f>
        <v>0</v>
      </c>
      <c r="AZ202" s="2"/>
      <c r="BA202" s="2"/>
      <c r="BB202" s="2"/>
      <c r="BC202" s="2"/>
      <c r="BD202" s="2"/>
      <c r="BE202" s="2"/>
      <c r="BF202" s="38"/>
      <c r="BG202" s="2"/>
      <c r="BH202" s="2"/>
      <c r="BI202" s="2"/>
      <c r="BJ202" s="2"/>
      <c r="BK202" s="2"/>
      <c r="BL202" s="2">
        <f t="shared" si="385"/>
        <v>0</v>
      </c>
      <c r="BM202" s="51">
        <f t="shared" si="386"/>
        <v>0</v>
      </c>
      <c r="BN202" s="53">
        <f t="shared" si="478"/>
        <v>0</v>
      </c>
      <c r="BO202" s="53">
        <f t="shared" si="479"/>
        <v>0</v>
      </c>
      <c r="BP202" s="53">
        <f t="shared" si="480"/>
        <v>0</v>
      </c>
      <c r="BQ202" s="53">
        <f t="shared" si="481"/>
        <v>0</v>
      </c>
      <c r="BR202" s="53">
        <f t="shared" si="482"/>
        <v>0</v>
      </c>
      <c r="BS202" s="53">
        <f t="shared" si="483"/>
        <v>0</v>
      </c>
      <c r="BT202" s="53">
        <f t="shared" si="484"/>
        <v>0</v>
      </c>
      <c r="BU202" s="53">
        <f t="shared" si="485"/>
        <v>0</v>
      </c>
      <c r="BV202" s="53">
        <f t="shared" si="486"/>
        <v>0</v>
      </c>
      <c r="BW202" s="53">
        <f t="shared" si="487"/>
        <v>0</v>
      </c>
      <c r="BX202" s="53">
        <f t="shared" si="488"/>
        <v>0</v>
      </c>
      <c r="BY202" s="53">
        <f t="shared" si="489"/>
        <v>0</v>
      </c>
      <c r="BZ202" s="10">
        <f t="shared" si="387"/>
        <v>0</v>
      </c>
      <c r="CA202" s="54">
        <f t="shared" si="388"/>
        <v>0</v>
      </c>
      <c r="CB202" s="10">
        <f t="shared" si="389"/>
        <v>0</v>
      </c>
      <c r="CC202" s="53" cm="1">
        <f t="array" aca="1" ref="CC202" ca="1">BZ202*CELL("contents",$Q202)</f>
        <v>0</v>
      </c>
      <c r="CD202" s="53" cm="1">
        <f t="array" aca="1" ref="CD202" ca="1">CA202*CELL("contents",$Q202)</f>
        <v>0</v>
      </c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>
        <f t="shared" si="390"/>
        <v>0</v>
      </c>
      <c r="CR202" s="51">
        <f t="shared" si="391"/>
        <v>0</v>
      </c>
      <c r="CS202" s="53">
        <f t="shared" si="376"/>
        <v>0</v>
      </c>
      <c r="CT202" s="53">
        <f t="shared" si="392"/>
        <v>0</v>
      </c>
      <c r="CU202" s="53">
        <f t="shared" si="393"/>
        <v>0</v>
      </c>
      <c r="CV202" s="53">
        <f t="shared" si="394"/>
        <v>0</v>
      </c>
      <c r="CW202" s="53">
        <f t="shared" si="395"/>
        <v>0</v>
      </c>
      <c r="CX202" s="53">
        <f t="shared" si="396"/>
        <v>0</v>
      </c>
      <c r="CY202" s="53">
        <f t="shared" si="397"/>
        <v>0</v>
      </c>
      <c r="CZ202" s="53">
        <f t="shared" si="398"/>
        <v>0</v>
      </c>
      <c r="DA202" s="53">
        <f t="shared" si="399"/>
        <v>0</v>
      </c>
      <c r="DB202" s="53">
        <f t="shared" si="400"/>
        <v>0</v>
      </c>
      <c r="DC202" s="53">
        <f t="shared" si="401"/>
        <v>0</v>
      </c>
      <c r="DD202" s="53">
        <f t="shared" si="402"/>
        <v>0</v>
      </c>
      <c r="DE202" s="10">
        <f t="shared" si="403"/>
        <v>0</v>
      </c>
      <c r="DF202" s="54">
        <f t="shared" si="404"/>
        <v>0</v>
      </c>
      <c r="DG202" s="10">
        <f t="shared" si="405"/>
        <v>0</v>
      </c>
      <c r="DH202" s="53" cm="1">
        <f t="array" aca="1" ref="DH202" ca="1">DE202*CELL("contents",$Q202)</f>
        <v>0</v>
      </c>
      <c r="DI202" s="53" cm="1">
        <f t="array" aca="1" ref="DI202" ca="1">DF202*CELL("contents",$Q202)</f>
        <v>0</v>
      </c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>
        <f t="shared" si="406"/>
        <v>0</v>
      </c>
      <c r="DW202" s="51">
        <f t="shared" si="407"/>
        <v>0</v>
      </c>
      <c r="DX202" s="53">
        <f t="shared" si="490"/>
        <v>0</v>
      </c>
      <c r="DY202" s="53">
        <f t="shared" si="491"/>
        <v>0</v>
      </c>
      <c r="DZ202" s="53">
        <f t="shared" si="492"/>
        <v>0</v>
      </c>
      <c r="EA202" s="53">
        <f t="shared" si="493"/>
        <v>0</v>
      </c>
      <c r="EB202" s="53">
        <f t="shared" si="494"/>
        <v>0</v>
      </c>
      <c r="EC202" s="53">
        <f t="shared" si="495"/>
        <v>0</v>
      </c>
      <c r="ED202" s="53">
        <f t="shared" si="496"/>
        <v>0</v>
      </c>
      <c r="EE202" s="53">
        <f t="shared" si="497"/>
        <v>0</v>
      </c>
      <c r="EF202" s="53">
        <f t="shared" si="498"/>
        <v>0</v>
      </c>
      <c r="EG202" s="53">
        <f t="shared" si="499"/>
        <v>0</v>
      </c>
      <c r="EH202" s="53">
        <f t="shared" si="500"/>
        <v>0</v>
      </c>
      <c r="EI202" s="53">
        <f t="shared" si="501"/>
        <v>0</v>
      </c>
      <c r="EJ202" s="10">
        <f t="shared" si="408"/>
        <v>0</v>
      </c>
      <c r="EK202" s="54">
        <f t="shared" si="409"/>
        <v>0</v>
      </c>
      <c r="EL202" s="10">
        <f t="shared" si="410"/>
        <v>0</v>
      </c>
      <c r="EM202" s="53" cm="1">
        <f t="array" aca="1" ref="EM202" ca="1">EJ202*CELL("contents",$Q202)</f>
        <v>0</v>
      </c>
      <c r="EN202" s="53" cm="1">
        <f t="array" aca="1" ref="EN202" ca="1">EK202*CELL("contents",$Q202)</f>
        <v>0</v>
      </c>
      <c r="EO202" s="11">
        <f t="shared" si="447"/>
        <v>3524.1750000000002</v>
      </c>
      <c r="EP202" s="2">
        <v>1</v>
      </c>
      <c r="EQ202" s="2">
        <f t="shared" ref="EQ202:ET202" si="515">EP202*1.0215</f>
        <v>1.0215000000000001</v>
      </c>
      <c r="ER202" s="2">
        <f t="shared" si="515"/>
        <v>1.0434622500000001</v>
      </c>
      <c r="ES202" s="2">
        <f t="shared" si="515"/>
        <v>1.0658966883750003</v>
      </c>
      <c r="ET202" s="2">
        <f t="shared" si="515"/>
        <v>1.0888134671750629</v>
      </c>
      <c r="EU202" s="53">
        <f t="shared" si="503"/>
        <v>3524.1750000000002</v>
      </c>
      <c r="EV202" s="53">
        <f t="shared" si="449"/>
        <v>0</v>
      </c>
      <c r="EW202" s="69">
        <f t="shared" si="504"/>
        <v>0</v>
      </c>
      <c r="EX202" s="69">
        <f t="shared" si="505"/>
        <v>0</v>
      </c>
      <c r="EY202" s="9">
        <f t="shared" si="415"/>
        <v>0</v>
      </c>
      <c r="EZ202" s="9">
        <f t="shared" si="378"/>
        <v>0</v>
      </c>
      <c r="FA202" s="9">
        <f t="shared" si="379"/>
        <v>0</v>
      </c>
      <c r="FB202" s="9">
        <f t="shared" si="380"/>
        <v>0</v>
      </c>
      <c r="FC202" t="s">
        <v>1541</v>
      </c>
    </row>
    <row r="203" spans="1:159" x14ac:dyDescent="0.25">
      <c r="A203" s="2">
        <v>1.2</v>
      </c>
      <c r="B203" s="2" t="s">
        <v>578</v>
      </c>
      <c r="C203" s="4" t="s">
        <v>157</v>
      </c>
      <c r="D203" s="2" t="s">
        <v>579</v>
      </c>
      <c r="E203" s="21" t="s">
        <v>580</v>
      </c>
      <c r="F203" s="2"/>
      <c r="G203" s="4" t="s">
        <v>151</v>
      </c>
      <c r="H203" s="6" t="s">
        <v>163</v>
      </c>
      <c r="I203" s="4" t="s">
        <v>348</v>
      </c>
      <c r="J203" s="7" t="s">
        <v>154</v>
      </c>
      <c r="K203" s="75">
        <v>115</v>
      </c>
      <c r="L203" s="82">
        <v>115</v>
      </c>
      <c r="M203" s="57">
        <v>0</v>
      </c>
      <c r="N203" s="86">
        <v>0</v>
      </c>
      <c r="O203" s="6" t="s">
        <v>155</v>
      </c>
      <c r="P203" s="2" t="s">
        <v>352</v>
      </c>
      <c r="Q203" s="200">
        <f>VLOOKUP(P203,Contingencies!$A$2:$D$7,4,FALSE)</f>
        <v>0.2</v>
      </c>
      <c r="R203" s="53">
        <f t="shared" si="465"/>
        <v>719.98895250000021</v>
      </c>
      <c r="S203" s="67">
        <f t="shared" si="506"/>
        <v>0</v>
      </c>
      <c r="T203" s="4"/>
      <c r="U203" s="29"/>
      <c r="V203" s="29"/>
      <c r="W203" s="2"/>
      <c r="X203" s="2"/>
      <c r="Y203" s="2"/>
      <c r="Z203" s="2"/>
      <c r="AA203" s="2"/>
      <c r="AB203" s="24"/>
      <c r="AC203" s="2"/>
      <c r="AD203" s="2"/>
      <c r="AE203" s="2"/>
      <c r="AF203" s="2"/>
      <c r="AG203" s="2">
        <f t="shared" si="507"/>
        <v>0</v>
      </c>
      <c r="AH203" s="51">
        <f t="shared" si="381"/>
        <v>0</v>
      </c>
      <c r="AI203" s="53">
        <f t="shared" si="466"/>
        <v>0</v>
      </c>
      <c r="AJ203" s="53">
        <f t="shared" si="467"/>
        <v>0</v>
      </c>
      <c r="AK203" s="53">
        <f t="shared" si="468"/>
        <v>0</v>
      </c>
      <c r="AL203" s="53">
        <f t="shared" si="469"/>
        <v>0</v>
      </c>
      <c r="AM203" s="53">
        <f t="shared" si="470"/>
        <v>0</v>
      </c>
      <c r="AN203" s="53">
        <f t="shared" si="471"/>
        <v>0</v>
      </c>
      <c r="AO203" s="53">
        <f t="shared" si="472"/>
        <v>0</v>
      </c>
      <c r="AP203" s="53">
        <f t="shared" si="473"/>
        <v>0</v>
      </c>
      <c r="AQ203" s="53">
        <f t="shared" si="474"/>
        <v>0</v>
      </c>
      <c r="AR203" s="53">
        <f t="shared" si="475"/>
        <v>0</v>
      </c>
      <c r="AS203" s="53">
        <f t="shared" si="476"/>
        <v>0</v>
      </c>
      <c r="AT203" s="53">
        <f t="shared" si="477"/>
        <v>0</v>
      </c>
      <c r="AU203" s="10">
        <f t="shared" si="382"/>
        <v>0</v>
      </c>
      <c r="AV203" s="54">
        <f t="shared" si="383"/>
        <v>0</v>
      </c>
      <c r="AW203" s="10">
        <f t="shared" si="384"/>
        <v>0</v>
      </c>
      <c r="AX203" s="53" cm="1">
        <f t="array" aca="1" ref="AX203" ca="1">AU203*CELL("contents",$Q203)</f>
        <v>0</v>
      </c>
      <c r="AY203" s="53" cm="1">
        <f t="array" aca="1" ref="AY203" ca="1">AV203*CELL("contents",$Q203)</f>
        <v>0</v>
      </c>
      <c r="AZ203" s="2"/>
      <c r="BA203" s="2"/>
      <c r="BB203" s="2"/>
      <c r="BC203" s="2"/>
      <c r="BD203" s="2"/>
      <c r="BE203" s="2"/>
      <c r="BF203" s="2"/>
      <c r="BG203" s="2"/>
      <c r="BH203" s="37">
        <v>30</v>
      </c>
      <c r="BI203" s="2"/>
      <c r="BJ203" s="2"/>
      <c r="BK203" s="2"/>
      <c r="BL203" s="2">
        <f t="shared" si="385"/>
        <v>30</v>
      </c>
      <c r="BM203" s="51">
        <f t="shared" si="386"/>
        <v>0.2</v>
      </c>
      <c r="BN203" s="53">
        <f t="shared" si="478"/>
        <v>0</v>
      </c>
      <c r="BO203" s="53">
        <f t="shared" si="479"/>
        <v>0</v>
      </c>
      <c r="BP203" s="53">
        <f t="shared" si="480"/>
        <v>0</v>
      </c>
      <c r="BQ203" s="53">
        <f t="shared" si="481"/>
        <v>0</v>
      </c>
      <c r="BR203" s="53">
        <f t="shared" si="482"/>
        <v>0</v>
      </c>
      <c r="BS203" s="53">
        <f t="shared" si="483"/>
        <v>0</v>
      </c>
      <c r="BT203" s="53">
        <f t="shared" si="484"/>
        <v>0</v>
      </c>
      <c r="BU203" s="53">
        <f t="shared" si="485"/>
        <v>0</v>
      </c>
      <c r="BV203" s="53">
        <f t="shared" si="486"/>
        <v>3599.9447625000007</v>
      </c>
      <c r="BW203" s="53">
        <f t="shared" si="487"/>
        <v>0</v>
      </c>
      <c r="BX203" s="53">
        <f t="shared" si="488"/>
        <v>0</v>
      </c>
      <c r="BY203" s="53">
        <f t="shared" si="489"/>
        <v>0</v>
      </c>
      <c r="BZ203" s="10">
        <f t="shared" si="387"/>
        <v>3599.9447625000007</v>
      </c>
      <c r="CA203" s="54">
        <f t="shared" si="388"/>
        <v>0</v>
      </c>
      <c r="CB203" s="10">
        <f t="shared" si="389"/>
        <v>3599.9447625000007</v>
      </c>
      <c r="CC203" s="53" cm="1">
        <f t="array" aca="1" ref="CC203" ca="1">BZ203*CELL("contents",$Q203)</f>
        <v>719.98895250000021</v>
      </c>
      <c r="CD203" s="53" cm="1">
        <f t="array" aca="1" ref="CD203" ca="1">CA203*CELL("contents",$Q203)</f>
        <v>0</v>
      </c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>
        <f t="shared" si="390"/>
        <v>0</v>
      </c>
      <c r="CR203" s="51">
        <f t="shared" si="391"/>
        <v>0</v>
      </c>
      <c r="CS203" s="53">
        <f t="shared" si="376"/>
        <v>0</v>
      </c>
      <c r="CT203" s="53">
        <f t="shared" si="392"/>
        <v>0</v>
      </c>
      <c r="CU203" s="53">
        <f t="shared" si="393"/>
        <v>0</v>
      </c>
      <c r="CV203" s="53">
        <f t="shared" si="394"/>
        <v>0</v>
      </c>
      <c r="CW203" s="53">
        <f t="shared" si="395"/>
        <v>0</v>
      </c>
      <c r="CX203" s="53">
        <f t="shared" si="396"/>
        <v>0</v>
      </c>
      <c r="CY203" s="53">
        <f t="shared" si="397"/>
        <v>0</v>
      </c>
      <c r="CZ203" s="53">
        <f t="shared" si="398"/>
        <v>0</v>
      </c>
      <c r="DA203" s="53">
        <f t="shared" si="399"/>
        <v>0</v>
      </c>
      <c r="DB203" s="53">
        <f t="shared" si="400"/>
        <v>0</v>
      </c>
      <c r="DC203" s="53">
        <f t="shared" si="401"/>
        <v>0</v>
      </c>
      <c r="DD203" s="53">
        <f t="shared" si="402"/>
        <v>0</v>
      </c>
      <c r="DE203" s="10">
        <f t="shared" si="403"/>
        <v>0</v>
      </c>
      <c r="DF203" s="54">
        <f t="shared" si="404"/>
        <v>0</v>
      </c>
      <c r="DG203" s="10">
        <f t="shared" si="405"/>
        <v>0</v>
      </c>
      <c r="DH203" s="53" cm="1">
        <f t="array" aca="1" ref="DH203" ca="1">DE203*CELL("contents",$Q203)</f>
        <v>0</v>
      </c>
      <c r="DI203" s="53" cm="1">
        <f t="array" aca="1" ref="DI203" ca="1">DF203*CELL("contents",$Q203)</f>
        <v>0</v>
      </c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>
        <f t="shared" si="406"/>
        <v>0</v>
      </c>
      <c r="DW203" s="51">
        <f t="shared" si="407"/>
        <v>0</v>
      </c>
      <c r="DX203" s="53">
        <f t="shared" si="490"/>
        <v>0</v>
      </c>
      <c r="DY203" s="53">
        <f t="shared" si="491"/>
        <v>0</v>
      </c>
      <c r="DZ203" s="53">
        <f t="shared" si="492"/>
        <v>0</v>
      </c>
      <c r="EA203" s="53">
        <f t="shared" si="493"/>
        <v>0</v>
      </c>
      <c r="EB203" s="53">
        <f t="shared" si="494"/>
        <v>0</v>
      </c>
      <c r="EC203" s="53">
        <f t="shared" si="495"/>
        <v>0</v>
      </c>
      <c r="ED203" s="53">
        <f t="shared" si="496"/>
        <v>0</v>
      </c>
      <c r="EE203" s="53">
        <f t="shared" si="497"/>
        <v>0</v>
      </c>
      <c r="EF203" s="53">
        <f t="shared" si="498"/>
        <v>0</v>
      </c>
      <c r="EG203" s="53">
        <f t="shared" si="499"/>
        <v>0</v>
      </c>
      <c r="EH203" s="53">
        <f t="shared" si="500"/>
        <v>0</v>
      </c>
      <c r="EI203" s="53">
        <f t="shared" si="501"/>
        <v>0</v>
      </c>
      <c r="EJ203" s="10">
        <f t="shared" si="408"/>
        <v>0</v>
      </c>
      <c r="EK203" s="54">
        <f t="shared" si="409"/>
        <v>0</v>
      </c>
      <c r="EL203" s="10">
        <f t="shared" si="410"/>
        <v>0</v>
      </c>
      <c r="EM203" s="53" cm="1">
        <f t="array" aca="1" ref="EM203" ca="1">EJ203*CELL("contents",$Q203)</f>
        <v>0</v>
      </c>
      <c r="EN203" s="53" cm="1">
        <f t="array" aca="1" ref="EN203" ca="1">EK203*CELL("contents",$Q203)</f>
        <v>0</v>
      </c>
      <c r="EO203" s="11">
        <f t="shared" si="447"/>
        <v>3599.9447625000007</v>
      </c>
      <c r="EP203" s="2">
        <v>1</v>
      </c>
      <c r="EQ203" s="2">
        <f t="shared" ref="EQ203:ET203" si="516">EP203*1.0215</f>
        <v>1.0215000000000001</v>
      </c>
      <c r="ER203" s="2">
        <f t="shared" si="516"/>
        <v>1.0434622500000001</v>
      </c>
      <c r="ES203" s="2">
        <f t="shared" si="516"/>
        <v>1.0658966883750003</v>
      </c>
      <c r="ET203" s="2">
        <f t="shared" si="516"/>
        <v>1.0888134671750629</v>
      </c>
      <c r="EU203" s="53">
        <f t="shared" si="503"/>
        <v>0</v>
      </c>
      <c r="EV203" s="53">
        <f t="shared" si="449"/>
        <v>3599.9447625000007</v>
      </c>
      <c r="EW203" s="69">
        <f t="shared" si="504"/>
        <v>0</v>
      </c>
      <c r="EX203" s="69">
        <f t="shared" si="505"/>
        <v>0</v>
      </c>
      <c r="EY203" s="9">
        <f t="shared" si="415"/>
        <v>0</v>
      </c>
      <c r="EZ203" s="9">
        <f t="shared" si="378"/>
        <v>0</v>
      </c>
      <c r="FA203" s="9">
        <f t="shared" si="379"/>
        <v>0</v>
      </c>
      <c r="FB203" s="9">
        <f t="shared" si="380"/>
        <v>0</v>
      </c>
      <c r="FC203" t="s">
        <v>1541</v>
      </c>
    </row>
    <row r="204" spans="1:159" ht="38.25" x14ac:dyDescent="0.25">
      <c r="A204" s="2">
        <v>1.2</v>
      </c>
      <c r="B204" s="2" t="s">
        <v>581</v>
      </c>
      <c r="C204" s="4" t="s">
        <v>157</v>
      </c>
      <c r="D204" s="2" t="s">
        <v>582</v>
      </c>
      <c r="E204" s="33" t="s">
        <v>583</v>
      </c>
      <c r="F204" s="2"/>
      <c r="G204" s="4" t="s">
        <v>151</v>
      </c>
      <c r="H204" s="6" t="s">
        <v>163</v>
      </c>
      <c r="I204" s="4" t="s">
        <v>348</v>
      </c>
      <c r="J204" s="7" t="s">
        <v>154</v>
      </c>
      <c r="K204" s="75">
        <v>115</v>
      </c>
      <c r="L204" s="82">
        <v>115</v>
      </c>
      <c r="M204" s="57">
        <v>0</v>
      </c>
      <c r="N204" s="86">
        <v>0</v>
      </c>
      <c r="O204" s="6" t="s">
        <v>155</v>
      </c>
      <c r="P204" s="2" t="s">
        <v>356</v>
      </c>
      <c r="Q204" s="200">
        <f>VLOOKUP(P204,Contingencies!$A$2:$D$7,4,FALSE)</f>
        <v>0.35</v>
      </c>
      <c r="R204" s="53">
        <f t="shared" si="465"/>
        <v>5879.9097787500004</v>
      </c>
      <c r="S204" s="67">
        <f t="shared" si="506"/>
        <v>0</v>
      </c>
      <c r="T204" s="4"/>
      <c r="U204" s="29"/>
      <c r="V204" s="29"/>
      <c r="W204" s="2"/>
      <c r="X204" s="2"/>
      <c r="Y204" s="2"/>
      <c r="Z204" s="2"/>
      <c r="AA204" s="38"/>
      <c r="AB204" s="24"/>
      <c r="AC204" s="2"/>
      <c r="AD204" s="2"/>
      <c r="AE204" s="2"/>
      <c r="AF204" s="2"/>
      <c r="AG204" s="2">
        <f t="shared" si="507"/>
        <v>0</v>
      </c>
      <c r="AH204" s="51">
        <f t="shared" si="381"/>
        <v>0</v>
      </c>
      <c r="AI204" s="53">
        <f t="shared" si="466"/>
        <v>0</v>
      </c>
      <c r="AJ204" s="53">
        <f t="shared" si="467"/>
        <v>0</v>
      </c>
      <c r="AK204" s="53">
        <f t="shared" si="468"/>
        <v>0</v>
      </c>
      <c r="AL204" s="53">
        <f t="shared" si="469"/>
        <v>0</v>
      </c>
      <c r="AM204" s="53">
        <f t="shared" si="470"/>
        <v>0</v>
      </c>
      <c r="AN204" s="53">
        <f t="shared" si="471"/>
        <v>0</v>
      </c>
      <c r="AO204" s="53">
        <f t="shared" si="472"/>
        <v>0</v>
      </c>
      <c r="AP204" s="53">
        <f t="shared" si="473"/>
        <v>0</v>
      </c>
      <c r="AQ204" s="53">
        <f t="shared" si="474"/>
        <v>0</v>
      </c>
      <c r="AR204" s="53">
        <f t="shared" si="475"/>
        <v>0</v>
      </c>
      <c r="AS204" s="53">
        <f t="shared" si="476"/>
        <v>0</v>
      </c>
      <c r="AT204" s="53">
        <f t="shared" si="477"/>
        <v>0</v>
      </c>
      <c r="AU204" s="10">
        <f t="shared" si="382"/>
        <v>0</v>
      </c>
      <c r="AV204" s="54">
        <f t="shared" si="383"/>
        <v>0</v>
      </c>
      <c r="AW204" s="10">
        <f t="shared" si="384"/>
        <v>0</v>
      </c>
      <c r="AX204" s="53" cm="1">
        <f t="array" aca="1" ref="AX204" ca="1">AU204*CELL("contents",$Q204)</f>
        <v>0</v>
      </c>
      <c r="AY204" s="53" cm="1">
        <f t="array" aca="1" ref="AY204" ca="1">AV204*CELL("contents",$Q204)</f>
        <v>0</v>
      </c>
      <c r="AZ204" s="2"/>
      <c r="BA204" s="2"/>
      <c r="BB204" s="2"/>
      <c r="BC204" s="2"/>
      <c r="BD204" s="2"/>
      <c r="BE204" s="4">
        <v>20</v>
      </c>
      <c r="BF204" s="4">
        <v>30</v>
      </c>
      <c r="BG204" s="4">
        <v>30</v>
      </c>
      <c r="BH204" s="4">
        <v>30</v>
      </c>
      <c r="BI204" s="4">
        <v>30</v>
      </c>
      <c r="BJ204" s="2"/>
      <c r="BK204" s="2"/>
      <c r="BL204" s="2">
        <f t="shared" si="385"/>
        <v>140</v>
      </c>
      <c r="BM204" s="51">
        <f t="shared" si="386"/>
        <v>0.93333333333333335</v>
      </c>
      <c r="BN204" s="53">
        <f t="shared" si="478"/>
        <v>0</v>
      </c>
      <c r="BO204" s="53">
        <f t="shared" si="479"/>
        <v>0</v>
      </c>
      <c r="BP204" s="53">
        <f t="shared" si="480"/>
        <v>0</v>
      </c>
      <c r="BQ204" s="53">
        <f t="shared" si="481"/>
        <v>0</v>
      </c>
      <c r="BR204" s="53">
        <f t="shared" si="482"/>
        <v>0</v>
      </c>
      <c r="BS204" s="53">
        <f t="shared" si="483"/>
        <v>2399.9631750000003</v>
      </c>
      <c r="BT204" s="53">
        <f t="shared" si="484"/>
        <v>3599.9447625000007</v>
      </c>
      <c r="BU204" s="53">
        <f t="shared" si="485"/>
        <v>3599.9447625000007</v>
      </c>
      <c r="BV204" s="53">
        <f t="shared" si="486"/>
        <v>3599.9447625000007</v>
      </c>
      <c r="BW204" s="53">
        <f t="shared" si="487"/>
        <v>3599.9447625000007</v>
      </c>
      <c r="BX204" s="53">
        <f t="shared" si="488"/>
        <v>0</v>
      </c>
      <c r="BY204" s="53">
        <f t="shared" si="489"/>
        <v>0</v>
      </c>
      <c r="BZ204" s="10">
        <f t="shared" si="387"/>
        <v>16799.742225000002</v>
      </c>
      <c r="CA204" s="54">
        <f t="shared" si="388"/>
        <v>0</v>
      </c>
      <c r="CB204" s="10">
        <f t="shared" si="389"/>
        <v>16799.742225000002</v>
      </c>
      <c r="CC204" s="53" cm="1">
        <f t="array" aca="1" ref="CC204" ca="1">BZ204*CELL("contents",$Q204)</f>
        <v>5879.9097787500004</v>
      </c>
      <c r="CD204" s="53" cm="1">
        <f t="array" aca="1" ref="CD204" ca="1">CA204*CELL("contents",$Q204)</f>
        <v>0</v>
      </c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>
        <f t="shared" si="390"/>
        <v>0</v>
      </c>
      <c r="CR204" s="51">
        <f t="shared" si="391"/>
        <v>0</v>
      </c>
      <c r="CS204" s="53">
        <f t="shared" si="376"/>
        <v>0</v>
      </c>
      <c r="CT204" s="53">
        <f t="shared" si="392"/>
        <v>0</v>
      </c>
      <c r="CU204" s="53">
        <f t="shared" si="393"/>
        <v>0</v>
      </c>
      <c r="CV204" s="53">
        <f t="shared" si="394"/>
        <v>0</v>
      </c>
      <c r="CW204" s="53">
        <f t="shared" si="395"/>
        <v>0</v>
      </c>
      <c r="CX204" s="53">
        <f t="shared" si="396"/>
        <v>0</v>
      </c>
      <c r="CY204" s="53">
        <f t="shared" si="397"/>
        <v>0</v>
      </c>
      <c r="CZ204" s="53">
        <f t="shared" si="398"/>
        <v>0</v>
      </c>
      <c r="DA204" s="53">
        <f t="shared" si="399"/>
        <v>0</v>
      </c>
      <c r="DB204" s="53">
        <f t="shared" si="400"/>
        <v>0</v>
      </c>
      <c r="DC204" s="53">
        <f t="shared" si="401"/>
        <v>0</v>
      </c>
      <c r="DD204" s="53">
        <f t="shared" si="402"/>
        <v>0</v>
      </c>
      <c r="DE204" s="10">
        <f t="shared" si="403"/>
        <v>0</v>
      </c>
      <c r="DF204" s="54">
        <f t="shared" si="404"/>
        <v>0</v>
      </c>
      <c r="DG204" s="10">
        <f t="shared" si="405"/>
        <v>0</v>
      </c>
      <c r="DH204" s="53" cm="1">
        <f t="array" aca="1" ref="DH204" ca="1">DE204*CELL("contents",$Q204)</f>
        <v>0</v>
      </c>
      <c r="DI204" s="53" cm="1">
        <f t="array" aca="1" ref="DI204" ca="1">DF204*CELL("contents",$Q204)</f>
        <v>0</v>
      </c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>
        <f t="shared" si="406"/>
        <v>0</v>
      </c>
      <c r="DW204" s="51">
        <f t="shared" si="407"/>
        <v>0</v>
      </c>
      <c r="DX204" s="53">
        <f t="shared" si="490"/>
        <v>0</v>
      </c>
      <c r="DY204" s="53">
        <f t="shared" si="491"/>
        <v>0</v>
      </c>
      <c r="DZ204" s="53">
        <f t="shared" si="492"/>
        <v>0</v>
      </c>
      <c r="EA204" s="53">
        <f t="shared" si="493"/>
        <v>0</v>
      </c>
      <c r="EB204" s="53">
        <f t="shared" si="494"/>
        <v>0</v>
      </c>
      <c r="EC204" s="53">
        <f t="shared" si="495"/>
        <v>0</v>
      </c>
      <c r="ED204" s="53">
        <f t="shared" si="496"/>
        <v>0</v>
      </c>
      <c r="EE204" s="53">
        <f t="shared" si="497"/>
        <v>0</v>
      </c>
      <c r="EF204" s="53">
        <f t="shared" si="498"/>
        <v>0</v>
      </c>
      <c r="EG204" s="53">
        <f t="shared" si="499"/>
        <v>0</v>
      </c>
      <c r="EH204" s="53">
        <f t="shared" si="500"/>
        <v>0</v>
      </c>
      <c r="EI204" s="53">
        <f t="shared" si="501"/>
        <v>0</v>
      </c>
      <c r="EJ204" s="10">
        <f t="shared" si="408"/>
        <v>0</v>
      </c>
      <c r="EK204" s="54">
        <f t="shared" si="409"/>
        <v>0</v>
      </c>
      <c r="EL204" s="10">
        <f t="shared" si="410"/>
        <v>0</v>
      </c>
      <c r="EM204" s="53" cm="1">
        <f t="array" aca="1" ref="EM204" ca="1">EJ204*CELL("contents",$Q204)</f>
        <v>0</v>
      </c>
      <c r="EN204" s="53" cm="1">
        <f t="array" aca="1" ref="EN204" ca="1">EK204*CELL("contents",$Q204)</f>
        <v>0</v>
      </c>
      <c r="EO204" s="11">
        <f t="shared" si="447"/>
        <v>16799.742225000002</v>
      </c>
      <c r="EP204" s="2">
        <v>1</v>
      </c>
      <c r="EQ204" s="2">
        <f t="shared" ref="EQ204:ET204" si="517">EP204*1.0215</f>
        <v>1.0215000000000001</v>
      </c>
      <c r="ER204" s="2">
        <f t="shared" si="517"/>
        <v>1.0434622500000001</v>
      </c>
      <c r="ES204" s="2">
        <f t="shared" si="517"/>
        <v>1.0658966883750003</v>
      </c>
      <c r="ET204" s="2">
        <f t="shared" si="517"/>
        <v>1.0888134671750629</v>
      </c>
      <c r="EU204" s="53">
        <f t="shared" si="503"/>
        <v>0</v>
      </c>
      <c r="EV204" s="53">
        <f t="shared" si="449"/>
        <v>16799.742225000002</v>
      </c>
      <c r="EW204" s="69">
        <f t="shared" si="504"/>
        <v>0</v>
      </c>
      <c r="EX204" s="69">
        <f t="shared" si="505"/>
        <v>0</v>
      </c>
      <c r="EY204" s="9">
        <f t="shared" si="415"/>
        <v>0</v>
      </c>
      <c r="EZ204" s="9">
        <f t="shared" si="378"/>
        <v>0</v>
      </c>
      <c r="FA204" s="9">
        <f t="shared" si="379"/>
        <v>0</v>
      </c>
      <c r="FB204" s="9">
        <f t="shared" si="380"/>
        <v>0</v>
      </c>
      <c r="FC204" t="s">
        <v>1541</v>
      </c>
    </row>
    <row r="205" spans="1:159" ht="25.5" x14ac:dyDescent="0.25">
      <c r="A205" s="2">
        <v>1.2</v>
      </c>
      <c r="B205" s="2" t="s">
        <v>584</v>
      </c>
      <c r="C205" s="4" t="s">
        <v>157</v>
      </c>
      <c r="D205" s="2" t="s">
        <v>585</v>
      </c>
      <c r="E205" s="33" t="s">
        <v>586</v>
      </c>
      <c r="F205" s="2"/>
      <c r="G205" s="4" t="s">
        <v>151</v>
      </c>
      <c r="H205" s="6" t="s">
        <v>163</v>
      </c>
      <c r="I205" s="4" t="s">
        <v>348</v>
      </c>
      <c r="J205" s="7" t="s">
        <v>154</v>
      </c>
      <c r="K205" s="75">
        <v>115</v>
      </c>
      <c r="L205" s="82">
        <v>115</v>
      </c>
      <c r="M205" s="57">
        <v>0</v>
      </c>
      <c r="N205" s="86">
        <v>0</v>
      </c>
      <c r="O205" s="6" t="s">
        <v>155</v>
      </c>
      <c r="P205" s="2" t="s">
        <v>356</v>
      </c>
      <c r="Q205" s="200">
        <f>VLOOKUP(P205,Contingencies!$A$2:$D$7,4,FALSE)</f>
        <v>0.35</v>
      </c>
      <c r="R205" s="53">
        <f t="shared" si="465"/>
        <v>3432.1873365675006</v>
      </c>
      <c r="S205" s="67">
        <f t="shared" si="506"/>
        <v>0</v>
      </c>
      <c r="T205" s="4"/>
      <c r="U205" s="29"/>
      <c r="V205" s="29"/>
      <c r="W205" s="2"/>
      <c r="X205" s="2"/>
      <c r="Y205" s="2"/>
      <c r="Z205" s="2"/>
      <c r="AA205" s="38"/>
      <c r="AB205" s="24"/>
      <c r="AC205" s="2"/>
      <c r="AD205" s="2"/>
      <c r="AE205" s="2"/>
      <c r="AF205" s="2"/>
      <c r="AG205" s="2">
        <f t="shared" si="507"/>
        <v>0</v>
      </c>
      <c r="AH205" s="51">
        <f t="shared" si="381"/>
        <v>0</v>
      </c>
      <c r="AI205" s="53">
        <f t="shared" si="466"/>
        <v>0</v>
      </c>
      <c r="AJ205" s="53">
        <f t="shared" si="467"/>
        <v>0</v>
      </c>
      <c r="AK205" s="53">
        <f t="shared" si="468"/>
        <v>0</v>
      </c>
      <c r="AL205" s="53">
        <f t="shared" si="469"/>
        <v>0</v>
      </c>
      <c r="AM205" s="53">
        <f t="shared" si="470"/>
        <v>0</v>
      </c>
      <c r="AN205" s="53">
        <f t="shared" si="471"/>
        <v>0</v>
      </c>
      <c r="AO205" s="53">
        <f t="shared" si="472"/>
        <v>0</v>
      </c>
      <c r="AP205" s="53">
        <f t="shared" si="473"/>
        <v>0</v>
      </c>
      <c r="AQ205" s="53">
        <f t="shared" si="474"/>
        <v>0</v>
      </c>
      <c r="AR205" s="53">
        <f t="shared" si="475"/>
        <v>0</v>
      </c>
      <c r="AS205" s="53">
        <f t="shared" si="476"/>
        <v>0</v>
      </c>
      <c r="AT205" s="53">
        <f t="shared" si="477"/>
        <v>0</v>
      </c>
      <c r="AU205" s="10">
        <f t="shared" si="382"/>
        <v>0</v>
      </c>
      <c r="AV205" s="54">
        <f t="shared" si="383"/>
        <v>0</v>
      </c>
      <c r="AW205" s="10">
        <f t="shared" si="384"/>
        <v>0</v>
      </c>
      <c r="AX205" s="53" cm="1">
        <f t="array" aca="1" ref="AX205" ca="1">AU205*CELL("contents",$Q205)</f>
        <v>0</v>
      </c>
      <c r="AY205" s="53" cm="1">
        <f t="array" aca="1" ref="AY205" ca="1">AV205*CELL("contents",$Q205)</f>
        <v>0</v>
      </c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>
        <f t="shared" si="385"/>
        <v>0</v>
      </c>
      <c r="BM205" s="51">
        <f t="shared" si="386"/>
        <v>0</v>
      </c>
      <c r="BN205" s="53">
        <f t="shared" si="478"/>
        <v>0</v>
      </c>
      <c r="BO205" s="53">
        <f t="shared" si="479"/>
        <v>0</v>
      </c>
      <c r="BP205" s="53">
        <f t="shared" si="480"/>
        <v>0</v>
      </c>
      <c r="BQ205" s="53">
        <f t="shared" si="481"/>
        <v>0</v>
      </c>
      <c r="BR205" s="53">
        <f t="shared" si="482"/>
        <v>0</v>
      </c>
      <c r="BS205" s="53">
        <f t="shared" si="483"/>
        <v>0</v>
      </c>
      <c r="BT205" s="53">
        <f t="shared" si="484"/>
        <v>0</v>
      </c>
      <c r="BU205" s="53">
        <f t="shared" si="485"/>
        <v>0</v>
      </c>
      <c r="BV205" s="53">
        <f t="shared" si="486"/>
        <v>0</v>
      </c>
      <c r="BW205" s="53">
        <f t="shared" si="487"/>
        <v>0</v>
      </c>
      <c r="BX205" s="53">
        <f t="shared" si="488"/>
        <v>0</v>
      </c>
      <c r="BY205" s="53">
        <f t="shared" si="489"/>
        <v>0</v>
      </c>
      <c r="BZ205" s="10">
        <f t="shared" si="387"/>
        <v>0</v>
      </c>
      <c r="CA205" s="54">
        <f t="shared" si="388"/>
        <v>0</v>
      </c>
      <c r="CB205" s="10">
        <f t="shared" si="389"/>
        <v>0</v>
      </c>
      <c r="CC205" s="53" cm="1">
        <f t="array" aca="1" ref="CC205" ca="1">BZ205*CELL("contents",$Q205)</f>
        <v>0</v>
      </c>
      <c r="CD205" s="53" cm="1">
        <f t="array" aca="1" ref="CD205" ca="1">CA205*CELL("contents",$Q205)</f>
        <v>0</v>
      </c>
      <c r="CE205" s="2"/>
      <c r="CF205" s="2"/>
      <c r="CG205" s="2"/>
      <c r="CH205" s="2"/>
      <c r="CI205" s="2"/>
      <c r="CJ205" s="2"/>
      <c r="CK205" s="4">
        <v>20</v>
      </c>
      <c r="CL205" s="4">
        <v>20</v>
      </c>
      <c r="CM205" s="4">
        <v>20</v>
      </c>
      <c r="CN205" s="4">
        <v>20</v>
      </c>
      <c r="CO205" s="2"/>
      <c r="CP205" s="2"/>
      <c r="CQ205" s="2">
        <f t="shared" si="390"/>
        <v>80</v>
      </c>
      <c r="CR205" s="51">
        <f t="shared" si="391"/>
        <v>0.53333333333333333</v>
      </c>
      <c r="CS205" s="53">
        <f t="shared" si="376"/>
        <v>0</v>
      </c>
      <c r="CT205" s="53">
        <f t="shared" si="392"/>
        <v>0</v>
      </c>
      <c r="CU205" s="53">
        <f t="shared" si="393"/>
        <v>0</v>
      </c>
      <c r="CV205" s="53">
        <f t="shared" si="394"/>
        <v>0</v>
      </c>
      <c r="CW205" s="53">
        <f t="shared" si="395"/>
        <v>0</v>
      </c>
      <c r="CX205" s="53">
        <f t="shared" si="396"/>
        <v>0</v>
      </c>
      <c r="CY205" s="53">
        <f t="shared" si="397"/>
        <v>2451.5623832625006</v>
      </c>
      <c r="CZ205" s="53">
        <f t="shared" si="398"/>
        <v>2451.5623832625006</v>
      </c>
      <c r="DA205" s="53">
        <f t="shared" si="399"/>
        <v>2451.5623832625006</v>
      </c>
      <c r="DB205" s="53">
        <f t="shared" si="400"/>
        <v>2451.5623832625006</v>
      </c>
      <c r="DC205" s="53">
        <f t="shared" si="401"/>
        <v>0</v>
      </c>
      <c r="DD205" s="53">
        <f t="shared" si="402"/>
        <v>0</v>
      </c>
      <c r="DE205" s="10">
        <f t="shared" si="403"/>
        <v>9806.2495330500024</v>
      </c>
      <c r="DF205" s="54">
        <f t="shared" si="404"/>
        <v>0</v>
      </c>
      <c r="DG205" s="10">
        <f t="shared" si="405"/>
        <v>9806.2495330500024</v>
      </c>
      <c r="DH205" s="53" cm="1">
        <f t="array" aca="1" ref="DH205" ca="1">DE205*CELL("contents",$Q205)</f>
        <v>3432.1873365675006</v>
      </c>
      <c r="DI205" s="53" cm="1">
        <f t="array" aca="1" ref="DI205" ca="1">DF205*CELL("contents",$Q205)</f>
        <v>0</v>
      </c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>
        <f t="shared" si="406"/>
        <v>0</v>
      </c>
      <c r="DW205" s="51">
        <f t="shared" si="407"/>
        <v>0</v>
      </c>
      <c r="DX205" s="53">
        <f t="shared" si="490"/>
        <v>0</v>
      </c>
      <c r="DY205" s="53">
        <f t="shared" si="491"/>
        <v>0</v>
      </c>
      <c r="DZ205" s="53">
        <f t="shared" si="492"/>
        <v>0</v>
      </c>
      <c r="EA205" s="53">
        <f t="shared" si="493"/>
        <v>0</v>
      </c>
      <c r="EB205" s="53">
        <f t="shared" si="494"/>
        <v>0</v>
      </c>
      <c r="EC205" s="53">
        <f t="shared" si="495"/>
        <v>0</v>
      </c>
      <c r="ED205" s="53">
        <f t="shared" si="496"/>
        <v>0</v>
      </c>
      <c r="EE205" s="53">
        <f t="shared" si="497"/>
        <v>0</v>
      </c>
      <c r="EF205" s="53">
        <f t="shared" si="498"/>
        <v>0</v>
      </c>
      <c r="EG205" s="53">
        <f t="shared" si="499"/>
        <v>0</v>
      </c>
      <c r="EH205" s="53">
        <f t="shared" si="500"/>
        <v>0</v>
      </c>
      <c r="EI205" s="53">
        <f t="shared" si="501"/>
        <v>0</v>
      </c>
      <c r="EJ205" s="10">
        <f t="shared" si="408"/>
        <v>0</v>
      </c>
      <c r="EK205" s="54">
        <f t="shared" si="409"/>
        <v>0</v>
      </c>
      <c r="EL205" s="10">
        <f t="shared" si="410"/>
        <v>0</v>
      </c>
      <c r="EM205" s="53" cm="1">
        <f t="array" aca="1" ref="EM205" ca="1">EJ205*CELL("contents",$Q205)</f>
        <v>0</v>
      </c>
      <c r="EN205" s="53" cm="1">
        <f t="array" aca="1" ref="EN205" ca="1">EK205*CELL("contents",$Q205)</f>
        <v>0</v>
      </c>
      <c r="EO205" s="11">
        <f t="shared" si="447"/>
        <v>9806.2495330500024</v>
      </c>
      <c r="EP205" s="2">
        <v>1</v>
      </c>
      <c r="EQ205" s="2">
        <f t="shared" ref="EQ205:ET205" si="518">EP205*1.0215</f>
        <v>1.0215000000000001</v>
      </c>
      <c r="ER205" s="2">
        <f t="shared" si="518"/>
        <v>1.0434622500000001</v>
      </c>
      <c r="ES205" s="2">
        <f t="shared" si="518"/>
        <v>1.0658966883750003</v>
      </c>
      <c r="ET205" s="2">
        <f t="shared" si="518"/>
        <v>1.0888134671750629</v>
      </c>
      <c r="EU205" s="53">
        <f t="shared" si="503"/>
        <v>0</v>
      </c>
      <c r="EV205" s="53">
        <f t="shared" si="449"/>
        <v>0</v>
      </c>
      <c r="EW205" s="69">
        <f t="shared" si="504"/>
        <v>9806.2495330500024</v>
      </c>
      <c r="EX205" s="69">
        <f t="shared" si="505"/>
        <v>0</v>
      </c>
      <c r="EY205" s="9">
        <f t="shared" si="415"/>
        <v>0</v>
      </c>
      <c r="EZ205" s="9">
        <f t="shared" si="378"/>
        <v>0</v>
      </c>
      <c r="FA205" s="9">
        <f t="shared" si="379"/>
        <v>0</v>
      </c>
      <c r="FB205" s="9">
        <f t="shared" si="380"/>
        <v>0</v>
      </c>
      <c r="FC205" t="s">
        <v>1541</v>
      </c>
    </row>
    <row r="206" spans="1:159" ht="25.5" x14ac:dyDescent="0.25">
      <c r="A206" s="2">
        <v>1.2</v>
      </c>
      <c r="B206" s="2" t="s">
        <v>587</v>
      </c>
      <c r="C206" s="4" t="s">
        <v>157</v>
      </c>
      <c r="D206" s="2" t="s">
        <v>588</v>
      </c>
      <c r="E206" s="33" t="s">
        <v>589</v>
      </c>
      <c r="F206" s="2"/>
      <c r="G206" s="4" t="s">
        <v>151</v>
      </c>
      <c r="H206" s="6" t="s">
        <v>163</v>
      </c>
      <c r="I206" s="4" t="s">
        <v>348</v>
      </c>
      <c r="J206" s="7" t="s">
        <v>154</v>
      </c>
      <c r="K206" s="75">
        <v>115</v>
      </c>
      <c r="L206" s="82">
        <v>115</v>
      </c>
      <c r="M206" s="57">
        <v>0</v>
      </c>
      <c r="N206" s="86">
        <v>0</v>
      </c>
      <c r="O206" s="6" t="s">
        <v>155</v>
      </c>
      <c r="P206" s="2" t="s">
        <v>356</v>
      </c>
      <c r="Q206" s="200">
        <f>VLOOKUP(P206,Contingencies!$A$2:$D$7,4,FALSE)</f>
        <v>0.35</v>
      </c>
      <c r="R206" s="53">
        <f t="shared" si="465"/>
        <v>5148.2810048512511</v>
      </c>
      <c r="S206" s="67">
        <f t="shared" si="506"/>
        <v>0</v>
      </c>
      <c r="T206" s="4"/>
      <c r="U206" s="29"/>
      <c r="V206" s="29"/>
      <c r="W206" s="2"/>
      <c r="X206" s="2"/>
      <c r="Y206" s="2"/>
      <c r="Z206" s="2"/>
      <c r="AA206" s="38"/>
      <c r="AB206" s="24"/>
      <c r="AC206" s="2"/>
      <c r="AD206" s="2"/>
      <c r="AE206" s="2"/>
      <c r="AF206" s="2"/>
      <c r="AG206" s="2">
        <f t="shared" si="507"/>
        <v>0</v>
      </c>
      <c r="AH206" s="51">
        <f t="shared" si="381"/>
        <v>0</v>
      </c>
      <c r="AI206" s="53">
        <f t="shared" si="466"/>
        <v>0</v>
      </c>
      <c r="AJ206" s="53">
        <f t="shared" si="467"/>
        <v>0</v>
      </c>
      <c r="AK206" s="53">
        <f t="shared" si="468"/>
        <v>0</v>
      </c>
      <c r="AL206" s="53">
        <f t="shared" si="469"/>
        <v>0</v>
      </c>
      <c r="AM206" s="53">
        <f t="shared" si="470"/>
        <v>0</v>
      </c>
      <c r="AN206" s="53">
        <f t="shared" si="471"/>
        <v>0</v>
      </c>
      <c r="AO206" s="53">
        <f t="shared" si="472"/>
        <v>0</v>
      </c>
      <c r="AP206" s="53">
        <f t="shared" si="473"/>
        <v>0</v>
      </c>
      <c r="AQ206" s="53">
        <f t="shared" si="474"/>
        <v>0</v>
      </c>
      <c r="AR206" s="53">
        <f t="shared" si="475"/>
        <v>0</v>
      </c>
      <c r="AS206" s="53">
        <f t="shared" si="476"/>
        <v>0</v>
      </c>
      <c r="AT206" s="53">
        <f t="shared" si="477"/>
        <v>0</v>
      </c>
      <c r="AU206" s="10">
        <f t="shared" si="382"/>
        <v>0</v>
      </c>
      <c r="AV206" s="54">
        <f t="shared" si="383"/>
        <v>0</v>
      </c>
      <c r="AW206" s="10">
        <f t="shared" si="384"/>
        <v>0</v>
      </c>
      <c r="AX206" s="53" cm="1">
        <f t="array" aca="1" ref="AX206" ca="1">AU206*CELL("contents",$Q206)</f>
        <v>0</v>
      </c>
      <c r="AY206" s="53" cm="1">
        <f t="array" aca="1" ref="AY206" ca="1">AV206*CELL("contents",$Q206)</f>
        <v>0</v>
      </c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>
        <f t="shared" si="385"/>
        <v>0</v>
      </c>
      <c r="BM206" s="51">
        <f t="shared" si="386"/>
        <v>0</v>
      </c>
      <c r="BN206" s="53">
        <f t="shared" si="478"/>
        <v>0</v>
      </c>
      <c r="BO206" s="53">
        <f t="shared" si="479"/>
        <v>0</v>
      </c>
      <c r="BP206" s="53">
        <f t="shared" si="480"/>
        <v>0</v>
      </c>
      <c r="BQ206" s="53">
        <f t="shared" si="481"/>
        <v>0</v>
      </c>
      <c r="BR206" s="53">
        <f t="shared" si="482"/>
        <v>0</v>
      </c>
      <c r="BS206" s="53">
        <f t="shared" si="483"/>
        <v>0</v>
      </c>
      <c r="BT206" s="53">
        <f t="shared" si="484"/>
        <v>0</v>
      </c>
      <c r="BU206" s="53">
        <f t="shared" si="485"/>
        <v>0</v>
      </c>
      <c r="BV206" s="53">
        <f t="shared" si="486"/>
        <v>0</v>
      </c>
      <c r="BW206" s="53">
        <f t="shared" si="487"/>
        <v>0</v>
      </c>
      <c r="BX206" s="53">
        <f t="shared" si="488"/>
        <v>0</v>
      </c>
      <c r="BY206" s="53">
        <f t="shared" si="489"/>
        <v>0</v>
      </c>
      <c r="BZ206" s="10">
        <f t="shared" si="387"/>
        <v>0</v>
      </c>
      <c r="CA206" s="54">
        <f t="shared" si="388"/>
        <v>0</v>
      </c>
      <c r="CB206" s="10">
        <f t="shared" si="389"/>
        <v>0</v>
      </c>
      <c r="CC206" s="53" cm="1">
        <f t="array" aca="1" ref="CC206" ca="1">BZ206*CELL("contents",$Q206)</f>
        <v>0</v>
      </c>
      <c r="CD206" s="53" cm="1">
        <f t="array" aca="1" ref="CD206" ca="1">CA206*CELL("contents",$Q206)</f>
        <v>0</v>
      </c>
      <c r="CE206" s="2"/>
      <c r="CF206" s="2"/>
      <c r="CG206" s="2"/>
      <c r="CH206" s="2"/>
      <c r="CI206" s="2"/>
      <c r="CJ206" s="2"/>
      <c r="CK206" s="4">
        <v>30</v>
      </c>
      <c r="CL206" s="4">
        <v>30</v>
      </c>
      <c r="CM206" s="4">
        <v>30</v>
      </c>
      <c r="CN206" s="4">
        <v>30</v>
      </c>
      <c r="CO206" s="2"/>
      <c r="CP206" s="2"/>
      <c r="CQ206" s="2">
        <f t="shared" si="390"/>
        <v>120</v>
      </c>
      <c r="CR206" s="51">
        <f t="shared" si="391"/>
        <v>0.8</v>
      </c>
      <c r="CS206" s="53">
        <f t="shared" si="376"/>
        <v>0</v>
      </c>
      <c r="CT206" s="53">
        <f t="shared" si="392"/>
        <v>0</v>
      </c>
      <c r="CU206" s="53">
        <f t="shared" si="393"/>
        <v>0</v>
      </c>
      <c r="CV206" s="53">
        <f t="shared" si="394"/>
        <v>0</v>
      </c>
      <c r="CW206" s="53">
        <f t="shared" si="395"/>
        <v>0</v>
      </c>
      <c r="CX206" s="53">
        <f t="shared" si="396"/>
        <v>0</v>
      </c>
      <c r="CY206" s="53">
        <f t="shared" si="397"/>
        <v>3677.3435748937509</v>
      </c>
      <c r="CZ206" s="53">
        <f t="shared" si="398"/>
        <v>3677.3435748937509</v>
      </c>
      <c r="DA206" s="53">
        <f t="shared" si="399"/>
        <v>3677.3435748937509</v>
      </c>
      <c r="DB206" s="53">
        <f t="shared" si="400"/>
        <v>3677.3435748937509</v>
      </c>
      <c r="DC206" s="53">
        <f t="shared" si="401"/>
        <v>0</v>
      </c>
      <c r="DD206" s="53">
        <f t="shared" si="402"/>
        <v>0</v>
      </c>
      <c r="DE206" s="10">
        <f t="shared" si="403"/>
        <v>14709.374299575004</v>
      </c>
      <c r="DF206" s="54">
        <f t="shared" si="404"/>
        <v>0</v>
      </c>
      <c r="DG206" s="10">
        <f t="shared" si="405"/>
        <v>14709.374299575004</v>
      </c>
      <c r="DH206" s="53" cm="1">
        <f t="array" aca="1" ref="DH206" ca="1">DE206*CELL("contents",$Q206)</f>
        <v>5148.2810048512511</v>
      </c>
      <c r="DI206" s="53" cm="1">
        <f t="array" aca="1" ref="DI206" ca="1">DF206*CELL("contents",$Q206)</f>
        <v>0</v>
      </c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>
        <f t="shared" si="406"/>
        <v>0</v>
      </c>
      <c r="DW206" s="51">
        <f t="shared" si="407"/>
        <v>0</v>
      </c>
      <c r="DX206" s="53">
        <f t="shared" si="490"/>
        <v>0</v>
      </c>
      <c r="DY206" s="53">
        <f t="shared" si="491"/>
        <v>0</v>
      </c>
      <c r="DZ206" s="53">
        <f t="shared" si="492"/>
        <v>0</v>
      </c>
      <c r="EA206" s="53">
        <f t="shared" si="493"/>
        <v>0</v>
      </c>
      <c r="EB206" s="53">
        <f t="shared" si="494"/>
        <v>0</v>
      </c>
      <c r="EC206" s="53">
        <f t="shared" si="495"/>
        <v>0</v>
      </c>
      <c r="ED206" s="53">
        <f t="shared" si="496"/>
        <v>0</v>
      </c>
      <c r="EE206" s="53">
        <f t="shared" si="497"/>
        <v>0</v>
      </c>
      <c r="EF206" s="53">
        <f t="shared" si="498"/>
        <v>0</v>
      </c>
      <c r="EG206" s="53">
        <f t="shared" si="499"/>
        <v>0</v>
      </c>
      <c r="EH206" s="53">
        <f t="shared" si="500"/>
        <v>0</v>
      </c>
      <c r="EI206" s="53">
        <f t="shared" si="501"/>
        <v>0</v>
      </c>
      <c r="EJ206" s="10">
        <f t="shared" si="408"/>
        <v>0</v>
      </c>
      <c r="EK206" s="54">
        <f t="shared" si="409"/>
        <v>0</v>
      </c>
      <c r="EL206" s="10">
        <f t="shared" si="410"/>
        <v>0</v>
      </c>
      <c r="EM206" s="53" cm="1">
        <f t="array" aca="1" ref="EM206" ca="1">EJ206*CELL("contents",$Q206)</f>
        <v>0</v>
      </c>
      <c r="EN206" s="53" cm="1">
        <f t="array" aca="1" ref="EN206" ca="1">EK206*CELL("contents",$Q206)</f>
        <v>0</v>
      </c>
      <c r="EO206" s="11">
        <f t="shared" si="447"/>
        <v>14709.374299575004</v>
      </c>
      <c r="EP206" s="2">
        <v>1</v>
      </c>
      <c r="EQ206" s="2">
        <f t="shared" ref="EQ206:ET206" si="519">EP206*1.0215</f>
        <v>1.0215000000000001</v>
      </c>
      <c r="ER206" s="2">
        <f t="shared" si="519"/>
        <v>1.0434622500000001</v>
      </c>
      <c r="ES206" s="2">
        <f t="shared" si="519"/>
        <v>1.0658966883750003</v>
      </c>
      <c r="ET206" s="2">
        <f t="shared" si="519"/>
        <v>1.0888134671750629</v>
      </c>
      <c r="EU206" s="53">
        <f t="shared" si="503"/>
        <v>0</v>
      </c>
      <c r="EV206" s="53">
        <f t="shared" si="449"/>
        <v>0</v>
      </c>
      <c r="EW206" s="69">
        <f t="shared" si="504"/>
        <v>14709.374299575004</v>
      </c>
      <c r="EX206" s="69">
        <f t="shared" si="505"/>
        <v>0</v>
      </c>
      <c r="EY206" s="9">
        <f t="shared" si="415"/>
        <v>0</v>
      </c>
      <c r="EZ206" s="9">
        <f t="shared" si="378"/>
        <v>0</v>
      </c>
      <c r="FA206" s="9">
        <f t="shared" si="379"/>
        <v>0</v>
      </c>
      <c r="FB206" s="9">
        <f t="shared" si="380"/>
        <v>0</v>
      </c>
      <c r="FC206" t="s">
        <v>1541</v>
      </c>
    </row>
    <row r="207" spans="1:159" ht="25.5" x14ac:dyDescent="0.25">
      <c r="A207" s="2">
        <v>1.2</v>
      </c>
      <c r="B207" s="2" t="s">
        <v>590</v>
      </c>
      <c r="C207" s="4" t="s">
        <v>157</v>
      </c>
      <c r="D207" s="2" t="s">
        <v>591</v>
      </c>
      <c r="E207" s="33" t="s">
        <v>592</v>
      </c>
      <c r="F207" s="2"/>
      <c r="G207" s="4" t="s">
        <v>151</v>
      </c>
      <c r="H207" s="6" t="s">
        <v>163</v>
      </c>
      <c r="I207" s="4" t="s">
        <v>348</v>
      </c>
      <c r="J207" s="7" t="s">
        <v>154</v>
      </c>
      <c r="K207" s="75">
        <v>115</v>
      </c>
      <c r="L207" s="82">
        <v>115</v>
      </c>
      <c r="M207" s="57">
        <v>0</v>
      </c>
      <c r="N207" s="86">
        <v>0</v>
      </c>
      <c r="O207" s="6" t="s">
        <v>155</v>
      </c>
      <c r="P207" s="2" t="s">
        <v>356</v>
      </c>
      <c r="Q207" s="200">
        <f>VLOOKUP(P207,Contingencies!$A$2:$D$7,4,FALSE)</f>
        <v>0.35</v>
      </c>
      <c r="R207" s="53">
        <f t="shared" si="465"/>
        <v>5148.2810048512511</v>
      </c>
      <c r="S207" s="67">
        <f t="shared" si="506"/>
        <v>0</v>
      </c>
      <c r="T207" s="4"/>
      <c r="U207" s="29"/>
      <c r="V207" s="29"/>
      <c r="W207" s="2"/>
      <c r="X207" s="2"/>
      <c r="Y207" s="2"/>
      <c r="Z207" s="2"/>
      <c r="AA207" s="38"/>
      <c r="AB207" s="24"/>
      <c r="AC207" s="2"/>
      <c r="AD207" s="2"/>
      <c r="AE207" s="2"/>
      <c r="AF207" s="2"/>
      <c r="AG207" s="2">
        <f t="shared" si="507"/>
        <v>0</v>
      </c>
      <c r="AH207" s="51">
        <f t="shared" si="381"/>
        <v>0</v>
      </c>
      <c r="AI207" s="53">
        <f t="shared" si="466"/>
        <v>0</v>
      </c>
      <c r="AJ207" s="53">
        <f t="shared" si="467"/>
        <v>0</v>
      </c>
      <c r="AK207" s="53">
        <f t="shared" si="468"/>
        <v>0</v>
      </c>
      <c r="AL207" s="53">
        <f t="shared" si="469"/>
        <v>0</v>
      </c>
      <c r="AM207" s="53">
        <f t="shared" si="470"/>
        <v>0</v>
      </c>
      <c r="AN207" s="53">
        <f t="shared" si="471"/>
        <v>0</v>
      </c>
      <c r="AO207" s="53">
        <f t="shared" si="472"/>
        <v>0</v>
      </c>
      <c r="AP207" s="53">
        <f t="shared" si="473"/>
        <v>0</v>
      </c>
      <c r="AQ207" s="53">
        <f t="shared" si="474"/>
        <v>0</v>
      </c>
      <c r="AR207" s="53">
        <f t="shared" si="475"/>
        <v>0</v>
      </c>
      <c r="AS207" s="53">
        <f t="shared" si="476"/>
        <v>0</v>
      </c>
      <c r="AT207" s="53">
        <f t="shared" si="477"/>
        <v>0</v>
      </c>
      <c r="AU207" s="10">
        <f t="shared" si="382"/>
        <v>0</v>
      </c>
      <c r="AV207" s="54">
        <f t="shared" si="383"/>
        <v>0</v>
      </c>
      <c r="AW207" s="10">
        <f t="shared" si="384"/>
        <v>0</v>
      </c>
      <c r="AX207" s="53" cm="1">
        <f t="array" aca="1" ref="AX207" ca="1">AU207*CELL("contents",$Q207)</f>
        <v>0</v>
      </c>
      <c r="AY207" s="53" cm="1">
        <f t="array" aca="1" ref="AY207" ca="1">AV207*CELL("contents",$Q207)</f>
        <v>0</v>
      </c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>
        <f t="shared" si="385"/>
        <v>0</v>
      </c>
      <c r="BM207" s="51">
        <f t="shared" si="386"/>
        <v>0</v>
      </c>
      <c r="BN207" s="53">
        <f t="shared" si="478"/>
        <v>0</v>
      </c>
      <c r="BO207" s="53">
        <f t="shared" si="479"/>
        <v>0</v>
      </c>
      <c r="BP207" s="53">
        <f t="shared" si="480"/>
        <v>0</v>
      </c>
      <c r="BQ207" s="53">
        <f t="shared" si="481"/>
        <v>0</v>
      </c>
      <c r="BR207" s="53">
        <f t="shared" si="482"/>
        <v>0</v>
      </c>
      <c r="BS207" s="53">
        <f t="shared" si="483"/>
        <v>0</v>
      </c>
      <c r="BT207" s="53">
        <f t="shared" si="484"/>
        <v>0</v>
      </c>
      <c r="BU207" s="53">
        <f t="shared" si="485"/>
        <v>0</v>
      </c>
      <c r="BV207" s="53">
        <f t="shared" si="486"/>
        <v>0</v>
      </c>
      <c r="BW207" s="53">
        <f t="shared" si="487"/>
        <v>0</v>
      </c>
      <c r="BX207" s="53">
        <f t="shared" si="488"/>
        <v>0</v>
      </c>
      <c r="BY207" s="53">
        <f t="shared" si="489"/>
        <v>0</v>
      </c>
      <c r="BZ207" s="10">
        <f t="shared" si="387"/>
        <v>0</v>
      </c>
      <c r="CA207" s="54">
        <f t="shared" si="388"/>
        <v>0</v>
      </c>
      <c r="CB207" s="10">
        <f t="shared" si="389"/>
        <v>0</v>
      </c>
      <c r="CC207" s="53" cm="1">
        <f t="array" aca="1" ref="CC207" ca="1">BZ207*CELL("contents",$Q207)</f>
        <v>0</v>
      </c>
      <c r="CD207" s="53" cm="1">
        <f t="array" aca="1" ref="CD207" ca="1">CA207*CELL("contents",$Q207)</f>
        <v>0</v>
      </c>
      <c r="CE207" s="2"/>
      <c r="CF207" s="2"/>
      <c r="CG207" s="2"/>
      <c r="CH207" s="2"/>
      <c r="CI207" s="2"/>
      <c r="CJ207" s="2"/>
      <c r="CK207" s="4">
        <v>30</v>
      </c>
      <c r="CL207" s="4">
        <v>30</v>
      </c>
      <c r="CM207" s="4">
        <v>30</v>
      </c>
      <c r="CN207" s="4">
        <v>30</v>
      </c>
      <c r="CO207" s="2"/>
      <c r="CP207" s="2"/>
      <c r="CQ207" s="2">
        <f t="shared" si="390"/>
        <v>120</v>
      </c>
      <c r="CR207" s="51">
        <f t="shared" si="391"/>
        <v>0.8</v>
      </c>
      <c r="CS207" s="53">
        <f t="shared" si="376"/>
        <v>0</v>
      </c>
      <c r="CT207" s="53">
        <f t="shared" si="392"/>
        <v>0</v>
      </c>
      <c r="CU207" s="53">
        <f t="shared" si="393"/>
        <v>0</v>
      </c>
      <c r="CV207" s="53">
        <f t="shared" si="394"/>
        <v>0</v>
      </c>
      <c r="CW207" s="53">
        <f t="shared" si="395"/>
        <v>0</v>
      </c>
      <c r="CX207" s="53">
        <f t="shared" si="396"/>
        <v>0</v>
      </c>
      <c r="CY207" s="53">
        <f t="shared" si="397"/>
        <v>3677.3435748937509</v>
      </c>
      <c r="CZ207" s="53">
        <f t="shared" si="398"/>
        <v>3677.3435748937509</v>
      </c>
      <c r="DA207" s="53">
        <f t="shared" si="399"/>
        <v>3677.3435748937509</v>
      </c>
      <c r="DB207" s="53">
        <f t="shared" si="400"/>
        <v>3677.3435748937509</v>
      </c>
      <c r="DC207" s="53">
        <f t="shared" si="401"/>
        <v>0</v>
      </c>
      <c r="DD207" s="53">
        <f t="shared" si="402"/>
        <v>0</v>
      </c>
      <c r="DE207" s="10">
        <f t="shared" si="403"/>
        <v>14709.374299575004</v>
      </c>
      <c r="DF207" s="54">
        <f t="shared" si="404"/>
        <v>0</v>
      </c>
      <c r="DG207" s="10">
        <f t="shared" si="405"/>
        <v>14709.374299575004</v>
      </c>
      <c r="DH207" s="53" cm="1">
        <f t="array" aca="1" ref="DH207" ca="1">DE207*CELL("contents",$Q207)</f>
        <v>5148.2810048512511</v>
      </c>
      <c r="DI207" s="53" cm="1">
        <f t="array" aca="1" ref="DI207" ca="1">DF207*CELL("contents",$Q207)</f>
        <v>0</v>
      </c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>
        <f t="shared" si="406"/>
        <v>0</v>
      </c>
      <c r="DW207" s="51">
        <f t="shared" si="407"/>
        <v>0</v>
      </c>
      <c r="DX207" s="53">
        <f t="shared" si="490"/>
        <v>0</v>
      </c>
      <c r="DY207" s="53">
        <f t="shared" si="491"/>
        <v>0</v>
      </c>
      <c r="DZ207" s="53">
        <f t="shared" si="492"/>
        <v>0</v>
      </c>
      <c r="EA207" s="53">
        <f t="shared" si="493"/>
        <v>0</v>
      </c>
      <c r="EB207" s="53">
        <f t="shared" si="494"/>
        <v>0</v>
      </c>
      <c r="EC207" s="53">
        <f t="shared" si="495"/>
        <v>0</v>
      </c>
      <c r="ED207" s="53">
        <f t="shared" si="496"/>
        <v>0</v>
      </c>
      <c r="EE207" s="53">
        <f t="shared" si="497"/>
        <v>0</v>
      </c>
      <c r="EF207" s="53">
        <f t="shared" si="498"/>
        <v>0</v>
      </c>
      <c r="EG207" s="53">
        <f t="shared" si="499"/>
        <v>0</v>
      </c>
      <c r="EH207" s="53">
        <f t="shared" si="500"/>
        <v>0</v>
      </c>
      <c r="EI207" s="53">
        <f t="shared" si="501"/>
        <v>0</v>
      </c>
      <c r="EJ207" s="10">
        <f t="shared" si="408"/>
        <v>0</v>
      </c>
      <c r="EK207" s="54">
        <f t="shared" si="409"/>
        <v>0</v>
      </c>
      <c r="EL207" s="10">
        <f t="shared" si="410"/>
        <v>0</v>
      </c>
      <c r="EM207" s="53" cm="1">
        <f t="array" aca="1" ref="EM207" ca="1">EJ207*CELL("contents",$Q207)</f>
        <v>0</v>
      </c>
      <c r="EN207" s="53" cm="1">
        <f t="array" aca="1" ref="EN207" ca="1">EK207*CELL("contents",$Q207)</f>
        <v>0</v>
      </c>
      <c r="EO207" s="11">
        <f t="shared" si="447"/>
        <v>14709.374299575004</v>
      </c>
      <c r="EP207" s="2">
        <v>1</v>
      </c>
      <c r="EQ207" s="2">
        <f t="shared" ref="EQ207:ET207" si="520">EP207*1.0215</f>
        <v>1.0215000000000001</v>
      </c>
      <c r="ER207" s="2">
        <f t="shared" si="520"/>
        <v>1.0434622500000001</v>
      </c>
      <c r="ES207" s="2">
        <f t="shared" si="520"/>
        <v>1.0658966883750003</v>
      </c>
      <c r="ET207" s="2">
        <f t="shared" si="520"/>
        <v>1.0888134671750629</v>
      </c>
      <c r="EU207" s="53">
        <f t="shared" si="503"/>
        <v>0</v>
      </c>
      <c r="EV207" s="53">
        <f t="shared" si="449"/>
        <v>0</v>
      </c>
      <c r="EW207" s="69">
        <f t="shared" si="504"/>
        <v>14709.374299575004</v>
      </c>
      <c r="EX207" s="69">
        <f t="shared" si="505"/>
        <v>0</v>
      </c>
      <c r="EY207" s="9">
        <f t="shared" si="415"/>
        <v>0</v>
      </c>
      <c r="EZ207" s="9">
        <f t="shared" si="378"/>
        <v>0</v>
      </c>
      <c r="FA207" s="9">
        <f t="shared" si="379"/>
        <v>0</v>
      </c>
      <c r="FB207" s="9">
        <f t="shared" si="380"/>
        <v>0</v>
      </c>
      <c r="FC207" t="s">
        <v>1541</v>
      </c>
    </row>
    <row r="208" spans="1:159" x14ac:dyDescent="0.25">
      <c r="A208" s="2">
        <v>1.2</v>
      </c>
      <c r="B208" s="2" t="s">
        <v>593</v>
      </c>
      <c r="C208" s="4" t="s">
        <v>157</v>
      </c>
      <c r="D208" s="2" t="s">
        <v>594</v>
      </c>
      <c r="E208" s="33" t="s">
        <v>595</v>
      </c>
      <c r="F208" s="2"/>
      <c r="G208" s="4" t="s">
        <v>151</v>
      </c>
      <c r="H208" s="6" t="s">
        <v>163</v>
      </c>
      <c r="I208" s="4" t="s">
        <v>348</v>
      </c>
      <c r="J208" s="7" t="s">
        <v>154</v>
      </c>
      <c r="K208" s="75">
        <v>115</v>
      </c>
      <c r="L208" s="81">
        <v>115</v>
      </c>
      <c r="M208" s="56">
        <v>0</v>
      </c>
      <c r="N208" s="86">
        <v>0</v>
      </c>
      <c r="O208" s="6" t="s">
        <v>155</v>
      </c>
      <c r="P208" s="2" t="s">
        <v>356</v>
      </c>
      <c r="Q208" s="200">
        <f>VLOOKUP(P208,Contingencies!$A$2:$D$7,4,FALSE)</f>
        <v>0.35</v>
      </c>
      <c r="R208" s="53">
        <f t="shared" si="465"/>
        <v>5148.2810048512511</v>
      </c>
      <c r="S208" s="67">
        <f t="shared" si="506"/>
        <v>0</v>
      </c>
      <c r="T208" s="4"/>
      <c r="U208" s="29"/>
      <c r="V208" s="29"/>
      <c r="W208" s="2"/>
      <c r="X208" s="2"/>
      <c r="Y208" s="2"/>
      <c r="Z208" s="2"/>
      <c r="AA208" s="38"/>
      <c r="AB208" s="24"/>
      <c r="AC208" s="2"/>
      <c r="AD208" s="2"/>
      <c r="AE208" s="2"/>
      <c r="AF208" s="2"/>
      <c r="AG208" s="2">
        <f t="shared" si="507"/>
        <v>0</v>
      </c>
      <c r="AH208" s="51">
        <f t="shared" si="381"/>
        <v>0</v>
      </c>
      <c r="AI208" s="53">
        <f t="shared" si="466"/>
        <v>0</v>
      </c>
      <c r="AJ208" s="53">
        <f t="shared" si="467"/>
        <v>0</v>
      </c>
      <c r="AK208" s="53">
        <f t="shared" si="468"/>
        <v>0</v>
      </c>
      <c r="AL208" s="53">
        <f t="shared" si="469"/>
        <v>0</v>
      </c>
      <c r="AM208" s="53">
        <f t="shared" si="470"/>
        <v>0</v>
      </c>
      <c r="AN208" s="53">
        <f t="shared" si="471"/>
        <v>0</v>
      </c>
      <c r="AO208" s="53">
        <f t="shared" si="472"/>
        <v>0</v>
      </c>
      <c r="AP208" s="53">
        <f t="shared" si="473"/>
        <v>0</v>
      </c>
      <c r="AQ208" s="53">
        <f t="shared" si="474"/>
        <v>0</v>
      </c>
      <c r="AR208" s="53">
        <f t="shared" si="475"/>
        <v>0</v>
      </c>
      <c r="AS208" s="53">
        <f t="shared" si="476"/>
        <v>0</v>
      </c>
      <c r="AT208" s="53">
        <f t="shared" si="477"/>
        <v>0</v>
      </c>
      <c r="AU208" s="10">
        <f t="shared" si="382"/>
        <v>0</v>
      </c>
      <c r="AV208" s="54">
        <f t="shared" si="383"/>
        <v>0</v>
      </c>
      <c r="AW208" s="10">
        <f t="shared" si="384"/>
        <v>0</v>
      </c>
      <c r="AX208" s="53" cm="1">
        <f t="array" aca="1" ref="AX208" ca="1">AU208*CELL("contents",$Q208)</f>
        <v>0</v>
      </c>
      <c r="AY208" s="53" cm="1">
        <f t="array" aca="1" ref="AY208" ca="1">AV208*CELL("contents",$Q208)</f>
        <v>0</v>
      </c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>
        <f t="shared" si="385"/>
        <v>0</v>
      </c>
      <c r="BM208" s="51">
        <f t="shared" si="386"/>
        <v>0</v>
      </c>
      <c r="BN208" s="53">
        <f t="shared" si="478"/>
        <v>0</v>
      </c>
      <c r="BO208" s="53">
        <f t="shared" si="479"/>
        <v>0</v>
      </c>
      <c r="BP208" s="53">
        <f t="shared" si="480"/>
        <v>0</v>
      </c>
      <c r="BQ208" s="53">
        <f t="shared" si="481"/>
        <v>0</v>
      </c>
      <c r="BR208" s="53">
        <f t="shared" si="482"/>
        <v>0</v>
      </c>
      <c r="BS208" s="53">
        <f t="shared" si="483"/>
        <v>0</v>
      </c>
      <c r="BT208" s="53">
        <f t="shared" si="484"/>
        <v>0</v>
      </c>
      <c r="BU208" s="53">
        <f t="shared" si="485"/>
        <v>0</v>
      </c>
      <c r="BV208" s="53">
        <f t="shared" si="486"/>
        <v>0</v>
      </c>
      <c r="BW208" s="53">
        <f t="shared" si="487"/>
        <v>0</v>
      </c>
      <c r="BX208" s="53">
        <f t="shared" si="488"/>
        <v>0</v>
      </c>
      <c r="BY208" s="53">
        <f t="shared" si="489"/>
        <v>0</v>
      </c>
      <c r="BZ208" s="10">
        <f t="shared" si="387"/>
        <v>0</v>
      </c>
      <c r="CA208" s="54">
        <f t="shared" si="388"/>
        <v>0</v>
      </c>
      <c r="CB208" s="10">
        <f t="shared" si="389"/>
        <v>0</v>
      </c>
      <c r="CC208" s="53" cm="1">
        <f t="array" aca="1" ref="CC208" ca="1">BZ208*CELL("contents",$Q208)</f>
        <v>0</v>
      </c>
      <c r="CD208" s="53" cm="1">
        <f t="array" aca="1" ref="CD208" ca="1">CA208*CELL("contents",$Q208)</f>
        <v>0</v>
      </c>
      <c r="CE208" s="2"/>
      <c r="CF208" s="2"/>
      <c r="CG208" s="2"/>
      <c r="CH208" s="2"/>
      <c r="CI208" s="2"/>
      <c r="CJ208" s="2"/>
      <c r="CK208" s="4">
        <v>30</v>
      </c>
      <c r="CL208" s="4">
        <v>30</v>
      </c>
      <c r="CM208" s="4">
        <v>30</v>
      </c>
      <c r="CN208" s="4">
        <v>30</v>
      </c>
      <c r="CO208" s="2"/>
      <c r="CP208" s="2"/>
      <c r="CQ208" s="2">
        <f t="shared" si="390"/>
        <v>120</v>
      </c>
      <c r="CR208" s="51">
        <f t="shared" si="391"/>
        <v>0.8</v>
      </c>
      <c r="CS208" s="53">
        <f t="shared" si="376"/>
        <v>0</v>
      </c>
      <c r="CT208" s="53">
        <f t="shared" si="392"/>
        <v>0</v>
      </c>
      <c r="CU208" s="53">
        <f t="shared" si="393"/>
        <v>0</v>
      </c>
      <c r="CV208" s="53">
        <f t="shared" si="394"/>
        <v>0</v>
      </c>
      <c r="CW208" s="53">
        <f t="shared" si="395"/>
        <v>0</v>
      </c>
      <c r="CX208" s="53">
        <f t="shared" si="396"/>
        <v>0</v>
      </c>
      <c r="CY208" s="53">
        <f t="shared" si="397"/>
        <v>3677.3435748937509</v>
      </c>
      <c r="CZ208" s="53">
        <f t="shared" si="398"/>
        <v>3677.3435748937509</v>
      </c>
      <c r="DA208" s="53">
        <f t="shared" si="399"/>
        <v>3677.3435748937509</v>
      </c>
      <c r="DB208" s="53">
        <f t="shared" si="400"/>
        <v>3677.3435748937509</v>
      </c>
      <c r="DC208" s="53">
        <f t="shared" si="401"/>
        <v>0</v>
      </c>
      <c r="DD208" s="53">
        <f t="shared" si="402"/>
        <v>0</v>
      </c>
      <c r="DE208" s="10">
        <f t="shared" si="403"/>
        <v>14709.374299575004</v>
      </c>
      <c r="DF208" s="54">
        <f t="shared" si="404"/>
        <v>0</v>
      </c>
      <c r="DG208" s="10">
        <f t="shared" si="405"/>
        <v>14709.374299575004</v>
      </c>
      <c r="DH208" s="53" cm="1">
        <f t="array" aca="1" ref="DH208" ca="1">DE208*CELL("contents",$Q208)</f>
        <v>5148.2810048512511</v>
      </c>
      <c r="DI208" s="53" cm="1">
        <f t="array" aca="1" ref="DI208" ca="1">DF208*CELL("contents",$Q208)</f>
        <v>0</v>
      </c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>
        <f t="shared" si="406"/>
        <v>0</v>
      </c>
      <c r="DW208" s="51">
        <f t="shared" si="407"/>
        <v>0</v>
      </c>
      <c r="DX208" s="53">
        <f t="shared" si="490"/>
        <v>0</v>
      </c>
      <c r="DY208" s="53">
        <f t="shared" si="491"/>
        <v>0</v>
      </c>
      <c r="DZ208" s="53">
        <f t="shared" si="492"/>
        <v>0</v>
      </c>
      <c r="EA208" s="53">
        <f t="shared" si="493"/>
        <v>0</v>
      </c>
      <c r="EB208" s="53">
        <f t="shared" si="494"/>
        <v>0</v>
      </c>
      <c r="EC208" s="53">
        <f t="shared" si="495"/>
        <v>0</v>
      </c>
      <c r="ED208" s="53">
        <f t="shared" si="496"/>
        <v>0</v>
      </c>
      <c r="EE208" s="53">
        <f t="shared" si="497"/>
        <v>0</v>
      </c>
      <c r="EF208" s="53">
        <f t="shared" si="498"/>
        <v>0</v>
      </c>
      <c r="EG208" s="53">
        <f t="shared" si="499"/>
        <v>0</v>
      </c>
      <c r="EH208" s="53">
        <f t="shared" si="500"/>
        <v>0</v>
      </c>
      <c r="EI208" s="53">
        <f t="shared" si="501"/>
        <v>0</v>
      </c>
      <c r="EJ208" s="10">
        <f t="shared" si="408"/>
        <v>0</v>
      </c>
      <c r="EK208" s="54">
        <f t="shared" si="409"/>
        <v>0</v>
      </c>
      <c r="EL208" s="10">
        <f t="shared" si="410"/>
        <v>0</v>
      </c>
      <c r="EM208" s="53" cm="1">
        <f t="array" aca="1" ref="EM208" ca="1">EJ208*CELL("contents",$Q208)</f>
        <v>0</v>
      </c>
      <c r="EN208" s="53" cm="1">
        <f t="array" aca="1" ref="EN208" ca="1">EK208*CELL("contents",$Q208)</f>
        <v>0</v>
      </c>
      <c r="EO208" s="11">
        <f t="shared" si="447"/>
        <v>14709.374299575004</v>
      </c>
      <c r="EP208" s="2">
        <v>1</v>
      </c>
      <c r="EQ208" s="2">
        <f t="shared" ref="EQ208:ET208" si="521">EP208*1.0215</f>
        <v>1.0215000000000001</v>
      </c>
      <c r="ER208" s="2">
        <f t="shared" si="521"/>
        <v>1.0434622500000001</v>
      </c>
      <c r="ES208" s="2">
        <f t="shared" si="521"/>
        <v>1.0658966883750003</v>
      </c>
      <c r="ET208" s="2">
        <f t="shared" si="521"/>
        <v>1.0888134671750629</v>
      </c>
      <c r="EU208" s="53">
        <f t="shared" si="503"/>
        <v>0</v>
      </c>
      <c r="EV208" s="53">
        <f t="shared" si="449"/>
        <v>0</v>
      </c>
      <c r="EW208" s="69">
        <f t="shared" si="504"/>
        <v>14709.374299575004</v>
      </c>
      <c r="EX208" s="69">
        <f t="shared" si="505"/>
        <v>0</v>
      </c>
      <c r="EY208" s="9">
        <f t="shared" si="415"/>
        <v>0</v>
      </c>
      <c r="EZ208" s="9">
        <f t="shared" ref="EZ208:EZ271" si="522">EV208*$M208</f>
        <v>0</v>
      </c>
      <c r="FA208" s="9">
        <f t="shared" ref="FA208:FA271" si="523">EW208*$M208</f>
        <v>0</v>
      </c>
      <c r="FB208" s="9">
        <f t="shared" ref="FB208:FB271" si="524">EX208*$M208</f>
        <v>0</v>
      </c>
      <c r="FC208" t="s">
        <v>1541</v>
      </c>
    </row>
    <row r="209" spans="1:159" ht="25.5" x14ac:dyDescent="0.25">
      <c r="A209" s="2">
        <v>1.2</v>
      </c>
      <c r="B209" s="2" t="s">
        <v>596</v>
      </c>
      <c r="C209" s="4" t="s">
        <v>157</v>
      </c>
      <c r="D209" s="2" t="s">
        <v>597</v>
      </c>
      <c r="E209" s="33" t="s">
        <v>598</v>
      </c>
      <c r="F209" s="2"/>
      <c r="G209" s="4" t="s">
        <v>151</v>
      </c>
      <c r="H209" s="6" t="s">
        <v>163</v>
      </c>
      <c r="I209" s="4" t="s">
        <v>348</v>
      </c>
      <c r="J209" s="7" t="s">
        <v>154</v>
      </c>
      <c r="K209" s="75">
        <v>115</v>
      </c>
      <c r="L209" s="81">
        <v>115</v>
      </c>
      <c r="M209" s="56">
        <v>0</v>
      </c>
      <c r="N209" s="86">
        <v>0</v>
      </c>
      <c r="O209" s="6" t="s">
        <v>155</v>
      </c>
      <c r="P209" s="2" t="s">
        <v>352</v>
      </c>
      <c r="Q209" s="200">
        <f>VLOOKUP(P209,Contingencies!$A$2:$D$7,4,FALSE)</f>
        <v>0.2</v>
      </c>
      <c r="R209" s="53">
        <f t="shared" si="465"/>
        <v>3171.7575000000006</v>
      </c>
      <c r="S209" s="67">
        <f t="shared" si="506"/>
        <v>0</v>
      </c>
      <c r="T209" s="4"/>
      <c r="U209" s="4"/>
      <c r="V209" s="4"/>
      <c r="W209" s="8"/>
      <c r="X209" s="8"/>
      <c r="Y209" s="4"/>
      <c r="Z209" s="12">
        <v>35</v>
      </c>
      <c r="AA209" s="12">
        <v>35</v>
      </c>
      <c r="AB209" s="12"/>
      <c r="AC209" s="12">
        <v>35</v>
      </c>
      <c r="AD209" s="12"/>
      <c r="AE209" s="12">
        <v>30</v>
      </c>
      <c r="AF209" s="8"/>
      <c r="AG209" s="2">
        <f t="shared" si="507"/>
        <v>135</v>
      </c>
      <c r="AH209" s="51">
        <f t="shared" ref="AH209:AH272" si="525">(AG209/1800)*12</f>
        <v>0.89999999999999991</v>
      </c>
      <c r="AI209" s="53">
        <f t="shared" si="466"/>
        <v>0</v>
      </c>
      <c r="AJ209" s="53">
        <f t="shared" si="467"/>
        <v>0</v>
      </c>
      <c r="AK209" s="53">
        <f t="shared" si="468"/>
        <v>0</v>
      </c>
      <c r="AL209" s="53">
        <f t="shared" si="469"/>
        <v>0</v>
      </c>
      <c r="AM209" s="53">
        <f t="shared" si="470"/>
        <v>0</v>
      </c>
      <c r="AN209" s="53">
        <f t="shared" si="471"/>
        <v>4111.5375000000004</v>
      </c>
      <c r="AO209" s="53">
        <f t="shared" si="472"/>
        <v>4111.5375000000004</v>
      </c>
      <c r="AP209" s="53">
        <f t="shared" si="473"/>
        <v>0</v>
      </c>
      <c r="AQ209" s="53">
        <f t="shared" si="474"/>
        <v>4111.5375000000004</v>
      </c>
      <c r="AR209" s="53">
        <f t="shared" si="475"/>
        <v>0</v>
      </c>
      <c r="AS209" s="53">
        <f t="shared" si="476"/>
        <v>3524.1750000000002</v>
      </c>
      <c r="AT209" s="53">
        <f t="shared" si="477"/>
        <v>0</v>
      </c>
      <c r="AU209" s="10">
        <f t="shared" ref="AU209:AU272" si="526">SUM(AI209:AT209)</f>
        <v>15858.787500000002</v>
      </c>
      <c r="AV209" s="54">
        <f t="shared" si="383"/>
        <v>0</v>
      </c>
      <c r="AW209" s="10">
        <f t="shared" ref="AW209:AW272" si="527">AU209+AV209</f>
        <v>15858.787500000002</v>
      </c>
      <c r="AX209" s="53" cm="1">
        <f t="array" aca="1" ref="AX209" ca="1">AU209*CELL("contents",$Q209)</f>
        <v>3171.7575000000006</v>
      </c>
      <c r="AY209" s="53" cm="1">
        <f t="array" aca="1" ref="AY209" ca="1">AV209*CELL("contents",$Q209)</f>
        <v>0</v>
      </c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2">
        <f t="shared" ref="BL209:BL272" si="528">IF($G209="Labor Hours",SUM(AZ209:BK209),0)</f>
        <v>0</v>
      </c>
      <c r="BM209" s="51">
        <f t="shared" ref="BM209:BM272" si="529">(BL209/1800)*12</f>
        <v>0</v>
      </c>
      <c r="BN209" s="53">
        <f t="shared" si="478"/>
        <v>0</v>
      </c>
      <c r="BO209" s="53">
        <f t="shared" si="479"/>
        <v>0</v>
      </c>
      <c r="BP209" s="53">
        <f t="shared" si="480"/>
        <v>0</v>
      </c>
      <c r="BQ209" s="53">
        <f t="shared" si="481"/>
        <v>0</v>
      </c>
      <c r="BR209" s="53">
        <f t="shared" si="482"/>
        <v>0</v>
      </c>
      <c r="BS209" s="53">
        <f t="shared" si="483"/>
        <v>0</v>
      </c>
      <c r="BT209" s="53">
        <f t="shared" si="484"/>
        <v>0</v>
      </c>
      <c r="BU209" s="53">
        <f t="shared" si="485"/>
        <v>0</v>
      </c>
      <c r="BV209" s="53">
        <f t="shared" si="486"/>
        <v>0</v>
      </c>
      <c r="BW209" s="53">
        <f t="shared" si="487"/>
        <v>0</v>
      </c>
      <c r="BX209" s="53">
        <f t="shared" si="488"/>
        <v>0</v>
      </c>
      <c r="BY209" s="53">
        <f t="shared" si="489"/>
        <v>0</v>
      </c>
      <c r="BZ209" s="10">
        <f t="shared" ref="BZ209:BZ272" si="530">SUM(BN209:BY209)</f>
        <v>0</v>
      </c>
      <c r="CA209" s="54">
        <f t="shared" ref="CA209:CA272" si="531">IF($G209="CapEx",0,BZ209*$N209)</f>
        <v>0</v>
      </c>
      <c r="CB209" s="10">
        <f t="shared" ref="CB209:CB272" si="532">BZ209+CA209</f>
        <v>0</v>
      </c>
      <c r="CC209" s="53" cm="1">
        <f t="array" aca="1" ref="CC209" ca="1">BZ209*CELL("contents",$Q209)</f>
        <v>0</v>
      </c>
      <c r="CD209" s="53" cm="1">
        <f t="array" aca="1" ref="CD209" ca="1">CA209*CELL("contents",$Q209)</f>
        <v>0</v>
      </c>
      <c r="CE209" s="4"/>
      <c r="CF209" s="4"/>
      <c r="CG209" s="4"/>
      <c r="CH209" s="4"/>
      <c r="CI209" s="4"/>
      <c r="CJ209" s="4"/>
      <c r="CK209" s="4"/>
      <c r="CL209" s="4"/>
      <c r="CM209" s="4"/>
      <c r="CN209" s="2"/>
      <c r="CO209" s="2"/>
      <c r="CP209" s="2"/>
      <c r="CQ209" s="2">
        <f t="shared" ref="CQ209:CQ272" si="533">IF($G209="Labor Hours",SUM(CE209:CP209),0)</f>
        <v>0</v>
      </c>
      <c r="CR209" s="51">
        <f t="shared" ref="CR209:CR272" si="534">(CQ209/1800)*12</f>
        <v>0</v>
      </c>
      <c r="CS209" s="53">
        <f t="shared" ref="CS209:CS272" si="535">IF($G209="Labor Hours",CE209*$K209*(1+$M209)*$ES209,CE209)</f>
        <v>0</v>
      </c>
      <c r="CT209" s="53">
        <f t="shared" si="392"/>
        <v>0</v>
      </c>
      <c r="CU209" s="53">
        <f t="shared" si="393"/>
        <v>0</v>
      </c>
      <c r="CV209" s="53">
        <f t="shared" si="394"/>
        <v>0</v>
      </c>
      <c r="CW209" s="53">
        <f t="shared" si="395"/>
        <v>0</v>
      </c>
      <c r="CX209" s="53">
        <f t="shared" si="396"/>
        <v>0</v>
      </c>
      <c r="CY209" s="53">
        <f t="shared" si="397"/>
        <v>0</v>
      </c>
      <c r="CZ209" s="53">
        <f t="shared" si="398"/>
        <v>0</v>
      </c>
      <c r="DA209" s="53">
        <f t="shared" si="399"/>
        <v>0</v>
      </c>
      <c r="DB209" s="53">
        <f t="shared" si="400"/>
        <v>0</v>
      </c>
      <c r="DC209" s="53">
        <f t="shared" si="401"/>
        <v>0</v>
      </c>
      <c r="DD209" s="53">
        <f t="shared" si="402"/>
        <v>0</v>
      </c>
      <c r="DE209" s="10">
        <f t="shared" ref="DE209:DE272" si="536">SUM(CS209:DD209)</f>
        <v>0</v>
      </c>
      <c r="DF209" s="54">
        <f t="shared" ref="DF209:DF272" si="537">IF($G209="CapEx",0,DE209*$N209)</f>
        <v>0</v>
      </c>
      <c r="DG209" s="10">
        <f t="shared" ref="DG209:DG272" si="538">SUM(DE209:DF209)</f>
        <v>0</v>
      </c>
      <c r="DH209" s="53" cm="1">
        <f t="array" aca="1" ref="DH209" ca="1">DE209*CELL("contents",$Q209)</f>
        <v>0</v>
      </c>
      <c r="DI209" s="53" cm="1">
        <f t="array" aca="1" ref="DI209" ca="1">DF209*CELL("contents",$Q209)</f>
        <v>0</v>
      </c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>
        <f t="shared" ref="DV209:DV272" si="539">IF($G209="Labor Hours",SUM(DJ209:DU209),0)</f>
        <v>0</v>
      </c>
      <c r="DW209" s="51">
        <f t="shared" ref="DW209:DW272" si="540">(DV209/1800)*12</f>
        <v>0</v>
      </c>
      <c r="DX209" s="53">
        <f t="shared" si="490"/>
        <v>0</v>
      </c>
      <c r="DY209" s="53">
        <f t="shared" si="491"/>
        <v>0</v>
      </c>
      <c r="DZ209" s="53">
        <f t="shared" si="492"/>
        <v>0</v>
      </c>
      <c r="EA209" s="53">
        <f t="shared" si="493"/>
        <v>0</v>
      </c>
      <c r="EB209" s="53">
        <f t="shared" si="494"/>
        <v>0</v>
      </c>
      <c r="EC209" s="53">
        <f t="shared" si="495"/>
        <v>0</v>
      </c>
      <c r="ED209" s="53">
        <f t="shared" si="496"/>
        <v>0</v>
      </c>
      <c r="EE209" s="53">
        <f t="shared" si="497"/>
        <v>0</v>
      </c>
      <c r="EF209" s="53">
        <f t="shared" si="498"/>
        <v>0</v>
      </c>
      <c r="EG209" s="53">
        <f t="shared" si="499"/>
        <v>0</v>
      </c>
      <c r="EH209" s="53">
        <f t="shared" si="500"/>
        <v>0</v>
      </c>
      <c r="EI209" s="53">
        <f t="shared" si="501"/>
        <v>0</v>
      </c>
      <c r="EJ209" s="10">
        <f t="shared" ref="EJ209:EJ272" si="541">SUM(DX209:EI209)</f>
        <v>0</v>
      </c>
      <c r="EK209" s="54">
        <f t="shared" ref="EK209:EK272" si="542">IF($G209="CapEx",0,EJ209*$N209)</f>
        <v>0</v>
      </c>
      <c r="EL209" s="10">
        <f t="shared" ref="EL209:EL272" si="543">SUM(EJ209:EK209)</f>
        <v>0</v>
      </c>
      <c r="EM209" s="53" cm="1">
        <f t="array" aca="1" ref="EM209" ca="1">EJ209*CELL("contents",$Q209)</f>
        <v>0</v>
      </c>
      <c r="EN209" s="53" cm="1">
        <f t="array" aca="1" ref="EN209" ca="1">EK209*CELL("contents",$Q209)</f>
        <v>0</v>
      </c>
      <c r="EO209" s="11">
        <f t="shared" ref="EO209:EO272" si="544">AW209+CB209+DG209+EL209</f>
        <v>15858.787500000002</v>
      </c>
      <c r="EP209" s="2">
        <v>1</v>
      </c>
      <c r="EQ209" s="2">
        <f t="shared" ref="EQ209:ET209" si="545">EP209*1.0215</f>
        <v>1.0215000000000001</v>
      </c>
      <c r="ER209" s="2">
        <f t="shared" si="545"/>
        <v>1.0434622500000001</v>
      </c>
      <c r="ES209" s="2">
        <f t="shared" si="545"/>
        <v>1.0658966883750003</v>
      </c>
      <c r="ET209" s="2">
        <f t="shared" si="545"/>
        <v>1.0888134671750629</v>
      </c>
      <c r="EU209" s="53">
        <f t="shared" si="503"/>
        <v>15858.7875</v>
      </c>
      <c r="EV209" s="53">
        <f t="shared" ref="EV209:EV272" si="546">IF($G209="Labor Hours",$K209*BL209*ER209,0)</f>
        <v>0</v>
      </c>
      <c r="EW209" s="69">
        <f t="shared" si="504"/>
        <v>0</v>
      </c>
      <c r="EX209" s="69">
        <f t="shared" si="505"/>
        <v>0</v>
      </c>
      <c r="EY209" s="9">
        <f t="shared" si="415"/>
        <v>0</v>
      </c>
      <c r="EZ209" s="9">
        <f t="shared" si="522"/>
        <v>0</v>
      </c>
      <c r="FA209" s="9">
        <f t="shared" si="523"/>
        <v>0</v>
      </c>
      <c r="FB209" s="9">
        <f t="shared" si="524"/>
        <v>0</v>
      </c>
      <c r="FC209" t="s">
        <v>1541</v>
      </c>
    </row>
    <row r="210" spans="1:159" x14ac:dyDescent="0.25">
      <c r="A210" s="2">
        <v>1.2</v>
      </c>
      <c r="B210" s="2" t="s">
        <v>599</v>
      </c>
      <c r="C210" s="4" t="s">
        <v>157</v>
      </c>
      <c r="D210" s="2" t="s">
        <v>600</v>
      </c>
      <c r="E210" s="33" t="s">
        <v>601</v>
      </c>
      <c r="F210" s="2"/>
      <c r="G210" s="4" t="s">
        <v>151</v>
      </c>
      <c r="H210" s="6" t="s">
        <v>163</v>
      </c>
      <c r="I210" s="4" t="s">
        <v>348</v>
      </c>
      <c r="J210" s="7" t="s">
        <v>154</v>
      </c>
      <c r="K210" s="75">
        <v>115</v>
      </c>
      <c r="L210" s="81">
        <v>115</v>
      </c>
      <c r="M210" s="56">
        <v>0</v>
      </c>
      <c r="N210" s="86">
        <v>0</v>
      </c>
      <c r="O210" s="6" t="s">
        <v>155</v>
      </c>
      <c r="P210" s="2" t="s">
        <v>356</v>
      </c>
      <c r="Q210" s="200">
        <f>VLOOKUP(P210,Contingencies!$A$2:$D$7,4,FALSE)</f>
        <v>0.35</v>
      </c>
      <c r="R210" s="53">
        <f t="shared" si="465"/>
        <v>1007.9845335000001</v>
      </c>
      <c r="S210" s="67">
        <f t="shared" si="506"/>
        <v>0</v>
      </c>
      <c r="T210" s="4"/>
      <c r="U210" s="18"/>
      <c r="V210" s="18"/>
      <c r="W210" s="18"/>
      <c r="X210" s="18"/>
      <c r="Y210" s="18"/>
      <c r="Z210" s="34"/>
      <c r="AA210" s="34"/>
      <c r="AB210" s="34"/>
      <c r="AC210" s="34"/>
      <c r="AD210" s="34"/>
      <c r="AE210" s="24"/>
      <c r="AF210" s="24"/>
      <c r="AG210" s="2">
        <f t="shared" si="507"/>
        <v>0</v>
      </c>
      <c r="AH210" s="51">
        <f t="shared" si="525"/>
        <v>0</v>
      </c>
      <c r="AI210" s="53">
        <f t="shared" si="466"/>
        <v>0</v>
      </c>
      <c r="AJ210" s="53">
        <f t="shared" si="467"/>
        <v>0</v>
      </c>
      <c r="AK210" s="53">
        <f t="shared" si="468"/>
        <v>0</v>
      </c>
      <c r="AL210" s="53">
        <f t="shared" si="469"/>
        <v>0</v>
      </c>
      <c r="AM210" s="53">
        <f t="shared" si="470"/>
        <v>0</v>
      </c>
      <c r="AN210" s="53">
        <f t="shared" si="471"/>
        <v>0</v>
      </c>
      <c r="AO210" s="53">
        <f t="shared" si="472"/>
        <v>0</v>
      </c>
      <c r="AP210" s="53">
        <f t="shared" si="473"/>
        <v>0</v>
      </c>
      <c r="AQ210" s="53">
        <f t="shared" si="474"/>
        <v>0</v>
      </c>
      <c r="AR210" s="53">
        <f t="shared" si="475"/>
        <v>0</v>
      </c>
      <c r="AS210" s="53">
        <f t="shared" si="476"/>
        <v>0</v>
      </c>
      <c r="AT210" s="53">
        <f t="shared" si="477"/>
        <v>0</v>
      </c>
      <c r="AU210" s="10">
        <f t="shared" si="526"/>
        <v>0</v>
      </c>
      <c r="AV210" s="54">
        <f t="shared" ref="AV210:AV273" si="547">IF(G210="CapEx",0,AU210*N210)</f>
        <v>0</v>
      </c>
      <c r="AW210" s="10">
        <f t="shared" si="527"/>
        <v>0</v>
      </c>
      <c r="AX210" s="53" cm="1">
        <f t="array" aca="1" ref="AX210" ca="1">AU210*CELL("contents",$Q210)</f>
        <v>0</v>
      </c>
      <c r="AY210" s="53" cm="1">
        <f t="array" aca="1" ref="AY210" ca="1">AV210*CELL("contents",$Q210)</f>
        <v>0</v>
      </c>
      <c r="AZ210" s="2"/>
      <c r="BA210" s="2"/>
      <c r="BB210" s="2"/>
      <c r="BC210" s="2"/>
      <c r="BD210" s="2"/>
      <c r="BE210" s="2"/>
      <c r="BF210" s="2"/>
      <c r="BG210" s="4">
        <v>24</v>
      </c>
      <c r="BH210" s="4"/>
      <c r="BI210" s="2"/>
      <c r="BJ210" s="2"/>
      <c r="BK210" s="2"/>
      <c r="BL210" s="2">
        <f t="shared" si="528"/>
        <v>24</v>
      </c>
      <c r="BM210" s="51">
        <f t="shared" si="529"/>
        <v>0.16</v>
      </c>
      <c r="BN210" s="53">
        <f t="shared" si="478"/>
        <v>0</v>
      </c>
      <c r="BO210" s="53">
        <f t="shared" si="479"/>
        <v>0</v>
      </c>
      <c r="BP210" s="53">
        <f t="shared" si="480"/>
        <v>0</v>
      </c>
      <c r="BQ210" s="53">
        <f t="shared" si="481"/>
        <v>0</v>
      </c>
      <c r="BR210" s="53">
        <f t="shared" si="482"/>
        <v>0</v>
      </c>
      <c r="BS210" s="53">
        <f t="shared" si="483"/>
        <v>0</v>
      </c>
      <c r="BT210" s="53">
        <f t="shared" si="484"/>
        <v>0</v>
      </c>
      <c r="BU210" s="53">
        <f t="shared" si="485"/>
        <v>2879.9558100000004</v>
      </c>
      <c r="BV210" s="53">
        <f t="shared" si="486"/>
        <v>0</v>
      </c>
      <c r="BW210" s="53">
        <f t="shared" si="487"/>
        <v>0</v>
      </c>
      <c r="BX210" s="53">
        <f t="shared" si="488"/>
        <v>0</v>
      </c>
      <c r="BY210" s="53">
        <f t="shared" si="489"/>
        <v>0</v>
      </c>
      <c r="BZ210" s="10">
        <f t="shared" si="530"/>
        <v>2879.9558100000004</v>
      </c>
      <c r="CA210" s="54">
        <f t="shared" si="531"/>
        <v>0</v>
      </c>
      <c r="CB210" s="10">
        <f t="shared" si="532"/>
        <v>2879.9558100000004</v>
      </c>
      <c r="CC210" s="53" cm="1">
        <f t="array" aca="1" ref="CC210" ca="1">BZ210*CELL("contents",$Q210)</f>
        <v>1007.9845335000001</v>
      </c>
      <c r="CD210" s="53" cm="1">
        <f t="array" aca="1" ref="CD210" ca="1">CA210*CELL("contents",$Q210)</f>
        <v>0</v>
      </c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>
        <f t="shared" si="533"/>
        <v>0</v>
      </c>
      <c r="CR210" s="51">
        <f t="shared" si="534"/>
        <v>0</v>
      </c>
      <c r="CS210" s="53">
        <f t="shared" si="535"/>
        <v>0</v>
      </c>
      <c r="CT210" s="53">
        <f t="shared" ref="CT210:CT273" si="548">IF($G210="Labor Hours",CF210*$K210*(1+$M210)*$ES210,CF210)</f>
        <v>0</v>
      </c>
      <c r="CU210" s="53">
        <f t="shared" ref="CU210:CU273" si="549">IF($G210="Labor Hours",CG210*$K210*(1+$M210)*$ES210,CG210)</f>
        <v>0</v>
      </c>
      <c r="CV210" s="53">
        <f t="shared" ref="CV210:CV273" si="550">IF($G210="Labor Hours",CH210*$K210*(1+$M210)*$ES210,CH210)</f>
        <v>0</v>
      </c>
      <c r="CW210" s="53">
        <f t="shared" ref="CW210:CW273" si="551">IF($G210="Labor Hours",CI210*$K210*(1+$M210)*$ES210,CI210)</f>
        <v>0</v>
      </c>
      <c r="CX210" s="53">
        <f t="shared" ref="CX210:CX273" si="552">IF($G210="Labor Hours",CJ210*$K210*(1+$M210)*$ES210,CJ210)</f>
        <v>0</v>
      </c>
      <c r="CY210" s="53">
        <f t="shared" ref="CY210:CY273" si="553">IF($G210="Labor Hours",CK210*$K210*(1+$M210)*$ES210,CK210)</f>
        <v>0</v>
      </c>
      <c r="CZ210" s="53">
        <f t="shared" ref="CZ210:CZ273" si="554">IF($G210="Labor Hours",CL210*$K210*(1+$M210)*$ES210,CL210)</f>
        <v>0</v>
      </c>
      <c r="DA210" s="53">
        <f t="shared" ref="DA210:DA273" si="555">IF($G210="Labor Hours",CM210*$K210*(1+$M210)*$ES210,CM210)</f>
        <v>0</v>
      </c>
      <c r="DB210" s="53">
        <f t="shared" ref="DB210:DB273" si="556">IF($G210="Labor Hours",CN210*$K210*(1+$M210)*$ES210,CN210)</f>
        <v>0</v>
      </c>
      <c r="DC210" s="53">
        <f t="shared" ref="DC210:DC273" si="557">IF($G210="Labor Hours",CO210*$K210*(1+$M210)*$ES210,CO210)</f>
        <v>0</v>
      </c>
      <c r="DD210" s="53">
        <f t="shared" ref="DD210:DD273" si="558">IF($G210="Labor Hours",CP210*$K210*(1+$M210)*$ES210,CP210)</f>
        <v>0</v>
      </c>
      <c r="DE210" s="10">
        <f t="shared" si="536"/>
        <v>0</v>
      </c>
      <c r="DF210" s="54">
        <f t="shared" si="537"/>
        <v>0</v>
      </c>
      <c r="DG210" s="10">
        <f t="shared" si="538"/>
        <v>0</v>
      </c>
      <c r="DH210" s="53" cm="1">
        <f t="array" aca="1" ref="DH210" ca="1">DE210*CELL("contents",$Q210)</f>
        <v>0</v>
      </c>
      <c r="DI210" s="53" cm="1">
        <f t="array" aca="1" ref="DI210" ca="1">DF210*CELL("contents",$Q210)</f>
        <v>0</v>
      </c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>
        <f t="shared" si="539"/>
        <v>0</v>
      </c>
      <c r="DW210" s="51">
        <f t="shared" si="540"/>
        <v>0</v>
      </c>
      <c r="DX210" s="53">
        <f t="shared" si="490"/>
        <v>0</v>
      </c>
      <c r="DY210" s="53">
        <f t="shared" si="491"/>
        <v>0</v>
      </c>
      <c r="DZ210" s="53">
        <f t="shared" si="492"/>
        <v>0</v>
      </c>
      <c r="EA210" s="53">
        <f t="shared" si="493"/>
        <v>0</v>
      </c>
      <c r="EB210" s="53">
        <f t="shared" si="494"/>
        <v>0</v>
      </c>
      <c r="EC210" s="53">
        <f t="shared" si="495"/>
        <v>0</v>
      </c>
      <c r="ED210" s="53">
        <f t="shared" si="496"/>
        <v>0</v>
      </c>
      <c r="EE210" s="53">
        <f t="shared" si="497"/>
        <v>0</v>
      </c>
      <c r="EF210" s="53">
        <f t="shared" si="498"/>
        <v>0</v>
      </c>
      <c r="EG210" s="53">
        <f t="shared" si="499"/>
        <v>0</v>
      </c>
      <c r="EH210" s="53">
        <f t="shared" si="500"/>
        <v>0</v>
      </c>
      <c r="EI210" s="53">
        <f t="shared" si="501"/>
        <v>0</v>
      </c>
      <c r="EJ210" s="10">
        <f t="shared" si="541"/>
        <v>0</v>
      </c>
      <c r="EK210" s="54">
        <f t="shared" si="542"/>
        <v>0</v>
      </c>
      <c r="EL210" s="10">
        <f t="shared" si="543"/>
        <v>0</v>
      </c>
      <c r="EM210" s="53" cm="1">
        <f t="array" aca="1" ref="EM210" ca="1">EJ210*CELL("contents",$Q210)</f>
        <v>0</v>
      </c>
      <c r="EN210" s="53" cm="1">
        <f t="array" aca="1" ref="EN210" ca="1">EK210*CELL("contents",$Q210)</f>
        <v>0</v>
      </c>
      <c r="EO210" s="11">
        <f t="shared" si="544"/>
        <v>2879.9558100000004</v>
      </c>
      <c r="EP210" s="2">
        <v>1</v>
      </c>
      <c r="EQ210" s="2">
        <f t="shared" ref="EQ210:ET210" si="559">EP210*1.0215</f>
        <v>1.0215000000000001</v>
      </c>
      <c r="ER210" s="2">
        <f t="shared" si="559"/>
        <v>1.0434622500000001</v>
      </c>
      <c r="ES210" s="2">
        <f t="shared" si="559"/>
        <v>1.0658966883750003</v>
      </c>
      <c r="ET210" s="2">
        <f t="shared" si="559"/>
        <v>1.0888134671750629</v>
      </c>
      <c r="EU210" s="53">
        <f t="shared" si="503"/>
        <v>0</v>
      </c>
      <c r="EV210" s="53">
        <f t="shared" si="546"/>
        <v>2879.9558100000004</v>
      </c>
      <c r="EW210" s="69">
        <f t="shared" si="504"/>
        <v>0</v>
      </c>
      <c r="EX210" s="69">
        <f t="shared" si="505"/>
        <v>0</v>
      </c>
      <c r="EY210" s="9">
        <f t="shared" ref="EY210:EY273" si="560">EU210*$M210</f>
        <v>0</v>
      </c>
      <c r="EZ210" s="9">
        <f t="shared" si="522"/>
        <v>0</v>
      </c>
      <c r="FA210" s="9">
        <f t="shared" si="523"/>
        <v>0</v>
      </c>
      <c r="FB210" s="9">
        <f t="shared" si="524"/>
        <v>0</v>
      </c>
      <c r="FC210" t="s">
        <v>1541</v>
      </c>
    </row>
    <row r="211" spans="1:159" x14ac:dyDescent="0.25">
      <c r="A211" s="2">
        <v>1.2</v>
      </c>
      <c r="B211" s="2" t="s">
        <v>599</v>
      </c>
      <c r="C211" s="4" t="s">
        <v>157</v>
      </c>
      <c r="D211" s="2" t="s">
        <v>600</v>
      </c>
      <c r="E211" s="33" t="s">
        <v>601</v>
      </c>
      <c r="F211" s="2"/>
      <c r="G211" s="4" t="s">
        <v>151</v>
      </c>
      <c r="H211" s="6" t="s">
        <v>163</v>
      </c>
      <c r="I211" s="4" t="s">
        <v>269</v>
      </c>
      <c r="J211" s="7" t="s">
        <v>154</v>
      </c>
      <c r="K211" s="75">
        <v>77</v>
      </c>
      <c r="L211" s="81">
        <v>77</v>
      </c>
      <c r="M211" s="56">
        <v>0</v>
      </c>
      <c r="N211" s="86">
        <v>0</v>
      </c>
      <c r="O211" s="6" t="s">
        <v>155</v>
      </c>
      <c r="P211" s="2" t="s">
        <v>356</v>
      </c>
      <c r="Q211" s="200">
        <f>VLOOKUP(P211,Contingencies!$A$2:$D$7,4,FALSE)</f>
        <v>0.35</v>
      </c>
      <c r="R211" s="53">
        <f t="shared" si="465"/>
        <v>674.91138330000001</v>
      </c>
      <c r="S211" s="67">
        <f t="shared" si="506"/>
        <v>0</v>
      </c>
      <c r="T211" s="4"/>
      <c r="U211" s="18"/>
      <c r="V211" s="18"/>
      <c r="W211" s="18"/>
      <c r="X211" s="18"/>
      <c r="Y211" s="18"/>
      <c r="Z211" s="34"/>
      <c r="AA211" s="34"/>
      <c r="AB211" s="34"/>
      <c r="AC211" s="34"/>
      <c r="AD211" s="34"/>
      <c r="AE211" s="24"/>
      <c r="AF211" s="24"/>
      <c r="AG211" s="2">
        <f t="shared" si="507"/>
        <v>0</v>
      </c>
      <c r="AH211" s="51">
        <f t="shared" si="525"/>
        <v>0</v>
      </c>
      <c r="AI211" s="53">
        <f t="shared" si="466"/>
        <v>0</v>
      </c>
      <c r="AJ211" s="53">
        <f t="shared" si="467"/>
        <v>0</v>
      </c>
      <c r="AK211" s="53">
        <f t="shared" si="468"/>
        <v>0</v>
      </c>
      <c r="AL211" s="53">
        <f t="shared" si="469"/>
        <v>0</v>
      </c>
      <c r="AM211" s="53">
        <f t="shared" si="470"/>
        <v>0</v>
      </c>
      <c r="AN211" s="53">
        <f t="shared" si="471"/>
        <v>0</v>
      </c>
      <c r="AO211" s="53">
        <f t="shared" si="472"/>
        <v>0</v>
      </c>
      <c r="AP211" s="53">
        <f t="shared" si="473"/>
        <v>0</v>
      </c>
      <c r="AQ211" s="53">
        <f t="shared" si="474"/>
        <v>0</v>
      </c>
      <c r="AR211" s="53">
        <f t="shared" si="475"/>
        <v>0</v>
      </c>
      <c r="AS211" s="53">
        <f t="shared" si="476"/>
        <v>0</v>
      </c>
      <c r="AT211" s="53">
        <f t="shared" si="477"/>
        <v>0</v>
      </c>
      <c r="AU211" s="10">
        <f t="shared" si="526"/>
        <v>0</v>
      </c>
      <c r="AV211" s="54">
        <f t="shared" si="547"/>
        <v>0</v>
      </c>
      <c r="AW211" s="10">
        <f t="shared" si="527"/>
        <v>0</v>
      </c>
      <c r="AX211" s="53" cm="1">
        <f t="array" aca="1" ref="AX211" ca="1">AU211*CELL("contents",$Q211)</f>
        <v>0</v>
      </c>
      <c r="AY211" s="53" cm="1">
        <f t="array" aca="1" ref="AY211" ca="1">AV211*CELL("contents",$Q211)</f>
        <v>0</v>
      </c>
      <c r="AZ211" s="2"/>
      <c r="BA211" s="2"/>
      <c r="BB211" s="2"/>
      <c r="BC211" s="2"/>
      <c r="BD211" s="2"/>
      <c r="BE211" s="2"/>
      <c r="BF211" s="2"/>
      <c r="BG211" s="4">
        <v>24</v>
      </c>
      <c r="BH211" s="4"/>
      <c r="BI211" s="2"/>
      <c r="BJ211" s="2"/>
      <c r="BK211" s="2"/>
      <c r="BL211" s="2">
        <f t="shared" si="528"/>
        <v>24</v>
      </c>
      <c r="BM211" s="51">
        <f t="shared" si="529"/>
        <v>0.16</v>
      </c>
      <c r="BN211" s="53">
        <f t="shared" si="478"/>
        <v>0</v>
      </c>
      <c r="BO211" s="53">
        <f t="shared" si="479"/>
        <v>0</v>
      </c>
      <c r="BP211" s="53">
        <f t="shared" si="480"/>
        <v>0</v>
      </c>
      <c r="BQ211" s="53">
        <f t="shared" si="481"/>
        <v>0</v>
      </c>
      <c r="BR211" s="53">
        <f t="shared" si="482"/>
        <v>0</v>
      </c>
      <c r="BS211" s="53">
        <f t="shared" si="483"/>
        <v>0</v>
      </c>
      <c r="BT211" s="53">
        <f t="shared" si="484"/>
        <v>0</v>
      </c>
      <c r="BU211" s="53">
        <f t="shared" si="485"/>
        <v>1928.3182380000003</v>
      </c>
      <c r="BV211" s="53">
        <f t="shared" si="486"/>
        <v>0</v>
      </c>
      <c r="BW211" s="53">
        <f t="shared" si="487"/>
        <v>0</v>
      </c>
      <c r="BX211" s="53">
        <f t="shared" si="488"/>
        <v>0</v>
      </c>
      <c r="BY211" s="53">
        <f t="shared" si="489"/>
        <v>0</v>
      </c>
      <c r="BZ211" s="10">
        <f t="shared" si="530"/>
        <v>1928.3182380000003</v>
      </c>
      <c r="CA211" s="54">
        <f t="shared" si="531"/>
        <v>0</v>
      </c>
      <c r="CB211" s="10">
        <f t="shared" si="532"/>
        <v>1928.3182380000003</v>
      </c>
      <c r="CC211" s="53" cm="1">
        <f t="array" aca="1" ref="CC211" ca="1">BZ211*CELL("contents",$Q211)</f>
        <v>674.91138330000001</v>
      </c>
      <c r="CD211" s="53" cm="1">
        <f t="array" aca="1" ref="CD211" ca="1">CA211*CELL("contents",$Q211)</f>
        <v>0</v>
      </c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>
        <f t="shared" si="533"/>
        <v>0</v>
      </c>
      <c r="CR211" s="51">
        <f t="shared" si="534"/>
        <v>0</v>
      </c>
      <c r="CS211" s="53">
        <f t="shared" si="535"/>
        <v>0</v>
      </c>
      <c r="CT211" s="53">
        <f t="shared" si="548"/>
        <v>0</v>
      </c>
      <c r="CU211" s="53">
        <f t="shared" si="549"/>
        <v>0</v>
      </c>
      <c r="CV211" s="53">
        <f t="shared" si="550"/>
        <v>0</v>
      </c>
      <c r="CW211" s="53">
        <f t="shared" si="551"/>
        <v>0</v>
      </c>
      <c r="CX211" s="53">
        <f t="shared" si="552"/>
        <v>0</v>
      </c>
      <c r="CY211" s="53">
        <f t="shared" si="553"/>
        <v>0</v>
      </c>
      <c r="CZ211" s="53">
        <f t="shared" si="554"/>
        <v>0</v>
      </c>
      <c r="DA211" s="53">
        <f t="shared" si="555"/>
        <v>0</v>
      </c>
      <c r="DB211" s="53">
        <f t="shared" si="556"/>
        <v>0</v>
      </c>
      <c r="DC211" s="53">
        <f t="shared" si="557"/>
        <v>0</v>
      </c>
      <c r="DD211" s="53">
        <f t="shared" si="558"/>
        <v>0</v>
      </c>
      <c r="DE211" s="10">
        <f t="shared" si="536"/>
        <v>0</v>
      </c>
      <c r="DF211" s="54">
        <f t="shared" si="537"/>
        <v>0</v>
      </c>
      <c r="DG211" s="10">
        <f t="shared" si="538"/>
        <v>0</v>
      </c>
      <c r="DH211" s="53" cm="1">
        <f t="array" aca="1" ref="DH211" ca="1">DE211*CELL("contents",$Q211)</f>
        <v>0</v>
      </c>
      <c r="DI211" s="53" cm="1">
        <f t="array" aca="1" ref="DI211" ca="1">DF211*CELL("contents",$Q211)</f>
        <v>0</v>
      </c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>
        <f t="shared" si="539"/>
        <v>0</v>
      </c>
      <c r="DW211" s="51">
        <f t="shared" si="540"/>
        <v>0</v>
      </c>
      <c r="DX211" s="53">
        <f t="shared" si="490"/>
        <v>0</v>
      </c>
      <c r="DY211" s="53">
        <f t="shared" si="491"/>
        <v>0</v>
      </c>
      <c r="DZ211" s="53">
        <f t="shared" si="492"/>
        <v>0</v>
      </c>
      <c r="EA211" s="53">
        <f t="shared" si="493"/>
        <v>0</v>
      </c>
      <c r="EB211" s="53">
        <f t="shared" si="494"/>
        <v>0</v>
      </c>
      <c r="EC211" s="53">
        <f t="shared" si="495"/>
        <v>0</v>
      </c>
      <c r="ED211" s="53">
        <f t="shared" si="496"/>
        <v>0</v>
      </c>
      <c r="EE211" s="53">
        <f t="shared" si="497"/>
        <v>0</v>
      </c>
      <c r="EF211" s="53">
        <f t="shared" si="498"/>
        <v>0</v>
      </c>
      <c r="EG211" s="53">
        <f t="shared" si="499"/>
        <v>0</v>
      </c>
      <c r="EH211" s="53">
        <f t="shared" si="500"/>
        <v>0</v>
      </c>
      <c r="EI211" s="53">
        <f t="shared" si="501"/>
        <v>0</v>
      </c>
      <c r="EJ211" s="10">
        <f t="shared" si="541"/>
        <v>0</v>
      </c>
      <c r="EK211" s="54">
        <f t="shared" si="542"/>
        <v>0</v>
      </c>
      <c r="EL211" s="10">
        <f t="shared" si="543"/>
        <v>0</v>
      </c>
      <c r="EM211" s="53" cm="1">
        <f t="array" aca="1" ref="EM211" ca="1">EJ211*CELL("contents",$Q211)</f>
        <v>0</v>
      </c>
      <c r="EN211" s="53" cm="1">
        <f t="array" aca="1" ref="EN211" ca="1">EK211*CELL("contents",$Q211)</f>
        <v>0</v>
      </c>
      <c r="EO211" s="11">
        <f t="shared" si="544"/>
        <v>1928.3182380000003</v>
      </c>
      <c r="EP211" s="2">
        <v>1</v>
      </c>
      <c r="EQ211" s="2">
        <f t="shared" ref="EQ211:ET211" si="561">EP211*1.0215</f>
        <v>1.0215000000000001</v>
      </c>
      <c r="ER211" s="2">
        <f t="shared" si="561"/>
        <v>1.0434622500000001</v>
      </c>
      <c r="ES211" s="2">
        <f t="shared" si="561"/>
        <v>1.0658966883750003</v>
      </c>
      <c r="ET211" s="2">
        <f t="shared" si="561"/>
        <v>1.0888134671750629</v>
      </c>
      <c r="EU211" s="53">
        <f t="shared" si="503"/>
        <v>0</v>
      </c>
      <c r="EV211" s="53">
        <f t="shared" si="546"/>
        <v>1928.3182380000003</v>
      </c>
      <c r="EW211" s="69">
        <f t="shared" si="504"/>
        <v>0</v>
      </c>
      <c r="EX211" s="69">
        <f t="shared" si="505"/>
        <v>0</v>
      </c>
      <c r="EY211" s="9">
        <f t="shared" si="560"/>
        <v>0</v>
      </c>
      <c r="EZ211" s="9">
        <f t="shared" si="522"/>
        <v>0</v>
      </c>
      <c r="FA211" s="9">
        <f t="shared" si="523"/>
        <v>0</v>
      </c>
      <c r="FB211" s="9">
        <f t="shared" si="524"/>
        <v>0</v>
      </c>
      <c r="FC211" t="s">
        <v>1541</v>
      </c>
    </row>
    <row r="212" spans="1:159" x14ac:dyDescent="0.25">
      <c r="A212" s="2">
        <v>1.2</v>
      </c>
      <c r="B212" s="2" t="s">
        <v>599</v>
      </c>
      <c r="C212" s="4" t="s">
        <v>157</v>
      </c>
      <c r="D212" s="2" t="s">
        <v>600</v>
      </c>
      <c r="E212" s="33" t="s">
        <v>601</v>
      </c>
      <c r="F212" s="2"/>
      <c r="G212" s="4" t="s">
        <v>347</v>
      </c>
      <c r="H212" s="6" t="s">
        <v>347</v>
      </c>
      <c r="I212" s="4"/>
      <c r="J212" s="4" t="s">
        <v>154</v>
      </c>
      <c r="K212" s="75"/>
      <c r="L212" s="80">
        <v>1</v>
      </c>
      <c r="M212" s="56">
        <v>0</v>
      </c>
      <c r="N212" s="86">
        <v>0.53</v>
      </c>
      <c r="O212" s="6" t="s">
        <v>155</v>
      </c>
      <c r="P212" s="2" t="s">
        <v>356</v>
      </c>
      <c r="Q212" s="200">
        <f>VLOOKUP(P212,Contingencies!$A$2:$D$7,4,FALSE)</f>
        <v>0.35</v>
      </c>
      <c r="R212" s="53">
        <f t="shared" si="465"/>
        <v>1750</v>
      </c>
      <c r="S212" s="67">
        <f t="shared" si="506"/>
        <v>0</v>
      </c>
      <c r="T212" s="4"/>
      <c r="U212" s="18"/>
      <c r="V212" s="18"/>
      <c r="W212" s="18"/>
      <c r="X212" s="18"/>
      <c r="Y212" s="18"/>
      <c r="Z212" s="34"/>
      <c r="AA212" s="34"/>
      <c r="AB212" s="34"/>
      <c r="AC212" s="34"/>
      <c r="AD212" s="34"/>
      <c r="AE212" s="24"/>
      <c r="AF212" s="24"/>
      <c r="AG212" s="2">
        <f t="shared" si="507"/>
        <v>0</v>
      </c>
      <c r="AH212" s="51">
        <f t="shared" si="525"/>
        <v>0</v>
      </c>
      <c r="AI212" s="53">
        <f t="shared" si="466"/>
        <v>0</v>
      </c>
      <c r="AJ212" s="53">
        <f t="shared" si="467"/>
        <v>0</v>
      </c>
      <c r="AK212" s="53">
        <f t="shared" si="468"/>
        <v>0</v>
      </c>
      <c r="AL212" s="53">
        <f t="shared" si="469"/>
        <v>0</v>
      </c>
      <c r="AM212" s="53">
        <f t="shared" si="470"/>
        <v>0</v>
      </c>
      <c r="AN212" s="53">
        <f t="shared" si="471"/>
        <v>0</v>
      </c>
      <c r="AO212" s="53">
        <f t="shared" si="472"/>
        <v>0</v>
      </c>
      <c r="AP212" s="53">
        <f t="shared" si="473"/>
        <v>0</v>
      </c>
      <c r="AQ212" s="53">
        <f t="shared" si="474"/>
        <v>0</v>
      </c>
      <c r="AR212" s="53">
        <f t="shared" si="475"/>
        <v>0</v>
      </c>
      <c r="AS212" s="53">
        <f t="shared" si="476"/>
        <v>0</v>
      </c>
      <c r="AT212" s="53">
        <f t="shared" si="477"/>
        <v>0</v>
      </c>
      <c r="AU212" s="10">
        <f t="shared" si="526"/>
        <v>0</v>
      </c>
      <c r="AV212" s="54">
        <f t="shared" si="547"/>
        <v>0</v>
      </c>
      <c r="AW212" s="10">
        <f t="shared" si="527"/>
        <v>0</v>
      </c>
      <c r="AX212" s="53" cm="1">
        <f t="array" aca="1" ref="AX212" ca="1">AU212*CELL("contents",$Q212)</f>
        <v>0</v>
      </c>
      <c r="AY212" s="53" cm="1">
        <f t="array" aca="1" ref="AY212" ca="1">AV212*CELL("contents",$Q212)</f>
        <v>0</v>
      </c>
      <c r="AZ212" s="2"/>
      <c r="BA212" s="2"/>
      <c r="BB212" s="2"/>
      <c r="BC212" s="2"/>
      <c r="BD212" s="2"/>
      <c r="BE212" s="2"/>
      <c r="BF212" s="2"/>
      <c r="BG212" s="4">
        <v>5000</v>
      </c>
      <c r="BH212" s="4"/>
      <c r="BI212" s="2"/>
      <c r="BJ212" s="2"/>
      <c r="BK212" s="2"/>
      <c r="BL212" s="2">
        <f t="shared" si="528"/>
        <v>0</v>
      </c>
      <c r="BM212" s="51">
        <f t="shared" si="529"/>
        <v>0</v>
      </c>
      <c r="BN212" s="53">
        <f t="shared" si="478"/>
        <v>0</v>
      </c>
      <c r="BO212" s="53">
        <f t="shared" si="479"/>
        <v>0</v>
      </c>
      <c r="BP212" s="53">
        <f t="shared" si="480"/>
        <v>0</v>
      </c>
      <c r="BQ212" s="53">
        <f t="shared" si="481"/>
        <v>0</v>
      </c>
      <c r="BR212" s="53">
        <f t="shared" si="482"/>
        <v>0</v>
      </c>
      <c r="BS212" s="53">
        <f t="shared" si="483"/>
        <v>0</v>
      </c>
      <c r="BT212" s="53">
        <f t="shared" si="484"/>
        <v>0</v>
      </c>
      <c r="BU212" s="53">
        <f t="shared" si="485"/>
        <v>5000</v>
      </c>
      <c r="BV212" s="53">
        <f t="shared" si="486"/>
        <v>0</v>
      </c>
      <c r="BW212" s="53">
        <f t="shared" si="487"/>
        <v>0</v>
      </c>
      <c r="BX212" s="53">
        <f t="shared" si="488"/>
        <v>0</v>
      </c>
      <c r="BY212" s="53">
        <f t="shared" si="489"/>
        <v>0</v>
      </c>
      <c r="BZ212" s="10">
        <f t="shared" si="530"/>
        <v>5000</v>
      </c>
      <c r="CA212" s="54">
        <f t="shared" si="531"/>
        <v>0</v>
      </c>
      <c r="CB212" s="10">
        <f t="shared" si="532"/>
        <v>5000</v>
      </c>
      <c r="CC212" s="53" cm="1">
        <f t="array" aca="1" ref="CC212" ca="1">BZ212*CELL("contents",$Q212)</f>
        <v>1750</v>
      </c>
      <c r="CD212" s="53" cm="1">
        <f t="array" aca="1" ref="CD212" ca="1">CA212*CELL("contents",$Q212)</f>
        <v>0</v>
      </c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>
        <f t="shared" si="533"/>
        <v>0</v>
      </c>
      <c r="CR212" s="51">
        <f t="shared" si="534"/>
        <v>0</v>
      </c>
      <c r="CS212" s="53">
        <f t="shared" si="535"/>
        <v>0</v>
      </c>
      <c r="CT212" s="53">
        <f t="shared" si="548"/>
        <v>0</v>
      </c>
      <c r="CU212" s="53">
        <f t="shared" si="549"/>
        <v>0</v>
      </c>
      <c r="CV212" s="53">
        <f t="shared" si="550"/>
        <v>0</v>
      </c>
      <c r="CW212" s="53">
        <f t="shared" si="551"/>
        <v>0</v>
      </c>
      <c r="CX212" s="53">
        <f t="shared" si="552"/>
        <v>0</v>
      </c>
      <c r="CY212" s="53">
        <f t="shared" si="553"/>
        <v>0</v>
      </c>
      <c r="CZ212" s="53">
        <f t="shared" si="554"/>
        <v>0</v>
      </c>
      <c r="DA212" s="53">
        <f t="shared" si="555"/>
        <v>0</v>
      </c>
      <c r="DB212" s="53">
        <f t="shared" si="556"/>
        <v>0</v>
      </c>
      <c r="DC212" s="53">
        <f t="shared" si="557"/>
        <v>0</v>
      </c>
      <c r="DD212" s="53">
        <f t="shared" si="558"/>
        <v>0</v>
      </c>
      <c r="DE212" s="10">
        <f t="shared" si="536"/>
        <v>0</v>
      </c>
      <c r="DF212" s="54">
        <f t="shared" si="537"/>
        <v>0</v>
      </c>
      <c r="DG212" s="10">
        <f t="shared" si="538"/>
        <v>0</v>
      </c>
      <c r="DH212" s="53" cm="1">
        <f t="array" aca="1" ref="DH212" ca="1">DE212*CELL("contents",$Q212)</f>
        <v>0</v>
      </c>
      <c r="DI212" s="53" cm="1">
        <f t="array" aca="1" ref="DI212" ca="1">DF212*CELL("contents",$Q212)</f>
        <v>0</v>
      </c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>
        <f t="shared" si="539"/>
        <v>0</v>
      </c>
      <c r="DW212" s="51">
        <f t="shared" si="540"/>
        <v>0</v>
      </c>
      <c r="DX212" s="53">
        <f t="shared" si="490"/>
        <v>0</v>
      </c>
      <c r="DY212" s="53">
        <f t="shared" si="491"/>
        <v>0</v>
      </c>
      <c r="DZ212" s="53">
        <f t="shared" si="492"/>
        <v>0</v>
      </c>
      <c r="EA212" s="53">
        <f t="shared" si="493"/>
        <v>0</v>
      </c>
      <c r="EB212" s="53">
        <f t="shared" si="494"/>
        <v>0</v>
      </c>
      <c r="EC212" s="53">
        <f t="shared" si="495"/>
        <v>0</v>
      </c>
      <c r="ED212" s="53">
        <f t="shared" si="496"/>
        <v>0</v>
      </c>
      <c r="EE212" s="53">
        <f t="shared" si="497"/>
        <v>0</v>
      </c>
      <c r="EF212" s="53">
        <f t="shared" si="498"/>
        <v>0</v>
      </c>
      <c r="EG212" s="53">
        <f t="shared" si="499"/>
        <v>0</v>
      </c>
      <c r="EH212" s="53">
        <f t="shared" si="500"/>
        <v>0</v>
      </c>
      <c r="EI212" s="53">
        <f t="shared" si="501"/>
        <v>0</v>
      </c>
      <c r="EJ212" s="10">
        <f t="shared" si="541"/>
        <v>0</v>
      </c>
      <c r="EK212" s="54">
        <f t="shared" si="542"/>
        <v>0</v>
      </c>
      <c r="EL212" s="10">
        <f t="shared" si="543"/>
        <v>0</v>
      </c>
      <c r="EM212" s="53" cm="1">
        <f t="array" aca="1" ref="EM212" ca="1">EJ212*CELL("contents",$Q212)</f>
        <v>0</v>
      </c>
      <c r="EN212" s="53" cm="1">
        <f t="array" aca="1" ref="EN212" ca="1">EK212*CELL("contents",$Q212)</f>
        <v>0</v>
      </c>
      <c r="EO212" s="11">
        <f t="shared" si="544"/>
        <v>5000</v>
      </c>
      <c r="EP212" s="2">
        <v>1</v>
      </c>
      <c r="EQ212" s="2">
        <f t="shared" ref="EQ212:ET212" si="562">EP212*1.0215</f>
        <v>1.0215000000000001</v>
      </c>
      <c r="ER212" s="2">
        <f t="shared" si="562"/>
        <v>1.0434622500000001</v>
      </c>
      <c r="ES212" s="2">
        <f t="shared" si="562"/>
        <v>1.0658966883750003</v>
      </c>
      <c r="ET212" s="2">
        <f t="shared" si="562"/>
        <v>1.0888134671750629</v>
      </c>
      <c r="EU212" s="53">
        <f t="shared" si="503"/>
        <v>0</v>
      </c>
      <c r="EV212" s="53">
        <f t="shared" si="546"/>
        <v>0</v>
      </c>
      <c r="EW212" s="69">
        <f t="shared" si="504"/>
        <v>0</v>
      </c>
      <c r="EX212" s="69">
        <f t="shared" si="505"/>
        <v>0</v>
      </c>
      <c r="EY212" s="9">
        <f t="shared" si="560"/>
        <v>0</v>
      </c>
      <c r="EZ212" s="9">
        <f t="shared" si="522"/>
        <v>0</v>
      </c>
      <c r="FA212" s="9">
        <f t="shared" si="523"/>
        <v>0</v>
      </c>
      <c r="FB212" s="9">
        <f t="shared" si="524"/>
        <v>0</v>
      </c>
      <c r="FC212" t="s">
        <v>1541</v>
      </c>
    </row>
    <row r="213" spans="1:159" x14ac:dyDescent="0.25">
      <c r="A213" s="2">
        <v>1.2</v>
      </c>
      <c r="B213" s="2" t="s">
        <v>602</v>
      </c>
      <c r="C213" s="4" t="s">
        <v>157</v>
      </c>
      <c r="D213" s="2" t="s">
        <v>603</v>
      </c>
      <c r="E213" s="33" t="s">
        <v>604</v>
      </c>
      <c r="F213" s="2"/>
      <c r="G213" s="4" t="s">
        <v>151</v>
      </c>
      <c r="H213" s="6" t="s">
        <v>163</v>
      </c>
      <c r="I213" s="4" t="s">
        <v>348</v>
      </c>
      <c r="J213" s="7" t="s">
        <v>154</v>
      </c>
      <c r="K213" s="75">
        <v>115</v>
      </c>
      <c r="L213" s="81">
        <v>115</v>
      </c>
      <c r="M213" s="56">
        <v>0</v>
      </c>
      <c r="N213" s="86">
        <v>0</v>
      </c>
      <c r="O213" s="6" t="s">
        <v>155</v>
      </c>
      <c r="P213" s="2" t="s">
        <v>356</v>
      </c>
      <c r="Q213" s="200">
        <f>VLOOKUP(P213,Contingencies!$A$2:$D$7,4,FALSE)</f>
        <v>0.35</v>
      </c>
      <c r="R213" s="53">
        <f t="shared" si="465"/>
        <v>1029.6562009702502</v>
      </c>
      <c r="S213" s="67">
        <f t="shared" si="506"/>
        <v>0</v>
      </c>
      <c r="T213" s="4"/>
      <c r="U213" s="18"/>
      <c r="V213" s="18"/>
      <c r="W213" s="18"/>
      <c r="X213" s="18"/>
      <c r="Y213" s="18"/>
      <c r="Z213" s="34"/>
      <c r="AA213" s="34"/>
      <c r="AB213" s="34"/>
      <c r="AC213" s="34"/>
      <c r="AD213" s="34"/>
      <c r="AE213" s="24"/>
      <c r="AF213" s="24"/>
      <c r="AG213" s="2">
        <f t="shared" si="507"/>
        <v>0</v>
      </c>
      <c r="AH213" s="51">
        <f t="shared" si="525"/>
        <v>0</v>
      </c>
      <c r="AI213" s="53">
        <f t="shared" si="466"/>
        <v>0</v>
      </c>
      <c r="AJ213" s="53">
        <f t="shared" si="467"/>
        <v>0</v>
      </c>
      <c r="AK213" s="53">
        <f t="shared" si="468"/>
        <v>0</v>
      </c>
      <c r="AL213" s="53">
        <f t="shared" si="469"/>
        <v>0</v>
      </c>
      <c r="AM213" s="53">
        <f t="shared" si="470"/>
        <v>0</v>
      </c>
      <c r="AN213" s="53">
        <f t="shared" si="471"/>
        <v>0</v>
      </c>
      <c r="AO213" s="53">
        <f t="shared" si="472"/>
        <v>0</v>
      </c>
      <c r="AP213" s="53">
        <f t="shared" si="473"/>
        <v>0</v>
      </c>
      <c r="AQ213" s="53">
        <f t="shared" si="474"/>
        <v>0</v>
      </c>
      <c r="AR213" s="53">
        <f t="shared" si="475"/>
        <v>0</v>
      </c>
      <c r="AS213" s="53">
        <f t="shared" si="476"/>
        <v>0</v>
      </c>
      <c r="AT213" s="53">
        <f t="shared" si="477"/>
        <v>0</v>
      </c>
      <c r="AU213" s="10">
        <f t="shared" si="526"/>
        <v>0</v>
      </c>
      <c r="AV213" s="54">
        <f t="shared" si="547"/>
        <v>0</v>
      </c>
      <c r="AW213" s="10">
        <f t="shared" si="527"/>
        <v>0</v>
      </c>
      <c r="AX213" s="53" cm="1">
        <f t="array" aca="1" ref="AX213" ca="1">AU213*CELL("contents",$Q213)</f>
        <v>0</v>
      </c>
      <c r="AY213" s="53" cm="1">
        <f t="array" aca="1" ref="AY213" ca="1">AV213*CELL("contents",$Q213)</f>
        <v>0</v>
      </c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>
        <f t="shared" si="528"/>
        <v>0</v>
      </c>
      <c r="BM213" s="51">
        <f t="shared" si="529"/>
        <v>0</v>
      </c>
      <c r="BN213" s="53">
        <f t="shared" si="478"/>
        <v>0</v>
      </c>
      <c r="BO213" s="53">
        <f t="shared" si="479"/>
        <v>0</v>
      </c>
      <c r="BP213" s="53">
        <f t="shared" si="480"/>
        <v>0</v>
      </c>
      <c r="BQ213" s="53">
        <f t="shared" si="481"/>
        <v>0</v>
      </c>
      <c r="BR213" s="53">
        <f t="shared" si="482"/>
        <v>0</v>
      </c>
      <c r="BS213" s="53">
        <f t="shared" si="483"/>
        <v>0</v>
      </c>
      <c r="BT213" s="53">
        <f t="shared" si="484"/>
        <v>0</v>
      </c>
      <c r="BU213" s="53">
        <f t="shared" si="485"/>
        <v>0</v>
      </c>
      <c r="BV213" s="53">
        <f t="shared" si="486"/>
        <v>0</v>
      </c>
      <c r="BW213" s="53">
        <f t="shared" si="487"/>
        <v>0</v>
      </c>
      <c r="BX213" s="53">
        <f t="shared" si="488"/>
        <v>0</v>
      </c>
      <c r="BY213" s="53">
        <f t="shared" si="489"/>
        <v>0</v>
      </c>
      <c r="BZ213" s="10">
        <f t="shared" si="530"/>
        <v>0</v>
      </c>
      <c r="CA213" s="54">
        <f t="shared" si="531"/>
        <v>0</v>
      </c>
      <c r="CB213" s="10">
        <f t="shared" si="532"/>
        <v>0</v>
      </c>
      <c r="CC213" s="53" cm="1">
        <f t="array" aca="1" ref="CC213" ca="1">BZ213*CELL("contents",$Q213)</f>
        <v>0</v>
      </c>
      <c r="CD213" s="53" cm="1">
        <f t="array" aca="1" ref="CD213" ca="1">CA213*CELL("contents",$Q213)</f>
        <v>0</v>
      </c>
      <c r="CE213" s="2"/>
      <c r="CF213" s="2"/>
      <c r="CG213" s="2"/>
      <c r="CH213" s="2"/>
      <c r="CI213" s="2"/>
      <c r="CJ213" s="2"/>
      <c r="CK213" s="2"/>
      <c r="CL213" s="4">
        <v>24</v>
      </c>
      <c r="CM213" s="4"/>
      <c r="CN213" s="2"/>
      <c r="CO213" s="2"/>
      <c r="CP213" s="2"/>
      <c r="CQ213" s="2">
        <f t="shared" si="533"/>
        <v>24</v>
      </c>
      <c r="CR213" s="51">
        <f t="shared" si="534"/>
        <v>0.16</v>
      </c>
      <c r="CS213" s="53">
        <f t="shared" si="535"/>
        <v>0</v>
      </c>
      <c r="CT213" s="53">
        <f t="shared" si="548"/>
        <v>0</v>
      </c>
      <c r="CU213" s="53">
        <f t="shared" si="549"/>
        <v>0</v>
      </c>
      <c r="CV213" s="53">
        <f t="shared" si="550"/>
        <v>0</v>
      </c>
      <c r="CW213" s="53">
        <f t="shared" si="551"/>
        <v>0</v>
      </c>
      <c r="CX213" s="53">
        <f t="shared" si="552"/>
        <v>0</v>
      </c>
      <c r="CY213" s="53">
        <f t="shared" si="553"/>
        <v>0</v>
      </c>
      <c r="CZ213" s="53">
        <f t="shared" si="554"/>
        <v>2941.8748599150008</v>
      </c>
      <c r="DA213" s="53">
        <f t="shared" si="555"/>
        <v>0</v>
      </c>
      <c r="DB213" s="53">
        <f t="shared" si="556"/>
        <v>0</v>
      </c>
      <c r="DC213" s="53">
        <f t="shared" si="557"/>
        <v>0</v>
      </c>
      <c r="DD213" s="53">
        <f t="shared" si="558"/>
        <v>0</v>
      </c>
      <c r="DE213" s="10">
        <f t="shared" si="536"/>
        <v>2941.8748599150008</v>
      </c>
      <c r="DF213" s="54">
        <f t="shared" si="537"/>
        <v>0</v>
      </c>
      <c r="DG213" s="10">
        <f t="shared" si="538"/>
        <v>2941.8748599150008</v>
      </c>
      <c r="DH213" s="53" cm="1">
        <f t="array" aca="1" ref="DH213" ca="1">DE213*CELL("contents",$Q213)</f>
        <v>1029.6562009702502</v>
      </c>
      <c r="DI213" s="53" cm="1">
        <f t="array" aca="1" ref="DI213" ca="1">DF213*CELL("contents",$Q213)</f>
        <v>0</v>
      </c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>
        <f t="shared" si="539"/>
        <v>0</v>
      </c>
      <c r="DW213" s="51">
        <f t="shared" si="540"/>
        <v>0</v>
      </c>
      <c r="DX213" s="53">
        <f t="shared" si="490"/>
        <v>0</v>
      </c>
      <c r="DY213" s="53">
        <f t="shared" si="491"/>
        <v>0</v>
      </c>
      <c r="DZ213" s="53">
        <f t="shared" si="492"/>
        <v>0</v>
      </c>
      <c r="EA213" s="53">
        <f t="shared" si="493"/>
        <v>0</v>
      </c>
      <c r="EB213" s="53">
        <f t="shared" si="494"/>
        <v>0</v>
      </c>
      <c r="EC213" s="53">
        <f t="shared" si="495"/>
        <v>0</v>
      </c>
      <c r="ED213" s="53">
        <f t="shared" si="496"/>
        <v>0</v>
      </c>
      <c r="EE213" s="53">
        <f t="shared" si="497"/>
        <v>0</v>
      </c>
      <c r="EF213" s="53">
        <f t="shared" si="498"/>
        <v>0</v>
      </c>
      <c r="EG213" s="53">
        <f t="shared" si="499"/>
        <v>0</v>
      </c>
      <c r="EH213" s="53">
        <f t="shared" si="500"/>
        <v>0</v>
      </c>
      <c r="EI213" s="53">
        <f t="shared" si="501"/>
        <v>0</v>
      </c>
      <c r="EJ213" s="10">
        <f t="shared" si="541"/>
        <v>0</v>
      </c>
      <c r="EK213" s="54">
        <f t="shared" si="542"/>
        <v>0</v>
      </c>
      <c r="EL213" s="10">
        <f t="shared" si="543"/>
        <v>0</v>
      </c>
      <c r="EM213" s="53" cm="1">
        <f t="array" aca="1" ref="EM213" ca="1">EJ213*CELL("contents",$Q213)</f>
        <v>0</v>
      </c>
      <c r="EN213" s="53" cm="1">
        <f t="array" aca="1" ref="EN213" ca="1">EK213*CELL("contents",$Q213)</f>
        <v>0</v>
      </c>
      <c r="EO213" s="11">
        <f t="shared" si="544"/>
        <v>2941.8748599150008</v>
      </c>
      <c r="EP213" s="2">
        <v>1</v>
      </c>
      <c r="EQ213" s="2">
        <f t="shared" ref="EQ213:ET213" si="563">EP213*1.0215</f>
        <v>1.0215000000000001</v>
      </c>
      <c r="ER213" s="2">
        <f t="shared" si="563"/>
        <v>1.0434622500000001</v>
      </c>
      <c r="ES213" s="2">
        <f t="shared" si="563"/>
        <v>1.0658966883750003</v>
      </c>
      <c r="ET213" s="2">
        <f t="shared" si="563"/>
        <v>1.0888134671750629</v>
      </c>
      <c r="EU213" s="53">
        <f t="shared" si="503"/>
        <v>0</v>
      </c>
      <c r="EV213" s="53">
        <f t="shared" si="546"/>
        <v>0</v>
      </c>
      <c r="EW213" s="69">
        <f t="shared" si="504"/>
        <v>2941.8748599150008</v>
      </c>
      <c r="EX213" s="69">
        <f t="shared" si="505"/>
        <v>0</v>
      </c>
      <c r="EY213" s="9">
        <f t="shared" si="560"/>
        <v>0</v>
      </c>
      <c r="EZ213" s="9">
        <f t="shared" si="522"/>
        <v>0</v>
      </c>
      <c r="FA213" s="9">
        <f t="shared" si="523"/>
        <v>0</v>
      </c>
      <c r="FB213" s="9">
        <f t="shared" si="524"/>
        <v>0</v>
      </c>
      <c r="FC213" t="s">
        <v>1541</v>
      </c>
    </row>
    <row r="214" spans="1:159" x14ac:dyDescent="0.25">
      <c r="A214" s="2">
        <v>1.2</v>
      </c>
      <c r="B214" s="2" t="s">
        <v>602</v>
      </c>
      <c r="C214" s="4" t="s">
        <v>157</v>
      </c>
      <c r="D214" s="2" t="s">
        <v>603</v>
      </c>
      <c r="E214" s="33" t="s">
        <v>604</v>
      </c>
      <c r="F214" s="2"/>
      <c r="G214" s="4" t="s">
        <v>151</v>
      </c>
      <c r="H214" s="6" t="s">
        <v>163</v>
      </c>
      <c r="I214" s="4" t="s">
        <v>269</v>
      </c>
      <c r="J214" s="7" t="s">
        <v>154</v>
      </c>
      <c r="K214" s="75">
        <v>77</v>
      </c>
      <c r="L214" s="81">
        <v>77</v>
      </c>
      <c r="M214" s="56">
        <v>0</v>
      </c>
      <c r="N214" s="86">
        <v>0</v>
      </c>
      <c r="O214" s="6" t="s">
        <v>155</v>
      </c>
      <c r="P214" s="2" t="s">
        <v>356</v>
      </c>
      <c r="Q214" s="200">
        <f>VLOOKUP(P214,Contingencies!$A$2:$D$7,4,FALSE)</f>
        <v>0.35</v>
      </c>
      <c r="R214" s="53">
        <f t="shared" si="465"/>
        <v>689.42197804095008</v>
      </c>
      <c r="S214" s="67">
        <f t="shared" si="506"/>
        <v>0</v>
      </c>
      <c r="T214" s="4"/>
      <c r="U214" s="18"/>
      <c r="V214" s="18"/>
      <c r="W214" s="18"/>
      <c r="X214" s="18"/>
      <c r="Y214" s="18"/>
      <c r="Z214" s="34"/>
      <c r="AA214" s="34"/>
      <c r="AB214" s="34"/>
      <c r="AC214" s="34"/>
      <c r="AD214" s="34"/>
      <c r="AE214" s="24"/>
      <c r="AF214" s="24"/>
      <c r="AG214" s="2">
        <f t="shared" si="507"/>
        <v>0</v>
      </c>
      <c r="AH214" s="51">
        <f t="shared" si="525"/>
        <v>0</v>
      </c>
      <c r="AI214" s="53">
        <f t="shared" si="466"/>
        <v>0</v>
      </c>
      <c r="AJ214" s="53">
        <f t="shared" si="467"/>
        <v>0</v>
      </c>
      <c r="AK214" s="53">
        <f t="shared" si="468"/>
        <v>0</v>
      </c>
      <c r="AL214" s="53">
        <f t="shared" si="469"/>
        <v>0</v>
      </c>
      <c r="AM214" s="53">
        <f t="shared" si="470"/>
        <v>0</v>
      </c>
      <c r="AN214" s="53">
        <f t="shared" si="471"/>
        <v>0</v>
      </c>
      <c r="AO214" s="53">
        <f t="shared" si="472"/>
        <v>0</v>
      </c>
      <c r="AP214" s="53">
        <f t="shared" si="473"/>
        <v>0</v>
      </c>
      <c r="AQ214" s="53">
        <f t="shared" si="474"/>
        <v>0</v>
      </c>
      <c r="AR214" s="53">
        <f t="shared" si="475"/>
        <v>0</v>
      </c>
      <c r="AS214" s="53">
        <f t="shared" si="476"/>
        <v>0</v>
      </c>
      <c r="AT214" s="53">
        <f t="shared" si="477"/>
        <v>0</v>
      </c>
      <c r="AU214" s="10">
        <f t="shared" si="526"/>
        <v>0</v>
      </c>
      <c r="AV214" s="54">
        <f t="shared" si="547"/>
        <v>0</v>
      </c>
      <c r="AW214" s="10">
        <f t="shared" si="527"/>
        <v>0</v>
      </c>
      <c r="AX214" s="53" cm="1">
        <f t="array" aca="1" ref="AX214" ca="1">AU214*CELL("contents",$Q214)</f>
        <v>0</v>
      </c>
      <c r="AY214" s="53" cm="1">
        <f t="array" aca="1" ref="AY214" ca="1">AV214*CELL("contents",$Q214)</f>
        <v>0</v>
      </c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>
        <f t="shared" si="528"/>
        <v>0</v>
      </c>
      <c r="BM214" s="51">
        <f t="shared" si="529"/>
        <v>0</v>
      </c>
      <c r="BN214" s="53">
        <f t="shared" si="478"/>
        <v>0</v>
      </c>
      <c r="BO214" s="53">
        <f t="shared" si="479"/>
        <v>0</v>
      </c>
      <c r="BP214" s="53">
        <f t="shared" si="480"/>
        <v>0</v>
      </c>
      <c r="BQ214" s="53">
        <f t="shared" si="481"/>
        <v>0</v>
      </c>
      <c r="BR214" s="53">
        <f t="shared" si="482"/>
        <v>0</v>
      </c>
      <c r="BS214" s="53">
        <f t="shared" si="483"/>
        <v>0</v>
      </c>
      <c r="BT214" s="53">
        <f t="shared" si="484"/>
        <v>0</v>
      </c>
      <c r="BU214" s="53">
        <f t="shared" si="485"/>
        <v>0</v>
      </c>
      <c r="BV214" s="53">
        <f t="shared" si="486"/>
        <v>0</v>
      </c>
      <c r="BW214" s="53">
        <f t="shared" si="487"/>
        <v>0</v>
      </c>
      <c r="BX214" s="53">
        <f t="shared" si="488"/>
        <v>0</v>
      </c>
      <c r="BY214" s="53">
        <f t="shared" si="489"/>
        <v>0</v>
      </c>
      <c r="BZ214" s="10">
        <f t="shared" si="530"/>
        <v>0</v>
      </c>
      <c r="CA214" s="54">
        <f t="shared" si="531"/>
        <v>0</v>
      </c>
      <c r="CB214" s="10">
        <f t="shared" si="532"/>
        <v>0</v>
      </c>
      <c r="CC214" s="53" cm="1">
        <f t="array" aca="1" ref="CC214" ca="1">BZ214*CELL("contents",$Q214)</f>
        <v>0</v>
      </c>
      <c r="CD214" s="53" cm="1">
        <f t="array" aca="1" ref="CD214" ca="1">CA214*CELL("contents",$Q214)</f>
        <v>0</v>
      </c>
      <c r="CE214" s="2"/>
      <c r="CF214" s="2"/>
      <c r="CG214" s="2"/>
      <c r="CH214" s="2"/>
      <c r="CI214" s="2"/>
      <c r="CJ214" s="2"/>
      <c r="CK214" s="2"/>
      <c r="CL214" s="4">
        <v>24</v>
      </c>
      <c r="CM214" s="4"/>
      <c r="CN214" s="2"/>
      <c r="CO214" s="2"/>
      <c r="CP214" s="2"/>
      <c r="CQ214" s="2">
        <f t="shared" si="533"/>
        <v>24</v>
      </c>
      <c r="CR214" s="51">
        <f t="shared" si="534"/>
        <v>0.16</v>
      </c>
      <c r="CS214" s="53">
        <f t="shared" si="535"/>
        <v>0</v>
      </c>
      <c r="CT214" s="53">
        <f t="shared" si="548"/>
        <v>0</v>
      </c>
      <c r="CU214" s="53">
        <f t="shared" si="549"/>
        <v>0</v>
      </c>
      <c r="CV214" s="53">
        <f t="shared" si="550"/>
        <v>0</v>
      </c>
      <c r="CW214" s="53">
        <f t="shared" si="551"/>
        <v>0</v>
      </c>
      <c r="CX214" s="53">
        <f t="shared" si="552"/>
        <v>0</v>
      </c>
      <c r="CY214" s="53">
        <f t="shared" si="553"/>
        <v>0</v>
      </c>
      <c r="CZ214" s="53">
        <f t="shared" si="554"/>
        <v>1969.7770801170004</v>
      </c>
      <c r="DA214" s="53">
        <f t="shared" si="555"/>
        <v>0</v>
      </c>
      <c r="DB214" s="53">
        <f t="shared" si="556"/>
        <v>0</v>
      </c>
      <c r="DC214" s="53">
        <f t="shared" si="557"/>
        <v>0</v>
      </c>
      <c r="DD214" s="53">
        <f t="shared" si="558"/>
        <v>0</v>
      </c>
      <c r="DE214" s="10">
        <f t="shared" si="536"/>
        <v>1969.7770801170004</v>
      </c>
      <c r="DF214" s="54">
        <f t="shared" si="537"/>
        <v>0</v>
      </c>
      <c r="DG214" s="10">
        <f t="shared" si="538"/>
        <v>1969.7770801170004</v>
      </c>
      <c r="DH214" s="53" cm="1">
        <f t="array" aca="1" ref="DH214" ca="1">DE214*CELL("contents",$Q214)</f>
        <v>689.42197804095008</v>
      </c>
      <c r="DI214" s="53" cm="1">
        <f t="array" aca="1" ref="DI214" ca="1">DF214*CELL("contents",$Q214)</f>
        <v>0</v>
      </c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>
        <f t="shared" si="539"/>
        <v>0</v>
      </c>
      <c r="DW214" s="51">
        <f t="shared" si="540"/>
        <v>0</v>
      </c>
      <c r="DX214" s="53">
        <f t="shared" si="490"/>
        <v>0</v>
      </c>
      <c r="DY214" s="53">
        <f t="shared" si="491"/>
        <v>0</v>
      </c>
      <c r="DZ214" s="53">
        <f t="shared" si="492"/>
        <v>0</v>
      </c>
      <c r="EA214" s="53">
        <f t="shared" si="493"/>
        <v>0</v>
      </c>
      <c r="EB214" s="53">
        <f t="shared" si="494"/>
        <v>0</v>
      </c>
      <c r="EC214" s="53">
        <f t="shared" si="495"/>
        <v>0</v>
      </c>
      <c r="ED214" s="53">
        <f t="shared" si="496"/>
        <v>0</v>
      </c>
      <c r="EE214" s="53">
        <f t="shared" si="497"/>
        <v>0</v>
      </c>
      <c r="EF214" s="53">
        <f t="shared" si="498"/>
        <v>0</v>
      </c>
      <c r="EG214" s="53">
        <f t="shared" si="499"/>
        <v>0</v>
      </c>
      <c r="EH214" s="53">
        <f t="shared" si="500"/>
        <v>0</v>
      </c>
      <c r="EI214" s="53">
        <f t="shared" si="501"/>
        <v>0</v>
      </c>
      <c r="EJ214" s="10">
        <f t="shared" si="541"/>
        <v>0</v>
      </c>
      <c r="EK214" s="54">
        <f t="shared" si="542"/>
        <v>0</v>
      </c>
      <c r="EL214" s="10">
        <f t="shared" si="543"/>
        <v>0</v>
      </c>
      <c r="EM214" s="53" cm="1">
        <f t="array" aca="1" ref="EM214" ca="1">EJ214*CELL("contents",$Q214)</f>
        <v>0</v>
      </c>
      <c r="EN214" s="53" cm="1">
        <f t="array" aca="1" ref="EN214" ca="1">EK214*CELL("contents",$Q214)</f>
        <v>0</v>
      </c>
      <c r="EO214" s="11">
        <f t="shared" si="544"/>
        <v>1969.7770801170004</v>
      </c>
      <c r="EP214" s="2">
        <v>1</v>
      </c>
      <c r="EQ214" s="2">
        <f t="shared" ref="EQ214:ET214" si="564">EP214*1.0215</f>
        <v>1.0215000000000001</v>
      </c>
      <c r="ER214" s="2">
        <f t="shared" si="564"/>
        <v>1.0434622500000001</v>
      </c>
      <c r="ES214" s="2">
        <f t="shared" si="564"/>
        <v>1.0658966883750003</v>
      </c>
      <c r="ET214" s="2">
        <f t="shared" si="564"/>
        <v>1.0888134671750629</v>
      </c>
      <c r="EU214" s="53">
        <f t="shared" si="503"/>
        <v>0</v>
      </c>
      <c r="EV214" s="53">
        <f t="shared" si="546"/>
        <v>0</v>
      </c>
      <c r="EW214" s="69">
        <f t="shared" si="504"/>
        <v>1969.7770801170004</v>
      </c>
      <c r="EX214" s="69">
        <f t="shared" si="505"/>
        <v>0</v>
      </c>
      <c r="EY214" s="9">
        <f t="shared" si="560"/>
        <v>0</v>
      </c>
      <c r="EZ214" s="9">
        <f t="shared" si="522"/>
        <v>0</v>
      </c>
      <c r="FA214" s="9">
        <f t="shared" si="523"/>
        <v>0</v>
      </c>
      <c r="FB214" s="9">
        <f t="shared" si="524"/>
        <v>0</v>
      </c>
      <c r="FC214" t="s">
        <v>1541</v>
      </c>
    </row>
    <row r="215" spans="1:159" x14ac:dyDescent="0.25">
      <c r="A215" s="2">
        <v>1.2</v>
      </c>
      <c r="B215" s="2" t="s">
        <v>602</v>
      </c>
      <c r="C215" s="4" t="s">
        <v>157</v>
      </c>
      <c r="D215" s="2" t="s">
        <v>603</v>
      </c>
      <c r="E215" s="33" t="s">
        <v>604</v>
      </c>
      <c r="F215" s="2"/>
      <c r="G215" s="4" t="s">
        <v>347</v>
      </c>
      <c r="H215" s="6" t="s">
        <v>347</v>
      </c>
      <c r="I215" s="4"/>
      <c r="J215" s="4" t="s">
        <v>154</v>
      </c>
      <c r="K215" s="75"/>
      <c r="L215" s="80">
        <v>1</v>
      </c>
      <c r="M215" s="56">
        <v>0</v>
      </c>
      <c r="N215" s="86">
        <v>0.53</v>
      </c>
      <c r="O215" s="6" t="s">
        <v>155</v>
      </c>
      <c r="P215" s="2" t="s">
        <v>356</v>
      </c>
      <c r="Q215" s="200">
        <f>VLOOKUP(P215,Contingencies!$A$2:$D$7,4,FALSE)</f>
        <v>0.35</v>
      </c>
      <c r="R215" s="53">
        <f t="shared" si="465"/>
        <v>1750</v>
      </c>
      <c r="S215" s="67">
        <f t="shared" si="506"/>
        <v>0</v>
      </c>
      <c r="T215" s="4"/>
      <c r="U215" s="18"/>
      <c r="V215" s="18"/>
      <c r="W215" s="18"/>
      <c r="X215" s="18"/>
      <c r="Y215" s="18"/>
      <c r="Z215" s="34"/>
      <c r="AA215" s="34"/>
      <c r="AB215" s="34"/>
      <c r="AC215" s="34"/>
      <c r="AD215" s="34"/>
      <c r="AE215" s="24"/>
      <c r="AF215" s="24"/>
      <c r="AG215" s="2">
        <f t="shared" si="507"/>
        <v>0</v>
      </c>
      <c r="AH215" s="51">
        <f t="shared" si="525"/>
        <v>0</v>
      </c>
      <c r="AI215" s="53">
        <f t="shared" si="466"/>
        <v>0</v>
      </c>
      <c r="AJ215" s="53">
        <f t="shared" si="467"/>
        <v>0</v>
      </c>
      <c r="AK215" s="53">
        <f t="shared" si="468"/>
        <v>0</v>
      </c>
      <c r="AL215" s="53">
        <f t="shared" si="469"/>
        <v>0</v>
      </c>
      <c r="AM215" s="53">
        <f t="shared" si="470"/>
        <v>0</v>
      </c>
      <c r="AN215" s="53">
        <f t="shared" si="471"/>
        <v>0</v>
      </c>
      <c r="AO215" s="53">
        <f t="shared" si="472"/>
        <v>0</v>
      </c>
      <c r="AP215" s="53">
        <f t="shared" si="473"/>
        <v>0</v>
      </c>
      <c r="AQ215" s="53">
        <f t="shared" si="474"/>
        <v>0</v>
      </c>
      <c r="AR215" s="53">
        <f t="shared" si="475"/>
        <v>0</v>
      </c>
      <c r="AS215" s="53">
        <f t="shared" si="476"/>
        <v>0</v>
      </c>
      <c r="AT215" s="53">
        <f t="shared" si="477"/>
        <v>0</v>
      </c>
      <c r="AU215" s="10">
        <f t="shared" si="526"/>
        <v>0</v>
      </c>
      <c r="AV215" s="54">
        <f t="shared" si="547"/>
        <v>0</v>
      </c>
      <c r="AW215" s="10">
        <f t="shared" si="527"/>
        <v>0</v>
      </c>
      <c r="AX215" s="53" cm="1">
        <f t="array" aca="1" ref="AX215" ca="1">AU215*CELL("contents",$Q215)</f>
        <v>0</v>
      </c>
      <c r="AY215" s="53" cm="1">
        <f t="array" aca="1" ref="AY215" ca="1">AV215*CELL("contents",$Q215)</f>
        <v>0</v>
      </c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>
        <f t="shared" si="528"/>
        <v>0</v>
      </c>
      <c r="BM215" s="51">
        <f t="shared" si="529"/>
        <v>0</v>
      </c>
      <c r="BN215" s="53">
        <f t="shared" si="478"/>
        <v>0</v>
      </c>
      <c r="BO215" s="53">
        <f t="shared" si="479"/>
        <v>0</v>
      </c>
      <c r="BP215" s="53">
        <f t="shared" si="480"/>
        <v>0</v>
      </c>
      <c r="BQ215" s="53">
        <f t="shared" si="481"/>
        <v>0</v>
      </c>
      <c r="BR215" s="53">
        <f t="shared" si="482"/>
        <v>0</v>
      </c>
      <c r="BS215" s="53">
        <f t="shared" si="483"/>
        <v>0</v>
      </c>
      <c r="BT215" s="53">
        <f t="shared" si="484"/>
        <v>0</v>
      </c>
      <c r="BU215" s="53">
        <f t="shared" si="485"/>
        <v>0</v>
      </c>
      <c r="BV215" s="53">
        <f t="shared" si="486"/>
        <v>0</v>
      </c>
      <c r="BW215" s="53">
        <f t="shared" si="487"/>
        <v>0</v>
      </c>
      <c r="BX215" s="53">
        <f t="shared" si="488"/>
        <v>0</v>
      </c>
      <c r="BY215" s="53">
        <f t="shared" si="489"/>
        <v>0</v>
      </c>
      <c r="BZ215" s="10">
        <f t="shared" si="530"/>
        <v>0</v>
      </c>
      <c r="CA215" s="54">
        <f t="shared" si="531"/>
        <v>0</v>
      </c>
      <c r="CB215" s="10">
        <f t="shared" si="532"/>
        <v>0</v>
      </c>
      <c r="CC215" s="53" cm="1">
        <f t="array" aca="1" ref="CC215" ca="1">BZ215*CELL("contents",$Q215)</f>
        <v>0</v>
      </c>
      <c r="CD215" s="53" cm="1">
        <f t="array" aca="1" ref="CD215" ca="1">CA215*CELL("contents",$Q215)</f>
        <v>0</v>
      </c>
      <c r="CE215" s="2"/>
      <c r="CF215" s="2"/>
      <c r="CG215" s="2"/>
      <c r="CH215" s="2"/>
      <c r="CI215" s="2"/>
      <c r="CJ215" s="2"/>
      <c r="CK215" s="2"/>
      <c r="CL215" s="4">
        <v>5000</v>
      </c>
      <c r="CM215" s="4"/>
      <c r="CN215" s="2"/>
      <c r="CO215" s="2"/>
      <c r="CP215" s="2"/>
      <c r="CQ215" s="2">
        <f t="shared" si="533"/>
        <v>0</v>
      </c>
      <c r="CR215" s="51">
        <f t="shared" si="534"/>
        <v>0</v>
      </c>
      <c r="CS215" s="53">
        <f t="shared" si="535"/>
        <v>0</v>
      </c>
      <c r="CT215" s="53">
        <f t="shared" si="548"/>
        <v>0</v>
      </c>
      <c r="CU215" s="53">
        <f t="shared" si="549"/>
        <v>0</v>
      </c>
      <c r="CV215" s="53">
        <f t="shared" si="550"/>
        <v>0</v>
      </c>
      <c r="CW215" s="53">
        <f t="shared" si="551"/>
        <v>0</v>
      </c>
      <c r="CX215" s="53">
        <f t="shared" si="552"/>
        <v>0</v>
      </c>
      <c r="CY215" s="53">
        <f t="shared" si="553"/>
        <v>0</v>
      </c>
      <c r="CZ215" s="53">
        <f t="shared" si="554"/>
        <v>5000</v>
      </c>
      <c r="DA215" s="53">
        <f t="shared" si="555"/>
        <v>0</v>
      </c>
      <c r="DB215" s="53">
        <f t="shared" si="556"/>
        <v>0</v>
      </c>
      <c r="DC215" s="53">
        <f t="shared" si="557"/>
        <v>0</v>
      </c>
      <c r="DD215" s="53">
        <f t="shared" si="558"/>
        <v>0</v>
      </c>
      <c r="DE215" s="10">
        <f t="shared" si="536"/>
        <v>5000</v>
      </c>
      <c r="DF215" s="54">
        <f t="shared" si="537"/>
        <v>0</v>
      </c>
      <c r="DG215" s="10">
        <f t="shared" si="538"/>
        <v>5000</v>
      </c>
      <c r="DH215" s="53" cm="1">
        <f t="array" aca="1" ref="DH215" ca="1">DE215*CELL("contents",$Q215)</f>
        <v>1750</v>
      </c>
      <c r="DI215" s="53" cm="1">
        <f t="array" aca="1" ref="DI215" ca="1">DF215*CELL("contents",$Q215)</f>
        <v>0</v>
      </c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>
        <f t="shared" si="539"/>
        <v>0</v>
      </c>
      <c r="DW215" s="51">
        <f t="shared" si="540"/>
        <v>0</v>
      </c>
      <c r="DX215" s="53">
        <f t="shared" si="490"/>
        <v>0</v>
      </c>
      <c r="DY215" s="53">
        <f t="shared" si="491"/>
        <v>0</v>
      </c>
      <c r="DZ215" s="53">
        <f t="shared" si="492"/>
        <v>0</v>
      </c>
      <c r="EA215" s="53">
        <f t="shared" si="493"/>
        <v>0</v>
      </c>
      <c r="EB215" s="53">
        <f t="shared" si="494"/>
        <v>0</v>
      </c>
      <c r="EC215" s="53">
        <f t="shared" si="495"/>
        <v>0</v>
      </c>
      <c r="ED215" s="53">
        <f t="shared" si="496"/>
        <v>0</v>
      </c>
      <c r="EE215" s="53">
        <f t="shared" si="497"/>
        <v>0</v>
      </c>
      <c r="EF215" s="53">
        <f t="shared" si="498"/>
        <v>0</v>
      </c>
      <c r="EG215" s="53">
        <f t="shared" si="499"/>
        <v>0</v>
      </c>
      <c r="EH215" s="53">
        <f t="shared" si="500"/>
        <v>0</v>
      </c>
      <c r="EI215" s="53">
        <f t="shared" si="501"/>
        <v>0</v>
      </c>
      <c r="EJ215" s="10">
        <f t="shared" si="541"/>
        <v>0</v>
      </c>
      <c r="EK215" s="54">
        <f t="shared" si="542"/>
        <v>0</v>
      </c>
      <c r="EL215" s="10">
        <f t="shared" si="543"/>
        <v>0</v>
      </c>
      <c r="EM215" s="53" cm="1">
        <f t="array" aca="1" ref="EM215" ca="1">EJ215*CELL("contents",$Q215)</f>
        <v>0</v>
      </c>
      <c r="EN215" s="53" cm="1">
        <f t="array" aca="1" ref="EN215" ca="1">EK215*CELL("contents",$Q215)</f>
        <v>0</v>
      </c>
      <c r="EO215" s="11">
        <f t="shared" si="544"/>
        <v>5000</v>
      </c>
      <c r="EP215" s="2">
        <v>1</v>
      </c>
      <c r="EQ215" s="2">
        <f t="shared" ref="EQ215:ET215" si="565">EP215*1.0215</f>
        <v>1.0215000000000001</v>
      </c>
      <c r="ER215" s="2">
        <f t="shared" si="565"/>
        <v>1.0434622500000001</v>
      </c>
      <c r="ES215" s="2">
        <f t="shared" si="565"/>
        <v>1.0658966883750003</v>
      </c>
      <c r="ET215" s="2">
        <f t="shared" si="565"/>
        <v>1.0888134671750629</v>
      </c>
      <c r="EU215" s="53">
        <f t="shared" si="503"/>
        <v>0</v>
      </c>
      <c r="EV215" s="53">
        <f t="shared" si="546"/>
        <v>0</v>
      </c>
      <c r="EW215" s="69">
        <f t="shared" si="504"/>
        <v>0</v>
      </c>
      <c r="EX215" s="69">
        <f t="shared" si="505"/>
        <v>0</v>
      </c>
      <c r="EY215" s="9">
        <f t="shared" si="560"/>
        <v>0</v>
      </c>
      <c r="EZ215" s="9">
        <f t="shared" si="522"/>
        <v>0</v>
      </c>
      <c r="FA215" s="9">
        <f t="shared" si="523"/>
        <v>0</v>
      </c>
      <c r="FB215" s="9">
        <f t="shared" si="524"/>
        <v>0</v>
      </c>
      <c r="FC215" t="s">
        <v>1541</v>
      </c>
    </row>
    <row r="216" spans="1:159" ht="25.5" x14ac:dyDescent="0.25">
      <c r="A216" s="2">
        <v>1.2</v>
      </c>
      <c r="B216" s="2" t="s">
        <v>605</v>
      </c>
      <c r="C216" s="4" t="s">
        <v>157</v>
      </c>
      <c r="D216" s="2" t="s">
        <v>606</v>
      </c>
      <c r="E216" s="33" t="s">
        <v>607</v>
      </c>
      <c r="F216" s="2"/>
      <c r="G216" s="4" t="s">
        <v>151</v>
      </c>
      <c r="H216" s="6" t="s">
        <v>151</v>
      </c>
      <c r="I216" s="4" t="s">
        <v>348</v>
      </c>
      <c r="J216" s="7" t="s">
        <v>268</v>
      </c>
      <c r="K216" s="75">
        <v>115</v>
      </c>
      <c r="L216" s="82">
        <v>115</v>
      </c>
      <c r="M216" s="57">
        <v>0</v>
      </c>
      <c r="N216" s="86">
        <v>0</v>
      </c>
      <c r="O216" s="6" t="s">
        <v>155</v>
      </c>
      <c r="P216" s="2" t="s">
        <v>352</v>
      </c>
      <c r="Q216" s="200">
        <f>VLOOKUP(P216,Contingencies!$A$2:$D$7,4,FALSE)</f>
        <v>0.2</v>
      </c>
      <c r="R216" s="53">
        <f t="shared" si="465"/>
        <v>751.82400000000007</v>
      </c>
      <c r="S216" s="67">
        <f t="shared" si="506"/>
        <v>0</v>
      </c>
      <c r="T216" s="4"/>
      <c r="U216" s="18"/>
      <c r="V216" s="34"/>
      <c r="W216" s="34"/>
      <c r="X216" s="16"/>
      <c r="Y216" s="4">
        <v>8</v>
      </c>
      <c r="Z216" s="4">
        <v>24</v>
      </c>
      <c r="AA216" s="2"/>
      <c r="AB216" s="18"/>
      <c r="AC216" s="18"/>
      <c r="AD216" s="18"/>
      <c r="AE216" s="24"/>
      <c r="AF216" s="24"/>
      <c r="AG216" s="2">
        <f t="shared" si="507"/>
        <v>32</v>
      </c>
      <c r="AH216" s="51">
        <f t="shared" si="525"/>
        <v>0.21333333333333332</v>
      </c>
      <c r="AI216" s="53">
        <f t="shared" si="466"/>
        <v>0</v>
      </c>
      <c r="AJ216" s="53">
        <f t="shared" si="467"/>
        <v>0</v>
      </c>
      <c r="AK216" s="53">
        <f t="shared" si="468"/>
        <v>0</v>
      </c>
      <c r="AL216" s="53">
        <f t="shared" si="469"/>
        <v>0</v>
      </c>
      <c r="AM216" s="53">
        <f t="shared" si="470"/>
        <v>939.78000000000009</v>
      </c>
      <c r="AN216" s="53">
        <f t="shared" si="471"/>
        <v>2819.34</v>
      </c>
      <c r="AO216" s="53">
        <f t="shared" si="472"/>
        <v>0</v>
      </c>
      <c r="AP216" s="53">
        <f t="shared" si="473"/>
        <v>0</v>
      </c>
      <c r="AQ216" s="53">
        <f t="shared" si="474"/>
        <v>0</v>
      </c>
      <c r="AR216" s="53">
        <f t="shared" si="475"/>
        <v>0</v>
      </c>
      <c r="AS216" s="53">
        <f t="shared" si="476"/>
        <v>0</v>
      </c>
      <c r="AT216" s="53">
        <f t="shared" si="477"/>
        <v>0</v>
      </c>
      <c r="AU216" s="10">
        <f t="shared" si="526"/>
        <v>3759.1200000000003</v>
      </c>
      <c r="AV216" s="54">
        <f t="shared" si="547"/>
        <v>0</v>
      </c>
      <c r="AW216" s="10">
        <f t="shared" si="527"/>
        <v>3759.1200000000003</v>
      </c>
      <c r="AX216" s="53" cm="1">
        <f t="array" aca="1" ref="AX216" ca="1">AU216*CELL("contents",$Q216)</f>
        <v>751.82400000000007</v>
      </c>
      <c r="AY216" s="53" cm="1">
        <f t="array" aca="1" ref="AY216" ca="1">AV216*CELL("contents",$Q216)</f>
        <v>0</v>
      </c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>
        <f t="shared" si="528"/>
        <v>0</v>
      </c>
      <c r="BM216" s="51">
        <f t="shared" si="529"/>
        <v>0</v>
      </c>
      <c r="BN216" s="53">
        <f t="shared" si="478"/>
        <v>0</v>
      </c>
      <c r="BO216" s="53">
        <f t="shared" si="479"/>
        <v>0</v>
      </c>
      <c r="BP216" s="53">
        <f t="shared" si="480"/>
        <v>0</v>
      </c>
      <c r="BQ216" s="53">
        <f t="shared" si="481"/>
        <v>0</v>
      </c>
      <c r="BR216" s="53">
        <f t="shared" si="482"/>
        <v>0</v>
      </c>
      <c r="BS216" s="53">
        <f t="shared" si="483"/>
        <v>0</v>
      </c>
      <c r="BT216" s="53">
        <f t="shared" si="484"/>
        <v>0</v>
      </c>
      <c r="BU216" s="53">
        <f t="shared" si="485"/>
        <v>0</v>
      </c>
      <c r="BV216" s="53">
        <f t="shared" si="486"/>
        <v>0</v>
      </c>
      <c r="BW216" s="53">
        <f t="shared" si="487"/>
        <v>0</v>
      </c>
      <c r="BX216" s="53">
        <f t="shared" si="488"/>
        <v>0</v>
      </c>
      <c r="BY216" s="53">
        <f t="shared" si="489"/>
        <v>0</v>
      </c>
      <c r="BZ216" s="10">
        <f t="shared" si="530"/>
        <v>0</v>
      </c>
      <c r="CA216" s="54">
        <f t="shared" si="531"/>
        <v>0</v>
      </c>
      <c r="CB216" s="10">
        <f t="shared" si="532"/>
        <v>0</v>
      </c>
      <c r="CC216" s="53" cm="1">
        <f t="array" aca="1" ref="CC216" ca="1">BZ216*CELL("contents",$Q216)</f>
        <v>0</v>
      </c>
      <c r="CD216" s="53" cm="1">
        <f t="array" aca="1" ref="CD216" ca="1">CA216*CELL("contents",$Q216)</f>
        <v>0</v>
      </c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>
        <f t="shared" si="533"/>
        <v>0</v>
      </c>
      <c r="CR216" s="51">
        <f t="shared" si="534"/>
        <v>0</v>
      </c>
      <c r="CS216" s="53">
        <f t="shared" si="535"/>
        <v>0</v>
      </c>
      <c r="CT216" s="53">
        <f t="shared" si="548"/>
        <v>0</v>
      </c>
      <c r="CU216" s="53">
        <f t="shared" si="549"/>
        <v>0</v>
      </c>
      <c r="CV216" s="53">
        <f t="shared" si="550"/>
        <v>0</v>
      </c>
      <c r="CW216" s="53">
        <f t="shared" si="551"/>
        <v>0</v>
      </c>
      <c r="CX216" s="53">
        <f t="shared" si="552"/>
        <v>0</v>
      </c>
      <c r="CY216" s="53">
        <f t="shared" si="553"/>
        <v>0</v>
      </c>
      <c r="CZ216" s="53">
        <f t="shared" si="554"/>
        <v>0</v>
      </c>
      <c r="DA216" s="53">
        <f t="shared" si="555"/>
        <v>0</v>
      </c>
      <c r="DB216" s="53">
        <f t="shared" si="556"/>
        <v>0</v>
      </c>
      <c r="DC216" s="53">
        <f t="shared" si="557"/>
        <v>0</v>
      </c>
      <c r="DD216" s="53">
        <f t="shared" si="558"/>
        <v>0</v>
      </c>
      <c r="DE216" s="10">
        <f t="shared" si="536"/>
        <v>0</v>
      </c>
      <c r="DF216" s="54">
        <f t="shared" si="537"/>
        <v>0</v>
      </c>
      <c r="DG216" s="10">
        <f t="shared" si="538"/>
        <v>0</v>
      </c>
      <c r="DH216" s="53" cm="1">
        <f t="array" aca="1" ref="DH216" ca="1">DE216*CELL("contents",$Q216)</f>
        <v>0</v>
      </c>
      <c r="DI216" s="53" cm="1">
        <f t="array" aca="1" ref="DI216" ca="1">DF216*CELL("contents",$Q216)</f>
        <v>0</v>
      </c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>
        <f t="shared" si="539"/>
        <v>0</v>
      </c>
      <c r="DW216" s="51">
        <f t="shared" si="540"/>
        <v>0</v>
      </c>
      <c r="DX216" s="53">
        <f t="shared" si="490"/>
        <v>0</v>
      </c>
      <c r="DY216" s="53">
        <f t="shared" si="491"/>
        <v>0</v>
      </c>
      <c r="DZ216" s="53">
        <f t="shared" si="492"/>
        <v>0</v>
      </c>
      <c r="EA216" s="53">
        <f t="shared" si="493"/>
        <v>0</v>
      </c>
      <c r="EB216" s="53">
        <f t="shared" si="494"/>
        <v>0</v>
      </c>
      <c r="EC216" s="53">
        <f t="shared" si="495"/>
        <v>0</v>
      </c>
      <c r="ED216" s="53">
        <f t="shared" si="496"/>
        <v>0</v>
      </c>
      <c r="EE216" s="53">
        <f t="shared" si="497"/>
        <v>0</v>
      </c>
      <c r="EF216" s="53">
        <f t="shared" si="498"/>
        <v>0</v>
      </c>
      <c r="EG216" s="53">
        <f t="shared" si="499"/>
        <v>0</v>
      </c>
      <c r="EH216" s="53">
        <f t="shared" si="500"/>
        <v>0</v>
      </c>
      <c r="EI216" s="53">
        <f t="shared" si="501"/>
        <v>0</v>
      </c>
      <c r="EJ216" s="10">
        <f t="shared" si="541"/>
        <v>0</v>
      </c>
      <c r="EK216" s="54">
        <f t="shared" si="542"/>
        <v>0</v>
      </c>
      <c r="EL216" s="10">
        <f t="shared" si="543"/>
        <v>0</v>
      </c>
      <c r="EM216" s="53" cm="1">
        <f t="array" aca="1" ref="EM216" ca="1">EJ216*CELL("contents",$Q216)</f>
        <v>0</v>
      </c>
      <c r="EN216" s="53" cm="1">
        <f t="array" aca="1" ref="EN216" ca="1">EK216*CELL("contents",$Q216)</f>
        <v>0</v>
      </c>
      <c r="EO216" s="11">
        <f t="shared" si="544"/>
        <v>3759.1200000000003</v>
      </c>
      <c r="EP216" s="2">
        <v>1</v>
      </c>
      <c r="EQ216" s="2">
        <f t="shared" ref="EQ216:ET216" si="566">EP216*1.0215</f>
        <v>1.0215000000000001</v>
      </c>
      <c r="ER216" s="2">
        <f t="shared" si="566"/>
        <v>1.0434622500000001</v>
      </c>
      <c r="ES216" s="2">
        <f t="shared" si="566"/>
        <v>1.0658966883750003</v>
      </c>
      <c r="ET216" s="2">
        <f t="shared" si="566"/>
        <v>1.0888134671750629</v>
      </c>
      <c r="EU216" s="53">
        <f t="shared" si="503"/>
        <v>3759.1200000000003</v>
      </c>
      <c r="EV216" s="53">
        <f t="shared" si="546"/>
        <v>0</v>
      </c>
      <c r="EW216" s="69">
        <f t="shared" si="504"/>
        <v>0</v>
      </c>
      <c r="EX216" s="69">
        <f t="shared" si="505"/>
        <v>0</v>
      </c>
      <c r="EY216" s="9">
        <f t="shared" si="560"/>
        <v>0</v>
      </c>
      <c r="EZ216" s="9">
        <f t="shared" si="522"/>
        <v>0</v>
      </c>
      <c r="FA216" s="9">
        <f t="shared" si="523"/>
        <v>0</v>
      </c>
      <c r="FB216" s="9">
        <f t="shared" si="524"/>
        <v>0</v>
      </c>
      <c r="FC216" t="s">
        <v>1541</v>
      </c>
    </row>
    <row r="217" spans="1:159" ht="25.5" x14ac:dyDescent="0.25">
      <c r="A217" s="2">
        <v>1.2</v>
      </c>
      <c r="B217" s="2" t="s">
        <v>605</v>
      </c>
      <c r="C217" s="4" t="s">
        <v>157</v>
      </c>
      <c r="D217" s="2" t="s">
        <v>606</v>
      </c>
      <c r="E217" s="33" t="s">
        <v>607</v>
      </c>
      <c r="F217" s="2"/>
      <c r="G217" s="4" t="s">
        <v>347</v>
      </c>
      <c r="H217" s="6" t="s">
        <v>347</v>
      </c>
      <c r="I217" s="4"/>
      <c r="J217" s="4" t="s">
        <v>268</v>
      </c>
      <c r="K217" s="75"/>
      <c r="L217" s="80">
        <v>1</v>
      </c>
      <c r="M217" s="56">
        <v>0</v>
      </c>
      <c r="N217" s="86">
        <v>0.53</v>
      </c>
      <c r="O217" s="6" t="s">
        <v>155</v>
      </c>
      <c r="P217" s="2" t="s">
        <v>173</v>
      </c>
      <c r="Q217" s="200">
        <f>VLOOKUP(P217,Contingencies!$A$2:$D$7,4,FALSE)</f>
        <v>0.125</v>
      </c>
      <c r="R217" s="53">
        <f t="shared" si="465"/>
        <v>1346.25</v>
      </c>
      <c r="S217" s="67">
        <f t="shared" si="506"/>
        <v>0</v>
      </c>
      <c r="T217" s="4"/>
      <c r="U217" s="18"/>
      <c r="V217" s="34"/>
      <c r="W217" s="34"/>
      <c r="X217" s="16"/>
      <c r="Y217" s="4">
        <v>10770</v>
      </c>
      <c r="Z217" s="4"/>
      <c r="AA217" s="2"/>
      <c r="AB217" s="18"/>
      <c r="AC217" s="18"/>
      <c r="AD217" s="18"/>
      <c r="AE217" s="24"/>
      <c r="AF217" s="24"/>
      <c r="AG217" s="2">
        <f t="shared" si="507"/>
        <v>0</v>
      </c>
      <c r="AH217" s="51">
        <f t="shared" si="525"/>
        <v>0</v>
      </c>
      <c r="AI217" s="53">
        <f t="shared" si="466"/>
        <v>0</v>
      </c>
      <c r="AJ217" s="53">
        <f t="shared" si="467"/>
        <v>0</v>
      </c>
      <c r="AK217" s="53">
        <f t="shared" si="468"/>
        <v>0</v>
      </c>
      <c r="AL217" s="53">
        <f t="shared" si="469"/>
        <v>0</v>
      </c>
      <c r="AM217" s="53">
        <f t="shared" si="470"/>
        <v>10770</v>
      </c>
      <c r="AN217" s="53">
        <f t="shared" si="471"/>
        <v>0</v>
      </c>
      <c r="AO217" s="53">
        <f t="shared" si="472"/>
        <v>0</v>
      </c>
      <c r="AP217" s="53">
        <f t="shared" si="473"/>
        <v>0</v>
      </c>
      <c r="AQ217" s="53">
        <f t="shared" si="474"/>
        <v>0</v>
      </c>
      <c r="AR217" s="53">
        <f t="shared" si="475"/>
        <v>0</v>
      </c>
      <c r="AS217" s="53">
        <f t="shared" si="476"/>
        <v>0</v>
      </c>
      <c r="AT217" s="53">
        <f t="shared" si="477"/>
        <v>0</v>
      </c>
      <c r="AU217" s="10">
        <f t="shared" si="526"/>
        <v>10770</v>
      </c>
      <c r="AV217" s="54">
        <f t="shared" si="547"/>
        <v>0</v>
      </c>
      <c r="AW217" s="10">
        <f t="shared" si="527"/>
        <v>10770</v>
      </c>
      <c r="AX217" s="53" cm="1">
        <f t="array" aca="1" ref="AX217" ca="1">AU217*CELL("contents",$Q217)</f>
        <v>1346.25</v>
      </c>
      <c r="AY217" s="53" cm="1">
        <f t="array" aca="1" ref="AY217" ca="1">AV217*CELL("contents",$Q217)</f>
        <v>0</v>
      </c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>
        <f t="shared" si="528"/>
        <v>0</v>
      </c>
      <c r="BM217" s="51">
        <f t="shared" si="529"/>
        <v>0</v>
      </c>
      <c r="BN217" s="53">
        <f t="shared" si="478"/>
        <v>0</v>
      </c>
      <c r="BO217" s="53">
        <f t="shared" si="479"/>
        <v>0</v>
      </c>
      <c r="BP217" s="53">
        <f t="shared" si="480"/>
        <v>0</v>
      </c>
      <c r="BQ217" s="53">
        <f t="shared" si="481"/>
        <v>0</v>
      </c>
      <c r="BR217" s="53">
        <f t="shared" si="482"/>
        <v>0</v>
      </c>
      <c r="BS217" s="53">
        <f t="shared" si="483"/>
        <v>0</v>
      </c>
      <c r="BT217" s="53">
        <f t="shared" si="484"/>
        <v>0</v>
      </c>
      <c r="BU217" s="53">
        <f t="shared" si="485"/>
        <v>0</v>
      </c>
      <c r="BV217" s="53">
        <f t="shared" si="486"/>
        <v>0</v>
      </c>
      <c r="BW217" s="53">
        <f t="shared" si="487"/>
        <v>0</v>
      </c>
      <c r="BX217" s="53">
        <f t="shared" si="488"/>
        <v>0</v>
      </c>
      <c r="BY217" s="53">
        <f t="shared" si="489"/>
        <v>0</v>
      </c>
      <c r="BZ217" s="10">
        <f t="shared" si="530"/>
        <v>0</v>
      </c>
      <c r="CA217" s="54">
        <f t="shared" si="531"/>
        <v>0</v>
      </c>
      <c r="CB217" s="10">
        <f t="shared" si="532"/>
        <v>0</v>
      </c>
      <c r="CC217" s="53" cm="1">
        <f t="array" aca="1" ref="CC217" ca="1">BZ217*CELL("contents",$Q217)</f>
        <v>0</v>
      </c>
      <c r="CD217" s="53" cm="1">
        <f t="array" aca="1" ref="CD217" ca="1">CA217*CELL("contents",$Q217)</f>
        <v>0</v>
      </c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>
        <f t="shared" si="533"/>
        <v>0</v>
      </c>
      <c r="CR217" s="51">
        <f t="shared" si="534"/>
        <v>0</v>
      </c>
      <c r="CS217" s="53">
        <f t="shared" si="535"/>
        <v>0</v>
      </c>
      <c r="CT217" s="53">
        <f t="shared" si="548"/>
        <v>0</v>
      </c>
      <c r="CU217" s="53">
        <f t="shared" si="549"/>
        <v>0</v>
      </c>
      <c r="CV217" s="53">
        <f t="shared" si="550"/>
        <v>0</v>
      </c>
      <c r="CW217" s="53">
        <f t="shared" si="551"/>
        <v>0</v>
      </c>
      <c r="CX217" s="53">
        <f t="shared" si="552"/>
        <v>0</v>
      </c>
      <c r="CY217" s="53">
        <f t="shared" si="553"/>
        <v>0</v>
      </c>
      <c r="CZ217" s="53">
        <f t="shared" si="554"/>
        <v>0</v>
      </c>
      <c r="DA217" s="53">
        <f t="shared" si="555"/>
        <v>0</v>
      </c>
      <c r="DB217" s="53">
        <f t="shared" si="556"/>
        <v>0</v>
      </c>
      <c r="DC217" s="53">
        <f t="shared" si="557"/>
        <v>0</v>
      </c>
      <c r="DD217" s="53">
        <f t="shared" si="558"/>
        <v>0</v>
      </c>
      <c r="DE217" s="10">
        <f t="shared" si="536"/>
        <v>0</v>
      </c>
      <c r="DF217" s="54">
        <f t="shared" si="537"/>
        <v>0</v>
      </c>
      <c r="DG217" s="10">
        <f t="shared" si="538"/>
        <v>0</v>
      </c>
      <c r="DH217" s="53" cm="1">
        <f t="array" aca="1" ref="DH217" ca="1">DE217*CELL("contents",$Q217)</f>
        <v>0</v>
      </c>
      <c r="DI217" s="53" cm="1">
        <f t="array" aca="1" ref="DI217" ca="1">DF217*CELL("contents",$Q217)</f>
        <v>0</v>
      </c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>
        <f t="shared" si="539"/>
        <v>0</v>
      </c>
      <c r="DW217" s="51">
        <f t="shared" si="540"/>
        <v>0</v>
      </c>
      <c r="DX217" s="53">
        <f t="shared" si="490"/>
        <v>0</v>
      </c>
      <c r="DY217" s="53">
        <f t="shared" si="491"/>
        <v>0</v>
      </c>
      <c r="DZ217" s="53">
        <f t="shared" si="492"/>
        <v>0</v>
      </c>
      <c r="EA217" s="53">
        <f t="shared" si="493"/>
        <v>0</v>
      </c>
      <c r="EB217" s="53">
        <f t="shared" si="494"/>
        <v>0</v>
      </c>
      <c r="EC217" s="53">
        <f t="shared" si="495"/>
        <v>0</v>
      </c>
      <c r="ED217" s="53">
        <f t="shared" si="496"/>
        <v>0</v>
      </c>
      <c r="EE217" s="53">
        <f t="shared" si="497"/>
        <v>0</v>
      </c>
      <c r="EF217" s="53">
        <f t="shared" si="498"/>
        <v>0</v>
      </c>
      <c r="EG217" s="53">
        <f t="shared" si="499"/>
        <v>0</v>
      </c>
      <c r="EH217" s="53">
        <f t="shared" si="500"/>
        <v>0</v>
      </c>
      <c r="EI217" s="53">
        <f t="shared" si="501"/>
        <v>0</v>
      </c>
      <c r="EJ217" s="10">
        <f t="shared" si="541"/>
        <v>0</v>
      </c>
      <c r="EK217" s="54">
        <f t="shared" si="542"/>
        <v>0</v>
      </c>
      <c r="EL217" s="10">
        <f t="shared" si="543"/>
        <v>0</v>
      </c>
      <c r="EM217" s="53" cm="1">
        <f t="array" aca="1" ref="EM217" ca="1">EJ217*CELL("contents",$Q217)</f>
        <v>0</v>
      </c>
      <c r="EN217" s="53" cm="1">
        <f t="array" aca="1" ref="EN217" ca="1">EK217*CELL("contents",$Q217)</f>
        <v>0</v>
      </c>
      <c r="EO217" s="11">
        <f t="shared" si="544"/>
        <v>10770</v>
      </c>
      <c r="EP217" s="2">
        <v>1</v>
      </c>
      <c r="EQ217" s="2">
        <f t="shared" ref="EQ217:ET217" si="567">EP217*1.0215</f>
        <v>1.0215000000000001</v>
      </c>
      <c r="ER217" s="2">
        <f t="shared" si="567"/>
        <v>1.0434622500000001</v>
      </c>
      <c r="ES217" s="2">
        <f t="shared" si="567"/>
        <v>1.0658966883750003</v>
      </c>
      <c r="ET217" s="2">
        <f t="shared" si="567"/>
        <v>1.0888134671750629</v>
      </c>
      <c r="EU217" s="53">
        <f t="shared" si="503"/>
        <v>0</v>
      </c>
      <c r="EV217" s="53">
        <f t="shared" si="546"/>
        <v>0</v>
      </c>
      <c r="EW217" s="69">
        <f t="shared" si="504"/>
        <v>0</v>
      </c>
      <c r="EX217" s="69">
        <f t="shared" si="505"/>
        <v>0</v>
      </c>
      <c r="EY217" s="9">
        <f t="shared" si="560"/>
        <v>0</v>
      </c>
      <c r="EZ217" s="9">
        <f t="shared" si="522"/>
        <v>0</v>
      </c>
      <c r="FA217" s="9">
        <f t="shared" si="523"/>
        <v>0</v>
      </c>
      <c r="FB217" s="9">
        <f t="shared" si="524"/>
        <v>0</v>
      </c>
      <c r="FC217" t="s">
        <v>1541</v>
      </c>
    </row>
    <row r="218" spans="1:159" ht="25.5" x14ac:dyDescent="0.25">
      <c r="A218" s="2">
        <v>1.2</v>
      </c>
      <c r="B218" s="2" t="s">
        <v>608</v>
      </c>
      <c r="C218" s="4" t="s">
        <v>157</v>
      </c>
      <c r="D218" s="2" t="s">
        <v>609</v>
      </c>
      <c r="E218" s="33" t="s">
        <v>610</v>
      </c>
      <c r="F218" s="2"/>
      <c r="G218" s="4" t="s">
        <v>151</v>
      </c>
      <c r="H218" s="6" t="s">
        <v>163</v>
      </c>
      <c r="I218" s="4" t="s">
        <v>348</v>
      </c>
      <c r="J218" s="7" t="s">
        <v>154</v>
      </c>
      <c r="K218" s="75">
        <v>115</v>
      </c>
      <c r="L218" s="81">
        <v>115</v>
      </c>
      <c r="M218" s="56">
        <v>0</v>
      </c>
      <c r="N218" s="86">
        <v>0</v>
      </c>
      <c r="O218" s="6" t="s">
        <v>155</v>
      </c>
      <c r="P218" s="2" t="s">
        <v>352</v>
      </c>
      <c r="Q218" s="200">
        <f>VLOOKUP(P218,Contingencies!$A$2:$D$7,4,FALSE)</f>
        <v>0.2</v>
      </c>
      <c r="R218" s="53">
        <f t="shared" si="465"/>
        <v>939.7800000000002</v>
      </c>
      <c r="S218" s="67">
        <f t="shared" si="506"/>
        <v>0</v>
      </c>
      <c r="T218" s="4"/>
      <c r="U218" s="36"/>
      <c r="V218" s="36"/>
      <c r="W218" s="14"/>
      <c r="X218" s="40"/>
      <c r="Y218" s="40"/>
      <c r="Z218" s="40"/>
      <c r="AA218" s="8">
        <v>10</v>
      </c>
      <c r="AB218" s="8">
        <v>10</v>
      </c>
      <c r="AC218" s="4">
        <v>10</v>
      </c>
      <c r="AD218" s="4">
        <v>10</v>
      </c>
      <c r="AE218" s="2"/>
      <c r="AF218" s="39"/>
      <c r="AG218" s="2">
        <f t="shared" si="507"/>
        <v>40</v>
      </c>
      <c r="AH218" s="51">
        <f t="shared" si="525"/>
        <v>0.26666666666666666</v>
      </c>
      <c r="AI218" s="53">
        <f t="shared" si="466"/>
        <v>0</v>
      </c>
      <c r="AJ218" s="53">
        <f t="shared" si="467"/>
        <v>0</v>
      </c>
      <c r="AK218" s="53">
        <f t="shared" si="468"/>
        <v>0</v>
      </c>
      <c r="AL218" s="53">
        <f t="shared" si="469"/>
        <v>0</v>
      </c>
      <c r="AM218" s="53">
        <f t="shared" si="470"/>
        <v>0</v>
      </c>
      <c r="AN218" s="53">
        <f t="shared" si="471"/>
        <v>0</v>
      </c>
      <c r="AO218" s="53">
        <f t="shared" si="472"/>
        <v>1174.7250000000001</v>
      </c>
      <c r="AP218" s="53">
        <f t="shared" si="473"/>
        <v>1174.7250000000001</v>
      </c>
      <c r="AQ218" s="53">
        <f t="shared" si="474"/>
        <v>1174.7250000000001</v>
      </c>
      <c r="AR218" s="53">
        <f t="shared" si="475"/>
        <v>1174.7250000000001</v>
      </c>
      <c r="AS218" s="53">
        <f t="shared" si="476"/>
        <v>0</v>
      </c>
      <c r="AT218" s="53">
        <f t="shared" si="477"/>
        <v>0</v>
      </c>
      <c r="AU218" s="10">
        <f t="shared" si="526"/>
        <v>4698.9000000000005</v>
      </c>
      <c r="AV218" s="54">
        <f t="shared" si="547"/>
        <v>0</v>
      </c>
      <c r="AW218" s="10">
        <f t="shared" si="527"/>
        <v>4698.9000000000005</v>
      </c>
      <c r="AX218" s="53" cm="1">
        <f t="array" aca="1" ref="AX218" ca="1">AU218*CELL("contents",$Q218)</f>
        <v>939.7800000000002</v>
      </c>
      <c r="AY218" s="53" cm="1">
        <f t="array" aca="1" ref="AY218" ca="1">AV218*CELL("contents",$Q218)</f>
        <v>0</v>
      </c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>
        <f t="shared" si="528"/>
        <v>0</v>
      </c>
      <c r="BM218" s="51">
        <f t="shared" si="529"/>
        <v>0</v>
      </c>
      <c r="BN218" s="53">
        <f t="shared" si="478"/>
        <v>0</v>
      </c>
      <c r="BO218" s="53">
        <f t="shared" si="479"/>
        <v>0</v>
      </c>
      <c r="BP218" s="53">
        <f t="shared" si="480"/>
        <v>0</v>
      </c>
      <c r="BQ218" s="53">
        <f t="shared" si="481"/>
        <v>0</v>
      </c>
      <c r="BR218" s="53">
        <f t="shared" si="482"/>
        <v>0</v>
      </c>
      <c r="BS218" s="53">
        <f t="shared" si="483"/>
        <v>0</v>
      </c>
      <c r="BT218" s="53">
        <f t="shared" si="484"/>
        <v>0</v>
      </c>
      <c r="BU218" s="53">
        <f t="shared" si="485"/>
        <v>0</v>
      </c>
      <c r="BV218" s="53">
        <f t="shared" si="486"/>
        <v>0</v>
      </c>
      <c r="BW218" s="53">
        <f t="shared" si="487"/>
        <v>0</v>
      </c>
      <c r="BX218" s="53">
        <f t="shared" si="488"/>
        <v>0</v>
      </c>
      <c r="BY218" s="53">
        <f t="shared" si="489"/>
        <v>0</v>
      </c>
      <c r="BZ218" s="10">
        <f t="shared" si="530"/>
        <v>0</v>
      </c>
      <c r="CA218" s="54">
        <f t="shared" si="531"/>
        <v>0</v>
      </c>
      <c r="CB218" s="10">
        <f t="shared" si="532"/>
        <v>0</v>
      </c>
      <c r="CC218" s="53" cm="1">
        <f t="array" aca="1" ref="CC218" ca="1">BZ218*CELL("contents",$Q218)</f>
        <v>0</v>
      </c>
      <c r="CD218" s="53" cm="1">
        <f t="array" aca="1" ref="CD218" ca="1">CA218*CELL("contents",$Q218)</f>
        <v>0</v>
      </c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>
        <f t="shared" si="533"/>
        <v>0</v>
      </c>
      <c r="CR218" s="51">
        <f t="shared" si="534"/>
        <v>0</v>
      </c>
      <c r="CS218" s="53">
        <f t="shared" si="535"/>
        <v>0</v>
      </c>
      <c r="CT218" s="53">
        <f t="shared" si="548"/>
        <v>0</v>
      </c>
      <c r="CU218" s="53">
        <f t="shared" si="549"/>
        <v>0</v>
      </c>
      <c r="CV218" s="53">
        <f t="shared" si="550"/>
        <v>0</v>
      </c>
      <c r="CW218" s="53">
        <f t="shared" si="551"/>
        <v>0</v>
      </c>
      <c r="CX218" s="53">
        <f t="shared" si="552"/>
        <v>0</v>
      </c>
      <c r="CY218" s="53">
        <f t="shared" si="553"/>
        <v>0</v>
      </c>
      <c r="CZ218" s="53">
        <f t="shared" si="554"/>
        <v>0</v>
      </c>
      <c r="DA218" s="53">
        <f t="shared" si="555"/>
        <v>0</v>
      </c>
      <c r="DB218" s="53">
        <f t="shared" si="556"/>
        <v>0</v>
      </c>
      <c r="DC218" s="53">
        <f t="shared" si="557"/>
        <v>0</v>
      </c>
      <c r="DD218" s="53">
        <f t="shared" si="558"/>
        <v>0</v>
      </c>
      <c r="DE218" s="10">
        <f t="shared" si="536"/>
        <v>0</v>
      </c>
      <c r="DF218" s="54">
        <f t="shared" si="537"/>
        <v>0</v>
      </c>
      <c r="DG218" s="10">
        <f t="shared" si="538"/>
        <v>0</v>
      </c>
      <c r="DH218" s="53" cm="1">
        <f t="array" aca="1" ref="DH218" ca="1">DE218*CELL("contents",$Q218)</f>
        <v>0</v>
      </c>
      <c r="DI218" s="53" cm="1">
        <f t="array" aca="1" ref="DI218" ca="1">DF218*CELL("contents",$Q218)</f>
        <v>0</v>
      </c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>
        <f t="shared" si="539"/>
        <v>0</v>
      </c>
      <c r="DW218" s="51">
        <f t="shared" si="540"/>
        <v>0</v>
      </c>
      <c r="DX218" s="53">
        <f t="shared" si="490"/>
        <v>0</v>
      </c>
      <c r="DY218" s="53">
        <f t="shared" si="491"/>
        <v>0</v>
      </c>
      <c r="DZ218" s="53">
        <f t="shared" si="492"/>
        <v>0</v>
      </c>
      <c r="EA218" s="53">
        <f t="shared" si="493"/>
        <v>0</v>
      </c>
      <c r="EB218" s="53">
        <f t="shared" si="494"/>
        <v>0</v>
      </c>
      <c r="EC218" s="53">
        <f t="shared" si="495"/>
        <v>0</v>
      </c>
      <c r="ED218" s="53">
        <f t="shared" si="496"/>
        <v>0</v>
      </c>
      <c r="EE218" s="53">
        <f t="shared" si="497"/>
        <v>0</v>
      </c>
      <c r="EF218" s="53">
        <f t="shared" si="498"/>
        <v>0</v>
      </c>
      <c r="EG218" s="53">
        <f t="shared" si="499"/>
        <v>0</v>
      </c>
      <c r="EH218" s="53">
        <f t="shared" si="500"/>
        <v>0</v>
      </c>
      <c r="EI218" s="53">
        <f t="shared" si="501"/>
        <v>0</v>
      </c>
      <c r="EJ218" s="10">
        <f t="shared" si="541"/>
        <v>0</v>
      </c>
      <c r="EK218" s="54">
        <f t="shared" si="542"/>
        <v>0</v>
      </c>
      <c r="EL218" s="10">
        <f t="shared" si="543"/>
        <v>0</v>
      </c>
      <c r="EM218" s="53" cm="1">
        <f t="array" aca="1" ref="EM218" ca="1">EJ218*CELL("contents",$Q218)</f>
        <v>0</v>
      </c>
      <c r="EN218" s="53" cm="1">
        <f t="array" aca="1" ref="EN218" ca="1">EK218*CELL("contents",$Q218)</f>
        <v>0</v>
      </c>
      <c r="EO218" s="11">
        <f t="shared" si="544"/>
        <v>4698.9000000000005</v>
      </c>
      <c r="EP218" s="2">
        <v>1</v>
      </c>
      <c r="EQ218" s="2">
        <f t="shared" ref="EQ218:ET218" si="568">EP218*1.0215</f>
        <v>1.0215000000000001</v>
      </c>
      <c r="ER218" s="2">
        <f t="shared" si="568"/>
        <v>1.0434622500000001</v>
      </c>
      <c r="ES218" s="2">
        <f t="shared" si="568"/>
        <v>1.0658966883750003</v>
      </c>
      <c r="ET218" s="2">
        <f t="shared" si="568"/>
        <v>1.0888134671750629</v>
      </c>
      <c r="EU218" s="53">
        <f t="shared" si="503"/>
        <v>4698.9000000000005</v>
      </c>
      <c r="EV218" s="53">
        <f t="shared" si="546"/>
        <v>0</v>
      </c>
      <c r="EW218" s="69">
        <f t="shared" si="504"/>
        <v>0</v>
      </c>
      <c r="EX218" s="69">
        <f t="shared" si="505"/>
        <v>0</v>
      </c>
      <c r="EY218" s="9">
        <f t="shared" si="560"/>
        <v>0</v>
      </c>
      <c r="EZ218" s="9">
        <f t="shared" si="522"/>
        <v>0</v>
      </c>
      <c r="FA218" s="9">
        <f t="shared" si="523"/>
        <v>0</v>
      </c>
      <c r="FB218" s="9">
        <f t="shared" si="524"/>
        <v>0</v>
      </c>
      <c r="FC218" t="s">
        <v>1541</v>
      </c>
    </row>
    <row r="219" spans="1:159" x14ac:dyDescent="0.25">
      <c r="A219" s="2">
        <v>1.2</v>
      </c>
      <c r="B219" s="2" t="s">
        <v>611</v>
      </c>
      <c r="C219" s="4" t="s">
        <v>157</v>
      </c>
      <c r="D219" s="2" t="s">
        <v>612</v>
      </c>
      <c r="E219" s="33" t="s">
        <v>613</v>
      </c>
      <c r="F219" s="2"/>
      <c r="G219" s="4" t="s">
        <v>151</v>
      </c>
      <c r="H219" s="6" t="s">
        <v>163</v>
      </c>
      <c r="I219" s="4" t="s">
        <v>348</v>
      </c>
      <c r="J219" s="7" t="s">
        <v>154</v>
      </c>
      <c r="K219" s="75">
        <v>115</v>
      </c>
      <c r="L219" s="81">
        <v>115</v>
      </c>
      <c r="M219" s="56">
        <v>0</v>
      </c>
      <c r="N219" s="86">
        <v>0</v>
      </c>
      <c r="O219" s="6" t="s">
        <v>155</v>
      </c>
      <c r="P219" s="2" t="s">
        <v>356</v>
      </c>
      <c r="Q219" s="200">
        <f>VLOOKUP(P219,Contingencies!$A$2:$D$7,4,FALSE)</f>
        <v>0.35</v>
      </c>
      <c r="R219" s="53">
        <f t="shared" si="465"/>
        <v>1007.9845335000001</v>
      </c>
      <c r="S219" s="67">
        <f t="shared" si="506"/>
        <v>0</v>
      </c>
      <c r="T219" s="4"/>
      <c r="U219" s="24"/>
      <c r="V219" s="24"/>
      <c r="W219" s="24"/>
      <c r="X219" s="41"/>
      <c r="Y219" s="41"/>
      <c r="Z219" s="41"/>
      <c r="AA219" s="41"/>
      <c r="AB219" s="41"/>
      <c r="AC219" s="38"/>
      <c r="AD219" s="2"/>
      <c r="AE219" s="2"/>
      <c r="AF219" s="39"/>
      <c r="AG219" s="2">
        <f t="shared" si="507"/>
        <v>0</v>
      </c>
      <c r="AH219" s="51">
        <f t="shared" si="525"/>
        <v>0</v>
      </c>
      <c r="AI219" s="53">
        <f t="shared" si="466"/>
        <v>0</v>
      </c>
      <c r="AJ219" s="53">
        <f t="shared" si="467"/>
        <v>0</v>
      </c>
      <c r="AK219" s="53">
        <f t="shared" si="468"/>
        <v>0</v>
      </c>
      <c r="AL219" s="53">
        <f t="shared" si="469"/>
        <v>0</v>
      </c>
      <c r="AM219" s="53">
        <f t="shared" si="470"/>
        <v>0</v>
      </c>
      <c r="AN219" s="53">
        <f t="shared" si="471"/>
        <v>0</v>
      </c>
      <c r="AO219" s="53">
        <f t="shared" si="472"/>
        <v>0</v>
      </c>
      <c r="AP219" s="53">
        <f t="shared" si="473"/>
        <v>0</v>
      </c>
      <c r="AQ219" s="53">
        <f t="shared" si="474"/>
        <v>0</v>
      </c>
      <c r="AR219" s="53">
        <f t="shared" si="475"/>
        <v>0</v>
      </c>
      <c r="AS219" s="53">
        <f t="shared" si="476"/>
        <v>0</v>
      </c>
      <c r="AT219" s="53">
        <f t="shared" si="477"/>
        <v>0</v>
      </c>
      <c r="AU219" s="10">
        <f t="shared" si="526"/>
        <v>0</v>
      </c>
      <c r="AV219" s="54">
        <f t="shared" si="547"/>
        <v>0</v>
      </c>
      <c r="AW219" s="10">
        <f t="shared" si="527"/>
        <v>0</v>
      </c>
      <c r="AX219" s="53" cm="1">
        <f t="array" aca="1" ref="AX219" ca="1">AU219*CELL("contents",$Q219)</f>
        <v>0</v>
      </c>
      <c r="AY219" s="53" cm="1">
        <f t="array" aca="1" ref="AY219" ca="1">AV219*CELL("contents",$Q219)</f>
        <v>0</v>
      </c>
      <c r="AZ219" s="2"/>
      <c r="BA219" s="2"/>
      <c r="BB219" s="2"/>
      <c r="BC219" s="2"/>
      <c r="BD219" s="2"/>
      <c r="BE219" s="4">
        <v>12</v>
      </c>
      <c r="BF219" s="4">
        <v>12</v>
      </c>
      <c r="BG219" s="2"/>
      <c r="BH219" s="2"/>
      <c r="BI219" s="2"/>
      <c r="BJ219" s="2"/>
      <c r="BK219" s="2"/>
      <c r="BL219" s="2">
        <f t="shared" si="528"/>
        <v>24</v>
      </c>
      <c r="BM219" s="51">
        <f t="shared" si="529"/>
        <v>0.16</v>
      </c>
      <c r="BN219" s="53">
        <f t="shared" si="478"/>
        <v>0</v>
      </c>
      <c r="BO219" s="53">
        <f t="shared" si="479"/>
        <v>0</v>
      </c>
      <c r="BP219" s="53">
        <f t="shared" si="480"/>
        <v>0</v>
      </c>
      <c r="BQ219" s="53">
        <f t="shared" si="481"/>
        <v>0</v>
      </c>
      <c r="BR219" s="53">
        <f t="shared" si="482"/>
        <v>0</v>
      </c>
      <c r="BS219" s="53">
        <f t="shared" si="483"/>
        <v>1439.9779050000002</v>
      </c>
      <c r="BT219" s="53">
        <f t="shared" si="484"/>
        <v>1439.9779050000002</v>
      </c>
      <c r="BU219" s="53">
        <f t="shared" si="485"/>
        <v>0</v>
      </c>
      <c r="BV219" s="53">
        <f t="shared" si="486"/>
        <v>0</v>
      </c>
      <c r="BW219" s="53">
        <f t="shared" si="487"/>
        <v>0</v>
      </c>
      <c r="BX219" s="53">
        <f t="shared" si="488"/>
        <v>0</v>
      </c>
      <c r="BY219" s="53">
        <f t="shared" si="489"/>
        <v>0</v>
      </c>
      <c r="BZ219" s="10">
        <f t="shared" si="530"/>
        <v>2879.9558100000004</v>
      </c>
      <c r="CA219" s="54">
        <f t="shared" si="531"/>
        <v>0</v>
      </c>
      <c r="CB219" s="10">
        <f t="shared" si="532"/>
        <v>2879.9558100000004</v>
      </c>
      <c r="CC219" s="53" cm="1">
        <f t="array" aca="1" ref="CC219" ca="1">BZ219*CELL("contents",$Q219)</f>
        <v>1007.9845335000001</v>
      </c>
      <c r="CD219" s="53" cm="1">
        <f t="array" aca="1" ref="CD219" ca="1">CA219*CELL("contents",$Q219)</f>
        <v>0</v>
      </c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>
        <f t="shared" si="533"/>
        <v>0</v>
      </c>
      <c r="CR219" s="51">
        <f t="shared" si="534"/>
        <v>0</v>
      </c>
      <c r="CS219" s="53">
        <f t="shared" si="535"/>
        <v>0</v>
      </c>
      <c r="CT219" s="53">
        <f t="shared" si="548"/>
        <v>0</v>
      </c>
      <c r="CU219" s="53">
        <f t="shared" si="549"/>
        <v>0</v>
      </c>
      <c r="CV219" s="53">
        <f t="shared" si="550"/>
        <v>0</v>
      </c>
      <c r="CW219" s="53">
        <f t="shared" si="551"/>
        <v>0</v>
      </c>
      <c r="CX219" s="53">
        <f t="shared" si="552"/>
        <v>0</v>
      </c>
      <c r="CY219" s="53">
        <f t="shared" si="553"/>
        <v>0</v>
      </c>
      <c r="CZ219" s="53">
        <f t="shared" si="554"/>
        <v>0</v>
      </c>
      <c r="DA219" s="53">
        <f t="shared" si="555"/>
        <v>0</v>
      </c>
      <c r="DB219" s="53">
        <f t="shared" si="556"/>
        <v>0</v>
      </c>
      <c r="DC219" s="53">
        <f t="shared" si="557"/>
        <v>0</v>
      </c>
      <c r="DD219" s="53">
        <f t="shared" si="558"/>
        <v>0</v>
      </c>
      <c r="DE219" s="10">
        <f t="shared" si="536"/>
        <v>0</v>
      </c>
      <c r="DF219" s="54">
        <f t="shared" si="537"/>
        <v>0</v>
      </c>
      <c r="DG219" s="10">
        <f t="shared" si="538"/>
        <v>0</v>
      </c>
      <c r="DH219" s="53" cm="1">
        <f t="array" aca="1" ref="DH219" ca="1">DE219*CELL("contents",$Q219)</f>
        <v>0</v>
      </c>
      <c r="DI219" s="53" cm="1">
        <f t="array" aca="1" ref="DI219" ca="1">DF219*CELL("contents",$Q219)</f>
        <v>0</v>
      </c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>
        <f t="shared" si="539"/>
        <v>0</v>
      </c>
      <c r="DW219" s="51">
        <f t="shared" si="540"/>
        <v>0</v>
      </c>
      <c r="DX219" s="53">
        <f t="shared" si="490"/>
        <v>0</v>
      </c>
      <c r="DY219" s="53">
        <f t="shared" si="491"/>
        <v>0</v>
      </c>
      <c r="DZ219" s="53">
        <f t="shared" si="492"/>
        <v>0</v>
      </c>
      <c r="EA219" s="53">
        <f t="shared" si="493"/>
        <v>0</v>
      </c>
      <c r="EB219" s="53">
        <f t="shared" si="494"/>
        <v>0</v>
      </c>
      <c r="EC219" s="53">
        <f t="shared" si="495"/>
        <v>0</v>
      </c>
      <c r="ED219" s="53">
        <f t="shared" si="496"/>
        <v>0</v>
      </c>
      <c r="EE219" s="53">
        <f t="shared" si="497"/>
        <v>0</v>
      </c>
      <c r="EF219" s="53">
        <f t="shared" si="498"/>
        <v>0</v>
      </c>
      <c r="EG219" s="53">
        <f t="shared" si="499"/>
        <v>0</v>
      </c>
      <c r="EH219" s="53">
        <f t="shared" si="500"/>
        <v>0</v>
      </c>
      <c r="EI219" s="53">
        <f t="shared" si="501"/>
        <v>0</v>
      </c>
      <c r="EJ219" s="10">
        <f t="shared" si="541"/>
        <v>0</v>
      </c>
      <c r="EK219" s="54">
        <f t="shared" si="542"/>
        <v>0</v>
      </c>
      <c r="EL219" s="10">
        <f t="shared" si="543"/>
        <v>0</v>
      </c>
      <c r="EM219" s="53" cm="1">
        <f t="array" aca="1" ref="EM219" ca="1">EJ219*CELL("contents",$Q219)</f>
        <v>0</v>
      </c>
      <c r="EN219" s="53" cm="1">
        <f t="array" aca="1" ref="EN219" ca="1">EK219*CELL("contents",$Q219)</f>
        <v>0</v>
      </c>
      <c r="EO219" s="11">
        <f t="shared" si="544"/>
        <v>2879.9558100000004</v>
      </c>
      <c r="EP219" s="2">
        <v>1</v>
      </c>
      <c r="EQ219" s="2">
        <f t="shared" ref="EQ219:ET219" si="569">EP219*1.0215</f>
        <v>1.0215000000000001</v>
      </c>
      <c r="ER219" s="2">
        <f t="shared" si="569"/>
        <v>1.0434622500000001</v>
      </c>
      <c r="ES219" s="2">
        <f t="shared" si="569"/>
        <v>1.0658966883750003</v>
      </c>
      <c r="ET219" s="2">
        <f t="shared" si="569"/>
        <v>1.0888134671750629</v>
      </c>
      <c r="EU219" s="53">
        <f t="shared" si="503"/>
        <v>0</v>
      </c>
      <c r="EV219" s="53">
        <f t="shared" si="546"/>
        <v>2879.9558100000004</v>
      </c>
      <c r="EW219" s="69">
        <f t="shared" si="504"/>
        <v>0</v>
      </c>
      <c r="EX219" s="69">
        <f t="shared" si="505"/>
        <v>0</v>
      </c>
      <c r="EY219" s="9">
        <f t="shared" si="560"/>
        <v>0</v>
      </c>
      <c r="EZ219" s="9">
        <f t="shared" si="522"/>
        <v>0</v>
      </c>
      <c r="FA219" s="9">
        <f t="shared" si="523"/>
        <v>0</v>
      </c>
      <c r="FB219" s="9">
        <f t="shared" si="524"/>
        <v>0</v>
      </c>
      <c r="FC219" t="s">
        <v>1541</v>
      </c>
    </row>
    <row r="220" spans="1:159" x14ac:dyDescent="0.25">
      <c r="A220" s="2">
        <v>1.2</v>
      </c>
      <c r="B220" s="2" t="s">
        <v>611</v>
      </c>
      <c r="C220" s="4" t="s">
        <v>157</v>
      </c>
      <c r="D220" s="2" t="s">
        <v>612</v>
      </c>
      <c r="E220" s="33" t="s">
        <v>613</v>
      </c>
      <c r="F220" s="2"/>
      <c r="G220" s="4" t="s">
        <v>347</v>
      </c>
      <c r="H220" s="6" t="s">
        <v>347</v>
      </c>
      <c r="I220" s="4"/>
      <c r="J220" s="4" t="s">
        <v>154</v>
      </c>
      <c r="K220" s="75"/>
      <c r="L220" s="83">
        <v>1</v>
      </c>
      <c r="M220" s="57">
        <v>0</v>
      </c>
      <c r="N220" s="86">
        <v>0.53</v>
      </c>
      <c r="O220" s="6" t="s">
        <v>155</v>
      </c>
      <c r="P220" s="2" t="s">
        <v>356</v>
      </c>
      <c r="Q220" s="200">
        <f>VLOOKUP(P220,Contingencies!$A$2:$D$7,4,FALSE)</f>
        <v>0.35</v>
      </c>
      <c r="R220" s="53">
        <f t="shared" si="465"/>
        <v>1750</v>
      </c>
      <c r="S220" s="67">
        <f t="shared" si="506"/>
        <v>0</v>
      </c>
      <c r="T220" s="4"/>
      <c r="U220" s="24"/>
      <c r="V220" s="24"/>
      <c r="W220" s="24"/>
      <c r="X220" s="41"/>
      <c r="Y220" s="41"/>
      <c r="Z220" s="41"/>
      <c r="AA220" s="41"/>
      <c r="AB220" s="41"/>
      <c r="AC220" s="38"/>
      <c r="AD220" s="2"/>
      <c r="AE220" s="2"/>
      <c r="AF220" s="39"/>
      <c r="AG220" s="2">
        <f t="shared" si="507"/>
        <v>0</v>
      </c>
      <c r="AH220" s="51">
        <f t="shared" si="525"/>
        <v>0</v>
      </c>
      <c r="AI220" s="53">
        <f t="shared" si="466"/>
        <v>0</v>
      </c>
      <c r="AJ220" s="53">
        <f t="shared" si="467"/>
        <v>0</v>
      </c>
      <c r="AK220" s="53">
        <f t="shared" si="468"/>
        <v>0</v>
      </c>
      <c r="AL220" s="53">
        <f t="shared" si="469"/>
        <v>0</v>
      </c>
      <c r="AM220" s="53">
        <f t="shared" si="470"/>
        <v>0</v>
      </c>
      <c r="AN220" s="53">
        <f t="shared" si="471"/>
        <v>0</v>
      </c>
      <c r="AO220" s="53">
        <f t="shared" si="472"/>
        <v>0</v>
      </c>
      <c r="AP220" s="53">
        <f t="shared" si="473"/>
        <v>0</v>
      </c>
      <c r="AQ220" s="53">
        <f t="shared" si="474"/>
        <v>0</v>
      </c>
      <c r="AR220" s="53">
        <f t="shared" si="475"/>
        <v>0</v>
      </c>
      <c r="AS220" s="53">
        <f t="shared" si="476"/>
        <v>0</v>
      </c>
      <c r="AT220" s="53">
        <f t="shared" si="477"/>
        <v>0</v>
      </c>
      <c r="AU220" s="10">
        <f t="shared" si="526"/>
        <v>0</v>
      </c>
      <c r="AV220" s="54">
        <f t="shared" si="547"/>
        <v>0</v>
      </c>
      <c r="AW220" s="10">
        <f t="shared" si="527"/>
        <v>0</v>
      </c>
      <c r="AX220" s="53" cm="1">
        <f t="array" aca="1" ref="AX220" ca="1">AU220*CELL("contents",$Q220)</f>
        <v>0</v>
      </c>
      <c r="AY220" s="53" cm="1">
        <f t="array" aca="1" ref="AY220" ca="1">AV220*CELL("contents",$Q220)</f>
        <v>0</v>
      </c>
      <c r="AZ220" s="2"/>
      <c r="BA220" s="2"/>
      <c r="BB220" s="2"/>
      <c r="BC220" s="2"/>
      <c r="BD220" s="2"/>
      <c r="BE220" s="4">
        <v>2500</v>
      </c>
      <c r="BF220" s="4">
        <v>2500</v>
      </c>
      <c r="BG220" s="2"/>
      <c r="BH220" s="2"/>
      <c r="BI220" s="2"/>
      <c r="BJ220" s="2"/>
      <c r="BK220" s="2"/>
      <c r="BL220" s="2">
        <f t="shared" si="528"/>
        <v>0</v>
      </c>
      <c r="BM220" s="51">
        <f t="shared" si="529"/>
        <v>0</v>
      </c>
      <c r="BN220" s="53">
        <f t="shared" si="478"/>
        <v>0</v>
      </c>
      <c r="BO220" s="53">
        <f t="shared" si="479"/>
        <v>0</v>
      </c>
      <c r="BP220" s="53">
        <f t="shared" si="480"/>
        <v>0</v>
      </c>
      <c r="BQ220" s="53">
        <f t="shared" si="481"/>
        <v>0</v>
      </c>
      <c r="BR220" s="53">
        <f t="shared" si="482"/>
        <v>0</v>
      </c>
      <c r="BS220" s="53">
        <f t="shared" si="483"/>
        <v>2500</v>
      </c>
      <c r="BT220" s="53">
        <f t="shared" si="484"/>
        <v>2500</v>
      </c>
      <c r="BU220" s="53">
        <f t="shared" si="485"/>
        <v>0</v>
      </c>
      <c r="BV220" s="53">
        <f t="shared" si="486"/>
        <v>0</v>
      </c>
      <c r="BW220" s="53">
        <f t="shared" si="487"/>
        <v>0</v>
      </c>
      <c r="BX220" s="53">
        <f t="shared" si="488"/>
        <v>0</v>
      </c>
      <c r="BY220" s="53">
        <f t="shared" si="489"/>
        <v>0</v>
      </c>
      <c r="BZ220" s="10">
        <f t="shared" si="530"/>
        <v>5000</v>
      </c>
      <c r="CA220" s="54">
        <f t="shared" si="531"/>
        <v>0</v>
      </c>
      <c r="CB220" s="10">
        <f t="shared" si="532"/>
        <v>5000</v>
      </c>
      <c r="CC220" s="53" cm="1">
        <f t="array" aca="1" ref="CC220" ca="1">BZ220*CELL("contents",$Q220)</f>
        <v>1750</v>
      </c>
      <c r="CD220" s="53" cm="1">
        <f t="array" aca="1" ref="CD220" ca="1">CA220*CELL("contents",$Q220)</f>
        <v>0</v>
      </c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>
        <f t="shared" si="533"/>
        <v>0</v>
      </c>
      <c r="CR220" s="51">
        <f t="shared" si="534"/>
        <v>0</v>
      </c>
      <c r="CS220" s="53">
        <f t="shared" si="535"/>
        <v>0</v>
      </c>
      <c r="CT220" s="53">
        <f t="shared" si="548"/>
        <v>0</v>
      </c>
      <c r="CU220" s="53">
        <f t="shared" si="549"/>
        <v>0</v>
      </c>
      <c r="CV220" s="53">
        <f t="shared" si="550"/>
        <v>0</v>
      </c>
      <c r="CW220" s="53">
        <f t="shared" si="551"/>
        <v>0</v>
      </c>
      <c r="CX220" s="53">
        <f t="shared" si="552"/>
        <v>0</v>
      </c>
      <c r="CY220" s="53">
        <f t="shared" si="553"/>
        <v>0</v>
      </c>
      <c r="CZ220" s="53">
        <f t="shared" si="554"/>
        <v>0</v>
      </c>
      <c r="DA220" s="53">
        <f t="shared" si="555"/>
        <v>0</v>
      </c>
      <c r="DB220" s="53">
        <f t="shared" si="556"/>
        <v>0</v>
      </c>
      <c r="DC220" s="53">
        <f t="shared" si="557"/>
        <v>0</v>
      </c>
      <c r="DD220" s="53">
        <f t="shared" si="558"/>
        <v>0</v>
      </c>
      <c r="DE220" s="10">
        <f t="shared" si="536"/>
        <v>0</v>
      </c>
      <c r="DF220" s="54">
        <f t="shared" si="537"/>
        <v>0</v>
      </c>
      <c r="DG220" s="10">
        <f t="shared" si="538"/>
        <v>0</v>
      </c>
      <c r="DH220" s="53" cm="1">
        <f t="array" aca="1" ref="DH220" ca="1">DE220*CELL("contents",$Q220)</f>
        <v>0</v>
      </c>
      <c r="DI220" s="53" cm="1">
        <f t="array" aca="1" ref="DI220" ca="1">DF220*CELL("contents",$Q220)</f>
        <v>0</v>
      </c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>
        <f t="shared" si="539"/>
        <v>0</v>
      </c>
      <c r="DW220" s="51">
        <f t="shared" si="540"/>
        <v>0</v>
      </c>
      <c r="DX220" s="53">
        <f t="shared" si="490"/>
        <v>0</v>
      </c>
      <c r="DY220" s="53">
        <f t="shared" si="491"/>
        <v>0</v>
      </c>
      <c r="DZ220" s="53">
        <f t="shared" si="492"/>
        <v>0</v>
      </c>
      <c r="EA220" s="53">
        <f t="shared" si="493"/>
        <v>0</v>
      </c>
      <c r="EB220" s="53">
        <f t="shared" si="494"/>
        <v>0</v>
      </c>
      <c r="EC220" s="53">
        <f t="shared" si="495"/>
        <v>0</v>
      </c>
      <c r="ED220" s="53">
        <f t="shared" si="496"/>
        <v>0</v>
      </c>
      <c r="EE220" s="53">
        <f t="shared" si="497"/>
        <v>0</v>
      </c>
      <c r="EF220" s="53">
        <f t="shared" si="498"/>
        <v>0</v>
      </c>
      <c r="EG220" s="53">
        <f t="shared" si="499"/>
        <v>0</v>
      </c>
      <c r="EH220" s="53">
        <f t="shared" si="500"/>
        <v>0</v>
      </c>
      <c r="EI220" s="53">
        <f t="shared" si="501"/>
        <v>0</v>
      </c>
      <c r="EJ220" s="10">
        <f t="shared" si="541"/>
        <v>0</v>
      </c>
      <c r="EK220" s="54">
        <f t="shared" si="542"/>
        <v>0</v>
      </c>
      <c r="EL220" s="10">
        <f t="shared" si="543"/>
        <v>0</v>
      </c>
      <c r="EM220" s="53" cm="1">
        <f t="array" aca="1" ref="EM220" ca="1">EJ220*CELL("contents",$Q220)</f>
        <v>0</v>
      </c>
      <c r="EN220" s="53" cm="1">
        <f t="array" aca="1" ref="EN220" ca="1">EK220*CELL("contents",$Q220)</f>
        <v>0</v>
      </c>
      <c r="EO220" s="11">
        <f t="shared" si="544"/>
        <v>5000</v>
      </c>
      <c r="EP220" s="2">
        <v>1</v>
      </c>
      <c r="EQ220" s="2">
        <f t="shared" ref="EQ220:ET220" si="570">EP220*1.0215</f>
        <v>1.0215000000000001</v>
      </c>
      <c r="ER220" s="2">
        <f t="shared" si="570"/>
        <v>1.0434622500000001</v>
      </c>
      <c r="ES220" s="2">
        <f t="shared" si="570"/>
        <v>1.0658966883750003</v>
      </c>
      <c r="ET220" s="2">
        <f t="shared" si="570"/>
        <v>1.0888134671750629</v>
      </c>
      <c r="EU220" s="53">
        <f t="shared" si="503"/>
        <v>0</v>
      </c>
      <c r="EV220" s="53">
        <f t="shared" si="546"/>
        <v>0</v>
      </c>
      <c r="EW220" s="69">
        <f t="shared" si="504"/>
        <v>0</v>
      </c>
      <c r="EX220" s="69">
        <f t="shared" si="505"/>
        <v>0</v>
      </c>
      <c r="EY220" s="9">
        <f t="shared" si="560"/>
        <v>0</v>
      </c>
      <c r="EZ220" s="9">
        <f t="shared" si="522"/>
        <v>0</v>
      </c>
      <c r="FA220" s="9">
        <f t="shared" si="523"/>
        <v>0</v>
      </c>
      <c r="FB220" s="9">
        <f t="shared" si="524"/>
        <v>0</v>
      </c>
      <c r="FC220" t="s">
        <v>1541</v>
      </c>
    </row>
    <row r="221" spans="1:159" x14ac:dyDescent="0.25">
      <c r="A221" s="2">
        <v>1.2</v>
      </c>
      <c r="B221" s="2" t="s">
        <v>614</v>
      </c>
      <c r="C221" s="4" t="s">
        <v>157</v>
      </c>
      <c r="D221" s="2" t="s">
        <v>615</v>
      </c>
      <c r="E221" s="33" t="s">
        <v>616</v>
      </c>
      <c r="F221" s="2"/>
      <c r="G221" s="4" t="s">
        <v>151</v>
      </c>
      <c r="H221" s="6" t="s">
        <v>163</v>
      </c>
      <c r="I221" s="4" t="s">
        <v>348</v>
      </c>
      <c r="J221" s="7" t="s">
        <v>154</v>
      </c>
      <c r="K221" s="75">
        <v>115</v>
      </c>
      <c r="L221" s="82">
        <v>115</v>
      </c>
      <c r="M221" s="57">
        <v>0</v>
      </c>
      <c r="N221" s="86">
        <v>0</v>
      </c>
      <c r="O221" s="6" t="s">
        <v>155</v>
      </c>
      <c r="P221" s="2" t="s">
        <v>356</v>
      </c>
      <c r="Q221" s="200">
        <f>VLOOKUP(P221,Contingencies!$A$2:$D$7,4,FALSE)</f>
        <v>0.35</v>
      </c>
      <c r="R221" s="53">
        <f t="shared" si="465"/>
        <v>1029.6562009702502</v>
      </c>
      <c r="S221" s="67">
        <f t="shared" si="506"/>
        <v>0</v>
      </c>
      <c r="T221" s="4"/>
      <c r="U221" s="24"/>
      <c r="V221" s="24"/>
      <c r="W221" s="24"/>
      <c r="X221" s="41"/>
      <c r="Y221" s="41"/>
      <c r="Z221" s="41"/>
      <c r="AA221" s="41"/>
      <c r="AB221" s="41"/>
      <c r="AC221" s="38"/>
      <c r="AD221" s="2"/>
      <c r="AE221" s="2"/>
      <c r="AF221" s="39"/>
      <c r="AG221" s="2">
        <f t="shared" si="507"/>
        <v>0</v>
      </c>
      <c r="AH221" s="51">
        <f t="shared" si="525"/>
        <v>0</v>
      </c>
      <c r="AI221" s="53">
        <f t="shared" si="466"/>
        <v>0</v>
      </c>
      <c r="AJ221" s="53">
        <f t="shared" si="467"/>
        <v>0</v>
      </c>
      <c r="AK221" s="53">
        <f t="shared" si="468"/>
        <v>0</v>
      </c>
      <c r="AL221" s="53">
        <f t="shared" si="469"/>
        <v>0</v>
      </c>
      <c r="AM221" s="53">
        <f t="shared" si="470"/>
        <v>0</v>
      </c>
      <c r="AN221" s="53">
        <f t="shared" si="471"/>
        <v>0</v>
      </c>
      <c r="AO221" s="53">
        <f t="shared" si="472"/>
        <v>0</v>
      </c>
      <c r="AP221" s="53">
        <f t="shared" si="473"/>
        <v>0</v>
      </c>
      <c r="AQ221" s="53">
        <f t="shared" si="474"/>
        <v>0</v>
      </c>
      <c r="AR221" s="53">
        <f t="shared" si="475"/>
        <v>0</v>
      </c>
      <c r="AS221" s="53">
        <f t="shared" si="476"/>
        <v>0</v>
      </c>
      <c r="AT221" s="53">
        <f t="shared" si="477"/>
        <v>0</v>
      </c>
      <c r="AU221" s="10">
        <f t="shared" si="526"/>
        <v>0</v>
      </c>
      <c r="AV221" s="54">
        <f t="shared" si="547"/>
        <v>0</v>
      </c>
      <c r="AW221" s="10">
        <f t="shared" si="527"/>
        <v>0</v>
      </c>
      <c r="AX221" s="53" cm="1">
        <f t="array" aca="1" ref="AX221" ca="1">AU221*CELL("contents",$Q221)</f>
        <v>0</v>
      </c>
      <c r="AY221" s="53" cm="1">
        <f t="array" aca="1" ref="AY221" ca="1">AV221*CELL("contents",$Q221)</f>
        <v>0</v>
      </c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>
        <f t="shared" si="528"/>
        <v>0</v>
      </c>
      <c r="BM221" s="51">
        <f t="shared" si="529"/>
        <v>0</v>
      </c>
      <c r="BN221" s="53">
        <f t="shared" si="478"/>
        <v>0</v>
      </c>
      <c r="BO221" s="53">
        <f t="shared" si="479"/>
        <v>0</v>
      </c>
      <c r="BP221" s="53">
        <f t="shared" si="480"/>
        <v>0</v>
      </c>
      <c r="BQ221" s="53">
        <f t="shared" si="481"/>
        <v>0</v>
      </c>
      <c r="BR221" s="53">
        <f t="shared" si="482"/>
        <v>0</v>
      </c>
      <c r="BS221" s="53">
        <f t="shared" si="483"/>
        <v>0</v>
      </c>
      <c r="BT221" s="53">
        <f t="shared" si="484"/>
        <v>0</v>
      </c>
      <c r="BU221" s="53">
        <f t="shared" si="485"/>
        <v>0</v>
      </c>
      <c r="BV221" s="53">
        <f t="shared" si="486"/>
        <v>0</v>
      </c>
      <c r="BW221" s="53">
        <f t="shared" si="487"/>
        <v>0</v>
      </c>
      <c r="BX221" s="53">
        <f t="shared" si="488"/>
        <v>0</v>
      </c>
      <c r="BY221" s="53">
        <f t="shared" si="489"/>
        <v>0</v>
      </c>
      <c r="BZ221" s="10">
        <f t="shared" si="530"/>
        <v>0</v>
      </c>
      <c r="CA221" s="54">
        <f t="shared" si="531"/>
        <v>0</v>
      </c>
      <c r="CB221" s="10">
        <f t="shared" si="532"/>
        <v>0</v>
      </c>
      <c r="CC221" s="53" cm="1">
        <f t="array" aca="1" ref="CC221" ca="1">BZ221*CELL("contents",$Q221)</f>
        <v>0</v>
      </c>
      <c r="CD221" s="53" cm="1">
        <f t="array" aca="1" ref="CD221" ca="1">CA221*CELL("contents",$Q221)</f>
        <v>0</v>
      </c>
      <c r="CE221" s="2"/>
      <c r="CF221" s="2"/>
      <c r="CG221" s="2"/>
      <c r="CH221" s="2"/>
      <c r="CI221" s="2"/>
      <c r="CJ221" s="4">
        <v>12</v>
      </c>
      <c r="CK221" s="4">
        <v>12</v>
      </c>
      <c r="CL221" s="2"/>
      <c r="CM221" s="2"/>
      <c r="CN221" s="2"/>
      <c r="CO221" s="2"/>
      <c r="CP221" s="2"/>
      <c r="CQ221" s="2">
        <f t="shared" si="533"/>
        <v>24</v>
      </c>
      <c r="CR221" s="51">
        <f t="shared" si="534"/>
        <v>0.16</v>
      </c>
      <c r="CS221" s="53">
        <f t="shared" si="535"/>
        <v>0</v>
      </c>
      <c r="CT221" s="53">
        <f t="shared" si="548"/>
        <v>0</v>
      </c>
      <c r="CU221" s="53">
        <f t="shared" si="549"/>
        <v>0</v>
      </c>
      <c r="CV221" s="53">
        <f t="shared" si="550"/>
        <v>0</v>
      </c>
      <c r="CW221" s="53">
        <f t="shared" si="551"/>
        <v>0</v>
      </c>
      <c r="CX221" s="53">
        <f t="shared" si="552"/>
        <v>1470.9374299575004</v>
      </c>
      <c r="CY221" s="53">
        <f t="shared" si="553"/>
        <v>1470.9374299575004</v>
      </c>
      <c r="CZ221" s="53">
        <f t="shared" si="554"/>
        <v>0</v>
      </c>
      <c r="DA221" s="53">
        <f t="shared" si="555"/>
        <v>0</v>
      </c>
      <c r="DB221" s="53">
        <f t="shared" si="556"/>
        <v>0</v>
      </c>
      <c r="DC221" s="53">
        <f t="shared" si="557"/>
        <v>0</v>
      </c>
      <c r="DD221" s="53">
        <f t="shared" si="558"/>
        <v>0</v>
      </c>
      <c r="DE221" s="10">
        <f t="shared" si="536"/>
        <v>2941.8748599150008</v>
      </c>
      <c r="DF221" s="54">
        <f t="shared" si="537"/>
        <v>0</v>
      </c>
      <c r="DG221" s="10">
        <f t="shared" si="538"/>
        <v>2941.8748599150008</v>
      </c>
      <c r="DH221" s="53" cm="1">
        <f t="array" aca="1" ref="DH221" ca="1">DE221*CELL("contents",$Q221)</f>
        <v>1029.6562009702502</v>
      </c>
      <c r="DI221" s="53" cm="1">
        <f t="array" aca="1" ref="DI221" ca="1">DF221*CELL("contents",$Q221)</f>
        <v>0</v>
      </c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>
        <f t="shared" si="539"/>
        <v>0</v>
      </c>
      <c r="DW221" s="51">
        <f t="shared" si="540"/>
        <v>0</v>
      </c>
      <c r="DX221" s="53">
        <f t="shared" si="490"/>
        <v>0</v>
      </c>
      <c r="DY221" s="53">
        <f t="shared" si="491"/>
        <v>0</v>
      </c>
      <c r="DZ221" s="53">
        <f t="shared" si="492"/>
        <v>0</v>
      </c>
      <c r="EA221" s="53">
        <f t="shared" si="493"/>
        <v>0</v>
      </c>
      <c r="EB221" s="53">
        <f t="shared" si="494"/>
        <v>0</v>
      </c>
      <c r="EC221" s="53">
        <f t="shared" si="495"/>
        <v>0</v>
      </c>
      <c r="ED221" s="53">
        <f t="shared" si="496"/>
        <v>0</v>
      </c>
      <c r="EE221" s="53">
        <f t="shared" si="497"/>
        <v>0</v>
      </c>
      <c r="EF221" s="53">
        <f t="shared" si="498"/>
        <v>0</v>
      </c>
      <c r="EG221" s="53">
        <f t="shared" si="499"/>
        <v>0</v>
      </c>
      <c r="EH221" s="53">
        <f t="shared" si="500"/>
        <v>0</v>
      </c>
      <c r="EI221" s="53">
        <f t="shared" si="501"/>
        <v>0</v>
      </c>
      <c r="EJ221" s="10">
        <f t="shared" si="541"/>
        <v>0</v>
      </c>
      <c r="EK221" s="54">
        <f t="shared" si="542"/>
        <v>0</v>
      </c>
      <c r="EL221" s="10">
        <f t="shared" si="543"/>
        <v>0</v>
      </c>
      <c r="EM221" s="53" cm="1">
        <f t="array" aca="1" ref="EM221" ca="1">EJ221*CELL("contents",$Q221)</f>
        <v>0</v>
      </c>
      <c r="EN221" s="53" cm="1">
        <f t="array" aca="1" ref="EN221" ca="1">EK221*CELL("contents",$Q221)</f>
        <v>0</v>
      </c>
      <c r="EO221" s="11">
        <f t="shared" si="544"/>
        <v>2941.8748599150008</v>
      </c>
      <c r="EP221" s="2">
        <v>1</v>
      </c>
      <c r="EQ221" s="2">
        <f t="shared" ref="EQ221:ET221" si="571">EP221*1.0215</f>
        <v>1.0215000000000001</v>
      </c>
      <c r="ER221" s="2">
        <f t="shared" si="571"/>
        <v>1.0434622500000001</v>
      </c>
      <c r="ES221" s="2">
        <f t="shared" si="571"/>
        <v>1.0658966883750003</v>
      </c>
      <c r="ET221" s="2">
        <f t="shared" si="571"/>
        <v>1.0888134671750629</v>
      </c>
      <c r="EU221" s="53">
        <f t="shared" si="503"/>
        <v>0</v>
      </c>
      <c r="EV221" s="53">
        <f t="shared" si="546"/>
        <v>0</v>
      </c>
      <c r="EW221" s="69">
        <f t="shared" si="504"/>
        <v>2941.8748599150008</v>
      </c>
      <c r="EX221" s="69">
        <f t="shared" si="505"/>
        <v>0</v>
      </c>
      <c r="EY221" s="9">
        <f t="shared" si="560"/>
        <v>0</v>
      </c>
      <c r="EZ221" s="9">
        <f t="shared" si="522"/>
        <v>0</v>
      </c>
      <c r="FA221" s="9">
        <f t="shared" si="523"/>
        <v>0</v>
      </c>
      <c r="FB221" s="9">
        <f t="shared" si="524"/>
        <v>0</v>
      </c>
      <c r="FC221" t="s">
        <v>1541</v>
      </c>
    </row>
    <row r="222" spans="1:159" x14ac:dyDescent="0.25">
      <c r="A222" s="2">
        <v>1.2</v>
      </c>
      <c r="B222" s="2" t="s">
        <v>614</v>
      </c>
      <c r="C222" s="4" t="s">
        <v>157</v>
      </c>
      <c r="D222" s="2" t="s">
        <v>615</v>
      </c>
      <c r="E222" s="33" t="s">
        <v>616</v>
      </c>
      <c r="F222" s="2"/>
      <c r="G222" s="4" t="s">
        <v>347</v>
      </c>
      <c r="H222" s="6" t="s">
        <v>347</v>
      </c>
      <c r="I222" s="4"/>
      <c r="J222" s="4" t="s">
        <v>154</v>
      </c>
      <c r="K222" s="75"/>
      <c r="L222" s="80">
        <v>1</v>
      </c>
      <c r="M222" s="56">
        <v>0</v>
      </c>
      <c r="N222" s="86">
        <v>0.53</v>
      </c>
      <c r="O222" s="6" t="s">
        <v>155</v>
      </c>
      <c r="P222" s="2" t="s">
        <v>356</v>
      </c>
      <c r="Q222" s="200">
        <f>VLOOKUP(P222,Contingencies!$A$2:$D$7,4,FALSE)</f>
        <v>0.35</v>
      </c>
      <c r="R222" s="53">
        <f t="shared" si="465"/>
        <v>1750</v>
      </c>
      <c r="S222" s="67">
        <f t="shared" si="506"/>
        <v>0</v>
      </c>
      <c r="T222" s="4"/>
      <c r="U222" s="24"/>
      <c r="V222" s="24"/>
      <c r="W222" s="24"/>
      <c r="X222" s="41"/>
      <c r="Y222" s="41"/>
      <c r="Z222" s="41"/>
      <c r="AA222" s="41"/>
      <c r="AB222" s="41"/>
      <c r="AC222" s="38"/>
      <c r="AD222" s="2"/>
      <c r="AE222" s="2"/>
      <c r="AF222" s="39"/>
      <c r="AG222" s="2">
        <f t="shared" si="507"/>
        <v>0</v>
      </c>
      <c r="AH222" s="51">
        <f t="shared" si="525"/>
        <v>0</v>
      </c>
      <c r="AI222" s="53">
        <f t="shared" si="466"/>
        <v>0</v>
      </c>
      <c r="AJ222" s="53">
        <f t="shared" si="467"/>
        <v>0</v>
      </c>
      <c r="AK222" s="53">
        <f t="shared" si="468"/>
        <v>0</v>
      </c>
      <c r="AL222" s="53">
        <f t="shared" si="469"/>
        <v>0</v>
      </c>
      <c r="AM222" s="53">
        <f t="shared" si="470"/>
        <v>0</v>
      </c>
      <c r="AN222" s="53">
        <f t="shared" si="471"/>
        <v>0</v>
      </c>
      <c r="AO222" s="53">
        <f t="shared" si="472"/>
        <v>0</v>
      </c>
      <c r="AP222" s="53">
        <f t="shared" si="473"/>
        <v>0</v>
      </c>
      <c r="AQ222" s="53">
        <f t="shared" si="474"/>
        <v>0</v>
      </c>
      <c r="AR222" s="53">
        <f t="shared" si="475"/>
        <v>0</v>
      </c>
      <c r="AS222" s="53">
        <f t="shared" si="476"/>
        <v>0</v>
      </c>
      <c r="AT222" s="53">
        <f t="shared" si="477"/>
        <v>0</v>
      </c>
      <c r="AU222" s="10">
        <f t="shared" si="526"/>
        <v>0</v>
      </c>
      <c r="AV222" s="54">
        <f t="shared" si="547"/>
        <v>0</v>
      </c>
      <c r="AW222" s="10">
        <f t="shared" si="527"/>
        <v>0</v>
      </c>
      <c r="AX222" s="53" cm="1">
        <f t="array" aca="1" ref="AX222" ca="1">AU222*CELL("contents",$Q222)</f>
        <v>0</v>
      </c>
      <c r="AY222" s="53" cm="1">
        <f t="array" aca="1" ref="AY222" ca="1">AV222*CELL("contents",$Q222)</f>
        <v>0</v>
      </c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>
        <f t="shared" si="528"/>
        <v>0</v>
      </c>
      <c r="BM222" s="51">
        <f t="shared" si="529"/>
        <v>0</v>
      </c>
      <c r="BN222" s="53">
        <f t="shared" si="478"/>
        <v>0</v>
      </c>
      <c r="BO222" s="53">
        <f t="shared" si="479"/>
        <v>0</v>
      </c>
      <c r="BP222" s="53">
        <f t="shared" si="480"/>
        <v>0</v>
      </c>
      <c r="BQ222" s="53">
        <f t="shared" si="481"/>
        <v>0</v>
      </c>
      <c r="BR222" s="53">
        <f t="shared" si="482"/>
        <v>0</v>
      </c>
      <c r="BS222" s="53">
        <f t="shared" si="483"/>
        <v>0</v>
      </c>
      <c r="BT222" s="53">
        <f t="shared" si="484"/>
        <v>0</v>
      </c>
      <c r="BU222" s="53">
        <f t="shared" si="485"/>
        <v>0</v>
      </c>
      <c r="BV222" s="53">
        <f t="shared" si="486"/>
        <v>0</v>
      </c>
      <c r="BW222" s="53">
        <f t="shared" si="487"/>
        <v>0</v>
      </c>
      <c r="BX222" s="53">
        <f t="shared" si="488"/>
        <v>0</v>
      </c>
      <c r="BY222" s="53">
        <f t="shared" si="489"/>
        <v>0</v>
      </c>
      <c r="BZ222" s="10">
        <f t="shared" si="530"/>
        <v>0</v>
      </c>
      <c r="CA222" s="54">
        <f t="shared" si="531"/>
        <v>0</v>
      </c>
      <c r="CB222" s="10">
        <f t="shared" si="532"/>
        <v>0</v>
      </c>
      <c r="CC222" s="53" cm="1">
        <f t="array" aca="1" ref="CC222" ca="1">BZ222*CELL("contents",$Q222)</f>
        <v>0</v>
      </c>
      <c r="CD222" s="53" cm="1">
        <f t="array" aca="1" ref="CD222" ca="1">CA222*CELL("contents",$Q222)</f>
        <v>0</v>
      </c>
      <c r="CE222" s="2"/>
      <c r="CF222" s="2"/>
      <c r="CG222" s="2"/>
      <c r="CH222" s="2"/>
      <c r="CI222" s="2"/>
      <c r="CJ222" s="4">
        <v>2500</v>
      </c>
      <c r="CK222" s="4">
        <v>2500</v>
      </c>
      <c r="CL222" s="2"/>
      <c r="CM222" s="2"/>
      <c r="CN222" s="2"/>
      <c r="CO222" s="2"/>
      <c r="CP222" s="2"/>
      <c r="CQ222" s="2">
        <f t="shared" si="533"/>
        <v>0</v>
      </c>
      <c r="CR222" s="51">
        <f t="shared" si="534"/>
        <v>0</v>
      </c>
      <c r="CS222" s="53">
        <f t="shared" si="535"/>
        <v>0</v>
      </c>
      <c r="CT222" s="53">
        <f t="shared" si="548"/>
        <v>0</v>
      </c>
      <c r="CU222" s="53">
        <f t="shared" si="549"/>
        <v>0</v>
      </c>
      <c r="CV222" s="53">
        <f t="shared" si="550"/>
        <v>0</v>
      </c>
      <c r="CW222" s="53">
        <f t="shared" si="551"/>
        <v>0</v>
      </c>
      <c r="CX222" s="53">
        <f t="shared" si="552"/>
        <v>2500</v>
      </c>
      <c r="CY222" s="53">
        <f t="shared" si="553"/>
        <v>2500</v>
      </c>
      <c r="CZ222" s="53">
        <f t="shared" si="554"/>
        <v>0</v>
      </c>
      <c r="DA222" s="53">
        <f t="shared" si="555"/>
        <v>0</v>
      </c>
      <c r="DB222" s="53">
        <f t="shared" si="556"/>
        <v>0</v>
      </c>
      <c r="DC222" s="53">
        <f t="shared" si="557"/>
        <v>0</v>
      </c>
      <c r="DD222" s="53">
        <f t="shared" si="558"/>
        <v>0</v>
      </c>
      <c r="DE222" s="10">
        <f t="shared" si="536"/>
        <v>5000</v>
      </c>
      <c r="DF222" s="54">
        <f t="shared" si="537"/>
        <v>0</v>
      </c>
      <c r="DG222" s="10">
        <f t="shared" si="538"/>
        <v>5000</v>
      </c>
      <c r="DH222" s="53" cm="1">
        <f t="array" aca="1" ref="DH222" ca="1">DE222*CELL("contents",$Q222)</f>
        <v>1750</v>
      </c>
      <c r="DI222" s="53" cm="1">
        <f t="array" aca="1" ref="DI222" ca="1">DF222*CELL("contents",$Q222)</f>
        <v>0</v>
      </c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>
        <f t="shared" si="539"/>
        <v>0</v>
      </c>
      <c r="DW222" s="51">
        <f t="shared" si="540"/>
        <v>0</v>
      </c>
      <c r="DX222" s="53">
        <f t="shared" si="490"/>
        <v>0</v>
      </c>
      <c r="DY222" s="53">
        <f t="shared" si="491"/>
        <v>0</v>
      </c>
      <c r="DZ222" s="53">
        <f t="shared" si="492"/>
        <v>0</v>
      </c>
      <c r="EA222" s="53">
        <f t="shared" si="493"/>
        <v>0</v>
      </c>
      <c r="EB222" s="53">
        <f t="shared" si="494"/>
        <v>0</v>
      </c>
      <c r="EC222" s="53">
        <f t="shared" si="495"/>
        <v>0</v>
      </c>
      <c r="ED222" s="53">
        <f t="shared" si="496"/>
        <v>0</v>
      </c>
      <c r="EE222" s="53">
        <f t="shared" si="497"/>
        <v>0</v>
      </c>
      <c r="EF222" s="53">
        <f t="shared" si="498"/>
        <v>0</v>
      </c>
      <c r="EG222" s="53">
        <f t="shared" si="499"/>
        <v>0</v>
      </c>
      <c r="EH222" s="53">
        <f t="shared" si="500"/>
        <v>0</v>
      </c>
      <c r="EI222" s="53">
        <f t="shared" si="501"/>
        <v>0</v>
      </c>
      <c r="EJ222" s="10">
        <f t="shared" si="541"/>
        <v>0</v>
      </c>
      <c r="EK222" s="54">
        <f t="shared" si="542"/>
        <v>0</v>
      </c>
      <c r="EL222" s="10">
        <f t="shared" si="543"/>
        <v>0</v>
      </c>
      <c r="EM222" s="53" cm="1">
        <f t="array" aca="1" ref="EM222" ca="1">EJ222*CELL("contents",$Q222)</f>
        <v>0</v>
      </c>
      <c r="EN222" s="53" cm="1">
        <f t="array" aca="1" ref="EN222" ca="1">EK222*CELL("contents",$Q222)</f>
        <v>0</v>
      </c>
      <c r="EO222" s="11">
        <f t="shared" si="544"/>
        <v>5000</v>
      </c>
      <c r="EP222" s="2">
        <v>1</v>
      </c>
      <c r="EQ222" s="2">
        <f t="shared" ref="EQ222:ET222" si="572">EP222*1.0215</f>
        <v>1.0215000000000001</v>
      </c>
      <c r="ER222" s="2">
        <f t="shared" si="572"/>
        <v>1.0434622500000001</v>
      </c>
      <c r="ES222" s="2">
        <f t="shared" si="572"/>
        <v>1.0658966883750003</v>
      </c>
      <c r="ET222" s="2">
        <f t="shared" si="572"/>
        <v>1.0888134671750629</v>
      </c>
      <c r="EU222" s="53">
        <f t="shared" si="503"/>
        <v>0</v>
      </c>
      <c r="EV222" s="53">
        <f t="shared" si="546"/>
        <v>0</v>
      </c>
      <c r="EW222" s="69">
        <f t="shared" si="504"/>
        <v>0</v>
      </c>
      <c r="EX222" s="69">
        <f t="shared" si="505"/>
        <v>0</v>
      </c>
      <c r="EY222" s="9">
        <f t="shared" si="560"/>
        <v>0</v>
      </c>
      <c r="EZ222" s="9">
        <f t="shared" si="522"/>
        <v>0</v>
      </c>
      <c r="FA222" s="9">
        <f t="shared" si="523"/>
        <v>0</v>
      </c>
      <c r="FB222" s="9">
        <f t="shared" si="524"/>
        <v>0</v>
      </c>
      <c r="FC222" t="s">
        <v>1541</v>
      </c>
    </row>
    <row r="223" spans="1:159" ht="25.5" x14ac:dyDescent="0.25">
      <c r="A223" s="2">
        <v>1.2</v>
      </c>
      <c r="B223" s="3" t="s">
        <v>617</v>
      </c>
      <c r="C223" s="4" t="s">
        <v>157</v>
      </c>
      <c r="D223" s="2" t="s">
        <v>618</v>
      </c>
      <c r="E223" s="21" t="s">
        <v>619</v>
      </c>
      <c r="F223" s="2"/>
      <c r="G223" s="4" t="s">
        <v>151</v>
      </c>
      <c r="H223" s="6" t="s">
        <v>163</v>
      </c>
      <c r="I223" s="4" t="s">
        <v>167</v>
      </c>
      <c r="J223" s="7" t="s">
        <v>154</v>
      </c>
      <c r="K223" s="75">
        <v>115</v>
      </c>
      <c r="L223" s="81">
        <v>115</v>
      </c>
      <c r="M223" s="57">
        <v>0</v>
      </c>
      <c r="N223" s="86">
        <v>0</v>
      </c>
      <c r="O223" s="6" t="s">
        <v>155</v>
      </c>
      <c r="P223" s="2" t="s">
        <v>352</v>
      </c>
      <c r="Q223" s="200">
        <f>VLOOKUP(P223,Contingencies!$A$2:$D$7,4,FALSE)</f>
        <v>0.2</v>
      </c>
      <c r="R223" s="53">
        <f t="shared" si="465"/>
        <v>187.95600000000002</v>
      </c>
      <c r="S223" s="67">
        <f t="shared" si="506"/>
        <v>0</v>
      </c>
      <c r="T223" s="4"/>
      <c r="U223" s="14">
        <v>8</v>
      </c>
      <c r="V223" s="14"/>
      <c r="W223" s="18"/>
      <c r="X223" s="18"/>
      <c r="Y223" s="18"/>
      <c r="Z223" s="18"/>
      <c r="AA223" s="38"/>
      <c r="AB223" s="38"/>
      <c r="AC223" s="38"/>
      <c r="AD223" s="2"/>
      <c r="AE223" s="2"/>
      <c r="AF223" s="2"/>
      <c r="AG223" s="2">
        <f t="shared" si="507"/>
        <v>8</v>
      </c>
      <c r="AH223" s="51">
        <f t="shared" si="525"/>
        <v>5.333333333333333E-2</v>
      </c>
      <c r="AI223" s="53">
        <f t="shared" si="466"/>
        <v>939.78000000000009</v>
      </c>
      <c r="AJ223" s="53">
        <f t="shared" si="467"/>
        <v>0</v>
      </c>
      <c r="AK223" s="53">
        <f t="shared" si="468"/>
        <v>0</v>
      </c>
      <c r="AL223" s="53">
        <f t="shared" si="469"/>
        <v>0</v>
      </c>
      <c r="AM223" s="53">
        <f t="shared" si="470"/>
        <v>0</v>
      </c>
      <c r="AN223" s="53">
        <f t="shared" si="471"/>
        <v>0</v>
      </c>
      <c r="AO223" s="53">
        <f t="shared" si="472"/>
        <v>0</v>
      </c>
      <c r="AP223" s="53">
        <f t="shared" si="473"/>
        <v>0</v>
      </c>
      <c r="AQ223" s="53">
        <f t="shared" si="474"/>
        <v>0</v>
      </c>
      <c r="AR223" s="53">
        <f t="shared" si="475"/>
        <v>0</v>
      </c>
      <c r="AS223" s="53">
        <f t="shared" si="476"/>
        <v>0</v>
      </c>
      <c r="AT223" s="53">
        <f t="shared" si="477"/>
        <v>0</v>
      </c>
      <c r="AU223" s="10">
        <f t="shared" si="526"/>
        <v>939.78000000000009</v>
      </c>
      <c r="AV223" s="54">
        <f t="shared" si="547"/>
        <v>0</v>
      </c>
      <c r="AW223" s="10">
        <f t="shared" si="527"/>
        <v>939.78000000000009</v>
      </c>
      <c r="AX223" s="53" cm="1">
        <f t="array" aca="1" ref="AX223" ca="1">AU223*CELL("contents",$Q223)</f>
        <v>187.95600000000002</v>
      </c>
      <c r="AY223" s="53" cm="1">
        <f t="array" aca="1" ref="AY223" ca="1">AV223*CELL("contents",$Q223)</f>
        <v>0</v>
      </c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>
        <f t="shared" si="528"/>
        <v>0</v>
      </c>
      <c r="BM223" s="51">
        <f t="shared" si="529"/>
        <v>0</v>
      </c>
      <c r="BN223" s="53">
        <f t="shared" si="478"/>
        <v>0</v>
      </c>
      <c r="BO223" s="53">
        <f t="shared" si="479"/>
        <v>0</v>
      </c>
      <c r="BP223" s="53">
        <f t="shared" si="480"/>
        <v>0</v>
      </c>
      <c r="BQ223" s="53">
        <f t="shared" si="481"/>
        <v>0</v>
      </c>
      <c r="BR223" s="53">
        <f t="shared" si="482"/>
        <v>0</v>
      </c>
      <c r="BS223" s="53">
        <f t="shared" si="483"/>
        <v>0</v>
      </c>
      <c r="BT223" s="53">
        <f t="shared" si="484"/>
        <v>0</v>
      </c>
      <c r="BU223" s="53">
        <f t="shared" si="485"/>
        <v>0</v>
      </c>
      <c r="BV223" s="53">
        <f t="shared" si="486"/>
        <v>0</v>
      </c>
      <c r="BW223" s="53">
        <f t="shared" si="487"/>
        <v>0</v>
      </c>
      <c r="BX223" s="53">
        <f t="shared" si="488"/>
        <v>0</v>
      </c>
      <c r="BY223" s="53">
        <f t="shared" si="489"/>
        <v>0</v>
      </c>
      <c r="BZ223" s="10">
        <f t="shared" si="530"/>
        <v>0</v>
      </c>
      <c r="CA223" s="54">
        <f t="shared" si="531"/>
        <v>0</v>
      </c>
      <c r="CB223" s="10">
        <f t="shared" si="532"/>
        <v>0</v>
      </c>
      <c r="CC223" s="53" cm="1">
        <f t="array" aca="1" ref="CC223" ca="1">BZ223*CELL("contents",$Q223)</f>
        <v>0</v>
      </c>
      <c r="CD223" s="53" cm="1">
        <f t="array" aca="1" ref="CD223" ca="1">CA223*CELL("contents",$Q223)</f>
        <v>0</v>
      </c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>
        <f t="shared" si="533"/>
        <v>0</v>
      </c>
      <c r="CR223" s="51">
        <f t="shared" si="534"/>
        <v>0</v>
      </c>
      <c r="CS223" s="53">
        <f t="shared" si="535"/>
        <v>0</v>
      </c>
      <c r="CT223" s="53">
        <f t="shared" si="548"/>
        <v>0</v>
      </c>
      <c r="CU223" s="53">
        <f t="shared" si="549"/>
        <v>0</v>
      </c>
      <c r="CV223" s="53">
        <f t="shared" si="550"/>
        <v>0</v>
      </c>
      <c r="CW223" s="53">
        <f t="shared" si="551"/>
        <v>0</v>
      </c>
      <c r="CX223" s="53">
        <f t="shared" si="552"/>
        <v>0</v>
      </c>
      <c r="CY223" s="53">
        <f t="shared" si="553"/>
        <v>0</v>
      </c>
      <c r="CZ223" s="53">
        <f t="shared" si="554"/>
        <v>0</v>
      </c>
      <c r="DA223" s="53">
        <f t="shared" si="555"/>
        <v>0</v>
      </c>
      <c r="DB223" s="53">
        <f t="shared" si="556"/>
        <v>0</v>
      </c>
      <c r="DC223" s="53">
        <f t="shared" si="557"/>
        <v>0</v>
      </c>
      <c r="DD223" s="53">
        <f t="shared" si="558"/>
        <v>0</v>
      </c>
      <c r="DE223" s="10">
        <f t="shared" si="536"/>
        <v>0</v>
      </c>
      <c r="DF223" s="54">
        <f t="shared" si="537"/>
        <v>0</v>
      </c>
      <c r="DG223" s="10">
        <f t="shared" si="538"/>
        <v>0</v>
      </c>
      <c r="DH223" s="53" cm="1">
        <f t="array" aca="1" ref="DH223" ca="1">DE223*CELL("contents",$Q223)</f>
        <v>0</v>
      </c>
      <c r="DI223" s="53" cm="1">
        <f t="array" aca="1" ref="DI223" ca="1">DF223*CELL("contents",$Q223)</f>
        <v>0</v>
      </c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>
        <f t="shared" si="539"/>
        <v>0</v>
      </c>
      <c r="DW223" s="51">
        <f t="shared" si="540"/>
        <v>0</v>
      </c>
      <c r="DX223" s="53">
        <f t="shared" si="490"/>
        <v>0</v>
      </c>
      <c r="DY223" s="53">
        <f t="shared" si="491"/>
        <v>0</v>
      </c>
      <c r="DZ223" s="53">
        <f t="shared" si="492"/>
        <v>0</v>
      </c>
      <c r="EA223" s="53">
        <f t="shared" si="493"/>
        <v>0</v>
      </c>
      <c r="EB223" s="53">
        <f t="shared" si="494"/>
        <v>0</v>
      </c>
      <c r="EC223" s="53">
        <f t="shared" si="495"/>
        <v>0</v>
      </c>
      <c r="ED223" s="53">
        <f t="shared" si="496"/>
        <v>0</v>
      </c>
      <c r="EE223" s="53">
        <f t="shared" si="497"/>
        <v>0</v>
      </c>
      <c r="EF223" s="53">
        <f t="shared" si="498"/>
        <v>0</v>
      </c>
      <c r="EG223" s="53">
        <f t="shared" si="499"/>
        <v>0</v>
      </c>
      <c r="EH223" s="53">
        <f t="shared" si="500"/>
        <v>0</v>
      </c>
      <c r="EI223" s="53">
        <f t="shared" si="501"/>
        <v>0</v>
      </c>
      <c r="EJ223" s="10">
        <f t="shared" si="541"/>
        <v>0</v>
      </c>
      <c r="EK223" s="54">
        <f t="shared" si="542"/>
        <v>0</v>
      </c>
      <c r="EL223" s="10">
        <f t="shared" si="543"/>
        <v>0</v>
      </c>
      <c r="EM223" s="53" cm="1">
        <f t="array" aca="1" ref="EM223" ca="1">EJ223*CELL("contents",$Q223)</f>
        <v>0</v>
      </c>
      <c r="EN223" s="53" cm="1">
        <f t="array" aca="1" ref="EN223" ca="1">EK223*CELL("contents",$Q223)</f>
        <v>0</v>
      </c>
      <c r="EO223" s="11">
        <f t="shared" si="544"/>
        <v>939.78000000000009</v>
      </c>
      <c r="EP223" s="2">
        <v>1</v>
      </c>
      <c r="EQ223" s="2">
        <f t="shared" ref="EQ223:ET223" si="573">EP223*1.0215</f>
        <v>1.0215000000000001</v>
      </c>
      <c r="ER223" s="2">
        <f t="shared" si="573"/>
        <v>1.0434622500000001</v>
      </c>
      <c r="ES223" s="2">
        <f t="shared" si="573"/>
        <v>1.0658966883750003</v>
      </c>
      <c r="ET223" s="2">
        <f t="shared" si="573"/>
        <v>1.0888134671750629</v>
      </c>
      <c r="EU223" s="53">
        <f t="shared" si="503"/>
        <v>939.78000000000009</v>
      </c>
      <c r="EV223" s="53">
        <f t="shared" si="546"/>
        <v>0</v>
      </c>
      <c r="EW223" s="69">
        <f t="shared" si="504"/>
        <v>0</v>
      </c>
      <c r="EX223" s="69">
        <f t="shared" si="505"/>
        <v>0</v>
      </c>
      <c r="EY223" s="9">
        <f t="shared" si="560"/>
        <v>0</v>
      </c>
      <c r="EZ223" s="9">
        <f t="shared" si="522"/>
        <v>0</v>
      </c>
      <c r="FA223" s="9">
        <f t="shared" si="523"/>
        <v>0</v>
      </c>
      <c r="FB223" s="9">
        <f t="shared" si="524"/>
        <v>0</v>
      </c>
      <c r="FC223" t="s">
        <v>1541</v>
      </c>
    </row>
    <row r="224" spans="1:159" ht="25.5" x14ac:dyDescent="0.25">
      <c r="A224" s="2">
        <v>1.2</v>
      </c>
      <c r="B224" s="3" t="s">
        <v>617</v>
      </c>
      <c r="C224" s="4" t="s">
        <v>157</v>
      </c>
      <c r="D224" s="2" t="s">
        <v>618</v>
      </c>
      <c r="E224" s="21" t="s">
        <v>619</v>
      </c>
      <c r="F224" s="2"/>
      <c r="G224" s="4" t="s">
        <v>347</v>
      </c>
      <c r="H224" s="6" t="s">
        <v>347</v>
      </c>
      <c r="I224" s="4"/>
      <c r="J224" s="4" t="s">
        <v>154</v>
      </c>
      <c r="K224" s="75"/>
      <c r="L224" s="80">
        <v>1</v>
      </c>
      <c r="M224" s="56">
        <v>0</v>
      </c>
      <c r="N224" s="86">
        <v>0.53</v>
      </c>
      <c r="O224" s="6" t="s">
        <v>155</v>
      </c>
      <c r="P224" s="2" t="s">
        <v>173</v>
      </c>
      <c r="Q224" s="200">
        <f>VLOOKUP(P224,Contingencies!$A$2:$D$7,4,FALSE)</f>
        <v>0.125</v>
      </c>
      <c r="R224" s="53">
        <f t="shared" si="465"/>
        <v>37.5</v>
      </c>
      <c r="S224" s="67">
        <f t="shared" si="506"/>
        <v>0</v>
      </c>
      <c r="T224" s="4"/>
      <c r="U224" s="14">
        <v>300</v>
      </c>
      <c r="V224" s="14"/>
      <c r="W224" s="18"/>
      <c r="X224" s="18"/>
      <c r="Y224" s="18"/>
      <c r="Z224" s="18"/>
      <c r="AA224" s="38"/>
      <c r="AB224" s="38"/>
      <c r="AC224" s="38"/>
      <c r="AD224" s="2"/>
      <c r="AE224" s="2"/>
      <c r="AF224" s="2"/>
      <c r="AG224" s="2">
        <f t="shared" si="507"/>
        <v>0</v>
      </c>
      <c r="AH224" s="51">
        <f t="shared" si="525"/>
        <v>0</v>
      </c>
      <c r="AI224" s="53">
        <f t="shared" si="466"/>
        <v>300</v>
      </c>
      <c r="AJ224" s="53">
        <f t="shared" si="467"/>
        <v>0</v>
      </c>
      <c r="AK224" s="53">
        <f t="shared" si="468"/>
        <v>0</v>
      </c>
      <c r="AL224" s="53">
        <f t="shared" si="469"/>
        <v>0</v>
      </c>
      <c r="AM224" s="53">
        <f t="shared" si="470"/>
        <v>0</v>
      </c>
      <c r="AN224" s="53">
        <f t="shared" si="471"/>
        <v>0</v>
      </c>
      <c r="AO224" s="53">
        <f t="shared" si="472"/>
        <v>0</v>
      </c>
      <c r="AP224" s="53">
        <f t="shared" si="473"/>
        <v>0</v>
      </c>
      <c r="AQ224" s="53">
        <f t="shared" si="474"/>
        <v>0</v>
      </c>
      <c r="AR224" s="53">
        <f t="shared" si="475"/>
        <v>0</v>
      </c>
      <c r="AS224" s="53">
        <f t="shared" si="476"/>
        <v>0</v>
      </c>
      <c r="AT224" s="53">
        <f t="shared" si="477"/>
        <v>0</v>
      </c>
      <c r="AU224" s="10">
        <f t="shared" si="526"/>
        <v>300</v>
      </c>
      <c r="AV224" s="54">
        <f t="shared" si="547"/>
        <v>0</v>
      </c>
      <c r="AW224" s="10">
        <f t="shared" si="527"/>
        <v>300</v>
      </c>
      <c r="AX224" s="53" cm="1">
        <f t="array" aca="1" ref="AX224" ca="1">AU224*CELL("contents",$Q224)</f>
        <v>37.5</v>
      </c>
      <c r="AY224" s="53" cm="1">
        <f t="array" aca="1" ref="AY224" ca="1">AV224*CELL("contents",$Q224)</f>
        <v>0</v>
      </c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>
        <f t="shared" si="528"/>
        <v>0</v>
      </c>
      <c r="BM224" s="51">
        <f t="shared" si="529"/>
        <v>0</v>
      </c>
      <c r="BN224" s="53">
        <f t="shared" si="478"/>
        <v>0</v>
      </c>
      <c r="BO224" s="53">
        <f t="shared" si="479"/>
        <v>0</v>
      </c>
      <c r="BP224" s="53">
        <f t="shared" si="480"/>
        <v>0</v>
      </c>
      <c r="BQ224" s="53">
        <f t="shared" si="481"/>
        <v>0</v>
      </c>
      <c r="BR224" s="53">
        <f t="shared" si="482"/>
        <v>0</v>
      </c>
      <c r="BS224" s="53">
        <f t="shared" si="483"/>
        <v>0</v>
      </c>
      <c r="BT224" s="53">
        <f t="shared" si="484"/>
        <v>0</v>
      </c>
      <c r="BU224" s="53">
        <f t="shared" si="485"/>
        <v>0</v>
      </c>
      <c r="BV224" s="53">
        <f t="shared" si="486"/>
        <v>0</v>
      </c>
      <c r="BW224" s="53">
        <f t="shared" si="487"/>
        <v>0</v>
      </c>
      <c r="BX224" s="53">
        <f t="shared" si="488"/>
        <v>0</v>
      </c>
      <c r="BY224" s="53">
        <f t="shared" si="489"/>
        <v>0</v>
      </c>
      <c r="BZ224" s="10">
        <f t="shared" si="530"/>
        <v>0</v>
      </c>
      <c r="CA224" s="54">
        <f t="shared" si="531"/>
        <v>0</v>
      </c>
      <c r="CB224" s="10">
        <f t="shared" si="532"/>
        <v>0</v>
      </c>
      <c r="CC224" s="53" cm="1">
        <f t="array" aca="1" ref="CC224" ca="1">BZ224*CELL("contents",$Q224)</f>
        <v>0</v>
      </c>
      <c r="CD224" s="53" cm="1">
        <f t="array" aca="1" ref="CD224" ca="1">CA224*CELL("contents",$Q224)</f>
        <v>0</v>
      </c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>
        <f t="shared" si="533"/>
        <v>0</v>
      </c>
      <c r="CR224" s="51">
        <f t="shared" si="534"/>
        <v>0</v>
      </c>
      <c r="CS224" s="53">
        <f t="shared" si="535"/>
        <v>0</v>
      </c>
      <c r="CT224" s="53">
        <f t="shared" si="548"/>
        <v>0</v>
      </c>
      <c r="CU224" s="53">
        <f t="shared" si="549"/>
        <v>0</v>
      </c>
      <c r="CV224" s="53">
        <f t="shared" si="550"/>
        <v>0</v>
      </c>
      <c r="CW224" s="53">
        <f t="shared" si="551"/>
        <v>0</v>
      </c>
      <c r="CX224" s="53">
        <f t="shared" si="552"/>
        <v>0</v>
      </c>
      <c r="CY224" s="53">
        <f t="shared" si="553"/>
        <v>0</v>
      </c>
      <c r="CZ224" s="53">
        <f t="shared" si="554"/>
        <v>0</v>
      </c>
      <c r="DA224" s="53">
        <f t="shared" si="555"/>
        <v>0</v>
      </c>
      <c r="DB224" s="53">
        <f t="shared" si="556"/>
        <v>0</v>
      </c>
      <c r="DC224" s="53">
        <f t="shared" si="557"/>
        <v>0</v>
      </c>
      <c r="DD224" s="53">
        <f t="shared" si="558"/>
        <v>0</v>
      </c>
      <c r="DE224" s="10">
        <f t="shared" si="536"/>
        <v>0</v>
      </c>
      <c r="DF224" s="54">
        <f t="shared" si="537"/>
        <v>0</v>
      </c>
      <c r="DG224" s="10">
        <f t="shared" si="538"/>
        <v>0</v>
      </c>
      <c r="DH224" s="53" cm="1">
        <f t="array" aca="1" ref="DH224" ca="1">DE224*CELL("contents",$Q224)</f>
        <v>0</v>
      </c>
      <c r="DI224" s="53" cm="1">
        <f t="array" aca="1" ref="DI224" ca="1">DF224*CELL("contents",$Q224)</f>
        <v>0</v>
      </c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>
        <f t="shared" si="539"/>
        <v>0</v>
      </c>
      <c r="DW224" s="51">
        <f t="shared" si="540"/>
        <v>0</v>
      </c>
      <c r="DX224" s="53">
        <f t="shared" si="490"/>
        <v>0</v>
      </c>
      <c r="DY224" s="53">
        <f t="shared" si="491"/>
        <v>0</v>
      </c>
      <c r="DZ224" s="53">
        <f t="shared" si="492"/>
        <v>0</v>
      </c>
      <c r="EA224" s="53">
        <f t="shared" si="493"/>
        <v>0</v>
      </c>
      <c r="EB224" s="53">
        <f t="shared" si="494"/>
        <v>0</v>
      </c>
      <c r="EC224" s="53">
        <f t="shared" si="495"/>
        <v>0</v>
      </c>
      <c r="ED224" s="53">
        <f t="shared" si="496"/>
        <v>0</v>
      </c>
      <c r="EE224" s="53">
        <f t="shared" si="497"/>
        <v>0</v>
      </c>
      <c r="EF224" s="53">
        <f t="shared" si="498"/>
        <v>0</v>
      </c>
      <c r="EG224" s="53">
        <f t="shared" si="499"/>
        <v>0</v>
      </c>
      <c r="EH224" s="53">
        <f t="shared" si="500"/>
        <v>0</v>
      </c>
      <c r="EI224" s="53">
        <f t="shared" si="501"/>
        <v>0</v>
      </c>
      <c r="EJ224" s="10">
        <f t="shared" si="541"/>
        <v>0</v>
      </c>
      <c r="EK224" s="54">
        <f t="shared" si="542"/>
        <v>0</v>
      </c>
      <c r="EL224" s="10">
        <f t="shared" si="543"/>
        <v>0</v>
      </c>
      <c r="EM224" s="53" cm="1">
        <f t="array" aca="1" ref="EM224" ca="1">EJ224*CELL("contents",$Q224)</f>
        <v>0</v>
      </c>
      <c r="EN224" s="53" cm="1">
        <f t="array" aca="1" ref="EN224" ca="1">EK224*CELL("contents",$Q224)</f>
        <v>0</v>
      </c>
      <c r="EO224" s="11">
        <f t="shared" si="544"/>
        <v>300</v>
      </c>
      <c r="EP224" s="2">
        <v>1</v>
      </c>
      <c r="EQ224" s="2">
        <f t="shared" ref="EQ224:ET224" si="574">EP224*1.0215</f>
        <v>1.0215000000000001</v>
      </c>
      <c r="ER224" s="2">
        <f t="shared" si="574"/>
        <v>1.0434622500000001</v>
      </c>
      <c r="ES224" s="2">
        <f t="shared" si="574"/>
        <v>1.0658966883750003</v>
      </c>
      <c r="ET224" s="2">
        <f t="shared" si="574"/>
        <v>1.0888134671750629</v>
      </c>
      <c r="EU224" s="53">
        <f t="shared" si="503"/>
        <v>0</v>
      </c>
      <c r="EV224" s="53">
        <f t="shared" si="546"/>
        <v>0</v>
      </c>
      <c r="EW224" s="69">
        <f t="shared" si="504"/>
        <v>0</v>
      </c>
      <c r="EX224" s="69">
        <f t="shared" si="505"/>
        <v>0</v>
      </c>
      <c r="EY224" s="9">
        <f t="shared" si="560"/>
        <v>0</v>
      </c>
      <c r="EZ224" s="9">
        <f t="shared" si="522"/>
        <v>0</v>
      </c>
      <c r="FA224" s="9">
        <f t="shared" si="523"/>
        <v>0</v>
      </c>
      <c r="FB224" s="9">
        <f t="shared" si="524"/>
        <v>0</v>
      </c>
      <c r="FC224" t="s">
        <v>1541</v>
      </c>
    </row>
    <row r="225" spans="1:159" ht="25.5" x14ac:dyDescent="0.25">
      <c r="A225" s="2">
        <v>1.2</v>
      </c>
      <c r="B225" s="3" t="s">
        <v>620</v>
      </c>
      <c r="C225" s="4" t="s">
        <v>157</v>
      </c>
      <c r="D225" s="2" t="s">
        <v>621</v>
      </c>
      <c r="E225" s="21" t="s">
        <v>622</v>
      </c>
      <c r="F225" s="2"/>
      <c r="G225" s="4" t="s">
        <v>151</v>
      </c>
      <c r="H225" s="6" t="s">
        <v>163</v>
      </c>
      <c r="I225" s="4" t="s">
        <v>167</v>
      </c>
      <c r="J225" s="7" t="s">
        <v>154</v>
      </c>
      <c r="K225" s="75">
        <v>115</v>
      </c>
      <c r="L225" s="81">
        <v>115</v>
      </c>
      <c r="M225" s="57">
        <v>0</v>
      </c>
      <c r="N225" s="86">
        <v>0</v>
      </c>
      <c r="O225" s="6" t="s">
        <v>155</v>
      </c>
      <c r="P225" s="2" t="s">
        <v>352</v>
      </c>
      <c r="Q225" s="200">
        <f>VLOOKUP(P225,Contingencies!$A$2:$D$7,4,FALSE)</f>
        <v>0.2</v>
      </c>
      <c r="R225" s="53">
        <f t="shared" si="465"/>
        <v>187.95600000000002</v>
      </c>
      <c r="S225" s="67">
        <f t="shared" si="506"/>
        <v>0</v>
      </c>
      <c r="T225" s="4"/>
      <c r="U225" s="18"/>
      <c r="V225" s="14">
        <v>8</v>
      </c>
      <c r="W225" s="14"/>
      <c r="X225" s="18"/>
      <c r="Y225" s="18"/>
      <c r="Z225" s="18"/>
      <c r="AA225" s="38"/>
      <c r="AB225" s="38"/>
      <c r="AC225" s="38"/>
      <c r="AD225" s="2"/>
      <c r="AE225" s="2"/>
      <c r="AF225" s="2"/>
      <c r="AG225" s="2">
        <f t="shared" si="507"/>
        <v>8</v>
      </c>
      <c r="AH225" s="51">
        <f t="shared" si="525"/>
        <v>5.333333333333333E-2</v>
      </c>
      <c r="AI225" s="53">
        <f t="shared" si="466"/>
        <v>0</v>
      </c>
      <c r="AJ225" s="53">
        <f t="shared" si="467"/>
        <v>939.78000000000009</v>
      </c>
      <c r="AK225" s="53">
        <f t="shared" si="468"/>
        <v>0</v>
      </c>
      <c r="AL225" s="53">
        <f t="shared" si="469"/>
        <v>0</v>
      </c>
      <c r="AM225" s="53">
        <f t="shared" si="470"/>
        <v>0</v>
      </c>
      <c r="AN225" s="53">
        <f t="shared" si="471"/>
        <v>0</v>
      </c>
      <c r="AO225" s="53">
        <f t="shared" si="472"/>
        <v>0</v>
      </c>
      <c r="AP225" s="53">
        <f t="shared" si="473"/>
        <v>0</v>
      </c>
      <c r="AQ225" s="53">
        <f t="shared" si="474"/>
        <v>0</v>
      </c>
      <c r="AR225" s="53">
        <f t="shared" si="475"/>
        <v>0</v>
      </c>
      <c r="AS225" s="53">
        <f t="shared" si="476"/>
        <v>0</v>
      </c>
      <c r="AT225" s="53">
        <f t="shared" si="477"/>
        <v>0</v>
      </c>
      <c r="AU225" s="10">
        <f t="shared" si="526"/>
        <v>939.78000000000009</v>
      </c>
      <c r="AV225" s="54">
        <f t="shared" si="547"/>
        <v>0</v>
      </c>
      <c r="AW225" s="10">
        <f t="shared" si="527"/>
        <v>939.78000000000009</v>
      </c>
      <c r="AX225" s="53" cm="1">
        <f t="array" aca="1" ref="AX225" ca="1">AU225*CELL("contents",$Q225)</f>
        <v>187.95600000000002</v>
      </c>
      <c r="AY225" s="53" cm="1">
        <f t="array" aca="1" ref="AY225" ca="1">AV225*CELL("contents",$Q225)</f>
        <v>0</v>
      </c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>
        <f t="shared" si="528"/>
        <v>0</v>
      </c>
      <c r="BM225" s="51">
        <f t="shared" si="529"/>
        <v>0</v>
      </c>
      <c r="BN225" s="53">
        <f t="shared" si="478"/>
        <v>0</v>
      </c>
      <c r="BO225" s="53">
        <f t="shared" si="479"/>
        <v>0</v>
      </c>
      <c r="BP225" s="53">
        <f t="shared" si="480"/>
        <v>0</v>
      </c>
      <c r="BQ225" s="53">
        <f t="shared" si="481"/>
        <v>0</v>
      </c>
      <c r="BR225" s="53">
        <f t="shared" si="482"/>
        <v>0</v>
      </c>
      <c r="BS225" s="53">
        <f t="shared" si="483"/>
        <v>0</v>
      </c>
      <c r="BT225" s="53">
        <f t="shared" si="484"/>
        <v>0</v>
      </c>
      <c r="BU225" s="53">
        <f t="shared" si="485"/>
        <v>0</v>
      </c>
      <c r="BV225" s="53">
        <f t="shared" si="486"/>
        <v>0</v>
      </c>
      <c r="BW225" s="53">
        <f t="shared" si="487"/>
        <v>0</v>
      </c>
      <c r="BX225" s="53">
        <f t="shared" si="488"/>
        <v>0</v>
      </c>
      <c r="BY225" s="53">
        <f t="shared" si="489"/>
        <v>0</v>
      </c>
      <c r="BZ225" s="10">
        <f t="shared" si="530"/>
        <v>0</v>
      </c>
      <c r="CA225" s="54">
        <f t="shared" si="531"/>
        <v>0</v>
      </c>
      <c r="CB225" s="10">
        <f t="shared" si="532"/>
        <v>0</v>
      </c>
      <c r="CC225" s="53" cm="1">
        <f t="array" aca="1" ref="CC225" ca="1">BZ225*CELL("contents",$Q225)</f>
        <v>0</v>
      </c>
      <c r="CD225" s="53" cm="1">
        <f t="array" aca="1" ref="CD225" ca="1">CA225*CELL("contents",$Q225)</f>
        <v>0</v>
      </c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>
        <f t="shared" si="533"/>
        <v>0</v>
      </c>
      <c r="CR225" s="51">
        <f t="shared" si="534"/>
        <v>0</v>
      </c>
      <c r="CS225" s="53">
        <f t="shared" si="535"/>
        <v>0</v>
      </c>
      <c r="CT225" s="53">
        <f t="shared" si="548"/>
        <v>0</v>
      </c>
      <c r="CU225" s="53">
        <f t="shared" si="549"/>
        <v>0</v>
      </c>
      <c r="CV225" s="53">
        <f t="shared" si="550"/>
        <v>0</v>
      </c>
      <c r="CW225" s="53">
        <f t="shared" si="551"/>
        <v>0</v>
      </c>
      <c r="CX225" s="53">
        <f t="shared" si="552"/>
        <v>0</v>
      </c>
      <c r="CY225" s="53">
        <f t="shared" si="553"/>
        <v>0</v>
      </c>
      <c r="CZ225" s="53">
        <f t="shared" si="554"/>
        <v>0</v>
      </c>
      <c r="DA225" s="53">
        <f t="shared" si="555"/>
        <v>0</v>
      </c>
      <c r="DB225" s="53">
        <f t="shared" si="556"/>
        <v>0</v>
      </c>
      <c r="DC225" s="53">
        <f t="shared" si="557"/>
        <v>0</v>
      </c>
      <c r="DD225" s="53">
        <f t="shared" si="558"/>
        <v>0</v>
      </c>
      <c r="DE225" s="10">
        <f t="shared" si="536"/>
        <v>0</v>
      </c>
      <c r="DF225" s="54">
        <f t="shared" si="537"/>
        <v>0</v>
      </c>
      <c r="DG225" s="10">
        <f t="shared" si="538"/>
        <v>0</v>
      </c>
      <c r="DH225" s="53" cm="1">
        <f t="array" aca="1" ref="DH225" ca="1">DE225*CELL("contents",$Q225)</f>
        <v>0</v>
      </c>
      <c r="DI225" s="53" cm="1">
        <f t="array" aca="1" ref="DI225" ca="1">DF225*CELL("contents",$Q225)</f>
        <v>0</v>
      </c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>
        <f t="shared" si="539"/>
        <v>0</v>
      </c>
      <c r="DW225" s="51">
        <f t="shared" si="540"/>
        <v>0</v>
      </c>
      <c r="DX225" s="53">
        <f t="shared" si="490"/>
        <v>0</v>
      </c>
      <c r="DY225" s="53">
        <f t="shared" si="491"/>
        <v>0</v>
      </c>
      <c r="DZ225" s="53">
        <f t="shared" si="492"/>
        <v>0</v>
      </c>
      <c r="EA225" s="53">
        <f t="shared" si="493"/>
        <v>0</v>
      </c>
      <c r="EB225" s="53">
        <f t="shared" si="494"/>
        <v>0</v>
      </c>
      <c r="EC225" s="53">
        <f t="shared" si="495"/>
        <v>0</v>
      </c>
      <c r="ED225" s="53">
        <f t="shared" si="496"/>
        <v>0</v>
      </c>
      <c r="EE225" s="53">
        <f t="shared" si="497"/>
        <v>0</v>
      </c>
      <c r="EF225" s="53">
        <f t="shared" si="498"/>
        <v>0</v>
      </c>
      <c r="EG225" s="53">
        <f t="shared" si="499"/>
        <v>0</v>
      </c>
      <c r="EH225" s="53">
        <f t="shared" si="500"/>
        <v>0</v>
      </c>
      <c r="EI225" s="53">
        <f t="shared" si="501"/>
        <v>0</v>
      </c>
      <c r="EJ225" s="10">
        <f t="shared" si="541"/>
        <v>0</v>
      </c>
      <c r="EK225" s="54">
        <f t="shared" si="542"/>
        <v>0</v>
      </c>
      <c r="EL225" s="10">
        <f t="shared" si="543"/>
        <v>0</v>
      </c>
      <c r="EM225" s="53" cm="1">
        <f t="array" aca="1" ref="EM225" ca="1">EJ225*CELL("contents",$Q225)</f>
        <v>0</v>
      </c>
      <c r="EN225" s="53" cm="1">
        <f t="array" aca="1" ref="EN225" ca="1">EK225*CELL("contents",$Q225)</f>
        <v>0</v>
      </c>
      <c r="EO225" s="11">
        <f t="shared" si="544"/>
        <v>939.78000000000009</v>
      </c>
      <c r="EP225" s="2">
        <v>1</v>
      </c>
      <c r="EQ225" s="2">
        <f t="shared" ref="EQ225:ET225" si="575">EP225*1.0215</f>
        <v>1.0215000000000001</v>
      </c>
      <c r="ER225" s="2">
        <f t="shared" si="575"/>
        <v>1.0434622500000001</v>
      </c>
      <c r="ES225" s="2">
        <f t="shared" si="575"/>
        <v>1.0658966883750003</v>
      </c>
      <c r="ET225" s="2">
        <f t="shared" si="575"/>
        <v>1.0888134671750629</v>
      </c>
      <c r="EU225" s="53">
        <f t="shared" si="503"/>
        <v>939.78000000000009</v>
      </c>
      <c r="EV225" s="53">
        <f t="shared" si="546"/>
        <v>0</v>
      </c>
      <c r="EW225" s="69">
        <f t="shared" si="504"/>
        <v>0</v>
      </c>
      <c r="EX225" s="69">
        <f t="shared" si="505"/>
        <v>0</v>
      </c>
      <c r="EY225" s="9">
        <f t="shared" si="560"/>
        <v>0</v>
      </c>
      <c r="EZ225" s="9">
        <f t="shared" si="522"/>
        <v>0</v>
      </c>
      <c r="FA225" s="9">
        <f t="shared" si="523"/>
        <v>0</v>
      </c>
      <c r="FB225" s="9">
        <f t="shared" si="524"/>
        <v>0</v>
      </c>
      <c r="FC225" t="s">
        <v>1541</v>
      </c>
    </row>
    <row r="226" spans="1:159" ht="25.5" x14ac:dyDescent="0.25">
      <c r="A226" s="2">
        <v>1.2</v>
      </c>
      <c r="B226" s="3" t="s">
        <v>620</v>
      </c>
      <c r="C226" s="4" t="s">
        <v>157</v>
      </c>
      <c r="D226" s="2" t="s">
        <v>621</v>
      </c>
      <c r="E226" s="21" t="s">
        <v>622</v>
      </c>
      <c r="F226" s="2"/>
      <c r="G226" s="4" t="s">
        <v>347</v>
      </c>
      <c r="H226" s="6" t="s">
        <v>347</v>
      </c>
      <c r="I226" s="4"/>
      <c r="J226" s="4" t="s">
        <v>268</v>
      </c>
      <c r="K226" s="75"/>
      <c r="L226" s="80">
        <v>1</v>
      </c>
      <c r="M226" s="56">
        <v>0</v>
      </c>
      <c r="N226" s="86">
        <v>0.53</v>
      </c>
      <c r="O226" s="6" t="s">
        <v>155</v>
      </c>
      <c r="P226" s="2" t="s">
        <v>173</v>
      </c>
      <c r="Q226" s="200">
        <f>VLOOKUP(P226,Contingencies!$A$2:$D$7,4,FALSE)</f>
        <v>0.125</v>
      </c>
      <c r="R226" s="53">
        <f t="shared" si="465"/>
        <v>562.5</v>
      </c>
      <c r="S226" s="67">
        <f t="shared" si="506"/>
        <v>0</v>
      </c>
      <c r="T226" s="4"/>
      <c r="U226" s="18"/>
      <c r="V226" s="14">
        <v>4500</v>
      </c>
      <c r="W226" s="14"/>
      <c r="X226" s="18"/>
      <c r="Y226" s="18"/>
      <c r="Z226" s="18"/>
      <c r="AA226" s="38"/>
      <c r="AB226" s="38"/>
      <c r="AC226" s="38"/>
      <c r="AD226" s="2"/>
      <c r="AE226" s="2"/>
      <c r="AF226" s="2"/>
      <c r="AG226" s="2">
        <f t="shared" si="507"/>
        <v>0</v>
      </c>
      <c r="AH226" s="51">
        <f t="shared" si="525"/>
        <v>0</v>
      </c>
      <c r="AI226" s="53">
        <f t="shared" si="466"/>
        <v>0</v>
      </c>
      <c r="AJ226" s="53">
        <f t="shared" si="467"/>
        <v>4500</v>
      </c>
      <c r="AK226" s="53">
        <f t="shared" si="468"/>
        <v>0</v>
      </c>
      <c r="AL226" s="53">
        <f t="shared" si="469"/>
        <v>0</v>
      </c>
      <c r="AM226" s="53">
        <f t="shared" si="470"/>
        <v>0</v>
      </c>
      <c r="AN226" s="53">
        <f t="shared" si="471"/>
        <v>0</v>
      </c>
      <c r="AO226" s="53">
        <f t="shared" si="472"/>
        <v>0</v>
      </c>
      <c r="AP226" s="53">
        <f t="shared" si="473"/>
        <v>0</v>
      </c>
      <c r="AQ226" s="53">
        <f t="shared" si="474"/>
        <v>0</v>
      </c>
      <c r="AR226" s="53">
        <f t="shared" si="475"/>
        <v>0</v>
      </c>
      <c r="AS226" s="53">
        <f t="shared" si="476"/>
        <v>0</v>
      </c>
      <c r="AT226" s="53">
        <f t="shared" si="477"/>
        <v>0</v>
      </c>
      <c r="AU226" s="10">
        <f t="shared" si="526"/>
        <v>4500</v>
      </c>
      <c r="AV226" s="54">
        <f t="shared" si="547"/>
        <v>0</v>
      </c>
      <c r="AW226" s="10">
        <f t="shared" si="527"/>
        <v>4500</v>
      </c>
      <c r="AX226" s="53" cm="1">
        <f t="array" aca="1" ref="AX226" ca="1">AU226*CELL("contents",$Q226)</f>
        <v>562.5</v>
      </c>
      <c r="AY226" s="53" cm="1">
        <f t="array" aca="1" ref="AY226" ca="1">AV226*CELL("contents",$Q226)</f>
        <v>0</v>
      </c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>
        <f t="shared" si="528"/>
        <v>0</v>
      </c>
      <c r="BM226" s="51">
        <f t="shared" si="529"/>
        <v>0</v>
      </c>
      <c r="BN226" s="53">
        <f t="shared" si="478"/>
        <v>0</v>
      </c>
      <c r="BO226" s="53">
        <f t="shared" si="479"/>
        <v>0</v>
      </c>
      <c r="BP226" s="53">
        <f t="shared" si="480"/>
        <v>0</v>
      </c>
      <c r="BQ226" s="53">
        <f t="shared" si="481"/>
        <v>0</v>
      </c>
      <c r="BR226" s="53">
        <f t="shared" si="482"/>
        <v>0</v>
      </c>
      <c r="BS226" s="53">
        <f t="shared" si="483"/>
        <v>0</v>
      </c>
      <c r="BT226" s="53">
        <f t="shared" si="484"/>
        <v>0</v>
      </c>
      <c r="BU226" s="53">
        <f t="shared" si="485"/>
        <v>0</v>
      </c>
      <c r="BV226" s="53">
        <f t="shared" si="486"/>
        <v>0</v>
      </c>
      <c r="BW226" s="53">
        <f t="shared" si="487"/>
        <v>0</v>
      </c>
      <c r="BX226" s="53">
        <f t="shared" si="488"/>
        <v>0</v>
      </c>
      <c r="BY226" s="53">
        <f t="shared" si="489"/>
        <v>0</v>
      </c>
      <c r="BZ226" s="10">
        <f t="shared" si="530"/>
        <v>0</v>
      </c>
      <c r="CA226" s="54">
        <f t="shared" si="531"/>
        <v>0</v>
      </c>
      <c r="CB226" s="10">
        <f t="shared" si="532"/>
        <v>0</v>
      </c>
      <c r="CC226" s="53" cm="1">
        <f t="array" aca="1" ref="CC226" ca="1">BZ226*CELL("contents",$Q226)</f>
        <v>0</v>
      </c>
      <c r="CD226" s="53" cm="1">
        <f t="array" aca="1" ref="CD226" ca="1">CA226*CELL("contents",$Q226)</f>
        <v>0</v>
      </c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>
        <f t="shared" si="533"/>
        <v>0</v>
      </c>
      <c r="CR226" s="51">
        <f t="shared" si="534"/>
        <v>0</v>
      </c>
      <c r="CS226" s="53">
        <f t="shared" si="535"/>
        <v>0</v>
      </c>
      <c r="CT226" s="53">
        <f t="shared" si="548"/>
        <v>0</v>
      </c>
      <c r="CU226" s="53">
        <f t="shared" si="549"/>
        <v>0</v>
      </c>
      <c r="CV226" s="53">
        <f t="shared" si="550"/>
        <v>0</v>
      </c>
      <c r="CW226" s="53">
        <f t="shared" si="551"/>
        <v>0</v>
      </c>
      <c r="CX226" s="53">
        <f t="shared" si="552"/>
        <v>0</v>
      </c>
      <c r="CY226" s="53">
        <f t="shared" si="553"/>
        <v>0</v>
      </c>
      <c r="CZ226" s="53">
        <f t="shared" si="554"/>
        <v>0</v>
      </c>
      <c r="DA226" s="53">
        <f t="shared" si="555"/>
        <v>0</v>
      </c>
      <c r="DB226" s="53">
        <f t="shared" si="556"/>
        <v>0</v>
      </c>
      <c r="DC226" s="53">
        <f t="shared" si="557"/>
        <v>0</v>
      </c>
      <c r="DD226" s="53">
        <f t="shared" si="558"/>
        <v>0</v>
      </c>
      <c r="DE226" s="10">
        <f t="shared" si="536"/>
        <v>0</v>
      </c>
      <c r="DF226" s="54">
        <f t="shared" si="537"/>
        <v>0</v>
      </c>
      <c r="DG226" s="10">
        <f t="shared" si="538"/>
        <v>0</v>
      </c>
      <c r="DH226" s="53" cm="1">
        <f t="array" aca="1" ref="DH226" ca="1">DE226*CELL("contents",$Q226)</f>
        <v>0</v>
      </c>
      <c r="DI226" s="53" cm="1">
        <f t="array" aca="1" ref="DI226" ca="1">DF226*CELL("contents",$Q226)</f>
        <v>0</v>
      </c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>
        <f t="shared" si="539"/>
        <v>0</v>
      </c>
      <c r="DW226" s="51">
        <f t="shared" si="540"/>
        <v>0</v>
      </c>
      <c r="DX226" s="53">
        <f t="shared" si="490"/>
        <v>0</v>
      </c>
      <c r="DY226" s="53">
        <f t="shared" si="491"/>
        <v>0</v>
      </c>
      <c r="DZ226" s="53">
        <f t="shared" si="492"/>
        <v>0</v>
      </c>
      <c r="EA226" s="53">
        <f t="shared" si="493"/>
        <v>0</v>
      </c>
      <c r="EB226" s="53">
        <f t="shared" si="494"/>
        <v>0</v>
      </c>
      <c r="EC226" s="53">
        <f t="shared" si="495"/>
        <v>0</v>
      </c>
      <c r="ED226" s="53">
        <f t="shared" si="496"/>
        <v>0</v>
      </c>
      <c r="EE226" s="53">
        <f t="shared" si="497"/>
        <v>0</v>
      </c>
      <c r="EF226" s="53">
        <f t="shared" si="498"/>
        <v>0</v>
      </c>
      <c r="EG226" s="53">
        <f t="shared" si="499"/>
        <v>0</v>
      </c>
      <c r="EH226" s="53">
        <f t="shared" si="500"/>
        <v>0</v>
      </c>
      <c r="EI226" s="53">
        <f t="shared" si="501"/>
        <v>0</v>
      </c>
      <c r="EJ226" s="10">
        <f t="shared" si="541"/>
        <v>0</v>
      </c>
      <c r="EK226" s="54">
        <f t="shared" si="542"/>
        <v>0</v>
      </c>
      <c r="EL226" s="10">
        <f t="shared" si="543"/>
        <v>0</v>
      </c>
      <c r="EM226" s="53" cm="1">
        <f t="array" aca="1" ref="EM226" ca="1">EJ226*CELL("contents",$Q226)</f>
        <v>0</v>
      </c>
      <c r="EN226" s="53" cm="1">
        <f t="array" aca="1" ref="EN226" ca="1">EK226*CELL("contents",$Q226)</f>
        <v>0</v>
      </c>
      <c r="EO226" s="11">
        <f t="shared" si="544"/>
        <v>4500</v>
      </c>
      <c r="EP226" s="2">
        <v>1</v>
      </c>
      <c r="EQ226" s="2">
        <f t="shared" ref="EQ226:ET226" si="576">EP226*1.0215</f>
        <v>1.0215000000000001</v>
      </c>
      <c r="ER226" s="2">
        <f t="shared" si="576"/>
        <v>1.0434622500000001</v>
      </c>
      <c r="ES226" s="2">
        <f t="shared" si="576"/>
        <v>1.0658966883750003</v>
      </c>
      <c r="ET226" s="2">
        <f t="shared" si="576"/>
        <v>1.0888134671750629</v>
      </c>
      <c r="EU226" s="53">
        <f t="shared" si="503"/>
        <v>0</v>
      </c>
      <c r="EV226" s="53">
        <f t="shared" si="546"/>
        <v>0</v>
      </c>
      <c r="EW226" s="69">
        <f t="shared" si="504"/>
        <v>0</v>
      </c>
      <c r="EX226" s="69">
        <f t="shared" si="505"/>
        <v>0</v>
      </c>
      <c r="EY226" s="9">
        <f t="shared" si="560"/>
        <v>0</v>
      </c>
      <c r="EZ226" s="9">
        <f t="shared" si="522"/>
        <v>0</v>
      </c>
      <c r="FA226" s="9">
        <f t="shared" si="523"/>
        <v>0</v>
      </c>
      <c r="FB226" s="9">
        <f t="shared" si="524"/>
        <v>0</v>
      </c>
      <c r="FC226" t="s">
        <v>1541</v>
      </c>
    </row>
    <row r="227" spans="1:159" ht="25.5" x14ac:dyDescent="0.25">
      <c r="A227" s="2">
        <v>1.2</v>
      </c>
      <c r="B227" s="3" t="s">
        <v>623</v>
      </c>
      <c r="C227" s="4" t="s">
        <v>157</v>
      </c>
      <c r="D227" s="2" t="s">
        <v>624</v>
      </c>
      <c r="E227" s="21" t="s">
        <v>625</v>
      </c>
      <c r="F227" s="2"/>
      <c r="G227" s="4" t="s">
        <v>151</v>
      </c>
      <c r="H227" s="6" t="s">
        <v>163</v>
      </c>
      <c r="I227" s="4" t="s">
        <v>167</v>
      </c>
      <c r="J227" s="7" t="s">
        <v>154</v>
      </c>
      <c r="K227" s="75">
        <v>115</v>
      </c>
      <c r="L227" s="81">
        <v>115</v>
      </c>
      <c r="M227" s="57">
        <v>0</v>
      </c>
      <c r="N227" s="86">
        <v>0</v>
      </c>
      <c r="O227" s="6" t="s">
        <v>155</v>
      </c>
      <c r="P227" s="2" t="s">
        <v>352</v>
      </c>
      <c r="Q227" s="200">
        <f>VLOOKUP(P227,Contingencies!$A$2:$D$7,4,FALSE)</f>
        <v>0.2</v>
      </c>
      <c r="R227" s="53">
        <f t="shared" si="465"/>
        <v>563.86800000000005</v>
      </c>
      <c r="S227" s="67">
        <f t="shared" si="506"/>
        <v>0</v>
      </c>
      <c r="T227" s="4"/>
      <c r="U227" s="18"/>
      <c r="V227" s="18"/>
      <c r="W227" s="14">
        <v>24</v>
      </c>
      <c r="X227" s="14"/>
      <c r="Y227" s="14"/>
      <c r="Z227" s="18"/>
      <c r="AA227" s="38"/>
      <c r="AB227" s="38"/>
      <c r="AC227" s="38"/>
      <c r="AD227" s="2"/>
      <c r="AE227" s="2"/>
      <c r="AF227" s="2"/>
      <c r="AG227" s="2">
        <f t="shared" si="507"/>
        <v>24</v>
      </c>
      <c r="AH227" s="51">
        <f t="shared" si="525"/>
        <v>0.16</v>
      </c>
      <c r="AI227" s="53">
        <f t="shared" si="466"/>
        <v>0</v>
      </c>
      <c r="AJ227" s="53">
        <f t="shared" si="467"/>
        <v>0</v>
      </c>
      <c r="AK227" s="53">
        <f t="shared" si="468"/>
        <v>2819.34</v>
      </c>
      <c r="AL227" s="53">
        <f t="shared" si="469"/>
        <v>0</v>
      </c>
      <c r="AM227" s="53">
        <f t="shared" si="470"/>
        <v>0</v>
      </c>
      <c r="AN227" s="53">
        <f t="shared" si="471"/>
        <v>0</v>
      </c>
      <c r="AO227" s="53">
        <f t="shared" si="472"/>
        <v>0</v>
      </c>
      <c r="AP227" s="53">
        <f t="shared" si="473"/>
        <v>0</v>
      </c>
      <c r="AQ227" s="53">
        <f t="shared" si="474"/>
        <v>0</v>
      </c>
      <c r="AR227" s="53">
        <f t="shared" si="475"/>
        <v>0</v>
      </c>
      <c r="AS227" s="53">
        <f t="shared" si="476"/>
        <v>0</v>
      </c>
      <c r="AT227" s="53">
        <f t="shared" si="477"/>
        <v>0</v>
      </c>
      <c r="AU227" s="10">
        <f t="shared" si="526"/>
        <v>2819.34</v>
      </c>
      <c r="AV227" s="54">
        <f t="shared" si="547"/>
        <v>0</v>
      </c>
      <c r="AW227" s="10">
        <f t="shared" si="527"/>
        <v>2819.34</v>
      </c>
      <c r="AX227" s="53" cm="1">
        <f t="array" aca="1" ref="AX227" ca="1">AU227*CELL("contents",$Q227)</f>
        <v>563.86800000000005</v>
      </c>
      <c r="AY227" s="53" cm="1">
        <f t="array" aca="1" ref="AY227" ca="1">AV227*CELL("contents",$Q227)</f>
        <v>0</v>
      </c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>
        <f t="shared" si="528"/>
        <v>0</v>
      </c>
      <c r="BM227" s="51">
        <f t="shared" si="529"/>
        <v>0</v>
      </c>
      <c r="BN227" s="53">
        <f t="shared" si="478"/>
        <v>0</v>
      </c>
      <c r="BO227" s="53">
        <f t="shared" si="479"/>
        <v>0</v>
      </c>
      <c r="BP227" s="53">
        <f t="shared" si="480"/>
        <v>0</v>
      </c>
      <c r="BQ227" s="53">
        <f t="shared" si="481"/>
        <v>0</v>
      </c>
      <c r="BR227" s="53">
        <f t="shared" si="482"/>
        <v>0</v>
      </c>
      <c r="BS227" s="53">
        <f t="shared" si="483"/>
        <v>0</v>
      </c>
      <c r="BT227" s="53">
        <f t="shared" si="484"/>
        <v>0</v>
      </c>
      <c r="BU227" s="53">
        <f t="shared" si="485"/>
        <v>0</v>
      </c>
      <c r="BV227" s="53">
        <f t="shared" si="486"/>
        <v>0</v>
      </c>
      <c r="BW227" s="53">
        <f t="shared" si="487"/>
        <v>0</v>
      </c>
      <c r="BX227" s="53">
        <f t="shared" si="488"/>
        <v>0</v>
      </c>
      <c r="BY227" s="53">
        <f t="shared" si="489"/>
        <v>0</v>
      </c>
      <c r="BZ227" s="10">
        <f t="shared" si="530"/>
        <v>0</v>
      </c>
      <c r="CA227" s="54">
        <f t="shared" si="531"/>
        <v>0</v>
      </c>
      <c r="CB227" s="10">
        <f t="shared" si="532"/>
        <v>0</v>
      </c>
      <c r="CC227" s="53" cm="1">
        <f t="array" aca="1" ref="CC227" ca="1">BZ227*CELL("contents",$Q227)</f>
        <v>0</v>
      </c>
      <c r="CD227" s="53" cm="1">
        <f t="array" aca="1" ref="CD227" ca="1">CA227*CELL("contents",$Q227)</f>
        <v>0</v>
      </c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>
        <f t="shared" si="533"/>
        <v>0</v>
      </c>
      <c r="CR227" s="51">
        <f t="shared" si="534"/>
        <v>0</v>
      </c>
      <c r="CS227" s="53">
        <f t="shared" si="535"/>
        <v>0</v>
      </c>
      <c r="CT227" s="53">
        <f t="shared" si="548"/>
        <v>0</v>
      </c>
      <c r="CU227" s="53">
        <f t="shared" si="549"/>
        <v>0</v>
      </c>
      <c r="CV227" s="53">
        <f t="shared" si="550"/>
        <v>0</v>
      </c>
      <c r="CW227" s="53">
        <f t="shared" si="551"/>
        <v>0</v>
      </c>
      <c r="CX227" s="53">
        <f t="shared" si="552"/>
        <v>0</v>
      </c>
      <c r="CY227" s="53">
        <f t="shared" si="553"/>
        <v>0</v>
      </c>
      <c r="CZ227" s="53">
        <f t="shared" si="554"/>
        <v>0</v>
      </c>
      <c r="DA227" s="53">
        <f t="shared" si="555"/>
        <v>0</v>
      </c>
      <c r="DB227" s="53">
        <f t="shared" si="556"/>
        <v>0</v>
      </c>
      <c r="DC227" s="53">
        <f t="shared" si="557"/>
        <v>0</v>
      </c>
      <c r="DD227" s="53">
        <f t="shared" si="558"/>
        <v>0</v>
      </c>
      <c r="DE227" s="10">
        <f t="shared" si="536"/>
        <v>0</v>
      </c>
      <c r="DF227" s="54">
        <f t="shared" si="537"/>
        <v>0</v>
      </c>
      <c r="DG227" s="10">
        <f t="shared" si="538"/>
        <v>0</v>
      </c>
      <c r="DH227" s="53" cm="1">
        <f t="array" aca="1" ref="DH227" ca="1">DE227*CELL("contents",$Q227)</f>
        <v>0</v>
      </c>
      <c r="DI227" s="53" cm="1">
        <f t="array" aca="1" ref="DI227" ca="1">DF227*CELL("contents",$Q227)</f>
        <v>0</v>
      </c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>
        <f t="shared" si="539"/>
        <v>0</v>
      </c>
      <c r="DW227" s="51">
        <f t="shared" si="540"/>
        <v>0</v>
      </c>
      <c r="DX227" s="53">
        <f t="shared" si="490"/>
        <v>0</v>
      </c>
      <c r="DY227" s="53">
        <f t="shared" si="491"/>
        <v>0</v>
      </c>
      <c r="DZ227" s="53">
        <f t="shared" si="492"/>
        <v>0</v>
      </c>
      <c r="EA227" s="53">
        <f t="shared" si="493"/>
        <v>0</v>
      </c>
      <c r="EB227" s="53">
        <f t="shared" si="494"/>
        <v>0</v>
      </c>
      <c r="EC227" s="53">
        <f t="shared" si="495"/>
        <v>0</v>
      </c>
      <c r="ED227" s="53">
        <f t="shared" si="496"/>
        <v>0</v>
      </c>
      <c r="EE227" s="53">
        <f t="shared" si="497"/>
        <v>0</v>
      </c>
      <c r="EF227" s="53">
        <f t="shared" si="498"/>
        <v>0</v>
      </c>
      <c r="EG227" s="53">
        <f t="shared" si="499"/>
        <v>0</v>
      </c>
      <c r="EH227" s="53">
        <f t="shared" si="500"/>
        <v>0</v>
      </c>
      <c r="EI227" s="53">
        <f t="shared" si="501"/>
        <v>0</v>
      </c>
      <c r="EJ227" s="10">
        <f t="shared" si="541"/>
        <v>0</v>
      </c>
      <c r="EK227" s="54">
        <f t="shared" si="542"/>
        <v>0</v>
      </c>
      <c r="EL227" s="10">
        <f t="shared" si="543"/>
        <v>0</v>
      </c>
      <c r="EM227" s="53" cm="1">
        <f t="array" aca="1" ref="EM227" ca="1">EJ227*CELL("contents",$Q227)</f>
        <v>0</v>
      </c>
      <c r="EN227" s="53" cm="1">
        <f t="array" aca="1" ref="EN227" ca="1">EK227*CELL("contents",$Q227)</f>
        <v>0</v>
      </c>
      <c r="EO227" s="11">
        <f t="shared" si="544"/>
        <v>2819.34</v>
      </c>
      <c r="EP227" s="2">
        <v>1</v>
      </c>
      <c r="EQ227" s="2">
        <f t="shared" ref="EQ227:ET227" si="577">EP227*1.0215</f>
        <v>1.0215000000000001</v>
      </c>
      <c r="ER227" s="2">
        <f t="shared" si="577"/>
        <v>1.0434622500000001</v>
      </c>
      <c r="ES227" s="2">
        <f t="shared" si="577"/>
        <v>1.0658966883750003</v>
      </c>
      <c r="ET227" s="2">
        <f t="shared" si="577"/>
        <v>1.0888134671750629</v>
      </c>
      <c r="EU227" s="53">
        <f t="shared" si="503"/>
        <v>2819.34</v>
      </c>
      <c r="EV227" s="53">
        <f t="shared" si="546"/>
        <v>0</v>
      </c>
      <c r="EW227" s="69">
        <f t="shared" si="504"/>
        <v>0</v>
      </c>
      <c r="EX227" s="69">
        <f t="shared" si="505"/>
        <v>0</v>
      </c>
      <c r="EY227" s="9">
        <f t="shared" si="560"/>
        <v>0</v>
      </c>
      <c r="EZ227" s="9">
        <f t="shared" si="522"/>
        <v>0</v>
      </c>
      <c r="FA227" s="9">
        <f t="shared" si="523"/>
        <v>0</v>
      </c>
      <c r="FB227" s="9">
        <f t="shared" si="524"/>
        <v>0</v>
      </c>
      <c r="FC227" t="s">
        <v>1541</v>
      </c>
    </row>
    <row r="228" spans="1:159" ht="25.5" x14ac:dyDescent="0.25">
      <c r="A228" s="2">
        <v>1.2</v>
      </c>
      <c r="B228" s="3" t="s">
        <v>623</v>
      </c>
      <c r="C228" s="4" t="s">
        <v>157</v>
      </c>
      <c r="D228" s="2" t="s">
        <v>624</v>
      </c>
      <c r="E228" s="21" t="s">
        <v>625</v>
      </c>
      <c r="F228" s="2"/>
      <c r="G228" s="4" t="s">
        <v>151</v>
      </c>
      <c r="H228" s="6" t="s">
        <v>163</v>
      </c>
      <c r="I228" s="4" t="s">
        <v>269</v>
      </c>
      <c r="J228" s="7" t="s">
        <v>154</v>
      </c>
      <c r="K228" s="75">
        <v>77</v>
      </c>
      <c r="L228" s="81">
        <v>77</v>
      </c>
      <c r="M228" s="56">
        <v>0</v>
      </c>
      <c r="N228" s="86">
        <v>0</v>
      </c>
      <c r="O228" s="6" t="s">
        <v>155</v>
      </c>
      <c r="P228" s="2" t="s">
        <v>352</v>
      </c>
      <c r="Q228" s="200">
        <f>VLOOKUP(P228,Contingencies!$A$2:$D$7,4,FALSE)</f>
        <v>0.2</v>
      </c>
      <c r="R228" s="53">
        <f t="shared" si="465"/>
        <v>1573.1100000000001</v>
      </c>
      <c r="S228" s="67">
        <f t="shared" si="506"/>
        <v>0</v>
      </c>
      <c r="T228" s="4"/>
      <c r="U228" s="18"/>
      <c r="V228" s="18"/>
      <c r="W228" s="14">
        <v>100</v>
      </c>
      <c r="X228" s="14"/>
      <c r="Y228" s="14"/>
      <c r="Z228" s="18"/>
      <c r="AA228" s="38"/>
      <c r="AB228" s="38"/>
      <c r="AC228" s="38"/>
      <c r="AD228" s="2"/>
      <c r="AE228" s="2"/>
      <c r="AF228" s="2"/>
      <c r="AG228" s="2">
        <f t="shared" si="507"/>
        <v>100</v>
      </c>
      <c r="AH228" s="51">
        <f t="shared" si="525"/>
        <v>0.66666666666666663</v>
      </c>
      <c r="AI228" s="53">
        <f t="shared" si="466"/>
        <v>0</v>
      </c>
      <c r="AJ228" s="53">
        <f t="shared" si="467"/>
        <v>0</v>
      </c>
      <c r="AK228" s="53">
        <f t="shared" si="468"/>
        <v>7865.55</v>
      </c>
      <c r="AL228" s="53">
        <f t="shared" si="469"/>
        <v>0</v>
      </c>
      <c r="AM228" s="53">
        <f t="shared" si="470"/>
        <v>0</v>
      </c>
      <c r="AN228" s="53">
        <f t="shared" si="471"/>
        <v>0</v>
      </c>
      <c r="AO228" s="53">
        <f t="shared" si="472"/>
        <v>0</v>
      </c>
      <c r="AP228" s="53">
        <f t="shared" si="473"/>
        <v>0</v>
      </c>
      <c r="AQ228" s="53">
        <f t="shared" si="474"/>
        <v>0</v>
      </c>
      <c r="AR228" s="53">
        <f t="shared" si="475"/>
        <v>0</v>
      </c>
      <c r="AS228" s="53">
        <f t="shared" si="476"/>
        <v>0</v>
      </c>
      <c r="AT228" s="53">
        <f t="shared" si="477"/>
        <v>0</v>
      </c>
      <c r="AU228" s="10">
        <f t="shared" si="526"/>
        <v>7865.55</v>
      </c>
      <c r="AV228" s="54">
        <f t="shared" si="547"/>
        <v>0</v>
      </c>
      <c r="AW228" s="10">
        <f t="shared" si="527"/>
        <v>7865.55</v>
      </c>
      <c r="AX228" s="53" cm="1">
        <f t="array" aca="1" ref="AX228" ca="1">AU228*CELL("contents",$Q228)</f>
        <v>1573.1100000000001</v>
      </c>
      <c r="AY228" s="53" cm="1">
        <f t="array" aca="1" ref="AY228" ca="1">AV228*CELL("contents",$Q228)</f>
        <v>0</v>
      </c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>
        <f t="shared" si="528"/>
        <v>0</v>
      </c>
      <c r="BM228" s="51">
        <f t="shared" si="529"/>
        <v>0</v>
      </c>
      <c r="BN228" s="53">
        <f t="shared" si="478"/>
        <v>0</v>
      </c>
      <c r="BO228" s="53">
        <f t="shared" si="479"/>
        <v>0</v>
      </c>
      <c r="BP228" s="53">
        <f t="shared" si="480"/>
        <v>0</v>
      </c>
      <c r="BQ228" s="53">
        <f t="shared" si="481"/>
        <v>0</v>
      </c>
      <c r="BR228" s="53">
        <f t="shared" si="482"/>
        <v>0</v>
      </c>
      <c r="BS228" s="53">
        <f t="shared" si="483"/>
        <v>0</v>
      </c>
      <c r="BT228" s="53">
        <f t="shared" si="484"/>
        <v>0</v>
      </c>
      <c r="BU228" s="53">
        <f t="shared" si="485"/>
        <v>0</v>
      </c>
      <c r="BV228" s="53">
        <f t="shared" si="486"/>
        <v>0</v>
      </c>
      <c r="BW228" s="53">
        <f t="shared" si="487"/>
        <v>0</v>
      </c>
      <c r="BX228" s="53">
        <f t="shared" si="488"/>
        <v>0</v>
      </c>
      <c r="BY228" s="53">
        <f t="shared" si="489"/>
        <v>0</v>
      </c>
      <c r="BZ228" s="10">
        <f t="shared" si="530"/>
        <v>0</v>
      </c>
      <c r="CA228" s="54">
        <f t="shared" si="531"/>
        <v>0</v>
      </c>
      <c r="CB228" s="10">
        <f t="shared" si="532"/>
        <v>0</v>
      </c>
      <c r="CC228" s="53" cm="1">
        <f t="array" aca="1" ref="CC228" ca="1">BZ228*CELL("contents",$Q228)</f>
        <v>0</v>
      </c>
      <c r="CD228" s="53" cm="1">
        <f t="array" aca="1" ref="CD228" ca="1">CA228*CELL("contents",$Q228)</f>
        <v>0</v>
      </c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>
        <f t="shared" si="533"/>
        <v>0</v>
      </c>
      <c r="CR228" s="51">
        <f t="shared" si="534"/>
        <v>0</v>
      </c>
      <c r="CS228" s="53">
        <f t="shared" si="535"/>
        <v>0</v>
      </c>
      <c r="CT228" s="53">
        <f t="shared" si="548"/>
        <v>0</v>
      </c>
      <c r="CU228" s="53">
        <f t="shared" si="549"/>
        <v>0</v>
      </c>
      <c r="CV228" s="53">
        <f t="shared" si="550"/>
        <v>0</v>
      </c>
      <c r="CW228" s="53">
        <f t="shared" si="551"/>
        <v>0</v>
      </c>
      <c r="CX228" s="53">
        <f t="shared" si="552"/>
        <v>0</v>
      </c>
      <c r="CY228" s="53">
        <f t="shared" si="553"/>
        <v>0</v>
      </c>
      <c r="CZ228" s="53">
        <f t="shared" si="554"/>
        <v>0</v>
      </c>
      <c r="DA228" s="53">
        <f t="shared" si="555"/>
        <v>0</v>
      </c>
      <c r="DB228" s="53">
        <f t="shared" si="556"/>
        <v>0</v>
      </c>
      <c r="DC228" s="53">
        <f t="shared" si="557"/>
        <v>0</v>
      </c>
      <c r="DD228" s="53">
        <f t="shared" si="558"/>
        <v>0</v>
      </c>
      <c r="DE228" s="10">
        <f t="shared" si="536"/>
        <v>0</v>
      </c>
      <c r="DF228" s="54">
        <f t="shared" si="537"/>
        <v>0</v>
      </c>
      <c r="DG228" s="10">
        <f t="shared" si="538"/>
        <v>0</v>
      </c>
      <c r="DH228" s="53" cm="1">
        <f t="array" aca="1" ref="DH228" ca="1">DE228*CELL("contents",$Q228)</f>
        <v>0</v>
      </c>
      <c r="DI228" s="53" cm="1">
        <f t="array" aca="1" ref="DI228" ca="1">DF228*CELL("contents",$Q228)</f>
        <v>0</v>
      </c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>
        <f t="shared" si="539"/>
        <v>0</v>
      </c>
      <c r="DW228" s="51">
        <f t="shared" si="540"/>
        <v>0</v>
      </c>
      <c r="DX228" s="53">
        <f t="shared" si="490"/>
        <v>0</v>
      </c>
      <c r="DY228" s="53">
        <f t="shared" si="491"/>
        <v>0</v>
      </c>
      <c r="DZ228" s="53">
        <f t="shared" si="492"/>
        <v>0</v>
      </c>
      <c r="EA228" s="53">
        <f t="shared" si="493"/>
        <v>0</v>
      </c>
      <c r="EB228" s="53">
        <f t="shared" si="494"/>
        <v>0</v>
      </c>
      <c r="EC228" s="53">
        <f t="shared" si="495"/>
        <v>0</v>
      </c>
      <c r="ED228" s="53">
        <f t="shared" si="496"/>
        <v>0</v>
      </c>
      <c r="EE228" s="53">
        <f t="shared" si="497"/>
        <v>0</v>
      </c>
      <c r="EF228" s="53">
        <f t="shared" si="498"/>
        <v>0</v>
      </c>
      <c r="EG228" s="53">
        <f t="shared" si="499"/>
        <v>0</v>
      </c>
      <c r="EH228" s="53">
        <f t="shared" si="500"/>
        <v>0</v>
      </c>
      <c r="EI228" s="53">
        <f t="shared" si="501"/>
        <v>0</v>
      </c>
      <c r="EJ228" s="10">
        <f t="shared" si="541"/>
        <v>0</v>
      </c>
      <c r="EK228" s="54">
        <f t="shared" si="542"/>
        <v>0</v>
      </c>
      <c r="EL228" s="10">
        <f t="shared" si="543"/>
        <v>0</v>
      </c>
      <c r="EM228" s="53" cm="1">
        <f t="array" aca="1" ref="EM228" ca="1">EJ228*CELL("contents",$Q228)</f>
        <v>0</v>
      </c>
      <c r="EN228" s="53" cm="1">
        <f t="array" aca="1" ref="EN228" ca="1">EK228*CELL("contents",$Q228)</f>
        <v>0</v>
      </c>
      <c r="EO228" s="11">
        <f t="shared" si="544"/>
        <v>7865.55</v>
      </c>
      <c r="EP228" s="2">
        <v>1</v>
      </c>
      <c r="EQ228" s="2">
        <f t="shared" ref="EQ228:ET228" si="578">EP228*1.0215</f>
        <v>1.0215000000000001</v>
      </c>
      <c r="ER228" s="2">
        <f t="shared" si="578"/>
        <v>1.0434622500000001</v>
      </c>
      <c r="ES228" s="2">
        <f t="shared" si="578"/>
        <v>1.0658966883750003</v>
      </c>
      <c r="ET228" s="2">
        <f t="shared" si="578"/>
        <v>1.0888134671750629</v>
      </c>
      <c r="EU228" s="53">
        <f t="shared" si="503"/>
        <v>7865.55</v>
      </c>
      <c r="EV228" s="53">
        <f t="shared" si="546"/>
        <v>0</v>
      </c>
      <c r="EW228" s="69">
        <f t="shared" si="504"/>
        <v>0</v>
      </c>
      <c r="EX228" s="69">
        <f t="shared" si="505"/>
        <v>0</v>
      </c>
      <c r="EY228" s="9">
        <f t="shared" si="560"/>
        <v>0</v>
      </c>
      <c r="EZ228" s="9">
        <f t="shared" si="522"/>
        <v>0</v>
      </c>
      <c r="FA228" s="9">
        <f t="shared" si="523"/>
        <v>0</v>
      </c>
      <c r="FB228" s="9">
        <f t="shared" si="524"/>
        <v>0</v>
      </c>
      <c r="FC228" t="s">
        <v>1541</v>
      </c>
    </row>
    <row r="229" spans="1:159" ht="25.5" x14ac:dyDescent="0.25">
      <c r="A229" s="2">
        <v>1.2</v>
      </c>
      <c r="B229" s="3" t="s">
        <v>626</v>
      </c>
      <c r="C229" s="4" t="s">
        <v>157</v>
      </c>
      <c r="D229" s="2" t="s">
        <v>627</v>
      </c>
      <c r="E229" s="21" t="s">
        <v>628</v>
      </c>
      <c r="F229" s="2"/>
      <c r="G229" s="4" t="s">
        <v>151</v>
      </c>
      <c r="H229" s="6" t="s">
        <v>163</v>
      </c>
      <c r="I229" s="4" t="s">
        <v>167</v>
      </c>
      <c r="J229" s="7" t="s">
        <v>154</v>
      </c>
      <c r="K229" s="75">
        <v>115</v>
      </c>
      <c r="L229" s="81">
        <v>115</v>
      </c>
      <c r="M229" s="57">
        <v>0</v>
      </c>
      <c r="N229" s="86">
        <v>0</v>
      </c>
      <c r="O229" s="6" t="s">
        <v>155</v>
      </c>
      <c r="P229" s="2" t="s">
        <v>352</v>
      </c>
      <c r="Q229" s="200">
        <f>VLOOKUP(P229,Contingencies!$A$2:$D$7,4,FALSE)</f>
        <v>0.2</v>
      </c>
      <c r="R229" s="53">
        <f t="shared" si="465"/>
        <v>187.95600000000002</v>
      </c>
      <c r="S229" s="67">
        <f t="shared" si="506"/>
        <v>0</v>
      </c>
      <c r="T229" s="4"/>
      <c r="U229" s="18"/>
      <c r="V229" s="18"/>
      <c r="W229" s="18"/>
      <c r="X229" s="18"/>
      <c r="Y229" s="14">
        <v>8</v>
      </c>
      <c r="Z229" s="14"/>
      <c r="AA229" s="38"/>
      <c r="AB229" s="38"/>
      <c r="AC229" s="38"/>
      <c r="AD229" s="2"/>
      <c r="AE229" s="2"/>
      <c r="AF229" s="2"/>
      <c r="AG229" s="2">
        <f t="shared" si="507"/>
        <v>8</v>
      </c>
      <c r="AH229" s="51">
        <f t="shared" si="525"/>
        <v>5.333333333333333E-2</v>
      </c>
      <c r="AI229" s="53">
        <f t="shared" si="466"/>
        <v>0</v>
      </c>
      <c r="AJ229" s="53">
        <f t="shared" si="467"/>
        <v>0</v>
      </c>
      <c r="AK229" s="53">
        <f t="shared" si="468"/>
        <v>0</v>
      </c>
      <c r="AL229" s="53">
        <f t="shared" si="469"/>
        <v>0</v>
      </c>
      <c r="AM229" s="53">
        <f t="shared" si="470"/>
        <v>939.78000000000009</v>
      </c>
      <c r="AN229" s="53">
        <f t="shared" si="471"/>
        <v>0</v>
      </c>
      <c r="AO229" s="53">
        <f t="shared" si="472"/>
        <v>0</v>
      </c>
      <c r="AP229" s="53">
        <f t="shared" si="473"/>
        <v>0</v>
      </c>
      <c r="AQ229" s="53">
        <f t="shared" si="474"/>
        <v>0</v>
      </c>
      <c r="AR229" s="53">
        <f t="shared" si="475"/>
        <v>0</v>
      </c>
      <c r="AS229" s="53">
        <f t="shared" si="476"/>
        <v>0</v>
      </c>
      <c r="AT229" s="53">
        <f t="shared" si="477"/>
        <v>0</v>
      </c>
      <c r="AU229" s="10">
        <f t="shared" si="526"/>
        <v>939.78000000000009</v>
      </c>
      <c r="AV229" s="54">
        <f t="shared" si="547"/>
        <v>0</v>
      </c>
      <c r="AW229" s="10">
        <f t="shared" si="527"/>
        <v>939.78000000000009</v>
      </c>
      <c r="AX229" s="53" cm="1">
        <f t="array" aca="1" ref="AX229" ca="1">AU229*CELL("contents",$Q229)</f>
        <v>187.95600000000002</v>
      </c>
      <c r="AY229" s="53" cm="1">
        <f t="array" aca="1" ref="AY229" ca="1">AV229*CELL("contents",$Q229)</f>
        <v>0</v>
      </c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>
        <f t="shared" si="528"/>
        <v>0</v>
      </c>
      <c r="BM229" s="51">
        <f t="shared" si="529"/>
        <v>0</v>
      </c>
      <c r="BN229" s="53">
        <f t="shared" si="478"/>
        <v>0</v>
      </c>
      <c r="BO229" s="53">
        <f t="shared" si="479"/>
        <v>0</v>
      </c>
      <c r="BP229" s="53">
        <f t="shared" si="480"/>
        <v>0</v>
      </c>
      <c r="BQ229" s="53">
        <f t="shared" si="481"/>
        <v>0</v>
      </c>
      <c r="BR229" s="53">
        <f t="shared" si="482"/>
        <v>0</v>
      </c>
      <c r="BS229" s="53">
        <f t="shared" si="483"/>
        <v>0</v>
      </c>
      <c r="BT229" s="53">
        <f t="shared" si="484"/>
        <v>0</v>
      </c>
      <c r="BU229" s="53">
        <f t="shared" si="485"/>
        <v>0</v>
      </c>
      <c r="BV229" s="53">
        <f t="shared" si="486"/>
        <v>0</v>
      </c>
      <c r="BW229" s="53">
        <f t="shared" si="487"/>
        <v>0</v>
      </c>
      <c r="BX229" s="53">
        <f t="shared" si="488"/>
        <v>0</v>
      </c>
      <c r="BY229" s="53">
        <f t="shared" si="489"/>
        <v>0</v>
      </c>
      <c r="BZ229" s="10">
        <f t="shared" si="530"/>
        <v>0</v>
      </c>
      <c r="CA229" s="54">
        <f t="shared" si="531"/>
        <v>0</v>
      </c>
      <c r="CB229" s="10">
        <f t="shared" si="532"/>
        <v>0</v>
      </c>
      <c r="CC229" s="53" cm="1">
        <f t="array" aca="1" ref="CC229" ca="1">BZ229*CELL("contents",$Q229)</f>
        <v>0</v>
      </c>
      <c r="CD229" s="53" cm="1">
        <f t="array" aca="1" ref="CD229" ca="1">CA229*CELL("contents",$Q229)</f>
        <v>0</v>
      </c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>
        <f t="shared" si="533"/>
        <v>0</v>
      </c>
      <c r="CR229" s="51">
        <f t="shared" si="534"/>
        <v>0</v>
      </c>
      <c r="CS229" s="53">
        <f t="shared" si="535"/>
        <v>0</v>
      </c>
      <c r="CT229" s="53">
        <f t="shared" si="548"/>
        <v>0</v>
      </c>
      <c r="CU229" s="53">
        <f t="shared" si="549"/>
        <v>0</v>
      </c>
      <c r="CV229" s="53">
        <f t="shared" si="550"/>
        <v>0</v>
      </c>
      <c r="CW229" s="53">
        <f t="shared" si="551"/>
        <v>0</v>
      </c>
      <c r="CX229" s="53">
        <f t="shared" si="552"/>
        <v>0</v>
      </c>
      <c r="CY229" s="53">
        <f t="shared" si="553"/>
        <v>0</v>
      </c>
      <c r="CZ229" s="53">
        <f t="shared" si="554"/>
        <v>0</v>
      </c>
      <c r="DA229" s="53">
        <f t="shared" si="555"/>
        <v>0</v>
      </c>
      <c r="DB229" s="53">
        <f t="shared" si="556"/>
        <v>0</v>
      </c>
      <c r="DC229" s="53">
        <f t="shared" si="557"/>
        <v>0</v>
      </c>
      <c r="DD229" s="53">
        <f t="shared" si="558"/>
        <v>0</v>
      </c>
      <c r="DE229" s="10">
        <f t="shared" si="536"/>
        <v>0</v>
      </c>
      <c r="DF229" s="54">
        <f t="shared" si="537"/>
        <v>0</v>
      </c>
      <c r="DG229" s="10">
        <f t="shared" si="538"/>
        <v>0</v>
      </c>
      <c r="DH229" s="53" cm="1">
        <f t="array" aca="1" ref="DH229" ca="1">DE229*CELL("contents",$Q229)</f>
        <v>0</v>
      </c>
      <c r="DI229" s="53" cm="1">
        <f t="array" aca="1" ref="DI229" ca="1">DF229*CELL("contents",$Q229)</f>
        <v>0</v>
      </c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>
        <f t="shared" si="539"/>
        <v>0</v>
      </c>
      <c r="DW229" s="51">
        <f t="shared" si="540"/>
        <v>0</v>
      </c>
      <c r="DX229" s="53">
        <f t="shared" si="490"/>
        <v>0</v>
      </c>
      <c r="DY229" s="53">
        <f t="shared" si="491"/>
        <v>0</v>
      </c>
      <c r="DZ229" s="53">
        <f t="shared" si="492"/>
        <v>0</v>
      </c>
      <c r="EA229" s="53">
        <f t="shared" si="493"/>
        <v>0</v>
      </c>
      <c r="EB229" s="53">
        <f t="shared" si="494"/>
        <v>0</v>
      </c>
      <c r="EC229" s="53">
        <f t="shared" si="495"/>
        <v>0</v>
      </c>
      <c r="ED229" s="53">
        <f t="shared" si="496"/>
        <v>0</v>
      </c>
      <c r="EE229" s="53">
        <f t="shared" si="497"/>
        <v>0</v>
      </c>
      <c r="EF229" s="53">
        <f t="shared" si="498"/>
        <v>0</v>
      </c>
      <c r="EG229" s="53">
        <f t="shared" si="499"/>
        <v>0</v>
      </c>
      <c r="EH229" s="53">
        <f t="shared" si="500"/>
        <v>0</v>
      </c>
      <c r="EI229" s="53">
        <f t="shared" si="501"/>
        <v>0</v>
      </c>
      <c r="EJ229" s="10">
        <f t="shared" si="541"/>
        <v>0</v>
      </c>
      <c r="EK229" s="54">
        <f t="shared" si="542"/>
        <v>0</v>
      </c>
      <c r="EL229" s="10">
        <f t="shared" si="543"/>
        <v>0</v>
      </c>
      <c r="EM229" s="53" cm="1">
        <f t="array" aca="1" ref="EM229" ca="1">EJ229*CELL("contents",$Q229)</f>
        <v>0</v>
      </c>
      <c r="EN229" s="53" cm="1">
        <f t="array" aca="1" ref="EN229" ca="1">EK229*CELL("contents",$Q229)</f>
        <v>0</v>
      </c>
      <c r="EO229" s="11">
        <f t="shared" si="544"/>
        <v>939.78000000000009</v>
      </c>
      <c r="EP229" s="2">
        <v>1</v>
      </c>
      <c r="EQ229" s="2">
        <f t="shared" ref="EQ229:ET229" si="579">EP229*1.0215</f>
        <v>1.0215000000000001</v>
      </c>
      <c r="ER229" s="2">
        <f t="shared" si="579"/>
        <v>1.0434622500000001</v>
      </c>
      <c r="ES229" s="2">
        <f t="shared" si="579"/>
        <v>1.0658966883750003</v>
      </c>
      <c r="ET229" s="2">
        <f t="shared" si="579"/>
        <v>1.0888134671750629</v>
      </c>
      <c r="EU229" s="53">
        <f t="shared" si="503"/>
        <v>939.78000000000009</v>
      </c>
      <c r="EV229" s="53">
        <f t="shared" si="546"/>
        <v>0</v>
      </c>
      <c r="EW229" s="69">
        <f t="shared" si="504"/>
        <v>0</v>
      </c>
      <c r="EX229" s="69">
        <f t="shared" si="505"/>
        <v>0</v>
      </c>
      <c r="EY229" s="9">
        <f t="shared" si="560"/>
        <v>0</v>
      </c>
      <c r="EZ229" s="9">
        <f t="shared" si="522"/>
        <v>0</v>
      </c>
      <c r="FA229" s="9">
        <f t="shared" si="523"/>
        <v>0</v>
      </c>
      <c r="FB229" s="9">
        <f t="shared" si="524"/>
        <v>0</v>
      </c>
      <c r="FC229" t="s">
        <v>1541</v>
      </c>
    </row>
    <row r="230" spans="1:159" ht="25.5" x14ac:dyDescent="0.25">
      <c r="A230" s="2">
        <v>1.2</v>
      </c>
      <c r="B230" s="3" t="s">
        <v>626</v>
      </c>
      <c r="C230" s="4" t="s">
        <v>157</v>
      </c>
      <c r="D230" s="2" t="s">
        <v>627</v>
      </c>
      <c r="E230" s="21" t="s">
        <v>628</v>
      </c>
      <c r="F230" s="2"/>
      <c r="G230" s="4" t="s">
        <v>347</v>
      </c>
      <c r="H230" s="6" t="s">
        <v>347</v>
      </c>
      <c r="I230" s="4"/>
      <c r="J230" s="4" t="s">
        <v>268</v>
      </c>
      <c r="K230" s="75"/>
      <c r="L230" s="80">
        <v>1</v>
      </c>
      <c r="M230" s="56">
        <v>0</v>
      </c>
      <c r="N230" s="86">
        <v>0.53</v>
      </c>
      <c r="O230" s="6" t="s">
        <v>155</v>
      </c>
      <c r="P230" s="2" t="s">
        <v>173</v>
      </c>
      <c r="Q230" s="200">
        <f>VLOOKUP(P230,Contingencies!$A$2:$D$7,4,FALSE)</f>
        <v>0.125</v>
      </c>
      <c r="R230" s="53">
        <f t="shared" si="465"/>
        <v>620.25</v>
      </c>
      <c r="S230" s="67">
        <f t="shared" si="506"/>
        <v>0</v>
      </c>
      <c r="T230" s="4"/>
      <c r="U230" s="18"/>
      <c r="V230" s="18"/>
      <c r="W230" s="18"/>
      <c r="X230" s="18"/>
      <c r="Y230" s="14">
        <v>4962</v>
      </c>
      <c r="Z230" s="14"/>
      <c r="AA230" s="38"/>
      <c r="AB230" s="38"/>
      <c r="AC230" s="38"/>
      <c r="AD230" s="2"/>
      <c r="AE230" s="2"/>
      <c r="AF230" s="2"/>
      <c r="AG230" s="2">
        <f t="shared" si="507"/>
        <v>0</v>
      </c>
      <c r="AH230" s="51">
        <f t="shared" si="525"/>
        <v>0</v>
      </c>
      <c r="AI230" s="53">
        <f t="shared" si="466"/>
        <v>0</v>
      </c>
      <c r="AJ230" s="53">
        <f t="shared" si="467"/>
        <v>0</v>
      </c>
      <c r="AK230" s="53">
        <f t="shared" si="468"/>
        <v>0</v>
      </c>
      <c r="AL230" s="53">
        <f t="shared" si="469"/>
        <v>0</v>
      </c>
      <c r="AM230" s="53">
        <f t="shared" si="470"/>
        <v>4962</v>
      </c>
      <c r="AN230" s="53">
        <f t="shared" si="471"/>
        <v>0</v>
      </c>
      <c r="AO230" s="53">
        <f t="shared" si="472"/>
        <v>0</v>
      </c>
      <c r="AP230" s="53">
        <f t="shared" si="473"/>
        <v>0</v>
      </c>
      <c r="AQ230" s="53">
        <f t="shared" si="474"/>
        <v>0</v>
      </c>
      <c r="AR230" s="53">
        <f t="shared" si="475"/>
        <v>0</v>
      </c>
      <c r="AS230" s="53">
        <f t="shared" si="476"/>
        <v>0</v>
      </c>
      <c r="AT230" s="53">
        <f t="shared" si="477"/>
        <v>0</v>
      </c>
      <c r="AU230" s="10">
        <f t="shared" si="526"/>
        <v>4962</v>
      </c>
      <c r="AV230" s="54">
        <f t="shared" si="547"/>
        <v>0</v>
      </c>
      <c r="AW230" s="10">
        <f t="shared" si="527"/>
        <v>4962</v>
      </c>
      <c r="AX230" s="53" cm="1">
        <f t="array" aca="1" ref="AX230" ca="1">AU230*CELL("contents",$Q230)</f>
        <v>620.25</v>
      </c>
      <c r="AY230" s="53" cm="1">
        <f t="array" aca="1" ref="AY230" ca="1">AV230*CELL("contents",$Q230)</f>
        <v>0</v>
      </c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>
        <f t="shared" si="528"/>
        <v>0</v>
      </c>
      <c r="BM230" s="51">
        <f t="shared" si="529"/>
        <v>0</v>
      </c>
      <c r="BN230" s="53">
        <f t="shared" si="478"/>
        <v>0</v>
      </c>
      <c r="BO230" s="53">
        <f t="shared" si="479"/>
        <v>0</v>
      </c>
      <c r="BP230" s="53">
        <f t="shared" si="480"/>
        <v>0</v>
      </c>
      <c r="BQ230" s="53">
        <f t="shared" si="481"/>
        <v>0</v>
      </c>
      <c r="BR230" s="53">
        <f t="shared" si="482"/>
        <v>0</v>
      </c>
      <c r="BS230" s="53">
        <f t="shared" si="483"/>
        <v>0</v>
      </c>
      <c r="BT230" s="53">
        <f t="shared" si="484"/>
        <v>0</v>
      </c>
      <c r="BU230" s="53">
        <f t="shared" si="485"/>
        <v>0</v>
      </c>
      <c r="BV230" s="53">
        <f t="shared" si="486"/>
        <v>0</v>
      </c>
      <c r="BW230" s="53">
        <f t="shared" si="487"/>
        <v>0</v>
      </c>
      <c r="BX230" s="53">
        <f t="shared" si="488"/>
        <v>0</v>
      </c>
      <c r="BY230" s="53">
        <f t="shared" si="489"/>
        <v>0</v>
      </c>
      <c r="BZ230" s="10">
        <f t="shared" si="530"/>
        <v>0</v>
      </c>
      <c r="CA230" s="54">
        <f t="shared" si="531"/>
        <v>0</v>
      </c>
      <c r="CB230" s="10">
        <f t="shared" si="532"/>
        <v>0</v>
      </c>
      <c r="CC230" s="53" cm="1">
        <f t="array" aca="1" ref="CC230" ca="1">BZ230*CELL("contents",$Q230)</f>
        <v>0</v>
      </c>
      <c r="CD230" s="53" cm="1">
        <f t="array" aca="1" ref="CD230" ca="1">CA230*CELL("contents",$Q230)</f>
        <v>0</v>
      </c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>
        <f t="shared" si="533"/>
        <v>0</v>
      </c>
      <c r="CR230" s="51">
        <f t="shared" si="534"/>
        <v>0</v>
      </c>
      <c r="CS230" s="53">
        <f t="shared" si="535"/>
        <v>0</v>
      </c>
      <c r="CT230" s="53">
        <f t="shared" si="548"/>
        <v>0</v>
      </c>
      <c r="CU230" s="53">
        <f t="shared" si="549"/>
        <v>0</v>
      </c>
      <c r="CV230" s="53">
        <f t="shared" si="550"/>
        <v>0</v>
      </c>
      <c r="CW230" s="53">
        <f t="shared" si="551"/>
        <v>0</v>
      </c>
      <c r="CX230" s="53">
        <f t="shared" si="552"/>
        <v>0</v>
      </c>
      <c r="CY230" s="53">
        <f t="shared" si="553"/>
        <v>0</v>
      </c>
      <c r="CZ230" s="53">
        <f t="shared" si="554"/>
        <v>0</v>
      </c>
      <c r="DA230" s="53">
        <f t="shared" si="555"/>
        <v>0</v>
      </c>
      <c r="DB230" s="53">
        <f t="shared" si="556"/>
        <v>0</v>
      </c>
      <c r="DC230" s="53">
        <f t="shared" si="557"/>
        <v>0</v>
      </c>
      <c r="DD230" s="53">
        <f t="shared" si="558"/>
        <v>0</v>
      </c>
      <c r="DE230" s="10">
        <f t="shared" si="536"/>
        <v>0</v>
      </c>
      <c r="DF230" s="54">
        <f t="shared" si="537"/>
        <v>0</v>
      </c>
      <c r="DG230" s="10">
        <f t="shared" si="538"/>
        <v>0</v>
      </c>
      <c r="DH230" s="53" cm="1">
        <f t="array" aca="1" ref="DH230" ca="1">DE230*CELL("contents",$Q230)</f>
        <v>0</v>
      </c>
      <c r="DI230" s="53" cm="1">
        <f t="array" aca="1" ref="DI230" ca="1">DF230*CELL("contents",$Q230)</f>
        <v>0</v>
      </c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>
        <f t="shared" si="539"/>
        <v>0</v>
      </c>
      <c r="DW230" s="51">
        <f t="shared" si="540"/>
        <v>0</v>
      </c>
      <c r="DX230" s="53">
        <f t="shared" si="490"/>
        <v>0</v>
      </c>
      <c r="DY230" s="53">
        <f t="shared" si="491"/>
        <v>0</v>
      </c>
      <c r="DZ230" s="53">
        <f t="shared" si="492"/>
        <v>0</v>
      </c>
      <c r="EA230" s="53">
        <f t="shared" si="493"/>
        <v>0</v>
      </c>
      <c r="EB230" s="53">
        <f t="shared" si="494"/>
        <v>0</v>
      </c>
      <c r="EC230" s="53">
        <f t="shared" si="495"/>
        <v>0</v>
      </c>
      <c r="ED230" s="53">
        <f t="shared" si="496"/>
        <v>0</v>
      </c>
      <c r="EE230" s="53">
        <f t="shared" si="497"/>
        <v>0</v>
      </c>
      <c r="EF230" s="53">
        <f t="shared" si="498"/>
        <v>0</v>
      </c>
      <c r="EG230" s="53">
        <f t="shared" si="499"/>
        <v>0</v>
      </c>
      <c r="EH230" s="53">
        <f t="shared" si="500"/>
        <v>0</v>
      </c>
      <c r="EI230" s="53">
        <f t="shared" si="501"/>
        <v>0</v>
      </c>
      <c r="EJ230" s="10">
        <f t="shared" si="541"/>
        <v>0</v>
      </c>
      <c r="EK230" s="54">
        <f t="shared" si="542"/>
        <v>0</v>
      </c>
      <c r="EL230" s="10">
        <f t="shared" si="543"/>
        <v>0</v>
      </c>
      <c r="EM230" s="53" cm="1">
        <f t="array" aca="1" ref="EM230" ca="1">EJ230*CELL("contents",$Q230)</f>
        <v>0</v>
      </c>
      <c r="EN230" s="53" cm="1">
        <f t="array" aca="1" ref="EN230" ca="1">EK230*CELL("contents",$Q230)</f>
        <v>0</v>
      </c>
      <c r="EO230" s="11">
        <f t="shared" si="544"/>
        <v>4962</v>
      </c>
      <c r="EP230" s="2">
        <v>1</v>
      </c>
      <c r="EQ230" s="2">
        <f t="shared" ref="EQ230:ET230" si="580">EP230*1.0215</f>
        <v>1.0215000000000001</v>
      </c>
      <c r="ER230" s="2">
        <f t="shared" si="580"/>
        <v>1.0434622500000001</v>
      </c>
      <c r="ES230" s="2">
        <f t="shared" si="580"/>
        <v>1.0658966883750003</v>
      </c>
      <c r="ET230" s="2">
        <f t="shared" si="580"/>
        <v>1.0888134671750629</v>
      </c>
      <c r="EU230" s="53">
        <f t="shared" si="503"/>
        <v>0</v>
      </c>
      <c r="EV230" s="53">
        <f t="shared" si="546"/>
        <v>0</v>
      </c>
      <c r="EW230" s="69">
        <f t="shared" si="504"/>
        <v>0</v>
      </c>
      <c r="EX230" s="69">
        <f t="shared" si="505"/>
        <v>0</v>
      </c>
      <c r="EY230" s="9">
        <f t="shared" si="560"/>
        <v>0</v>
      </c>
      <c r="EZ230" s="9">
        <f t="shared" si="522"/>
        <v>0</v>
      </c>
      <c r="FA230" s="9">
        <f t="shared" si="523"/>
        <v>0</v>
      </c>
      <c r="FB230" s="9">
        <f t="shared" si="524"/>
        <v>0</v>
      </c>
      <c r="FC230" t="s">
        <v>1541</v>
      </c>
    </row>
    <row r="231" spans="1:159" x14ac:dyDescent="0.25">
      <c r="A231" s="2">
        <v>1.2</v>
      </c>
      <c r="B231" s="3" t="s">
        <v>629</v>
      </c>
      <c r="C231" s="4" t="s">
        <v>157</v>
      </c>
      <c r="D231" s="2" t="s">
        <v>630</v>
      </c>
      <c r="E231" s="21" t="s">
        <v>631</v>
      </c>
      <c r="F231" s="2"/>
      <c r="G231" s="4" t="s">
        <v>151</v>
      </c>
      <c r="H231" s="6" t="s">
        <v>163</v>
      </c>
      <c r="I231" s="4" t="s">
        <v>167</v>
      </c>
      <c r="J231" s="7" t="s">
        <v>154</v>
      </c>
      <c r="K231" s="75">
        <v>115</v>
      </c>
      <c r="L231" s="81">
        <v>115</v>
      </c>
      <c r="M231" s="56">
        <v>0</v>
      </c>
      <c r="N231" s="86">
        <v>0</v>
      </c>
      <c r="O231" s="6" t="s">
        <v>155</v>
      </c>
      <c r="P231" s="2" t="s">
        <v>352</v>
      </c>
      <c r="Q231" s="200">
        <f>VLOOKUP(P231,Contingencies!$A$2:$D$7,4,FALSE)</f>
        <v>0.2</v>
      </c>
      <c r="R231" s="53">
        <f t="shared" si="465"/>
        <v>563.86800000000005</v>
      </c>
      <c r="S231" s="67">
        <f t="shared" si="506"/>
        <v>0</v>
      </c>
      <c r="T231" s="4"/>
      <c r="U231" s="18"/>
      <c r="V231" s="18"/>
      <c r="W231" s="18"/>
      <c r="X231" s="18"/>
      <c r="Y231" s="18"/>
      <c r="Z231" s="2"/>
      <c r="AA231" s="14">
        <v>24</v>
      </c>
      <c r="AB231" s="38"/>
      <c r="AC231" s="38"/>
      <c r="AD231" s="2"/>
      <c r="AE231" s="2"/>
      <c r="AF231" s="2"/>
      <c r="AG231" s="2">
        <f t="shared" si="507"/>
        <v>24</v>
      </c>
      <c r="AH231" s="51">
        <f t="shared" si="525"/>
        <v>0.16</v>
      </c>
      <c r="AI231" s="53">
        <f t="shared" si="466"/>
        <v>0</v>
      </c>
      <c r="AJ231" s="53">
        <f t="shared" si="467"/>
        <v>0</v>
      </c>
      <c r="AK231" s="53">
        <f t="shared" si="468"/>
        <v>0</v>
      </c>
      <c r="AL231" s="53">
        <f t="shared" si="469"/>
        <v>0</v>
      </c>
      <c r="AM231" s="53">
        <f t="shared" si="470"/>
        <v>0</v>
      </c>
      <c r="AN231" s="53">
        <f t="shared" si="471"/>
        <v>0</v>
      </c>
      <c r="AO231" s="53">
        <f t="shared" si="472"/>
        <v>2819.34</v>
      </c>
      <c r="AP231" s="53">
        <f t="shared" si="473"/>
        <v>0</v>
      </c>
      <c r="AQ231" s="53">
        <f t="shared" si="474"/>
        <v>0</v>
      </c>
      <c r="AR231" s="53">
        <f t="shared" si="475"/>
        <v>0</v>
      </c>
      <c r="AS231" s="53">
        <f t="shared" si="476"/>
        <v>0</v>
      </c>
      <c r="AT231" s="53">
        <f t="shared" si="477"/>
        <v>0</v>
      </c>
      <c r="AU231" s="10">
        <f t="shared" si="526"/>
        <v>2819.34</v>
      </c>
      <c r="AV231" s="54">
        <f t="shared" si="547"/>
        <v>0</v>
      </c>
      <c r="AW231" s="10">
        <f t="shared" si="527"/>
        <v>2819.34</v>
      </c>
      <c r="AX231" s="53" cm="1">
        <f t="array" aca="1" ref="AX231" ca="1">AU231*CELL("contents",$Q231)</f>
        <v>563.86800000000005</v>
      </c>
      <c r="AY231" s="53" cm="1">
        <f t="array" aca="1" ref="AY231" ca="1">AV231*CELL("contents",$Q231)</f>
        <v>0</v>
      </c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>
        <f t="shared" si="528"/>
        <v>0</v>
      </c>
      <c r="BM231" s="51">
        <f t="shared" si="529"/>
        <v>0</v>
      </c>
      <c r="BN231" s="53">
        <f t="shared" si="478"/>
        <v>0</v>
      </c>
      <c r="BO231" s="53">
        <f t="shared" si="479"/>
        <v>0</v>
      </c>
      <c r="BP231" s="53">
        <f t="shared" si="480"/>
        <v>0</v>
      </c>
      <c r="BQ231" s="53">
        <f t="shared" si="481"/>
        <v>0</v>
      </c>
      <c r="BR231" s="53">
        <f t="shared" si="482"/>
        <v>0</v>
      </c>
      <c r="BS231" s="53">
        <f t="shared" si="483"/>
        <v>0</v>
      </c>
      <c r="BT231" s="53">
        <f t="shared" si="484"/>
        <v>0</v>
      </c>
      <c r="BU231" s="53">
        <f t="shared" si="485"/>
        <v>0</v>
      </c>
      <c r="BV231" s="53">
        <f t="shared" si="486"/>
        <v>0</v>
      </c>
      <c r="BW231" s="53">
        <f t="shared" si="487"/>
        <v>0</v>
      </c>
      <c r="BX231" s="53">
        <f t="shared" si="488"/>
        <v>0</v>
      </c>
      <c r="BY231" s="53">
        <f t="shared" si="489"/>
        <v>0</v>
      </c>
      <c r="BZ231" s="10">
        <f t="shared" si="530"/>
        <v>0</v>
      </c>
      <c r="CA231" s="54">
        <f t="shared" si="531"/>
        <v>0</v>
      </c>
      <c r="CB231" s="10">
        <f t="shared" si="532"/>
        <v>0</v>
      </c>
      <c r="CC231" s="53" cm="1">
        <f t="array" aca="1" ref="CC231" ca="1">BZ231*CELL("contents",$Q231)</f>
        <v>0</v>
      </c>
      <c r="CD231" s="53" cm="1">
        <f t="array" aca="1" ref="CD231" ca="1">CA231*CELL("contents",$Q231)</f>
        <v>0</v>
      </c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>
        <f t="shared" si="533"/>
        <v>0</v>
      </c>
      <c r="CR231" s="51">
        <f t="shared" si="534"/>
        <v>0</v>
      </c>
      <c r="CS231" s="53">
        <f t="shared" si="535"/>
        <v>0</v>
      </c>
      <c r="CT231" s="53">
        <f t="shared" si="548"/>
        <v>0</v>
      </c>
      <c r="CU231" s="53">
        <f t="shared" si="549"/>
        <v>0</v>
      </c>
      <c r="CV231" s="53">
        <f t="shared" si="550"/>
        <v>0</v>
      </c>
      <c r="CW231" s="53">
        <f t="shared" si="551"/>
        <v>0</v>
      </c>
      <c r="CX231" s="53">
        <f t="shared" si="552"/>
        <v>0</v>
      </c>
      <c r="CY231" s="53">
        <f t="shared" si="553"/>
        <v>0</v>
      </c>
      <c r="CZ231" s="53">
        <f t="shared" si="554"/>
        <v>0</v>
      </c>
      <c r="DA231" s="53">
        <f t="shared" si="555"/>
        <v>0</v>
      </c>
      <c r="DB231" s="53">
        <f t="shared" si="556"/>
        <v>0</v>
      </c>
      <c r="DC231" s="53">
        <f t="shared" si="557"/>
        <v>0</v>
      </c>
      <c r="DD231" s="53">
        <f t="shared" si="558"/>
        <v>0</v>
      </c>
      <c r="DE231" s="10">
        <f t="shared" si="536"/>
        <v>0</v>
      </c>
      <c r="DF231" s="54">
        <f t="shared" si="537"/>
        <v>0</v>
      </c>
      <c r="DG231" s="10">
        <f t="shared" si="538"/>
        <v>0</v>
      </c>
      <c r="DH231" s="53" cm="1">
        <f t="array" aca="1" ref="DH231" ca="1">DE231*CELL("contents",$Q231)</f>
        <v>0</v>
      </c>
      <c r="DI231" s="53" cm="1">
        <f t="array" aca="1" ref="DI231" ca="1">DF231*CELL("contents",$Q231)</f>
        <v>0</v>
      </c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>
        <f t="shared" si="539"/>
        <v>0</v>
      </c>
      <c r="DW231" s="51">
        <f t="shared" si="540"/>
        <v>0</v>
      </c>
      <c r="DX231" s="53">
        <f t="shared" si="490"/>
        <v>0</v>
      </c>
      <c r="DY231" s="53">
        <f t="shared" si="491"/>
        <v>0</v>
      </c>
      <c r="DZ231" s="53">
        <f t="shared" si="492"/>
        <v>0</v>
      </c>
      <c r="EA231" s="53">
        <f t="shared" si="493"/>
        <v>0</v>
      </c>
      <c r="EB231" s="53">
        <f t="shared" si="494"/>
        <v>0</v>
      </c>
      <c r="EC231" s="53">
        <f t="shared" si="495"/>
        <v>0</v>
      </c>
      <c r="ED231" s="53">
        <f t="shared" si="496"/>
        <v>0</v>
      </c>
      <c r="EE231" s="53">
        <f t="shared" si="497"/>
        <v>0</v>
      </c>
      <c r="EF231" s="53">
        <f t="shared" si="498"/>
        <v>0</v>
      </c>
      <c r="EG231" s="53">
        <f t="shared" si="499"/>
        <v>0</v>
      </c>
      <c r="EH231" s="53">
        <f t="shared" si="500"/>
        <v>0</v>
      </c>
      <c r="EI231" s="53">
        <f t="shared" si="501"/>
        <v>0</v>
      </c>
      <c r="EJ231" s="10">
        <f t="shared" si="541"/>
        <v>0</v>
      </c>
      <c r="EK231" s="54">
        <f t="shared" si="542"/>
        <v>0</v>
      </c>
      <c r="EL231" s="10">
        <f t="shared" si="543"/>
        <v>0</v>
      </c>
      <c r="EM231" s="53" cm="1">
        <f t="array" aca="1" ref="EM231" ca="1">EJ231*CELL("contents",$Q231)</f>
        <v>0</v>
      </c>
      <c r="EN231" s="53" cm="1">
        <f t="array" aca="1" ref="EN231" ca="1">EK231*CELL("contents",$Q231)</f>
        <v>0</v>
      </c>
      <c r="EO231" s="11">
        <f t="shared" si="544"/>
        <v>2819.34</v>
      </c>
      <c r="EP231" s="2">
        <v>1</v>
      </c>
      <c r="EQ231" s="2">
        <f t="shared" ref="EQ231:ET231" si="581">EP231*1.0215</f>
        <v>1.0215000000000001</v>
      </c>
      <c r="ER231" s="2">
        <f t="shared" si="581"/>
        <v>1.0434622500000001</v>
      </c>
      <c r="ES231" s="2">
        <f t="shared" si="581"/>
        <v>1.0658966883750003</v>
      </c>
      <c r="ET231" s="2">
        <f t="shared" si="581"/>
        <v>1.0888134671750629</v>
      </c>
      <c r="EU231" s="53">
        <f t="shared" si="503"/>
        <v>2819.34</v>
      </c>
      <c r="EV231" s="53">
        <f t="shared" si="546"/>
        <v>0</v>
      </c>
      <c r="EW231" s="69">
        <f t="shared" si="504"/>
        <v>0</v>
      </c>
      <c r="EX231" s="69">
        <f t="shared" si="505"/>
        <v>0</v>
      </c>
      <c r="EY231" s="9">
        <f t="shared" si="560"/>
        <v>0</v>
      </c>
      <c r="EZ231" s="9">
        <f t="shared" si="522"/>
        <v>0</v>
      </c>
      <c r="FA231" s="9">
        <f t="shared" si="523"/>
        <v>0</v>
      </c>
      <c r="FB231" s="9">
        <f t="shared" si="524"/>
        <v>0</v>
      </c>
      <c r="FC231" t="s">
        <v>1541</v>
      </c>
    </row>
    <row r="232" spans="1:159" ht="25.5" x14ac:dyDescent="0.25">
      <c r="A232" s="2">
        <v>1.2</v>
      </c>
      <c r="B232" s="3" t="s">
        <v>632</v>
      </c>
      <c r="C232" s="4" t="s">
        <v>157</v>
      </c>
      <c r="D232" s="2" t="s">
        <v>633</v>
      </c>
      <c r="E232" s="21" t="s">
        <v>634</v>
      </c>
      <c r="F232" s="2"/>
      <c r="G232" s="4" t="s">
        <v>151</v>
      </c>
      <c r="H232" s="6" t="s">
        <v>163</v>
      </c>
      <c r="I232" s="4" t="s">
        <v>167</v>
      </c>
      <c r="J232" s="7" t="s">
        <v>154</v>
      </c>
      <c r="K232" s="75">
        <v>115</v>
      </c>
      <c r="L232" s="81">
        <v>115</v>
      </c>
      <c r="M232" s="56">
        <v>0</v>
      </c>
      <c r="N232" s="86">
        <v>0</v>
      </c>
      <c r="O232" s="6" t="s">
        <v>155</v>
      </c>
      <c r="P232" s="2" t="s">
        <v>352</v>
      </c>
      <c r="Q232" s="200">
        <f>VLOOKUP(P232,Contingencies!$A$2:$D$7,4,FALSE)</f>
        <v>0.2</v>
      </c>
      <c r="R232" s="53">
        <f t="shared" si="465"/>
        <v>563.86800000000005</v>
      </c>
      <c r="S232" s="67">
        <f t="shared" si="506"/>
        <v>0</v>
      </c>
      <c r="T232" s="4"/>
      <c r="U232" s="2"/>
      <c r="V232" s="37">
        <v>24</v>
      </c>
      <c r="W232" s="42"/>
      <c r="X232" s="2"/>
      <c r="Y232" s="38"/>
      <c r="Z232" s="38"/>
      <c r="AA232" s="38"/>
      <c r="AB232" s="38"/>
      <c r="AC232" s="38"/>
      <c r="AD232" s="2"/>
      <c r="AE232" s="2"/>
      <c r="AF232" s="2"/>
      <c r="AG232" s="2">
        <f t="shared" si="507"/>
        <v>24</v>
      </c>
      <c r="AH232" s="51">
        <f t="shared" si="525"/>
        <v>0.16</v>
      </c>
      <c r="AI232" s="53">
        <f t="shared" si="466"/>
        <v>0</v>
      </c>
      <c r="AJ232" s="53">
        <f t="shared" si="467"/>
        <v>2819.34</v>
      </c>
      <c r="AK232" s="53">
        <f t="shared" si="468"/>
        <v>0</v>
      </c>
      <c r="AL232" s="53">
        <f t="shared" si="469"/>
        <v>0</v>
      </c>
      <c r="AM232" s="53">
        <f t="shared" si="470"/>
        <v>0</v>
      </c>
      <c r="AN232" s="53">
        <f t="shared" si="471"/>
        <v>0</v>
      </c>
      <c r="AO232" s="53">
        <f t="shared" si="472"/>
        <v>0</v>
      </c>
      <c r="AP232" s="53">
        <f t="shared" si="473"/>
        <v>0</v>
      </c>
      <c r="AQ232" s="53">
        <f t="shared" si="474"/>
        <v>0</v>
      </c>
      <c r="AR232" s="53">
        <f t="shared" si="475"/>
        <v>0</v>
      </c>
      <c r="AS232" s="53">
        <f t="shared" si="476"/>
        <v>0</v>
      </c>
      <c r="AT232" s="53">
        <f t="shared" si="477"/>
        <v>0</v>
      </c>
      <c r="AU232" s="10">
        <f t="shared" si="526"/>
        <v>2819.34</v>
      </c>
      <c r="AV232" s="54">
        <f t="shared" si="547"/>
        <v>0</v>
      </c>
      <c r="AW232" s="10">
        <f t="shared" si="527"/>
        <v>2819.34</v>
      </c>
      <c r="AX232" s="53" cm="1">
        <f t="array" aca="1" ref="AX232" ca="1">AU232*CELL("contents",$Q232)</f>
        <v>563.86800000000005</v>
      </c>
      <c r="AY232" s="53" cm="1">
        <f t="array" aca="1" ref="AY232" ca="1">AV232*CELL("contents",$Q232)</f>
        <v>0</v>
      </c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>
        <f t="shared" si="528"/>
        <v>0</v>
      </c>
      <c r="BM232" s="51">
        <f t="shared" si="529"/>
        <v>0</v>
      </c>
      <c r="BN232" s="53">
        <f t="shared" si="478"/>
        <v>0</v>
      </c>
      <c r="BO232" s="53">
        <f t="shared" si="479"/>
        <v>0</v>
      </c>
      <c r="BP232" s="53">
        <f t="shared" si="480"/>
        <v>0</v>
      </c>
      <c r="BQ232" s="53">
        <f t="shared" si="481"/>
        <v>0</v>
      </c>
      <c r="BR232" s="53">
        <f t="shared" si="482"/>
        <v>0</v>
      </c>
      <c r="BS232" s="53">
        <f t="shared" si="483"/>
        <v>0</v>
      </c>
      <c r="BT232" s="53">
        <f t="shared" si="484"/>
        <v>0</v>
      </c>
      <c r="BU232" s="53">
        <f t="shared" si="485"/>
        <v>0</v>
      </c>
      <c r="BV232" s="53">
        <f t="shared" si="486"/>
        <v>0</v>
      </c>
      <c r="BW232" s="53">
        <f t="shared" si="487"/>
        <v>0</v>
      </c>
      <c r="BX232" s="53">
        <f t="shared" si="488"/>
        <v>0</v>
      </c>
      <c r="BY232" s="53">
        <f t="shared" si="489"/>
        <v>0</v>
      </c>
      <c r="BZ232" s="10">
        <f t="shared" si="530"/>
        <v>0</v>
      </c>
      <c r="CA232" s="54">
        <f t="shared" si="531"/>
        <v>0</v>
      </c>
      <c r="CB232" s="10">
        <f t="shared" si="532"/>
        <v>0</v>
      </c>
      <c r="CC232" s="53" cm="1">
        <f t="array" aca="1" ref="CC232" ca="1">BZ232*CELL("contents",$Q232)</f>
        <v>0</v>
      </c>
      <c r="CD232" s="53" cm="1">
        <f t="array" aca="1" ref="CD232" ca="1">CA232*CELL("contents",$Q232)</f>
        <v>0</v>
      </c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>
        <f t="shared" si="533"/>
        <v>0</v>
      </c>
      <c r="CR232" s="51">
        <f t="shared" si="534"/>
        <v>0</v>
      </c>
      <c r="CS232" s="53">
        <f t="shared" si="535"/>
        <v>0</v>
      </c>
      <c r="CT232" s="53">
        <f t="shared" si="548"/>
        <v>0</v>
      </c>
      <c r="CU232" s="53">
        <f t="shared" si="549"/>
        <v>0</v>
      </c>
      <c r="CV232" s="53">
        <f t="shared" si="550"/>
        <v>0</v>
      </c>
      <c r="CW232" s="53">
        <f t="shared" si="551"/>
        <v>0</v>
      </c>
      <c r="CX232" s="53">
        <f t="shared" si="552"/>
        <v>0</v>
      </c>
      <c r="CY232" s="53">
        <f t="shared" si="553"/>
        <v>0</v>
      </c>
      <c r="CZ232" s="53">
        <f t="shared" si="554"/>
        <v>0</v>
      </c>
      <c r="DA232" s="53">
        <f t="shared" si="555"/>
        <v>0</v>
      </c>
      <c r="DB232" s="53">
        <f t="shared" si="556"/>
        <v>0</v>
      </c>
      <c r="DC232" s="53">
        <f t="shared" si="557"/>
        <v>0</v>
      </c>
      <c r="DD232" s="53">
        <f t="shared" si="558"/>
        <v>0</v>
      </c>
      <c r="DE232" s="10">
        <f t="shared" si="536"/>
        <v>0</v>
      </c>
      <c r="DF232" s="54">
        <f t="shared" si="537"/>
        <v>0</v>
      </c>
      <c r="DG232" s="10">
        <f t="shared" si="538"/>
        <v>0</v>
      </c>
      <c r="DH232" s="53" cm="1">
        <f t="array" aca="1" ref="DH232" ca="1">DE232*CELL("contents",$Q232)</f>
        <v>0</v>
      </c>
      <c r="DI232" s="53" cm="1">
        <f t="array" aca="1" ref="DI232" ca="1">DF232*CELL("contents",$Q232)</f>
        <v>0</v>
      </c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>
        <f t="shared" si="539"/>
        <v>0</v>
      </c>
      <c r="DW232" s="51">
        <f t="shared" si="540"/>
        <v>0</v>
      </c>
      <c r="DX232" s="53">
        <f t="shared" si="490"/>
        <v>0</v>
      </c>
      <c r="DY232" s="53">
        <f t="shared" si="491"/>
        <v>0</v>
      </c>
      <c r="DZ232" s="53">
        <f t="shared" si="492"/>
        <v>0</v>
      </c>
      <c r="EA232" s="53">
        <f t="shared" si="493"/>
        <v>0</v>
      </c>
      <c r="EB232" s="53">
        <f t="shared" si="494"/>
        <v>0</v>
      </c>
      <c r="EC232" s="53">
        <f t="shared" si="495"/>
        <v>0</v>
      </c>
      <c r="ED232" s="53">
        <f t="shared" si="496"/>
        <v>0</v>
      </c>
      <c r="EE232" s="53">
        <f t="shared" si="497"/>
        <v>0</v>
      </c>
      <c r="EF232" s="53">
        <f t="shared" si="498"/>
        <v>0</v>
      </c>
      <c r="EG232" s="53">
        <f t="shared" si="499"/>
        <v>0</v>
      </c>
      <c r="EH232" s="53">
        <f t="shared" si="500"/>
        <v>0</v>
      </c>
      <c r="EI232" s="53">
        <f t="shared" si="501"/>
        <v>0</v>
      </c>
      <c r="EJ232" s="10">
        <f t="shared" si="541"/>
        <v>0</v>
      </c>
      <c r="EK232" s="54">
        <f t="shared" si="542"/>
        <v>0</v>
      </c>
      <c r="EL232" s="10">
        <f t="shared" si="543"/>
        <v>0</v>
      </c>
      <c r="EM232" s="53" cm="1">
        <f t="array" aca="1" ref="EM232" ca="1">EJ232*CELL("contents",$Q232)</f>
        <v>0</v>
      </c>
      <c r="EN232" s="53" cm="1">
        <f t="array" aca="1" ref="EN232" ca="1">EK232*CELL("contents",$Q232)</f>
        <v>0</v>
      </c>
      <c r="EO232" s="11">
        <f t="shared" si="544"/>
        <v>2819.34</v>
      </c>
      <c r="EP232" s="2">
        <v>1</v>
      </c>
      <c r="EQ232" s="2">
        <f t="shared" ref="EQ232:ET232" si="582">EP232*1.0215</f>
        <v>1.0215000000000001</v>
      </c>
      <c r="ER232" s="2">
        <f t="shared" si="582"/>
        <v>1.0434622500000001</v>
      </c>
      <c r="ES232" s="2">
        <f t="shared" si="582"/>
        <v>1.0658966883750003</v>
      </c>
      <c r="ET232" s="2">
        <f t="shared" si="582"/>
        <v>1.0888134671750629</v>
      </c>
      <c r="EU232" s="53">
        <f t="shared" si="503"/>
        <v>2819.34</v>
      </c>
      <c r="EV232" s="53">
        <f t="shared" si="546"/>
        <v>0</v>
      </c>
      <c r="EW232" s="69">
        <f t="shared" si="504"/>
        <v>0</v>
      </c>
      <c r="EX232" s="69">
        <f t="shared" si="505"/>
        <v>0</v>
      </c>
      <c r="EY232" s="9">
        <f t="shared" si="560"/>
        <v>0</v>
      </c>
      <c r="EZ232" s="9">
        <f t="shared" si="522"/>
        <v>0</v>
      </c>
      <c r="FA232" s="9">
        <f t="shared" si="523"/>
        <v>0</v>
      </c>
      <c r="FB232" s="9">
        <f t="shared" si="524"/>
        <v>0</v>
      </c>
      <c r="FC232" t="s">
        <v>1541</v>
      </c>
    </row>
    <row r="233" spans="1:159" x14ac:dyDescent="0.25">
      <c r="A233" s="2">
        <v>1.2</v>
      </c>
      <c r="B233" s="3" t="s">
        <v>635</v>
      </c>
      <c r="C233" s="4" t="s">
        <v>157</v>
      </c>
      <c r="D233" s="2" t="s">
        <v>636</v>
      </c>
      <c r="E233" s="21" t="s">
        <v>637</v>
      </c>
      <c r="F233" s="2"/>
      <c r="G233" s="4" t="s">
        <v>151</v>
      </c>
      <c r="H233" s="6" t="s">
        <v>163</v>
      </c>
      <c r="I233" s="4" t="s">
        <v>167</v>
      </c>
      <c r="J233" s="7" t="s">
        <v>154</v>
      </c>
      <c r="K233" s="75">
        <v>115</v>
      </c>
      <c r="L233" s="81">
        <v>115</v>
      </c>
      <c r="M233" s="56">
        <v>0</v>
      </c>
      <c r="N233" s="86">
        <v>0</v>
      </c>
      <c r="O233" s="6" t="s">
        <v>155</v>
      </c>
      <c r="P233" s="2" t="s">
        <v>352</v>
      </c>
      <c r="Q233" s="200">
        <f>VLOOKUP(P233,Contingencies!$A$2:$D$7,4,FALSE)</f>
        <v>0.2</v>
      </c>
      <c r="R233" s="53">
        <f t="shared" si="465"/>
        <v>751.82400000000007</v>
      </c>
      <c r="S233" s="67">
        <f t="shared" si="506"/>
        <v>0</v>
      </c>
      <c r="T233" s="4"/>
      <c r="U233" s="2"/>
      <c r="V233" s="4">
        <v>16</v>
      </c>
      <c r="W233" s="4">
        <v>16</v>
      </c>
      <c r="X233" s="38"/>
      <c r="Y233" s="38"/>
      <c r="Z233" s="38"/>
      <c r="AA233" s="38"/>
      <c r="AB233" s="38"/>
      <c r="AC233" s="38"/>
      <c r="AD233" s="2"/>
      <c r="AE233" s="2"/>
      <c r="AF233" s="2"/>
      <c r="AG233" s="2">
        <f t="shared" si="507"/>
        <v>32</v>
      </c>
      <c r="AH233" s="51">
        <f t="shared" si="525"/>
        <v>0.21333333333333332</v>
      </c>
      <c r="AI233" s="53">
        <f t="shared" si="466"/>
        <v>0</v>
      </c>
      <c r="AJ233" s="53">
        <f t="shared" si="467"/>
        <v>1879.5600000000002</v>
      </c>
      <c r="AK233" s="53">
        <f t="shared" si="468"/>
        <v>1879.5600000000002</v>
      </c>
      <c r="AL233" s="53">
        <f t="shared" si="469"/>
        <v>0</v>
      </c>
      <c r="AM233" s="53">
        <f t="shared" si="470"/>
        <v>0</v>
      </c>
      <c r="AN233" s="53">
        <f t="shared" si="471"/>
        <v>0</v>
      </c>
      <c r="AO233" s="53">
        <f t="shared" si="472"/>
        <v>0</v>
      </c>
      <c r="AP233" s="53">
        <f t="shared" si="473"/>
        <v>0</v>
      </c>
      <c r="AQ233" s="53">
        <f t="shared" si="474"/>
        <v>0</v>
      </c>
      <c r="AR233" s="53">
        <f t="shared" si="475"/>
        <v>0</v>
      </c>
      <c r="AS233" s="53">
        <f t="shared" si="476"/>
        <v>0</v>
      </c>
      <c r="AT233" s="53">
        <f t="shared" si="477"/>
        <v>0</v>
      </c>
      <c r="AU233" s="10">
        <f t="shared" si="526"/>
        <v>3759.1200000000003</v>
      </c>
      <c r="AV233" s="54">
        <f t="shared" si="547"/>
        <v>0</v>
      </c>
      <c r="AW233" s="10">
        <f t="shared" si="527"/>
        <v>3759.1200000000003</v>
      </c>
      <c r="AX233" s="53" cm="1">
        <f t="array" aca="1" ref="AX233" ca="1">AU233*CELL("contents",$Q233)</f>
        <v>751.82400000000007</v>
      </c>
      <c r="AY233" s="53" cm="1">
        <f t="array" aca="1" ref="AY233" ca="1">AV233*CELL("contents",$Q233)</f>
        <v>0</v>
      </c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>
        <f t="shared" si="528"/>
        <v>0</v>
      </c>
      <c r="BM233" s="51">
        <f t="shared" si="529"/>
        <v>0</v>
      </c>
      <c r="BN233" s="53">
        <f t="shared" si="478"/>
        <v>0</v>
      </c>
      <c r="BO233" s="53">
        <f t="shared" si="479"/>
        <v>0</v>
      </c>
      <c r="BP233" s="53">
        <f t="shared" si="480"/>
        <v>0</v>
      </c>
      <c r="BQ233" s="53">
        <f t="shared" si="481"/>
        <v>0</v>
      </c>
      <c r="BR233" s="53">
        <f t="shared" si="482"/>
        <v>0</v>
      </c>
      <c r="BS233" s="53">
        <f t="shared" si="483"/>
        <v>0</v>
      </c>
      <c r="BT233" s="53">
        <f t="shared" si="484"/>
        <v>0</v>
      </c>
      <c r="BU233" s="53">
        <f t="shared" si="485"/>
        <v>0</v>
      </c>
      <c r="BV233" s="53">
        <f t="shared" si="486"/>
        <v>0</v>
      </c>
      <c r="BW233" s="53">
        <f t="shared" si="487"/>
        <v>0</v>
      </c>
      <c r="BX233" s="53">
        <f t="shared" si="488"/>
        <v>0</v>
      </c>
      <c r="BY233" s="53">
        <f t="shared" si="489"/>
        <v>0</v>
      </c>
      <c r="BZ233" s="10">
        <f t="shared" si="530"/>
        <v>0</v>
      </c>
      <c r="CA233" s="54">
        <f t="shared" si="531"/>
        <v>0</v>
      </c>
      <c r="CB233" s="10">
        <f t="shared" si="532"/>
        <v>0</v>
      </c>
      <c r="CC233" s="53" cm="1">
        <f t="array" aca="1" ref="CC233" ca="1">BZ233*CELL("contents",$Q233)</f>
        <v>0</v>
      </c>
      <c r="CD233" s="53" cm="1">
        <f t="array" aca="1" ref="CD233" ca="1">CA233*CELL("contents",$Q233)</f>
        <v>0</v>
      </c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>
        <f t="shared" si="533"/>
        <v>0</v>
      </c>
      <c r="CR233" s="51">
        <f t="shared" si="534"/>
        <v>0</v>
      </c>
      <c r="CS233" s="53">
        <f t="shared" si="535"/>
        <v>0</v>
      </c>
      <c r="CT233" s="53">
        <f t="shared" si="548"/>
        <v>0</v>
      </c>
      <c r="CU233" s="53">
        <f t="shared" si="549"/>
        <v>0</v>
      </c>
      <c r="CV233" s="53">
        <f t="shared" si="550"/>
        <v>0</v>
      </c>
      <c r="CW233" s="53">
        <f t="shared" si="551"/>
        <v>0</v>
      </c>
      <c r="CX233" s="53">
        <f t="shared" si="552"/>
        <v>0</v>
      </c>
      <c r="CY233" s="53">
        <f t="shared" si="553"/>
        <v>0</v>
      </c>
      <c r="CZ233" s="53">
        <f t="shared" si="554"/>
        <v>0</v>
      </c>
      <c r="DA233" s="53">
        <f t="shared" si="555"/>
        <v>0</v>
      </c>
      <c r="DB233" s="53">
        <f t="shared" si="556"/>
        <v>0</v>
      </c>
      <c r="DC233" s="53">
        <f t="shared" si="557"/>
        <v>0</v>
      </c>
      <c r="DD233" s="53">
        <f t="shared" si="558"/>
        <v>0</v>
      </c>
      <c r="DE233" s="10">
        <f t="shared" si="536"/>
        <v>0</v>
      </c>
      <c r="DF233" s="54">
        <f t="shared" si="537"/>
        <v>0</v>
      </c>
      <c r="DG233" s="10">
        <f t="shared" si="538"/>
        <v>0</v>
      </c>
      <c r="DH233" s="53" cm="1">
        <f t="array" aca="1" ref="DH233" ca="1">DE233*CELL("contents",$Q233)</f>
        <v>0</v>
      </c>
      <c r="DI233" s="53" cm="1">
        <f t="array" aca="1" ref="DI233" ca="1">DF233*CELL("contents",$Q233)</f>
        <v>0</v>
      </c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>
        <f t="shared" si="539"/>
        <v>0</v>
      </c>
      <c r="DW233" s="51">
        <f t="shared" si="540"/>
        <v>0</v>
      </c>
      <c r="DX233" s="53">
        <f t="shared" si="490"/>
        <v>0</v>
      </c>
      <c r="DY233" s="53">
        <f t="shared" si="491"/>
        <v>0</v>
      </c>
      <c r="DZ233" s="53">
        <f t="shared" si="492"/>
        <v>0</v>
      </c>
      <c r="EA233" s="53">
        <f t="shared" si="493"/>
        <v>0</v>
      </c>
      <c r="EB233" s="53">
        <f t="shared" si="494"/>
        <v>0</v>
      </c>
      <c r="EC233" s="53">
        <f t="shared" si="495"/>
        <v>0</v>
      </c>
      <c r="ED233" s="53">
        <f t="shared" si="496"/>
        <v>0</v>
      </c>
      <c r="EE233" s="53">
        <f t="shared" si="497"/>
        <v>0</v>
      </c>
      <c r="EF233" s="53">
        <f t="shared" si="498"/>
        <v>0</v>
      </c>
      <c r="EG233" s="53">
        <f t="shared" si="499"/>
        <v>0</v>
      </c>
      <c r="EH233" s="53">
        <f t="shared" si="500"/>
        <v>0</v>
      </c>
      <c r="EI233" s="53">
        <f t="shared" si="501"/>
        <v>0</v>
      </c>
      <c r="EJ233" s="10">
        <f t="shared" si="541"/>
        <v>0</v>
      </c>
      <c r="EK233" s="54">
        <f t="shared" si="542"/>
        <v>0</v>
      </c>
      <c r="EL233" s="10">
        <f t="shared" si="543"/>
        <v>0</v>
      </c>
      <c r="EM233" s="53" cm="1">
        <f t="array" aca="1" ref="EM233" ca="1">EJ233*CELL("contents",$Q233)</f>
        <v>0</v>
      </c>
      <c r="EN233" s="53" cm="1">
        <f t="array" aca="1" ref="EN233" ca="1">EK233*CELL("contents",$Q233)</f>
        <v>0</v>
      </c>
      <c r="EO233" s="11">
        <f t="shared" si="544"/>
        <v>3759.1200000000003</v>
      </c>
      <c r="EP233" s="2">
        <v>1</v>
      </c>
      <c r="EQ233" s="2">
        <f t="shared" ref="EQ233:ET233" si="583">EP233*1.0215</f>
        <v>1.0215000000000001</v>
      </c>
      <c r="ER233" s="2">
        <f t="shared" si="583"/>
        <v>1.0434622500000001</v>
      </c>
      <c r="ES233" s="2">
        <f t="shared" si="583"/>
        <v>1.0658966883750003</v>
      </c>
      <c r="ET233" s="2">
        <f t="shared" si="583"/>
        <v>1.0888134671750629</v>
      </c>
      <c r="EU233" s="53">
        <f t="shared" si="503"/>
        <v>3759.1200000000003</v>
      </c>
      <c r="EV233" s="53">
        <f t="shared" si="546"/>
        <v>0</v>
      </c>
      <c r="EW233" s="69">
        <f t="shared" si="504"/>
        <v>0</v>
      </c>
      <c r="EX233" s="69">
        <f t="shared" si="505"/>
        <v>0</v>
      </c>
      <c r="EY233" s="9">
        <f t="shared" si="560"/>
        <v>0</v>
      </c>
      <c r="EZ233" s="9">
        <f t="shared" si="522"/>
        <v>0</v>
      </c>
      <c r="FA233" s="9">
        <f t="shared" si="523"/>
        <v>0</v>
      </c>
      <c r="FB233" s="9">
        <f t="shared" si="524"/>
        <v>0</v>
      </c>
      <c r="FC233" t="s">
        <v>1541</v>
      </c>
    </row>
    <row r="234" spans="1:159" ht="25.5" x14ac:dyDescent="0.25">
      <c r="A234" s="2">
        <v>1.2</v>
      </c>
      <c r="B234" s="3" t="s">
        <v>638</v>
      </c>
      <c r="C234" s="4" t="s">
        <v>157</v>
      </c>
      <c r="D234" s="2" t="s">
        <v>639</v>
      </c>
      <c r="E234" s="21" t="s">
        <v>640</v>
      </c>
      <c r="F234" s="2"/>
      <c r="G234" s="4" t="s">
        <v>151</v>
      </c>
      <c r="H234" s="6" t="s">
        <v>163</v>
      </c>
      <c r="I234" s="4" t="s">
        <v>167</v>
      </c>
      <c r="J234" s="7" t="s">
        <v>154</v>
      </c>
      <c r="K234" s="75">
        <v>115</v>
      </c>
      <c r="L234" s="81">
        <v>115</v>
      </c>
      <c r="M234" s="57">
        <v>0</v>
      </c>
      <c r="N234" s="86">
        <v>0</v>
      </c>
      <c r="O234" s="6" t="s">
        <v>155</v>
      </c>
      <c r="P234" s="2" t="s">
        <v>352</v>
      </c>
      <c r="Q234" s="200">
        <f>VLOOKUP(P234,Contingencies!$A$2:$D$7,4,FALSE)</f>
        <v>0.2</v>
      </c>
      <c r="R234" s="53">
        <f t="shared" si="465"/>
        <v>563.86800000000005</v>
      </c>
      <c r="S234" s="67">
        <f t="shared" si="506"/>
        <v>0</v>
      </c>
      <c r="T234" s="4"/>
      <c r="U234" s="2"/>
      <c r="V234" s="2"/>
      <c r="W234" s="14">
        <v>12</v>
      </c>
      <c r="X234" s="37">
        <v>12</v>
      </c>
      <c r="Y234" s="38"/>
      <c r="Z234" s="38"/>
      <c r="AA234" s="38"/>
      <c r="AB234" s="38"/>
      <c r="AC234" s="38"/>
      <c r="AD234" s="2"/>
      <c r="AE234" s="2"/>
      <c r="AF234" s="2"/>
      <c r="AG234" s="2">
        <f t="shared" si="507"/>
        <v>24</v>
      </c>
      <c r="AH234" s="51">
        <f t="shared" si="525"/>
        <v>0.16</v>
      </c>
      <c r="AI234" s="53">
        <f t="shared" si="466"/>
        <v>0</v>
      </c>
      <c r="AJ234" s="53">
        <f t="shared" si="467"/>
        <v>0</v>
      </c>
      <c r="AK234" s="53">
        <f t="shared" si="468"/>
        <v>1409.67</v>
      </c>
      <c r="AL234" s="53">
        <f t="shared" si="469"/>
        <v>1409.67</v>
      </c>
      <c r="AM234" s="53">
        <f t="shared" si="470"/>
        <v>0</v>
      </c>
      <c r="AN234" s="53">
        <f t="shared" si="471"/>
        <v>0</v>
      </c>
      <c r="AO234" s="53">
        <f t="shared" si="472"/>
        <v>0</v>
      </c>
      <c r="AP234" s="53">
        <f t="shared" si="473"/>
        <v>0</v>
      </c>
      <c r="AQ234" s="53">
        <f t="shared" si="474"/>
        <v>0</v>
      </c>
      <c r="AR234" s="53">
        <f t="shared" si="475"/>
        <v>0</v>
      </c>
      <c r="AS234" s="53">
        <f t="shared" si="476"/>
        <v>0</v>
      </c>
      <c r="AT234" s="53">
        <f t="shared" si="477"/>
        <v>0</v>
      </c>
      <c r="AU234" s="10">
        <f t="shared" si="526"/>
        <v>2819.34</v>
      </c>
      <c r="AV234" s="54">
        <f t="shared" si="547"/>
        <v>0</v>
      </c>
      <c r="AW234" s="10">
        <f t="shared" si="527"/>
        <v>2819.34</v>
      </c>
      <c r="AX234" s="53" cm="1">
        <f t="array" aca="1" ref="AX234" ca="1">AU234*CELL("contents",$Q234)</f>
        <v>563.86800000000005</v>
      </c>
      <c r="AY234" s="53" cm="1">
        <f t="array" aca="1" ref="AY234" ca="1">AV234*CELL("contents",$Q234)</f>
        <v>0</v>
      </c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>
        <f t="shared" si="528"/>
        <v>0</v>
      </c>
      <c r="BM234" s="51">
        <f t="shared" si="529"/>
        <v>0</v>
      </c>
      <c r="BN234" s="53">
        <f t="shared" si="478"/>
        <v>0</v>
      </c>
      <c r="BO234" s="53">
        <f t="shared" si="479"/>
        <v>0</v>
      </c>
      <c r="BP234" s="53">
        <f t="shared" si="480"/>
        <v>0</v>
      </c>
      <c r="BQ234" s="53">
        <f t="shared" si="481"/>
        <v>0</v>
      </c>
      <c r="BR234" s="53">
        <f t="shared" si="482"/>
        <v>0</v>
      </c>
      <c r="BS234" s="53">
        <f t="shared" si="483"/>
        <v>0</v>
      </c>
      <c r="BT234" s="53">
        <f t="shared" si="484"/>
        <v>0</v>
      </c>
      <c r="BU234" s="53">
        <f t="shared" si="485"/>
        <v>0</v>
      </c>
      <c r="BV234" s="53">
        <f t="shared" si="486"/>
        <v>0</v>
      </c>
      <c r="BW234" s="53">
        <f t="shared" si="487"/>
        <v>0</v>
      </c>
      <c r="BX234" s="53">
        <f t="shared" si="488"/>
        <v>0</v>
      </c>
      <c r="BY234" s="53">
        <f t="shared" si="489"/>
        <v>0</v>
      </c>
      <c r="BZ234" s="10">
        <f t="shared" si="530"/>
        <v>0</v>
      </c>
      <c r="CA234" s="54">
        <f t="shared" si="531"/>
        <v>0</v>
      </c>
      <c r="CB234" s="10">
        <f t="shared" si="532"/>
        <v>0</v>
      </c>
      <c r="CC234" s="53" cm="1">
        <f t="array" aca="1" ref="CC234" ca="1">BZ234*CELL("contents",$Q234)</f>
        <v>0</v>
      </c>
      <c r="CD234" s="53" cm="1">
        <f t="array" aca="1" ref="CD234" ca="1">CA234*CELL("contents",$Q234)</f>
        <v>0</v>
      </c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>
        <f t="shared" si="533"/>
        <v>0</v>
      </c>
      <c r="CR234" s="51">
        <f t="shared" si="534"/>
        <v>0</v>
      </c>
      <c r="CS234" s="53">
        <f t="shared" si="535"/>
        <v>0</v>
      </c>
      <c r="CT234" s="53">
        <f t="shared" si="548"/>
        <v>0</v>
      </c>
      <c r="CU234" s="53">
        <f t="shared" si="549"/>
        <v>0</v>
      </c>
      <c r="CV234" s="53">
        <f t="shared" si="550"/>
        <v>0</v>
      </c>
      <c r="CW234" s="53">
        <f t="shared" si="551"/>
        <v>0</v>
      </c>
      <c r="CX234" s="53">
        <f t="shared" si="552"/>
        <v>0</v>
      </c>
      <c r="CY234" s="53">
        <f t="shared" si="553"/>
        <v>0</v>
      </c>
      <c r="CZ234" s="53">
        <f t="shared" si="554"/>
        <v>0</v>
      </c>
      <c r="DA234" s="53">
        <f t="shared" si="555"/>
        <v>0</v>
      </c>
      <c r="DB234" s="53">
        <f t="shared" si="556"/>
        <v>0</v>
      </c>
      <c r="DC234" s="53">
        <f t="shared" si="557"/>
        <v>0</v>
      </c>
      <c r="DD234" s="53">
        <f t="shared" si="558"/>
        <v>0</v>
      </c>
      <c r="DE234" s="10">
        <f t="shared" si="536"/>
        <v>0</v>
      </c>
      <c r="DF234" s="54">
        <f t="shared" si="537"/>
        <v>0</v>
      </c>
      <c r="DG234" s="10">
        <f t="shared" si="538"/>
        <v>0</v>
      </c>
      <c r="DH234" s="53" cm="1">
        <f t="array" aca="1" ref="DH234" ca="1">DE234*CELL("contents",$Q234)</f>
        <v>0</v>
      </c>
      <c r="DI234" s="53" cm="1">
        <f t="array" aca="1" ref="DI234" ca="1">DF234*CELL("contents",$Q234)</f>
        <v>0</v>
      </c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>
        <f t="shared" si="539"/>
        <v>0</v>
      </c>
      <c r="DW234" s="51">
        <f t="shared" si="540"/>
        <v>0</v>
      </c>
      <c r="DX234" s="53">
        <f t="shared" si="490"/>
        <v>0</v>
      </c>
      <c r="DY234" s="53">
        <f t="shared" si="491"/>
        <v>0</v>
      </c>
      <c r="DZ234" s="53">
        <f t="shared" si="492"/>
        <v>0</v>
      </c>
      <c r="EA234" s="53">
        <f t="shared" si="493"/>
        <v>0</v>
      </c>
      <c r="EB234" s="53">
        <f t="shared" si="494"/>
        <v>0</v>
      </c>
      <c r="EC234" s="53">
        <f t="shared" si="495"/>
        <v>0</v>
      </c>
      <c r="ED234" s="53">
        <f t="shared" si="496"/>
        <v>0</v>
      </c>
      <c r="EE234" s="53">
        <f t="shared" si="497"/>
        <v>0</v>
      </c>
      <c r="EF234" s="53">
        <f t="shared" si="498"/>
        <v>0</v>
      </c>
      <c r="EG234" s="53">
        <f t="shared" si="499"/>
        <v>0</v>
      </c>
      <c r="EH234" s="53">
        <f t="shared" si="500"/>
        <v>0</v>
      </c>
      <c r="EI234" s="53">
        <f t="shared" si="501"/>
        <v>0</v>
      </c>
      <c r="EJ234" s="10">
        <f t="shared" si="541"/>
        <v>0</v>
      </c>
      <c r="EK234" s="54">
        <f t="shared" si="542"/>
        <v>0</v>
      </c>
      <c r="EL234" s="10">
        <f t="shared" si="543"/>
        <v>0</v>
      </c>
      <c r="EM234" s="53" cm="1">
        <f t="array" aca="1" ref="EM234" ca="1">EJ234*CELL("contents",$Q234)</f>
        <v>0</v>
      </c>
      <c r="EN234" s="53" cm="1">
        <f t="array" aca="1" ref="EN234" ca="1">EK234*CELL("contents",$Q234)</f>
        <v>0</v>
      </c>
      <c r="EO234" s="11">
        <f t="shared" si="544"/>
        <v>2819.34</v>
      </c>
      <c r="EP234" s="2">
        <v>1</v>
      </c>
      <c r="EQ234" s="2">
        <f t="shared" ref="EQ234:ET234" si="584">EP234*1.0215</f>
        <v>1.0215000000000001</v>
      </c>
      <c r="ER234" s="2">
        <f t="shared" si="584"/>
        <v>1.0434622500000001</v>
      </c>
      <c r="ES234" s="2">
        <f t="shared" si="584"/>
        <v>1.0658966883750003</v>
      </c>
      <c r="ET234" s="2">
        <f t="shared" si="584"/>
        <v>1.0888134671750629</v>
      </c>
      <c r="EU234" s="53">
        <f t="shared" si="503"/>
        <v>2819.34</v>
      </c>
      <c r="EV234" s="53">
        <f t="shared" si="546"/>
        <v>0</v>
      </c>
      <c r="EW234" s="69">
        <f t="shared" si="504"/>
        <v>0</v>
      </c>
      <c r="EX234" s="69">
        <f t="shared" si="505"/>
        <v>0</v>
      </c>
      <c r="EY234" s="9">
        <f t="shared" si="560"/>
        <v>0</v>
      </c>
      <c r="EZ234" s="9">
        <f t="shared" si="522"/>
        <v>0</v>
      </c>
      <c r="FA234" s="9">
        <f t="shared" si="523"/>
        <v>0</v>
      </c>
      <c r="FB234" s="9">
        <f t="shared" si="524"/>
        <v>0</v>
      </c>
      <c r="FC234" t="s">
        <v>1541</v>
      </c>
    </row>
    <row r="235" spans="1:159" ht="25.5" x14ac:dyDescent="0.25">
      <c r="A235" s="2">
        <v>1.2</v>
      </c>
      <c r="B235" s="3" t="s">
        <v>638</v>
      </c>
      <c r="C235" s="4" t="s">
        <v>157</v>
      </c>
      <c r="D235" s="2" t="s">
        <v>639</v>
      </c>
      <c r="E235" s="21" t="s">
        <v>640</v>
      </c>
      <c r="F235" s="2"/>
      <c r="G235" s="4" t="s">
        <v>347</v>
      </c>
      <c r="H235" s="6" t="s">
        <v>347</v>
      </c>
      <c r="I235" s="4"/>
      <c r="J235" s="4" t="s">
        <v>268</v>
      </c>
      <c r="K235" s="75"/>
      <c r="L235" s="80">
        <v>1</v>
      </c>
      <c r="M235" s="56">
        <v>0</v>
      </c>
      <c r="N235" s="86">
        <v>0.53</v>
      </c>
      <c r="O235" s="6" t="s">
        <v>155</v>
      </c>
      <c r="P235" s="2" t="s">
        <v>352</v>
      </c>
      <c r="Q235" s="200">
        <f>VLOOKUP(P235,Contingencies!$A$2:$D$7,4,FALSE)</f>
        <v>0.2</v>
      </c>
      <c r="R235" s="53">
        <f t="shared" si="465"/>
        <v>151.80000000000001</v>
      </c>
      <c r="S235" s="67">
        <f t="shared" si="506"/>
        <v>0</v>
      </c>
      <c r="T235" s="4"/>
      <c r="U235" s="2"/>
      <c r="V235" s="2"/>
      <c r="W235" s="37">
        <v>759</v>
      </c>
      <c r="X235" s="4"/>
      <c r="Y235" s="38"/>
      <c r="Z235" s="38"/>
      <c r="AA235" s="38"/>
      <c r="AB235" s="38"/>
      <c r="AC235" s="38"/>
      <c r="AD235" s="2"/>
      <c r="AE235" s="2"/>
      <c r="AF235" s="2"/>
      <c r="AG235" s="2">
        <f t="shared" si="507"/>
        <v>0</v>
      </c>
      <c r="AH235" s="51">
        <f t="shared" si="525"/>
        <v>0</v>
      </c>
      <c r="AI235" s="53">
        <f t="shared" si="466"/>
        <v>0</v>
      </c>
      <c r="AJ235" s="53">
        <f t="shared" si="467"/>
        <v>0</v>
      </c>
      <c r="AK235" s="53">
        <f t="shared" si="468"/>
        <v>759</v>
      </c>
      <c r="AL235" s="53">
        <f t="shared" si="469"/>
        <v>0</v>
      </c>
      <c r="AM235" s="53">
        <f t="shared" si="470"/>
        <v>0</v>
      </c>
      <c r="AN235" s="53">
        <f t="shared" si="471"/>
        <v>0</v>
      </c>
      <c r="AO235" s="53">
        <f t="shared" si="472"/>
        <v>0</v>
      </c>
      <c r="AP235" s="53">
        <f t="shared" si="473"/>
        <v>0</v>
      </c>
      <c r="AQ235" s="53">
        <f t="shared" si="474"/>
        <v>0</v>
      </c>
      <c r="AR235" s="53">
        <f t="shared" si="475"/>
        <v>0</v>
      </c>
      <c r="AS235" s="53">
        <f t="shared" si="476"/>
        <v>0</v>
      </c>
      <c r="AT235" s="53">
        <f t="shared" si="477"/>
        <v>0</v>
      </c>
      <c r="AU235" s="10">
        <f t="shared" si="526"/>
        <v>759</v>
      </c>
      <c r="AV235" s="54">
        <f t="shared" si="547"/>
        <v>0</v>
      </c>
      <c r="AW235" s="10">
        <f t="shared" si="527"/>
        <v>759</v>
      </c>
      <c r="AX235" s="53" cm="1">
        <f t="array" aca="1" ref="AX235" ca="1">AU235*CELL("contents",$Q235)</f>
        <v>151.80000000000001</v>
      </c>
      <c r="AY235" s="53" cm="1">
        <f t="array" aca="1" ref="AY235" ca="1">AV235*CELL("contents",$Q235)</f>
        <v>0</v>
      </c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>
        <f t="shared" si="528"/>
        <v>0</v>
      </c>
      <c r="BM235" s="51">
        <f t="shared" si="529"/>
        <v>0</v>
      </c>
      <c r="BN235" s="53">
        <f t="shared" si="478"/>
        <v>0</v>
      </c>
      <c r="BO235" s="53">
        <f t="shared" si="479"/>
        <v>0</v>
      </c>
      <c r="BP235" s="53">
        <f t="shared" si="480"/>
        <v>0</v>
      </c>
      <c r="BQ235" s="53">
        <f t="shared" si="481"/>
        <v>0</v>
      </c>
      <c r="BR235" s="53">
        <f t="shared" si="482"/>
        <v>0</v>
      </c>
      <c r="BS235" s="53">
        <f t="shared" si="483"/>
        <v>0</v>
      </c>
      <c r="BT235" s="53">
        <f t="shared" si="484"/>
        <v>0</v>
      </c>
      <c r="BU235" s="53">
        <f t="shared" si="485"/>
        <v>0</v>
      </c>
      <c r="BV235" s="53">
        <f t="shared" si="486"/>
        <v>0</v>
      </c>
      <c r="BW235" s="53">
        <f t="shared" si="487"/>
        <v>0</v>
      </c>
      <c r="BX235" s="53">
        <f t="shared" si="488"/>
        <v>0</v>
      </c>
      <c r="BY235" s="53">
        <f t="shared" si="489"/>
        <v>0</v>
      </c>
      <c r="BZ235" s="10">
        <f t="shared" si="530"/>
        <v>0</v>
      </c>
      <c r="CA235" s="54">
        <f t="shared" si="531"/>
        <v>0</v>
      </c>
      <c r="CB235" s="10">
        <f t="shared" si="532"/>
        <v>0</v>
      </c>
      <c r="CC235" s="53" cm="1">
        <f t="array" aca="1" ref="CC235" ca="1">BZ235*CELL("contents",$Q235)</f>
        <v>0</v>
      </c>
      <c r="CD235" s="53" cm="1">
        <f t="array" aca="1" ref="CD235" ca="1">CA235*CELL("contents",$Q235)</f>
        <v>0</v>
      </c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>
        <f t="shared" si="533"/>
        <v>0</v>
      </c>
      <c r="CR235" s="51">
        <f t="shared" si="534"/>
        <v>0</v>
      </c>
      <c r="CS235" s="53">
        <f t="shared" si="535"/>
        <v>0</v>
      </c>
      <c r="CT235" s="53">
        <f t="shared" si="548"/>
        <v>0</v>
      </c>
      <c r="CU235" s="53">
        <f t="shared" si="549"/>
        <v>0</v>
      </c>
      <c r="CV235" s="53">
        <f t="shared" si="550"/>
        <v>0</v>
      </c>
      <c r="CW235" s="53">
        <f t="shared" si="551"/>
        <v>0</v>
      </c>
      <c r="CX235" s="53">
        <f t="shared" si="552"/>
        <v>0</v>
      </c>
      <c r="CY235" s="53">
        <f t="shared" si="553"/>
        <v>0</v>
      </c>
      <c r="CZ235" s="53">
        <f t="shared" si="554"/>
        <v>0</v>
      </c>
      <c r="DA235" s="53">
        <f t="shared" si="555"/>
        <v>0</v>
      </c>
      <c r="DB235" s="53">
        <f t="shared" si="556"/>
        <v>0</v>
      </c>
      <c r="DC235" s="53">
        <f t="shared" si="557"/>
        <v>0</v>
      </c>
      <c r="DD235" s="53">
        <f t="shared" si="558"/>
        <v>0</v>
      </c>
      <c r="DE235" s="10">
        <f t="shared" si="536"/>
        <v>0</v>
      </c>
      <c r="DF235" s="54">
        <f t="shared" si="537"/>
        <v>0</v>
      </c>
      <c r="DG235" s="10">
        <f t="shared" si="538"/>
        <v>0</v>
      </c>
      <c r="DH235" s="53" cm="1">
        <f t="array" aca="1" ref="DH235" ca="1">DE235*CELL("contents",$Q235)</f>
        <v>0</v>
      </c>
      <c r="DI235" s="53" cm="1">
        <f t="array" aca="1" ref="DI235" ca="1">DF235*CELL("contents",$Q235)</f>
        <v>0</v>
      </c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>
        <f t="shared" si="539"/>
        <v>0</v>
      </c>
      <c r="DW235" s="51">
        <f t="shared" si="540"/>
        <v>0</v>
      </c>
      <c r="DX235" s="53">
        <f t="shared" si="490"/>
        <v>0</v>
      </c>
      <c r="DY235" s="53">
        <f t="shared" si="491"/>
        <v>0</v>
      </c>
      <c r="DZ235" s="53">
        <f t="shared" si="492"/>
        <v>0</v>
      </c>
      <c r="EA235" s="53">
        <f t="shared" si="493"/>
        <v>0</v>
      </c>
      <c r="EB235" s="53">
        <f t="shared" si="494"/>
        <v>0</v>
      </c>
      <c r="EC235" s="53">
        <f t="shared" si="495"/>
        <v>0</v>
      </c>
      <c r="ED235" s="53">
        <f t="shared" si="496"/>
        <v>0</v>
      </c>
      <c r="EE235" s="53">
        <f t="shared" si="497"/>
        <v>0</v>
      </c>
      <c r="EF235" s="53">
        <f t="shared" si="498"/>
        <v>0</v>
      </c>
      <c r="EG235" s="53">
        <f t="shared" si="499"/>
        <v>0</v>
      </c>
      <c r="EH235" s="53">
        <f t="shared" si="500"/>
        <v>0</v>
      </c>
      <c r="EI235" s="53">
        <f t="shared" si="501"/>
        <v>0</v>
      </c>
      <c r="EJ235" s="10">
        <f t="shared" si="541"/>
        <v>0</v>
      </c>
      <c r="EK235" s="54">
        <f t="shared" si="542"/>
        <v>0</v>
      </c>
      <c r="EL235" s="10">
        <f t="shared" si="543"/>
        <v>0</v>
      </c>
      <c r="EM235" s="53" cm="1">
        <f t="array" aca="1" ref="EM235" ca="1">EJ235*CELL("contents",$Q235)</f>
        <v>0</v>
      </c>
      <c r="EN235" s="53" cm="1">
        <f t="array" aca="1" ref="EN235" ca="1">EK235*CELL("contents",$Q235)</f>
        <v>0</v>
      </c>
      <c r="EO235" s="11">
        <f t="shared" si="544"/>
        <v>759</v>
      </c>
      <c r="EP235" s="2">
        <v>1</v>
      </c>
      <c r="EQ235" s="2">
        <f t="shared" ref="EQ235:ET235" si="585">EP235*1.0215</f>
        <v>1.0215000000000001</v>
      </c>
      <c r="ER235" s="2">
        <f t="shared" si="585"/>
        <v>1.0434622500000001</v>
      </c>
      <c r="ES235" s="2">
        <f t="shared" si="585"/>
        <v>1.0658966883750003</v>
      </c>
      <c r="ET235" s="2">
        <f t="shared" si="585"/>
        <v>1.0888134671750629</v>
      </c>
      <c r="EU235" s="53">
        <f t="shared" si="503"/>
        <v>0</v>
      </c>
      <c r="EV235" s="53">
        <f t="shared" si="546"/>
        <v>0</v>
      </c>
      <c r="EW235" s="69">
        <f t="shared" si="504"/>
        <v>0</v>
      </c>
      <c r="EX235" s="69">
        <f t="shared" si="505"/>
        <v>0</v>
      </c>
      <c r="EY235" s="9">
        <f t="shared" si="560"/>
        <v>0</v>
      </c>
      <c r="EZ235" s="9">
        <f t="shared" si="522"/>
        <v>0</v>
      </c>
      <c r="FA235" s="9">
        <f t="shared" si="523"/>
        <v>0</v>
      </c>
      <c r="FB235" s="9">
        <f t="shared" si="524"/>
        <v>0</v>
      </c>
      <c r="FC235" t="s">
        <v>1541</v>
      </c>
    </row>
    <row r="236" spans="1:159" x14ac:dyDescent="0.25">
      <c r="A236" s="2">
        <v>1.2</v>
      </c>
      <c r="B236" s="3" t="s">
        <v>641</v>
      </c>
      <c r="C236" s="4" t="s">
        <v>157</v>
      </c>
      <c r="D236" s="2" t="s">
        <v>642</v>
      </c>
      <c r="E236" s="21" t="s">
        <v>643</v>
      </c>
      <c r="F236" s="2"/>
      <c r="G236" s="4" t="s">
        <v>151</v>
      </c>
      <c r="H236" s="6" t="s">
        <v>163</v>
      </c>
      <c r="I236" s="4" t="s">
        <v>167</v>
      </c>
      <c r="J236" s="7" t="s">
        <v>154</v>
      </c>
      <c r="K236" s="75">
        <v>115</v>
      </c>
      <c r="L236" s="81">
        <v>115</v>
      </c>
      <c r="M236" s="56">
        <v>0</v>
      </c>
      <c r="N236" s="86">
        <v>0</v>
      </c>
      <c r="O236" s="6" t="s">
        <v>155</v>
      </c>
      <c r="P236" s="2" t="s">
        <v>352</v>
      </c>
      <c r="Q236" s="200">
        <f>VLOOKUP(P236,Contingencies!$A$2:$D$7,4,FALSE)</f>
        <v>0.2</v>
      </c>
      <c r="R236" s="53">
        <f t="shared" si="465"/>
        <v>563.86800000000005</v>
      </c>
      <c r="S236" s="67">
        <f t="shared" si="506"/>
        <v>0</v>
      </c>
      <c r="T236" s="4"/>
      <c r="U236" s="2"/>
      <c r="V236" s="2"/>
      <c r="W236" s="42"/>
      <c r="X236" s="37">
        <v>12</v>
      </c>
      <c r="Y236" s="37">
        <v>12</v>
      </c>
      <c r="Z236" s="38"/>
      <c r="AA236" s="38"/>
      <c r="AB236" s="38"/>
      <c r="AC236" s="38"/>
      <c r="AD236" s="2"/>
      <c r="AE236" s="2"/>
      <c r="AF236" s="2"/>
      <c r="AG236" s="2">
        <f t="shared" si="507"/>
        <v>24</v>
      </c>
      <c r="AH236" s="51">
        <f t="shared" si="525"/>
        <v>0.16</v>
      </c>
      <c r="AI236" s="53">
        <f t="shared" si="466"/>
        <v>0</v>
      </c>
      <c r="AJ236" s="53">
        <f t="shared" si="467"/>
        <v>0</v>
      </c>
      <c r="AK236" s="53">
        <f t="shared" si="468"/>
        <v>0</v>
      </c>
      <c r="AL236" s="53">
        <f t="shared" si="469"/>
        <v>1409.67</v>
      </c>
      <c r="AM236" s="53">
        <f t="shared" si="470"/>
        <v>1409.67</v>
      </c>
      <c r="AN236" s="53">
        <f t="shared" si="471"/>
        <v>0</v>
      </c>
      <c r="AO236" s="53">
        <f t="shared" si="472"/>
        <v>0</v>
      </c>
      <c r="AP236" s="53">
        <f t="shared" si="473"/>
        <v>0</v>
      </c>
      <c r="AQ236" s="53">
        <f t="shared" si="474"/>
        <v>0</v>
      </c>
      <c r="AR236" s="53">
        <f t="shared" si="475"/>
        <v>0</v>
      </c>
      <c r="AS236" s="53">
        <f t="shared" si="476"/>
        <v>0</v>
      </c>
      <c r="AT236" s="53">
        <f t="shared" si="477"/>
        <v>0</v>
      </c>
      <c r="AU236" s="10">
        <f t="shared" si="526"/>
        <v>2819.34</v>
      </c>
      <c r="AV236" s="54">
        <f t="shared" si="547"/>
        <v>0</v>
      </c>
      <c r="AW236" s="10">
        <f t="shared" si="527"/>
        <v>2819.34</v>
      </c>
      <c r="AX236" s="53" cm="1">
        <f t="array" aca="1" ref="AX236" ca="1">AU236*CELL("contents",$Q236)</f>
        <v>563.86800000000005</v>
      </c>
      <c r="AY236" s="53" cm="1">
        <f t="array" aca="1" ref="AY236" ca="1">AV236*CELL("contents",$Q236)</f>
        <v>0</v>
      </c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>
        <f t="shared" si="528"/>
        <v>0</v>
      </c>
      <c r="BM236" s="51">
        <f t="shared" si="529"/>
        <v>0</v>
      </c>
      <c r="BN236" s="53">
        <f t="shared" si="478"/>
        <v>0</v>
      </c>
      <c r="BO236" s="53">
        <f t="shared" si="479"/>
        <v>0</v>
      </c>
      <c r="BP236" s="53">
        <f t="shared" si="480"/>
        <v>0</v>
      </c>
      <c r="BQ236" s="53">
        <f t="shared" si="481"/>
        <v>0</v>
      </c>
      <c r="BR236" s="53">
        <f t="shared" si="482"/>
        <v>0</v>
      </c>
      <c r="BS236" s="53">
        <f t="shared" si="483"/>
        <v>0</v>
      </c>
      <c r="BT236" s="53">
        <f t="shared" si="484"/>
        <v>0</v>
      </c>
      <c r="BU236" s="53">
        <f t="shared" si="485"/>
        <v>0</v>
      </c>
      <c r="BV236" s="53">
        <f t="shared" si="486"/>
        <v>0</v>
      </c>
      <c r="BW236" s="53">
        <f t="shared" si="487"/>
        <v>0</v>
      </c>
      <c r="BX236" s="53">
        <f t="shared" si="488"/>
        <v>0</v>
      </c>
      <c r="BY236" s="53">
        <f t="shared" si="489"/>
        <v>0</v>
      </c>
      <c r="BZ236" s="10">
        <f t="shared" si="530"/>
        <v>0</v>
      </c>
      <c r="CA236" s="54">
        <f t="shared" si="531"/>
        <v>0</v>
      </c>
      <c r="CB236" s="10">
        <f t="shared" si="532"/>
        <v>0</v>
      </c>
      <c r="CC236" s="53" cm="1">
        <f t="array" aca="1" ref="CC236" ca="1">BZ236*CELL("contents",$Q236)</f>
        <v>0</v>
      </c>
      <c r="CD236" s="53" cm="1">
        <f t="array" aca="1" ref="CD236" ca="1">CA236*CELL("contents",$Q236)</f>
        <v>0</v>
      </c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>
        <f t="shared" si="533"/>
        <v>0</v>
      </c>
      <c r="CR236" s="51">
        <f t="shared" si="534"/>
        <v>0</v>
      </c>
      <c r="CS236" s="53">
        <f t="shared" si="535"/>
        <v>0</v>
      </c>
      <c r="CT236" s="53">
        <f t="shared" si="548"/>
        <v>0</v>
      </c>
      <c r="CU236" s="53">
        <f t="shared" si="549"/>
        <v>0</v>
      </c>
      <c r="CV236" s="53">
        <f t="shared" si="550"/>
        <v>0</v>
      </c>
      <c r="CW236" s="53">
        <f t="shared" si="551"/>
        <v>0</v>
      </c>
      <c r="CX236" s="53">
        <f t="shared" si="552"/>
        <v>0</v>
      </c>
      <c r="CY236" s="53">
        <f t="shared" si="553"/>
        <v>0</v>
      </c>
      <c r="CZ236" s="53">
        <f t="shared" si="554"/>
        <v>0</v>
      </c>
      <c r="DA236" s="53">
        <f t="shared" si="555"/>
        <v>0</v>
      </c>
      <c r="DB236" s="53">
        <f t="shared" si="556"/>
        <v>0</v>
      </c>
      <c r="DC236" s="53">
        <f t="shared" si="557"/>
        <v>0</v>
      </c>
      <c r="DD236" s="53">
        <f t="shared" si="558"/>
        <v>0</v>
      </c>
      <c r="DE236" s="10">
        <f t="shared" si="536"/>
        <v>0</v>
      </c>
      <c r="DF236" s="54">
        <f t="shared" si="537"/>
        <v>0</v>
      </c>
      <c r="DG236" s="10">
        <f t="shared" si="538"/>
        <v>0</v>
      </c>
      <c r="DH236" s="53" cm="1">
        <f t="array" aca="1" ref="DH236" ca="1">DE236*CELL("contents",$Q236)</f>
        <v>0</v>
      </c>
      <c r="DI236" s="53" cm="1">
        <f t="array" aca="1" ref="DI236" ca="1">DF236*CELL("contents",$Q236)</f>
        <v>0</v>
      </c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>
        <f t="shared" si="539"/>
        <v>0</v>
      </c>
      <c r="DW236" s="51">
        <f t="shared" si="540"/>
        <v>0</v>
      </c>
      <c r="DX236" s="53">
        <f t="shared" si="490"/>
        <v>0</v>
      </c>
      <c r="DY236" s="53">
        <f t="shared" si="491"/>
        <v>0</v>
      </c>
      <c r="DZ236" s="53">
        <f t="shared" si="492"/>
        <v>0</v>
      </c>
      <c r="EA236" s="53">
        <f t="shared" si="493"/>
        <v>0</v>
      </c>
      <c r="EB236" s="53">
        <f t="shared" si="494"/>
        <v>0</v>
      </c>
      <c r="EC236" s="53">
        <f t="shared" si="495"/>
        <v>0</v>
      </c>
      <c r="ED236" s="53">
        <f t="shared" si="496"/>
        <v>0</v>
      </c>
      <c r="EE236" s="53">
        <f t="shared" si="497"/>
        <v>0</v>
      </c>
      <c r="EF236" s="53">
        <f t="shared" si="498"/>
        <v>0</v>
      </c>
      <c r="EG236" s="53">
        <f t="shared" si="499"/>
        <v>0</v>
      </c>
      <c r="EH236" s="53">
        <f t="shared" si="500"/>
        <v>0</v>
      </c>
      <c r="EI236" s="53">
        <f t="shared" si="501"/>
        <v>0</v>
      </c>
      <c r="EJ236" s="10">
        <f t="shared" si="541"/>
        <v>0</v>
      </c>
      <c r="EK236" s="54">
        <f t="shared" si="542"/>
        <v>0</v>
      </c>
      <c r="EL236" s="10">
        <f t="shared" si="543"/>
        <v>0</v>
      </c>
      <c r="EM236" s="53" cm="1">
        <f t="array" aca="1" ref="EM236" ca="1">EJ236*CELL("contents",$Q236)</f>
        <v>0</v>
      </c>
      <c r="EN236" s="53" cm="1">
        <f t="array" aca="1" ref="EN236" ca="1">EK236*CELL("contents",$Q236)</f>
        <v>0</v>
      </c>
      <c r="EO236" s="11">
        <f t="shared" si="544"/>
        <v>2819.34</v>
      </c>
      <c r="EP236" s="2">
        <v>1</v>
      </c>
      <c r="EQ236" s="2">
        <f t="shared" ref="EQ236:ET236" si="586">EP236*1.0215</f>
        <v>1.0215000000000001</v>
      </c>
      <c r="ER236" s="2">
        <f t="shared" si="586"/>
        <v>1.0434622500000001</v>
      </c>
      <c r="ES236" s="2">
        <f t="shared" si="586"/>
        <v>1.0658966883750003</v>
      </c>
      <c r="ET236" s="2">
        <f t="shared" si="586"/>
        <v>1.0888134671750629</v>
      </c>
      <c r="EU236" s="53">
        <f t="shared" si="503"/>
        <v>2819.34</v>
      </c>
      <c r="EV236" s="53">
        <f t="shared" si="546"/>
        <v>0</v>
      </c>
      <c r="EW236" s="69">
        <f t="shared" si="504"/>
        <v>0</v>
      </c>
      <c r="EX236" s="69">
        <f t="shared" si="505"/>
        <v>0</v>
      </c>
      <c r="EY236" s="9">
        <f t="shared" si="560"/>
        <v>0</v>
      </c>
      <c r="EZ236" s="9">
        <f t="shared" si="522"/>
        <v>0</v>
      </c>
      <c r="FA236" s="9">
        <f t="shared" si="523"/>
        <v>0</v>
      </c>
      <c r="FB236" s="9">
        <f t="shared" si="524"/>
        <v>0</v>
      </c>
      <c r="FC236" t="s">
        <v>1541</v>
      </c>
    </row>
    <row r="237" spans="1:159" ht="25.5" x14ac:dyDescent="0.25">
      <c r="A237" s="2">
        <v>1.2</v>
      </c>
      <c r="B237" s="3" t="s">
        <v>644</v>
      </c>
      <c r="C237" s="4" t="s">
        <v>157</v>
      </c>
      <c r="D237" s="2" t="s">
        <v>645</v>
      </c>
      <c r="E237" s="21" t="s">
        <v>646</v>
      </c>
      <c r="F237" s="2"/>
      <c r="G237" s="4" t="s">
        <v>151</v>
      </c>
      <c r="H237" s="6" t="s">
        <v>163</v>
      </c>
      <c r="I237" s="4" t="s">
        <v>167</v>
      </c>
      <c r="J237" s="7" t="s">
        <v>154</v>
      </c>
      <c r="K237" s="75">
        <v>115</v>
      </c>
      <c r="L237" s="81">
        <v>115</v>
      </c>
      <c r="M237" s="56">
        <v>0</v>
      </c>
      <c r="N237" s="86">
        <v>0</v>
      </c>
      <c r="O237" s="6" t="s">
        <v>155</v>
      </c>
      <c r="P237" s="2" t="s">
        <v>352</v>
      </c>
      <c r="Q237" s="200">
        <f>VLOOKUP(P237,Contingencies!$A$2:$D$7,4,FALSE)</f>
        <v>0.2</v>
      </c>
      <c r="R237" s="53">
        <f t="shared" si="465"/>
        <v>2819.34</v>
      </c>
      <c r="S237" s="67">
        <f t="shared" si="506"/>
        <v>0</v>
      </c>
      <c r="T237" s="4"/>
      <c r="U237" s="2"/>
      <c r="V237" s="2"/>
      <c r="W237" s="42"/>
      <c r="X237" s="37">
        <v>120</v>
      </c>
      <c r="Y237" s="38"/>
      <c r="Z237" s="38"/>
      <c r="AA237" s="38"/>
      <c r="AB237" s="38"/>
      <c r="AC237" s="38"/>
      <c r="AD237" s="2"/>
      <c r="AE237" s="2"/>
      <c r="AF237" s="2"/>
      <c r="AG237" s="2">
        <f t="shared" si="507"/>
        <v>120</v>
      </c>
      <c r="AH237" s="51">
        <f t="shared" si="525"/>
        <v>0.8</v>
      </c>
      <c r="AI237" s="53">
        <f t="shared" si="466"/>
        <v>0</v>
      </c>
      <c r="AJ237" s="53">
        <f t="shared" si="467"/>
        <v>0</v>
      </c>
      <c r="AK237" s="53">
        <f t="shared" si="468"/>
        <v>0</v>
      </c>
      <c r="AL237" s="53">
        <f t="shared" si="469"/>
        <v>14096.7</v>
      </c>
      <c r="AM237" s="53">
        <f t="shared" si="470"/>
        <v>0</v>
      </c>
      <c r="AN237" s="53">
        <f t="shared" si="471"/>
        <v>0</v>
      </c>
      <c r="AO237" s="53">
        <f t="shared" si="472"/>
        <v>0</v>
      </c>
      <c r="AP237" s="53">
        <f t="shared" si="473"/>
        <v>0</v>
      </c>
      <c r="AQ237" s="53">
        <f t="shared" si="474"/>
        <v>0</v>
      </c>
      <c r="AR237" s="53">
        <f t="shared" si="475"/>
        <v>0</v>
      </c>
      <c r="AS237" s="53">
        <f t="shared" si="476"/>
        <v>0</v>
      </c>
      <c r="AT237" s="53">
        <f t="shared" si="477"/>
        <v>0</v>
      </c>
      <c r="AU237" s="10">
        <f t="shared" si="526"/>
        <v>14096.7</v>
      </c>
      <c r="AV237" s="54">
        <f t="shared" si="547"/>
        <v>0</v>
      </c>
      <c r="AW237" s="10">
        <f t="shared" si="527"/>
        <v>14096.7</v>
      </c>
      <c r="AX237" s="53" cm="1">
        <f t="array" aca="1" ref="AX237" ca="1">AU237*CELL("contents",$Q237)</f>
        <v>2819.34</v>
      </c>
      <c r="AY237" s="53" cm="1">
        <f t="array" aca="1" ref="AY237" ca="1">AV237*CELL("contents",$Q237)</f>
        <v>0</v>
      </c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>
        <f t="shared" si="528"/>
        <v>0</v>
      </c>
      <c r="BM237" s="51">
        <f t="shared" si="529"/>
        <v>0</v>
      </c>
      <c r="BN237" s="53">
        <f t="shared" si="478"/>
        <v>0</v>
      </c>
      <c r="BO237" s="53">
        <f t="shared" si="479"/>
        <v>0</v>
      </c>
      <c r="BP237" s="53">
        <f t="shared" si="480"/>
        <v>0</v>
      </c>
      <c r="BQ237" s="53">
        <f t="shared" si="481"/>
        <v>0</v>
      </c>
      <c r="BR237" s="53">
        <f t="shared" si="482"/>
        <v>0</v>
      </c>
      <c r="BS237" s="53">
        <f t="shared" si="483"/>
        <v>0</v>
      </c>
      <c r="BT237" s="53">
        <f t="shared" si="484"/>
        <v>0</v>
      </c>
      <c r="BU237" s="53">
        <f t="shared" si="485"/>
        <v>0</v>
      </c>
      <c r="BV237" s="53">
        <f t="shared" si="486"/>
        <v>0</v>
      </c>
      <c r="BW237" s="53">
        <f t="shared" si="487"/>
        <v>0</v>
      </c>
      <c r="BX237" s="53">
        <f t="shared" si="488"/>
        <v>0</v>
      </c>
      <c r="BY237" s="53">
        <f t="shared" si="489"/>
        <v>0</v>
      </c>
      <c r="BZ237" s="10">
        <f t="shared" si="530"/>
        <v>0</v>
      </c>
      <c r="CA237" s="54">
        <f t="shared" si="531"/>
        <v>0</v>
      </c>
      <c r="CB237" s="10">
        <f t="shared" si="532"/>
        <v>0</v>
      </c>
      <c r="CC237" s="53" cm="1">
        <f t="array" aca="1" ref="CC237" ca="1">BZ237*CELL("contents",$Q237)</f>
        <v>0</v>
      </c>
      <c r="CD237" s="53" cm="1">
        <f t="array" aca="1" ref="CD237" ca="1">CA237*CELL("contents",$Q237)</f>
        <v>0</v>
      </c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>
        <f t="shared" si="533"/>
        <v>0</v>
      </c>
      <c r="CR237" s="51">
        <f t="shared" si="534"/>
        <v>0</v>
      </c>
      <c r="CS237" s="53">
        <f t="shared" si="535"/>
        <v>0</v>
      </c>
      <c r="CT237" s="53">
        <f t="shared" si="548"/>
        <v>0</v>
      </c>
      <c r="CU237" s="53">
        <f t="shared" si="549"/>
        <v>0</v>
      </c>
      <c r="CV237" s="53">
        <f t="shared" si="550"/>
        <v>0</v>
      </c>
      <c r="CW237" s="53">
        <f t="shared" si="551"/>
        <v>0</v>
      </c>
      <c r="CX237" s="53">
        <f t="shared" si="552"/>
        <v>0</v>
      </c>
      <c r="CY237" s="53">
        <f t="shared" si="553"/>
        <v>0</v>
      </c>
      <c r="CZ237" s="53">
        <f t="shared" si="554"/>
        <v>0</v>
      </c>
      <c r="DA237" s="53">
        <f t="shared" si="555"/>
        <v>0</v>
      </c>
      <c r="DB237" s="53">
        <f t="shared" si="556"/>
        <v>0</v>
      </c>
      <c r="DC237" s="53">
        <f t="shared" si="557"/>
        <v>0</v>
      </c>
      <c r="DD237" s="53">
        <f t="shared" si="558"/>
        <v>0</v>
      </c>
      <c r="DE237" s="10">
        <f t="shared" si="536"/>
        <v>0</v>
      </c>
      <c r="DF237" s="54">
        <f t="shared" si="537"/>
        <v>0</v>
      </c>
      <c r="DG237" s="10">
        <f t="shared" si="538"/>
        <v>0</v>
      </c>
      <c r="DH237" s="53" cm="1">
        <f t="array" aca="1" ref="DH237" ca="1">DE237*CELL("contents",$Q237)</f>
        <v>0</v>
      </c>
      <c r="DI237" s="53" cm="1">
        <f t="array" aca="1" ref="DI237" ca="1">DF237*CELL("contents",$Q237)</f>
        <v>0</v>
      </c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>
        <f t="shared" si="539"/>
        <v>0</v>
      </c>
      <c r="DW237" s="51">
        <f t="shared" si="540"/>
        <v>0</v>
      </c>
      <c r="DX237" s="53">
        <f t="shared" si="490"/>
        <v>0</v>
      </c>
      <c r="DY237" s="53">
        <f t="shared" si="491"/>
        <v>0</v>
      </c>
      <c r="DZ237" s="53">
        <f t="shared" si="492"/>
        <v>0</v>
      </c>
      <c r="EA237" s="53">
        <f t="shared" si="493"/>
        <v>0</v>
      </c>
      <c r="EB237" s="53">
        <f t="shared" si="494"/>
        <v>0</v>
      </c>
      <c r="EC237" s="53">
        <f t="shared" si="495"/>
        <v>0</v>
      </c>
      <c r="ED237" s="53">
        <f t="shared" si="496"/>
        <v>0</v>
      </c>
      <c r="EE237" s="53">
        <f t="shared" si="497"/>
        <v>0</v>
      </c>
      <c r="EF237" s="53">
        <f t="shared" si="498"/>
        <v>0</v>
      </c>
      <c r="EG237" s="53">
        <f t="shared" si="499"/>
        <v>0</v>
      </c>
      <c r="EH237" s="53">
        <f t="shared" si="500"/>
        <v>0</v>
      </c>
      <c r="EI237" s="53">
        <f t="shared" si="501"/>
        <v>0</v>
      </c>
      <c r="EJ237" s="10">
        <f t="shared" si="541"/>
        <v>0</v>
      </c>
      <c r="EK237" s="54">
        <f t="shared" si="542"/>
        <v>0</v>
      </c>
      <c r="EL237" s="10">
        <f t="shared" si="543"/>
        <v>0</v>
      </c>
      <c r="EM237" s="53" cm="1">
        <f t="array" aca="1" ref="EM237" ca="1">EJ237*CELL("contents",$Q237)</f>
        <v>0</v>
      </c>
      <c r="EN237" s="53" cm="1">
        <f t="array" aca="1" ref="EN237" ca="1">EK237*CELL("contents",$Q237)</f>
        <v>0</v>
      </c>
      <c r="EO237" s="11">
        <f t="shared" si="544"/>
        <v>14096.7</v>
      </c>
      <c r="EP237" s="2">
        <v>1</v>
      </c>
      <c r="EQ237" s="2">
        <f t="shared" ref="EQ237:ET237" si="587">EP237*1.0215</f>
        <v>1.0215000000000001</v>
      </c>
      <c r="ER237" s="2">
        <f t="shared" si="587"/>
        <v>1.0434622500000001</v>
      </c>
      <c r="ES237" s="2">
        <f t="shared" si="587"/>
        <v>1.0658966883750003</v>
      </c>
      <c r="ET237" s="2">
        <f t="shared" si="587"/>
        <v>1.0888134671750629</v>
      </c>
      <c r="EU237" s="53">
        <f t="shared" si="503"/>
        <v>14096.7</v>
      </c>
      <c r="EV237" s="53">
        <f t="shared" si="546"/>
        <v>0</v>
      </c>
      <c r="EW237" s="69">
        <f t="shared" si="504"/>
        <v>0</v>
      </c>
      <c r="EX237" s="69">
        <f t="shared" si="505"/>
        <v>0</v>
      </c>
      <c r="EY237" s="9">
        <f t="shared" si="560"/>
        <v>0</v>
      </c>
      <c r="EZ237" s="9">
        <f t="shared" si="522"/>
        <v>0</v>
      </c>
      <c r="FA237" s="9">
        <f t="shared" si="523"/>
        <v>0</v>
      </c>
      <c r="FB237" s="9">
        <f t="shared" si="524"/>
        <v>0</v>
      </c>
      <c r="FC237" t="s">
        <v>1541</v>
      </c>
    </row>
    <row r="238" spans="1:159" ht="25.5" x14ac:dyDescent="0.25">
      <c r="A238" s="2">
        <v>1.2</v>
      </c>
      <c r="B238" s="3" t="s">
        <v>647</v>
      </c>
      <c r="C238" s="4" t="s">
        <v>157</v>
      </c>
      <c r="D238" s="2" t="s">
        <v>648</v>
      </c>
      <c r="E238" s="21" t="s">
        <v>649</v>
      </c>
      <c r="F238" s="2"/>
      <c r="G238" s="4" t="s">
        <v>151</v>
      </c>
      <c r="H238" s="6" t="s">
        <v>163</v>
      </c>
      <c r="I238" s="4" t="s">
        <v>167</v>
      </c>
      <c r="J238" s="7" t="s">
        <v>154</v>
      </c>
      <c r="K238" s="75">
        <v>115</v>
      </c>
      <c r="L238" s="81">
        <v>115</v>
      </c>
      <c r="M238" s="56">
        <v>0</v>
      </c>
      <c r="N238" s="86">
        <v>0</v>
      </c>
      <c r="O238" s="6" t="s">
        <v>155</v>
      </c>
      <c r="P238" s="2" t="s">
        <v>352</v>
      </c>
      <c r="Q238" s="200">
        <f>VLOOKUP(P238,Contingencies!$A$2:$D$7,4,FALSE)</f>
        <v>0.2</v>
      </c>
      <c r="R238" s="53">
        <f t="shared" si="465"/>
        <v>845.80200000000013</v>
      </c>
      <c r="S238" s="67">
        <f t="shared" si="506"/>
        <v>0</v>
      </c>
      <c r="T238" s="4"/>
      <c r="U238" s="2"/>
      <c r="V238" s="2"/>
      <c r="W238" s="42"/>
      <c r="X238" s="37">
        <v>36</v>
      </c>
      <c r="Y238" s="37"/>
      <c r="Z238" s="38"/>
      <c r="AA238" s="38"/>
      <c r="AB238" s="38"/>
      <c r="AC238" s="38"/>
      <c r="AD238" s="2"/>
      <c r="AE238" s="2"/>
      <c r="AF238" s="2"/>
      <c r="AG238" s="2">
        <f t="shared" si="507"/>
        <v>36</v>
      </c>
      <c r="AH238" s="51">
        <f t="shared" si="525"/>
        <v>0.24</v>
      </c>
      <c r="AI238" s="53">
        <f t="shared" si="466"/>
        <v>0</v>
      </c>
      <c r="AJ238" s="53">
        <f t="shared" si="467"/>
        <v>0</v>
      </c>
      <c r="AK238" s="53">
        <f t="shared" si="468"/>
        <v>0</v>
      </c>
      <c r="AL238" s="53">
        <f t="shared" si="469"/>
        <v>4229.01</v>
      </c>
      <c r="AM238" s="53">
        <f t="shared" si="470"/>
        <v>0</v>
      </c>
      <c r="AN238" s="53">
        <f t="shared" si="471"/>
        <v>0</v>
      </c>
      <c r="AO238" s="53">
        <f t="shared" si="472"/>
        <v>0</v>
      </c>
      <c r="AP238" s="53">
        <f t="shared" si="473"/>
        <v>0</v>
      </c>
      <c r="AQ238" s="53">
        <f t="shared" si="474"/>
        <v>0</v>
      </c>
      <c r="AR238" s="53">
        <f t="shared" si="475"/>
        <v>0</v>
      </c>
      <c r="AS238" s="53">
        <f t="shared" si="476"/>
        <v>0</v>
      </c>
      <c r="AT238" s="53">
        <f t="shared" si="477"/>
        <v>0</v>
      </c>
      <c r="AU238" s="10">
        <f t="shared" si="526"/>
        <v>4229.01</v>
      </c>
      <c r="AV238" s="54">
        <f t="shared" si="547"/>
        <v>0</v>
      </c>
      <c r="AW238" s="10">
        <f t="shared" si="527"/>
        <v>4229.01</v>
      </c>
      <c r="AX238" s="53" cm="1">
        <f t="array" aca="1" ref="AX238" ca="1">AU238*CELL("contents",$Q238)</f>
        <v>845.80200000000013</v>
      </c>
      <c r="AY238" s="53" cm="1">
        <f t="array" aca="1" ref="AY238" ca="1">AV238*CELL("contents",$Q238)</f>
        <v>0</v>
      </c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>
        <f t="shared" si="528"/>
        <v>0</v>
      </c>
      <c r="BM238" s="51">
        <f t="shared" si="529"/>
        <v>0</v>
      </c>
      <c r="BN238" s="53">
        <f t="shared" si="478"/>
        <v>0</v>
      </c>
      <c r="BO238" s="53">
        <f t="shared" si="479"/>
        <v>0</v>
      </c>
      <c r="BP238" s="53">
        <f t="shared" si="480"/>
        <v>0</v>
      </c>
      <c r="BQ238" s="53">
        <f t="shared" si="481"/>
        <v>0</v>
      </c>
      <c r="BR238" s="53">
        <f t="shared" si="482"/>
        <v>0</v>
      </c>
      <c r="BS238" s="53">
        <f t="shared" si="483"/>
        <v>0</v>
      </c>
      <c r="BT238" s="53">
        <f t="shared" si="484"/>
        <v>0</v>
      </c>
      <c r="BU238" s="53">
        <f t="shared" si="485"/>
        <v>0</v>
      </c>
      <c r="BV238" s="53">
        <f t="shared" si="486"/>
        <v>0</v>
      </c>
      <c r="BW238" s="53">
        <f t="shared" si="487"/>
        <v>0</v>
      </c>
      <c r="BX238" s="53">
        <f t="shared" si="488"/>
        <v>0</v>
      </c>
      <c r="BY238" s="53">
        <f t="shared" si="489"/>
        <v>0</v>
      </c>
      <c r="BZ238" s="10">
        <f t="shared" si="530"/>
        <v>0</v>
      </c>
      <c r="CA238" s="54">
        <f t="shared" si="531"/>
        <v>0</v>
      </c>
      <c r="CB238" s="10">
        <f t="shared" si="532"/>
        <v>0</v>
      </c>
      <c r="CC238" s="53" cm="1">
        <f t="array" aca="1" ref="CC238" ca="1">BZ238*CELL("contents",$Q238)</f>
        <v>0</v>
      </c>
      <c r="CD238" s="53" cm="1">
        <f t="array" aca="1" ref="CD238" ca="1">CA238*CELL("contents",$Q238)</f>
        <v>0</v>
      </c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>
        <f t="shared" si="533"/>
        <v>0</v>
      </c>
      <c r="CR238" s="51">
        <f t="shared" si="534"/>
        <v>0</v>
      </c>
      <c r="CS238" s="53">
        <f t="shared" si="535"/>
        <v>0</v>
      </c>
      <c r="CT238" s="53">
        <f t="shared" si="548"/>
        <v>0</v>
      </c>
      <c r="CU238" s="53">
        <f t="shared" si="549"/>
        <v>0</v>
      </c>
      <c r="CV238" s="53">
        <f t="shared" si="550"/>
        <v>0</v>
      </c>
      <c r="CW238" s="53">
        <f t="shared" si="551"/>
        <v>0</v>
      </c>
      <c r="CX238" s="53">
        <f t="shared" si="552"/>
        <v>0</v>
      </c>
      <c r="CY238" s="53">
        <f t="shared" si="553"/>
        <v>0</v>
      </c>
      <c r="CZ238" s="53">
        <f t="shared" si="554"/>
        <v>0</v>
      </c>
      <c r="DA238" s="53">
        <f t="shared" si="555"/>
        <v>0</v>
      </c>
      <c r="DB238" s="53">
        <f t="shared" si="556"/>
        <v>0</v>
      </c>
      <c r="DC238" s="53">
        <f t="shared" si="557"/>
        <v>0</v>
      </c>
      <c r="DD238" s="53">
        <f t="shared" si="558"/>
        <v>0</v>
      </c>
      <c r="DE238" s="10">
        <f t="shared" si="536"/>
        <v>0</v>
      </c>
      <c r="DF238" s="54">
        <f t="shared" si="537"/>
        <v>0</v>
      </c>
      <c r="DG238" s="10">
        <f t="shared" si="538"/>
        <v>0</v>
      </c>
      <c r="DH238" s="53" cm="1">
        <f t="array" aca="1" ref="DH238" ca="1">DE238*CELL("contents",$Q238)</f>
        <v>0</v>
      </c>
      <c r="DI238" s="53" cm="1">
        <f t="array" aca="1" ref="DI238" ca="1">DF238*CELL("contents",$Q238)</f>
        <v>0</v>
      </c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>
        <f t="shared" si="539"/>
        <v>0</v>
      </c>
      <c r="DW238" s="51">
        <f t="shared" si="540"/>
        <v>0</v>
      </c>
      <c r="DX238" s="53">
        <f t="shared" si="490"/>
        <v>0</v>
      </c>
      <c r="DY238" s="53">
        <f t="shared" si="491"/>
        <v>0</v>
      </c>
      <c r="DZ238" s="53">
        <f t="shared" si="492"/>
        <v>0</v>
      </c>
      <c r="EA238" s="53">
        <f t="shared" si="493"/>
        <v>0</v>
      </c>
      <c r="EB238" s="53">
        <f t="shared" si="494"/>
        <v>0</v>
      </c>
      <c r="EC238" s="53">
        <f t="shared" si="495"/>
        <v>0</v>
      </c>
      <c r="ED238" s="53">
        <f t="shared" si="496"/>
        <v>0</v>
      </c>
      <c r="EE238" s="53">
        <f t="shared" si="497"/>
        <v>0</v>
      </c>
      <c r="EF238" s="53">
        <f t="shared" si="498"/>
        <v>0</v>
      </c>
      <c r="EG238" s="53">
        <f t="shared" si="499"/>
        <v>0</v>
      </c>
      <c r="EH238" s="53">
        <f t="shared" si="500"/>
        <v>0</v>
      </c>
      <c r="EI238" s="53">
        <f t="shared" si="501"/>
        <v>0</v>
      </c>
      <c r="EJ238" s="10">
        <f t="shared" si="541"/>
        <v>0</v>
      </c>
      <c r="EK238" s="54">
        <f t="shared" si="542"/>
        <v>0</v>
      </c>
      <c r="EL238" s="10">
        <f t="shared" si="543"/>
        <v>0</v>
      </c>
      <c r="EM238" s="53" cm="1">
        <f t="array" aca="1" ref="EM238" ca="1">EJ238*CELL("contents",$Q238)</f>
        <v>0</v>
      </c>
      <c r="EN238" s="53" cm="1">
        <f t="array" aca="1" ref="EN238" ca="1">EK238*CELL("contents",$Q238)</f>
        <v>0</v>
      </c>
      <c r="EO238" s="11">
        <f t="shared" si="544"/>
        <v>4229.01</v>
      </c>
      <c r="EP238" s="2">
        <v>1</v>
      </c>
      <c r="EQ238" s="2">
        <f t="shared" ref="EQ238:ET238" si="588">EP238*1.0215</f>
        <v>1.0215000000000001</v>
      </c>
      <c r="ER238" s="2">
        <f t="shared" si="588"/>
        <v>1.0434622500000001</v>
      </c>
      <c r="ES238" s="2">
        <f t="shared" si="588"/>
        <v>1.0658966883750003</v>
      </c>
      <c r="ET238" s="2">
        <f t="shared" si="588"/>
        <v>1.0888134671750629</v>
      </c>
      <c r="EU238" s="53">
        <f t="shared" si="503"/>
        <v>4229.01</v>
      </c>
      <c r="EV238" s="53">
        <f t="shared" si="546"/>
        <v>0</v>
      </c>
      <c r="EW238" s="69">
        <f t="shared" si="504"/>
        <v>0</v>
      </c>
      <c r="EX238" s="69">
        <f t="shared" si="505"/>
        <v>0</v>
      </c>
      <c r="EY238" s="9">
        <f t="shared" si="560"/>
        <v>0</v>
      </c>
      <c r="EZ238" s="9">
        <f t="shared" si="522"/>
        <v>0</v>
      </c>
      <c r="FA238" s="9">
        <f t="shared" si="523"/>
        <v>0</v>
      </c>
      <c r="FB238" s="9">
        <f t="shared" si="524"/>
        <v>0</v>
      </c>
      <c r="FC238" t="s">
        <v>1541</v>
      </c>
    </row>
    <row r="239" spans="1:159" ht="25.5" x14ac:dyDescent="0.25">
      <c r="A239" s="2">
        <v>1.2</v>
      </c>
      <c r="B239" s="3" t="s">
        <v>650</v>
      </c>
      <c r="C239" s="4" t="s">
        <v>157</v>
      </c>
      <c r="D239" s="2" t="s">
        <v>651</v>
      </c>
      <c r="E239" s="21" t="s">
        <v>652</v>
      </c>
      <c r="F239" s="2"/>
      <c r="G239" s="4" t="s">
        <v>151</v>
      </c>
      <c r="H239" s="6" t="s">
        <v>163</v>
      </c>
      <c r="I239" s="4" t="s">
        <v>167</v>
      </c>
      <c r="J239" s="7" t="s">
        <v>154</v>
      </c>
      <c r="K239" s="75">
        <v>115</v>
      </c>
      <c r="L239" s="81">
        <v>115</v>
      </c>
      <c r="M239" s="56">
        <v>0</v>
      </c>
      <c r="N239" s="86">
        <v>0</v>
      </c>
      <c r="O239" s="6" t="s">
        <v>155</v>
      </c>
      <c r="P239" s="2" t="s">
        <v>352</v>
      </c>
      <c r="Q239" s="200">
        <f>VLOOKUP(P239,Contingencies!$A$2:$D$7,4,FALSE)</f>
        <v>0.2</v>
      </c>
      <c r="R239" s="53">
        <f t="shared" si="465"/>
        <v>939.7800000000002</v>
      </c>
      <c r="S239" s="67">
        <f t="shared" si="506"/>
        <v>0</v>
      </c>
      <c r="T239" s="4"/>
      <c r="U239" s="2"/>
      <c r="V239" s="2"/>
      <c r="W239" s="42"/>
      <c r="X239" s="38"/>
      <c r="Y239" s="37">
        <v>20</v>
      </c>
      <c r="Z239" s="37">
        <v>20</v>
      </c>
      <c r="AA239" s="38"/>
      <c r="AB239" s="38"/>
      <c r="AC239" s="38"/>
      <c r="AD239" s="2"/>
      <c r="AE239" s="2"/>
      <c r="AF239" s="2"/>
      <c r="AG239" s="2">
        <f t="shared" si="507"/>
        <v>40</v>
      </c>
      <c r="AH239" s="51">
        <f t="shared" si="525"/>
        <v>0.26666666666666666</v>
      </c>
      <c r="AI239" s="53">
        <f t="shared" si="466"/>
        <v>0</v>
      </c>
      <c r="AJ239" s="53">
        <f t="shared" si="467"/>
        <v>0</v>
      </c>
      <c r="AK239" s="53">
        <f t="shared" si="468"/>
        <v>0</v>
      </c>
      <c r="AL239" s="53">
        <f t="shared" si="469"/>
        <v>0</v>
      </c>
      <c r="AM239" s="53">
        <f t="shared" si="470"/>
        <v>2349.4500000000003</v>
      </c>
      <c r="AN239" s="53">
        <f t="shared" si="471"/>
        <v>2349.4500000000003</v>
      </c>
      <c r="AO239" s="53">
        <f t="shared" si="472"/>
        <v>0</v>
      </c>
      <c r="AP239" s="53">
        <f t="shared" si="473"/>
        <v>0</v>
      </c>
      <c r="AQ239" s="53">
        <f t="shared" si="474"/>
        <v>0</v>
      </c>
      <c r="AR239" s="53">
        <f t="shared" si="475"/>
        <v>0</v>
      </c>
      <c r="AS239" s="53">
        <f t="shared" si="476"/>
        <v>0</v>
      </c>
      <c r="AT239" s="53">
        <f t="shared" si="477"/>
        <v>0</v>
      </c>
      <c r="AU239" s="10">
        <f t="shared" si="526"/>
        <v>4698.9000000000005</v>
      </c>
      <c r="AV239" s="54">
        <f t="shared" si="547"/>
        <v>0</v>
      </c>
      <c r="AW239" s="10">
        <f t="shared" si="527"/>
        <v>4698.9000000000005</v>
      </c>
      <c r="AX239" s="53" cm="1">
        <f t="array" aca="1" ref="AX239" ca="1">AU239*CELL("contents",$Q239)</f>
        <v>939.7800000000002</v>
      </c>
      <c r="AY239" s="53" cm="1">
        <f t="array" aca="1" ref="AY239" ca="1">AV239*CELL("contents",$Q239)</f>
        <v>0</v>
      </c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>
        <f t="shared" si="528"/>
        <v>0</v>
      </c>
      <c r="BM239" s="51">
        <f t="shared" si="529"/>
        <v>0</v>
      </c>
      <c r="BN239" s="53">
        <f t="shared" si="478"/>
        <v>0</v>
      </c>
      <c r="BO239" s="53">
        <f t="shared" si="479"/>
        <v>0</v>
      </c>
      <c r="BP239" s="53">
        <f t="shared" si="480"/>
        <v>0</v>
      </c>
      <c r="BQ239" s="53">
        <f t="shared" si="481"/>
        <v>0</v>
      </c>
      <c r="BR239" s="53">
        <f t="shared" si="482"/>
        <v>0</v>
      </c>
      <c r="BS239" s="53">
        <f t="shared" si="483"/>
        <v>0</v>
      </c>
      <c r="BT239" s="53">
        <f t="shared" si="484"/>
        <v>0</v>
      </c>
      <c r="BU239" s="53">
        <f t="shared" si="485"/>
        <v>0</v>
      </c>
      <c r="BV239" s="53">
        <f t="shared" si="486"/>
        <v>0</v>
      </c>
      <c r="BW239" s="53">
        <f t="shared" si="487"/>
        <v>0</v>
      </c>
      <c r="BX239" s="53">
        <f t="shared" si="488"/>
        <v>0</v>
      </c>
      <c r="BY239" s="53">
        <f t="shared" si="489"/>
        <v>0</v>
      </c>
      <c r="BZ239" s="10">
        <f t="shared" si="530"/>
        <v>0</v>
      </c>
      <c r="CA239" s="54">
        <f t="shared" si="531"/>
        <v>0</v>
      </c>
      <c r="CB239" s="10">
        <f t="shared" si="532"/>
        <v>0</v>
      </c>
      <c r="CC239" s="53" cm="1">
        <f t="array" aca="1" ref="CC239" ca="1">BZ239*CELL("contents",$Q239)</f>
        <v>0</v>
      </c>
      <c r="CD239" s="53" cm="1">
        <f t="array" aca="1" ref="CD239" ca="1">CA239*CELL("contents",$Q239)</f>
        <v>0</v>
      </c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>
        <f t="shared" si="533"/>
        <v>0</v>
      </c>
      <c r="CR239" s="51">
        <f t="shared" si="534"/>
        <v>0</v>
      </c>
      <c r="CS239" s="53">
        <f t="shared" si="535"/>
        <v>0</v>
      </c>
      <c r="CT239" s="53">
        <f t="shared" si="548"/>
        <v>0</v>
      </c>
      <c r="CU239" s="53">
        <f t="shared" si="549"/>
        <v>0</v>
      </c>
      <c r="CV239" s="53">
        <f t="shared" si="550"/>
        <v>0</v>
      </c>
      <c r="CW239" s="53">
        <f t="shared" si="551"/>
        <v>0</v>
      </c>
      <c r="CX239" s="53">
        <f t="shared" si="552"/>
        <v>0</v>
      </c>
      <c r="CY239" s="53">
        <f t="shared" si="553"/>
        <v>0</v>
      </c>
      <c r="CZ239" s="53">
        <f t="shared" si="554"/>
        <v>0</v>
      </c>
      <c r="DA239" s="53">
        <f t="shared" si="555"/>
        <v>0</v>
      </c>
      <c r="DB239" s="53">
        <f t="shared" si="556"/>
        <v>0</v>
      </c>
      <c r="DC239" s="53">
        <f t="shared" si="557"/>
        <v>0</v>
      </c>
      <c r="DD239" s="53">
        <f t="shared" si="558"/>
        <v>0</v>
      </c>
      <c r="DE239" s="10">
        <f t="shared" si="536"/>
        <v>0</v>
      </c>
      <c r="DF239" s="54">
        <f t="shared" si="537"/>
        <v>0</v>
      </c>
      <c r="DG239" s="10">
        <f t="shared" si="538"/>
        <v>0</v>
      </c>
      <c r="DH239" s="53" cm="1">
        <f t="array" aca="1" ref="DH239" ca="1">DE239*CELL("contents",$Q239)</f>
        <v>0</v>
      </c>
      <c r="DI239" s="53" cm="1">
        <f t="array" aca="1" ref="DI239" ca="1">DF239*CELL("contents",$Q239)</f>
        <v>0</v>
      </c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>
        <f t="shared" si="539"/>
        <v>0</v>
      </c>
      <c r="DW239" s="51">
        <f t="shared" si="540"/>
        <v>0</v>
      </c>
      <c r="DX239" s="53">
        <f t="shared" si="490"/>
        <v>0</v>
      </c>
      <c r="DY239" s="53">
        <f t="shared" si="491"/>
        <v>0</v>
      </c>
      <c r="DZ239" s="53">
        <f t="shared" si="492"/>
        <v>0</v>
      </c>
      <c r="EA239" s="53">
        <f t="shared" si="493"/>
        <v>0</v>
      </c>
      <c r="EB239" s="53">
        <f t="shared" si="494"/>
        <v>0</v>
      </c>
      <c r="EC239" s="53">
        <f t="shared" si="495"/>
        <v>0</v>
      </c>
      <c r="ED239" s="53">
        <f t="shared" si="496"/>
        <v>0</v>
      </c>
      <c r="EE239" s="53">
        <f t="shared" si="497"/>
        <v>0</v>
      </c>
      <c r="EF239" s="53">
        <f t="shared" si="498"/>
        <v>0</v>
      </c>
      <c r="EG239" s="53">
        <f t="shared" si="499"/>
        <v>0</v>
      </c>
      <c r="EH239" s="53">
        <f t="shared" si="500"/>
        <v>0</v>
      </c>
      <c r="EI239" s="53">
        <f t="shared" si="501"/>
        <v>0</v>
      </c>
      <c r="EJ239" s="10">
        <f t="shared" si="541"/>
        <v>0</v>
      </c>
      <c r="EK239" s="54">
        <f t="shared" si="542"/>
        <v>0</v>
      </c>
      <c r="EL239" s="10">
        <f t="shared" si="543"/>
        <v>0</v>
      </c>
      <c r="EM239" s="53" cm="1">
        <f t="array" aca="1" ref="EM239" ca="1">EJ239*CELL("contents",$Q239)</f>
        <v>0</v>
      </c>
      <c r="EN239" s="53" cm="1">
        <f t="array" aca="1" ref="EN239" ca="1">EK239*CELL("contents",$Q239)</f>
        <v>0</v>
      </c>
      <c r="EO239" s="11">
        <f t="shared" si="544"/>
        <v>4698.9000000000005</v>
      </c>
      <c r="EP239" s="2">
        <v>1</v>
      </c>
      <c r="EQ239" s="2">
        <f t="shared" ref="EQ239:ET239" si="589">EP239*1.0215</f>
        <v>1.0215000000000001</v>
      </c>
      <c r="ER239" s="2">
        <f t="shared" si="589"/>
        <v>1.0434622500000001</v>
      </c>
      <c r="ES239" s="2">
        <f t="shared" si="589"/>
        <v>1.0658966883750003</v>
      </c>
      <c r="ET239" s="2">
        <f t="shared" si="589"/>
        <v>1.0888134671750629</v>
      </c>
      <c r="EU239" s="53">
        <f t="shared" si="503"/>
        <v>4698.9000000000005</v>
      </c>
      <c r="EV239" s="53">
        <f t="shared" si="546"/>
        <v>0</v>
      </c>
      <c r="EW239" s="69">
        <f t="shared" si="504"/>
        <v>0</v>
      </c>
      <c r="EX239" s="69">
        <f t="shared" si="505"/>
        <v>0</v>
      </c>
      <c r="EY239" s="9">
        <f t="shared" si="560"/>
        <v>0</v>
      </c>
      <c r="EZ239" s="9">
        <f t="shared" si="522"/>
        <v>0</v>
      </c>
      <c r="FA239" s="9">
        <f t="shared" si="523"/>
        <v>0</v>
      </c>
      <c r="FB239" s="9">
        <f t="shared" si="524"/>
        <v>0</v>
      </c>
      <c r="FC239" t="s">
        <v>1541</v>
      </c>
    </row>
    <row r="240" spans="1:159" x14ac:dyDescent="0.25">
      <c r="A240" s="2">
        <v>1.2</v>
      </c>
      <c r="B240" s="3" t="s">
        <v>653</v>
      </c>
      <c r="C240" s="4" t="s">
        <v>157</v>
      </c>
      <c r="D240" s="2" t="s">
        <v>654</v>
      </c>
      <c r="E240" s="21" t="s">
        <v>655</v>
      </c>
      <c r="F240" s="2"/>
      <c r="G240" s="4" t="s">
        <v>151</v>
      </c>
      <c r="H240" s="6" t="s">
        <v>163</v>
      </c>
      <c r="I240" s="4" t="s">
        <v>167</v>
      </c>
      <c r="J240" s="7" t="s">
        <v>154</v>
      </c>
      <c r="K240" s="75">
        <v>115</v>
      </c>
      <c r="L240" s="81">
        <v>115</v>
      </c>
      <c r="M240" s="56">
        <v>0</v>
      </c>
      <c r="N240" s="86">
        <v>0</v>
      </c>
      <c r="O240" s="6" t="s">
        <v>155</v>
      </c>
      <c r="P240" s="2" t="s">
        <v>352</v>
      </c>
      <c r="Q240" s="200">
        <f>VLOOKUP(P240,Contingencies!$A$2:$D$7,4,FALSE)</f>
        <v>0.2</v>
      </c>
      <c r="R240" s="53">
        <f t="shared" si="465"/>
        <v>469.8900000000001</v>
      </c>
      <c r="S240" s="67">
        <f t="shared" si="506"/>
        <v>0</v>
      </c>
      <c r="T240" s="4"/>
      <c r="U240" s="2"/>
      <c r="V240" s="2"/>
      <c r="W240" s="42"/>
      <c r="X240" s="2"/>
      <c r="Y240" s="38"/>
      <c r="Z240" s="37">
        <v>20</v>
      </c>
      <c r="AA240" s="38"/>
      <c r="AB240" s="38"/>
      <c r="AC240" s="38"/>
      <c r="AD240" s="2"/>
      <c r="AE240" s="2"/>
      <c r="AF240" s="2"/>
      <c r="AG240" s="2">
        <f t="shared" si="507"/>
        <v>20</v>
      </c>
      <c r="AH240" s="51">
        <f t="shared" si="525"/>
        <v>0.13333333333333333</v>
      </c>
      <c r="AI240" s="53">
        <f t="shared" si="466"/>
        <v>0</v>
      </c>
      <c r="AJ240" s="53">
        <f t="shared" si="467"/>
        <v>0</v>
      </c>
      <c r="AK240" s="53">
        <f t="shared" si="468"/>
        <v>0</v>
      </c>
      <c r="AL240" s="53">
        <f t="shared" si="469"/>
        <v>0</v>
      </c>
      <c r="AM240" s="53">
        <f t="shared" si="470"/>
        <v>0</v>
      </c>
      <c r="AN240" s="53">
        <f t="shared" si="471"/>
        <v>2349.4500000000003</v>
      </c>
      <c r="AO240" s="53">
        <f t="shared" si="472"/>
        <v>0</v>
      </c>
      <c r="AP240" s="53">
        <f t="shared" si="473"/>
        <v>0</v>
      </c>
      <c r="AQ240" s="53">
        <f t="shared" si="474"/>
        <v>0</v>
      </c>
      <c r="AR240" s="53">
        <f t="shared" si="475"/>
        <v>0</v>
      </c>
      <c r="AS240" s="53">
        <f t="shared" si="476"/>
        <v>0</v>
      </c>
      <c r="AT240" s="53">
        <f t="shared" si="477"/>
        <v>0</v>
      </c>
      <c r="AU240" s="10">
        <f t="shared" si="526"/>
        <v>2349.4500000000003</v>
      </c>
      <c r="AV240" s="54">
        <f t="shared" si="547"/>
        <v>0</v>
      </c>
      <c r="AW240" s="10">
        <f t="shared" si="527"/>
        <v>2349.4500000000003</v>
      </c>
      <c r="AX240" s="53" cm="1">
        <f t="array" aca="1" ref="AX240" ca="1">AU240*CELL("contents",$Q240)</f>
        <v>469.8900000000001</v>
      </c>
      <c r="AY240" s="53" cm="1">
        <f t="array" aca="1" ref="AY240" ca="1">AV240*CELL("contents",$Q240)</f>
        <v>0</v>
      </c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>
        <f t="shared" si="528"/>
        <v>0</v>
      </c>
      <c r="BM240" s="51">
        <f t="shared" si="529"/>
        <v>0</v>
      </c>
      <c r="BN240" s="53">
        <f t="shared" si="478"/>
        <v>0</v>
      </c>
      <c r="BO240" s="53">
        <f t="shared" si="479"/>
        <v>0</v>
      </c>
      <c r="BP240" s="53">
        <f t="shared" si="480"/>
        <v>0</v>
      </c>
      <c r="BQ240" s="53">
        <f t="shared" si="481"/>
        <v>0</v>
      </c>
      <c r="BR240" s="53">
        <f t="shared" si="482"/>
        <v>0</v>
      </c>
      <c r="BS240" s="53">
        <f t="shared" si="483"/>
        <v>0</v>
      </c>
      <c r="BT240" s="53">
        <f t="shared" si="484"/>
        <v>0</v>
      </c>
      <c r="BU240" s="53">
        <f t="shared" si="485"/>
        <v>0</v>
      </c>
      <c r="BV240" s="53">
        <f t="shared" si="486"/>
        <v>0</v>
      </c>
      <c r="BW240" s="53">
        <f t="shared" si="487"/>
        <v>0</v>
      </c>
      <c r="BX240" s="53">
        <f t="shared" si="488"/>
        <v>0</v>
      </c>
      <c r="BY240" s="53">
        <f t="shared" si="489"/>
        <v>0</v>
      </c>
      <c r="BZ240" s="10">
        <f t="shared" si="530"/>
        <v>0</v>
      </c>
      <c r="CA240" s="54">
        <f t="shared" si="531"/>
        <v>0</v>
      </c>
      <c r="CB240" s="10">
        <f t="shared" si="532"/>
        <v>0</v>
      </c>
      <c r="CC240" s="53" cm="1">
        <f t="array" aca="1" ref="CC240" ca="1">BZ240*CELL("contents",$Q240)</f>
        <v>0</v>
      </c>
      <c r="CD240" s="53" cm="1">
        <f t="array" aca="1" ref="CD240" ca="1">CA240*CELL("contents",$Q240)</f>
        <v>0</v>
      </c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>
        <f t="shared" si="533"/>
        <v>0</v>
      </c>
      <c r="CR240" s="51">
        <f t="shared" si="534"/>
        <v>0</v>
      </c>
      <c r="CS240" s="53">
        <f t="shared" si="535"/>
        <v>0</v>
      </c>
      <c r="CT240" s="53">
        <f t="shared" si="548"/>
        <v>0</v>
      </c>
      <c r="CU240" s="53">
        <f t="shared" si="549"/>
        <v>0</v>
      </c>
      <c r="CV240" s="53">
        <f t="shared" si="550"/>
        <v>0</v>
      </c>
      <c r="CW240" s="53">
        <f t="shared" si="551"/>
        <v>0</v>
      </c>
      <c r="CX240" s="53">
        <f t="shared" si="552"/>
        <v>0</v>
      </c>
      <c r="CY240" s="53">
        <f t="shared" si="553"/>
        <v>0</v>
      </c>
      <c r="CZ240" s="53">
        <f t="shared" si="554"/>
        <v>0</v>
      </c>
      <c r="DA240" s="53">
        <f t="shared" si="555"/>
        <v>0</v>
      </c>
      <c r="DB240" s="53">
        <f t="shared" si="556"/>
        <v>0</v>
      </c>
      <c r="DC240" s="53">
        <f t="shared" si="557"/>
        <v>0</v>
      </c>
      <c r="DD240" s="53">
        <f t="shared" si="558"/>
        <v>0</v>
      </c>
      <c r="DE240" s="10">
        <f t="shared" si="536"/>
        <v>0</v>
      </c>
      <c r="DF240" s="54">
        <f t="shared" si="537"/>
        <v>0</v>
      </c>
      <c r="DG240" s="10">
        <f t="shared" si="538"/>
        <v>0</v>
      </c>
      <c r="DH240" s="53" cm="1">
        <f t="array" aca="1" ref="DH240" ca="1">DE240*CELL("contents",$Q240)</f>
        <v>0</v>
      </c>
      <c r="DI240" s="53" cm="1">
        <f t="array" aca="1" ref="DI240" ca="1">DF240*CELL("contents",$Q240)</f>
        <v>0</v>
      </c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>
        <f t="shared" si="539"/>
        <v>0</v>
      </c>
      <c r="DW240" s="51">
        <f t="shared" si="540"/>
        <v>0</v>
      </c>
      <c r="DX240" s="53">
        <f t="shared" si="490"/>
        <v>0</v>
      </c>
      <c r="DY240" s="53">
        <f t="shared" si="491"/>
        <v>0</v>
      </c>
      <c r="DZ240" s="53">
        <f t="shared" si="492"/>
        <v>0</v>
      </c>
      <c r="EA240" s="53">
        <f t="shared" si="493"/>
        <v>0</v>
      </c>
      <c r="EB240" s="53">
        <f t="shared" si="494"/>
        <v>0</v>
      </c>
      <c r="EC240" s="53">
        <f t="shared" si="495"/>
        <v>0</v>
      </c>
      <c r="ED240" s="53">
        <f t="shared" si="496"/>
        <v>0</v>
      </c>
      <c r="EE240" s="53">
        <f t="shared" si="497"/>
        <v>0</v>
      </c>
      <c r="EF240" s="53">
        <f t="shared" si="498"/>
        <v>0</v>
      </c>
      <c r="EG240" s="53">
        <f t="shared" si="499"/>
        <v>0</v>
      </c>
      <c r="EH240" s="53">
        <f t="shared" si="500"/>
        <v>0</v>
      </c>
      <c r="EI240" s="53">
        <f t="shared" si="501"/>
        <v>0</v>
      </c>
      <c r="EJ240" s="10">
        <f t="shared" si="541"/>
        <v>0</v>
      </c>
      <c r="EK240" s="54">
        <f t="shared" si="542"/>
        <v>0</v>
      </c>
      <c r="EL240" s="10">
        <f t="shared" si="543"/>
        <v>0</v>
      </c>
      <c r="EM240" s="53" cm="1">
        <f t="array" aca="1" ref="EM240" ca="1">EJ240*CELL("contents",$Q240)</f>
        <v>0</v>
      </c>
      <c r="EN240" s="53" cm="1">
        <f t="array" aca="1" ref="EN240" ca="1">EK240*CELL("contents",$Q240)</f>
        <v>0</v>
      </c>
      <c r="EO240" s="11">
        <f t="shared" si="544"/>
        <v>2349.4500000000003</v>
      </c>
      <c r="EP240" s="2">
        <v>1</v>
      </c>
      <c r="EQ240" s="2">
        <f t="shared" ref="EQ240:ET240" si="590">EP240*1.0215</f>
        <v>1.0215000000000001</v>
      </c>
      <c r="ER240" s="2">
        <f t="shared" si="590"/>
        <v>1.0434622500000001</v>
      </c>
      <c r="ES240" s="2">
        <f t="shared" si="590"/>
        <v>1.0658966883750003</v>
      </c>
      <c r="ET240" s="2">
        <f t="shared" si="590"/>
        <v>1.0888134671750629</v>
      </c>
      <c r="EU240" s="53">
        <f t="shared" si="503"/>
        <v>2349.4500000000003</v>
      </c>
      <c r="EV240" s="53">
        <f t="shared" si="546"/>
        <v>0</v>
      </c>
      <c r="EW240" s="69">
        <f t="shared" si="504"/>
        <v>0</v>
      </c>
      <c r="EX240" s="69">
        <f t="shared" si="505"/>
        <v>0</v>
      </c>
      <c r="EY240" s="9">
        <f t="shared" si="560"/>
        <v>0</v>
      </c>
      <c r="EZ240" s="9">
        <f t="shared" si="522"/>
        <v>0</v>
      </c>
      <c r="FA240" s="9">
        <f t="shared" si="523"/>
        <v>0</v>
      </c>
      <c r="FB240" s="9">
        <f t="shared" si="524"/>
        <v>0</v>
      </c>
      <c r="FC240" t="s">
        <v>1541</v>
      </c>
    </row>
    <row r="241" spans="1:159" x14ac:dyDescent="0.25">
      <c r="A241" s="2">
        <v>1.2</v>
      </c>
      <c r="B241" s="3" t="s">
        <v>656</v>
      </c>
      <c r="C241" s="4" t="s">
        <v>157</v>
      </c>
      <c r="D241" s="2" t="s">
        <v>417</v>
      </c>
      <c r="E241" s="21" t="s">
        <v>657</v>
      </c>
      <c r="F241" s="2"/>
      <c r="G241" s="4" t="s">
        <v>151</v>
      </c>
      <c r="H241" s="6" t="s">
        <v>163</v>
      </c>
      <c r="I241" s="4" t="s">
        <v>167</v>
      </c>
      <c r="J241" s="7" t="s">
        <v>154</v>
      </c>
      <c r="K241" s="75">
        <v>115</v>
      </c>
      <c r="L241" s="81">
        <v>115</v>
      </c>
      <c r="M241" s="56">
        <v>0</v>
      </c>
      <c r="N241" s="86">
        <v>0</v>
      </c>
      <c r="O241" s="6" t="s">
        <v>155</v>
      </c>
      <c r="P241" s="2" t="s">
        <v>156</v>
      </c>
      <c r="Q241" s="200">
        <f>VLOOKUP(P241,Contingencies!$A$2:$D$7,4,FALSE)</f>
        <v>0.09</v>
      </c>
      <c r="R241" s="53">
        <f t="shared" si="465"/>
        <v>211.45050000000001</v>
      </c>
      <c r="S241" s="67">
        <f t="shared" si="506"/>
        <v>0</v>
      </c>
      <c r="T241" s="4"/>
      <c r="U241" s="2"/>
      <c r="V241" s="2"/>
      <c r="W241" s="42"/>
      <c r="X241" s="2"/>
      <c r="Y241" s="38"/>
      <c r="Z241" s="38"/>
      <c r="AA241" s="37">
        <v>20</v>
      </c>
      <c r="AB241" s="38"/>
      <c r="AC241" s="38"/>
      <c r="AD241" s="2"/>
      <c r="AE241" s="2"/>
      <c r="AF241" s="2"/>
      <c r="AG241" s="2">
        <f t="shared" si="507"/>
        <v>20</v>
      </c>
      <c r="AH241" s="51">
        <f t="shared" si="525"/>
        <v>0.13333333333333333</v>
      </c>
      <c r="AI241" s="53">
        <f t="shared" si="466"/>
        <v>0</v>
      </c>
      <c r="AJ241" s="53">
        <f t="shared" si="467"/>
        <v>0</v>
      </c>
      <c r="AK241" s="53">
        <f t="shared" si="468"/>
        <v>0</v>
      </c>
      <c r="AL241" s="53">
        <f t="shared" si="469"/>
        <v>0</v>
      </c>
      <c r="AM241" s="53">
        <f t="shared" si="470"/>
        <v>0</v>
      </c>
      <c r="AN241" s="53">
        <f t="shared" si="471"/>
        <v>0</v>
      </c>
      <c r="AO241" s="53">
        <f t="shared" si="472"/>
        <v>2349.4500000000003</v>
      </c>
      <c r="AP241" s="53">
        <f t="shared" si="473"/>
        <v>0</v>
      </c>
      <c r="AQ241" s="53">
        <f t="shared" si="474"/>
        <v>0</v>
      </c>
      <c r="AR241" s="53">
        <f t="shared" si="475"/>
        <v>0</v>
      </c>
      <c r="AS241" s="53">
        <f t="shared" si="476"/>
        <v>0</v>
      </c>
      <c r="AT241" s="53">
        <f t="shared" si="477"/>
        <v>0</v>
      </c>
      <c r="AU241" s="10">
        <f t="shared" si="526"/>
        <v>2349.4500000000003</v>
      </c>
      <c r="AV241" s="54">
        <f t="shared" si="547"/>
        <v>0</v>
      </c>
      <c r="AW241" s="10">
        <f t="shared" si="527"/>
        <v>2349.4500000000003</v>
      </c>
      <c r="AX241" s="53" cm="1">
        <f t="array" aca="1" ref="AX241" ca="1">AU241*CELL("contents",$Q241)</f>
        <v>211.45050000000001</v>
      </c>
      <c r="AY241" s="53" cm="1">
        <f t="array" aca="1" ref="AY241" ca="1">AV241*CELL("contents",$Q241)</f>
        <v>0</v>
      </c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>
        <f t="shared" si="528"/>
        <v>0</v>
      </c>
      <c r="BM241" s="51">
        <f t="shared" si="529"/>
        <v>0</v>
      </c>
      <c r="BN241" s="53">
        <f t="shared" si="478"/>
        <v>0</v>
      </c>
      <c r="BO241" s="53">
        <f t="shared" si="479"/>
        <v>0</v>
      </c>
      <c r="BP241" s="53">
        <f t="shared" si="480"/>
        <v>0</v>
      </c>
      <c r="BQ241" s="53">
        <f t="shared" si="481"/>
        <v>0</v>
      </c>
      <c r="BR241" s="53">
        <f t="shared" si="482"/>
        <v>0</v>
      </c>
      <c r="BS241" s="53">
        <f t="shared" si="483"/>
        <v>0</v>
      </c>
      <c r="BT241" s="53">
        <f t="shared" si="484"/>
        <v>0</v>
      </c>
      <c r="BU241" s="53">
        <f t="shared" si="485"/>
        <v>0</v>
      </c>
      <c r="BV241" s="53">
        <f t="shared" si="486"/>
        <v>0</v>
      </c>
      <c r="BW241" s="53">
        <f t="shared" si="487"/>
        <v>0</v>
      </c>
      <c r="BX241" s="53">
        <f t="shared" si="488"/>
        <v>0</v>
      </c>
      <c r="BY241" s="53">
        <f t="shared" si="489"/>
        <v>0</v>
      </c>
      <c r="BZ241" s="10">
        <f t="shared" si="530"/>
        <v>0</v>
      </c>
      <c r="CA241" s="54">
        <f t="shared" si="531"/>
        <v>0</v>
      </c>
      <c r="CB241" s="10">
        <f t="shared" si="532"/>
        <v>0</v>
      </c>
      <c r="CC241" s="53" cm="1">
        <f t="array" aca="1" ref="CC241" ca="1">BZ241*CELL("contents",$Q241)</f>
        <v>0</v>
      </c>
      <c r="CD241" s="53" cm="1">
        <f t="array" aca="1" ref="CD241" ca="1">CA241*CELL("contents",$Q241)</f>
        <v>0</v>
      </c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>
        <f t="shared" si="533"/>
        <v>0</v>
      </c>
      <c r="CR241" s="51">
        <f t="shared" si="534"/>
        <v>0</v>
      </c>
      <c r="CS241" s="53">
        <f t="shared" si="535"/>
        <v>0</v>
      </c>
      <c r="CT241" s="53">
        <f t="shared" si="548"/>
        <v>0</v>
      </c>
      <c r="CU241" s="53">
        <f t="shared" si="549"/>
        <v>0</v>
      </c>
      <c r="CV241" s="53">
        <f t="shared" si="550"/>
        <v>0</v>
      </c>
      <c r="CW241" s="53">
        <f t="shared" si="551"/>
        <v>0</v>
      </c>
      <c r="CX241" s="53">
        <f t="shared" si="552"/>
        <v>0</v>
      </c>
      <c r="CY241" s="53">
        <f t="shared" si="553"/>
        <v>0</v>
      </c>
      <c r="CZ241" s="53">
        <f t="shared" si="554"/>
        <v>0</v>
      </c>
      <c r="DA241" s="53">
        <f t="shared" si="555"/>
        <v>0</v>
      </c>
      <c r="DB241" s="53">
        <f t="shared" si="556"/>
        <v>0</v>
      </c>
      <c r="DC241" s="53">
        <f t="shared" si="557"/>
        <v>0</v>
      </c>
      <c r="DD241" s="53">
        <f t="shared" si="558"/>
        <v>0</v>
      </c>
      <c r="DE241" s="10">
        <f t="shared" si="536"/>
        <v>0</v>
      </c>
      <c r="DF241" s="54">
        <f t="shared" si="537"/>
        <v>0</v>
      </c>
      <c r="DG241" s="10">
        <f t="shared" si="538"/>
        <v>0</v>
      </c>
      <c r="DH241" s="53" cm="1">
        <f t="array" aca="1" ref="DH241" ca="1">DE241*CELL("contents",$Q241)</f>
        <v>0</v>
      </c>
      <c r="DI241" s="53" cm="1">
        <f t="array" aca="1" ref="DI241" ca="1">DF241*CELL("contents",$Q241)</f>
        <v>0</v>
      </c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>
        <f t="shared" si="539"/>
        <v>0</v>
      </c>
      <c r="DW241" s="51">
        <f t="shared" si="540"/>
        <v>0</v>
      </c>
      <c r="DX241" s="53">
        <f t="shared" si="490"/>
        <v>0</v>
      </c>
      <c r="DY241" s="53">
        <f t="shared" si="491"/>
        <v>0</v>
      </c>
      <c r="DZ241" s="53">
        <f t="shared" si="492"/>
        <v>0</v>
      </c>
      <c r="EA241" s="53">
        <f t="shared" si="493"/>
        <v>0</v>
      </c>
      <c r="EB241" s="53">
        <f t="shared" si="494"/>
        <v>0</v>
      </c>
      <c r="EC241" s="53">
        <f t="shared" si="495"/>
        <v>0</v>
      </c>
      <c r="ED241" s="53">
        <f t="shared" si="496"/>
        <v>0</v>
      </c>
      <c r="EE241" s="53">
        <f t="shared" si="497"/>
        <v>0</v>
      </c>
      <c r="EF241" s="53">
        <f t="shared" si="498"/>
        <v>0</v>
      </c>
      <c r="EG241" s="53">
        <f t="shared" si="499"/>
        <v>0</v>
      </c>
      <c r="EH241" s="53">
        <f t="shared" si="500"/>
        <v>0</v>
      </c>
      <c r="EI241" s="53">
        <f t="shared" si="501"/>
        <v>0</v>
      </c>
      <c r="EJ241" s="10">
        <f t="shared" si="541"/>
        <v>0</v>
      </c>
      <c r="EK241" s="54">
        <f t="shared" si="542"/>
        <v>0</v>
      </c>
      <c r="EL241" s="10">
        <f t="shared" si="543"/>
        <v>0</v>
      </c>
      <c r="EM241" s="53" cm="1">
        <f t="array" aca="1" ref="EM241" ca="1">EJ241*CELL("contents",$Q241)</f>
        <v>0</v>
      </c>
      <c r="EN241" s="53" cm="1">
        <f t="array" aca="1" ref="EN241" ca="1">EK241*CELL("contents",$Q241)</f>
        <v>0</v>
      </c>
      <c r="EO241" s="11">
        <f t="shared" si="544"/>
        <v>2349.4500000000003</v>
      </c>
      <c r="EP241" s="2">
        <v>1</v>
      </c>
      <c r="EQ241" s="2">
        <f t="shared" ref="EQ241:ET241" si="591">EP241*1.0215</f>
        <v>1.0215000000000001</v>
      </c>
      <c r="ER241" s="2">
        <f t="shared" si="591"/>
        <v>1.0434622500000001</v>
      </c>
      <c r="ES241" s="2">
        <f t="shared" si="591"/>
        <v>1.0658966883750003</v>
      </c>
      <c r="ET241" s="2">
        <f t="shared" si="591"/>
        <v>1.0888134671750629</v>
      </c>
      <c r="EU241" s="53">
        <f t="shared" si="503"/>
        <v>2349.4500000000003</v>
      </c>
      <c r="EV241" s="53">
        <f t="shared" si="546"/>
        <v>0</v>
      </c>
      <c r="EW241" s="69">
        <f t="shared" si="504"/>
        <v>0</v>
      </c>
      <c r="EX241" s="69">
        <f t="shared" si="505"/>
        <v>0</v>
      </c>
      <c r="EY241" s="9">
        <f t="shared" si="560"/>
        <v>0</v>
      </c>
      <c r="EZ241" s="9">
        <f t="shared" si="522"/>
        <v>0</v>
      </c>
      <c r="FA241" s="9">
        <f t="shared" si="523"/>
        <v>0</v>
      </c>
      <c r="FB241" s="9">
        <f t="shared" si="524"/>
        <v>0</v>
      </c>
      <c r="FC241" t="s">
        <v>1541</v>
      </c>
    </row>
    <row r="242" spans="1:159" ht="25.5" x14ac:dyDescent="0.25">
      <c r="A242" s="2">
        <v>1.2</v>
      </c>
      <c r="B242" s="3" t="s">
        <v>660</v>
      </c>
      <c r="C242" s="4" t="s">
        <v>157</v>
      </c>
      <c r="D242" s="2" t="s">
        <v>661</v>
      </c>
      <c r="E242" s="21" t="s">
        <v>662</v>
      </c>
      <c r="F242" s="2"/>
      <c r="G242" s="4" t="s">
        <v>151</v>
      </c>
      <c r="H242" s="6" t="s">
        <v>163</v>
      </c>
      <c r="I242" s="4" t="s">
        <v>167</v>
      </c>
      <c r="J242" s="7" t="s">
        <v>154</v>
      </c>
      <c r="K242" s="75">
        <v>115</v>
      </c>
      <c r="L242" s="81">
        <v>115</v>
      </c>
      <c r="M242" s="57">
        <v>0</v>
      </c>
      <c r="N242" s="86">
        <v>0</v>
      </c>
      <c r="O242" s="6" t="s">
        <v>155</v>
      </c>
      <c r="P242" s="2" t="s">
        <v>352</v>
      </c>
      <c r="Q242" s="200">
        <f>VLOOKUP(P242,Contingencies!$A$2:$D$7,4,FALSE)</f>
        <v>0.2</v>
      </c>
      <c r="R242" s="53">
        <f t="shared" si="465"/>
        <v>939.7800000000002</v>
      </c>
      <c r="S242" s="67">
        <f t="shared" si="506"/>
        <v>0</v>
      </c>
      <c r="T242" s="4"/>
      <c r="U242" s="37">
        <v>40</v>
      </c>
      <c r="V242" s="2"/>
      <c r="W242" s="42"/>
      <c r="X242" s="2"/>
      <c r="Y242" s="38"/>
      <c r="Z242" s="38"/>
      <c r="AA242" s="38"/>
      <c r="AB242" s="38"/>
      <c r="AC242" s="38"/>
      <c r="AD242" s="2"/>
      <c r="AE242" s="2"/>
      <c r="AF242" s="2"/>
      <c r="AG242" s="2">
        <f t="shared" si="507"/>
        <v>40</v>
      </c>
      <c r="AH242" s="51">
        <f t="shared" si="525"/>
        <v>0.26666666666666666</v>
      </c>
      <c r="AI242" s="53">
        <f t="shared" si="466"/>
        <v>4698.9000000000005</v>
      </c>
      <c r="AJ242" s="53">
        <f t="shared" si="467"/>
        <v>0</v>
      </c>
      <c r="AK242" s="53">
        <f t="shared" si="468"/>
        <v>0</v>
      </c>
      <c r="AL242" s="53">
        <f t="shared" si="469"/>
        <v>0</v>
      </c>
      <c r="AM242" s="53">
        <f t="shared" si="470"/>
        <v>0</v>
      </c>
      <c r="AN242" s="53">
        <f t="shared" si="471"/>
        <v>0</v>
      </c>
      <c r="AO242" s="53">
        <f t="shared" si="472"/>
        <v>0</v>
      </c>
      <c r="AP242" s="53">
        <f t="shared" si="473"/>
        <v>0</v>
      </c>
      <c r="AQ242" s="53">
        <f t="shared" si="474"/>
        <v>0</v>
      </c>
      <c r="AR242" s="53">
        <f t="shared" si="475"/>
        <v>0</v>
      </c>
      <c r="AS242" s="53">
        <f t="shared" si="476"/>
        <v>0</v>
      </c>
      <c r="AT242" s="53">
        <f t="shared" si="477"/>
        <v>0</v>
      </c>
      <c r="AU242" s="10">
        <f t="shared" si="526"/>
        <v>4698.9000000000005</v>
      </c>
      <c r="AV242" s="54">
        <f t="shared" si="547"/>
        <v>0</v>
      </c>
      <c r="AW242" s="10">
        <f t="shared" si="527"/>
        <v>4698.9000000000005</v>
      </c>
      <c r="AX242" s="53" cm="1">
        <f t="array" aca="1" ref="AX242" ca="1">AU242*CELL("contents",$Q242)</f>
        <v>939.7800000000002</v>
      </c>
      <c r="AY242" s="53" cm="1">
        <f t="array" aca="1" ref="AY242" ca="1">AV242*CELL("contents",$Q242)</f>
        <v>0</v>
      </c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>
        <f t="shared" si="528"/>
        <v>0</v>
      </c>
      <c r="BM242" s="51">
        <f t="shared" si="529"/>
        <v>0</v>
      </c>
      <c r="BN242" s="53">
        <f t="shared" si="478"/>
        <v>0</v>
      </c>
      <c r="BO242" s="53">
        <f t="shared" si="479"/>
        <v>0</v>
      </c>
      <c r="BP242" s="53">
        <f t="shared" si="480"/>
        <v>0</v>
      </c>
      <c r="BQ242" s="53">
        <f t="shared" si="481"/>
        <v>0</v>
      </c>
      <c r="BR242" s="53">
        <f t="shared" si="482"/>
        <v>0</v>
      </c>
      <c r="BS242" s="53">
        <f t="shared" si="483"/>
        <v>0</v>
      </c>
      <c r="BT242" s="53">
        <f t="shared" si="484"/>
        <v>0</v>
      </c>
      <c r="BU242" s="53">
        <f t="shared" si="485"/>
        <v>0</v>
      </c>
      <c r="BV242" s="53">
        <f t="shared" si="486"/>
        <v>0</v>
      </c>
      <c r="BW242" s="53">
        <f t="shared" si="487"/>
        <v>0</v>
      </c>
      <c r="BX242" s="53">
        <f t="shared" si="488"/>
        <v>0</v>
      </c>
      <c r="BY242" s="53">
        <f t="shared" si="489"/>
        <v>0</v>
      </c>
      <c r="BZ242" s="10">
        <f t="shared" si="530"/>
        <v>0</v>
      </c>
      <c r="CA242" s="54">
        <f t="shared" si="531"/>
        <v>0</v>
      </c>
      <c r="CB242" s="10">
        <f t="shared" si="532"/>
        <v>0</v>
      </c>
      <c r="CC242" s="53" cm="1">
        <f t="array" aca="1" ref="CC242" ca="1">BZ242*CELL("contents",$Q242)</f>
        <v>0</v>
      </c>
      <c r="CD242" s="53" cm="1">
        <f t="array" aca="1" ref="CD242" ca="1">CA242*CELL("contents",$Q242)</f>
        <v>0</v>
      </c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>
        <f t="shared" si="533"/>
        <v>0</v>
      </c>
      <c r="CR242" s="51">
        <f t="shared" si="534"/>
        <v>0</v>
      </c>
      <c r="CS242" s="53">
        <f t="shared" si="535"/>
        <v>0</v>
      </c>
      <c r="CT242" s="53">
        <f t="shared" si="548"/>
        <v>0</v>
      </c>
      <c r="CU242" s="53">
        <f t="shared" si="549"/>
        <v>0</v>
      </c>
      <c r="CV242" s="53">
        <f t="shared" si="550"/>
        <v>0</v>
      </c>
      <c r="CW242" s="53">
        <f t="shared" si="551"/>
        <v>0</v>
      </c>
      <c r="CX242" s="53">
        <f t="shared" si="552"/>
        <v>0</v>
      </c>
      <c r="CY242" s="53">
        <f t="shared" si="553"/>
        <v>0</v>
      </c>
      <c r="CZ242" s="53">
        <f t="shared" si="554"/>
        <v>0</v>
      </c>
      <c r="DA242" s="53">
        <f t="shared" si="555"/>
        <v>0</v>
      </c>
      <c r="DB242" s="53">
        <f t="shared" si="556"/>
        <v>0</v>
      </c>
      <c r="DC242" s="53">
        <f t="shared" si="557"/>
        <v>0</v>
      </c>
      <c r="DD242" s="53">
        <f t="shared" si="558"/>
        <v>0</v>
      </c>
      <c r="DE242" s="10">
        <f t="shared" si="536"/>
        <v>0</v>
      </c>
      <c r="DF242" s="54">
        <f t="shared" si="537"/>
        <v>0</v>
      </c>
      <c r="DG242" s="10">
        <f t="shared" si="538"/>
        <v>0</v>
      </c>
      <c r="DH242" s="53" cm="1">
        <f t="array" aca="1" ref="DH242" ca="1">DE242*CELL("contents",$Q242)</f>
        <v>0</v>
      </c>
      <c r="DI242" s="53" cm="1">
        <f t="array" aca="1" ref="DI242" ca="1">DF242*CELL("contents",$Q242)</f>
        <v>0</v>
      </c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>
        <f t="shared" si="539"/>
        <v>0</v>
      </c>
      <c r="DW242" s="51">
        <f t="shared" si="540"/>
        <v>0</v>
      </c>
      <c r="DX242" s="53">
        <f t="shared" si="490"/>
        <v>0</v>
      </c>
      <c r="DY242" s="53">
        <f t="shared" si="491"/>
        <v>0</v>
      </c>
      <c r="DZ242" s="53">
        <f t="shared" si="492"/>
        <v>0</v>
      </c>
      <c r="EA242" s="53">
        <f t="shared" si="493"/>
        <v>0</v>
      </c>
      <c r="EB242" s="53">
        <f t="shared" si="494"/>
        <v>0</v>
      </c>
      <c r="EC242" s="53">
        <f t="shared" si="495"/>
        <v>0</v>
      </c>
      <c r="ED242" s="53">
        <f t="shared" si="496"/>
        <v>0</v>
      </c>
      <c r="EE242" s="53">
        <f t="shared" si="497"/>
        <v>0</v>
      </c>
      <c r="EF242" s="53">
        <f t="shared" si="498"/>
        <v>0</v>
      </c>
      <c r="EG242" s="53">
        <f t="shared" si="499"/>
        <v>0</v>
      </c>
      <c r="EH242" s="53">
        <f t="shared" si="500"/>
        <v>0</v>
      </c>
      <c r="EI242" s="53">
        <f t="shared" si="501"/>
        <v>0</v>
      </c>
      <c r="EJ242" s="10">
        <f t="shared" si="541"/>
        <v>0</v>
      </c>
      <c r="EK242" s="54">
        <f t="shared" si="542"/>
        <v>0</v>
      </c>
      <c r="EL242" s="10">
        <f t="shared" si="543"/>
        <v>0</v>
      </c>
      <c r="EM242" s="53" cm="1">
        <f t="array" aca="1" ref="EM242" ca="1">EJ242*CELL("contents",$Q242)</f>
        <v>0</v>
      </c>
      <c r="EN242" s="53" cm="1">
        <f t="array" aca="1" ref="EN242" ca="1">EK242*CELL("contents",$Q242)</f>
        <v>0</v>
      </c>
      <c r="EO242" s="11">
        <f t="shared" si="544"/>
        <v>4698.9000000000005</v>
      </c>
      <c r="EP242" s="2">
        <v>1</v>
      </c>
      <c r="EQ242" s="2">
        <f t="shared" ref="EQ242:ET242" si="592">EP242*1.0215</f>
        <v>1.0215000000000001</v>
      </c>
      <c r="ER242" s="2">
        <f t="shared" si="592"/>
        <v>1.0434622500000001</v>
      </c>
      <c r="ES242" s="2">
        <f t="shared" si="592"/>
        <v>1.0658966883750003</v>
      </c>
      <c r="ET242" s="2">
        <f t="shared" si="592"/>
        <v>1.0888134671750629</v>
      </c>
      <c r="EU242" s="53">
        <f t="shared" si="503"/>
        <v>4698.9000000000005</v>
      </c>
      <c r="EV242" s="53">
        <f t="shared" si="546"/>
        <v>0</v>
      </c>
      <c r="EW242" s="69">
        <f t="shared" si="504"/>
        <v>0</v>
      </c>
      <c r="EX242" s="69">
        <f t="shared" si="505"/>
        <v>0</v>
      </c>
      <c r="EY242" s="9">
        <f t="shared" si="560"/>
        <v>0</v>
      </c>
      <c r="EZ242" s="9">
        <f t="shared" si="522"/>
        <v>0</v>
      </c>
      <c r="FA242" s="9">
        <f t="shared" si="523"/>
        <v>0</v>
      </c>
      <c r="FB242" s="9">
        <f t="shared" si="524"/>
        <v>0</v>
      </c>
      <c r="FC242" t="s">
        <v>1541</v>
      </c>
    </row>
    <row r="243" spans="1:159" ht="25.5" x14ac:dyDescent="0.25">
      <c r="A243" s="2">
        <v>1.2</v>
      </c>
      <c r="B243" s="3" t="s">
        <v>660</v>
      </c>
      <c r="C243" s="4" t="s">
        <v>157</v>
      </c>
      <c r="D243" s="2" t="s">
        <v>661</v>
      </c>
      <c r="E243" s="21" t="s">
        <v>662</v>
      </c>
      <c r="F243" s="2"/>
      <c r="G243" s="4" t="s">
        <v>151</v>
      </c>
      <c r="H243" s="6" t="s">
        <v>163</v>
      </c>
      <c r="I243" s="4" t="s">
        <v>269</v>
      </c>
      <c r="J243" s="7" t="s">
        <v>154</v>
      </c>
      <c r="K243" s="75">
        <v>77</v>
      </c>
      <c r="L243" s="81">
        <v>77</v>
      </c>
      <c r="M243" s="56">
        <v>0</v>
      </c>
      <c r="N243" s="86">
        <v>0</v>
      </c>
      <c r="O243" s="6" t="s">
        <v>155</v>
      </c>
      <c r="P243" s="2" t="s">
        <v>352</v>
      </c>
      <c r="Q243" s="200">
        <f>VLOOKUP(P243,Contingencies!$A$2:$D$7,4,FALSE)</f>
        <v>0.2</v>
      </c>
      <c r="R243" s="53">
        <f t="shared" si="465"/>
        <v>251.69760000000002</v>
      </c>
      <c r="S243" s="67">
        <f t="shared" si="506"/>
        <v>0</v>
      </c>
      <c r="T243" s="4"/>
      <c r="U243" s="37">
        <v>16</v>
      </c>
      <c r="V243" s="2"/>
      <c r="W243" s="42"/>
      <c r="X243" s="2"/>
      <c r="Y243" s="38"/>
      <c r="Z243" s="38"/>
      <c r="AA243" s="38"/>
      <c r="AB243" s="38"/>
      <c r="AC243" s="38"/>
      <c r="AD243" s="2"/>
      <c r="AE243" s="2"/>
      <c r="AF243" s="2"/>
      <c r="AG243" s="2">
        <f t="shared" si="507"/>
        <v>16</v>
      </c>
      <c r="AH243" s="51">
        <f t="shared" si="525"/>
        <v>0.10666666666666666</v>
      </c>
      <c r="AI243" s="53">
        <f t="shared" si="466"/>
        <v>1258.4880000000001</v>
      </c>
      <c r="AJ243" s="53">
        <f t="shared" si="467"/>
        <v>0</v>
      </c>
      <c r="AK243" s="53">
        <f t="shared" si="468"/>
        <v>0</v>
      </c>
      <c r="AL243" s="53">
        <f t="shared" si="469"/>
        <v>0</v>
      </c>
      <c r="AM243" s="53">
        <f t="shared" si="470"/>
        <v>0</v>
      </c>
      <c r="AN243" s="53">
        <f t="shared" si="471"/>
        <v>0</v>
      </c>
      <c r="AO243" s="53">
        <f t="shared" si="472"/>
        <v>0</v>
      </c>
      <c r="AP243" s="53">
        <f t="shared" si="473"/>
        <v>0</v>
      </c>
      <c r="AQ243" s="53">
        <f t="shared" si="474"/>
        <v>0</v>
      </c>
      <c r="AR243" s="53">
        <f t="shared" si="475"/>
        <v>0</v>
      </c>
      <c r="AS243" s="53">
        <f t="shared" si="476"/>
        <v>0</v>
      </c>
      <c r="AT243" s="53">
        <f t="shared" si="477"/>
        <v>0</v>
      </c>
      <c r="AU243" s="10">
        <f t="shared" si="526"/>
        <v>1258.4880000000001</v>
      </c>
      <c r="AV243" s="54">
        <f t="shared" si="547"/>
        <v>0</v>
      </c>
      <c r="AW243" s="10">
        <f t="shared" si="527"/>
        <v>1258.4880000000001</v>
      </c>
      <c r="AX243" s="53" cm="1">
        <f t="array" aca="1" ref="AX243" ca="1">AU243*CELL("contents",$Q243)</f>
        <v>251.69760000000002</v>
      </c>
      <c r="AY243" s="53" cm="1">
        <f t="array" aca="1" ref="AY243" ca="1">AV243*CELL("contents",$Q243)</f>
        <v>0</v>
      </c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>
        <f t="shared" si="528"/>
        <v>0</v>
      </c>
      <c r="BM243" s="51">
        <f t="shared" si="529"/>
        <v>0</v>
      </c>
      <c r="BN243" s="53">
        <f t="shared" si="478"/>
        <v>0</v>
      </c>
      <c r="BO243" s="53">
        <f t="shared" si="479"/>
        <v>0</v>
      </c>
      <c r="BP243" s="53">
        <f t="shared" si="480"/>
        <v>0</v>
      </c>
      <c r="BQ243" s="53">
        <f t="shared" si="481"/>
        <v>0</v>
      </c>
      <c r="BR243" s="53">
        <f t="shared" si="482"/>
        <v>0</v>
      </c>
      <c r="BS243" s="53">
        <f t="shared" si="483"/>
        <v>0</v>
      </c>
      <c r="BT243" s="53">
        <f t="shared" si="484"/>
        <v>0</v>
      </c>
      <c r="BU243" s="53">
        <f t="shared" si="485"/>
        <v>0</v>
      </c>
      <c r="BV243" s="53">
        <f t="shared" si="486"/>
        <v>0</v>
      </c>
      <c r="BW243" s="53">
        <f t="shared" si="487"/>
        <v>0</v>
      </c>
      <c r="BX243" s="53">
        <f t="shared" si="488"/>
        <v>0</v>
      </c>
      <c r="BY243" s="53">
        <f t="shared" si="489"/>
        <v>0</v>
      </c>
      <c r="BZ243" s="10">
        <f t="shared" si="530"/>
        <v>0</v>
      </c>
      <c r="CA243" s="54">
        <f t="shared" si="531"/>
        <v>0</v>
      </c>
      <c r="CB243" s="10">
        <f t="shared" si="532"/>
        <v>0</v>
      </c>
      <c r="CC243" s="53" cm="1">
        <f t="array" aca="1" ref="CC243" ca="1">BZ243*CELL("contents",$Q243)</f>
        <v>0</v>
      </c>
      <c r="CD243" s="53" cm="1">
        <f t="array" aca="1" ref="CD243" ca="1">CA243*CELL("contents",$Q243)</f>
        <v>0</v>
      </c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>
        <f t="shared" si="533"/>
        <v>0</v>
      </c>
      <c r="CR243" s="51">
        <f t="shared" si="534"/>
        <v>0</v>
      </c>
      <c r="CS243" s="53">
        <f t="shared" si="535"/>
        <v>0</v>
      </c>
      <c r="CT243" s="53">
        <f t="shared" si="548"/>
        <v>0</v>
      </c>
      <c r="CU243" s="53">
        <f t="shared" si="549"/>
        <v>0</v>
      </c>
      <c r="CV243" s="53">
        <f t="shared" si="550"/>
        <v>0</v>
      </c>
      <c r="CW243" s="53">
        <f t="shared" si="551"/>
        <v>0</v>
      </c>
      <c r="CX243" s="53">
        <f t="shared" si="552"/>
        <v>0</v>
      </c>
      <c r="CY243" s="53">
        <f t="shared" si="553"/>
        <v>0</v>
      </c>
      <c r="CZ243" s="53">
        <f t="shared" si="554"/>
        <v>0</v>
      </c>
      <c r="DA243" s="53">
        <f t="shared" si="555"/>
        <v>0</v>
      </c>
      <c r="DB243" s="53">
        <f t="shared" si="556"/>
        <v>0</v>
      </c>
      <c r="DC243" s="53">
        <f t="shared" si="557"/>
        <v>0</v>
      </c>
      <c r="DD243" s="53">
        <f t="shared" si="558"/>
        <v>0</v>
      </c>
      <c r="DE243" s="10">
        <f t="shared" si="536"/>
        <v>0</v>
      </c>
      <c r="DF243" s="54">
        <f t="shared" si="537"/>
        <v>0</v>
      </c>
      <c r="DG243" s="10">
        <f t="shared" si="538"/>
        <v>0</v>
      </c>
      <c r="DH243" s="53" cm="1">
        <f t="array" aca="1" ref="DH243" ca="1">DE243*CELL("contents",$Q243)</f>
        <v>0</v>
      </c>
      <c r="DI243" s="53" cm="1">
        <f t="array" aca="1" ref="DI243" ca="1">DF243*CELL("contents",$Q243)</f>
        <v>0</v>
      </c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>
        <f t="shared" si="539"/>
        <v>0</v>
      </c>
      <c r="DW243" s="51">
        <f t="shared" si="540"/>
        <v>0</v>
      </c>
      <c r="DX243" s="53">
        <f t="shared" si="490"/>
        <v>0</v>
      </c>
      <c r="DY243" s="53">
        <f t="shared" si="491"/>
        <v>0</v>
      </c>
      <c r="DZ243" s="53">
        <f t="shared" si="492"/>
        <v>0</v>
      </c>
      <c r="EA243" s="53">
        <f t="shared" si="493"/>
        <v>0</v>
      </c>
      <c r="EB243" s="53">
        <f t="shared" si="494"/>
        <v>0</v>
      </c>
      <c r="EC243" s="53">
        <f t="shared" si="495"/>
        <v>0</v>
      </c>
      <c r="ED243" s="53">
        <f t="shared" si="496"/>
        <v>0</v>
      </c>
      <c r="EE243" s="53">
        <f t="shared" si="497"/>
        <v>0</v>
      </c>
      <c r="EF243" s="53">
        <f t="shared" si="498"/>
        <v>0</v>
      </c>
      <c r="EG243" s="53">
        <f t="shared" si="499"/>
        <v>0</v>
      </c>
      <c r="EH243" s="53">
        <f t="shared" si="500"/>
        <v>0</v>
      </c>
      <c r="EI243" s="53">
        <f t="shared" si="501"/>
        <v>0</v>
      </c>
      <c r="EJ243" s="10">
        <f t="shared" si="541"/>
        <v>0</v>
      </c>
      <c r="EK243" s="54">
        <f t="shared" si="542"/>
        <v>0</v>
      </c>
      <c r="EL243" s="10">
        <f t="shared" si="543"/>
        <v>0</v>
      </c>
      <c r="EM243" s="53" cm="1">
        <f t="array" aca="1" ref="EM243" ca="1">EJ243*CELL("contents",$Q243)</f>
        <v>0</v>
      </c>
      <c r="EN243" s="53" cm="1">
        <f t="array" aca="1" ref="EN243" ca="1">EK243*CELL("contents",$Q243)</f>
        <v>0</v>
      </c>
      <c r="EO243" s="11">
        <f t="shared" si="544"/>
        <v>1258.4880000000001</v>
      </c>
      <c r="EP243" s="2">
        <v>1</v>
      </c>
      <c r="EQ243" s="2">
        <f t="shared" ref="EQ243:ET243" si="593">EP243*1.0215</f>
        <v>1.0215000000000001</v>
      </c>
      <c r="ER243" s="2">
        <f t="shared" si="593"/>
        <v>1.0434622500000001</v>
      </c>
      <c r="ES243" s="2">
        <f t="shared" si="593"/>
        <v>1.0658966883750003</v>
      </c>
      <c r="ET243" s="2">
        <f t="shared" si="593"/>
        <v>1.0888134671750629</v>
      </c>
      <c r="EU243" s="53">
        <f t="shared" si="503"/>
        <v>1258.4880000000001</v>
      </c>
      <c r="EV243" s="53">
        <f t="shared" si="546"/>
        <v>0</v>
      </c>
      <c r="EW243" s="69">
        <f t="shared" si="504"/>
        <v>0</v>
      </c>
      <c r="EX243" s="69">
        <f t="shared" si="505"/>
        <v>0</v>
      </c>
      <c r="EY243" s="9">
        <f t="shared" si="560"/>
        <v>0</v>
      </c>
      <c r="EZ243" s="9">
        <f t="shared" si="522"/>
        <v>0</v>
      </c>
      <c r="FA243" s="9">
        <f t="shared" si="523"/>
        <v>0</v>
      </c>
      <c r="FB243" s="9">
        <f t="shared" si="524"/>
        <v>0</v>
      </c>
      <c r="FC243" t="s">
        <v>1541</v>
      </c>
    </row>
    <row r="244" spans="1:159" ht="25.5" x14ac:dyDescent="0.25">
      <c r="A244" s="2">
        <v>1.2</v>
      </c>
      <c r="B244" s="3" t="s">
        <v>663</v>
      </c>
      <c r="C244" s="4" t="s">
        <v>157</v>
      </c>
      <c r="D244" s="2" t="s">
        <v>664</v>
      </c>
      <c r="E244" s="21" t="s">
        <v>665</v>
      </c>
      <c r="F244" s="2"/>
      <c r="G244" s="4" t="s">
        <v>151</v>
      </c>
      <c r="H244" s="6" t="s">
        <v>163</v>
      </c>
      <c r="I244" s="4" t="s">
        <v>167</v>
      </c>
      <c r="J244" s="7" t="s">
        <v>154</v>
      </c>
      <c r="K244" s="75">
        <v>115</v>
      </c>
      <c r="L244" s="81">
        <v>115</v>
      </c>
      <c r="M244" s="57">
        <v>0</v>
      </c>
      <c r="N244" s="86">
        <v>0</v>
      </c>
      <c r="O244" s="6" t="s">
        <v>155</v>
      </c>
      <c r="P244" s="2" t="s">
        <v>352</v>
      </c>
      <c r="Q244" s="200">
        <f>VLOOKUP(P244,Contingencies!$A$2:$D$7,4,FALSE)</f>
        <v>0.2</v>
      </c>
      <c r="R244" s="53">
        <f t="shared" si="465"/>
        <v>375.91200000000003</v>
      </c>
      <c r="S244" s="67">
        <f t="shared" si="506"/>
        <v>0</v>
      </c>
      <c r="T244" s="4"/>
      <c r="U244" s="37">
        <v>16</v>
      </c>
      <c r="V244" s="2"/>
      <c r="W244" s="42"/>
      <c r="X244" s="2"/>
      <c r="Y244" s="38"/>
      <c r="Z244" s="38"/>
      <c r="AA244" s="38"/>
      <c r="AB244" s="38"/>
      <c r="AC244" s="38"/>
      <c r="AD244" s="2"/>
      <c r="AE244" s="2"/>
      <c r="AF244" s="2"/>
      <c r="AG244" s="2">
        <f t="shared" si="507"/>
        <v>16</v>
      </c>
      <c r="AH244" s="51">
        <f t="shared" si="525"/>
        <v>0.10666666666666666</v>
      </c>
      <c r="AI244" s="53">
        <f t="shared" si="466"/>
        <v>1879.5600000000002</v>
      </c>
      <c r="AJ244" s="53">
        <f t="shared" si="467"/>
        <v>0</v>
      </c>
      <c r="AK244" s="53">
        <f t="shared" si="468"/>
        <v>0</v>
      </c>
      <c r="AL244" s="53">
        <f t="shared" si="469"/>
        <v>0</v>
      </c>
      <c r="AM244" s="53">
        <f t="shared" si="470"/>
        <v>0</v>
      </c>
      <c r="AN244" s="53">
        <f t="shared" si="471"/>
        <v>0</v>
      </c>
      <c r="AO244" s="53">
        <f t="shared" si="472"/>
        <v>0</v>
      </c>
      <c r="AP244" s="53">
        <f t="shared" si="473"/>
        <v>0</v>
      </c>
      <c r="AQ244" s="53">
        <f t="shared" si="474"/>
        <v>0</v>
      </c>
      <c r="AR244" s="53">
        <f t="shared" si="475"/>
        <v>0</v>
      </c>
      <c r="AS244" s="53">
        <f t="shared" si="476"/>
        <v>0</v>
      </c>
      <c r="AT244" s="53">
        <f t="shared" si="477"/>
        <v>0</v>
      </c>
      <c r="AU244" s="10">
        <f t="shared" si="526"/>
        <v>1879.5600000000002</v>
      </c>
      <c r="AV244" s="54">
        <f t="shared" si="547"/>
        <v>0</v>
      </c>
      <c r="AW244" s="10">
        <f t="shared" si="527"/>
        <v>1879.5600000000002</v>
      </c>
      <c r="AX244" s="53" cm="1">
        <f t="array" aca="1" ref="AX244" ca="1">AU244*CELL("contents",$Q244)</f>
        <v>375.91200000000003</v>
      </c>
      <c r="AY244" s="53" cm="1">
        <f t="array" aca="1" ref="AY244" ca="1">AV244*CELL("contents",$Q244)</f>
        <v>0</v>
      </c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>
        <f t="shared" si="528"/>
        <v>0</v>
      </c>
      <c r="BM244" s="51">
        <f t="shared" si="529"/>
        <v>0</v>
      </c>
      <c r="BN244" s="53">
        <f t="shared" si="478"/>
        <v>0</v>
      </c>
      <c r="BO244" s="53">
        <f t="shared" si="479"/>
        <v>0</v>
      </c>
      <c r="BP244" s="53">
        <f t="shared" si="480"/>
        <v>0</v>
      </c>
      <c r="BQ244" s="53">
        <f t="shared" si="481"/>
        <v>0</v>
      </c>
      <c r="BR244" s="53">
        <f t="shared" si="482"/>
        <v>0</v>
      </c>
      <c r="BS244" s="53">
        <f t="shared" si="483"/>
        <v>0</v>
      </c>
      <c r="BT244" s="53">
        <f t="shared" si="484"/>
        <v>0</v>
      </c>
      <c r="BU244" s="53">
        <f t="shared" si="485"/>
        <v>0</v>
      </c>
      <c r="BV244" s="53">
        <f t="shared" si="486"/>
        <v>0</v>
      </c>
      <c r="BW244" s="53">
        <f t="shared" si="487"/>
        <v>0</v>
      </c>
      <c r="BX244" s="53">
        <f t="shared" si="488"/>
        <v>0</v>
      </c>
      <c r="BY244" s="53">
        <f t="shared" si="489"/>
        <v>0</v>
      </c>
      <c r="BZ244" s="10">
        <f t="shared" si="530"/>
        <v>0</v>
      </c>
      <c r="CA244" s="54">
        <f t="shared" si="531"/>
        <v>0</v>
      </c>
      <c r="CB244" s="10">
        <f t="shared" si="532"/>
        <v>0</v>
      </c>
      <c r="CC244" s="53" cm="1">
        <f t="array" aca="1" ref="CC244" ca="1">BZ244*CELL("contents",$Q244)</f>
        <v>0</v>
      </c>
      <c r="CD244" s="53" cm="1">
        <f t="array" aca="1" ref="CD244" ca="1">CA244*CELL("contents",$Q244)</f>
        <v>0</v>
      </c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>
        <f t="shared" si="533"/>
        <v>0</v>
      </c>
      <c r="CR244" s="51">
        <f t="shared" si="534"/>
        <v>0</v>
      </c>
      <c r="CS244" s="53">
        <f t="shared" si="535"/>
        <v>0</v>
      </c>
      <c r="CT244" s="53">
        <f t="shared" si="548"/>
        <v>0</v>
      </c>
      <c r="CU244" s="53">
        <f t="shared" si="549"/>
        <v>0</v>
      </c>
      <c r="CV244" s="53">
        <f t="shared" si="550"/>
        <v>0</v>
      </c>
      <c r="CW244" s="53">
        <f t="shared" si="551"/>
        <v>0</v>
      </c>
      <c r="CX244" s="53">
        <f t="shared" si="552"/>
        <v>0</v>
      </c>
      <c r="CY244" s="53">
        <f t="shared" si="553"/>
        <v>0</v>
      </c>
      <c r="CZ244" s="53">
        <f t="shared" si="554"/>
        <v>0</v>
      </c>
      <c r="DA244" s="53">
        <f t="shared" si="555"/>
        <v>0</v>
      </c>
      <c r="DB244" s="53">
        <f t="shared" si="556"/>
        <v>0</v>
      </c>
      <c r="DC244" s="53">
        <f t="shared" si="557"/>
        <v>0</v>
      </c>
      <c r="DD244" s="53">
        <f t="shared" si="558"/>
        <v>0</v>
      </c>
      <c r="DE244" s="10">
        <f t="shared" si="536"/>
        <v>0</v>
      </c>
      <c r="DF244" s="54">
        <f t="shared" si="537"/>
        <v>0</v>
      </c>
      <c r="DG244" s="10">
        <f t="shared" si="538"/>
        <v>0</v>
      </c>
      <c r="DH244" s="53" cm="1">
        <f t="array" aca="1" ref="DH244" ca="1">DE244*CELL("contents",$Q244)</f>
        <v>0</v>
      </c>
      <c r="DI244" s="53" cm="1">
        <f t="array" aca="1" ref="DI244" ca="1">DF244*CELL("contents",$Q244)</f>
        <v>0</v>
      </c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>
        <f t="shared" si="539"/>
        <v>0</v>
      </c>
      <c r="DW244" s="51">
        <f t="shared" si="540"/>
        <v>0</v>
      </c>
      <c r="DX244" s="53">
        <f t="shared" si="490"/>
        <v>0</v>
      </c>
      <c r="DY244" s="53">
        <f t="shared" si="491"/>
        <v>0</v>
      </c>
      <c r="DZ244" s="53">
        <f t="shared" si="492"/>
        <v>0</v>
      </c>
      <c r="EA244" s="53">
        <f t="shared" si="493"/>
        <v>0</v>
      </c>
      <c r="EB244" s="53">
        <f t="shared" si="494"/>
        <v>0</v>
      </c>
      <c r="EC244" s="53">
        <f t="shared" si="495"/>
        <v>0</v>
      </c>
      <c r="ED244" s="53">
        <f t="shared" si="496"/>
        <v>0</v>
      </c>
      <c r="EE244" s="53">
        <f t="shared" si="497"/>
        <v>0</v>
      </c>
      <c r="EF244" s="53">
        <f t="shared" si="498"/>
        <v>0</v>
      </c>
      <c r="EG244" s="53">
        <f t="shared" si="499"/>
        <v>0</v>
      </c>
      <c r="EH244" s="53">
        <f t="shared" si="500"/>
        <v>0</v>
      </c>
      <c r="EI244" s="53">
        <f t="shared" si="501"/>
        <v>0</v>
      </c>
      <c r="EJ244" s="10">
        <f t="shared" si="541"/>
        <v>0</v>
      </c>
      <c r="EK244" s="54">
        <f t="shared" si="542"/>
        <v>0</v>
      </c>
      <c r="EL244" s="10">
        <f t="shared" si="543"/>
        <v>0</v>
      </c>
      <c r="EM244" s="53" cm="1">
        <f t="array" aca="1" ref="EM244" ca="1">EJ244*CELL("contents",$Q244)</f>
        <v>0</v>
      </c>
      <c r="EN244" s="53" cm="1">
        <f t="array" aca="1" ref="EN244" ca="1">EK244*CELL("contents",$Q244)</f>
        <v>0</v>
      </c>
      <c r="EO244" s="11">
        <f t="shared" si="544"/>
        <v>1879.5600000000002</v>
      </c>
      <c r="EP244" s="2">
        <v>1</v>
      </c>
      <c r="EQ244" s="2">
        <f t="shared" ref="EQ244:ET244" si="594">EP244*1.0215</f>
        <v>1.0215000000000001</v>
      </c>
      <c r="ER244" s="2">
        <f t="shared" si="594"/>
        <v>1.0434622500000001</v>
      </c>
      <c r="ES244" s="2">
        <f t="shared" si="594"/>
        <v>1.0658966883750003</v>
      </c>
      <c r="ET244" s="2">
        <f t="shared" si="594"/>
        <v>1.0888134671750629</v>
      </c>
      <c r="EU244" s="53">
        <f t="shared" si="503"/>
        <v>1879.5600000000002</v>
      </c>
      <c r="EV244" s="53">
        <f t="shared" si="546"/>
        <v>0</v>
      </c>
      <c r="EW244" s="69">
        <f t="shared" si="504"/>
        <v>0</v>
      </c>
      <c r="EX244" s="69">
        <f t="shared" si="505"/>
        <v>0</v>
      </c>
      <c r="EY244" s="9">
        <f t="shared" si="560"/>
        <v>0</v>
      </c>
      <c r="EZ244" s="9">
        <f t="shared" si="522"/>
        <v>0</v>
      </c>
      <c r="FA244" s="9">
        <f t="shared" si="523"/>
        <v>0</v>
      </c>
      <c r="FB244" s="9">
        <f t="shared" si="524"/>
        <v>0</v>
      </c>
      <c r="FC244" t="s">
        <v>1541</v>
      </c>
    </row>
    <row r="245" spans="1:159" ht="25.5" x14ac:dyDescent="0.25">
      <c r="A245" s="2">
        <v>1.2</v>
      </c>
      <c r="B245" s="3" t="s">
        <v>663</v>
      </c>
      <c r="C245" s="4" t="s">
        <v>157</v>
      </c>
      <c r="D245" s="2" t="s">
        <v>664</v>
      </c>
      <c r="E245" s="21" t="s">
        <v>665</v>
      </c>
      <c r="F245" s="2"/>
      <c r="G245" s="4" t="s">
        <v>347</v>
      </c>
      <c r="H245" s="6" t="s">
        <v>347</v>
      </c>
      <c r="I245" s="4"/>
      <c r="J245" s="4" t="s">
        <v>268</v>
      </c>
      <c r="K245" s="75"/>
      <c r="L245" s="80">
        <v>1</v>
      </c>
      <c r="M245" s="56">
        <v>0</v>
      </c>
      <c r="N245" s="86">
        <v>0.53</v>
      </c>
      <c r="O245" s="6" t="s">
        <v>155</v>
      </c>
      <c r="P245" s="2" t="s">
        <v>173</v>
      </c>
      <c r="Q245" s="200">
        <f>VLOOKUP(P245,Contingencies!$A$2:$D$7,4,FALSE)</f>
        <v>0.125</v>
      </c>
      <c r="R245" s="53">
        <f t="shared" si="465"/>
        <v>115.625</v>
      </c>
      <c r="S245" s="67">
        <f t="shared" si="506"/>
        <v>0</v>
      </c>
      <c r="T245" s="4"/>
      <c r="U245" s="37">
        <v>925</v>
      </c>
      <c r="V245" s="2"/>
      <c r="W245" s="42"/>
      <c r="X245" s="2"/>
      <c r="Y245" s="38"/>
      <c r="Z245" s="38"/>
      <c r="AA245" s="38"/>
      <c r="AB245" s="38"/>
      <c r="AC245" s="38"/>
      <c r="AD245" s="2"/>
      <c r="AE245" s="2"/>
      <c r="AF245" s="2"/>
      <c r="AG245" s="2">
        <f t="shared" si="507"/>
        <v>0</v>
      </c>
      <c r="AH245" s="51">
        <f t="shared" si="525"/>
        <v>0</v>
      </c>
      <c r="AI245" s="53">
        <f t="shared" si="466"/>
        <v>925</v>
      </c>
      <c r="AJ245" s="53">
        <f t="shared" si="467"/>
        <v>0</v>
      </c>
      <c r="AK245" s="53">
        <f t="shared" si="468"/>
        <v>0</v>
      </c>
      <c r="AL245" s="53">
        <f t="shared" si="469"/>
        <v>0</v>
      </c>
      <c r="AM245" s="53">
        <f t="shared" si="470"/>
        <v>0</v>
      </c>
      <c r="AN245" s="53">
        <f t="shared" si="471"/>
        <v>0</v>
      </c>
      <c r="AO245" s="53">
        <f t="shared" si="472"/>
        <v>0</v>
      </c>
      <c r="AP245" s="53">
        <f t="shared" si="473"/>
        <v>0</v>
      </c>
      <c r="AQ245" s="53">
        <f t="shared" si="474"/>
        <v>0</v>
      </c>
      <c r="AR245" s="53">
        <f t="shared" si="475"/>
        <v>0</v>
      </c>
      <c r="AS245" s="53">
        <f t="shared" si="476"/>
        <v>0</v>
      </c>
      <c r="AT245" s="53">
        <f t="shared" si="477"/>
        <v>0</v>
      </c>
      <c r="AU245" s="10">
        <f t="shared" si="526"/>
        <v>925</v>
      </c>
      <c r="AV245" s="54">
        <f t="shared" si="547"/>
        <v>0</v>
      </c>
      <c r="AW245" s="10">
        <f t="shared" si="527"/>
        <v>925</v>
      </c>
      <c r="AX245" s="53" cm="1">
        <f t="array" aca="1" ref="AX245" ca="1">AU245*CELL("contents",$Q245)</f>
        <v>115.625</v>
      </c>
      <c r="AY245" s="53" cm="1">
        <f t="array" aca="1" ref="AY245" ca="1">AV245*CELL("contents",$Q245)</f>
        <v>0</v>
      </c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>
        <f t="shared" si="528"/>
        <v>0</v>
      </c>
      <c r="BM245" s="51">
        <f t="shared" si="529"/>
        <v>0</v>
      </c>
      <c r="BN245" s="53">
        <f t="shared" si="478"/>
        <v>0</v>
      </c>
      <c r="BO245" s="53">
        <f t="shared" si="479"/>
        <v>0</v>
      </c>
      <c r="BP245" s="53">
        <f t="shared" si="480"/>
        <v>0</v>
      </c>
      <c r="BQ245" s="53">
        <f t="shared" si="481"/>
        <v>0</v>
      </c>
      <c r="BR245" s="53">
        <f t="shared" si="482"/>
        <v>0</v>
      </c>
      <c r="BS245" s="53">
        <f t="shared" si="483"/>
        <v>0</v>
      </c>
      <c r="BT245" s="53">
        <f t="shared" si="484"/>
        <v>0</v>
      </c>
      <c r="BU245" s="53">
        <f t="shared" si="485"/>
        <v>0</v>
      </c>
      <c r="BV245" s="53">
        <f t="shared" si="486"/>
        <v>0</v>
      </c>
      <c r="BW245" s="53">
        <f t="shared" si="487"/>
        <v>0</v>
      </c>
      <c r="BX245" s="53">
        <f t="shared" si="488"/>
        <v>0</v>
      </c>
      <c r="BY245" s="53">
        <f t="shared" si="489"/>
        <v>0</v>
      </c>
      <c r="BZ245" s="10">
        <f t="shared" si="530"/>
        <v>0</v>
      </c>
      <c r="CA245" s="54">
        <f t="shared" si="531"/>
        <v>0</v>
      </c>
      <c r="CB245" s="10">
        <f t="shared" si="532"/>
        <v>0</v>
      </c>
      <c r="CC245" s="53" cm="1">
        <f t="array" aca="1" ref="CC245" ca="1">BZ245*CELL("contents",$Q245)</f>
        <v>0</v>
      </c>
      <c r="CD245" s="53" cm="1">
        <f t="array" aca="1" ref="CD245" ca="1">CA245*CELL("contents",$Q245)</f>
        <v>0</v>
      </c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>
        <f t="shared" si="533"/>
        <v>0</v>
      </c>
      <c r="CR245" s="51">
        <f t="shared" si="534"/>
        <v>0</v>
      </c>
      <c r="CS245" s="53">
        <f t="shared" si="535"/>
        <v>0</v>
      </c>
      <c r="CT245" s="53">
        <f t="shared" si="548"/>
        <v>0</v>
      </c>
      <c r="CU245" s="53">
        <f t="shared" si="549"/>
        <v>0</v>
      </c>
      <c r="CV245" s="53">
        <f t="shared" si="550"/>
        <v>0</v>
      </c>
      <c r="CW245" s="53">
        <f t="shared" si="551"/>
        <v>0</v>
      </c>
      <c r="CX245" s="53">
        <f t="shared" si="552"/>
        <v>0</v>
      </c>
      <c r="CY245" s="53">
        <f t="shared" si="553"/>
        <v>0</v>
      </c>
      <c r="CZ245" s="53">
        <f t="shared" si="554"/>
        <v>0</v>
      </c>
      <c r="DA245" s="53">
        <f t="shared" si="555"/>
        <v>0</v>
      </c>
      <c r="DB245" s="53">
        <f t="shared" si="556"/>
        <v>0</v>
      </c>
      <c r="DC245" s="53">
        <f t="shared" si="557"/>
        <v>0</v>
      </c>
      <c r="DD245" s="53">
        <f t="shared" si="558"/>
        <v>0</v>
      </c>
      <c r="DE245" s="10">
        <f t="shared" si="536"/>
        <v>0</v>
      </c>
      <c r="DF245" s="54">
        <f t="shared" si="537"/>
        <v>0</v>
      </c>
      <c r="DG245" s="10">
        <f t="shared" si="538"/>
        <v>0</v>
      </c>
      <c r="DH245" s="53" cm="1">
        <f t="array" aca="1" ref="DH245" ca="1">DE245*CELL("contents",$Q245)</f>
        <v>0</v>
      </c>
      <c r="DI245" s="53" cm="1">
        <f t="array" aca="1" ref="DI245" ca="1">DF245*CELL("contents",$Q245)</f>
        <v>0</v>
      </c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>
        <f t="shared" si="539"/>
        <v>0</v>
      </c>
      <c r="DW245" s="51">
        <f t="shared" si="540"/>
        <v>0</v>
      </c>
      <c r="DX245" s="53">
        <f t="shared" si="490"/>
        <v>0</v>
      </c>
      <c r="DY245" s="53">
        <f t="shared" si="491"/>
        <v>0</v>
      </c>
      <c r="DZ245" s="53">
        <f t="shared" si="492"/>
        <v>0</v>
      </c>
      <c r="EA245" s="53">
        <f t="shared" si="493"/>
        <v>0</v>
      </c>
      <c r="EB245" s="53">
        <f t="shared" si="494"/>
        <v>0</v>
      </c>
      <c r="EC245" s="53">
        <f t="shared" si="495"/>
        <v>0</v>
      </c>
      <c r="ED245" s="53">
        <f t="shared" si="496"/>
        <v>0</v>
      </c>
      <c r="EE245" s="53">
        <f t="shared" si="497"/>
        <v>0</v>
      </c>
      <c r="EF245" s="53">
        <f t="shared" si="498"/>
        <v>0</v>
      </c>
      <c r="EG245" s="53">
        <f t="shared" si="499"/>
        <v>0</v>
      </c>
      <c r="EH245" s="53">
        <f t="shared" si="500"/>
        <v>0</v>
      </c>
      <c r="EI245" s="53">
        <f t="shared" si="501"/>
        <v>0</v>
      </c>
      <c r="EJ245" s="10">
        <f t="shared" si="541"/>
        <v>0</v>
      </c>
      <c r="EK245" s="54">
        <f t="shared" si="542"/>
        <v>0</v>
      </c>
      <c r="EL245" s="10">
        <f t="shared" si="543"/>
        <v>0</v>
      </c>
      <c r="EM245" s="53" cm="1">
        <f t="array" aca="1" ref="EM245" ca="1">EJ245*CELL("contents",$Q245)</f>
        <v>0</v>
      </c>
      <c r="EN245" s="53" cm="1">
        <f t="array" aca="1" ref="EN245" ca="1">EK245*CELL("contents",$Q245)</f>
        <v>0</v>
      </c>
      <c r="EO245" s="11">
        <f t="shared" si="544"/>
        <v>925</v>
      </c>
      <c r="EP245" s="2">
        <v>1</v>
      </c>
      <c r="EQ245" s="2">
        <f t="shared" ref="EQ245:ET245" si="595">EP245*1.0215</f>
        <v>1.0215000000000001</v>
      </c>
      <c r="ER245" s="2">
        <f t="shared" si="595"/>
        <v>1.0434622500000001</v>
      </c>
      <c r="ES245" s="2">
        <f t="shared" si="595"/>
        <v>1.0658966883750003</v>
      </c>
      <c r="ET245" s="2">
        <f t="shared" si="595"/>
        <v>1.0888134671750629</v>
      </c>
      <c r="EU245" s="53">
        <f t="shared" si="503"/>
        <v>0</v>
      </c>
      <c r="EV245" s="53">
        <f t="shared" si="546"/>
        <v>0</v>
      </c>
      <c r="EW245" s="69">
        <f t="shared" si="504"/>
        <v>0</v>
      </c>
      <c r="EX245" s="69">
        <f t="shared" si="505"/>
        <v>0</v>
      </c>
      <c r="EY245" s="9">
        <f t="shared" si="560"/>
        <v>0</v>
      </c>
      <c r="EZ245" s="9">
        <f t="shared" si="522"/>
        <v>0</v>
      </c>
      <c r="FA245" s="9">
        <f t="shared" si="523"/>
        <v>0</v>
      </c>
      <c r="FB245" s="9">
        <f t="shared" si="524"/>
        <v>0</v>
      </c>
      <c r="FC245" t="s">
        <v>1541</v>
      </c>
    </row>
    <row r="246" spans="1:159" ht="25.5" x14ac:dyDescent="0.25">
      <c r="A246" s="2">
        <v>1.2</v>
      </c>
      <c r="B246" s="3" t="s">
        <v>666</v>
      </c>
      <c r="C246" s="4" t="s">
        <v>157</v>
      </c>
      <c r="D246" s="2" t="s">
        <v>667</v>
      </c>
      <c r="E246" s="21" t="s">
        <v>668</v>
      </c>
      <c r="F246" s="2"/>
      <c r="G246" s="4" t="s">
        <v>151</v>
      </c>
      <c r="H246" s="6" t="s">
        <v>163</v>
      </c>
      <c r="I246" s="4" t="s">
        <v>167</v>
      </c>
      <c r="J246" s="7" t="s">
        <v>154</v>
      </c>
      <c r="K246" s="75">
        <v>115</v>
      </c>
      <c r="L246" s="81">
        <v>115</v>
      </c>
      <c r="M246" s="57">
        <v>0</v>
      </c>
      <c r="N246" s="86">
        <v>0</v>
      </c>
      <c r="O246" s="6" t="s">
        <v>155</v>
      </c>
      <c r="P246" s="2" t="s">
        <v>352</v>
      </c>
      <c r="Q246" s="200">
        <f>VLOOKUP(P246,Contingencies!$A$2:$D$7,4,FALSE)</f>
        <v>0.2</v>
      </c>
      <c r="R246" s="53">
        <f t="shared" si="465"/>
        <v>3383.2080000000005</v>
      </c>
      <c r="S246" s="67">
        <f t="shared" si="506"/>
        <v>0</v>
      </c>
      <c r="T246" s="4"/>
      <c r="U246" s="4">
        <v>44</v>
      </c>
      <c r="V246" s="4">
        <v>100</v>
      </c>
      <c r="W246" s="42"/>
      <c r="X246" s="38"/>
      <c r="Y246" s="38"/>
      <c r="Z246" s="38"/>
      <c r="AA246" s="38"/>
      <c r="AB246" s="38"/>
      <c r="AC246" s="38"/>
      <c r="AD246" s="2"/>
      <c r="AE246" s="2"/>
      <c r="AF246" s="2"/>
      <c r="AG246" s="2">
        <f t="shared" si="507"/>
        <v>144</v>
      </c>
      <c r="AH246" s="51">
        <f t="shared" si="525"/>
        <v>0.96</v>
      </c>
      <c r="AI246" s="53">
        <f t="shared" si="466"/>
        <v>5168.79</v>
      </c>
      <c r="AJ246" s="53">
        <f t="shared" si="467"/>
        <v>11747.25</v>
      </c>
      <c r="AK246" s="53">
        <f t="shared" si="468"/>
        <v>0</v>
      </c>
      <c r="AL246" s="53">
        <f t="shared" si="469"/>
        <v>0</v>
      </c>
      <c r="AM246" s="53">
        <f t="shared" si="470"/>
        <v>0</v>
      </c>
      <c r="AN246" s="53">
        <f t="shared" si="471"/>
        <v>0</v>
      </c>
      <c r="AO246" s="53">
        <f t="shared" si="472"/>
        <v>0</v>
      </c>
      <c r="AP246" s="53">
        <f t="shared" si="473"/>
        <v>0</v>
      </c>
      <c r="AQ246" s="53">
        <f t="shared" si="474"/>
        <v>0</v>
      </c>
      <c r="AR246" s="53">
        <f t="shared" si="475"/>
        <v>0</v>
      </c>
      <c r="AS246" s="53">
        <f t="shared" si="476"/>
        <v>0</v>
      </c>
      <c r="AT246" s="53">
        <f t="shared" si="477"/>
        <v>0</v>
      </c>
      <c r="AU246" s="10">
        <f t="shared" si="526"/>
        <v>16916.04</v>
      </c>
      <c r="AV246" s="54">
        <f t="shared" si="547"/>
        <v>0</v>
      </c>
      <c r="AW246" s="10">
        <f t="shared" si="527"/>
        <v>16916.04</v>
      </c>
      <c r="AX246" s="53" cm="1">
        <f t="array" aca="1" ref="AX246" ca="1">AU246*CELL("contents",$Q246)</f>
        <v>3383.2080000000005</v>
      </c>
      <c r="AY246" s="53" cm="1">
        <f t="array" aca="1" ref="AY246" ca="1">AV246*CELL("contents",$Q246)</f>
        <v>0</v>
      </c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>
        <f t="shared" si="528"/>
        <v>0</v>
      </c>
      <c r="BM246" s="51">
        <f t="shared" si="529"/>
        <v>0</v>
      </c>
      <c r="BN246" s="53">
        <f t="shared" si="478"/>
        <v>0</v>
      </c>
      <c r="BO246" s="53">
        <f t="shared" si="479"/>
        <v>0</v>
      </c>
      <c r="BP246" s="53">
        <f t="shared" si="480"/>
        <v>0</v>
      </c>
      <c r="BQ246" s="53">
        <f t="shared" si="481"/>
        <v>0</v>
      </c>
      <c r="BR246" s="53">
        <f t="shared" si="482"/>
        <v>0</v>
      </c>
      <c r="BS246" s="53">
        <f t="shared" si="483"/>
        <v>0</v>
      </c>
      <c r="BT246" s="53">
        <f t="shared" si="484"/>
        <v>0</v>
      </c>
      <c r="BU246" s="53">
        <f t="shared" si="485"/>
        <v>0</v>
      </c>
      <c r="BV246" s="53">
        <f t="shared" si="486"/>
        <v>0</v>
      </c>
      <c r="BW246" s="53">
        <f t="shared" si="487"/>
        <v>0</v>
      </c>
      <c r="BX246" s="53">
        <f t="shared" si="488"/>
        <v>0</v>
      </c>
      <c r="BY246" s="53">
        <f t="shared" si="489"/>
        <v>0</v>
      </c>
      <c r="BZ246" s="10">
        <f t="shared" si="530"/>
        <v>0</v>
      </c>
      <c r="CA246" s="54">
        <f t="shared" si="531"/>
        <v>0</v>
      </c>
      <c r="CB246" s="10">
        <f t="shared" si="532"/>
        <v>0</v>
      </c>
      <c r="CC246" s="53" cm="1">
        <f t="array" aca="1" ref="CC246" ca="1">BZ246*CELL("contents",$Q246)</f>
        <v>0</v>
      </c>
      <c r="CD246" s="53" cm="1">
        <f t="array" aca="1" ref="CD246" ca="1">CA246*CELL("contents",$Q246)</f>
        <v>0</v>
      </c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>
        <f t="shared" si="533"/>
        <v>0</v>
      </c>
      <c r="CR246" s="51">
        <f t="shared" si="534"/>
        <v>0</v>
      </c>
      <c r="CS246" s="53">
        <f t="shared" si="535"/>
        <v>0</v>
      </c>
      <c r="CT246" s="53">
        <f t="shared" si="548"/>
        <v>0</v>
      </c>
      <c r="CU246" s="53">
        <f t="shared" si="549"/>
        <v>0</v>
      </c>
      <c r="CV246" s="53">
        <f t="shared" si="550"/>
        <v>0</v>
      </c>
      <c r="CW246" s="53">
        <f t="shared" si="551"/>
        <v>0</v>
      </c>
      <c r="CX246" s="53">
        <f t="shared" si="552"/>
        <v>0</v>
      </c>
      <c r="CY246" s="53">
        <f t="shared" si="553"/>
        <v>0</v>
      </c>
      <c r="CZ246" s="53">
        <f t="shared" si="554"/>
        <v>0</v>
      </c>
      <c r="DA246" s="53">
        <f t="shared" si="555"/>
        <v>0</v>
      </c>
      <c r="DB246" s="53">
        <f t="shared" si="556"/>
        <v>0</v>
      </c>
      <c r="DC246" s="53">
        <f t="shared" si="557"/>
        <v>0</v>
      </c>
      <c r="DD246" s="53">
        <f t="shared" si="558"/>
        <v>0</v>
      </c>
      <c r="DE246" s="10">
        <f t="shared" si="536"/>
        <v>0</v>
      </c>
      <c r="DF246" s="54">
        <f t="shared" si="537"/>
        <v>0</v>
      </c>
      <c r="DG246" s="10">
        <f t="shared" si="538"/>
        <v>0</v>
      </c>
      <c r="DH246" s="53" cm="1">
        <f t="array" aca="1" ref="DH246" ca="1">DE246*CELL("contents",$Q246)</f>
        <v>0</v>
      </c>
      <c r="DI246" s="53" cm="1">
        <f t="array" aca="1" ref="DI246" ca="1">DF246*CELL("contents",$Q246)</f>
        <v>0</v>
      </c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>
        <f t="shared" si="539"/>
        <v>0</v>
      </c>
      <c r="DW246" s="51">
        <f t="shared" si="540"/>
        <v>0</v>
      </c>
      <c r="DX246" s="53">
        <f t="shared" si="490"/>
        <v>0</v>
      </c>
      <c r="DY246" s="53">
        <f t="shared" si="491"/>
        <v>0</v>
      </c>
      <c r="DZ246" s="53">
        <f t="shared" si="492"/>
        <v>0</v>
      </c>
      <c r="EA246" s="53">
        <f t="shared" si="493"/>
        <v>0</v>
      </c>
      <c r="EB246" s="53">
        <f t="shared" si="494"/>
        <v>0</v>
      </c>
      <c r="EC246" s="53">
        <f t="shared" si="495"/>
        <v>0</v>
      </c>
      <c r="ED246" s="53">
        <f t="shared" si="496"/>
        <v>0</v>
      </c>
      <c r="EE246" s="53">
        <f t="shared" si="497"/>
        <v>0</v>
      </c>
      <c r="EF246" s="53">
        <f t="shared" si="498"/>
        <v>0</v>
      </c>
      <c r="EG246" s="53">
        <f t="shared" si="499"/>
        <v>0</v>
      </c>
      <c r="EH246" s="53">
        <f t="shared" si="500"/>
        <v>0</v>
      </c>
      <c r="EI246" s="53">
        <f t="shared" si="501"/>
        <v>0</v>
      </c>
      <c r="EJ246" s="10">
        <f t="shared" si="541"/>
        <v>0</v>
      </c>
      <c r="EK246" s="54">
        <f t="shared" si="542"/>
        <v>0</v>
      </c>
      <c r="EL246" s="10">
        <f t="shared" si="543"/>
        <v>0</v>
      </c>
      <c r="EM246" s="53" cm="1">
        <f t="array" aca="1" ref="EM246" ca="1">EJ246*CELL("contents",$Q246)</f>
        <v>0</v>
      </c>
      <c r="EN246" s="53" cm="1">
        <f t="array" aca="1" ref="EN246" ca="1">EK246*CELL("contents",$Q246)</f>
        <v>0</v>
      </c>
      <c r="EO246" s="11">
        <f t="shared" si="544"/>
        <v>16916.04</v>
      </c>
      <c r="EP246" s="2">
        <v>1</v>
      </c>
      <c r="EQ246" s="2">
        <f t="shared" ref="EQ246:ET246" si="596">EP246*1.0215</f>
        <v>1.0215000000000001</v>
      </c>
      <c r="ER246" s="2">
        <f t="shared" si="596"/>
        <v>1.0434622500000001</v>
      </c>
      <c r="ES246" s="2">
        <f t="shared" si="596"/>
        <v>1.0658966883750003</v>
      </c>
      <c r="ET246" s="2">
        <f t="shared" si="596"/>
        <v>1.0888134671750629</v>
      </c>
      <c r="EU246" s="53">
        <f t="shared" si="503"/>
        <v>16916.04</v>
      </c>
      <c r="EV246" s="53">
        <f t="shared" si="546"/>
        <v>0</v>
      </c>
      <c r="EW246" s="69">
        <f t="shared" si="504"/>
        <v>0</v>
      </c>
      <c r="EX246" s="69">
        <f t="shared" si="505"/>
        <v>0</v>
      </c>
      <c r="EY246" s="9">
        <f t="shared" si="560"/>
        <v>0</v>
      </c>
      <c r="EZ246" s="9">
        <f t="shared" si="522"/>
        <v>0</v>
      </c>
      <c r="FA246" s="9">
        <f t="shared" si="523"/>
        <v>0</v>
      </c>
      <c r="FB246" s="9">
        <f t="shared" si="524"/>
        <v>0</v>
      </c>
      <c r="FC246" t="s">
        <v>1541</v>
      </c>
    </row>
    <row r="247" spans="1:159" ht="25.5" x14ac:dyDescent="0.25">
      <c r="A247" s="2">
        <v>1.2</v>
      </c>
      <c r="B247" s="3" t="s">
        <v>666</v>
      </c>
      <c r="C247" s="4" t="s">
        <v>157</v>
      </c>
      <c r="D247" s="2" t="s">
        <v>667</v>
      </c>
      <c r="E247" s="21" t="s">
        <v>668</v>
      </c>
      <c r="F247" s="2"/>
      <c r="G247" s="4" t="s">
        <v>151</v>
      </c>
      <c r="H247" s="6" t="s">
        <v>163</v>
      </c>
      <c r="I247" s="4" t="s">
        <v>269</v>
      </c>
      <c r="J247" s="7" t="s">
        <v>154</v>
      </c>
      <c r="K247" s="75">
        <v>77</v>
      </c>
      <c r="L247" s="81">
        <v>77</v>
      </c>
      <c r="M247" s="57">
        <v>0</v>
      </c>
      <c r="N247" s="86">
        <v>0</v>
      </c>
      <c r="O247" s="6" t="s">
        <v>155</v>
      </c>
      <c r="P247" s="2" t="s">
        <v>352</v>
      </c>
      <c r="Q247" s="200">
        <f>VLOOKUP(P247,Contingencies!$A$2:$D$7,4,FALSE)</f>
        <v>0.2</v>
      </c>
      <c r="R247" s="53">
        <f t="shared" si="465"/>
        <v>629.24400000000014</v>
      </c>
      <c r="S247" s="67">
        <f t="shared" si="506"/>
        <v>0</v>
      </c>
      <c r="T247" s="4"/>
      <c r="U247" s="4">
        <v>20</v>
      </c>
      <c r="V247" s="4">
        <v>20</v>
      </c>
      <c r="W247" s="42"/>
      <c r="X247" s="38"/>
      <c r="Y247" s="38"/>
      <c r="Z247" s="38"/>
      <c r="AA247" s="38"/>
      <c r="AB247" s="38"/>
      <c r="AC247" s="38"/>
      <c r="AD247" s="2"/>
      <c r="AE247" s="2"/>
      <c r="AF247" s="2"/>
      <c r="AG247" s="2">
        <f t="shared" si="507"/>
        <v>40</v>
      </c>
      <c r="AH247" s="51">
        <f t="shared" si="525"/>
        <v>0.26666666666666666</v>
      </c>
      <c r="AI247" s="53">
        <f t="shared" si="466"/>
        <v>1573.1100000000001</v>
      </c>
      <c r="AJ247" s="53">
        <f t="shared" si="467"/>
        <v>1573.1100000000001</v>
      </c>
      <c r="AK247" s="53">
        <f t="shared" si="468"/>
        <v>0</v>
      </c>
      <c r="AL247" s="53">
        <f t="shared" si="469"/>
        <v>0</v>
      </c>
      <c r="AM247" s="53">
        <f t="shared" si="470"/>
        <v>0</v>
      </c>
      <c r="AN247" s="53">
        <f t="shared" si="471"/>
        <v>0</v>
      </c>
      <c r="AO247" s="53">
        <f t="shared" si="472"/>
        <v>0</v>
      </c>
      <c r="AP247" s="53">
        <f t="shared" si="473"/>
        <v>0</v>
      </c>
      <c r="AQ247" s="53">
        <f t="shared" si="474"/>
        <v>0</v>
      </c>
      <c r="AR247" s="53">
        <f t="shared" si="475"/>
        <v>0</v>
      </c>
      <c r="AS247" s="53">
        <f t="shared" si="476"/>
        <v>0</v>
      </c>
      <c r="AT247" s="53">
        <f t="shared" si="477"/>
        <v>0</v>
      </c>
      <c r="AU247" s="10">
        <f t="shared" si="526"/>
        <v>3146.2200000000003</v>
      </c>
      <c r="AV247" s="54">
        <f t="shared" si="547"/>
        <v>0</v>
      </c>
      <c r="AW247" s="10">
        <f t="shared" si="527"/>
        <v>3146.2200000000003</v>
      </c>
      <c r="AX247" s="53" cm="1">
        <f t="array" aca="1" ref="AX247" ca="1">AU247*CELL("contents",$Q247)</f>
        <v>629.24400000000014</v>
      </c>
      <c r="AY247" s="53" cm="1">
        <f t="array" aca="1" ref="AY247" ca="1">AV247*CELL("contents",$Q247)</f>
        <v>0</v>
      </c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>
        <f t="shared" si="528"/>
        <v>0</v>
      </c>
      <c r="BM247" s="51">
        <f t="shared" si="529"/>
        <v>0</v>
      </c>
      <c r="BN247" s="53">
        <f t="shared" si="478"/>
        <v>0</v>
      </c>
      <c r="BO247" s="53">
        <f t="shared" si="479"/>
        <v>0</v>
      </c>
      <c r="BP247" s="53">
        <f t="shared" si="480"/>
        <v>0</v>
      </c>
      <c r="BQ247" s="53">
        <f t="shared" si="481"/>
        <v>0</v>
      </c>
      <c r="BR247" s="53">
        <f t="shared" si="482"/>
        <v>0</v>
      </c>
      <c r="BS247" s="53">
        <f t="shared" si="483"/>
        <v>0</v>
      </c>
      <c r="BT247" s="53">
        <f t="shared" si="484"/>
        <v>0</v>
      </c>
      <c r="BU247" s="53">
        <f t="shared" si="485"/>
        <v>0</v>
      </c>
      <c r="BV247" s="53">
        <f t="shared" si="486"/>
        <v>0</v>
      </c>
      <c r="BW247" s="53">
        <f t="shared" si="487"/>
        <v>0</v>
      </c>
      <c r="BX247" s="53">
        <f t="shared" si="488"/>
        <v>0</v>
      </c>
      <c r="BY247" s="53">
        <f t="shared" si="489"/>
        <v>0</v>
      </c>
      <c r="BZ247" s="10">
        <f t="shared" si="530"/>
        <v>0</v>
      </c>
      <c r="CA247" s="54">
        <f t="shared" si="531"/>
        <v>0</v>
      </c>
      <c r="CB247" s="10">
        <f t="shared" si="532"/>
        <v>0</v>
      </c>
      <c r="CC247" s="53" cm="1">
        <f t="array" aca="1" ref="CC247" ca="1">BZ247*CELL("contents",$Q247)</f>
        <v>0</v>
      </c>
      <c r="CD247" s="53" cm="1">
        <f t="array" aca="1" ref="CD247" ca="1">CA247*CELL("contents",$Q247)</f>
        <v>0</v>
      </c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>
        <f t="shared" si="533"/>
        <v>0</v>
      </c>
      <c r="CR247" s="51">
        <f t="shared" si="534"/>
        <v>0</v>
      </c>
      <c r="CS247" s="53">
        <f t="shared" si="535"/>
        <v>0</v>
      </c>
      <c r="CT247" s="53">
        <f t="shared" si="548"/>
        <v>0</v>
      </c>
      <c r="CU247" s="53">
        <f t="shared" si="549"/>
        <v>0</v>
      </c>
      <c r="CV247" s="53">
        <f t="shared" si="550"/>
        <v>0</v>
      </c>
      <c r="CW247" s="53">
        <f t="shared" si="551"/>
        <v>0</v>
      </c>
      <c r="CX247" s="53">
        <f t="shared" si="552"/>
        <v>0</v>
      </c>
      <c r="CY247" s="53">
        <f t="shared" si="553"/>
        <v>0</v>
      </c>
      <c r="CZ247" s="53">
        <f t="shared" si="554"/>
        <v>0</v>
      </c>
      <c r="DA247" s="53">
        <f t="shared" si="555"/>
        <v>0</v>
      </c>
      <c r="DB247" s="53">
        <f t="shared" si="556"/>
        <v>0</v>
      </c>
      <c r="DC247" s="53">
        <f t="shared" si="557"/>
        <v>0</v>
      </c>
      <c r="DD247" s="53">
        <f t="shared" si="558"/>
        <v>0</v>
      </c>
      <c r="DE247" s="10">
        <f t="shared" si="536"/>
        <v>0</v>
      </c>
      <c r="DF247" s="54">
        <f t="shared" si="537"/>
        <v>0</v>
      </c>
      <c r="DG247" s="10">
        <f t="shared" si="538"/>
        <v>0</v>
      </c>
      <c r="DH247" s="53" cm="1">
        <f t="array" aca="1" ref="DH247" ca="1">DE247*CELL("contents",$Q247)</f>
        <v>0</v>
      </c>
      <c r="DI247" s="53" cm="1">
        <f t="array" aca="1" ref="DI247" ca="1">DF247*CELL("contents",$Q247)</f>
        <v>0</v>
      </c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>
        <f t="shared" si="539"/>
        <v>0</v>
      </c>
      <c r="DW247" s="51">
        <f t="shared" si="540"/>
        <v>0</v>
      </c>
      <c r="DX247" s="53">
        <f t="shared" si="490"/>
        <v>0</v>
      </c>
      <c r="DY247" s="53">
        <f t="shared" si="491"/>
        <v>0</v>
      </c>
      <c r="DZ247" s="53">
        <f t="shared" si="492"/>
        <v>0</v>
      </c>
      <c r="EA247" s="53">
        <f t="shared" si="493"/>
        <v>0</v>
      </c>
      <c r="EB247" s="53">
        <f t="shared" si="494"/>
        <v>0</v>
      </c>
      <c r="EC247" s="53">
        <f t="shared" si="495"/>
        <v>0</v>
      </c>
      <c r="ED247" s="53">
        <f t="shared" si="496"/>
        <v>0</v>
      </c>
      <c r="EE247" s="53">
        <f t="shared" si="497"/>
        <v>0</v>
      </c>
      <c r="EF247" s="53">
        <f t="shared" si="498"/>
        <v>0</v>
      </c>
      <c r="EG247" s="53">
        <f t="shared" si="499"/>
        <v>0</v>
      </c>
      <c r="EH247" s="53">
        <f t="shared" si="500"/>
        <v>0</v>
      </c>
      <c r="EI247" s="53">
        <f t="shared" si="501"/>
        <v>0</v>
      </c>
      <c r="EJ247" s="10">
        <f t="shared" si="541"/>
        <v>0</v>
      </c>
      <c r="EK247" s="54">
        <f t="shared" si="542"/>
        <v>0</v>
      </c>
      <c r="EL247" s="10">
        <f t="shared" si="543"/>
        <v>0</v>
      </c>
      <c r="EM247" s="53" cm="1">
        <f t="array" aca="1" ref="EM247" ca="1">EJ247*CELL("contents",$Q247)</f>
        <v>0</v>
      </c>
      <c r="EN247" s="53" cm="1">
        <f t="array" aca="1" ref="EN247" ca="1">EK247*CELL("contents",$Q247)</f>
        <v>0</v>
      </c>
      <c r="EO247" s="11">
        <f t="shared" si="544"/>
        <v>3146.2200000000003</v>
      </c>
      <c r="EP247" s="2">
        <v>1</v>
      </c>
      <c r="EQ247" s="2">
        <f t="shared" ref="EQ247:ET247" si="597">EP247*1.0215</f>
        <v>1.0215000000000001</v>
      </c>
      <c r="ER247" s="2">
        <f t="shared" si="597"/>
        <v>1.0434622500000001</v>
      </c>
      <c r="ES247" s="2">
        <f t="shared" si="597"/>
        <v>1.0658966883750003</v>
      </c>
      <c r="ET247" s="2">
        <f t="shared" si="597"/>
        <v>1.0888134671750629</v>
      </c>
      <c r="EU247" s="53">
        <f t="shared" si="503"/>
        <v>3146.2200000000003</v>
      </c>
      <c r="EV247" s="53">
        <f t="shared" si="546"/>
        <v>0</v>
      </c>
      <c r="EW247" s="69">
        <f t="shared" si="504"/>
        <v>0</v>
      </c>
      <c r="EX247" s="69">
        <f t="shared" si="505"/>
        <v>0</v>
      </c>
      <c r="EY247" s="9">
        <f t="shared" si="560"/>
        <v>0</v>
      </c>
      <c r="EZ247" s="9">
        <f t="shared" si="522"/>
        <v>0</v>
      </c>
      <c r="FA247" s="9">
        <f t="shared" si="523"/>
        <v>0</v>
      </c>
      <c r="FB247" s="9">
        <f t="shared" si="524"/>
        <v>0</v>
      </c>
      <c r="FC247" t="s">
        <v>1541</v>
      </c>
    </row>
    <row r="248" spans="1:159" ht="25.5" x14ac:dyDescent="0.25">
      <c r="A248" s="2">
        <v>1.2</v>
      </c>
      <c r="B248" s="3" t="s">
        <v>666</v>
      </c>
      <c r="C248" s="4" t="s">
        <v>157</v>
      </c>
      <c r="D248" s="2" t="s">
        <v>667</v>
      </c>
      <c r="E248" s="21" t="s">
        <v>668</v>
      </c>
      <c r="F248" s="2"/>
      <c r="G248" s="4" t="s">
        <v>347</v>
      </c>
      <c r="H248" s="6" t="s">
        <v>347</v>
      </c>
      <c r="I248" s="4"/>
      <c r="J248" s="4" t="s">
        <v>268</v>
      </c>
      <c r="K248" s="75"/>
      <c r="L248" s="80">
        <v>1</v>
      </c>
      <c r="M248" s="56">
        <v>0</v>
      </c>
      <c r="N248" s="86">
        <v>0.53</v>
      </c>
      <c r="O248" s="6" t="s">
        <v>155</v>
      </c>
      <c r="P248" s="2" t="s">
        <v>352</v>
      </c>
      <c r="Q248" s="200">
        <f>VLOOKUP(P248,Contingencies!$A$2:$D$7,4,FALSE)</f>
        <v>0.2</v>
      </c>
      <c r="R248" s="53">
        <f t="shared" si="465"/>
        <v>770</v>
      </c>
      <c r="S248" s="67">
        <f t="shared" si="506"/>
        <v>0</v>
      </c>
      <c r="T248" s="4"/>
      <c r="U248" s="37">
        <v>3850</v>
      </c>
      <c r="V248" s="4"/>
      <c r="W248" s="42"/>
      <c r="X248" s="2"/>
      <c r="Y248" s="38"/>
      <c r="Z248" s="38"/>
      <c r="AA248" s="38"/>
      <c r="AB248" s="38"/>
      <c r="AC248" s="38"/>
      <c r="AD248" s="2"/>
      <c r="AE248" s="2"/>
      <c r="AF248" s="2"/>
      <c r="AG248" s="2">
        <f t="shared" si="507"/>
        <v>0</v>
      </c>
      <c r="AH248" s="51">
        <f t="shared" si="525"/>
        <v>0</v>
      </c>
      <c r="AI248" s="53">
        <f t="shared" si="466"/>
        <v>3850</v>
      </c>
      <c r="AJ248" s="53">
        <f t="shared" si="467"/>
        <v>0</v>
      </c>
      <c r="AK248" s="53">
        <f t="shared" si="468"/>
        <v>0</v>
      </c>
      <c r="AL248" s="53">
        <f t="shared" si="469"/>
        <v>0</v>
      </c>
      <c r="AM248" s="53">
        <f t="shared" si="470"/>
        <v>0</v>
      </c>
      <c r="AN248" s="53">
        <f t="shared" si="471"/>
        <v>0</v>
      </c>
      <c r="AO248" s="53">
        <f t="shared" si="472"/>
        <v>0</v>
      </c>
      <c r="AP248" s="53">
        <f t="shared" si="473"/>
        <v>0</v>
      </c>
      <c r="AQ248" s="53">
        <f t="shared" si="474"/>
        <v>0</v>
      </c>
      <c r="AR248" s="53">
        <f t="shared" si="475"/>
        <v>0</v>
      </c>
      <c r="AS248" s="53">
        <f t="shared" si="476"/>
        <v>0</v>
      </c>
      <c r="AT248" s="53">
        <f t="shared" si="477"/>
        <v>0</v>
      </c>
      <c r="AU248" s="10">
        <f t="shared" si="526"/>
        <v>3850</v>
      </c>
      <c r="AV248" s="54">
        <f t="shared" si="547"/>
        <v>0</v>
      </c>
      <c r="AW248" s="10">
        <f t="shared" si="527"/>
        <v>3850</v>
      </c>
      <c r="AX248" s="53" cm="1">
        <f t="array" aca="1" ref="AX248" ca="1">AU248*CELL("contents",$Q248)</f>
        <v>770</v>
      </c>
      <c r="AY248" s="53" cm="1">
        <f t="array" aca="1" ref="AY248" ca="1">AV248*CELL("contents",$Q248)</f>
        <v>0</v>
      </c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>
        <f t="shared" si="528"/>
        <v>0</v>
      </c>
      <c r="BM248" s="51">
        <f t="shared" si="529"/>
        <v>0</v>
      </c>
      <c r="BN248" s="53">
        <f t="shared" si="478"/>
        <v>0</v>
      </c>
      <c r="BO248" s="53">
        <f t="shared" si="479"/>
        <v>0</v>
      </c>
      <c r="BP248" s="53">
        <f t="shared" si="480"/>
        <v>0</v>
      </c>
      <c r="BQ248" s="53">
        <f t="shared" si="481"/>
        <v>0</v>
      </c>
      <c r="BR248" s="53">
        <f t="shared" si="482"/>
        <v>0</v>
      </c>
      <c r="BS248" s="53">
        <f t="shared" si="483"/>
        <v>0</v>
      </c>
      <c r="BT248" s="53">
        <f t="shared" si="484"/>
        <v>0</v>
      </c>
      <c r="BU248" s="53">
        <f t="shared" si="485"/>
        <v>0</v>
      </c>
      <c r="BV248" s="53">
        <f t="shared" si="486"/>
        <v>0</v>
      </c>
      <c r="BW248" s="53">
        <f t="shared" si="487"/>
        <v>0</v>
      </c>
      <c r="BX248" s="53">
        <f t="shared" si="488"/>
        <v>0</v>
      </c>
      <c r="BY248" s="53">
        <f t="shared" si="489"/>
        <v>0</v>
      </c>
      <c r="BZ248" s="10">
        <f t="shared" si="530"/>
        <v>0</v>
      </c>
      <c r="CA248" s="54">
        <f t="shared" si="531"/>
        <v>0</v>
      </c>
      <c r="CB248" s="10">
        <f t="shared" si="532"/>
        <v>0</v>
      </c>
      <c r="CC248" s="53" cm="1">
        <f t="array" aca="1" ref="CC248" ca="1">BZ248*CELL("contents",$Q248)</f>
        <v>0</v>
      </c>
      <c r="CD248" s="53" cm="1">
        <f t="array" aca="1" ref="CD248" ca="1">CA248*CELL("contents",$Q248)</f>
        <v>0</v>
      </c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>
        <f t="shared" si="533"/>
        <v>0</v>
      </c>
      <c r="CR248" s="51">
        <f t="shared" si="534"/>
        <v>0</v>
      </c>
      <c r="CS248" s="53">
        <f t="shared" si="535"/>
        <v>0</v>
      </c>
      <c r="CT248" s="53">
        <f t="shared" si="548"/>
        <v>0</v>
      </c>
      <c r="CU248" s="53">
        <f t="shared" si="549"/>
        <v>0</v>
      </c>
      <c r="CV248" s="53">
        <f t="shared" si="550"/>
        <v>0</v>
      </c>
      <c r="CW248" s="53">
        <f t="shared" si="551"/>
        <v>0</v>
      </c>
      <c r="CX248" s="53">
        <f t="shared" si="552"/>
        <v>0</v>
      </c>
      <c r="CY248" s="53">
        <f t="shared" si="553"/>
        <v>0</v>
      </c>
      <c r="CZ248" s="53">
        <f t="shared" si="554"/>
        <v>0</v>
      </c>
      <c r="DA248" s="53">
        <f t="shared" si="555"/>
        <v>0</v>
      </c>
      <c r="DB248" s="53">
        <f t="shared" si="556"/>
        <v>0</v>
      </c>
      <c r="DC248" s="53">
        <f t="shared" si="557"/>
        <v>0</v>
      </c>
      <c r="DD248" s="53">
        <f t="shared" si="558"/>
        <v>0</v>
      </c>
      <c r="DE248" s="10">
        <f t="shared" si="536"/>
        <v>0</v>
      </c>
      <c r="DF248" s="54">
        <f t="shared" si="537"/>
        <v>0</v>
      </c>
      <c r="DG248" s="10">
        <f t="shared" si="538"/>
        <v>0</v>
      </c>
      <c r="DH248" s="53" cm="1">
        <f t="array" aca="1" ref="DH248" ca="1">DE248*CELL("contents",$Q248)</f>
        <v>0</v>
      </c>
      <c r="DI248" s="53" cm="1">
        <f t="array" aca="1" ref="DI248" ca="1">DF248*CELL("contents",$Q248)</f>
        <v>0</v>
      </c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>
        <f t="shared" si="539"/>
        <v>0</v>
      </c>
      <c r="DW248" s="51">
        <f t="shared" si="540"/>
        <v>0</v>
      </c>
      <c r="DX248" s="53">
        <f t="shared" si="490"/>
        <v>0</v>
      </c>
      <c r="DY248" s="53">
        <f t="shared" si="491"/>
        <v>0</v>
      </c>
      <c r="DZ248" s="53">
        <f t="shared" si="492"/>
        <v>0</v>
      </c>
      <c r="EA248" s="53">
        <f t="shared" si="493"/>
        <v>0</v>
      </c>
      <c r="EB248" s="53">
        <f t="shared" si="494"/>
        <v>0</v>
      </c>
      <c r="EC248" s="53">
        <f t="shared" si="495"/>
        <v>0</v>
      </c>
      <c r="ED248" s="53">
        <f t="shared" si="496"/>
        <v>0</v>
      </c>
      <c r="EE248" s="53">
        <f t="shared" si="497"/>
        <v>0</v>
      </c>
      <c r="EF248" s="53">
        <f t="shared" si="498"/>
        <v>0</v>
      </c>
      <c r="EG248" s="53">
        <f t="shared" si="499"/>
        <v>0</v>
      </c>
      <c r="EH248" s="53">
        <f t="shared" si="500"/>
        <v>0</v>
      </c>
      <c r="EI248" s="53">
        <f t="shared" si="501"/>
        <v>0</v>
      </c>
      <c r="EJ248" s="10">
        <f t="shared" si="541"/>
        <v>0</v>
      </c>
      <c r="EK248" s="54">
        <f t="shared" si="542"/>
        <v>0</v>
      </c>
      <c r="EL248" s="10">
        <f t="shared" si="543"/>
        <v>0</v>
      </c>
      <c r="EM248" s="53" cm="1">
        <f t="array" aca="1" ref="EM248" ca="1">EJ248*CELL("contents",$Q248)</f>
        <v>0</v>
      </c>
      <c r="EN248" s="53" cm="1">
        <f t="array" aca="1" ref="EN248" ca="1">EK248*CELL("contents",$Q248)</f>
        <v>0</v>
      </c>
      <c r="EO248" s="11">
        <f t="shared" si="544"/>
        <v>3850</v>
      </c>
      <c r="EP248" s="2">
        <v>1</v>
      </c>
      <c r="EQ248" s="2">
        <f t="shared" ref="EQ248:ET248" si="598">EP248*1.0215</f>
        <v>1.0215000000000001</v>
      </c>
      <c r="ER248" s="2">
        <f t="shared" si="598"/>
        <v>1.0434622500000001</v>
      </c>
      <c r="ES248" s="2">
        <f t="shared" si="598"/>
        <v>1.0658966883750003</v>
      </c>
      <c r="ET248" s="2">
        <f t="shared" si="598"/>
        <v>1.0888134671750629</v>
      </c>
      <c r="EU248" s="53">
        <f t="shared" si="503"/>
        <v>0</v>
      </c>
      <c r="EV248" s="53">
        <f t="shared" si="546"/>
        <v>0</v>
      </c>
      <c r="EW248" s="69">
        <f t="shared" si="504"/>
        <v>0</v>
      </c>
      <c r="EX248" s="69">
        <f t="shared" si="505"/>
        <v>0</v>
      </c>
      <c r="EY248" s="9">
        <f t="shared" si="560"/>
        <v>0</v>
      </c>
      <c r="EZ248" s="9">
        <f t="shared" si="522"/>
        <v>0</v>
      </c>
      <c r="FA248" s="9">
        <f t="shared" si="523"/>
        <v>0</v>
      </c>
      <c r="FB248" s="9">
        <f t="shared" si="524"/>
        <v>0</v>
      </c>
      <c r="FC248" t="s">
        <v>1541</v>
      </c>
    </row>
    <row r="249" spans="1:159" ht="25.5" x14ac:dyDescent="0.25">
      <c r="A249" s="2">
        <v>1.2</v>
      </c>
      <c r="B249" s="3" t="s">
        <v>669</v>
      </c>
      <c r="C249" s="4" t="s">
        <v>157</v>
      </c>
      <c r="D249" s="2" t="s">
        <v>670</v>
      </c>
      <c r="E249" s="21" t="s">
        <v>671</v>
      </c>
      <c r="F249" s="2"/>
      <c r="G249" s="4" t="s">
        <v>151</v>
      </c>
      <c r="H249" s="6" t="s">
        <v>163</v>
      </c>
      <c r="I249" s="4" t="s">
        <v>167</v>
      </c>
      <c r="J249" s="7" t="s">
        <v>154</v>
      </c>
      <c r="K249" s="75">
        <v>115</v>
      </c>
      <c r="L249" s="81">
        <v>115</v>
      </c>
      <c r="M249" s="56">
        <v>0</v>
      </c>
      <c r="N249" s="86">
        <v>0</v>
      </c>
      <c r="O249" s="6" t="s">
        <v>155</v>
      </c>
      <c r="P249" s="2" t="s">
        <v>352</v>
      </c>
      <c r="Q249" s="200">
        <f>VLOOKUP(P249,Contingencies!$A$2:$D$7,4,FALSE)</f>
        <v>0.2</v>
      </c>
      <c r="R249" s="53">
        <f t="shared" si="465"/>
        <v>2537.4060000000004</v>
      </c>
      <c r="S249" s="67">
        <f t="shared" si="506"/>
        <v>0</v>
      </c>
      <c r="T249" s="4"/>
      <c r="U249" s="2"/>
      <c r="V249" s="4">
        <v>50</v>
      </c>
      <c r="W249" s="14">
        <v>58</v>
      </c>
      <c r="X249" s="38"/>
      <c r="Y249" s="38"/>
      <c r="Z249" s="38"/>
      <c r="AA249" s="38"/>
      <c r="AB249" s="38"/>
      <c r="AC249" s="38"/>
      <c r="AD249" s="2"/>
      <c r="AE249" s="2"/>
      <c r="AF249" s="2"/>
      <c r="AG249" s="2">
        <f t="shared" si="507"/>
        <v>108</v>
      </c>
      <c r="AH249" s="51">
        <f t="shared" si="525"/>
        <v>0.72</v>
      </c>
      <c r="AI249" s="53">
        <f t="shared" si="466"/>
        <v>0</v>
      </c>
      <c r="AJ249" s="53">
        <f t="shared" si="467"/>
        <v>5873.625</v>
      </c>
      <c r="AK249" s="53">
        <f t="shared" si="468"/>
        <v>6813.4050000000007</v>
      </c>
      <c r="AL249" s="53">
        <f t="shared" si="469"/>
        <v>0</v>
      </c>
      <c r="AM249" s="53">
        <f t="shared" si="470"/>
        <v>0</v>
      </c>
      <c r="AN249" s="53">
        <f t="shared" si="471"/>
        <v>0</v>
      </c>
      <c r="AO249" s="53">
        <f t="shared" si="472"/>
        <v>0</v>
      </c>
      <c r="AP249" s="53">
        <f t="shared" si="473"/>
        <v>0</v>
      </c>
      <c r="AQ249" s="53">
        <f t="shared" si="474"/>
        <v>0</v>
      </c>
      <c r="AR249" s="53">
        <f t="shared" si="475"/>
        <v>0</v>
      </c>
      <c r="AS249" s="53">
        <f t="shared" si="476"/>
        <v>0</v>
      </c>
      <c r="AT249" s="53">
        <f t="shared" si="477"/>
        <v>0</v>
      </c>
      <c r="AU249" s="10">
        <f t="shared" si="526"/>
        <v>12687.03</v>
      </c>
      <c r="AV249" s="54">
        <f t="shared" si="547"/>
        <v>0</v>
      </c>
      <c r="AW249" s="10">
        <f t="shared" si="527"/>
        <v>12687.03</v>
      </c>
      <c r="AX249" s="53" cm="1">
        <f t="array" aca="1" ref="AX249" ca="1">AU249*CELL("contents",$Q249)</f>
        <v>2537.4060000000004</v>
      </c>
      <c r="AY249" s="53" cm="1">
        <f t="array" aca="1" ref="AY249" ca="1">AV249*CELL("contents",$Q249)</f>
        <v>0</v>
      </c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>
        <f t="shared" si="528"/>
        <v>0</v>
      </c>
      <c r="BM249" s="51">
        <f t="shared" si="529"/>
        <v>0</v>
      </c>
      <c r="BN249" s="53">
        <f t="shared" si="478"/>
        <v>0</v>
      </c>
      <c r="BO249" s="53">
        <f t="shared" si="479"/>
        <v>0</v>
      </c>
      <c r="BP249" s="53">
        <f t="shared" si="480"/>
        <v>0</v>
      </c>
      <c r="BQ249" s="53">
        <f t="shared" si="481"/>
        <v>0</v>
      </c>
      <c r="BR249" s="53">
        <f t="shared" si="482"/>
        <v>0</v>
      </c>
      <c r="BS249" s="53">
        <f t="shared" si="483"/>
        <v>0</v>
      </c>
      <c r="BT249" s="53">
        <f t="shared" si="484"/>
        <v>0</v>
      </c>
      <c r="BU249" s="53">
        <f t="shared" si="485"/>
        <v>0</v>
      </c>
      <c r="BV249" s="53">
        <f t="shared" si="486"/>
        <v>0</v>
      </c>
      <c r="BW249" s="53">
        <f t="shared" si="487"/>
        <v>0</v>
      </c>
      <c r="BX249" s="53">
        <f t="shared" si="488"/>
        <v>0</v>
      </c>
      <c r="BY249" s="53">
        <f t="shared" si="489"/>
        <v>0</v>
      </c>
      <c r="BZ249" s="10">
        <f t="shared" si="530"/>
        <v>0</v>
      </c>
      <c r="CA249" s="54">
        <f t="shared" si="531"/>
        <v>0</v>
      </c>
      <c r="CB249" s="10">
        <f t="shared" si="532"/>
        <v>0</v>
      </c>
      <c r="CC249" s="53" cm="1">
        <f t="array" aca="1" ref="CC249" ca="1">BZ249*CELL("contents",$Q249)</f>
        <v>0</v>
      </c>
      <c r="CD249" s="53" cm="1">
        <f t="array" aca="1" ref="CD249" ca="1">CA249*CELL("contents",$Q249)</f>
        <v>0</v>
      </c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>
        <f t="shared" si="533"/>
        <v>0</v>
      </c>
      <c r="CR249" s="51">
        <f t="shared" si="534"/>
        <v>0</v>
      </c>
      <c r="CS249" s="53">
        <f t="shared" si="535"/>
        <v>0</v>
      </c>
      <c r="CT249" s="53">
        <f t="shared" si="548"/>
        <v>0</v>
      </c>
      <c r="CU249" s="53">
        <f t="shared" si="549"/>
        <v>0</v>
      </c>
      <c r="CV249" s="53">
        <f t="shared" si="550"/>
        <v>0</v>
      </c>
      <c r="CW249" s="53">
        <f t="shared" si="551"/>
        <v>0</v>
      </c>
      <c r="CX249" s="53">
        <f t="shared" si="552"/>
        <v>0</v>
      </c>
      <c r="CY249" s="53">
        <f t="shared" si="553"/>
        <v>0</v>
      </c>
      <c r="CZ249" s="53">
        <f t="shared" si="554"/>
        <v>0</v>
      </c>
      <c r="DA249" s="53">
        <f t="shared" si="555"/>
        <v>0</v>
      </c>
      <c r="DB249" s="53">
        <f t="shared" si="556"/>
        <v>0</v>
      </c>
      <c r="DC249" s="53">
        <f t="shared" si="557"/>
        <v>0</v>
      </c>
      <c r="DD249" s="53">
        <f t="shared" si="558"/>
        <v>0</v>
      </c>
      <c r="DE249" s="10">
        <f t="shared" si="536"/>
        <v>0</v>
      </c>
      <c r="DF249" s="54">
        <f t="shared" si="537"/>
        <v>0</v>
      </c>
      <c r="DG249" s="10">
        <f t="shared" si="538"/>
        <v>0</v>
      </c>
      <c r="DH249" s="53" cm="1">
        <f t="array" aca="1" ref="DH249" ca="1">DE249*CELL("contents",$Q249)</f>
        <v>0</v>
      </c>
      <c r="DI249" s="53" cm="1">
        <f t="array" aca="1" ref="DI249" ca="1">DF249*CELL("contents",$Q249)</f>
        <v>0</v>
      </c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>
        <f t="shared" si="539"/>
        <v>0</v>
      </c>
      <c r="DW249" s="51">
        <f t="shared" si="540"/>
        <v>0</v>
      </c>
      <c r="DX249" s="53">
        <f t="shared" si="490"/>
        <v>0</v>
      </c>
      <c r="DY249" s="53">
        <f t="shared" si="491"/>
        <v>0</v>
      </c>
      <c r="DZ249" s="53">
        <f t="shared" si="492"/>
        <v>0</v>
      </c>
      <c r="EA249" s="53">
        <f t="shared" si="493"/>
        <v>0</v>
      </c>
      <c r="EB249" s="53">
        <f t="shared" si="494"/>
        <v>0</v>
      </c>
      <c r="EC249" s="53">
        <f t="shared" si="495"/>
        <v>0</v>
      </c>
      <c r="ED249" s="53">
        <f t="shared" si="496"/>
        <v>0</v>
      </c>
      <c r="EE249" s="53">
        <f t="shared" si="497"/>
        <v>0</v>
      </c>
      <c r="EF249" s="53">
        <f t="shared" si="498"/>
        <v>0</v>
      </c>
      <c r="EG249" s="53">
        <f t="shared" si="499"/>
        <v>0</v>
      </c>
      <c r="EH249" s="53">
        <f t="shared" si="500"/>
        <v>0</v>
      </c>
      <c r="EI249" s="53">
        <f t="shared" si="501"/>
        <v>0</v>
      </c>
      <c r="EJ249" s="10">
        <f t="shared" si="541"/>
        <v>0</v>
      </c>
      <c r="EK249" s="54">
        <f t="shared" si="542"/>
        <v>0</v>
      </c>
      <c r="EL249" s="10">
        <f t="shared" si="543"/>
        <v>0</v>
      </c>
      <c r="EM249" s="53" cm="1">
        <f t="array" aca="1" ref="EM249" ca="1">EJ249*CELL("contents",$Q249)</f>
        <v>0</v>
      </c>
      <c r="EN249" s="53" cm="1">
        <f t="array" aca="1" ref="EN249" ca="1">EK249*CELL("contents",$Q249)</f>
        <v>0</v>
      </c>
      <c r="EO249" s="11">
        <f t="shared" si="544"/>
        <v>12687.03</v>
      </c>
      <c r="EP249" s="2">
        <v>1</v>
      </c>
      <c r="EQ249" s="2">
        <f t="shared" ref="EQ249:ET249" si="599">EP249*1.0215</f>
        <v>1.0215000000000001</v>
      </c>
      <c r="ER249" s="2">
        <f t="shared" si="599"/>
        <v>1.0434622500000001</v>
      </c>
      <c r="ES249" s="2">
        <f t="shared" si="599"/>
        <v>1.0658966883750003</v>
      </c>
      <c r="ET249" s="2">
        <f t="shared" si="599"/>
        <v>1.0888134671750629</v>
      </c>
      <c r="EU249" s="53">
        <f t="shared" si="503"/>
        <v>12687.03</v>
      </c>
      <c r="EV249" s="53">
        <f t="shared" si="546"/>
        <v>0</v>
      </c>
      <c r="EW249" s="69">
        <f t="shared" si="504"/>
        <v>0</v>
      </c>
      <c r="EX249" s="69">
        <f t="shared" si="505"/>
        <v>0</v>
      </c>
      <c r="EY249" s="9">
        <f t="shared" si="560"/>
        <v>0</v>
      </c>
      <c r="EZ249" s="9">
        <f t="shared" si="522"/>
        <v>0</v>
      </c>
      <c r="FA249" s="9">
        <f t="shared" si="523"/>
        <v>0</v>
      </c>
      <c r="FB249" s="9">
        <f t="shared" si="524"/>
        <v>0</v>
      </c>
      <c r="FC249" t="s">
        <v>1541</v>
      </c>
    </row>
    <row r="250" spans="1:159" ht="25.5" x14ac:dyDescent="0.25">
      <c r="A250" s="2">
        <v>1.2</v>
      </c>
      <c r="B250" s="3" t="s">
        <v>672</v>
      </c>
      <c r="C250" s="4" t="s">
        <v>157</v>
      </c>
      <c r="D250" s="2" t="s">
        <v>673</v>
      </c>
      <c r="E250" s="21" t="s">
        <v>674</v>
      </c>
      <c r="F250" s="2"/>
      <c r="G250" s="4" t="s">
        <v>151</v>
      </c>
      <c r="H250" s="6" t="s">
        <v>163</v>
      </c>
      <c r="I250" s="4" t="s">
        <v>167</v>
      </c>
      <c r="J250" s="7" t="s">
        <v>154</v>
      </c>
      <c r="K250" s="75">
        <v>115</v>
      </c>
      <c r="L250" s="81">
        <v>115</v>
      </c>
      <c r="M250" s="57">
        <v>0</v>
      </c>
      <c r="N250" s="86">
        <v>0</v>
      </c>
      <c r="O250" s="6" t="s">
        <v>155</v>
      </c>
      <c r="P250" s="2" t="s">
        <v>352</v>
      </c>
      <c r="Q250" s="200">
        <f>VLOOKUP(P250,Contingencies!$A$2:$D$7,4,FALSE)</f>
        <v>0.2</v>
      </c>
      <c r="R250" s="53">
        <f t="shared" si="465"/>
        <v>563.86800000000005</v>
      </c>
      <c r="S250" s="67">
        <f t="shared" si="506"/>
        <v>0</v>
      </c>
      <c r="T250" s="4"/>
      <c r="U250" s="2"/>
      <c r="V250" s="2"/>
      <c r="W250" s="14">
        <v>12</v>
      </c>
      <c r="X250" s="37">
        <v>12</v>
      </c>
      <c r="Y250" s="38"/>
      <c r="Z250" s="38"/>
      <c r="AA250" s="38"/>
      <c r="AB250" s="38"/>
      <c r="AC250" s="38"/>
      <c r="AD250" s="2"/>
      <c r="AE250" s="2"/>
      <c r="AF250" s="2"/>
      <c r="AG250" s="2">
        <f t="shared" si="507"/>
        <v>24</v>
      </c>
      <c r="AH250" s="51">
        <f t="shared" si="525"/>
        <v>0.16</v>
      </c>
      <c r="AI250" s="53">
        <f t="shared" si="466"/>
        <v>0</v>
      </c>
      <c r="AJ250" s="53">
        <f t="shared" si="467"/>
        <v>0</v>
      </c>
      <c r="AK250" s="53">
        <f t="shared" si="468"/>
        <v>1409.67</v>
      </c>
      <c r="AL250" s="53">
        <f t="shared" si="469"/>
        <v>1409.67</v>
      </c>
      <c r="AM250" s="53">
        <f t="shared" si="470"/>
        <v>0</v>
      </c>
      <c r="AN250" s="53">
        <f t="shared" si="471"/>
        <v>0</v>
      </c>
      <c r="AO250" s="53">
        <f t="shared" si="472"/>
        <v>0</v>
      </c>
      <c r="AP250" s="53">
        <f t="shared" si="473"/>
        <v>0</v>
      </c>
      <c r="AQ250" s="53">
        <f t="shared" si="474"/>
        <v>0</v>
      </c>
      <c r="AR250" s="53">
        <f t="shared" si="475"/>
        <v>0</v>
      </c>
      <c r="AS250" s="53">
        <f t="shared" si="476"/>
        <v>0</v>
      </c>
      <c r="AT250" s="53">
        <f t="shared" si="477"/>
        <v>0</v>
      </c>
      <c r="AU250" s="10">
        <f t="shared" si="526"/>
        <v>2819.34</v>
      </c>
      <c r="AV250" s="54">
        <f t="shared" si="547"/>
        <v>0</v>
      </c>
      <c r="AW250" s="10">
        <f t="shared" si="527"/>
        <v>2819.34</v>
      </c>
      <c r="AX250" s="53" cm="1">
        <f t="array" aca="1" ref="AX250" ca="1">AU250*CELL("contents",$Q250)</f>
        <v>563.86800000000005</v>
      </c>
      <c r="AY250" s="53" cm="1">
        <f t="array" aca="1" ref="AY250" ca="1">AV250*CELL("contents",$Q250)</f>
        <v>0</v>
      </c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>
        <f t="shared" si="528"/>
        <v>0</v>
      </c>
      <c r="BM250" s="51">
        <f t="shared" si="529"/>
        <v>0</v>
      </c>
      <c r="BN250" s="53">
        <f t="shared" si="478"/>
        <v>0</v>
      </c>
      <c r="BO250" s="53">
        <f t="shared" si="479"/>
        <v>0</v>
      </c>
      <c r="BP250" s="53">
        <f t="shared" si="480"/>
        <v>0</v>
      </c>
      <c r="BQ250" s="53">
        <f t="shared" si="481"/>
        <v>0</v>
      </c>
      <c r="BR250" s="53">
        <f t="shared" si="482"/>
        <v>0</v>
      </c>
      <c r="BS250" s="53">
        <f t="shared" si="483"/>
        <v>0</v>
      </c>
      <c r="BT250" s="53">
        <f t="shared" si="484"/>
        <v>0</v>
      </c>
      <c r="BU250" s="53">
        <f t="shared" si="485"/>
        <v>0</v>
      </c>
      <c r="BV250" s="53">
        <f t="shared" si="486"/>
        <v>0</v>
      </c>
      <c r="BW250" s="53">
        <f t="shared" si="487"/>
        <v>0</v>
      </c>
      <c r="BX250" s="53">
        <f t="shared" si="488"/>
        <v>0</v>
      </c>
      <c r="BY250" s="53">
        <f t="shared" si="489"/>
        <v>0</v>
      </c>
      <c r="BZ250" s="10">
        <f t="shared" si="530"/>
        <v>0</v>
      </c>
      <c r="CA250" s="54">
        <f t="shared" si="531"/>
        <v>0</v>
      </c>
      <c r="CB250" s="10">
        <f t="shared" si="532"/>
        <v>0</v>
      </c>
      <c r="CC250" s="53" cm="1">
        <f t="array" aca="1" ref="CC250" ca="1">BZ250*CELL("contents",$Q250)</f>
        <v>0</v>
      </c>
      <c r="CD250" s="53" cm="1">
        <f t="array" aca="1" ref="CD250" ca="1">CA250*CELL("contents",$Q250)</f>
        <v>0</v>
      </c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>
        <f t="shared" si="533"/>
        <v>0</v>
      </c>
      <c r="CR250" s="51">
        <f t="shared" si="534"/>
        <v>0</v>
      </c>
      <c r="CS250" s="53">
        <f t="shared" si="535"/>
        <v>0</v>
      </c>
      <c r="CT250" s="53">
        <f t="shared" si="548"/>
        <v>0</v>
      </c>
      <c r="CU250" s="53">
        <f t="shared" si="549"/>
        <v>0</v>
      </c>
      <c r="CV250" s="53">
        <f t="shared" si="550"/>
        <v>0</v>
      </c>
      <c r="CW250" s="53">
        <f t="shared" si="551"/>
        <v>0</v>
      </c>
      <c r="CX250" s="53">
        <f t="shared" si="552"/>
        <v>0</v>
      </c>
      <c r="CY250" s="53">
        <f t="shared" si="553"/>
        <v>0</v>
      </c>
      <c r="CZ250" s="53">
        <f t="shared" si="554"/>
        <v>0</v>
      </c>
      <c r="DA250" s="53">
        <f t="shared" si="555"/>
        <v>0</v>
      </c>
      <c r="DB250" s="53">
        <f t="shared" si="556"/>
        <v>0</v>
      </c>
      <c r="DC250" s="53">
        <f t="shared" si="557"/>
        <v>0</v>
      </c>
      <c r="DD250" s="53">
        <f t="shared" si="558"/>
        <v>0</v>
      </c>
      <c r="DE250" s="10">
        <f t="shared" si="536"/>
        <v>0</v>
      </c>
      <c r="DF250" s="54">
        <f t="shared" si="537"/>
        <v>0</v>
      </c>
      <c r="DG250" s="10">
        <f t="shared" si="538"/>
        <v>0</v>
      </c>
      <c r="DH250" s="53" cm="1">
        <f t="array" aca="1" ref="DH250" ca="1">DE250*CELL("contents",$Q250)</f>
        <v>0</v>
      </c>
      <c r="DI250" s="53" cm="1">
        <f t="array" aca="1" ref="DI250" ca="1">DF250*CELL("contents",$Q250)</f>
        <v>0</v>
      </c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>
        <f t="shared" si="539"/>
        <v>0</v>
      </c>
      <c r="DW250" s="51">
        <f t="shared" si="540"/>
        <v>0</v>
      </c>
      <c r="DX250" s="53">
        <f t="shared" si="490"/>
        <v>0</v>
      </c>
      <c r="DY250" s="53">
        <f t="shared" si="491"/>
        <v>0</v>
      </c>
      <c r="DZ250" s="53">
        <f t="shared" si="492"/>
        <v>0</v>
      </c>
      <c r="EA250" s="53">
        <f t="shared" si="493"/>
        <v>0</v>
      </c>
      <c r="EB250" s="53">
        <f t="shared" si="494"/>
        <v>0</v>
      </c>
      <c r="EC250" s="53">
        <f t="shared" si="495"/>
        <v>0</v>
      </c>
      <c r="ED250" s="53">
        <f t="shared" si="496"/>
        <v>0</v>
      </c>
      <c r="EE250" s="53">
        <f t="shared" si="497"/>
        <v>0</v>
      </c>
      <c r="EF250" s="53">
        <f t="shared" si="498"/>
        <v>0</v>
      </c>
      <c r="EG250" s="53">
        <f t="shared" si="499"/>
        <v>0</v>
      </c>
      <c r="EH250" s="53">
        <f t="shared" si="500"/>
        <v>0</v>
      </c>
      <c r="EI250" s="53">
        <f t="shared" si="501"/>
        <v>0</v>
      </c>
      <c r="EJ250" s="10">
        <f t="shared" si="541"/>
        <v>0</v>
      </c>
      <c r="EK250" s="54">
        <f t="shared" si="542"/>
        <v>0</v>
      </c>
      <c r="EL250" s="10">
        <f t="shared" si="543"/>
        <v>0</v>
      </c>
      <c r="EM250" s="53" cm="1">
        <f t="array" aca="1" ref="EM250" ca="1">EJ250*CELL("contents",$Q250)</f>
        <v>0</v>
      </c>
      <c r="EN250" s="53" cm="1">
        <f t="array" aca="1" ref="EN250" ca="1">EK250*CELL("contents",$Q250)</f>
        <v>0</v>
      </c>
      <c r="EO250" s="11">
        <f t="shared" si="544"/>
        <v>2819.34</v>
      </c>
      <c r="EP250" s="2">
        <v>1</v>
      </c>
      <c r="EQ250" s="2">
        <f t="shared" ref="EQ250:ET250" si="600">EP250*1.0215</f>
        <v>1.0215000000000001</v>
      </c>
      <c r="ER250" s="2">
        <f t="shared" si="600"/>
        <v>1.0434622500000001</v>
      </c>
      <c r="ES250" s="2">
        <f t="shared" si="600"/>
        <v>1.0658966883750003</v>
      </c>
      <c r="ET250" s="2">
        <f t="shared" si="600"/>
        <v>1.0888134671750629</v>
      </c>
      <c r="EU250" s="53">
        <f t="shared" si="503"/>
        <v>2819.34</v>
      </c>
      <c r="EV250" s="53">
        <f t="shared" si="546"/>
        <v>0</v>
      </c>
      <c r="EW250" s="69">
        <f t="shared" si="504"/>
        <v>0</v>
      </c>
      <c r="EX250" s="69">
        <f t="shared" si="505"/>
        <v>0</v>
      </c>
      <c r="EY250" s="9">
        <f t="shared" si="560"/>
        <v>0</v>
      </c>
      <c r="EZ250" s="9">
        <f t="shared" si="522"/>
        <v>0</v>
      </c>
      <c r="FA250" s="9">
        <f t="shared" si="523"/>
        <v>0</v>
      </c>
      <c r="FB250" s="9">
        <f t="shared" si="524"/>
        <v>0</v>
      </c>
      <c r="FC250" t="s">
        <v>1541</v>
      </c>
    </row>
    <row r="251" spans="1:159" ht="25.5" x14ac:dyDescent="0.25">
      <c r="A251" s="2">
        <v>1.2</v>
      </c>
      <c r="B251" s="3" t="s">
        <v>672</v>
      </c>
      <c r="C251" s="4" t="s">
        <v>157</v>
      </c>
      <c r="D251" s="2" t="s">
        <v>673</v>
      </c>
      <c r="E251" s="21" t="s">
        <v>674</v>
      </c>
      <c r="F251" s="2"/>
      <c r="G251" s="4" t="s">
        <v>151</v>
      </c>
      <c r="H251" s="6" t="s">
        <v>163</v>
      </c>
      <c r="I251" s="4" t="s">
        <v>269</v>
      </c>
      <c r="J251" s="7" t="s">
        <v>154</v>
      </c>
      <c r="K251" s="75">
        <v>77</v>
      </c>
      <c r="L251" s="81">
        <v>77</v>
      </c>
      <c r="M251" s="56">
        <v>0</v>
      </c>
      <c r="N251" s="86">
        <v>0</v>
      </c>
      <c r="O251" s="6" t="s">
        <v>155</v>
      </c>
      <c r="P251" s="2" t="s">
        <v>352</v>
      </c>
      <c r="Q251" s="200">
        <f>VLOOKUP(P251,Contingencies!$A$2:$D$7,4,FALSE)</f>
        <v>0.2</v>
      </c>
      <c r="R251" s="53">
        <f t="shared" si="465"/>
        <v>251.69760000000002</v>
      </c>
      <c r="S251" s="67">
        <f t="shared" si="506"/>
        <v>0</v>
      </c>
      <c r="T251" s="4"/>
      <c r="U251" s="2"/>
      <c r="V251" s="2"/>
      <c r="W251" s="43"/>
      <c r="X251" s="37">
        <v>16</v>
      </c>
      <c r="Y251" s="38"/>
      <c r="Z251" s="38"/>
      <c r="AA251" s="38"/>
      <c r="AB251" s="38"/>
      <c r="AC251" s="38"/>
      <c r="AD251" s="2"/>
      <c r="AE251" s="2"/>
      <c r="AF251" s="2"/>
      <c r="AG251" s="2">
        <f t="shared" si="507"/>
        <v>16</v>
      </c>
      <c r="AH251" s="51">
        <f t="shared" si="525"/>
        <v>0.10666666666666666</v>
      </c>
      <c r="AI251" s="53">
        <f t="shared" si="466"/>
        <v>0</v>
      </c>
      <c r="AJ251" s="53">
        <f t="shared" si="467"/>
        <v>0</v>
      </c>
      <c r="AK251" s="53">
        <f t="shared" si="468"/>
        <v>0</v>
      </c>
      <c r="AL251" s="53">
        <f t="shared" si="469"/>
        <v>1258.4880000000001</v>
      </c>
      <c r="AM251" s="53">
        <f t="shared" si="470"/>
        <v>0</v>
      </c>
      <c r="AN251" s="53">
        <f t="shared" si="471"/>
        <v>0</v>
      </c>
      <c r="AO251" s="53">
        <f t="shared" si="472"/>
        <v>0</v>
      </c>
      <c r="AP251" s="53">
        <f t="shared" si="473"/>
        <v>0</v>
      </c>
      <c r="AQ251" s="53">
        <f t="shared" si="474"/>
        <v>0</v>
      </c>
      <c r="AR251" s="53">
        <f t="shared" si="475"/>
        <v>0</v>
      </c>
      <c r="AS251" s="53">
        <f t="shared" si="476"/>
        <v>0</v>
      </c>
      <c r="AT251" s="53">
        <f t="shared" si="477"/>
        <v>0</v>
      </c>
      <c r="AU251" s="10">
        <f t="shared" si="526"/>
        <v>1258.4880000000001</v>
      </c>
      <c r="AV251" s="54">
        <f t="shared" si="547"/>
        <v>0</v>
      </c>
      <c r="AW251" s="10">
        <f t="shared" si="527"/>
        <v>1258.4880000000001</v>
      </c>
      <c r="AX251" s="53" cm="1">
        <f t="array" aca="1" ref="AX251" ca="1">AU251*CELL("contents",$Q251)</f>
        <v>251.69760000000002</v>
      </c>
      <c r="AY251" s="53" cm="1">
        <f t="array" aca="1" ref="AY251" ca="1">AV251*CELL("contents",$Q251)</f>
        <v>0</v>
      </c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>
        <f t="shared" si="528"/>
        <v>0</v>
      </c>
      <c r="BM251" s="51">
        <f t="shared" si="529"/>
        <v>0</v>
      </c>
      <c r="BN251" s="53">
        <f t="shared" si="478"/>
        <v>0</v>
      </c>
      <c r="BO251" s="53">
        <f t="shared" si="479"/>
        <v>0</v>
      </c>
      <c r="BP251" s="53">
        <f t="shared" si="480"/>
        <v>0</v>
      </c>
      <c r="BQ251" s="53">
        <f t="shared" si="481"/>
        <v>0</v>
      </c>
      <c r="BR251" s="53">
        <f t="shared" si="482"/>
        <v>0</v>
      </c>
      <c r="BS251" s="53">
        <f t="shared" si="483"/>
        <v>0</v>
      </c>
      <c r="BT251" s="53">
        <f t="shared" si="484"/>
        <v>0</v>
      </c>
      <c r="BU251" s="53">
        <f t="shared" si="485"/>
        <v>0</v>
      </c>
      <c r="BV251" s="53">
        <f t="shared" si="486"/>
        <v>0</v>
      </c>
      <c r="BW251" s="53">
        <f t="shared" si="487"/>
        <v>0</v>
      </c>
      <c r="BX251" s="53">
        <f t="shared" si="488"/>
        <v>0</v>
      </c>
      <c r="BY251" s="53">
        <f t="shared" si="489"/>
        <v>0</v>
      </c>
      <c r="BZ251" s="10">
        <f t="shared" si="530"/>
        <v>0</v>
      </c>
      <c r="CA251" s="54">
        <f t="shared" si="531"/>
        <v>0</v>
      </c>
      <c r="CB251" s="10">
        <f t="shared" si="532"/>
        <v>0</v>
      </c>
      <c r="CC251" s="53" cm="1">
        <f t="array" aca="1" ref="CC251" ca="1">BZ251*CELL("contents",$Q251)</f>
        <v>0</v>
      </c>
      <c r="CD251" s="53" cm="1">
        <f t="array" aca="1" ref="CD251" ca="1">CA251*CELL("contents",$Q251)</f>
        <v>0</v>
      </c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>
        <f t="shared" si="533"/>
        <v>0</v>
      </c>
      <c r="CR251" s="51">
        <f t="shared" si="534"/>
        <v>0</v>
      </c>
      <c r="CS251" s="53">
        <f t="shared" si="535"/>
        <v>0</v>
      </c>
      <c r="CT251" s="53">
        <f t="shared" si="548"/>
        <v>0</v>
      </c>
      <c r="CU251" s="53">
        <f t="shared" si="549"/>
        <v>0</v>
      </c>
      <c r="CV251" s="53">
        <f t="shared" si="550"/>
        <v>0</v>
      </c>
      <c r="CW251" s="53">
        <f t="shared" si="551"/>
        <v>0</v>
      </c>
      <c r="CX251" s="53">
        <f t="shared" si="552"/>
        <v>0</v>
      </c>
      <c r="CY251" s="53">
        <f t="shared" si="553"/>
        <v>0</v>
      </c>
      <c r="CZ251" s="53">
        <f t="shared" si="554"/>
        <v>0</v>
      </c>
      <c r="DA251" s="53">
        <f t="shared" si="555"/>
        <v>0</v>
      </c>
      <c r="DB251" s="53">
        <f t="shared" si="556"/>
        <v>0</v>
      </c>
      <c r="DC251" s="53">
        <f t="shared" si="557"/>
        <v>0</v>
      </c>
      <c r="DD251" s="53">
        <f t="shared" si="558"/>
        <v>0</v>
      </c>
      <c r="DE251" s="10">
        <f t="shared" si="536"/>
        <v>0</v>
      </c>
      <c r="DF251" s="54">
        <f t="shared" si="537"/>
        <v>0</v>
      </c>
      <c r="DG251" s="10">
        <f t="shared" si="538"/>
        <v>0</v>
      </c>
      <c r="DH251" s="53" cm="1">
        <f t="array" aca="1" ref="DH251" ca="1">DE251*CELL("contents",$Q251)</f>
        <v>0</v>
      </c>
      <c r="DI251" s="53" cm="1">
        <f t="array" aca="1" ref="DI251" ca="1">DF251*CELL("contents",$Q251)</f>
        <v>0</v>
      </c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>
        <f t="shared" si="539"/>
        <v>0</v>
      </c>
      <c r="DW251" s="51">
        <f t="shared" si="540"/>
        <v>0</v>
      </c>
      <c r="DX251" s="53">
        <f t="shared" si="490"/>
        <v>0</v>
      </c>
      <c r="DY251" s="53">
        <f t="shared" si="491"/>
        <v>0</v>
      </c>
      <c r="DZ251" s="53">
        <f t="shared" si="492"/>
        <v>0</v>
      </c>
      <c r="EA251" s="53">
        <f t="shared" si="493"/>
        <v>0</v>
      </c>
      <c r="EB251" s="53">
        <f t="shared" si="494"/>
        <v>0</v>
      </c>
      <c r="EC251" s="53">
        <f t="shared" si="495"/>
        <v>0</v>
      </c>
      <c r="ED251" s="53">
        <f t="shared" si="496"/>
        <v>0</v>
      </c>
      <c r="EE251" s="53">
        <f t="shared" si="497"/>
        <v>0</v>
      </c>
      <c r="EF251" s="53">
        <f t="shared" si="498"/>
        <v>0</v>
      </c>
      <c r="EG251" s="53">
        <f t="shared" si="499"/>
        <v>0</v>
      </c>
      <c r="EH251" s="53">
        <f t="shared" si="500"/>
        <v>0</v>
      </c>
      <c r="EI251" s="53">
        <f t="shared" si="501"/>
        <v>0</v>
      </c>
      <c r="EJ251" s="10">
        <f t="shared" si="541"/>
        <v>0</v>
      </c>
      <c r="EK251" s="54">
        <f t="shared" si="542"/>
        <v>0</v>
      </c>
      <c r="EL251" s="10">
        <f t="shared" si="543"/>
        <v>0</v>
      </c>
      <c r="EM251" s="53" cm="1">
        <f t="array" aca="1" ref="EM251" ca="1">EJ251*CELL("contents",$Q251)</f>
        <v>0</v>
      </c>
      <c r="EN251" s="53" cm="1">
        <f t="array" aca="1" ref="EN251" ca="1">EK251*CELL("contents",$Q251)</f>
        <v>0</v>
      </c>
      <c r="EO251" s="11">
        <f t="shared" si="544"/>
        <v>1258.4880000000001</v>
      </c>
      <c r="EP251" s="2">
        <v>1</v>
      </c>
      <c r="EQ251" s="2">
        <f t="shared" ref="EQ251:ET251" si="601">EP251*1.0215</f>
        <v>1.0215000000000001</v>
      </c>
      <c r="ER251" s="2">
        <f t="shared" si="601"/>
        <v>1.0434622500000001</v>
      </c>
      <c r="ES251" s="2">
        <f t="shared" si="601"/>
        <v>1.0658966883750003</v>
      </c>
      <c r="ET251" s="2">
        <f t="shared" si="601"/>
        <v>1.0888134671750629</v>
      </c>
      <c r="EU251" s="53">
        <f t="shared" si="503"/>
        <v>1258.4880000000001</v>
      </c>
      <c r="EV251" s="53">
        <f t="shared" si="546"/>
        <v>0</v>
      </c>
      <c r="EW251" s="69">
        <f t="shared" si="504"/>
        <v>0</v>
      </c>
      <c r="EX251" s="69">
        <f t="shared" si="505"/>
        <v>0</v>
      </c>
      <c r="EY251" s="9">
        <f t="shared" si="560"/>
        <v>0</v>
      </c>
      <c r="EZ251" s="9">
        <f t="shared" si="522"/>
        <v>0</v>
      </c>
      <c r="FA251" s="9">
        <f t="shared" si="523"/>
        <v>0</v>
      </c>
      <c r="FB251" s="9">
        <f t="shared" si="524"/>
        <v>0</v>
      </c>
      <c r="FC251" t="s">
        <v>1541</v>
      </c>
    </row>
    <row r="252" spans="1:159" ht="25.5" x14ac:dyDescent="0.25">
      <c r="A252" s="2">
        <v>1.2</v>
      </c>
      <c r="B252" s="3" t="s">
        <v>675</v>
      </c>
      <c r="C252" s="4" t="s">
        <v>157</v>
      </c>
      <c r="D252" s="2" t="s">
        <v>676</v>
      </c>
      <c r="E252" s="21" t="s">
        <v>677</v>
      </c>
      <c r="F252" s="2"/>
      <c r="G252" s="4" t="s">
        <v>151</v>
      </c>
      <c r="H252" s="6" t="s">
        <v>163</v>
      </c>
      <c r="I252" s="4" t="s">
        <v>167</v>
      </c>
      <c r="J252" s="7" t="s">
        <v>154</v>
      </c>
      <c r="K252" s="75">
        <v>115</v>
      </c>
      <c r="L252" s="81">
        <v>115</v>
      </c>
      <c r="M252" s="56">
        <v>0</v>
      </c>
      <c r="N252" s="86">
        <v>0</v>
      </c>
      <c r="O252" s="6" t="s">
        <v>155</v>
      </c>
      <c r="P252" s="2" t="s">
        <v>352</v>
      </c>
      <c r="Q252" s="200">
        <f>VLOOKUP(P252,Contingencies!$A$2:$D$7,4,FALSE)</f>
        <v>0.2</v>
      </c>
      <c r="R252" s="53">
        <f t="shared" si="465"/>
        <v>187.95600000000002</v>
      </c>
      <c r="S252" s="67">
        <f t="shared" si="506"/>
        <v>0</v>
      </c>
      <c r="T252" s="4"/>
      <c r="U252" s="2"/>
      <c r="V252" s="2"/>
      <c r="W252" s="42"/>
      <c r="X252" s="37">
        <v>8</v>
      </c>
      <c r="Y252" s="37"/>
      <c r="Z252" s="38"/>
      <c r="AA252" s="38"/>
      <c r="AB252" s="38"/>
      <c r="AC252" s="38"/>
      <c r="AD252" s="2"/>
      <c r="AE252" s="2"/>
      <c r="AF252" s="2"/>
      <c r="AG252" s="2">
        <f t="shared" si="507"/>
        <v>8</v>
      </c>
      <c r="AH252" s="51">
        <f t="shared" si="525"/>
        <v>5.333333333333333E-2</v>
      </c>
      <c r="AI252" s="53">
        <f t="shared" si="466"/>
        <v>0</v>
      </c>
      <c r="AJ252" s="53">
        <f t="shared" si="467"/>
        <v>0</v>
      </c>
      <c r="AK252" s="53">
        <f t="shared" si="468"/>
        <v>0</v>
      </c>
      <c r="AL252" s="53">
        <f t="shared" si="469"/>
        <v>939.78000000000009</v>
      </c>
      <c r="AM252" s="53">
        <f t="shared" si="470"/>
        <v>0</v>
      </c>
      <c r="AN252" s="53">
        <f t="shared" si="471"/>
        <v>0</v>
      </c>
      <c r="AO252" s="53">
        <f t="shared" si="472"/>
        <v>0</v>
      </c>
      <c r="AP252" s="53">
        <f t="shared" si="473"/>
        <v>0</v>
      </c>
      <c r="AQ252" s="53">
        <f t="shared" si="474"/>
        <v>0</v>
      </c>
      <c r="AR252" s="53">
        <f t="shared" si="475"/>
        <v>0</v>
      </c>
      <c r="AS252" s="53">
        <f t="shared" si="476"/>
        <v>0</v>
      </c>
      <c r="AT252" s="53">
        <f t="shared" si="477"/>
        <v>0</v>
      </c>
      <c r="AU252" s="10">
        <f t="shared" si="526"/>
        <v>939.78000000000009</v>
      </c>
      <c r="AV252" s="54">
        <f t="shared" si="547"/>
        <v>0</v>
      </c>
      <c r="AW252" s="10">
        <f t="shared" si="527"/>
        <v>939.78000000000009</v>
      </c>
      <c r="AX252" s="53" cm="1">
        <f t="array" aca="1" ref="AX252" ca="1">AU252*CELL("contents",$Q252)</f>
        <v>187.95600000000002</v>
      </c>
      <c r="AY252" s="53" cm="1">
        <f t="array" aca="1" ref="AY252" ca="1">AV252*CELL("contents",$Q252)</f>
        <v>0</v>
      </c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>
        <f t="shared" si="528"/>
        <v>0</v>
      </c>
      <c r="BM252" s="51">
        <f t="shared" si="529"/>
        <v>0</v>
      </c>
      <c r="BN252" s="53">
        <f t="shared" si="478"/>
        <v>0</v>
      </c>
      <c r="BO252" s="53">
        <f t="shared" si="479"/>
        <v>0</v>
      </c>
      <c r="BP252" s="53">
        <f t="shared" si="480"/>
        <v>0</v>
      </c>
      <c r="BQ252" s="53">
        <f t="shared" si="481"/>
        <v>0</v>
      </c>
      <c r="BR252" s="53">
        <f t="shared" si="482"/>
        <v>0</v>
      </c>
      <c r="BS252" s="53">
        <f t="shared" si="483"/>
        <v>0</v>
      </c>
      <c r="BT252" s="53">
        <f t="shared" si="484"/>
        <v>0</v>
      </c>
      <c r="BU252" s="53">
        <f t="shared" si="485"/>
        <v>0</v>
      </c>
      <c r="BV252" s="53">
        <f t="shared" si="486"/>
        <v>0</v>
      </c>
      <c r="BW252" s="53">
        <f t="shared" si="487"/>
        <v>0</v>
      </c>
      <c r="BX252" s="53">
        <f t="shared" si="488"/>
        <v>0</v>
      </c>
      <c r="BY252" s="53">
        <f t="shared" si="489"/>
        <v>0</v>
      </c>
      <c r="BZ252" s="10">
        <f t="shared" si="530"/>
        <v>0</v>
      </c>
      <c r="CA252" s="54">
        <f t="shared" si="531"/>
        <v>0</v>
      </c>
      <c r="CB252" s="10">
        <f t="shared" si="532"/>
        <v>0</v>
      </c>
      <c r="CC252" s="53" cm="1">
        <f t="array" aca="1" ref="CC252" ca="1">BZ252*CELL("contents",$Q252)</f>
        <v>0</v>
      </c>
      <c r="CD252" s="53" cm="1">
        <f t="array" aca="1" ref="CD252" ca="1">CA252*CELL("contents",$Q252)</f>
        <v>0</v>
      </c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>
        <f t="shared" si="533"/>
        <v>0</v>
      </c>
      <c r="CR252" s="51">
        <f t="shared" si="534"/>
        <v>0</v>
      </c>
      <c r="CS252" s="53">
        <f t="shared" si="535"/>
        <v>0</v>
      </c>
      <c r="CT252" s="53">
        <f t="shared" si="548"/>
        <v>0</v>
      </c>
      <c r="CU252" s="53">
        <f t="shared" si="549"/>
        <v>0</v>
      </c>
      <c r="CV252" s="53">
        <f t="shared" si="550"/>
        <v>0</v>
      </c>
      <c r="CW252" s="53">
        <f t="shared" si="551"/>
        <v>0</v>
      </c>
      <c r="CX252" s="53">
        <f t="shared" si="552"/>
        <v>0</v>
      </c>
      <c r="CY252" s="53">
        <f t="shared" si="553"/>
        <v>0</v>
      </c>
      <c r="CZ252" s="53">
        <f t="shared" si="554"/>
        <v>0</v>
      </c>
      <c r="DA252" s="53">
        <f t="shared" si="555"/>
        <v>0</v>
      </c>
      <c r="DB252" s="53">
        <f t="shared" si="556"/>
        <v>0</v>
      </c>
      <c r="DC252" s="53">
        <f t="shared" si="557"/>
        <v>0</v>
      </c>
      <c r="DD252" s="53">
        <f t="shared" si="558"/>
        <v>0</v>
      </c>
      <c r="DE252" s="10">
        <f t="shared" si="536"/>
        <v>0</v>
      </c>
      <c r="DF252" s="54">
        <f t="shared" si="537"/>
        <v>0</v>
      </c>
      <c r="DG252" s="10">
        <f t="shared" si="538"/>
        <v>0</v>
      </c>
      <c r="DH252" s="53" cm="1">
        <f t="array" aca="1" ref="DH252" ca="1">DE252*CELL("contents",$Q252)</f>
        <v>0</v>
      </c>
      <c r="DI252" s="53" cm="1">
        <f t="array" aca="1" ref="DI252" ca="1">DF252*CELL("contents",$Q252)</f>
        <v>0</v>
      </c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>
        <f t="shared" si="539"/>
        <v>0</v>
      </c>
      <c r="DW252" s="51">
        <f t="shared" si="540"/>
        <v>0</v>
      </c>
      <c r="DX252" s="53">
        <f t="shared" si="490"/>
        <v>0</v>
      </c>
      <c r="DY252" s="53">
        <f t="shared" si="491"/>
        <v>0</v>
      </c>
      <c r="DZ252" s="53">
        <f t="shared" si="492"/>
        <v>0</v>
      </c>
      <c r="EA252" s="53">
        <f t="shared" si="493"/>
        <v>0</v>
      </c>
      <c r="EB252" s="53">
        <f t="shared" si="494"/>
        <v>0</v>
      </c>
      <c r="EC252" s="53">
        <f t="shared" si="495"/>
        <v>0</v>
      </c>
      <c r="ED252" s="53">
        <f t="shared" si="496"/>
        <v>0</v>
      </c>
      <c r="EE252" s="53">
        <f t="shared" si="497"/>
        <v>0</v>
      </c>
      <c r="EF252" s="53">
        <f t="shared" si="498"/>
        <v>0</v>
      </c>
      <c r="EG252" s="53">
        <f t="shared" si="499"/>
        <v>0</v>
      </c>
      <c r="EH252" s="53">
        <f t="shared" si="500"/>
        <v>0</v>
      </c>
      <c r="EI252" s="53">
        <f t="shared" si="501"/>
        <v>0</v>
      </c>
      <c r="EJ252" s="10">
        <f t="shared" si="541"/>
        <v>0</v>
      </c>
      <c r="EK252" s="54">
        <f t="shared" si="542"/>
        <v>0</v>
      </c>
      <c r="EL252" s="10">
        <f t="shared" si="543"/>
        <v>0</v>
      </c>
      <c r="EM252" s="53" cm="1">
        <f t="array" aca="1" ref="EM252" ca="1">EJ252*CELL("contents",$Q252)</f>
        <v>0</v>
      </c>
      <c r="EN252" s="53" cm="1">
        <f t="array" aca="1" ref="EN252" ca="1">EK252*CELL("contents",$Q252)</f>
        <v>0</v>
      </c>
      <c r="EO252" s="11">
        <f t="shared" si="544"/>
        <v>939.78000000000009</v>
      </c>
      <c r="EP252" s="2">
        <v>1</v>
      </c>
      <c r="EQ252" s="2">
        <f t="shared" ref="EQ252:ET252" si="602">EP252*1.0215</f>
        <v>1.0215000000000001</v>
      </c>
      <c r="ER252" s="2">
        <f t="shared" si="602"/>
        <v>1.0434622500000001</v>
      </c>
      <c r="ES252" s="2">
        <f t="shared" si="602"/>
        <v>1.0658966883750003</v>
      </c>
      <c r="ET252" s="2">
        <f t="shared" si="602"/>
        <v>1.0888134671750629</v>
      </c>
      <c r="EU252" s="53">
        <f t="shared" si="503"/>
        <v>939.78000000000009</v>
      </c>
      <c r="EV252" s="53">
        <f t="shared" si="546"/>
        <v>0</v>
      </c>
      <c r="EW252" s="69">
        <f t="shared" si="504"/>
        <v>0</v>
      </c>
      <c r="EX252" s="69">
        <f t="shared" si="505"/>
        <v>0</v>
      </c>
      <c r="EY252" s="9">
        <f t="shared" si="560"/>
        <v>0</v>
      </c>
      <c r="EZ252" s="9">
        <f t="shared" si="522"/>
        <v>0</v>
      </c>
      <c r="FA252" s="9">
        <f t="shared" si="523"/>
        <v>0</v>
      </c>
      <c r="FB252" s="9">
        <f t="shared" si="524"/>
        <v>0</v>
      </c>
      <c r="FC252" t="s">
        <v>1541</v>
      </c>
    </row>
    <row r="253" spans="1:159" ht="25.5" x14ac:dyDescent="0.25">
      <c r="A253" s="2">
        <v>1.2</v>
      </c>
      <c r="B253" s="3" t="s">
        <v>675</v>
      </c>
      <c r="C253" s="4" t="s">
        <v>157</v>
      </c>
      <c r="D253" s="2" t="s">
        <v>676</v>
      </c>
      <c r="E253" s="21" t="s">
        <v>677</v>
      </c>
      <c r="F253" s="2"/>
      <c r="G253" s="4" t="s">
        <v>347</v>
      </c>
      <c r="H253" s="6" t="s">
        <v>347</v>
      </c>
      <c r="I253" s="4"/>
      <c r="J253" s="4" t="s">
        <v>154</v>
      </c>
      <c r="K253" s="75"/>
      <c r="L253" s="80">
        <v>1</v>
      </c>
      <c r="M253" s="56">
        <v>0</v>
      </c>
      <c r="N253" s="86">
        <v>0.53</v>
      </c>
      <c r="O253" s="6" t="s">
        <v>155</v>
      </c>
      <c r="P253" s="2" t="s">
        <v>352</v>
      </c>
      <c r="Q253" s="200">
        <f>VLOOKUP(P253,Contingencies!$A$2:$D$7,4,FALSE)</f>
        <v>0.2</v>
      </c>
      <c r="R253" s="53">
        <f t="shared" si="465"/>
        <v>40</v>
      </c>
      <c r="S253" s="67">
        <f t="shared" si="506"/>
        <v>0</v>
      </c>
      <c r="T253" s="4"/>
      <c r="U253" s="2"/>
      <c r="V253" s="2"/>
      <c r="W253" s="42"/>
      <c r="X253" s="37">
        <v>200</v>
      </c>
      <c r="Y253" s="37"/>
      <c r="Z253" s="38"/>
      <c r="AA253" s="38"/>
      <c r="AB253" s="38"/>
      <c r="AC253" s="38"/>
      <c r="AD253" s="2"/>
      <c r="AE253" s="2"/>
      <c r="AF253" s="2"/>
      <c r="AG253" s="2">
        <f t="shared" si="507"/>
        <v>0</v>
      </c>
      <c r="AH253" s="51">
        <f t="shared" si="525"/>
        <v>0</v>
      </c>
      <c r="AI253" s="53">
        <f t="shared" si="466"/>
        <v>0</v>
      </c>
      <c r="AJ253" s="53">
        <f t="shared" si="467"/>
        <v>0</v>
      </c>
      <c r="AK253" s="53">
        <f t="shared" si="468"/>
        <v>0</v>
      </c>
      <c r="AL253" s="53">
        <f t="shared" si="469"/>
        <v>200</v>
      </c>
      <c r="AM253" s="53">
        <f t="shared" si="470"/>
        <v>0</v>
      </c>
      <c r="AN253" s="53">
        <f t="shared" si="471"/>
        <v>0</v>
      </c>
      <c r="AO253" s="53">
        <f t="shared" si="472"/>
        <v>0</v>
      </c>
      <c r="AP253" s="53">
        <f t="shared" si="473"/>
        <v>0</v>
      </c>
      <c r="AQ253" s="53">
        <f t="shared" si="474"/>
        <v>0</v>
      </c>
      <c r="AR253" s="53">
        <f t="shared" si="475"/>
        <v>0</v>
      </c>
      <c r="AS253" s="53">
        <f t="shared" si="476"/>
        <v>0</v>
      </c>
      <c r="AT253" s="53">
        <f t="shared" si="477"/>
        <v>0</v>
      </c>
      <c r="AU253" s="10">
        <f t="shared" si="526"/>
        <v>200</v>
      </c>
      <c r="AV253" s="54">
        <f t="shared" si="547"/>
        <v>0</v>
      </c>
      <c r="AW253" s="10">
        <f t="shared" si="527"/>
        <v>200</v>
      </c>
      <c r="AX253" s="53" cm="1">
        <f t="array" aca="1" ref="AX253" ca="1">AU253*CELL("contents",$Q253)</f>
        <v>40</v>
      </c>
      <c r="AY253" s="53" cm="1">
        <f t="array" aca="1" ref="AY253" ca="1">AV253*CELL("contents",$Q253)</f>
        <v>0</v>
      </c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>
        <f t="shared" si="528"/>
        <v>0</v>
      </c>
      <c r="BM253" s="51">
        <f t="shared" si="529"/>
        <v>0</v>
      </c>
      <c r="BN253" s="53">
        <f t="shared" si="478"/>
        <v>0</v>
      </c>
      <c r="BO253" s="53">
        <f t="shared" si="479"/>
        <v>0</v>
      </c>
      <c r="BP253" s="53">
        <f t="shared" si="480"/>
        <v>0</v>
      </c>
      <c r="BQ253" s="53">
        <f t="shared" si="481"/>
        <v>0</v>
      </c>
      <c r="BR253" s="53">
        <f t="shared" si="482"/>
        <v>0</v>
      </c>
      <c r="BS253" s="53">
        <f t="shared" si="483"/>
        <v>0</v>
      </c>
      <c r="BT253" s="53">
        <f t="shared" si="484"/>
        <v>0</v>
      </c>
      <c r="BU253" s="53">
        <f t="shared" si="485"/>
        <v>0</v>
      </c>
      <c r="BV253" s="53">
        <f t="shared" si="486"/>
        <v>0</v>
      </c>
      <c r="BW253" s="53">
        <f t="shared" si="487"/>
        <v>0</v>
      </c>
      <c r="BX253" s="53">
        <f t="shared" si="488"/>
        <v>0</v>
      </c>
      <c r="BY253" s="53">
        <f t="shared" si="489"/>
        <v>0</v>
      </c>
      <c r="BZ253" s="10">
        <f t="shared" si="530"/>
        <v>0</v>
      </c>
      <c r="CA253" s="54">
        <f t="shared" si="531"/>
        <v>0</v>
      </c>
      <c r="CB253" s="10">
        <f t="shared" si="532"/>
        <v>0</v>
      </c>
      <c r="CC253" s="53" cm="1">
        <f t="array" aca="1" ref="CC253" ca="1">BZ253*CELL("contents",$Q253)</f>
        <v>0</v>
      </c>
      <c r="CD253" s="53" cm="1">
        <f t="array" aca="1" ref="CD253" ca="1">CA253*CELL("contents",$Q253)</f>
        <v>0</v>
      </c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>
        <f t="shared" si="533"/>
        <v>0</v>
      </c>
      <c r="CR253" s="51">
        <f t="shared" si="534"/>
        <v>0</v>
      </c>
      <c r="CS253" s="53">
        <f t="shared" si="535"/>
        <v>0</v>
      </c>
      <c r="CT253" s="53">
        <f t="shared" si="548"/>
        <v>0</v>
      </c>
      <c r="CU253" s="53">
        <f t="shared" si="549"/>
        <v>0</v>
      </c>
      <c r="CV253" s="53">
        <f t="shared" si="550"/>
        <v>0</v>
      </c>
      <c r="CW253" s="53">
        <f t="shared" si="551"/>
        <v>0</v>
      </c>
      <c r="CX253" s="53">
        <f t="shared" si="552"/>
        <v>0</v>
      </c>
      <c r="CY253" s="53">
        <f t="shared" si="553"/>
        <v>0</v>
      </c>
      <c r="CZ253" s="53">
        <f t="shared" si="554"/>
        <v>0</v>
      </c>
      <c r="DA253" s="53">
        <f t="shared" si="555"/>
        <v>0</v>
      </c>
      <c r="DB253" s="53">
        <f t="shared" si="556"/>
        <v>0</v>
      </c>
      <c r="DC253" s="53">
        <f t="shared" si="557"/>
        <v>0</v>
      </c>
      <c r="DD253" s="53">
        <f t="shared" si="558"/>
        <v>0</v>
      </c>
      <c r="DE253" s="10">
        <f t="shared" si="536"/>
        <v>0</v>
      </c>
      <c r="DF253" s="54">
        <f t="shared" si="537"/>
        <v>0</v>
      </c>
      <c r="DG253" s="10">
        <f t="shared" si="538"/>
        <v>0</v>
      </c>
      <c r="DH253" s="53" cm="1">
        <f t="array" aca="1" ref="DH253" ca="1">DE253*CELL("contents",$Q253)</f>
        <v>0</v>
      </c>
      <c r="DI253" s="53" cm="1">
        <f t="array" aca="1" ref="DI253" ca="1">DF253*CELL("contents",$Q253)</f>
        <v>0</v>
      </c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>
        <f t="shared" si="539"/>
        <v>0</v>
      </c>
      <c r="DW253" s="51">
        <f t="shared" si="540"/>
        <v>0</v>
      </c>
      <c r="DX253" s="53">
        <f t="shared" si="490"/>
        <v>0</v>
      </c>
      <c r="DY253" s="53">
        <f t="shared" si="491"/>
        <v>0</v>
      </c>
      <c r="DZ253" s="53">
        <f t="shared" si="492"/>
        <v>0</v>
      </c>
      <c r="EA253" s="53">
        <f t="shared" si="493"/>
        <v>0</v>
      </c>
      <c r="EB253" s="53">
        <f t="shared" si="494"/>
        <v>0</v>
      </c>
      <c r="EC253" s="53">
        <f t="shared" si="495"/>
        <v>0</v>
      </c>
      <c r="ED253" s="53">
        <f t="shared" si="496"/>
        <v>0</v>
      </c>
      <c r="EE253" s="53">
        <f t="shared" si="497"/>
        <v>0</v>
      </c>
      <c r="EF253" s="53">
        <f t="shared" si="498"/>
        <v>0</v>
      </c>
      <c r="EG253" s="53">
        <f t="shared" si="499"/>
        <v>0</v>
      </c>
      <c r="EH253" s="53">
        <f t="shared" si="500"/>
        <v>0</v>
      </c>
      <c r="EI253" s="53">
        <f t="shared" si="501"/>
        <v>0</v>
      </c>
      <c r="EJ253" s="10">
        <f t="shared" si="541"/>
        <v>0</v>
      </c>
      <c r="EK253" s="54">
        <f t="shared" si="542"/>
        <v>0</v>
      </c>
      <c r="EL253" s="10">
        <f t="shared" si="543"/>
        <v>0</v>
      </c>
      <c r="EM253" s="53" cm="1">
        <f t="array" aca="1" ref="EM253" ca="1">EJ253*CELL("contents",$Q253)</f>
        <v>0</v>
      </c>
      <c r="EN253" s="53" cm="1">
        <f t="array" aca="1" ref="EN253" ca="1">EK253*CELL("contents",$Q253)</f>
        <v>0</v>
      </c>
      <c r="EO253" s="11">
        <f t="shared" si="544"/>
        <v>200</v>
      </c>
      <c r="EP253" s="2">
        <v>1</v>
      </c>
      <c r="EQ253" s="2">
        <f t="shared" ref="EQ253:ET253" si="603">EP253*1.0215</f>
        <v>1.0215000000000001</v>
      </c>
      <c r="ER253" s="2">
        <f t="shared" si="603"/>
        <v>1.0434622500000001</v>
      </c>
      <c r="ES253" s="2">
        <f t="shared" si="603"/>
        <v>1.0658966883750003</v>
      </c>
      <c r="ET253" s="2">
        <f t="shared" si="603"/>
        <v>1.0888134671750629</v>
      </c>
      <c r="EU253" s="53">
        <f t="shared" si="503"/>
        <v>0</v>
      </c>
      <c r="EV253" s="53">
        <f t="shared" si="546"/>
        <v>0</v>
      </c>
      <c r="EW253" s="69">
        <f t="shared" si="504"/>
        <v>0</v>
      </c>
      <c r="EX253" s="69">
        <f t="shared" si="505"/>
        <v>0</v>
      </c>
      <c r="EY253" s="9">
        <f t="shared" si="560"/>
        <v>0</v>
      </c>
      <c r="EZ253" s="9">
        <f t="shared" si="522"/>
        <v>0</v>
      </c>
      <c r="FA253" s="9">
        <f t="shared" si="523"/>
        <v>0</v>
      </c>
      <c r="FB253" s="9">
        <f t="shared" si="524"/>
        <v>0</v>
      </c>
      <c r="FC253" t="s">
        <v>1541</v>
      </c>
    </row>
    <row r="254" spans="1:159" ht="25.5" x14ac:dyDescent="0.25">
      <c r="A254" s="2">
        <v>1.2</v>
      </c>
      <c r="B254" s="3" t="s">
        <v>678</v>
      </c>
      <c r="C254" s="4" t="s">
        <v>157</v>
      </c>
      <c r="D254" s="2" t="s">
        <v>679</v>
      </c>
      <c r="E254" s="21" t="s">
        <v>679</v>
      </c>
      <c r="F254" s="2"/>
      <c r="G254" s="4" t="s">
        <v>151</v>
      </c>
      <c r="H254" s="6" t="s">
        <v>163</v>
      </c>
      <c r="I254" s="4" t="s">
        <v>167</v>
      </c>
      <c r="J254" s="7" t="s">
        <v>154</v>
      </c>
      <c r="K254" s="75">
        <v>115</v>
      </c>
      <c r="L254" s="81">
        <v>115</v>
      </c>
      <c r="M254" s="56">
        <v>0</v>
      </c>
      <c r="N254" s="86">
        <v>0</v>
      </c>
      <c r="O254" s="6" t="s">
        <v>155</v>
      </c>
      <c r="P254" s="2" t="s">
        <v>352</v>
      </c>
      <c r="Q254" s="200">
        <f>VLOOKUP(P254,Contingencies!$A$2:$D$7,4,FALSE)</f>
        <v>0.2</v>
      </c>
      <c r="R254" s="53">
        <f t="shared" si="465"/>
        <v>845.80200000000013</v>
      </c>
      <c r="S254" s="67">
        <f t="shared" si="506"/>
        <v>0</v>
      </c>
      <c r="T254" s="4"/>
      <c r="U254" s="2"/>
      <c r="V254" s="2"/>
      <c r="W254" s="42"/>
      <c r="X254" s="38"/>
      <c r="Y254" s="37">
        <v>18</v>
      </c>
      <c r="Z254" s="37">
        <v>18</v>
      </c>
      <c r="AA254" s="38"/>
      <c r="AB254" s="38"/>
      <c r="AC254" s="38"/>
      <c r="AD254" s="2"/>
      <c r="AE254" s="2"/>
      <c r="AF254" s="2"/>
      <c r="AG254" s="2">
        <f t="shared" si="507"/>
        <v>36</v>
      </c>
      <c r="AH254" s="51">
        <f t="shared" si="525"/>
        <v>0.24</v>
      </c>
      <c r="AI254" s="53">
        <f t="shared" si="466"/>
        <v>0</v>
      </c>
      <c r="AJ254" s="53">
        <f t="shared" si="467"/>
        <v>0</v>
      </c>
      <c r="AK254" s="53">
        <f t="shared" si="468"/>
        <v>0</v>
      </c>
      <c r="AL254" s="53">
        <f t="shared" si="469"/>
        <v>0</v>
      </c>
      <c r="AM254" s="53">
        <f t="shared" si="470"/>
        <v>2114.5050000000001</v>
      </c>
      <c r="AN254" s="53">
        <f t="shared" si="471"/>
        <v>2114.5050000000001</v>
      </c>
      <c r="AO254" s="53">
        <f t="shared" si="472"/>
        <v>0</v>
      </c>
      <c r="AP254" s="53">
        <f t="shared" si="473"/>
        <v>0</v>
      </c>
      <c r="AQ254" s="53">
        <f t="shared" si="474"/>
        <v>0</v>
      </c>
      <c r="AR254" s="53">
        <f t="shared" si="475"/>
        <v>0</v>
      </c>
      <c r="AS254" s="53">
        <f t="shared" si="476"/>
        <v>0</v>
      </c>
      <c r="AT254" s="53">
        <f t="shared" si="477"/>
        <v>0</v>
      </c>
      <c r="AU254" s="10">
        <f t="shared" si="526"/>
        <v>4229.01</v>
      </c>
      <c r="AV254" s="54">
        <f t="shared" si="547"/>
        <v>0</v>
      </c>
      <c r="AW254" s="10">
        <f t="shared" si="527"/>
        <v>4229.01</v>
      </c>
      <c r="AX254" s="53" cm="1">
        <f t="array" aca="1" ref="AX254" ca="1">AU254*CELL("contents",$Q254)</f>
        <v>845.80200000000013</v>
      </c>
      <c r="AY254" s="53" cm="1">
        <f t="array" aca="1" ref="AY254" ca="1">AV254*CELL("contents",$Q254)</f>
        <v>0</v>
      </c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>
        <f t="shared" si="528"/>
        <v>0</v>
      </c>
      <c r="BM254" s="51">
        <f t="shared" si="529"/>
        <v>0</v>
      </c>
      <c r="BN254" s="53">
        <f t="shared" si="478"/>
        <v>0</v>
      </c>
      <c r="BO254" s="53">
        <f t="shared" si="479"/>
        <v>0</v>
      </c>
      <c r="BP254" s="53">
        <f t="shared" si="480"/>
        <v>0</v>
      </c>
      <c r="BQ254" s="53">
        <f t="shared" si="481"/>
        <v>0</v>
      </c>
      <c r="BR254" s="53">
        <f t="shared" si="482"/>
        <v>0</v>
      </c>
      <c r="BS254" s="53">
        <f t="shared" si="483"/>
        <v>0</v>
      </c>
      <c r="BT254" s="53">
        <f t="shared" si="484"/>
        <v>0</v>
      </c>
      <c r="BU254" s="53">
        <f t="shared" si="485"/>
        <v>0</v>
      </c>
      <c r="BV254" s="53">
        <f t="shared" si="486"/>
        <v>0</v>
      </c>
      <c r="BW254" s="53">
        <f t="shared" si="487"/>
        <v>0</v>
      </c>
      <c r="BX254" s="53">
        <f t="shared" si="488"/>
        <v>0</v>
      </c>
      <c r="BY254" s="53">
        <f t="shared" si="489"/>
        <v>0</v>
      </c>
      <c r="BZ254" s="10">
        <f t="shared" si="530"/>
        <v>0</v>
      </c>
      <c r="CA254" s="54">
        <f t="shared" si="531"/>
        <v>0</v>
      </c>
      <c r="CB254" s="10">
        <f t="shared" si="532"/>
        <v>0</v>
      </c>
      <c r="CC254" s="53" cm="1">
        <f t="array" aca="1" ref="CC254" ca="1">BZ254*CELL("contents",$Q254)</f>
        <v>0</v>
      </c>
      <c r="CD254" s="53" cm="1">
        <f t="array" aca="1" ref="CD254" ca="1">CA254*CELL("contents",$Q254)</f>
        <v>0</v>
      </c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>
        <f t="shared" si="533"/>
        <v>0</v>
      </c>
      <c r="CR254" s="51">
        <f t="shared" si="534"/>
        <v>0</v>
      </c>
      <c r="CS254" s="53">
        <f t="shared" si="535"/>
        <v>0</v>
      </c>
      <c r="CT254" s="53">
        <f t="shared" si="548"/>
        <v>0</v>
      </c>
      <c r="CU254" s="53">
        <f t="shared" si="549"/>
        <v>0</v>
      </c>
      <c r="CV254" s="53">
        <f t="shared" si="550"/>
        <v>0</v>
      </c>
      <c r="CW254" s="53">
        <f t="shared" si="551"/>
        <v>0</v>
      </c>
      <c r="CX254" s="53">
        <f t="shared" si="552"/>
        <v>0</v>
      </c>
      <c r="CY254" s="53">
        <f t="shared" si="553"/>
        <v>0</v>
      </c>
      <c r="CZ254" s="53">
        <f t="shared" si="554"/>
        <v>0</v>
      </c>
      <c r="DA254" s="53">
        <f t="shared" si="555"/>
        <v>0</v>
      </c>
      <c r="DB254" s="53">
        <f t="shared" si="556"/>
        <v>0</v>
      </c>
      <c r="DC254" s="53">
        <f t="shared" si="557"/>
        <v>0</v>
      </c>
      <c r="DD254" s="53">
        <f t="shared" si="558"/>
        <v>0</v>
      </c>
      <c r="DE254" s="10">
        <f t="shared" si="536"/>
        <v>0</v>
      </c>
      <c r="DF254" s="54">
        <f t="shared" si="537"/>
        <v>0</v>
      </c>
      <c r="DG254" s="10">
        <f t="shared" si="538"/>
        <v>0</v>
      </c>
      <c r="DH254" s="53" cm="1">
        <f t="array" aca="1" ref="DH254" ca="1">DE254*CELL("contents",$Q254)</f>
        <v>0</v>
      </c>
      <c r="DI254" s="53" cm="1">
        <f t="array" aca="1" ref="DI254" ca="1">DF254*CELL("contents",$Q254)</f>
        <v>0</v>
      </c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>
        <f t="shared" si="539"/>
        <v>0</v>
      </c>
      <c r="DW254" s="51">
        <f t="shared" si="540"/>
        <v>0</v>
      </c>
      <c r="DX254" s="53">
        <f t="shared" si="490"/>
        <v>0</v>
      </c>
      <c r="DY254" s="53">
        <f t="shared" si="491"/>
        <v>0</v>
      </c>
      <c r="DZ254" s="53">
        <f t="shared" si="492"/>
        <v>0</v>
      </c>
      <c r="EA254" s="53">
        <f t="shared" si="493"/>
        <v>0</v>
      </c>
      <c r="EB254" s="53">
        <f t="shared" si="494"/>
        <v>0</v>
      </c>
      <c r="EC254" s="53">
        <f t="shared" si="495"/>
        <v>0</v>
      </c>
      <c r="ED254" s="53">
        <f t="shared" si="496"/>
        <v>0</v>
      </c>
      <c r="EE254" s="53">
        <f t="shared" si="497"/>
        <v>0</v>
      </c>
      <c r="EF254" s="53">
        <f t="shared" si="498"/>
        <v>0</v>
      </c>
      <c r="EG254" s="53">
        <f t="shared" si="499"/>
        <v>0</v>
      </c>
      <c r="EH254" s="53">
        <f t="shared" si="500"/>
        <v>0</v>
      </c>
      <c r="EI254" s="53">
        <f t="shared" si="501"/>
        <v>0</v>
      </c>
      <c r="EJ254" s="10">
        <f t="shared" si="541"/>
        <v>0</v>
      </c>
      <c r="EK254" s="54">
        <f t="shared" si="542"/>
        <v>0</v>
      </c>
      <c r="EL254" s="10">
        <f t="shared" si="543"/>
        <v>0</v>
      </c>
      <c r="EM254" s="53" cm="1">
        <f t="array" aca="1" ref="EM254" ca="1">EJ254*CELL("contents",$Q254)</f>
        <v>0</v>
      </c>
      <c r="EN254" s="53" cm="1">
        <f t="array" aca="1" ref="EN254" ca="1">EK254*CELL("contents",$Q254)</f>
        <v>0</v>
      </c>
      <c r="EO254" s="11">
        <f t="shared" si="544"/>
        <v>4229.01</v>
      </c>
      <c r="EP254" s="2">
        <v>1</v>
      </c>
      <c r="EQ254" s="2">
        <f t="shared" ref="EQ254:ET254" si="604">EP254*1.0215</f>
        <v>1.0215000000000001</v>
      </c>
      <c r="ER254" s="2">
        <f t="shared" si="604"/>
        <v>1.0434622500000001</v>
      </c>
      <c r="ES254" s="2">
        <f t="shared" si="604"/>
        <v>1.0658966883750003</v>
      </c>
      <c r="ET254" s="2">
        <f t="shared" si="604"/>
        <v>1.0888134671750629</v>
      </c>
      <c r="EU254" s="53">
        <f t="shared" si="503"/>
        <v>4229.01</v>
      </c>
      <c r="EV254" s="53">
        <f t="shared" si="546"/>
        <v>0</v>
      </c>
      <c r="EW254" s="69">
        <f t="shared" si="504"/>
        <v>0</v>
      </c>
      <c r="EX254" s="69">
        <f t="shared" si="505"/>
        <v>0</v>
      </c>
      <c r="EY254" s="9">
        <f t="shared" si="560"/>
        <v>0</v>
      </c>
      <c r="EZ254" s="9">
        <f t="shared" si="522"/>
        <v>0</v>
      </c>
      <c r="FA254" s="9">
        <f t="shared" si="523"/>
        <v>0</v>
      </c>
      <c r="FB254" s="9">
        <f t="shared" si="524"/>
        <v>0</v>
      </c>
      <c r="FC254" t="s">
        <v>1541</v>
      </c>
    </row>
    <row r="255" spans="1:159" ht="25.5" x14ac:dyDescent="0.25">
      <c r="A255" s="2">
        <v>1.2</v>
      </c>
      <c r="B255" s="3" t="s">
        <v>680</v>
      </c>
      <c r="C255" s="4" t="s">
        <v>157</v>
      </c>
      <c r="D255" s="2" t="s">
        <v>681</v>
      </c>
      <c r="E255" s="21" t="s">
        <v>682</v>
      </c>
      <c r="F255" s="2"/>
      <c r="G255" s="4" t="s">
        <v>151</v>
      </c>
      <c r="H255" s="6" t="s">
        <v>163</v>
      </c>
      <c r="I255" s="4" t="s">
        <v>167</v>
      </c>
      <c r="J255" s="7" t="s">
        <v>154</v>
      </c>
      <c r="K255" s="75">
        <v>115</v>
      </c>
      <c r="L255" s="81">
        <v>115</v>
      </c>
      <c r="M255" s="56">
        <v>0</v>
      </c>
      <c r="N255" s="86">
        <v>0</v>
      </c>
      <c r="O255" s="6" t="s">
        <v>155</v>
      </c>
      <c r="P255" s="2" t="s">
        <v>352</v>
      </c>
      <c r="Q255" s="200">
        <f>VLOOKUP(P255,Contingencies!$A$2:$D$7,4,FALSE)</f>
        <v>0.2</v>
      </c>
      <c r="R255" s="53">
        <f t="shared" si="465"/>
        <v>845.80200000000013</v>
      </c>
      <c r="S255" s="67">
        <f t="shared" si="506"/>
        <v>0</v>
      </c>
      <c r="T255" s="4"/>
      <c r="U255" s="2"/>
      <c r="V255" s="2"/>
      <c r="W255" s="42"/>
      <c r="X255" s="38"/>
      <c r="Y255" s="38"/>
      <c r="Z255" s="38"/>
      <c r="AA255" s="37">
        <v>18</v>
      </c>
      <c r="AB255" s="37">
        <v>18</v>
      </c>
      <c r="AC255" s="38"/>
      <c r="AD255" s="2"/>
      <c r="AE255" s="2"/>
      <c r="AF255" s="2"/>
      <c r="AG255" s="2">
        <f t="shared" si="507"/>
        <v>36</v>
      </c>
      <c r="AH255" s="51">
        <f t="shared" si="525"/>
        <v>0.24</v>
      </c>
      <c r="AI255" s="53">
        <f t="shared" si="466"/>
        <v>0</v>
      </c>
      <c r="AJ255" s="53">
        <f t="shared" si="467"/>
        <v>0</v>
      </c>
      <c r="AK255" s="53">
        <f t="shared" si="468"/>
        <v>0</v>
      </c>
      <c r="AL255" s="53">
        <f t="shared" si="469"/>
        <v>0</v>
      </c>
      <c r="AM255" s="53">
        <f t="shared" si="470"/>
        <v>0</v>
      </c>
      <c r="AN255" s="53">
        <f t="shared" si="471"/>
        <v>0</v>
      </c>
      <c r="AO255" s="53">
        <f t="shared" si="472"/>
        <v>2114.5050000000001</v>
      </c>
      <c r="AP255" s="53">
        <f t="shared" si="473"/>
        <v>2114.5050000000001</v>
      </c>
      <c r="AQ255" s="53">
        <f t="shared" si="474"/>
        <v>0</v>
      </c>
      <c r="AR255" s="53">
        <f t="shared" si="475"/>
        <v>0</v>
      </c>
      <c r="AS255" s="53">
        <f t="shared" si="476"/>
        <v>0</v>
      </c>
      <c r="AT255" s="53">
        <f t="shared" si="477"/>
        <v>0</v>
      </c>
      <c r="AU255" s="10">
        <f t="shared" si="526"/>
        <v>4229.01</v>
      </c>
      <c r="AV255" s="54">
        <f t="shared" si="547"/>
        <v>0</v>
      </c>
      <c r="AW255" s="10">
        <f t="shared" si="527"/>
        <v>4229.01</v>
      </c>
      <c r="AX255" s="53" cm="1">
        <f t="array" aca="1" ref="AX255" ca="1">AU255*CELL("contents",$Q255)</f>
        <v>845.80200000000013</v>
      </c>
      <c r="AY255" s="53" cm="1">
        <f t="array" aca="1" ref="AY255" ca="1">AV255*CELL("contents",$Q255)</f>
        <v>0</v>
      </c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>
        <f t="shared" si="528"/>
        <v>0</v>
      </c>
      <c r="BM255" s="51">
        <f t="shared" si="529"/>
        <v>0</v>
      </c>
      <c r="BN255" s="53">
        <f t="shared" si="478"/>
        <v>0</v>
      </c>
      <c r="BO255" s="53">
        <f t="shared" si="479"/>
        <v>0</v>
      </c>
      <c r="BP255" s="53">
        <f t="shared" si="480"/>
        <v>0</v>
      </c>
      <c r="BQ255" s="53">
        <f t="shared" si="481"/>
        <v>0</v>
      </c>
      <c r="BR255" s="53">
        <f t="shared" si="482"/>
        <v>0</v>
      </c>
      <c r="BS255" s="53">
        <f t="shared" si="483"/>
        <v>0</v>
      </c>
      <c r="BT255" s="53">
        <f t="shared" si="484"/>
        <v>0</v>
      </c>
      <c r="BU255" s="53">
        <f t="shared" si="485"/>
        <v>0</v>
      </c>
      <c r="BV255" s="53">
        <f t="shared" si="486"/>
        <v>0</v>
      </c>
      <c r="BW255" s="53">
        <f t="shared" si="487"/>
        <v>0</v>
      </c>
      <c r="BX255" s="53">
        <f t="shared" si="488"/>
        <v>0</v>
      </c>
      <c r="BY255" s="53">
        <f t="shared" si="489"/>
        <v>0</v>
      </c>
      <c r="BZ255" s="10">
        <f t="shared" si="530"/>
        <v>0</v>
      </c>
      <c r="CA255" s="54">
        <f t="shared" si="531"/>
        <v>0</v>
      </c>
      <c r="CB255" s="10">
        <f t="shared" si="532"/>
        <v>0</v>
      </c>
      <c r="CC255" s="53" cm="1">
        <f t="array" aca="1" ref="CC255" ca="1">BZ255*CELL("contents",$Q255)</f>
        <v>0</v>
      </c>
      <c r="CD255" s="53" cm="1">
        <f t="array" aca="1" ref="CD255" ca="1">CA255*CELL("contents",$Q255)</f>
        <v>0</v>
      </c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>
        <f t="shared" si="533"/>
        <v>0</v>
      </c>
      <c r="CR255" s="51">
        <f t="shared" si="534"/>
        <v>0</v>
      </c>
      <c r="CS255" s="53">
        <f t="shared" si="535"/>
        <v>0</v>
      </c>
      <c r="CT255" s="53">
        <f t="shared" si="548"/>
        <v>0</v>
      </c>
      <c r="CU255" s="53">
        <f t="shared" si="549"/>
        <v>0</v>
      </c>
      <c r="CV255" s="53">
        <f t="shared" si="550"/>
        <v>0</v>
      </c>
      <c r="CW255" s="53">
        <f t="shared" si="551"/>
        <v>0</v>
      </c>
      <c r="CX255" s="53">
        <f t="shared" si="552"/>
        <v>0</v>
      </c>
      <c r="CY255" s="53">
        <f t="shared" si="553"/>
        <v>0</v>
      </c>
      <c r="CZ255" s="53">
        <f t="shared" si="554"/>
        <v>0</v>
      </c>
      <c r="DA255" s="53">
        <f t="shared" si="555"/>
        <v>0</v>
      </c>
      <c r="DB255" s="53">
        <f t="shared" si="556"/>
        <v>0</v>
      </c>
      <c r="DC255" s="53">
        <f t="shared" si="557"/>
        <v>0</v>
      </c>
      <c r="DD255" s="53">
        <f t="shared" si="558"/>
        <v>0</v>
      </c>
      <c r="DE255" s="10">
        <f t="shared" si="536"/>
        <v>0</v>
      </c>
      <c r="DF255" s="54">
        <f t="shared" si="537"/>
        <v>0</v>
      </c>
      <c r="DG255" s="10">
        <f t="shared" si="538"/>
        <v>0</v>
      </c>
      <c r="DH255" s="53" cm="1">
        <f t="array" aca="1" ref="DH255" ca="1">DE255*CELL("contents",$Q255)</f>
        <v>0</v>
      </c>
      <c r="DI255" s="53" cm="1">
        <f t="array" aca="1" ref="DI255" ca="1">DF255*CELL("contents",$Q255)</f>
        <v>0</v>
      </c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>
        <f t="shared" si="539"/>
        <v>0</v>
      </c>
      <c r="DW255" s="51">
        <f t="shared" si="540"/>
        <v>0</v>
      </c>
      <c r="DX255" s="53">
        <f t="shared" si="490"/>
        <v>0</v>
      </c>
      <c r="DY255" s="53">
        <f t="shared" si="491"/>
        <v>0</v>
      </c>
      <c r="DZ255" s="53">
        <f t="shared" si="492"/>
        <v>0</v>
      </c>
      <c r="EA255" s="53">
        <f t="shared" si="493"/>
        <v>0</v>
      </c>
      <c r="EB255" s="53">
        <f t="shared" si="494"/>
        <v>0</v>
      </c>
      <c r="EC255" s="53">
        <f t="shared" si="495"/>
        <v>0</v>
      </c>
      <c r="ED255" s="53">
        <f t="shared" si="496"/>
        <v>0</v>
      </c>
      <c r="EE255" s="53">
        <f t="shared" si="497"/>
        <v>0</v>
      </c>
      <c r="EF255" s="53">
        <f t="shared" si="498"/>
        <v>0</v>
      </c>
      <c r="EG255" s="53">
        <f t="shared" si="499"/>
        <v>0</v>
      </c>
      <c r="EH255" s="53">
        <f t="shared" si="500"/>
        <v>0</v>
      </c>
      <c r="EI255" s="53">
        <f t="shared" si="501"/>
        <v>0</v>
      </c>
      <c r="EJ255" s="10">
        <f t="shared" si="541"/>
        <v>0</v>
      </c>
      <c r="EK255" s="54">
        <f t="shared" si="542"/>
        <v>0</v>
      </c>
      <c r="EL255" s="10">
        <f t="shared" si="543"/>
        <v>0</v>
      </c>
      <c r="EM255" s="53" cm="1">
        <f t="array" aca="1" ref="EM255" ca="1">EJ255*CELL("contents",$Q255)</f>
        <v>0</v>
      </c>
      <c r="EN255" s="53" cm="1">
        <f t="array" aca="1" ref="EN255" ca="1">EK255*CELL("contents",$Q255)</f>
        <v>0</v>
      </c>
      <c r="EO255" s="11">
        <f t="shared" si="544"/>
        <v>4229.01</v>
      </c>
      <c r="EP255" s="2">
        <v>1</v>
      </c>
      <c r="EQ255" s="2">
        <f t="shared" ref="EQ255:ET255" si="605">EP255*1.0215</f>
        <v>1.0215000000000001</v>
      </c>
      <c r="ER255" s="2">
        <f t="shared" si="605"/>
        <v>1.0434622500000001</v>
      </c>
      <c r="ES255" s="2">
        <f t="shared" si="605"/>
        <v>1.0658966883750003</v>
      </c>
      <c r="ET255" s="2">
        <f t="shared" si="605"/>
        <v>1.0888134671750629</v>
      </c>
      <c r="EU255" s="53">
        <f t="shared" si="503"/>
        <v>4229.01</v>
      </c>
      <c r="EV255" s="53">
        <f t="shared" si="546"/>
        <v>0</v>
      </c>
      <c r="EW255" s="69">
        <f t="shared" si="504"/>
        <v>0</v>
      </c>
      <c r="EX255" s="69">
        <f t="shared" si="505"/>
        <v>0</v>
      </c>
      <c r="EY255" s="9">
        <f t="shared" si="560"/>
        <v>0</v>
      </c>
      <c r="EZ255" s="9">
        <f t="shared" si="522"/>
        <v>0</v>
      </c>
      <c r="FA255" s="9">
        <f t="shared" si="523"/>
        <v>0</v>
      </c>
      <c r="FB255" s="9">
        <f t="shared" si="524"/>
        <v>0</v>
      </c>
      <c r="FC255" t="s">
        <v>1541</v>
      </c>
    </row>
    <row r="256" spans="1:159" ht="25.5" x14ac:dyDescent="0.25">
      <c r="A256" s="2">
        <v>1.2</v>
      </c>
      <c r="B256" s="3" t="s">
        <v>683</v>
      </c>
      <c r="C256" s="4" t="s">
        <v>157</v>
      </c>
      <c r="D256" s="2" t="s">
        <v>684</v>
      </c>
      <c r="E256" s="21" t="s">
        <v>682</v>
      </c>
      <c r="F256" s="2"/>
      <c r="G256" s="4" t="s">
        <v>151</v>
      </c>
      <c r="H256" s="6" t="s">
        <v>163</v>
      </c>
      <c r="I256" s="4" t="s">
        <v>167</v>
      </c>
      <c r="J256" s="7" t="s">
        <v>154</v>
      </c>
      <c r="K256" s="75">
        <v>115</v>
      </c>
      <c r="L256" s="81">
        <v>115</v>
      </c>
      <c r="M256" s="56">
        <v>0</v>
      </c>
      <c r="N256" s="86">
        <v>0</v>
      </c>
      <c r="O256" s="6" t="s">
        <v>155</v>
      </c>
      <c r="P256" s="2" t="s">
        <v>352</v>
      </c>
      <c r="Q256" s="200">
        <f>VLOOKUP(P256,Contingencies!$A$2:$D$7,4,FALSE)</f>
        <v>0.2</v>
      </c>
      <c r="R256" s="53">
        <f t="shared" si="465"/>
        <v>845.80200000000013</v>
      </c>
      <c r="S256" s="67">
        <f t="shared" si="506"/>
        <v>0</v>
      </c>
      <c r="T256" s="4"/>
      <c r="U256" s="2"/>
      <c r="V256" s="2"/>
      <c r="W256" s="42"/>
      <c r="X256" s="38"/>
      <c r="Y256" s="38"/>
      <c r="Z256" s="38"/>
      <c r="AA256" s="38"/>
      <c r="AB256" s="37">
        <v>18</v>
      </c>
      <c r="AC256" s="37">
        <v>18</v>
      </c>
      <c r="AD256" s="2"/>
      <c r="AE256" s="2"/>
      <c r="AF256" s="2"/>
      <c r="AG256" s="2">
        <f t="shared" si="507"/>
        <v>36</v>
      </c>
      <c r="AH256" s="51">
        <f t="shared" si="525"/>
        <v>0.24</v>
      </c>
      <c r="AI256" s="53">
        <f t="shared" si="466"/>
        <v>0</v>
      </c>
      <c r="AJ256" s="53">
        <f t="shared" si="467"/>
        <v>0</v>
      </c>
      <c r="AK256" s="53">
        <f t="shared" si="468"/>
        <v>0</v>
      </c>
      <c r="AL256" s="53">
        <f t="shared" si="469"/>
        <v>0</v>
      </c>
      <c r="AM256" s="53">
        <f t="shared" si="470"/>
        <v>0</v>
      </c>
      <c r="AN256" s="53">
        <f t="shared" si="471"/>
        <v>0</v>
      </c>
      <c r="AO256" s="53">
        <f t="shared" si="472"/>
        <v>0</v>
      </c>
      <c r="AP256" s="53">
        <f t="shared" si="473"/>
        <v>2114.5050000000001</v>
      </c>
      <c r="AQ256" s="53">
        <f t="shared" si="474"/>
        <v>2114.5050000000001</v>
      </c>
      <c r="AR256" s="53">
        <f t="shared" si="475"/>
        <v>0</v>
      </c>
      <c r="AS256" s="53">
        <f t="shared" si="476"/>
        <v>0</v>
      </c>
      <c r="AT256" s="53">
        <f t="shared" si="477"/>
        <v>0</v>
      </c>
      <c r="AU256" s="10">
        <f t="shared" si="526"/>
        <v>4229.01</v>
      </c>
      <c r="AV256" s="54">
        <f t="shared" si="547"/>
        <v>0</v>
      </c>
      <c r="AW256" s="10">
        <f t="shared" si="527"/>
        <v>4229.01</v>
      </c>
      <c r="AX256" s="53" cm="1">
        <f t="array" aca="1" ref="AX256" ca="1">AU256*CELL("contents",$Q256)</f>
        <v>845.80200000000013</v>
      </c>
      <c r="AY256" s="53" cm="1">
        <f t="array" aca="1" ref="AY256" ca="1">AV256*CELL("contents",$Q256)</f>
        <v>0</v>
      </c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>
        <f t="shared" si="528"/>
        <v>0</v>
      </c>
      <c r="BM256" s="51">
        <f t="shared" si="529"/>
        <v>0</v>
      </c>
      <c r="BN256" s="53">
        <f t="shared" si="478"/>
        <v>0</v>
      </c>
      <c r="BO256" s="53">
        <f t="shared" si="479"/>
        <v>0</v>
      </c>
      <c r="BP256" s="53">
        <f t="shared" si="480"/>
        <v>0</v>
      </c>
      <c r="BQ256" s="53">
        <f t="shared" si="481"/>
        <v>0</v>
      </c>
      <c r="BR256" s="53">
        <f t="shared" si="482"/>
        <v>0</v>
      </c>
      <c r="BS256" s="53">
        <f t="shared" si="483"/>
        <v>0</v>
      </c>
      <c r="BT256" s="53">
        <f t="shared" si="484"/>
        <v>0</v>
      </c>
      <c r="BU256" s="53">
        <f t="shared" si="485"/>
        <v>0</v>
      </c>
      <c r="BV256" s="53">
        <f t="shared" si="486"/>
        <v>0</v>
      </c>
      <c r="BW256" s="53">
        <f t="shared" si="487"/>
        <v>0</v>
      </c>
      <c r="BX256" s="53">
        <f t="shared" si="488"/>
        <v>0</v>
      </c>
      <c r="BY256" s="53">
        <f t="shared" si="489"/>
        <v>0</v>
      </c>
      <c r="BZ256" s="10">
        <f t="shared" si="530"/>
        <v>0</v>
      </c>
      <c r="CA256" s="54">
        <f t="shared" si="531"/>
        <v>0</v>
      </c>
      <c r="CB256" s="10">
        <f t="shared" si="532"/>
        <v>0</v>
      </c>
      <c r="CC256" s="53" cm="1">
        <f t="array" aca="1" ref="CC256" ca="1">BZ256*CELL("contents",$Q256)</f>
        <v>0</v>
      </c>
      <c r="CD256" s="53" cm="1">
        <f t="array" aca="1" ref="CD256" ca="1">CA256*CELL("contents",$Q256)</f>
        <v>0</v>
      </c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>
        <f t="shared" si="533"/>
        <v>0</v>
      </c>
      <c r="CR256" s="51">
        <f t="shared" si="534"/>
        <v>0</v>
      </c>
      <c r="CS256" s="53">
        <f t="shared" si="535"/>
        <v>0</v>
      </c>
      <c r="CT256" s="53">
        <f t="shared" si="548"/>
        <v>0</v>
      </c>
      <c r="CU256" s="53">
        <f t="shared" si="549"/>
        <v>0</v>
      </c>
      <c r="CV256" s="53">
        <f t="shared" si="550"/>
        <v>0</v>
      </c>
      <c r="CW256" s="53">
        <f t="shared" si="551"/>
        <v>0</v>
      </c>
      <c r="CX256" s="53">
        <f t="shared" si="552"/>
        <v>0</v>
      </c>
      <c r="CY256" s="53">
        <f t="shared" si="553"/>
        <v>0</v>
      </c>
      <c r="CZ256" s="53">
        <f t="shared" si="554"/>
        <v>0</v>
      </c>
      <c r="DA256" s="53">
        <f t="shared" si="555"/>
        <v>0</v>
      </c>
      <c r="DB256" s="53">
        <f t="shared" si="556"/>
        <v>0</v>
      </c>
      <c r="DC256" s="53">
        <f t="shared" si="557"/>
        <v>0</v>
      </c>
      <c r="DD256" s="53">
        <f t="shared" si="558"/>
        <v>0</v>
      </c>
      <c r="DE256" s="10">
        <f t="shared" si="536"/>
        <v>0</v>
      </c>
      <c r="DF256" s="54">
        <f t="shared" si="537"/>
        <v>0</v>
      </c>
      <c r="DG256" s="10">
        <f t="shared" si="538"/>
        <v>0</v>
      </c>
      <c r="DH256" s="53" cm="1">
        <f t="array" aca="1" ref="DH256" ca="1">DE256*CELL("contents",$Q256)</f>
        <v>0</v>
      </c>
      <c r="DI256" s="53" cm="1">
        <f t="array" aca="1" ref="DI256" ca="1">DF256*CELL("contents",$Q256)</f>
        <v>0</v>
      </c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>
        <f t="shared" si="539"/>
        <v>0</v>
      </c>
      <c r="DW256" s="51">
        <f t="shared" si="540"/>
        <v>0</v>
      </c>
      <c r="DX256" s="53">
        <f t="shared" si="490"/>
        <v>0</v>
      </c>
      <c r="DY256" s="53">
        <f t="shared" si="491"/>
        <v>0</v>
      </c>
      <c r="DZ256" s="53">
        <f t="shared" si="492"/>
        <v>0</v>
      </c>
      <c r="EA256" s="53">
        <f t="shared" si="493"/>
        <v>0</v>
      </c>
      <c r="EB256" s="53">
        <f t="shared" si="494"/>
        <v>0</v>
      </c>
      <c r="EC256" s="53">
        <f t="shared" si="495"/>
        <v>0</v>
      </c>
      <c r="ED256" s="53">
        <f t="shared" si="496"/>
        <v>0</v>
      </c>
      <c r="EE256" s="53">
        <f t="shared" si="497"/>
        <v>0</v>
      </c>
      <c r="EF256" s="53">
        <f t="shared" si="498"/>
        <v>0</v>
      </c>
      <c r="EG256" s="53">
        <f t="shared" si="499"/>
        <v>0</v>
      </c>
      <c r="EH256" s="53">
        <f t="shared" si="500"/>
        <v>0</v>
      </c>
      <c r="EI256" s="53">
        <f t="shared" si="501"/>
        <v>0</v>
      </c>
      <c r="EJ256" s="10">
        <f t="shared" si="541"/>
        <v>0</v>
      </c>
      <c r="EK256" s="54">
        <f t="shared" si="542"/>
        <v>0</v>
      </c>
      <c r="EL256" s="10">
        <f t="shared" si="543"/>
        <v>0</v>
      </c>
      <c r="EM256" s="53" cm="1">
        <f t="array" aca="1" ref="EM256" ca="1">EJ256*CELL("contents",$Q256)</f>
        <v>0</v>
      </c>
      <c r="EN256" s="53" cm="1">
        <f t="array" aca="1" ref="EN256" ca="1">EK256*CELL("contents",$Q256)</f>
        <v>0</v>
      </c>
      <c r="EO256" s="11">
        <f t="shared" si="544"/>
        <v>4229.01</v>
      </c>
      <c r="EP256" s="2">
        <v>1</v>
      </c>
      <c r="EQ256" s="2">
        <f t="shared" ref="EQ256:ET256" si="606">EP256*1.0215</f>
        <v>1.0215000000000001</v>
      </c>
      <c r="ER256" s="2">
        <f t="shared" si="606"/>
        <v>1.0434622500000001</v>
      </c>
      <c r="ES256" s="2">
        <f t="shared" si="606"/>
        <v>1.0658966883750003</v>
      </c>
      <c r="ET256" s="2">
        <f t="shared" si="606"/>
        <v>1.0888134671750629</v>
      </c>
      <c r="EU256" s="53">
        <f t="shared" si="503"/>
        <v>4229.01</v>
      </c>
      <c r="EV256" s="53">
        <f t="shared" si="546"/>
        <v>0</v>
      </c>
      <c r="EW256" s="69">
        <f t="shared" si="504"/>
        <v>0</v>
      </c>
      <c r="EX256" s="69">
        <f t="shared" si="505"/>
        <v>0</v>
      </c>
      <c r="EY256" s="9">
        <f t="shared" si="560"/>
        <v>0</v>
      </c>
      <c r="EZ256" s="9">
        <f t="shared" si="522"/>
        <v>0</v>
      </c>
      <c r="FA256" s="9">
        <f t="shared" si="523"/>
        <v>0</v>
      </c>
      <c r="FB256" s="9">
        <f t="shared" si="524"/>
        <v>0</v>
      </c>
      <c r="FC256" t="s">
        <v>1541</v>
      </c>
    </row>
    <row r="257" spans="1:159" ht="25.5" x14ac:dyDescent="0.25">
      <c r="A257" s="2">
        <v>1.2</v>
      </c>
      <c r="B257" s="3" t="s">
        <v>685</v>
      </c>
      <c r="C257" s="4" t="s">
        <v>157</v>
      </c>
      <c r="D257" s="2" t="s">
        <v>686</v>
      </c>
      <c r="E257" s="21" t="s">
        <v>687</v>
      </c>
      <c r="F257" s="2"/>
      <c r="G257" s="4" t="s">
        <v>151</v>
      </c>
      <c r="H257" s="6" t="s">
        <v>163</v>
      </c>
      <c r="I257" s="4" t="s">
        <v>167</v>
      </c>
      <c r="J257" s="7" t="s">
        <v>154</v>
      </c>
      <c r="K257" s="75">
        <v>115</v>
      </c>
      <c r="L257" s="81">
        <v>115</v>
      </c>
      <c r="M257" s="56">
        <v>0</v>
      </c>
      <c r="N257" s="86">
        <v>0</v>
      </c>
      <c r="O257" s="6" t="s">
        <v>155</v>
      </c>
      <c r="P257" s="2" t="s">
        <v>352</v>
      </c>
      <c r="Q257" s="200">
        <f>VLOOKUP(P257,Contingencies!$A$2:$D$7,4,FALSE)</f>
        <v>0.2</v>
      </c>
      <c r="R257" s="53">
        <f t="shared" si="465"/>
        <v>563.86800000000005</v>
      </c>
      <c r="S257" s="67">
        <f t="shared" si="506"/>
        <v>0</v>
      </c>
      <c r="T257" s="4"/>
      <c r="U257" s="2"/>
      <c r="V257" s="2"/>
      <c r="W257" s="42"/>
      <c r="X257" s="37">
        <v>24</v>
      </c>
      <c r="Y257" s="38"/>
      <c r="Z257" s="38"/>
      <c r="AA257" s="38"/>
      <c r="AB257" s="38"/>
      <c r="AC257" s="38"/>
      <c r="AD257" s="2"/>
      <c r="AE257" s="2"/>
      <c r="AF257" s="2"/>
      <c r="AG257" s="2">
        <f t="shared" si="507"/>
        <v>24</v>
      </c>
      <c r="AH257" s="51">
        <f t="shared" si="525"/>
        <v>0.16</v>
      </c>
      <c r="AI257" s="53">
        <f t="shared" si="466"/>
        <v>0</v>
      </c>
      <c r="AJ257" s="53">
        <f t="shared" si="467"/>
        <v>0</v>
      </c>
      <c r="AK257" s="53">
        <f t="shared" si="468"/>
        <v>0</v>
      </c>
      <c r="AL257" s="53">
        <f t="shared" si="469"/>
        <v>2819.34</v>
      </c>
      <c r="AM257" s="53">
        <f t="shared" si="470"/>
        <v>0</v>
      </c>
      <c r="AN257" s="53">
        <f t="shared" si="471"/>
        <v>0</v>
      </c>
      <c r="AO257" s="53">
        <f t="shared" si="472"/>
        <v>0</v>
      </c>
      <c r="AP257" s="53">
        <f t="shared" si="473"/>
        <v>0</v>
      </c>
      <c r="AQ257" s="53">
        <f t="shared" si="474"/>
        <v>0</v>
      </c>
      <c r="AR257" s="53">
        <f t="shared" si="475"/>
        <v>0</v>
      </c>
      <c r="AS257" s="53">
        <f t="shared" si="476"/>
        <v>0</v>
      </c>
      <c r="AT257" s="53">
        <f t="shared" si="477"/>
        <v>0</v>
      </c>
      <c r="AU257" s="10">
        <f t="shared" si="526"/>
        <v>2819.34</v>
      </c>
      <c r="AV257" s="54">
        <f t="shared" si="547"/>
        <v>0</v>
      </c>
      <c r="AW257" s="10">
        <f t="shared" si="527"/>
        <v>2819.34</v>
      </c>
      <c r="AX257" s="53" cm="1">
        <f t="array" aca="1" ref="AX257" ca="1">AU257*CELL("contents",$Q257)</f>
        <v>563.86800000000005</v>
      </c>
      <c r="AY257" s="53" cm="1">
        <f t="array" aca="1" ref="AY257" ca="1">AV257*CELL("contents",$Q257)</f>
        <v>0</v>
      </c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>
        <f t="shared" si="528"/>
        <v>0</v>
      </c>
      <c r="BM257" s="51">
        <f t="shared" si="529"/>
        <v>0</v>
      </c>
      <c r="BN257" s="53">
        <f t="shared" si="478"/>
        <v>0</v>
      </c>
      <c r="BO257" s="53">
        <f t="shared" si="479"/>
        <v>0</v>
      </c>
      <c r="BP257" s="53">
        <f t="shared" si="480"/>
        <v>0</v>
      </c>
      <c r="BQ257" s="53">
        <f t="shared" si="481"/>
        <v>0</v>
      </c>
      <c r="BR257" s="53">
        <f t="shared" si="482"/>
        <v>0</v>
      </c>
      <c r="BS257" s="53">
        <f t="shared" si="483"/>
        <v>0</v>
      </c>
      <c r="BT257" s="53">
        <f t="shared" si="484"/>
        <v>0</v>
      </c>
      <c r="BU257" s="53">
        <f t="shared" si="485"/>
        <v>0</v>
      </c>
      <c r="BV257" s="53">
        <f t="shared" si="486"/>
        <v>0</v>
      </c>
      <c r="BW257" s="53">
        <f t="shared" si="487"/>
        <v>0</v>
      </c>
      <c r="BX257" s="53">
        <f t="shared" si="488"/>
        <v>0</v>
      </c>
      <c r="BY257" s="53">
        <f t="shared" si="489"/>
        <v>0</v>
      </c>
      <c r="BZ257" s="10">
        <f t="shared" si="530"/>
        <v>0</v>
      </c>
      <c r="CA257" s="54">
        <f t="shared" si="531"/>
        <v>0</v>
      </c>
      <c r="CB257" s="10">
        <f t="shared" si="532"/>
        <v>0</v>
      </c>
      <c r="CC257" s="53" cm="1">
        <f t="array" aca="1" ref="CC257" ca="1">BZ257*CELL("contents",$Q257)</f>
        <v>0</v>
      </c>
      <c r="CD257" s="53" cm="1">
        <f t="array" aca="1" ref="CD257" ca="1">CA257*CELL("contents",$Q257)</f>
        <v>0</v>
      </c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>
        <f t="shared" si="533"/>
        <v>0</v>
      </c>
      <c r="CR257" s="51">
        <f t="shared" si="534"/>
        <v>0</v>
      </c>
      <c r="CS257" s="53">
        <f t="shared" si="535"/>
        <v>0</v>
      </c>
      <c r="CT257" s="53">
        <f t="shared" si="548"/>
        <v>0</v>
      </c>
      <c r="CU257" s="53">
        <f t="shared" si="549"/>
        <v>0</v>
      </c>
      <c r="CV257" s="53">
        <f t="shared" si="550"/>
        <v>0</v>
      </c>
      <c r="CW257" s="53">
        <f t="shared" si="551"/>
        <v>0</v>
      </c>
      <c r="CX257" s="53">
        <f t="shared" si="552"/>
        <v>0</v>
      </c>
      <c r="CY257" s="53">
        <f t="shared" si="553"/>
        <v>0</v>
      </c>
      <c r="CZ257" s="53">
        <f t="shared" si="554"/>
        <v>0</v>
      </c>
      <c r="DA257" s="53">
        <f t="shared" si="555"/>
        <v>0</v>
      </c>
      <c r="DB257" s="53">
        <f t="shared" si="556"/>
        <v>0</v>
      </c>
      <c r="DC257" s="53">
        <f t="shared" si="557"/>
        <v>0</v>
      </c>
      <c r="DD257" s="53">
        <f t="shared" si="558"/>
        <v>0</v>
      </c>
      <c r="DE257" s="10">
        <f t="shared" si="536"/>
        <v>0</v>
      </c>
      <c r="DF257" s="54">
        <f t="shared" si="537"/>
        <v>0</v>
      </c>
      <c r="DG257" s="10">
        <f t="shared" si="538"/>
        <v>0</v>
      </c>
      <c r="DH257" s="53" cm="1">
        <f t="array" aca="1" ref="DH257" ca="1">DE257*CELL("contents",$Q257)</f>
        <v>0</v>
      </c>
      <c r="DI257" s="53" cm="1">
        <f t="array" aca="1" ref="DI257" ca="1">DF257*CELL("contents",$Q257)</f>
        <v>0</v>
      </c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>
        <f t="shared" si="539"/>
        <v>0</v>
      </c>
      <c r="DW257" s="51">
        <f t="shared" si="540"/>
        <v>0</v>
      </c>
      <c r="DX257" s="53">
        <f t="shared" si="490"/>
        <v>0</v>
      </c>
      <c r="DY257" s="53">
        <f t="shared" si="491"/>
        <v>0</v>
      </c>
      <c r="DZ257" s="53">
        <f t="shared" si="492"/>
        <v>0</v>
      </c>
      <c r="EA257" s="53">
        <f t="shared" si="493"/>
        <v>0</v>
      </c>
      <c r="EB257" s="53">
        <f t="shared" si="494"/>
        <v>0</v>
      </c>
      <c r="EC257" s="53">
        <f t="shared" si="495"/>
        <v>0</v>
      </c>
      <c r="ED257" s="53">
        <f t="shared" si="496"/>
        <v>0</v>
      </c>
      <c r="EE257" s="53">
        <f t="shared" si="497"/>
        <v>0</v>
      </c>
      <c r="EF257" s="53">
        <f t="shared" si="498"/>
        <v>0</v>
      </c>
      <c r="EG257" s="53">
        <f t="shared" si="499"/>
        <v>0</v>
      </c>
      <c r="EH257" s="53">
        <f t="shared" si="500"/>
        <v>0</v>
      </c>
      <c r="EI257" s="53">
        <f t="shared" si="501"/>
        <v>0</v>
      </c>
      <c r="EJ257" s="10">
        <f t="shared" si="541"/>
        <v>0</v>
      </c>
      <c r="EK257" s="54">
        <f t="shared" si="542"/>
        <v>0</v>
      </c>
      <c r="EL257" s="10">
        <f t="shared" si="543"/>
        <v>0</v>
      </c>
      <c r="EM257" s="53" cm="1">
        <f t="array" aca="1" ref="EM257" ca="1">EJ257*CELL("contents",$Q257)</f>
        <v>0</v>
      </c>
      <c r="EN257" s="53" cm="1">
        <f t="array" aca="1" ref="EN257" ca="1">EK257*CELL("contents",$Q257)</f>
        <v>0</v>
      </c>
      <c r="EO257" s="11">
        <f t="shared" si="544"/>
        <v>2819.34</v>
      </c>
      <c r="EP257" s="2">
        <v>1</v>
      </c>
      <c r="EQ257" s="2">
        <f t="shared" ref="EQ257:ET257" si="607">EP257*1.0215</f>
        <v>1.0215000000000001</v>
      </c>
      <c r="ER257" s="2">
        <f t="shared" si="607"/>
        <v>1.0434622500000001</v>
      </c>
      <c r="ES257" s="2">
        <f t="shared" si="607"/>
        <v>1.0658966883750003</v>
      </c>
      <c r="ET257" s="2">
        <f t="shared" si="607"/>
        <v>1.0888134671750629</v>
      </c>
      <c r="EU257" s="53">
        <f t="shared" si="503"/>
        <v>2819.34</v>
      </c>
      <c r="EV257" s="53">
        <f t="shared" si="546"/>
        <v>0</v>
      </c>
      <c r="EW257" s="69">
        <f t="shared" si="504"/>
        <v>0</v>
      </c>
      <c r="EX257" s="69">
        <f t="shared" si="505"/>
        <v>0</v>
      </c>
      <c r="EY257" s="9">
        <f t="shared" si="560"/>
        <v>0</v>
      </c>
      <c r="EZ257" s="9">
        <f t="shared" si="522"/>
        <v>0</v>
      </c>
      <c r="FA257" s="9">
        <f t="shared" si="523"/>
        <v>0</v>
      </c>
      <c r="FB257" s="9">
        <f t="shared" si="524"/>
        <v>0</v>
      </c>
      <c r="FC257" t="s">
        <v>1541</v>
      </c>
    </row>
    <row r="258" spans="1:159" ht="25.5" x14ac:dyDescent="0.25">
      <c r="A258" s="2">
        <v>1.2</v>
      </c>
      <c r="B258" s="3" t="s">
        <v>688</v>
      </c>
      <c r="C258" s="4" t="s">
        <v>157</v>
      </c>
      <c r="D258" s="2" t="s">
        <v>648</v>
      </c>
      <c r="E258" s="21" t="s">
        <v>649</v>
      </c>
      <c r="F258" s="2"/>
      <c r="G258" s="4" t="s">
        <v>151</v>
      </c>
      <c r="H258" s="6" t="s">
        <v>163</v>
      </c>
      <c r="I258" s="4" t="s">
        <v>167</v>
      </c>
      <c r="J258" s="7" t="s">
        <v>154</v>
      </c>
      <c r="K258" s="75">
        <v>115</v>
      </c>
      <c r="L258" s="81">
        <v>115</v>
      </c>
      <c r="M258" s="56">
        <v>0</v>
      </c>
      <c r="N258" s="86">
        <v>0</v>
      </c>
      <c r="O258" s="6" t="s">
        <v>155</v>
      </c>
      <c r="P258" s="2" t="s">
        <v>352</v>
      </c>
      <c r="Q258" s="200">
        <f>VLOOKUP(P258,Contingencies!$A$2:$D$7,4,FALSE)</f>
        <v>0.2</v>
      </c>
      <c r="R258" s="53">
        <f t="shared" ref="R258:R321" si="608">Q258*EO258</f>
        <v>375.91200000000003</v>
      </c>
      <c r="S258" s="67">
        <f t="shared" si="506"/>
        <v>0</v>
      </c>
      <c r="T258" s="4"/>
      <c r="U258" s="2"/>
      <c r="V258" s="2"/>
      <c r="W258" s="42"/>
      <c r="X258" s="37">
        <v>16</v>
      </c>
      <c r="Y258" s="37"/>
      <c r="Z258" s="38"/>
      <c r="AA258" s="38"/>
      <c r="AB258" s="38"/>
      <c r="AC258" s="38"/>
      <c r="AD258" s="2"/>
      <c r="AE258" s="2"/>
      <c r="AF258" s="2"/>
      <c r="AG258" s="2">
        <f t="shared" si="507"/>
        <v>16</v>
      </c>
      <c r="AH258" s="51">
        <f t="shared" si="525"/>
        <v>0.10666666666666666</v>
      </c>
      <c r="AI258" s="53">
        <f t="shared" ref="AI258:AI321" si="609">IF($G258="Labor Hours",U258*$K258*(1+$M258)*$EQ258,U258)</f>
        <v>0</v>
      </c>
      <c r="AJ258" s="53">
        <f t="shared" ref="AJ258:AJ321" si="610">IF($G258="Labor Hours",V258*$K258*(1+$M258)*$EQ258,V258)</f>
        <v>0</v>
      </c>
      <c r="AK258" s="53">
        <f t="shared" ref="AK258:AK321" si="611">IF($G258="Labor Hours",W258*$K258*(1+$M258)*$EQ258,W258)</f>
        <v>0</v>
      </c>
      <c r="AL258" s="53">
        <f t="shared" ref="AL258:AL321" si="612">IF($G258="Labor Hours",X258*$K258*(1+$M258)*$EQ258,X258)</f>
        <v>1879.5600000000002</v>
      </c>
      <c r="AM258" s="53">
        <f t="shared" ref="AM258:AM321" si="613">IF($G258="Labor Hours",Y258*$K258*(1+$M258)*$EQ258,Y258)</f>
        <v>0</v>
      </c>
      <c r="AN258" s="53">
        <f t="shared" ref="AN258:AN321" si="614">IF($G258="Labor Hours",Z258*$K258*(1+$M258)*$EQ258,Z258)</f>
        <v>0</v>
      </c>
      <c r="AO258" s="53">
        <f t="shared" ref="AO258:AO321" si="615">IF($G258="Labor Hours",AA258*$K258*(1+$M258)*$EQ258,AA258)</f>
        <v>0</v>
      </c>
      <c r="AP258" s="53">
        <f t="shared" ref="AP258:AP321" si="616">IF($G258="Labor Hours",AB258*$K258*(1+$M258)*$EQ258,AB258)</f>
        <v>0</v>
      </c>
      <c r="AQ258" s="53">
        <f t="shared" ref="AQ258:AQ321" si="617">IF($G258="Labor Hours",AC258*$K258*(1+$M258)*$EQ258,AC258)</f>
        <v>0</v>
      </c>
      <c r="AR258" s="53">
        <f t="shared" ref="AR258:AR321" si="618">IF($G258="Labor Hours",AD258*$K258*(1+$M258)*$EQ258,AD258)</f>
        <v>0</v>
      </c>
      <c r="AS258" s="53">
        <f t="shared" ref="AS258:AS321" si="619">IF($G258="Labor Hours",AE258*$K258*(1+$M258)*$EQ258,AE258)</f>
        <v>0</v>
      </c>
      <c r="AT258" s="53">
        <f t="shared" ref="AT258:AT321" si="620">IF($G258="Labor Hours",AF258*$K258*(1+$M258)*$EQ258,AF258)</f>
        <v>0</v>
      </c>
      <c r="AU258" s="10">
        <f t="shared" si="526"/>
        <v>1879.5600000000002</v>
      </c>
      <c r="AV258" s="54">
        <f t="shared" si="547"/>
        <v>0</v>
      </c>
      <c r="AW258" s="10">
        <f t="shared" si="527"/>
        <v>1879.5600000000002</v>
      </c>
      <c r="AX258" s="53" cm="1">
        <f t="array" aca="1" ref="AX258" ca="1">AU258*CELL("contents",$Q258)</f>
        <v>375.91200000000003</v>
      </c>
      <c r="AY258" s="53" cm="1">
        <f t="array" aca="1" ref="AY258" ca="1">AV258*CELL("contents",$Q258)</f>
        <v>0</v>
      </c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>
        <f t="shared" si="528"/>
        <v>0</v>
      </c>
      <c r="BM258" s="51">
        <f t="shared" si="529"/>
        <v>0</v>
      </c>
      <c r="BN258" s="53">
        <f t="shared" ref="BN258:BN321" si="621">IF($G258="Labor Hours",AZ258*$K258*(1+$M258)*$ER258,AZ258)</f>
        <v>0</v>
      </c>
      <c r="BO258" s="53">
        <f t="shared" ref="BO258:BO321" si="622">IF($G258="Labor Hours",BA258*$K258*(1+$M258)*$ER258,BA258)</f>
        <v>0</v>
      </c>
      <c r="BP258" s="53">
        <f t="shared" ref="BP258:BP321" si="623">IF($G258="Labor Hours",BB258*$K258*(1+$M258)*$ER258,BB258)</f>
        <v>0</v>
      </c>
      <c r="BQ258" s="53">
        <f t="shared" ref="BQ258:BQ321" si="624">IF($G258="Labor Hours",BC258*$K258*(1+$M258)*$ER258,BC258)</f>
        <v>0</v>
      </c>
      <c r="BR258" s="53">
        <f t="shared" ref="BR258:BR321" si="625">IF($G258="Labor Hours",BD258*$K258*(1+$M258)*$ER258,BD258)</f>
        <v>0</v>
      </c>
      <c r="BS258" s="53">
        <f t="shared" ref="BS258:BS321" si="626">IF($G258="Labor Hours",BE258*$K258*(1+$M258)*$ER258,BE258)</f>
        <v>0</v>
      </c>
      <c r="BT258" s="53">
        <f t="shared" ref="BT258:BT321" si="627">IF($G258="Labor Hours",BF258*$K258*(1+$M258)*$ER258,BF258)</f>
        <v>0</v>
      </c>
      <c r="BU258" s="53">
        <f t="shared" ref="BU258:BU321" si="628">IF($G258="Labor Hours",BG258*$K258*(1+$M258)*$ER258,BG258)</f>
        <v>0</v>
      </c>
      <c r="BV258" s="53">
        <f t="shared" ref="BV258:BV321" si="629">IF($G258="Labor Hours",BH258*$K258*(1+$M258)*$ER258,BH258)</f>
        <v>0</v>
      </c>
      <c r="BW258" s="53">
        <f t="shared" ref="BW258:BW321" si="630">IF($G258="Labor Hours",BI258*$K258*(1+$M258)*$ER258,BI258)</f>
        <v>0</v>
      </c>
      <c r="BX258" s="53">
        <f t="shared" ref="BX258:BX321" si="631">IF($G258="Labor Hours",BJ258*$K258*(1+$M258)*$ER258,BJ258)</f>
        <v>0</v>
      </c>
      <c r="BY258" s="53">
        <f t="shared" ref="BY258:BY321" si="632">IF($G258="Labor Hours",BK258*$K258*(1+$M258)*$ER258,BK258)</f>
        <v>0</v>
      </c>
      <c r="BZ258" s="10">
        <f t="shared" si="530"/>
        <v>0</v>
      </c>
      <c r="CA258" s="54">
        <f t="shared" si="531"/>
        <v>0</v>
      </c>
      <c r="CB258" s="10">
        <f t="shared" si="532"/>
        <v>0</v>
      </c>
      <c r="CC258" s="53" cm="1">
        <f t="array" aca="1" ref="CC258" ca="1">BZ258*CELL("contents",$Q258)</f>
        <v>0</v>
      </c>
      <c r="CD258" s="53" cm="1">
        <f t="array" aca="1" ref="CD258" ca="1">CA258*CELL("contents",$Q258)</f>
        <v>0</v>
      </c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>
        <f t="shared" si="533"/>
        <v>0</v>
      </c>
      <c r="CR258" s="51">
        <f t="shared" si="534"/>
        <v>0</v>
      </c>
      <c r="CS258" s="53">
        <f t="shared" si="535"/>
        <v>0</v>
      </c>
      <c r="CT258" s="53">
        <f t="shared" si="548"/>
        <v>0</v>
      </c>
      <c r="CU258" s="53">
        <f t="shared" si="549"/>
        <v>0</v>
      </c>
      <c r="CV258" s="53">
        <f t="shared" si="550"/>
        <v>0</v>
      </c>
      <c r="CW258" s="53">
        <f t="shared" si="551"/>
        <v>0</v>
      </c>
      <c r="CX258" s="53">
        <f t="shared" si="552"/>
        <v>0</v>
      </c>
      <c r="CY258" s="53">
        <f t="shared" si="553"/>
        <v>0</v>
      </c>
      <c r="CZ258" s="53">
        <f t="shared" si="554"/>
        <v>0</v>
      </c>
      <c r="DA258" s="53">
        <f t="shared" si="555"/>
        <v>0</v>
      </c>
      <c r="DB258" s="53">
        <f t="shared" si="556"/>
        <v>0</v>
      </c>
      <c r="DC258" s="53">
        <f t="shared" si="557"/>
        <v>0</v>
      </c>
      <c r="DD258" s="53">
        <f t="shared" si="558"/>
        <v>0</v>
      </c>
      <c r="DE258" s="10">
        <f t="shared" si="536"/>
        <v>0</v>
      </c>
      <c r="DF258" s="54">
        <f t="shared" si="537"/>
        <v>0</v>
      </c>
      <c r="DG258" s="10">
        <f t="shared" si="538"/>
        <v>0</v>
      </c>
      <c r="DH258" s="53" cm="1">
        <f t="array" aca="1" ref="DH258" ca="1">DE258*CELL("contents",$Q258)</f>
        <v>0</v>
      </c>
      <c r="DI258" s="53" cm="1">
        <f t="array" aca="1" ref="DI258" ca="1">DF258*CELL("contents",$Q258)</f>
        <v>0</v>
      </c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>
        <f t="shared" si="539"/>
        <v>0</v>
      </c>
      <c r="DW258" s="51">
        <f t="shared" si="540"/>
        <v>0</v>
      </c>
      <c r="DX258" s="53">
        <f t="shared" ref="DX258:DX321" si="633">IF($G258="Labor Hours",DJ258*$K258*(1+$M258)*$ET258,DJ258)</f>
        <v>0</v>
      </c>
      <c r="DY258" s="53">
        <f t="shared" ref="DY258:DY321" si="634">IF($G258="Labor Hours",DK258*$K258*(1+$M258)*$ET258,DK258)</f>
        <v>0</v>
      </c>
      <c r="DZ258" s="53">
        <f t="shared" ref="DZ258:DZ321" si="635">IF($G258="Labor Hours",DL258*$K258*(1+$M258)*$ET258,DL258)</f>
        <v>0</v>
      </c>
      <c r="EA258" s="53">
        <f t="shared" ref="EA258:EA321" si="636">IF($G258="Labor Hours",DM258*$K258*(1+$M258)*$ET258,DM258)</f>
        <v>0</v>
      </c>
      <c r="EB258" s="53">
        <f t="shared" ref="EB258:EB321" si="637">IF($G258="Labor Hours",DN258*$K258*(1+$M258)*$ET258,DN258)</f>
        <v>0</v>
      </c>
      <c r="EC258" s="53">
        <f t="shared" ref="EC258:EC321" si="638">IF($G258="Labor Hours",DO258*$K258*(1+$M258)*$ET258,DO258)</f>
        <v>0</v>
      </c>
      <c r="ED258" s="53">
        <f t="shared" ref="ED258:ED321" si="639">IF($G258="Labor Hours",DP258*$K258*(1+$M258)*$ET258,DP258)</f>
        <v>0</v>
      </c>
      <c r="EE258" s="53">
        <f t="shared" ref="EE258:EE321" si="640">IF($G258="Labor Hours",DQ258*$K258*(1+$M258)*$ET258,DQ258)</f>
        <v>0</v>
      </c>
      <c r="EF258" s="53">
        <f t="shared" ref="EF258:EF321" si="641">IF($G258="Labor Hours",DR258*$K258*(1+$M258)*$ET258,DR258)</f>
        <v>0</v>
      </c>
      <c r="EG258" s="53">
        <f t="shared" ref="EG258:EG321" si="642">IF($G258="Labor Hours",DS258*$K258*(1+$M258)*$ET258,DS258)</f>
        <v>0</v>
      </c>
      <c r="EH258" s="53">
        <f t="shared" ref="EH258:EH321" si="643">IF($G258="Labor Hours",DT258*$K258*(1+$M258)*$ET258,DT258)</f>
        <v>0</v>
      </c>
      <c r="EI258" s="53">
        <f t="shared" ref="EI258:EI321" si="644">IF($G258="Labor Hours",DU258*$K258*(1+$M258)*$ET258,DU258)</f>
        <v>0</v>
      </c>
      <c r="EJ258" s="10">
        <f t="shared" si="541"/>
        <v>0</v>
      </c>
      <c r="EK258" s="54">
        <f t="shared" si="542"/>
        <v>0</v>
      </c>
      <c r="EL258" s="10">
        <f t="shared" si="543"/>
        <v>0</v>
      </c>
      <c r="EM258" s="53" cm="1">
        <f t="array" aca="1" ref="EM258" ca="1">EJ258*CELL("contents",$Q258)</f>
        <v>0</v>
      </c>
      <c r="EN258" s="53" cm="1">
        <f t="array" aca="1" ref="EN258" ca="1">EK258*CELL("contents",$Q258)</f>
        <v>0</v>
      </c>
      <c r="EO258" s="11">
        <f t="shared" si="544"/>
        <v>1879.5600000000002</v>
      </c>
      <c r="EP258" s="2">
        <v>1</v>
      </c>
      <c r="EQ258" s="2">
        <f t="shared" ref="EQ258:ET258" si="645">EP258*1.0215</f>
        <v>1.0215000000000001</v>
      </c>
      <c r="ER258" s="2">
        <f t="shared" si="645"/>
        <v>1.0434622500000001</v>
      </c>
      <c r="ES258" s="2">
        <f t="shared" si="645"/>
        <v>1.0658966883750003</v>
      </c>
      <c r="ET258" s="2">
        <f t="shared" si="645"/>
        <v>1.0888134671750629</v>
      </c>
      <c r="EU258" s="53">
        <f t="shared" ref="EU258:EU321" si="646">IF($G258="Labor Hours",$K258*$AG258*EQ258,0)</f>
        <v>1879.5600000000002</v>
      </c>
      <c r="EV258" s="53">
        <f t="shared" si="546"/>
        <v>0</v>
      </c>
      <c r="EW258" s="69">
        <f t="shared" ref="EW258:EW321" si="647">IF($G258="Labor Hours",$K258*$CQ258*ES258,0)</f>
        <v>0</v>
      </c>
      <c r="EX258" s="69">
        <f t="shared" ref="EX258:EX321" si="648">IF($G258="Labor Hours",$K258*$DV258*ET258,0)</f>
        <v>0</v>
      </c>
      <c r="EY258" s="9">
        <f t="shared" si="560"/>
        <v>0</v>
      </c>
      <c r="EZ258" s="9">
        <f t="shared" si="522"/>
        <v>0</v>
      </c>
      <c r="FA258" s="9">
        <f t="shared" si="523"/>
        <v>0</v>
      </c>
      <c r="FB258" s="9">
        <f t="shared" si="524"/>
        <v>0</v>
      </c>
      <c r="FC258" t="s">
        <v>1541</v>
      </c>
    </row>
    <row r="259" spans="1:159" x14ac:dyDescent="0.25">
      <c r="A259" s="2">
        <v>1.2</v>
      </c>
      <c r="B259" s="3" t="s">
        <v>689</v>
      </c>
      <c r="C259" s="4" t="s">
        <v>157</v>
      </c>
      <c r="D259" s="2" t="s">
        <v>690</v>
      </c>
      <c r="E259" s="21" t="s">
        <v>691</v>
      </c>
      <c r="F259" s="2"/>
      <c r="G259" s="4" t="s">
        <v>151</v>
      </c>
      <c r="H259" s="6" t="s">
        <v>163</v>
      </c>
      <c r="I259" s="4" t="s">
        <v>167</v>
      </c>
      <c r="J259" s="7" t="s">
        <v>154</v>
      </c>
      <c r="K259" s="75">
        <v>115</v>
      </c>
      <c r="L259" s="81">
        <v>115</v>
      </c>
      <c r="M259" s="56">
        <v>0</v>
      </c>
      <c r="N259" s="86">
        <v>0</v>
      </c>
      <c r="O259" s="6" t="s">
        <v>155</v>
      </c>
      <c r="P259" s="2" t="s">
        <v>352</v>
      </c>
      <c r="Q259" s="200">
        <f>VLOOKUP(P259,Contingencies!$A$2:$D$7,4,FALSE)</f>
        <v>0.2</v>
      </c>
      <c r="R259" s="53">
        <f t="shared" si="608"/>
        <v>563.86800000000005</v>
      </c>
      <c r="S259" s="67">
        <f t="shared" ref="S259:S322" si="649">IF($H259="CapEx",0,R259*N259)</f>
        <v>0</v>
      </c>
      <c r="T259" s="4"/>
      <c r="U259" s="2"/>
      <c r="V259" s="2"/>
      <c r="W259" s="42"/>
      <c r="X259" s="38"/>
      <c r="Y259" s="37">
        <v>12</v>
      </c>
      <c r="Z259" s="37">
        <v>12</v>
      </c>
      <c r="AA259" s="38"/>
      <c r="AB259" s="38"/>
      <c r="AC259" s="38"/>
      <c r="AD259" s="2"/>
      <c r="AE259" s="2"/>
      <c r="AF259" s="2"/>
      <c r="AG259" s="2">
        <f t="shared" ref="AG259:AG322" si="650">IF(G259="Labor Hours",SUM(U259:AF259),0)</f>
        <v>24</v>
      </c>
      <c r="AH259" s="51">
        <f t="shared" si="525"/>
        <v>0.16</v>
      </c>
      <c r="AI259" s="53">
        <f t="shared" si="609"/>
        <v>0</v>
      </c>
      <c r="AJ259" s="53">
        <f t="shared" si="610"/>
        <v>0</v>
      </c>
      <c r="AK259" s="53">
        <f t="shared" si="611"/>
        <v>0</v>
      </c>
      <c r="AL259" s="53">
        <f t="shared" si="612"/>
        <v>0</v>
      </c>
      <c r="AM259" s="53">
        <f t="shared" si="613"/>
        <v>1409.67</v>
      </c>
      <c r="AN259" s="53">
        <f t="shared" si="614"/>
        <v>1409.67</v>
      </c>
      <c r="AO259" s="53">
        <f t="shared" si="615"/>
        <v>0</v>
      </c>
      <c r="AP259" s="53">
        <f t="shared" si="616"/>
        <v>0</v>
      </c>
      <c r="AQ259" s="53">
        <f t="shared" si="617"/>
        <v>0</v>
      </c>
      <c r="AR259" s="53">
        <f t="shared" si="618"/>
        <v>0</v>
      </c>
      <c r="AS259" s="53">
        <f t="shared" si="619"/>
        <v>0</v>
      </c>
      <c r="AT259" s="53">
        <f t="shared" si="620"/>
        <v>0</v>
      </c>
      <c r="AU259" s="10">
        <f t="shared" si="526"/>
        <v>2819.34</v>
      </c>
      <c r="AV259" s="54">
        <f t="shared" si="547"/>
        <v>0</v>
      </c>
      <c r="AW259" s="10">
        <f t="shared" si="527"/>
        <v>2819.34</v>
      </c>
      <c r="AX259" s="53" cm="1">
        <f t="array" aca="1" ref="AX259" ca="1">AU259*CELL("contents",$Q259)</f>
        <v>563.86800000000005</v>
      </c>
      <c r="AY259" s="53" cm="1">
        <f t="array" aca="1" ref="AY259" ca="1">AV259*CELL("contents",$Q259)</f>
        <v>0</v>
      </c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>
        <f t="shared" si="528"/>
        <v>0</v>
      </c>
      <c r="BM259" s="51">
        <f t="shared" si="529"/>
        <v>0</v>
      </c>
      <c r="BN259" s="53">
        <f t="shared" si="621"/>
        <v>0</v>
      </c>
      <c r="BO259" s="53">
        <f t="shared" si="622"/>
        <v>0</v>
      </c>
      <c r="BP259" s="53">
        <f t="shared" si="623"/>
        <v>0</v>
      </c>
      <c r="BQ259" s="53">
        <f t="shared" si="624"/>
        <v>0</v>
      </c>
      <c r="BR259" s="53">
        <f t="shared" si="625"/>
        <v>0</v>
      </c>
      <c r="BS259" s="53">
        <f t="shared" si="626"/>
        <v>0</v>
      </c>
      <c r="BT259" s="53">
        <f t="shared" si="627"/>
        <v>0</v>
      </c>
      <c r="BU259" s="53">
        <f t="shared" si="628"/>
        <v>0</v>
      </c>
      <c r="BV259" s="53">
        <f t="shared" si="629"/>
        <v>0</v>
      </c>
      <c r="BW259" s="53">
        <f t="shared" si="630"/>
        <v>0</v>
      </c>
      <c r="BX259" s="53">
        <f t="shared" si="631"/>
        <v>0</v>
      </c>
      <c r="BY259" s="53">
        <f t="shared" si="632"/>
        <v>0</v>
      </c>
      <c r="BZ259" s="10">
        <f t="shared" si="530"/>
        <v>0</v>
      </c>
      <c r="CA259" s="54">
        <f t="shared" si="531"/>
        <v>0</v>
      </c>
      <c r="CB259" s="10">
        <f t="shared" si="532"/>
        <v>0</v>
      </c>
      <c r="CC259" s="53" cm="1">
        <f t="array" aca="1" ref="CC259" ca="1">BZ259*CELL("contents",$Q259)</f>
        <v>0</v>
      </c>
      <c r="CD259" s="53" cm="1">
        <f t="array" aca="1" ref="CD259" ca="1">CA259*CELL("contents",$Q259)</f>
        <v>0</v>
      </c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>
        <f t="shared" si="533"/>
        <v>0</v>
      </c>
      <c r="CR259" s="51">
        <f t="shared" si="534"/>
        <v>0</v>
      </c>
      <c r="CS259" s="53">
        <f t="shared" si="535"/>
        <v>0</v>
      </c>
      <c r="CT259" s="53">
        <f t="shared" si="548"/>
        <v>0</v>
      </c>
      <c r="CU259" s="53">
        <f t="shared" si="549"/>
        <v>0</v>
      </c>
      <c r="CV259" s="53">
        <f t="shared" si="550"/>
        <v>0</v>
      </c>
      <c r="CW259" s="53">
        <f t="shared" si="551"/>
        <v>0</v>
      </c>
      <c r="CX259" s="53">
        <f t="shared" si="552"/>
        <v>0</v>
      </c>
      <c r="CY259" s="53">
        <f t="shared" si="553"/>
        <v>0</v>
      </c>
      <c r="CZ259" s="53">
        <f t="shared" si="554"/>
        <v>0</v>
      </c>
      <c r="DA259" s="53">
        <f t="shared" si="555"/>
        <v>0</v>
      </c>
      <c r="DB259" s="53">
        <f t="shared" si="556"/>
        <v>0</v>
      </c>
      <c r="DC259" s="53">
        <f t="shared" si="557"/>
        <v>0</v>
      </c>
      <c r="DD259" s="53">
        <f t="shared" si="558"/>
        <v>0</v>
      </c>
      <c r="DE259" s="10">
        <f t="shared" si="536"/>
        <v>0</v>
      </c>
      <c r="DF259" s="54">
        <f t="shared" si="537"/>
        <v>0</v>
      </c>
      <c r="DG259" s="10">
        <f t="shared" si="538"/>
        <v>0</v>
      </c>
      <c r="DH259" s="53" cm="1">
        <f t="array" aca="1" ref="DH259" ca="1">DE259*CELL("contents",$Q259)</f>
        <v>0</v>
      </c>
      <c r="DI259" s="53" cm="1">
        <f t="array" aca="1" ref="DI259" ca="1">DF259*CELL("contents",$Q259)</f>
        <v>0</v>
      </c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>
        <f t="shared" si="539"/>
        <v>0</v>
      </c>
      <c r="DW259" s="51">
        <f t="shared" si="540"/>
        <v>0</v>
      </c>
      <c r="DX259" s="53">
        <f t="shared" si="633"/>
        <v>0</v>
      </c>
      <c r="DY259" s="53">
        <f t="shared" si="634"/>
        <v>0</v>
      </c>
      <c r="DZ259" s="53">
        <f t="shared" si="635"/>
        <v>0</v>
      </c>
      <c r="EA259" s="53">
        <f t="shared" si="636"/>
        <v>0</v>
      </c>
      <c r="EB259" s="53">
        <f t="shared" si="637"/>
        <v>0</v>
      </c>
      <c r="EC259" s="53">
        <f t="shared" si="638"/>
        <v>0</v>
      </c>
      <c r="ED259" s="53">
        <f t="shared" si="639"/>
        <v>0</v>
      </c>
      <c r="EE259" s="53">
        <f t="shared" si="640"/>
        <v>0</v>
      </c>
      <c r="EF259" s="53">
        <f t="shared" si="641"/>
        <v>0</v>
      </c>
      <c r="EG259" s="53">
        <f t="shared" si="642"/>
        <v>0</v>
      </c>
      <c r="EH259" s="53">
        <f t="shared" si="643"/>
        <v>0</v>
      </c>
      <c r="EI259" s="53">
        <f t="shared" si="644"/>
        <v>0</v>
      </c>
      <c r="EJ259" s="10">
        <f t="shared" si="541"/>
        <v>0</v>
      </c>
      <c r="EK259" s="54">
        <f t="shared" si="542"/>
        <v>0</v>
      </c>
      <c r="EL259" s="10">
        <f t="shared" si="543"/>
        <v>0</v>
      </c>
      <c r="EM259" s="53" cm="1">
        <f t="array" aca="1" ref="EM259" ca="1">EJ259*CELL("contents",$Q259)</f>
        <v>0</v>
      </c>
      <c r="EN259" s="53" cm="1">
        <f t="array" aca="1" ref="EN259" ca="1">EK259*CELL("contents",$Q259)</f>
        <v>0</v>
      </c>
      <c r="EO259" s="11">
        <f t="shared" si="544"/>
        <v>2819.34</v>
      </c>
      <c r="EP259" s="2">
        <v>1</v>
      </c>
      <c r="EQ259" s="2">
        <f t="shared" ref="EQ259:ET259" si="651">EP259*1.0215</f>
        <v>1.0215000000000001</v>
      </c>
      <c r="ER259" s="2">
        <f t="shared" si="651"/>
        <v>1.0434622500000001</v>
      </c>
      <c r="ES259" s="2">
        <f t="shared" si="651"/>
        <v>1.0658966883750003</v>
      </c>
      <c r="ET259" s="2">
        <f t="shared" si="651"/>
        <v>1.0888134671750629</v>
      </c>
      <c r="EU259" s="53">
        <f t="shared" si="646"/>
        <v>2819.34</v>
      </c>
      <c r="EV259" s="53">
        <f t="shared" si="546"/>
        <v>0</v>
      </c>
      <c r="EW259" s="69">
        <f t="shared" si="647"/>
        <v>0</v>
      </c>
      <c r="EX259" s="69">
        <f t="shared" si="648"/>
        <v>0</v>
      </c>
      <c r="EY259" s="9">
        <f t="shared" si="560"/>
        <v>0</v>
      </c>
      <c r="EZ259" s="9">
        <f t="shared" si="522"/>
        <v>0</v>
      </c>
      <c r="FA259" s="9">
        <f t="shared" si="523"/>
        <v>0</v>
      </c>
      <c r="FB259" s="9">
        <f t="shared" si="524"/>
        <v>0</v>
      </c>
      <c r="FC259" t="s">
        <v>1541</v>
      </c>
    </row>
    <row r="260" spans="1:159" ht="25.5" x14ac:dyDescent="0.25">
      <c r="A260" s="2">
        <v>1.2</v>
      </c>
      <c r="B260" s="3" t="s">
        <v>692</v>
      </c>
      <c r="C260" s="4" t="s">
        <v>157</v>
      </c>
      <c r="D260" s="2" t="s">
        <v>651</v>
      </c>
      <c r="E260" s="21" t="s">
        <v>652</v>
      </c>
      <c r="F260" s="2"/>
      <c r="G260" s="4" t="s">
        <v>151</v>
      </c>
      <c r="H260" s="6" t="s">
        <v>163</v>
      </c>
      <c r="I260" s="4" t="s">
        <v>167</v>
      </c>
      <c r="J260" s="7" t="s">
        <v>154</v>
      </c>
      <c r="K260" s="75">
        <v>115</v>
      </c>
      <c r="L260" s="81">
        <v>115</v>
      </c>
      <c r="M260" s="56">
        <v>0</v>
      </c>
      <c r="N260" s="86">
        <v>0</v>
      </c>
      <c r="O260" s="6" t="s">
        <v>155</v>
      </c>
      <c r="P260" s="2" t="s">
        <v>352</v>
      </c>
      <c r="Q260" s="200">
        <f>VLOOKUP(P260,Contingencies!$A$2:$D$7,4,FALSE)</f>
        <v>0.2</v>
      </c>
      <c r="R260" s="53">
        <f t="shared" si="608"/>
        <v>375.91200000000003</v>
      </c>
      <c r="S260" s="67">
        <f t="shared" si="649"/>
        <v>0</v>
      </c>
      <c r="T260" s="4"/>
      <c r="U260" s="2"/>
      <c r="V260" s="2"/>
      <c r="W260" s="42"/>
      <c r="X260" s="2"/>
      <c r="Y260" s="38"/>
      <c r="Z260" s="37">
        <v>16</v>
      </c>
      <c r="AA260" s="38"/>
      <c r="AB260" s="38"/>
      <c r="AC260" s="38"/>
      <c r="AD260" s="2"/>
      <c r="AE260" s="2"/>
      <c r="AF260" s="2"/>
      <c r="AG260" s="2">
        <f t="shared" si="650"/>
        <v>16</v>
      </c>
      <c r="AH260" s="51">
        <f t="shared" si="525"/>
        <v>0.10666666666666666</v>
      </c>
      <c r="AI260" s="53">
        <f t="shared" si="609"/>
        <v>0</v>
      </c>
      <c r="AJ260" s="53">
        <f t="shared" si="610"/>
        <v>0</v>
      </c>
      <c r="AK260" s="53">
        <f t="shared" si="611"/>
        <v>0</v>
      </c>
      <c r="AL260" s="53">
        <f t="shared" si="612"/>
        <v>0</v>
      </c>
      <c r="AM260" s="53">
        <f t="shared" si="613"/>
        <v>0</v>
      </c>
      <c r="AN260" s="53">
        <f t="shared" si="614"/>
        <v>1879.5600000000002</v>
      </c>
      <c r="AO260" s="53">
        <f t="shared" si="615"/>
        <v>0</v>
      </c>
      <c r="AP260" s="53">
        <f t="shared" si="616"/>
        <v>0</v>
      </c>
      <c r="AQ260" s="53">
        <f t="shared" si="617"/>
        <v>0</v>
      </c>
      <c r="AR260" s="53">
        <f t="shared" si="618"/>
        <v>0</v>
      </c>
      <c r="AS260" s="53">
        <f t="shared" si="619"/>
        <v>0</v>
      </c>
      <c r="AT260" s="53">
        <f t="shared" si="620"/>
        <v>0</v>
      </c>
      <c r="AU260" s="10">
        <f t="shared" si="526"/>
        <v>1879.5600000000002</v>
      </c>
      <c r="AV260" s="54">
        <f t="shared" si="547"/>
        <v>0</v>
      </c>
      <c r="AW260" s="10">
        <f t="shared" si="527"/>
        <v>1879.5600000000002</v>
      </c>
      <c r="AX260" s="53" cm="1">
        <f t="array" aca="1" ref="AX260" ca="1">AU260*CELL("contents",$Q260)</f>
        <v>375.91200000000003</v>
      </c>
      <c r="AY260" s="53" cm="1">
        <f t="array" aca="1" ref="AY260" ca="1">AV260*CELL("contents",$Q260)</f>
        <v>0</v>
      </c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>
        <f t="shared" si="528"/>
        <v>0</v>
      </c>
      <c r="BM260" s="51">
        <f t="shared" si="529"/>
        <v>0</v>
      </c>
      <c r="BN260" s="53">
        <f t="shared" si="621"/>
        <v>0</v>
      </c>
      <c r="BO260" s="53">
        <f t="shared" si="622"/>
        <v>0</v>
      </c>
      <c r="BP260" s="53">
        <f t="shared" si="623"/>
        <v>0</v>
      </c>
      <c r="BQ260" s="53">
        <f t="shared" si="624"/>
        <v>0</v>
      </c>
      <c r="BR260" s="53">
        <f t="shared" si="625"/>
        <v>0</v>
      </c>
      <c r="BS260" s="53">
        <f t="shared" si="626"/>
        <v>0</v>
      </c>
      <c r="BT260" s="53">
        <f t="shared" si="627"/>
        <v>0</v>
      </c>
      <c r="BU260" s="53">
        <f t="shared" si="628"/>
        <v>0</v>
      </c>
      <c r="BV260" s="53">
        <f t="shared" si="629"/>
        <v>0</v>
      </c>
      <c r="BW260" s="53">
        <f t="shared" si="630"/>
        <v>0</v>
      </c>
      <c r="BX260" s="53">
        <f t="shared" si="631"/>
        <v>0</v>
      </c>
      <c r="BY260" s="53">
        <f t="shared" si="632"/>
        <v>0</v>
      </c>
      <c r="BZ260" s="10">
        <f t="shared" si="530"/>
        <v>0</v>
      </c>
      <c r="CA260" s="54">
        <f t="shared" si="531"/>
        <v>0</v>
      </c>
      <c r="CB260" s="10">
        <f t="shared" si="532"/>
        <v>0</v>
      </c>
      <c r="CC260" s="53" cm="1">
        <f t="array" aca="1" ref="CC260" ca="1">BZ260*CELL("contents",$Q260)</f>
        <v>0</v>
      </c>
      <c r="CD260" s="53" cm="1">
        <f t="array" aca="1" ref="CD260" ca="1">CA260*CELL("contents",$Q260)</f>
        <v>0</v>
      </c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>
        <f t="shared" si="533"/>
        <v>0</v>
      </c>
      <c r="CR260" s="51">
        <f t="shared" si="534"/>
        <v>0</v>
      </c>
      <c r="CS260" s="53">
        <f t="shared" si="535"/>
        <v>0</v>
      </c>
      <c r="CT260" s="53">
        <f t="shared" si="548"/>
        <v>0</v>
      </c>
      <c r="CU260" s="53">
        <f t="shared" si="549"/>
        <v>0</v>
      </c>
      <c r="CV260" s="53">
        <f t="shared" si="550"/>
        <v>0</v>
      </c>
      <c r="CW260" s="53">
        <f t="shared" si="551"/>
        <v>0</v>
      </c>
      <c r="CX260" s="53">
        <f t="shared" si="552"/>
        <v>0</v>
      </c>
      <c r="CY260" s="53">
        <f t="shared" si="553"/>
        <v>0</v>
      </c>
      <c r="CZ260" s="53">
        <f t="shared" si="554"/>
        <v>0</v>
      </c>
      <c r="DA260" s="53">
        <f t="shared" si="555"/>
        <v>0</v>
      </c>
      <c r="DB260" s="53">
        <f t="shared" si="556"/>
        <v>0</v>
      </c>
      <c r="DC260" s="53">
        <f t="shared" si="557"/>
        <v>0</v>
      </c>
      <c r="DD260" s="53">
        <f t="shared" si="558"/>
        <v>0</v>
      </c>
      <c r="DE260" s="10">
        <f t="shared" si="536"/>
        <v>0</v>
      </c>
      <c r="DF260" s="54">
        <f t="shared" si="537"/>
        <v>0</v>
      </c>
      <c r="DG260" s="10">
        <f t="shared" si="538"/>
        <v>0</v>
      </c>
      <c r="DH260" s="53" cm="1">
        <f t="array" aca="1" ref="DH260" ca="1">DE260*CELL("contents",$Q260)</f>
        <v>0</v>
      </c>
      <c r="DI260" s="53" cm="1">
        <f t="array" aca="1" ref="DI260" ca="1">DF260*CELL("contents",$Q260)</f>
        <v>0</v>
      </c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>
        <f t="shared" si="539"/>
        <v>0</v>
      </c>
      <c r="DW260" s="51">
        <f t="shared" si="540"/>
        <v>0</v>
      </c>
      <c r="DX260" s="53">
        <f t="shared" si="633"/>
        <v>0</v>
      </c>
      <c r="DY260" s="53">
        <f t="shared" si="634"/>
        <v>0</v>
      </c>
      <c r="DZ260" s="53">
        <f t="shared" si="635"/>
        <v>0</v>
      </c>
      <c r="EA260" s="53">
        <f t="shared" si="636"/>
        <v>0</v>
      </c>
      <c r="EB260" s="53">
        <f t="shared" si="637"/>
        <v>0</v>
      </c>
      <c r="EC260" s="53">
        <f t="shared" si="638"/>
        <v>0</v>
      </c>
      <c r="ED260" s="53">
        <f t="shared" si="639"/>
        <v>0</v>
      </c>
      <c r="EE260" s="53">
        <f t="shared" si="640"/>
        <v>0</v>
      </c>
      <c r="EF260" s="53">
        <f t="shared" si="641"/>
        <v>0</v>
      </c>
      <c r="EG260" s="53">
        <f t="shared" si="642"/>
        <v>0</v>
      </c>
      <c r="EH260" s="53">
        <f t="shared" si="643"/>
        <v>0</v>
      </c>
      <c r="EI260" s="53">
        <f t="shared" si="644"/>
        <v>0</v>
      </c>
      <c r="EJ260" s="10">
        <f t="shared" si="541"/>
        <v>0</v>
      </c>
      <c r="EK260" s="54">
        <f t="shared" si="542"/>
        <v>0</v>
      </c>
      <c r="EL260" s="10">
        <f t="shared" si="543"/>
        <v>0</v>
      </c>
      <c r="EM260" s="53" cm="1">
        <f t="array" aca="1" ref="EM260" ca="1">EJ260*CELL("contents",$Q260)</f>
        <v>0</v>
      </c>
      <c r="EN260" s="53" cm="1">
        <f t="array" aca="1" ref="EN260" ca="1">EK260*CELL("contents",$Q260)</f>
        <v>0</v>
      </c>
      <c r="EO260" s="11">
        <f t="shared" si="544"/>
        <v>1879.5600000000002</v>
      </c>
      <c r="EP260" s="2">
        <v>1</v>
      </c>
      <c r="EQ260" s="2">
        <f t="shared" ref="EQ260:ET260" si="652">EP260*1.0215</f>
        <v>1.0215000000000001</v>
      </c>
      <c r="ER260" s="2">
        <f t="shared" si="652"/>
        <v>1.0434622500000001</v>
      </c>
      <c r="ES260" s="2">
        <f t="shared" si="652"/>
        <v>1.0658966883750003</v>
      </c>
      <c r="ET260" s="2">
        <f t="shared" si="652"/>
        <v>1.0888134671750629</v>
      </c>
      <c r="EU260" s="53">
        <f t="shared" si="646"/>
        <v>1879.5600000000002</v>
      </c>
      <c r="EV260" s="53">
        <f t="shared" si="546"/>
        <v>0</v>
      </c>
      <c r="EW260" s="69">
        <f t="shared" si="647"/>
        <v>0</v>
      </c>
      <c r="EX260" s="69">
        <f t="shared" si="648"/>
        <v>0</v>
      </c>
      <c r="EY260" s="9">
        <f t="shared" si="560"/>
        <v>0</v>
      </c>
      <c r="EZ260" s="9">
        <f t="shared" si="522"/>
        <v>0</v>
      </c>
      <c r="FA260" s="9">
        <f t="shared" si="523"/>
        <v>0</v>
      </c>
      <c r="FB260" s="9">
        <f t="shared" si="524"/>
        <v>0</v>
      </c>
      <c r="FC260" t="s">
        <v>1541</v>
      </c>
    </row>
    <row r="261" spans="1:159" ht="25.5" x14ac:dyDescent="0.25">
      <c r="A261" s="2">
        <v>1.2</v>
      </c>
      <c r="B261" s="3" t="s">
        <v>693</v>
      </c>
      <c r="C261" s="4" t="s">
        <v>157</v>
      </c>
      <c r="D261" s="2" t="s">
        <v>694</v>
      </c>
      <c r="E261" s="21" t="s">
        <v>695</v>
      </c>
      <c r="F261" s="2"/>
      <c r="G261" s="4" t="s">
        <v>151</v>
      </c>
      <c r="H261" s="6" t="s">
        <v>163</v>
      </c>
      <c r="I261" s="4" t="s">
        <v>167</v>
      </c>
      <c r="J261" s="7" t="s">
        <v>154</v>
      </c>
      <c r="K261" s="75">
        <v>115</v>
      </c>
      <c r="L261" s="81">
        <v>115</v>
      </c>
      <c r="M261" s="56">
        <v>0</v>
      </c>
      <c r="N261" s="86">
        <v>0</v>
      </c>
      <c r="O261" s="6" t="s">
        <v>155</v>
      </c>
      <c r="P261" s="2" t="s">
        <v>352</v>
      </c>
      <c r="Q261" s="200">
        <f>VLOOKUP(P261,Contingencies!$A$2:$D$7,4,FALSE)</f>
        <v>0.2</v>
      </c>
      <c r="R261" s="53">
        <f t="shared" si="608"/>
        <v>939.7800000000002</v>
      </c>
      <c r="S261" s="67">
        <f t="shared" si="649"/>
        <v>0</v>
      </c>
      <c r="T261" s="4"/>
      <c r="U261" s="2"/>
      <c r="V261" s="2"/>
      <c r="W261" s="42"/>
      <c r="X261" s="38"/>
      <c r="Y261" s="38"/>
      <c r="Z261" s="37">
        <v>20</v>
      </c>
      <c r="AA261" s="37">
        <v>20</v>
      </c>
      <c r="AB261" s="38"/>
      <c r="AC261" s="38"/>
      <c r="AD261" s="2"/>
      <c r="AE261" s="2"/>
      <c r="AF261" s="2"/>
      <c r="AG261" s="2">
        <f t="shared" si="650"/>
        <v>40</v>
      </c>
      <c r="AH261" s="51">
        <f t="shared" si="525"/>
        <v>0.26666666666666666</v>
      </c>
      <c r="AI261" s="53">
        <f t="shared" si="609"/>
        <v>0</v>
      </c>
      <c r="AJ261" s="53">
        <f t="shared" si="610"/>
        <v>0</v>
      </c>
      <c r="AK261" s="53">
        <f t="shared" si="611"/>
        <v>0</v>
      </c>
      <c r="AL261" s="53">
        <f t="shared" si="612"/>
        <v>0</v>
      </c>
      <c r="AM261" s="53">
        <f t="shared" si="613"/>
        <v>0</v>
      </c>
      <c r="AN261" s="53">
        <f t="shared" si="614"/>
        <v>2349.4500000000003</v>
      </c>
      <c r="AO261" s="53">
        <f t="shared" si="615"/>
        <v>2349.4500000000003</v>
      </c>
      <c r="AP261" s="53">
        <f t="shared" si="616"/>
        <v>0</v>
      </c>
      <c r="AQ261" s="53">
        <f t="shared" si="617"/>
        <v>0</v>
      </c>
      <c r="AR261" s="53">
        <f t="shared" si="618"/>
        <v>0</v>
      </c>
      <c r="AS261" s="53">
        <f t="shared" si="619"/>
        <v>0</v>
      </c>
      <c r="AT261" s="53">
        <f t="shared" si="620"/>
        <v>0</v>
      </c>
      <c r="AU261" s="10">
        <f t="shared" si="526"/>
        <v>4698.9000000000005</v>
      </c>
      <c r="AV261" s="54">
        <f t="shared" si="547"/>
        <v>0</v>
      </c>
      <c r="AW261" s="10">
        <f t="shared" si="527"/>
        <v>4698.9000000000005</v>
      </c>
      <c r="AX261" s="53" cm="1">
        <f t="array" aca="1" ref="AX261" ca="1">AU261*CELL("contents",$Q261)</f>
        <v>939.7800000000002</v>
      </c>
      <c r="AY261" s="53" cm="1">
        <f t="array" aca="1" ref="AY261" ca="1">AV261*CELL("contents",$Q261)</f>
        <v>0</v>
      </c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>
        <f t="shared" si="528"/>
        <v>0</v>
      </c>
      <c r="BM261" s="51">
        <f t="shared" si="529"/>
        <v>0</v>
      </c>
      <c r="BN261" s="53">
        <f t="shared" si="621"/>
        <v>0</v>
      </c>
      <c r="BO261" s="53">
        <f t="shared" si="622"/>
        <v>0</v>
      </c>
      <c r="BP261" s="53">
        <f t="shared" si="623"/>
        <v>0</v>
      </c>
      <c r="BQ261" s="53">
        <f t="shared" si="624"/>
        <v>0</v>
      </c>
      <c r="BR261" s="53">
        <f t="shared" si="625"/>
        <v>0</v>
      </c>
      <c r="BS261" s="53">
        <f t="shared" si="626"/>
        <v>0</v>
      </c>
      <c r="BT261" s="53">
        <f t="shared" si="627"/>
        <v>0</v>
      </c>
      <c r="BU261" s="53">
        <f t="shared" si="628"/>
        <v>0</v>
      </c>
      <c r="BV261" s="53">
        <f t="shared" si="629"/>
        <v>0</v>
      </c>
      <c r="BW261" s="53">
        <f t="shared" si="630"/>
        <v>0</v>
      </c>
      <c r="BX261" s="53">
        <f t="shared" si="631"/>
        <v>0</v>
      </c>
      <c r="BY261" s="53">
        <f t="shared" si="632"/>
        <v>0</v>
      </c>
      <c r="BZ261" s="10">
        <f t="shared" si="530"/>
        <v>0</v>
      </c>
      <c r="CA261" s="54">
        <f t="shared" si="531"/>
        <v>0</v>
      </c>
      <c r="CB261" s="10">
        <f t="shared" si="532"/>
        <v>0</v>
      </c>
      <c r="CC261" s="53" cm="1">
        <f t="array" aca="1" ref="CC261" ca="1">BZ261*CELL("contents",$Q261)</f>
        <v>0</v>
      </c>
      <c r="CD261" s="53" cm="1">
        <f t="array" aca="1" ref="CD261" ca="1">CA261*CELL("contents",$Q261)</f>
        <v>0</v>
      </c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>
        <f t="shared" si="533"/>
        <v>0</v>
      </c>
      <c r="CR261" s="51">
        <f t="shared" si="534"/>
        <v>0</v>
      </c>
      <c r="CS261" s="53">
        <f t="shared" si="535"/>
        <v>0</v>
      </c>
      <c r="CT261" s="53">
        <f t="shared" si="548"/>
        <v>0</v>
      </c>
      <c r="CU261" s="53">
        <f t="shared" si="549"/>
        <v>0</v>
      </c>
      <c r="CV261" s="53">
        <f t="shared" si="550"/>
        <v>0</v>
      </c>
      <c r="CW261" s="53">
        <f t="shared" si="551"/>
        <v>0</v>
      </c>
      <c r="CX261" s="53">
        <f t="shared" si="552"/>
        <v>0</v>
      </c>
      <c r="CY261" s="53">
        <f t="shared" si="553"/>
        <v>0</v>
      </c>
      <c r="CZ261" s="53">
        <f t="shared" si="554"/>
        <v>0</v>
      </c>
      <c r="DA261" s="53">
        <f t="shared" si="555"/>
        <v>0</v>
      </c>
      <c r="DB261" s="53">
        <f t="shared" si="556"/>
        <v>0</v>
      </c>
      <c r="DC261" s="53">
        <f t="shared" si="557"/>
        <v>0</v>
      </c>
      <c r="DD261" s="53">
        <f t="shared" si="558"/>
        <v>0</v>
      </c>
      <c r="DE261" s="10">
        <f t="shared" si="536"/>
        <v>0</v>
      </c>
      <c r="DF261" s="54">
        <f t="shared" si="537"/>
        <v>0</v>
      </c>
      <c r="DG261" s="10">
        <f t="shared" si="538"/>
        <v>0</v>
      </c>
      <c r="DH261" s="53" cm="1">
        <f t="array" aca="1" ref="DH261" ca="1">DE261*CELL("contents",$Q261)</f>
        <v>0</v>
      </c>
      <c r="DI261" s="53" cm="1">
        <f t="array" aca="1" ref="DI261" ca="1">DF261*CELL("contents",$Q261)</f>
        <v>0</v>
      </c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>
        <f t="shared" si="539"/>
        <v>0</v>
      </c>
      <c r="DW261" s="51">
        <f t="shared" si="540"/>
        <v>0</v>
      </c>
      <c r="DX261" s="53">
        <f t="shared" si="633"/>
        <v>0</v>
      </c>
      <c r="DY261" s="53">
        <f t="shared" si="634"/>
        <v>0</v>
      </c>
      <c r="DZ261" s="53">
        <f t="shared" si="635"/>
        <v>0</v>
      </c>
      <c r="EA261" s="53">
        <f t="shared" si="636"/>
        <v>0</v>
      </c>
      <c r="EB261" s="53">
        <f t="shared" si="637"/>
        <v>0</v>
      </c>
      <c r="EC261" s="53">
        <f t="shared" si="638"/>
        <v>0</v>
      </c>
      <c r="ED261" s="53">
        <f t="shared" si="639"/>
        <v>0</v>
      </c>
      <c r="EE261" s="53">
        <f t="shared" si="640"/>
        <v>0</v>
      </c>
      <c r="EF261" s="53">
        <f t="shared" si="641"/>
        <v>0</v>
      </c>
      <c r="EG261" s="53">
        <f t="shared" si="642"/>
        <v>0</v>
      </c>
      <c r="EH261" s="53">
        <f t="shared" si="643"/>
        <v>0</v>
      </c>
      <c r="EI261" s="53">
        <f t="shared" si="644"/>
        <v>0</v>
      </c>
      <c r="EJ261" s="10">
        <f t="shared" si="541"/>
        <v>0</v>
      </c>
      <c r="EK261" s="54">
        <f t="shared" si="542"/>
        <v>0</v>
      </c>
      <c r="EL261" s="10">
        <f t="shared" si="543"/>
        <v>0</v>
      </c>
      <c r="EM261" s="53" cm="1">
        <f t="array" aca="1" ref="EM261" ca="1">EJ261*CELL("contents",$Q261)</f>
        <v>0</v>
      </c>
      <c r="EN261" s="53" cm="1">
        <f t="array" aca="1" ref="EN261" ca="1">EK261*CELL("contents",$Q261)</f>
        <v>0</v>
      </c>
      <c r="EO261" s="11">
        <f t="shared" si="544"/>
        <v>4698.9000000000005</v>
      </c>
      <c r="EP261" s="2">
        <v>1</v>
      </c>
      <c r="EQ261" s="2">
        <f t="shared" ref="EQ261:ET261" si="653">EP261*1.0215</f>
        <v>1.0215000000000001</v>
      </c>
      <c r="ER261" s="2">
        <f t="shared" si="653"/>
        <v>1.0434622500000001</v>
      </c>
      <c r="ES261" s="2">
        <f t="shared" si="653"/>
        <v>1.0658966883750003</v>
      </c>
      <c r="ET261" s="2">
        <f t="shared" si="653"/>
        <v>1.0888134671750629</v>
      </c>
      <c r="EU261" s="53">
        <f t="shared" si="646"/>
        <v>4698.9000000000005</v>
      </c>
      <c r="EV261" s="53">
        <f t="shared" si="546"/>
        <v>0</v>
      </c>
      <c r="EW261" s="69">
        <f t="shared" si="647"/>
        <v>0</v>
      </c>
      <c r="EX261" s="69">
        <f t="shared" si="648"/>
        <v>0</v>
      </c>
      <c r="EY261" s="9">
        <f t="shared" si="560"/>
        <v>0</v>
      </c>
      <c r="EZ261" s="9">
        <f t="shared" si="522"/>
        <v>0</v>
      </c>
      <c r="FA261" s="9">
        <f t="shared" si="523"/>
        <v>0</v>
      </c>
      <c r="FB261" s="9">
        <f t="shared" si="524"/>
        <v>0</v>
      </c>
      <c r="FC261" t="s">
        <v>1541</v>
      </c>
    </row>
    <row r="262" spans="1:159" x14ac:dyDescent="0.25">
      <c r="A262" s="2">
        <v>1.2</v>
      </c>
      <c r="B262" s="3" t="s">
        <v>702</v>
      </c>
      <c r="C262" s="4" t="s">
        <v>157</v>
      </c>
      <c r="D262" s="2" t="s">
        <v>654</v>
      </c>
      <c r="E262" s="21" t="s">
        <v>655</v>
      </c>
      <c r="F262" s="2"/>
      <c r="G262" s="4" t="s">
        <v>151</v>
      </c>
      <c r="H262" s="6" t="s">
        <v>163</v>
      </c>
      <c r="I262" s="4" t="s">
        <v>167</v>
      </c>
      <c r="J262" s="7" t="s">
        <v>154</v>
      </c>
      <c r="K262" s="75">
        <v>115</v>
      </c>
      <c r="L262" s="81">
        <v>115</v>
      </c>
      <c r="M262" s="56">
        <v>0</v>
      </c>
      <c r="N262" s="86">
        <v>0</v>
      </c>
      <c r="O262" s="6" t="s">
        <v>155</v>
      </c>
      <c r="P262" s="2" t="s">
        <v>352</v>
      </c>
      <c r="Q262" s="200">
        <f>VLOOKUP(P262,Contingencies!$A$2:$D$7,4,FALSE)</f>
        <v>0.2</v>
      </c>
      <c r="R262" s="53">
        <f t="shared" si="608"/>
        <v>469.8900000000001</v>
      </c>
      <c r="S262" s="67">
        <f t="shared" si="649"/>
        <v>0</v>
      </c>
      <c r="T262" s="4"/>
      <c r="U262" s="2"/>
      <c r="V262" s="2"/>
      <c r="W262" s="42"/>
      <c r="X262" s="38"/>
      <c r="Y262" s="38"/>
      <c r="Z262" s="38"/>
      <c r="AA262" s="37">
        <v>20</v>
      </c>
      <c r="AB262" s="37"/>
      <c r="AC262" s="38"/>
      <c r="AD262" s="2"/>
      <c r="AE262" s="2"/>
      <c r="AF262" s="2"/>
      <c r="AG262" s="2">
        <f t="shared" si="650"/>
        <v>20</v>
      </c>
      <c r="AH262" s="51">
        <f t="shared" si="525"/>
        <v>0.13333333333333333</v>
      </c>
      <c r="AI262" s="53">
        <f t="shared" si="609"/>
        <v>0</v>
      </c>
      <c r="AJ262" s="53">
        <f t="shared" si="610"/>
        <v>0</v>
      </c>
      <c r="AK262" s="53">
        <f t="shared" si="611"/>
        <v>0</v>
      </c>
      <c r="AL262" s="53">
        <f t="shared" si="612"/>
        <v>0</v>
      </c>
      <c r="AM262" s="53">
        <f t="shared" si="613"/>
        <v>0</v>
      </c>
      <c r="AN262" s="53">
        <f t="shared" si="614"/>
        <v>0</v>
      </c>
      <c r="AO262" s="53">
        <f t="shared" si="615"/>
        <v>2349.4500000000003</v>
      </c>
      <c r="AP262" s="53">
        <f t="shared" si="616"/>
        <v>0</v>
      </c>
      <c r="AQ262" s="53">
        <f t="shared" si="617"/>
        <v>0</v>
      </c>
      <c r="AR262" s="53">
        <f t="shared" si="618"/>
        <v>0</v>
      </c>
      <c r="AS262" s="53">
        <f t="shared" si="619"/>
        <v>0</v>
      </c>
      <c r="AT262" s="53">
        <f t="shared" si="620"/>
        <v>0</v>
      </c>
      <c r="AU262" s="10">
        <f t="shared" si="526"/>
        <v>2349.4500000000003</v>
      </c>
      <c r="AV262" s="54">
        <f t="shared" si="547"/>
        <v>0</v>
      </c>
      <c r="AW262" s="10">
        <f t="shared" si="527"/>
        <v>2349.4500000000003</v>
      </c>
      <c r="AX262" s="53" cm="1">
        <f t="array" aca="1" ref="AX262" ca="1">AU262*CELL("contents",$Q262)</f>
        <v>469.8900000000001</v>
      </c>
      <c r="AY262" s="53" cm="1">
        <f t="array" aca="1" ref="AY262" ca="1">AV262*CELL("contents",$Q262)</f>
        <v>0</v>
      </c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>
        <f t="shared" si="528"/>
        <v>0</v>
      </c>
      <c r="BM262" s="51">
        <f t="shared" si="529"/>
        <v>0</v>
      </c>
      <c r="BN262" s="53">
        <f t="shared" si="621"/>
        <v>0</v>
      </c>
      <c r="BO262" s="53">
        <f t="shared" si="622"/>
        <v>0</v>
      </c>
      <c r="BP262" s="53">
        <f t="shared" si="623"/>
        <v>0</v>
      </c>
      <c r="BQ262" s="53">
        <f t="shared" si="624"/>
        <v>0</v>
      </c>
      <c r="BR262" s="53">
        <f t="shared" si="625"/>
        <v>0</v>
      </c>
      <c r="BS262" s="53">
        <f t="shared" si="626"/>
        <v>0</v>
      </c>
      <c r="BT262" s="53">
        <f t="shared" si="627"/>
        <v>0</v>
      </c>
      <c r="BU262" s="53">
        <f t="shared" si="628"/>
        <v>0</v>
      </c>
      <c r="BV262" s="53">
        <f t="shared" si="629"/>
        <v>0</v>
      </c>
      <c r="BW262" s="53">
        <f t="shared" si="630"/>
        <v>0</v>
      </c>
      <c r="BX262" s="53">
        <f t="shared" si="631"/>
        <v>0</v>
      </c>
      <c r="BY262" s="53">
        <f t="shared" si="632"/>
        <v>0</v>
      </c>
      <c r="BZ262" s="10">
        <f t="shared" si="530"/>
        <v>0</v>
      </c>
      <c r="CA262" s="54">
        <f t="shared" si="531"/>
        <v>0</v>
      </c>
      <c r="CB262" s="10">
        <f t="shared" si="532"/>
        <v>0</v>
      </c>
      <c r="CC262" s="53" cm="1">
        <f t="array" aca="1" ref="CC262" ca="1">BZ262*CELL("contents",$Q262)</f>
        <v>0</v>
      </c>
      <c r="CD262" s="53" cm="1">
        <f t="array" aca="1" ref="CD262" ca="1">CA262*CELL("contents",$Q262)</f>
        <v>0</v>
      </c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>
        <f t="shared" si="533"/>
        <v>0</v>
      </c>
      <c r="CR262" s="51">
        <f t="shared" si="534"/>
        <v>0</v>
      </c>
      <c r="CS262" s="53">
        <f t="shared" si="535"/>
        <v>0</v>
      </c>
      <c r="CT262" s="53">
        <f t="shared" si="548"/>
        <v>0</v>
      </c>
      <c r="CU262" s="53">
        <f t="shared" si="549"/>
        <v>0</v>
      </c>
      <c r="CV262" s="53">
        <f t="shared" si="550"/>
        <v>0</v>
      </c>
      <c r="CW262" s="53">
        <f t="shared" si="551"/>
        <v>0</v>
      </c>
      <c r="CX262" s="53">
        <f t="shared" si="552"/>
        <v>0</v>
      </c>
      <c r="CY262" s="53">
        <f t="shared" si="553"/>
        <v>0</v>
      </c>
      <c r="CZ262" s="53">
        <f t="shared" si="554"/>
        <v>0</v>
      </c>
      <c r="DA262" s="53">
        <f t="shared" si="555"/>
        <v>0</v>
      </c>
      <c r="DB262" s="53">
        <f t="shared" si="556"/>
        <v>0</v>
      </c>
      <c r="DC262" s="53">
        <f t="shared" si="557"/>
        <v>0</v>
      </c>
      <c r="DD262" s="53">
        <f t="shared" si="558"/>
        <v>0</v>
      </c>
      <c r="DE262" s="10">
        <f t="shared" si="536"/>
        <v>0</v>
      </c>
      <c r="DF262" s="54">
        <f t="shared" si="537"/>
        <v>0</v>
      </c>
      <c r="DG262" s="10">
        <f t="shared" si="538"/>
        <v>0</v>
      </c>
      <c r="DH262" s="53" cm="1">
        <f t="array" aca="1" ref="DH262" ca="1">DE262*CELL("contents",$Q262)</f>
        <v>0</v>
      </c>
      <c r="DI262" s="53" cm="1">
        <f t="array" aca="1" ref="DI262" ca="1">DF262*CELL("contents",$Q262)</f>
        <v>0</v>
      </c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>
        <f t="shared" si="539"/>
        <v>0</v>
      </c>
      <c r="DW262" s="51">
        <f t="shared" si="540"/>
        <v>0</v>
      </c>
      <c r="DX262" s="53">
        <f t="shared" si="633"/>
        <v>0</v>
      </c>
      <c r="DY262" s="53">
        <f t="shared" si="634"/>
        <v>0</v>
      </c>
      <c r="DZ262" s="53">
        <f t="shared" si="635"/>
        <v>0</v>
      </c>
      <c r="EA262" s="53">
        <f t="shared" si="636"/>
        <v>0</v>
      </c>
      <c r="EB262" s="53">
        <f t="shared" si="637"/>
        <v>0</v>
      </c>
      <c r="EC262" s="53">
        <f t="shared" si="638"/>
        <v>0</v>
      </c>
      <c r="ED262" s="53">
        <f t="shared" si="639"/>
        <v>0</v>
      </c>
      <c r="EE262" s="53">
        <f t="shared" si="640"/>
        <v>0</v>
      </c>
      <c r="EF262" s="53">
        <f t="shared" si="641"/>
        <v>0</v>
      </c>
      <c r="EG262" s="53">
        <f t="shared" si="642"/>
        <v>0</v>
      </c>
      <c r="EH262" s="53">
        <f t="shared" si="643"/>
        <v>0</v>
      </c>
      <c r="EI262" s="53">
        <f t="shared" si="644"/>
        <v>0</v>
      </c>
      <c r="EJ262" s="10">
        <f t="shared" si="541"/>
        <v>0</v>
      </c>
      <c r="EK262" s="54">
        <f t="shared" si="542"/>
        <v>0</v>
      </c>
      <c r="EL262" s="10">
        <f t="shared" si="543"/>
        <v>0</v>
      </c>
      <c r="EM262" s="53" cm="1">
        <f t="array" aca="1" ref="EM262" ca="1">EJ262*CELL("contents",$Q262)</f>
        <v>0</v>
      </c>
      <c r="EN262" s="53" cm="1">
        <f t="array" aca="1" ref="EN262" ca="1">EK262*CELL("contents",$Q262)</f>
        <v>0</v>
      </c>
      <c r="EO262" s="11">
        <f t="shared" si="544"/>
        <v>2349.4500000000003</v>
      </c>
      <c r="EP262" s="2">
        <v>1</v>
      </c>
      <c r="EQ262" s="2">
        <f t="shared" ref="EQ262:ET262" si="654">EP262*1.0215</f>
        <v>1.0215000000000001</v>
      </c>
      <c r="ER262" s="2">
        <f t="shared" si="654"/>
        <v>1.0434622500000001</v>
      </c>
      <c r="ES262" s="2">
        <f t="shared" si="654"/>
        <v>1.0658966883750003</v>
      </c>
      <c r="ET262" s="2">
        <f t="shared" si="654"/>
        <v>1.0888134671750629</v>
      </c>
      <c r="EU262" s="53">
        <f t="shared" si="646"/>
        <v>2349.4500000000003</v>
      </c>
      <c r="EV262" s="53">
        <f t="shared" si="546"/>
        <v>0</v>
      </c>
      <c r="EW262" s="69">
        <f t="shared" si="647"/>
        <v>0</v>
      </c>
      <c r="EX262" s="69">
        <f t="shared" si="648"/>
        <v>0</v>
      </c>
      <c r="EY262" s="9">
        <f t="shared" si="560"/>
        <v>0</v>
      </c>
      <c r="EZ262" s="9">
        <f t="shared" si="522"/>
        <v>0</v>
      </c>
      <c r="FA262" s="9">
        <f t="shared" si="523"/>
        <v>0</v>
      </c>
      <c r="FB262" s="9">
        <f t="shared" si="524"/>
        <v>0</v>
      </c>
      <c r="FC262" t="s">
        <v>1541</v>
      </c>
    </row>
    <row r="263" spans="1:159" x14ac:dyDescent="0.25">
      <c r="A263" s="2">
        <v>1.2</v>
      </c>
      <c r="B263" s="3" t="s">
        <v>703</v>
      </c>
      <c r="C263" s="4" t="s">
        <v>157</v>
      </c>
      <c r="D263" s="2" t="s">
        <v>417</v>
      </c>
      <c r="E263" s="21" t="s">
        <v>655</v>
      </c>
      <c r="F263" s="2"/>
      <c r="G263" s="4" t="s">
        <v>151</v>
      </c>
      <c r="H263" s="6" t="s">
        <v>163</v>
      </c>
      <c r="I263" s="4" t="s">
        <v>167</v>
      </c>
      <c r="J263" s="7" t="s">
        <v>154</v>
      </c>
      <c r="K263" s="75">
        <v>115</v>
      </c>
      <c r="L263" s="81">
        <v>115</v>
      </c>
      <c r="M263" s="56">
        <v>0</v>
      </c>
      <c r="N263" s="86">
        <v>0</v>
      </c>
      <c r="O263" s="6" t="s">
        <v>155</v>
      </c>
      <c r="P263" s="2" t="s">
        <v>352</v>
      </c>
      <c r="Q263" s="200">
        <f>VLOOKUP(P263,Contingencies!$A$2:$D$7,4,FALSE)</f>
        <v>0.2</v>
      </c>
      <c r="R263" s="53">
        <f t="shared" si="608"/>
        <v>939.7800000000002</v>
      </c>
      <c r="S263" s="67">
        <f t="shared" si="649"/>
        <v>0</v>
      </c>
      <c r="T263" s="4"/>
      <c r="U263" s="2"/>
      <c r="V263" s="2"/>
      <c r="W263" s="42"/>
      <c r="X263" s="38"/>
      <c r="Y263" s="38"/>
      <c r="Z263" s="38"/>
      <c r="AA263" s="38"/>
      <c r="AB263" s="37">
        <v>40</v>
      </c>
      <c r="AC263" s="38"/>
      <c r="AD263" s="2"/>
      <c r="AE263" s="2"/>
      <c r="AF263" s="2"/>
      <c r="AG263" s="2">
        <f t="shared" si="650"/>
        <v>40</v>
      </c>
      <c r="AH263" s="51">
        <f t="shared" si="525"/>
        <v>0.26666666666666666</v>
      </c>
      <c r="AI263" s="53">
        <f t="shared" si="609"/>
        <v>0</v>
      </c>
      <c r="AJ263" s="53">
        <f t="shared" si="610"/>
        <v>0</v>
      </c>
      <c r="AK263" s="53">
        <f t="shared" si="611"/>
        <v>0</v>
      </c>
      <c r="AL263" s="53">
        <f t="shared" si="612"/>
        <v>0</v>
      </c>
      <c r="AM263" s="53">
        <f t="shared" si="613"/>
        <v>0</v>
      </c>
      <c r="AN263" s="53">
        <f t="shared" si="614"/>
        <v>0</v>
      </c>
      <c r="AO263" s="53">
        <f t="shared" si="615"/>
        <v>0</v>
      </c>
      <c r="AP263" s="53">
        <f t="shared" si="616"/>
        <v>4698.9000000000005</v>
      </c>
      <c r="AQ263" s="53">
        <f t="shared" si="617"/>
        <v>0</v>
      </c>
      <c r="AR263" s="53">
        <f t="shared" si="618"/>
        <v>0</v>
      </c>
      <c r="AS263" s="53">
        <f t="shared" si="619"/>
        <v>0</v>
      </c>
      <c r="AT263" s="53">
        <f t="shared" si="620"/>
        <v>0</v>
      </c>
      <c r="AU263" s="10">
        <f t="shared" si="526"/>
        <v>4698.9000000000005</v>
      </c>
      <c r="AV263" s="54">
        <f t="shared" si="547"/>
        <v>0</v>
      </c>
      <c r="AW263" s="10">
        <f t="shared" si="527"/>
        <v>4698.9000000000005</v>
      </c>
      <c r="AX263" s="53" cm="1">
        <f t="array" aca="1" ref="AX263" ca="1">AU263*CELL("contents",$Q263)</f>
        <v>939.7800000000002</v>
      </c>
      <c r="AY263" s="53" cm="1">
        <f t="array" aca="1" ref="AY263" ca="1">AV263*CELL("contents",$Q263)</f>
        <v>0</v>
      </c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>
        <f t="shared" si="528"/>
        <v>0</v>
      </c>
      <c r="BM263" s="51">
        <f t="shared" si="529"/>
        <v>0</v>
      </c>
      <c r="BN263" s="53">
        <f t="shared" si="621"/>
        <v>0</v>
      </c>
      <c r="BO263" s="53">
        <f t="shared" si="622"/>
        <v>0</v>
      </c>
      <c r="BP263" s="53">
        <f t="shared" si="623"/>
        <v>0</v>
      </c>
      <c r="BQ263" s="53">
        <f t="shared" si="624"/>
        <v>0</v>
      </c>
      <c r="BR263" s="53">
        <f t="shared" si="625"/>
        <v>0</v>
      </c>
      <c r="BS263" s="53">
        <f t="shared" si="626"/>
        <v>0</v>
      </c>
      <c r="BT263" s="53">
        <f t="shared" si="627"/>
        <v>0</v>
      </c>
      <c r="BU263" s="53">
        <f t="shared" si="628"/>
        <v>0</v>
      </c>
      <c r="BV263" s="53">
        <f t="shared" si="629"/>
        <v>0</v>
      </c>
      <c r="BW263" s="53">
        <f t="shared" si="630"/>
        <v>0</v>
      </c>
      <c r="BX263" s="53">
        <f t="shared" si="631"/>
        <v>0</v>
      </c>
      <c r="BY263" s="53">
        <f t="shared" si="632"/>
        <v>0</v>
      </c>
      <c r="BZ263" s="10">
        <f t="shared" si="530"/>
        <v>0</v>
      </c>
      <c r="CA263" s="54">
        <f t="shared" si="531"/>
        <v>0</v>
      </c>
      <c r="CB263" s="10">
        <f t="shared" si="532"/>
        <v>0</v>
      </c>
      <c r="CC263" s="53" cm="1">
        <f t="array" aca="1" ref="CC263" ca="1">BZ263*CELL("contents",$Q263)</f>
        <v>0</v>
      </c>
      <c r="CD263" s="53" cm="1">
        <f t="array" aca="1" ref="CD263" ca="1">CA263*CELL("contents",$Q263)</f>
        <v>0</v>
      </c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>
        <f t="shared" si="533"/>
        <v>0</v>
      </c>
      <c r="CR263" s="51">
        <f t="shared" si="534"/>
        <v>0</v>
      </c>
      <c r="CS263" s="53">
        <f t="shared" si="535"/>
        <v>0</v>
      </c>
      <c r="CT263" s="53">
        <f t="shared" si="548"/>
        <v>0</v>
      </c>
      <c r="CU263" s="53">
        <f t="shared" si="549"/>
        <v>0</v>
      </c>
      <c r="CV263" s="53">
        <f t="shared" si="550"/>
        <v>0</v>
      </c>
      <c r="CW263" s="53">
        <f t="shared" si="551"/>
        <v>0</v>
      </c>
      <c r="CX263" s="53">
        <f t="shared" si="552"/>
        <v>0</v>
      </c>
      <c r="CY263" s="53">
        <f t="shared" si="553"/>
        <v>0</v>
      </c>
      <c r="CZ263" s="53">
        <f t="shared" si="554"/>
        <v>0</v>
      </c>
      <c r="DA263" s="53">
        <f t="shared" si="555"/>
        <v>0</v>
      </c>
      <c r="DB263" s="53">
        <f t="shared" si="556"/>
        <v>0</v>
      </c>
      <c r="DC263" s="53">
        <f t="shared" si="557"/>
        <v>0</v>
      </c>
      <c r="DD263" s="53">
        <f t="shared" si="558"/>
        <v>0</v>
      </c>
      <c r="DE263" s="10">
        <f t="shared" si="536"/>
        <v>0</v>
      </c>
      <c r="DF263" s="54">
        <f t="shared" si="537"/>
        <v>0</v>
      </c>
      <c r="DG263" s="10">
        <f t="shared" si="538"/>
        <v>0</v>
      </c>
      <c r="DH263" s="53" cm="1">
        <f t="array" aca="1" ref="DH263" ca="1">DE263*CELL("contents",$Q263)</f>
        <v>0</v>
      </c>
      <c r="DI263" s="53" cm="1">
        <f t="array" aca="1" ref="DI263" ca="1">DF263*CELL("contents",$Q263)</f>
        <v>0</v>
      </c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>
        <f t="shared" si="539"/>
        <v>0</v>
      </c>
      <c r="DW263" s="51">
        <f t="shared" si="540"/>
        <v>0</v>
      </c>
      <c r="DX263" s="53">
        <f t="shared" si="633"/>
        <v>0</v>
      </c>
      <c r="DY263" s="53">
        <f t="shared" si="634"/>
        <v>0</v>
      </c>
      <c r="DZ263" s="53">
        <f t="shared" si="635"/>
        <v>0</v>
      </c>
      <c r="EA263" s="53">
        <f t="shared" si="636"/>
        <v>0</v>
      </c>
      <c r="EB263" s="53">
        <f t="shared" si="637"/>
        <v>0</v>
      </c>
      <c r="EC263" s="53">
        <f t="shared" si="638"/>
        <v>0</v>
      </c>
      <c r="ED263" s="53">
        <f t="shared" si="639"/>
        <v>0</v>
      </c>
      <c r="EE263" s="53">
        <f t="shared" si="640"/>
        <v>0</v>
      </c>
      <c r="EF263" s="53">
        <f t="shared" si="641"/>
        <v>0</v>
      </c>
      <c r="EG263" s="53">
        <f t="shared" si="642"/>
        <v>0</v>
      </c>
      <c r="EH263" s="53">
        <f t="shared" si="643"/>
        <v>0</v>
      </c>
      <c r="EI263" s="53">
        <f t="shared" si="644"/>
        <v>0</v>
      </c>
      <c r="EJ263" s="10">
        <f t="shared" si="541"/>
        <v>0</v>
      </c>
      <c r="EK263" s="54">
        <f t="shared" si="542"/>
        <v>0</v>
      </c>
      <c r="EL263" s="10">
        <f t="shared" si="543"/>
        <v>0</v>
      </c>
      <c r="EM263" s="53" cm="1">
        <f t="array" aca="1" ref="EM263" ca="1">EJ263*CELL("contents",$Q263)</f>
        <v>0</v>
      </c>
      <c r="EN263" s="53" cm="1">
        <f t="array" aca="1" ref="EN263" ca="1">EK263*CELL("contents",$Q263)</f>
        <v>0</v>
      </c>
      <c r="EO263" s="11">
        <f t="shared" si="544"/>
        <v>4698.9000000000005</v>
      </c>
      <c r="EP263" s="2">
        <v>1</v>
      </c>
      <c r="EQ263" s="2">
        <f t="shared" ref="EQ263:ET263" si="655">EP263*1.0215</f>
        <v>1.0215000000000001</v>
      </c>
      <c r="ER263" s="2">
        <f t="shared" si="655"/>
        <v>1.0434622500000001</v>
      </c>
      <c r="ES263" s="2">
        <f t="shared" si="655"/>
        <v>1.0658966883750003</v>
      </c>
      <c r="ET263" s="2">
        <f t="shared" si="655"/>
        <v>1.0888134671750629</v>
      </c>
      <c r="EU263" s="53">
        <f t="shared" si="646"/>
        <v>4698.9000000000005</v>
      </c>
      <c r="EV263" s="53">
        <f t="shared" si="546"/>
        <v>0</v>
      </c>
      <c r="EW263" s="69">
        <f t="shared" si="647"/>
        <v>0</v>
      </c>
      <c r="EX263" s="69">
        <f t="shared" si="648"/>
        <v>0</v>
      </c>
      <c r="EY263" s="9">
        <f t="shared" si="560"/>
        <v>0</v>
      </c>
      <c r="EZ263" s="9">
        <f t="shared" si="522"/>
        <v>0</v>
      </c>
      <c r="FA263" s="9">
        <f t="shared" si="523"/>
        <v>0</v>
      </c>
      <c r="FB263" s="9">
        <f t="shared" si="524"/>
        <v>0</v>
      </c>
      <c r="FC263" t="s">
        <v>1541</v>
      </c>
    </row>
    <row r="264" spans="1:159" ht="25.5" x14ac:dyDescent="0.25">
      <c r="A264" s="2">
        <v>1.2</v>
      </c>
      <c r="B264" s="3" t="s">
        <v>704</v>
      </c>
      <c r="C264" s="4" t="s">
        <v>157</v>
      </c>
      <c r="D264" s="2" t="s">
        <v>658</v>
      </c>
      <c r="E264" s="21" t="s">
        <v>659</v>
      </c>
      <c r="F264" s="2"/>
      <c r="G264" s="4" t="s">
        <v>151</v>
      </c>
      <c r="H264" s="6" t="s">
        <v>163</v>
      </c>
      <c r="I264" s="4" t="s">
        <v>167</v>
      </c>
      <c r="J264" s="7" t="s">
        <v>154</v>
      </c>
      <c r="K264" s="75">
        <v>115</v>
      </c>
      <c r="L264" s="81">
        <v>115</v>
      </c>
      <c r="M264" s="56">
        <v>0</v>
      </c>
      <c r="N264" s="86">
        <v>0</v>
      </c>
      <c r="O264" s="6" t="s">
        <v>155</v>
      </c>
      <c r="P264" s="2" t="s">
        <v>352</v>
      </c>
      <c r="Q264" s="200">
        <f>VLOOKUP(P264,Contingencies!$A$2:$D$7,4,FALSE)</f>
        <v>0.2</v>
      </c>
      <c r="R264" s="53">
        <f t="shared" si="608"/>
        <v>563.86800000000005</v>
      </c>
      <c r="S264" s="67">
        <f t="shared" si="649"/>
        <v>0</v>
      </c>
      <c r="T264" s="4"/>
      <c r="U264" s="4">
        <v>24</v>
      </c>
      <c r="V264" s="43"/>
      <c r="W264" s="4"/>
      <c r="X264" s="38"/>
      <c r="Y264" s="38"/>
      <c r="Z264" s="38"/>
      <c r="AA264" s="38"/>
      <c r="AB264" s="38"/>
      <c r="AC264" s="38"/>
      <c r="AD264" s="2"/>
      <c r="AE264" s="2"/>
      <c r="AF264" s="2"/>
      <c r="AG264" s="2">
        <f t="shared" si="650"/>
        <v>24</v>
      </c>
      <c r="AH264" s="51">
        <f t="shared" si="525"/>
        <v>0.16</v>
      </c>
      <c r="AI264" s="53">
        <f t="shared" si="609"/>
        <v>2819.34</v>
      </c>
      <c r="AJ264" s="53">
        <f t="shared" si="610"/>
        <v>0</v>
      </c>
      <c r="AK264" s="53">
        <f t="shared" si="611"/>
        <v>0</v>
      </c>
      <c r="AL264" s="53">
        <f t="shared" si="612"/>
        <v>0</v>
      </c>
      <c r="AM264" s="53">
        <f t="shared" si="613"/>
        <v>0</v>
      </c>
      <c r="AN264" s="53">
        <f t="shared" si="614"/>
        <v>0</v>
      </c>
      <c r="AO264" s="53">
        <f t="shared" si="615"/>
        <v>0</v>
      </c>
      <c r="AP264" s="53">
        <f t="shared" si="616"/>
        <v>0</v>
      </c>
      <c r="AQ264" s="53">
        <f t="shared" si="617"/>
        <v>0</v>
      </c>
      <c r="AR264" s="53">
        <f t="shared" si="618"/>
        <v>0</v>
      </c>
      <c r="AS264" s="53">
        <f t="shared" si="619"/>
        <v>0</v>
      </c>
      <c r="AT264" s="53">
        <f t="shared" si="620"/>
        <v>0</v>
      </c>
      <c r="AU264" s="10">
        <f t="shared" si="526"/>
        <v>2819.34</v>
      </c>
      <c r="AV264" s="54">
        <f t="shared" si="547"/>
        <v>0</v>
      </c>
      <c r="AW264" s="10">
        <f t="shared" si="527"/>
        <v>2819.34</v>
      </c>
      <c r="AX264" s="53" cm="1">
        <f t="array" aca="1" ref="AX264" ca="1">AU264*CELL("contents",$Q264)</f>
        <v>563.86800000000005</v>
      </c>
      <c r="AY264" s="53" cm="1">
        <f t="array" aca="1" ref="AY264" ca="1">AV264*CELL("contents",$Q264)</f>
        <v>0</v>
      </c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>
        <f t="shared" si="528"/>
        <v>0</v>
      </c>
      <c r="BM264" s="51">
        <f t="shared" si="529"/>
        <v>0</v>
      </c>
      <c r="BN264" s="53">
        <f t="shared" si="621"/>
        <v>0</v>
      </c>
      <c r="BO264" s="53">
        <f t="shared" si="622"/>
        <v>0</v>
      </c>
      <c r="BP264" s="53">
        <f t="shared" si="623"/>
        <v>0</v>
      </c>
      <c r="BQ264" s="53">
        <f t="shared" si="624"/>
        <v>0</v>
      </c>
      <c r="BR264" s="53">
        <f t="shared" si="625"/>
        <v>0</v>
      </c>
      <c r="BS264" s="53">
        <f t="shared" si="626"/>
        <v>0</v>
      </c>
      <c r="BT264" s="53">
        <f t="shared" si="627"/>
        <v>0</v>
      </c>
      <c r="BU264" s="53">
        <f t="shared" si="628"/>
        <v>0</v>
      </c>
      <c r="BV264" s="53">
        <f t="shared" si="629"/>
        <v>0</v>
      </c>
      <c r="BW264" s="53">
        <f t="shared" si="630"/>
        <v>0</v>
      </c>
      <c r="BX264" s="53">
        <f t="shared" si="631"/>
        <v>0</v>
      </c>
      <c r="BY264" s="53">
        <f t="shared" si="632"/>
        <v>0</v>
      </c>
      <c r="BZ264" s="10">
        <f t="shared" si="530"/>
        <v>0</v>
      </c>
      <c r="CA264" s="54">
        <f t="shared" si="531"/>
        <v>0</v>
      </c>
      <c r="CB264" s="10">
        <f t="shared" si="532"/>
        <v>0</v>
      </c>
      <c r="CC264" s="53" cm="1">
        <f t="array" aca="1" ref="CC264" ca="1">BZ264*CELL("contents",$Q264)</f>
        <v>0</v>
      </c>
      <c r="CD264" s="53" cm="1">
        <f t="array" aca="1" ref="CD264" ca="1">CA264*CELL("contents",$Q264)</f>
        <v>0</v>
      </c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>
        <f t="shared" si="533"/>
        <v>0</v>
      </c>
      <c r="CR264" s="51">
        <f t="shared" si="534"/>
        <v>0</v>
      </c>
      <c r="CS264" s="53">
        <f t="shared" si="535"/>
        <v>0</v>
      </c>
      <c r="CT264" s="53">
        <f t="shared" si="548"/>
        <v>0</v>
      </c>
      <c r="CU264" s="53">
        <f t="shared" si="549"/>
        <v>0</v>
      </c>
      <c r="CV264" s="53">
        <f t="shared" si="550"/>
        <v>0</v>
      </c>
      <c r="CW264" s="53">
        <f t="shared" si="551"/>
        <v>0</v>
      </c>
      <c r="CX264" s="53">
        <f t="shared" si="552"/>
        <v>0</v>
      </c>
      <c r="CY264" s="53">
        <f t="shared" si="553"/>
        <v>0</v>
      </c>
      <c r="CZ264" s="53">
        <f t="shared" si="554"/>
        <v>0</v>
      </c>
      <c r="DA264" s="53">
        <f t="shared" si="555"/>
        <v>0</v>
      </c>
      <c r="DB264" s="53">
        <f t="shared" si="556"/>
        <v>0</v>
      </c>
      <c r="DC264" s="53">
        <f t="shared" si="557"/>
        <v>0</v>
      </c>
      <c r="DD264" s="53">
        <f t="shared" si="558"/>
        <v>0</v>
      </c>
      <c r="DE264" s="10">
        <f t="shared" si="536"/>
        <v>0</v>
      </c>
      <c r="DF264" s="54">
        <f t="shared" si="537"/>
        <v>0</v>
      </c>
      <c r="DG264" s="10">
        <f t="shared" si="538"/>
        <v>0</v>
      </c>
      <c r="DH264" s="53" cm="1">
        <f t="array" aca="1" ref="DH264" ca="1">DE264*CELL("contents",$Q264)</f>
        <v>0</v>
      </c>
      <c r="DI264" s="53" cm="1">
        <f t="array" aca="1" ref="DI264" ca="1">DF264*CELL("contents",$Q264)</f>
        <v>0</v>
      </c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>
        <f t="shared" si="539"/>
        <v>0</v>
      </c>
      <c r="DW264" s="51">
        <f t="shared" si="540"/>
        <v>0</v>
      </c>
      <c r="DX264" s="53">
        <f t="shared" si="633"/>
        <v>0</v>
      </c>
      <c r="DY264" s="53">
        <f t="shared" si="634"/>
        <v>0</v>
      </c>
      <c r="DZ264" s="53">
        <f t="shared" si="635"/>
        <v>0</v>
      </c>
      <c r="EA264" s="53">
        <f t="shared" si="636"/>
        <v>0</v>
      </c>
      <c r="EB264" s="53">
        <f t="shared" si="637"/>
        <v>0</v>
      </c>
      <c r="EC264" s="53">
        <f t="shared" si="638"/>
        <v>0</v>
      </c>
      <c r="ED264" s="53">
        <f t="shared" si="639"/>
        <v>0</v>
      </c>
      <c r="EE264" s="53">
        <f t="shared" si="640"/>
        <v>0</v>
      </c>
      <c r="EF264" s="53">
        <f t="shared" si="641"/>
        <v>0</v>
      </c>
      <c r="EG264" s="53">
        <f t="shared" si="642"/>
        <v>0</v>
      </c>
      <c r="EH264" s="53">
        <f t="shared" si="643"/>
        <v>0</v>
      </c>
      <c r="EI264" s="53">
        <f t="shared" si="644"/>
        <v>0</v>
      </c>
      <c r="EJ264" s="10">
        <f t="shared" si="541"/>
        <v>0</v>
      </c>
      <c r="EK264" s="54">
        <f t="shared" si="542"/>
        <v>0</v>
      </c>
      <c r="EL264" s="10">
        <f t="shared" si="543"/>
        <v>0</v>
      </c>
      <c r="EM264" s="53" cm="1">
        <f t="array" aca="1" ref="EM264" ca="1">EJ264*CELL("contents",$Q264)</f>
        <v>0</v>
      </c>
      <c r="EN264" s="53" cm="1">
        <f t="array" aca="1" ref="EN264" ca="1">EK264*CELL("contents",$Q264)</f>
        <v>0</v>
      </c>
      <c r="EO264" s="11">
        <f t="shared" si="544"/>
        <v>2819.34</v>
      </c>
      <c r="EP264" s="2">
        <v>1</v>
      </c>
      <c r="EQ264" s="2">
        <f t="shared" ref="EQ264:ET264" si="656">EP264*1.0215</f>
        <v>1.0215000000000001</v>
      </c>
      <c r="ER264" s="2">
        <f t="shared" si="656"/>
        <v>1.0434622500000001</v>
      </c>
      <c r="ES264" s="2">
        <f t="shared" si="656"/>
        <v>1.0658966883750003</v>
      </c>
      <c r="ET264" s="2">
        <f t="shared" si="656"/>
        <v>1.0888134671750629</v>
      </c>
      <c r="EU264" s="53">
        <f t="shared" si="646"/>
        <v>2819.34</v>
      </c>
      <c r="EV264" s="53">
        <f t="shared" si="546"/>
        <v>0</v>
      </c>
      <c r="EW264" s="69">
        <f t="shared" si="647"/>
        <v>0</v>
      </c>
      <c r="EX264" s="69">
        <f t="shared" si="648"/>
        <v>0</v>
      </c>
      <c r="EY264" s="9">
        <f t="shared" si="560"/>
        <v>0</v>
      </c>
      <c r="EZ264" s="9">
        <f t="shared" si="522"/>
        <v>0</v>
      </c>
      <c r="FA264" s="9">
        <f t="shared" si="523"/>
        <v>0</v>
      </c>
      <c r="FB264" s="9">
        <f t="shared" si="524"/>
        <v>0</v>
      </c>
      <c r="FC264" t="s">
        <v>1541</v>
      </c>
    </row>
    <row r="265" spans="1:159" ht="25.5" x14ac:dyDescent="0.25">
      <c r="A265" s="2">
        <v>1.2</v>
      </c>
      <c r="B265" s="3" t="s">
        <v>704</v>
      </c>
      <c r="C265" s="4" t="s">
        <v>157</v>
      </c>
      <c r="D265" s="2" t="s">
        <v>658</v>
      </c>
      <c r="E265" s="21" t="s">
        <v>659</v>
      </c>
      <c r="F265" s="2"/>
      <c r="G265" s="4" t="s">
        <v>151</v>
      </c>
      <c r="H265" s="6" t="s">
        <v>163</v>
      </c>
      <c r="I265" s="4" t="s">
        <v>269</v>
      </c>
      <c r="J265" s="7" t="s">
        <v>154</v>
      </c>
      <c r="K265" s="75">
        <v>77</v>
      </c>
      <c r="L265" s="81">
        <v>77</v>
      </c>
      <c r="M265" s="56">
        <v>0</v>
      </c>
      <c r="N265" s="86">
        <v>0</v>
      </c>
      <c r="O265" s="6" t="s">
        <v>155</v>
      </c>
      <c r="P265" s="2" t="s">
        <v>352</v>
      </c>
      <c r="Q265" s="200">
        <f>VLOOKUP(P265,Contingencies!$A$2:$D$7,4,FALSE)</f>
        <v>0.2</v>
      </c>
      <c r="R265" s="53">
        <f t="shared" si="608"/>
        <v>629.24400000000014</v>
      </c>
      <c r="S265" s="67">
        <f t="shared" si="649"/>
        <v>0</v>
      </c>
      <c r="T265" s="4"/>
      <c r="U265" s="4">
        <v>20</v>
      </c>
      <c r="V265" s="14">
        <v>20</v>
      </c>
      <c r="W265" s="4"/>
      <c r="X265" s="38"/>
      <c r="Y265" s="38"/>
      <c r="Z265" s="38"/>
      <c r="AA265" s="38"/>
      <c r="AB265" s="38"/>
      <c r="AC265" s="38"/>
      <c r="AD265" s="2"/>
      <c r="AE265" s="2"/>
      <c r="AF265" s="2"/>
      <c r="AG265" s="2">
        <f t="shared" si="650"/>
        <v>40</v>
      </c>
      <c r="AH265" s="51">
        <f t="shared" si="525"/>
        <v>0.26666666666666666</v>
      </c>
      <c r="AI265" s="53">
        <f t="shared" si="609"/>
        <v>1573.1100000000001</v>
      </c>
      <c r="AJ265" s="53">
        <f t="shared" si="610"/>
        <v>1573.1100000000001</v>
      </c>
      <c r="AK265" s="53">
        <f t="shared" si="611"/>
        <v>0</v>
      </c>
      <c r="AL265" s="53">
        <f t="shared" si="612"/>
        <v>0</v>
      </c>
      <c r="AM265" s="53">
        <f t="shared" si="613"/>
        <v>0</v>
      </c>
      <c r="AN265" s="53">
        <f t="shared" si="614"/>
        <v>0</v>
      </c>
      <c r="AO265" s="53">
        <f t="shared" si="615"/>
        <v>0</v>
      </c>
      <c r="AP265" s="53">
        <f t="shared" si="616"/>
        <v>0</v>
      </c>
      <c r="AQ265" s="53">
        <f t="shared" si="617"/>
        <v>0</v>
      </c>
      <c r="AR265" s="53">
        <f t="shared" si="618"/>
        <v>0</v>
      </c>
      <c r="AS265" s="53">
        <f t="shared" si="619"/>
        <v>0</v>
      </c>
      <c r="AT265" s="53">
        <f t="shared" si="620"/>
        <v>0</v>
      </c>
      <c r="AU265" s="10">
        <f t="shared" si="526"/>
        <v>3146.2200000000003</v>
      </c>
      <c r="AV265" s="54">
        <f t="shared" si="547"/>
        <v>0</v>
      </c>
      <c r="AW265" s="10">
        <f t="shared" si="527"/>
        <v>3146.2200000000003</v>
      </c>
      <c r="AX265" s="53" cm="1">
        <f t="array" aca="1" ref="AX265" ca="1">AU265*CELL("contents",$Q265)</f>
        <v>629.24400000000014</v>
      </c>
      <c r="AY265" s="53" cm="1">
        <f t="array" aca="1" ref="AY265" ca="1">AV265*CELL("contents",$Q265)</f>
        <v>0</v>
      </c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>
        <f t="shared" si="528"/>
        <v>0</v>
      </c>
      <c r="BM265" s="51">
        <f t="shared" si="529"/>
        <v>0</v>
      </c>
      <c r="BN265" s="53">
        <f t="shared" si="621"/>
        <v>0</v>
      </c>
      <c r="BO265" s="53">
        <f t="shared" si="622"/>
        <v>0</v>
      </c>
      <c r="BP265" s="53">
        <f t="shared" si="623"/>
        <v>0</v>
      </c>
      <c r="BQ265" s="53">
        <f t="shared" si="624"/>
        <v>0</v>
      </c>
      <c r="BR265" s="53">
        <f t="shared" si="625"/>
        <v>0</v>
      </c>
      <c r="BS265" s="53">
        <f t="shared" si="626"/>
        <v>0</v>
      </c>
      <c r="BT265" s="53">
        <f t="shared" si="627"/>
        <v>0</v>
      </c>
      <c r="BU265" s="53">
        <f t="shared" si="628"/>
        <v>0</v>
      </c>
      <c r="BV265" s="53">
        <f t="shared" si="629"/>
        <v>0</v>
      </c>
      <c r="BW265" s="53">
        <f t="shared" si="630"/>
        <v>0</v>
      </c>
      <c r="BX265" s="53">
        <f t="shared" si="631"/>
        <v>0</v>
      </c>
      <c r="BY265" s="53">
        <f t="shared" si="632"/>
        <v>0</v>
      </c>
      <c r="BZ265" s="10">
        <f t="shared" si="530"/>
        <v>0</v>
      </c>
      <c r="CA265" s="54">
        <f t="shared" si="531"/>
        <v>0</v>
      </c>
      <c r="CB265" s="10">
        <f t="shared" si="532"/>
        <v>0</v>
      </c>
      <c r="CC265" s="53" cm="1">
        <f t="array" aca="1" ref="CC265" ca="1">BZ265*CELL("contents",$Q265)</f>
        <v>0</v>
      </c>
      <c r="CD265" s="53" cm="1">
        <f t="array" aca="1" ref="CD265" ca="1">CA265*CELL("contents",$Q265)</f>
        <v>0</v>
      </c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>
        <f t="shared" si="533"/>
        <v>0</v>
      </c>
      <c r="CR265" s="51">
        <f t="shared" si="534"/>
        <v>0</v>
      </c>
      <c r="CS265" s="53">
        <f t="shared" si="535"/>
        <v>0</v>
      </c>
      <c r="CT265" s="53">
        <f t="shared" si="548"/>
        <v>0</v>
      </c>
      <c r="CU265" s="53">
        <f t="shared" si="549"/>
        <v>0</v>
      </c>
      <c r="CV265" s="53">
        <f t="shared" si="550"/>
        <v>0</v>
      </c>
      <c r="CW265" s="53">
        <f t="shared" si="551"/>
        <v>0</v>
      </c>
      <c r="CX265" s="53">
        <f t="shared" si="552"/>
        <v>0</v>
      </c>
      <c r="CY265" s="53">
        <f t="shared" si="553"/>
        <v>0</v>
      </c>
      <c r="CZ265" s="53">
        <f t="shared" si="554"/>
        <v>0</v>
      </c>
      <c r="DA265" s="53">
        <f t="shared" si="555"/>
        <v>0</v>
      </c>
      <c r="DB265" s="53">
        <f t="shared" si="556"/>
        <v>0</v>
      </c>
      <c r="DC265" s="53">
        <f t="shared" si="557"/>
        <v>0</v>
      </c>
      <c r="DD265" s="53">
        <f t="shared" si="558"/>
        <v>0</v>
      </c>
      <c r="DE265" s="10">
        <f t="shared" si="536"/>
        <v>0</v>
      </c>
      <c r="DF265" s="54">
        <f t="shared" si="537"/>
        <v>0</v>
      </c>
      <c r="DG265" s="10">
        <f t="shared" si="538"/>
        <v>0</v>
      </c>
      <c r="DH265" s="53" cm="1">
        <f t="array" aca="1" ref="DH265" ca="1">DE265*CELL("contents",$Q265)</f>
        <v>0</v>
      </c>
      <c r="DI265" s="53" cm="1">
        <f t="array" aca="1" ref="DI265" ca="1">DF265*CELL("contents",$Q265)</f>
        <v>0</v>
      </c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>
        <f t="shared" si="539"/>
        <v>0</v>
      </c>
      <c r="DW265" s="51">
        <f t="shared" si="540"/>
        <v>0</v>
      </c>
      <c r="DX265" s="53">
        <f t="shared" si="633"/>
        <v>0</v>
      </c>
      <c r="DY265" s="53">
        <f t="shared" si="634"/>
        <v>0</v>
      </c>
      <c r="DZ265" s="53">
        <f t="shared" si="635"/>
        <v>0</v>
      </c>
      <c r="EA265" s="53">
        <f t="shared" si="636"/>
        <v>0</v>
      </c>
      <c r="EB265" s="53">
        <f t="shared" si="637"/>
        <v>0</v>
      </c>
      <c r="EC265" s="53">
        <f t="shared" si="638"/>
        <v>0</v>
      </c>
      <c r="ED265" s="53">
        <f t="shared" si="639"/>
        <v>0</v>
      </c>
      <c r="EE265" s="53">
        <f t="shared" si="640"/>
        <v>0</v>
      </c>
      <c r="EF265" s="53">
        <f t="shared" si="641"/>
        <v>0</v>
      </c>
      <c r="EG265" s="53">
        <f t="shared" si="642"/>
        <v>0</v>
      </c>
      <c r="EH265" s="53">
        <f t="shared" si="643"/>
        <v>0</v>
      </c>
      <c r="EI265" s="53">
        <f t="shared" si="644"/>
        <v>0</v>
      </c>
      <c r="EJ265" s="10">
        <f t="shared" si="541"/>
        <v>0</v>
      </c>
      <c r="EK265" s="54">
        <f t="shared" si="542"/>
        <v>0</v>
      </c>
      <c r="EL265" s="10">
        <f t="shared" si="543"/>
        <v>0</v>
      </c>
      <c r="EM265" s="53" cm="1">
        <f t="array" aca="1" ref="EM265" ca="1">EJ265*CELL("contents",$Q265)</f>
        <v>0</v>
      </c>
      <c r="EN265" s="53" cm="1">
        <f t="array" aca="1" ref="EN265" ca="1">EK265*CELL("contents",$Q265)</f>
        <v>0</v>
      </c>
      <c r="EO265" s="11">
        <f t="shared" si="544"/>
        <v>3146.2200000000003</v>
      </c>
      <c r="EP265" s="2">
        <v>1</v>
      </c>
      <c r="EQ265" s="2">
        <f t="shared" ref="EQ265:ET265" si="657">EP265*1.0215</f>
        <v>1.0215000000000001</v>
      </c>
      <c r="ER265" s="2">
        <f t="shared" si="657"/>
        <v>1.0434622500000001</v>
      </c>
      <c r="ES265" s="2">
        <f t="shared" si="657"/>
        <v>1.0658966883750003</v>
      </c>
      <c r="ET265" s="2">
        <f t="shared" si="657"/>
        <v>1.0888134671750629</v>
      </c>
      <c r="EU265" s="53">
        <f t="shared" si="646"/>
        <v>3146.2200000000003</v>
      </c>
      <c r="EV265" s="53">
        <f t="shared" si="546"/>
        <v>0</v>
      </c>
      <c r="EW265" s="69">
        <f t="shared" si="647"/>
        <v>0</v>
      </c>
      <c r="EX265" s="69">
        <f t="shared" si="648"/>
        <v>0</v>
      </c>
      <c r="EY265" s="9">
        <f t="shared" si="560"/>
        <v>0</v>
      </c>
      <c r="EZ265" s="9">
        <f t="shared" si="522"/>
        <v>0</v>
      </c>
      <c r="FA265" s="9">
        <f t="shared" si="523"/>
        <v>0</v>
      </c>
      <c r="FB265" s="9">
        <f t="shared" si="524"/>
        <v>0</v>
      </c>
      <c r="FC265" t="s">
        <v>1541</v>
      </c>
    </row>
    <row r="266" spans="1:159" ht="25.5" x14ac:dyDescent="0.25">
      <c r="A266" s="2">
        <v>1.2</v>
      </c>
      <c r="B266" s="3" t="s">
        <v>704</v>
      </c>
      <c r="C266" s="4" t="s">
        <v>157</v>
      </c>
      <c r="D266" s="2" t="s">
        <v>658</v>
      </c>
      <c r="E266" s="21" t="s">
        <v>659</v>
      </c>
      <c r="F266" s="2"/>
      <c r="G266" s="4" t="s">
        <v>347</v>
      </c>
      <c r="H266" s="6" t="s">
        <v>347</v>
      </c>
      <c r="I266" s="4"/>
      <c r="J266" s="4" t="s">
        <v>154</v>
      </c>
      <c r="K266" s="75"/>
      <c r="L266" s="80">
        <v>1</v>
      </c>
      <c r="M266" s="56">
        <v>0</v>
      </c>
      <c r="N266" s="86">
        <v>0.53</v>
      </c>
      <c r="O266" s="6" t="s">
        <v>155</v>
      </c>
      <c r="P266" s="2" t="s">
        <v>352</v>
      </c>
      <c r="Q266" s="200">
        <f>VLOOKUP(P266,Contingencies!$A$2:$D$7,4,FALSE)</f>
        <v>0.2</v>
      </c>
      <c r="R266" s="53">
        <f t="shared" si="608"/>
        <v>1000</v>
      </c>
      <c r="S266" s="67">
        <f t="shared" si="649"/>
        <v>0</v>
      </c>
      <c r="T266" s="4"/>
      <c r="U266" s="37">
        <v>5000</v>
      </c>
      <c r="V266" s="4"/>
      <c r="W266" s="43"/>
      <c r="X266" s="2"/>
      <c r="Y266" s="38"/>
      <c r="Z266" s="38"/>
      <c r="AA266" s="38"/>
      <c r="AB266" s="38"/>
      <c r="AC266" s="38"/>
      <c r="AD266" s="2"/>
      <c r="AE266" s="2"/>
      <c r="AF266" s="2"/>
      <c r="AG266" s="2">
        <f t="shared" si="650"/>
        <v>0</v>
      </c>
      <c r="AH266" s="51">
        <f t="shared" si="525"/>
        <v>0</v>
      </c>
      <c r="AI266" s="53">
        <f t="shared" si="609"/>
        <v>5000</v>
      </c>
      <c r="AJ266" s="53">
        <f t="shared" si="610"/>
        <v>0</v>
      </c>
      <c r="AK266" s="53">
        <f t="shared" si="611"/>
        <v>0</v>
      </c>
      <c r="AL266" s="53">
        <f t="shared" si="612"/>
        <v>0</v>
      </c>
      <c r="AM266" s="53">
        <f t="shared" si="613"/>
        <v>0</v>
      </c>
      <c r="AN266" s="53">
        <f t="shared" si="614"/>
        <v>0</v>
      </c>
      <c r="AO266" s="53">
        <f t="shared" si="615"/>
        <v>0</v>
      </c>
      <c r="AP266" s="53">
        <f t="shared" si="616"/>
        <v>0</v>
      </c>
      <c r="AQ266" s="53">
        <f t="shared" si="617"/>
        <v>0</v>
      </c>
      <c r="AR266" s="53">
        <f t="shared" si="618"/>
        <v>0</v>
      </c>
      <c r="AS266" s="53">
        <f t="shared" si="619"/>
        <v>0</v>
      </c>
      <c r="AT266" s="53">
        <f t="shared" si="620"/>
        <v>0</v>
      </c>
      <c r="AU266" s="10">
        <f t="shared" si="526"/>
        <v>5000</v>
      </c>
      <c r="AV266" s="54">
        <f t="shared" si="547"/>
        <v>0</v>
      </c>
      <c r="AW266" s="10">
        <f t="shared" si="527"/>
        <v>5000</v>
      </c>
      <c r="AX266" s="53" cm="1">
        <f t="array" aca="1" ref="AX266" ca="1">AU266*CELL("contents",$Q266)</f>
        <v>1000</v>
      </c>
      <c r="AY266" s="53" cm="1">
        <f t="array" aca="1" ref="AY266" ca="1">AV266*CELL("contents",$Q266)</f>
        <v>0</v>
      </c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>
        <f t="shared" si="528"/>
        <v>0</v>
      </c>
      <c r="BM266" s="51">
        <f t="shared" si="529"/>
        <v>0</v>
      </c>
      <c r="BN266" s="53">
        <f t="shared" si="621"/>
        <v>0</v>
      </c>
      <c r="BO266" s="53">
        <f t="shared" si="622"/>
        <v>0</v>
      </c>
      <c r="BP266" s="53">
        <f t="shared" si="623"/>
        <v>0</v>
      </c>
      <c r="BQ266" s="53">
        <f t="shared" si="624"/>
        <v>0</v>
      </c>
      <c r="BR266" s="53">
        <f t="shared" si="625"/>
        <v>0</v>
      </c>
      <c r="BS266" s="53">
        <f t="shared" si="626"/>
        <v>0</v>
      </c>
      <c r="BT266" s="53">
        <f t="shared" si="627"/>
        <v>0</v>
      </c>
      <c r="BU266" s="53">
        <f t="shared" si="628"/>
        <v>0</v>
      </c>
      <c r="BV266" s="53">
        <f t="shared" si="629"/>
        <v>0</v>
      </c>
      <c r="BW266" s="53">
        <f t="shared" si="630"/>
        <v>0</v>
      </c>
      <c r="BX266" s="53">
        <f t="shared" si="631"/>
        <v>0</v>
      </c>
      <c r="BY266" s="53">
        <f t="shared" si="632"/>
        <v>0</v>
      </c>
      <c r="BZ266" s="10">
        <f t="shared" si="530"/>
        <v>0</v>
      </c>
      <c r="CA266" s="54">
        <f t="shared" si="531"/>
        <v>0</v>
      </c>
      <c r="CB266" s="10">
        <f t="shared" si="532"/>
        <v>0</v>
      </c>
      <c r="CC266" s="53" cm="1">
        <f t="array" aca="1" ref="CC266" ca="1">BZ266*CELL("contents",$Q266)</f>
        <v>0</v>
      </c>
      <c r="CD266" s="53" cm="1">
        <f t="array" aca="1" ref="CD266" ca="1">CA266*CELL("contents",$Q266)</f>
        <v>0</v>
      </c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>
        <f t="shared" si="533"/>
        <v>0</v>
      </c>
      <c r="CR266" s="51">
        <f t="shared" si="534"/>
        <v>0</v>
      </c>
      <c r="CS266" s="53">
        <f t="shared" si="535"/>
        <v>0</v>
      </c>
      <c r="CT266" s="53">
        <f t="shared" si="548"/>
        <v>0</v>
      </c>
      <c r="CU266" s="53">
        <f t="shared" si="549"/>
        <v>0</v>
      </c>
      <c r="CV266" s="53">
        <f t="shared" si="550"/>
        <v>0</v>
      </c>
      <c r="CW266" s="53">
        <f t="shared" si="551"/>
        <v>0</v>
      </c>
      <c r="CX266" s="53">
        <f t="shared" si="552"/>
        <v>0</v>
      </c>
      <c r="CY266" s="53">
        <f t="shared" si="553"/>
        <v>0</v>
      </c>
      <c r="CZ266" s="53">
        <f t="shared" si="554"/>
        <v>0</v>
      </c>
      <c r="DA266" s="53">
        <f t="shared" si="555"/>
        <v>0</v>
      </c>
      <c r="DB266" s="53">
        <f t="shared" si="556"/>
        <v>0</v>
      </c>
      <c r="DC266" s="53">
        <f t="shared" si="557"/>
        <v>0</v>
      </c>
      <c r="DD266" s="53">
        <f t="shared" si="558"/>
        <v>0</v>
      </c>
      <c r="DE266" s="10">
        <f t="shared" si="536"/>
        <v>0</v>
      </c>
      <c r="DF266" s="54">
        <f t="shared" si="537"/>
        <v>0</v>
      </c>
      <c r="DG266" s="10">
        <f t="shared" si="538"/>
        <v>0</v>
      </c>
      <c r="DH266" s="53" cm="1">
        <f t="array" aca="1" ref="DH266" ca="1">DE266*CELL("contents",$Q266)</f>
        <v>0</v>
      </c>
      <c r="DI266" s="53" cm="1">
        <f t="array" aca="1" ref="DI266" ca="1">DF266*CELL("contents",$Q266)</f>
        <v>0</v>
      </c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>
        <f t="shared" si="539"/>
        <v>0</v>
      </c>
      <c r="DW266" s="51">
        <f t="shared" si="540"/>
        <v>0</v>
      </c>
      <c r="DX266" s="53">
        <f t="shared" si="633"/>
        <v>0</v>
      </c>
      <c r="DY266" s="53">
        <f t="shared" si="634"/>
        <v>0</v>
      </c>
      <c r="DZ266" s="53">
        <f t="shared" si="635"/>
        <v>0</v>
      </c>
      <c r="EA266" s="53">
        <f t="shared" si="636"/>
        <v>0</v>
      </c>
      <c r="EB266" s="53">
        <f t="shared" si="637"/>
        <v>0</v>
      </c>
      <c r="EC266" s="53">
        <f t="shared" si="638"/>
        <v>0</v>
      </c>
      <c r="ED266" s="53">
        <f t="shared" si="639"/>
        <v>0</v>
      </c>
      <c r="EE266" s="53">
        <f t="shared" si="640"/>
        <v>0</v>
      </c>
      <c r="EF266" s="53">
        <f t="shared" si="641"/>
        <v>0</v>
      </c>
      <c r="EG266" s="53">
        <f t="shared" si="642"/>
        <v>0</v>
      </c>
      <c r="EH266" s="53">
        <f t="shared" si="643"/>
        <v>0</v>
      </c>
      <c r="EI266" s="53">
        <f t="shared" si="644"/>
        <v>0</v>
      </c>
      <c r="EJ266" s="10">
        <f t="shared" si="541"/>
        <v>0</v>
      </c>
      <c r="EK266" s="54">
        <f t="shared" si="542"/>
        <v>0</v>
      </c>
      <c r="EL266" s="10">
        <f t="shared" si="543"/>
        <v>0</v>
      </c>
      <c r="EM266" s="53" cm="1">
        <f t="array" aca="1" ref="EM266" ca="1">EJ266*CELL("contents",$Q266)</f>
        <v>0</v>
      </c>
      <c r="EN266" s="53" cm="1">
        <f t="array" aca="1" ref="EN266" ca="1">EK266*CELL("contents",$Q266)</f>
        <v>0</v>
      </c>
      <c r="EO266" s="11">
        <f t="shared" si="544"/>
        <v>5000</v>
      </c>
      <c r="EP266" s="2">
        <v>1</v>
      </c>
      <c r="EQ266" s="2">
        <f t="shared" ref="EQ266:ET266" si="658">EP266*1.0215</f>
        <v>1.0215000000000001</v>
      </c>
      <c r="ER266" s="2">
        <f t="shared" si="658"/>
        <v>1.0434622500000001</v>
      </c>
      <c r="ES266" s="2">
        <f t="shared" si="658"/>
        <v>1.0658966883750003</v>
      </c>
      <c r="ET266" s="2">
        <f t="shared" si="658"/>
        <v>1.0888134671750629</v>
      </c>
      <c r="EU266" s="53">
        <f t="shared" si="646"/>
        <v>0</v>
      </c>
      <c r="EV266" s="53">
        <f t="shared" si="546"/>
        <v>0</v>
      </c>
      <c r="EW266" s="69">
        <f t="shared" si="647"/>
        <v>0</v>
      </c>
      <c r="EX266" s="69">
        <f t="shared" si="648"/>
        <v>0</v>
      </c>
      <c r="EY266" s="9">
        <f t="shared" si="560"/>
        <v>0</v>
      </c>
      <c r="EZ266" s="9">
        <f t="shared" si="522"/>
        <v>0</v>
      </c>
      <c r="FA266" s="9">
        <f t="shared" si="523"/>
        <v>0</v>
      </c>
      <c r="FB266" s="9">
        <f t="shared" si="524"/>
        <v>0</v>
      </c>
      <c r="FC266" t="s">
        <v>1541</v>
      </c>
    </row>
    <row r="267" spans="1:159" ht="25.5" x14ac:dyDescent="0.25">
      <c r="A267" s="2">
        <v>1.2</v>
      </c>
      <c r="B267" s="3" t="s">
        <v>705</v>
      </c>
      <c r="C267" s="4" t="s">
        <v>157</v>
      </c>
      <c r="D267" s="2" t="s">
        <v>706</v>
      </c>
      <c r="E267" s="21" t="s">
        <v>707</v>
      </c>
      <c r="F267" s="2"/>
      <c r="G267" s="4" t="s">
        <v>151</v>
      </c>
      <c r="H267" s="6" t="s">
        <v>163</v>
      </c>
      <c r="I267" s="4" t="s">
        <v>167</v>
      </c>
      <c r="J267" s="7" t="s">
        <v>154</v>
      </c>
      <c r="K267" s="75">
        <v>115</v>
      </c>
      <c r="L267" s="81">
        <v>115</v>
      </c>
      <c r="M267" s="56">
        <v>0</v>
      </c>
      <c r="N267" s="86">
        <v>0</v>
      </c>
      <c r="O267" s="6" t="s">
        <v>155</v>
      </c>
      <c r="P267" s="2" t="s">
        <v>352</v>
      </c>
      <c r="Q267" s="200">
        <f>VLOOKUP(P267,Contingencies!$A$2:$D$7,4,FALSE)</f>
        <v>0.2</v>
      </c>
      <c r="R267" s="53">
        <f t="shared" si="608"/>
        <v>939.7800000000002</v>
      </c>
      <c r="S267" s="67">
        <f t="shared" si="649"/>
        <v>0</v>
      </c>
      <c r="T267" s="4"/>
      <c r="U267" s="2"/>
      <c r="V267" s="2"/>
      <c r="W267" s="37">
        <v>40</v>
      </c>
      <c r="X267" s="2"/>
      <c r="Y267" s="38"/>
      <c r="Z267" s="38"/>
      <c r="AA267" s="38"/>
      <c r="AB267" s="38"/>
      <c r="AC267" s="38"/>
      <c r="AD267" s="2"/>
      <c r="AE267" s="2"/>
      <c r="AF267" s="2"/>
      <c r="AG267" s="2">
        <f t="shared" si="650"/>
        <v>40</v>
      </c>
      <c r="AH267" s="51">
        <f t="shared" si="525"/>
        <v>0.26666666666666666</v>
      </c>
      <c r="AI267" s="53">
        <f t="shared" si="609"/>
        <v>0</v>
      </c>
      <c r="AJ267" s="53">
        <f t="shared" si="610"/>
        <v>0</v>
      </c>
      <c r="AK267" s="53">
        <f t="shared" si="611"/>
        <v>4698.9000000000005</v>
      </c>
      <c r="AL267" s="53">
        <f t="shared" si="612"/>
        <v>0</v>
      </c>
      <c r="AM267" s="53">
        <f t="shared" si="613"/>
        <v>0</v>
      </c>
      <c r="AN267" s="53">
        <f t="shared" si="614"/>
        <v>0</v>
      </c>
      <c r="AO267" s="53">
        <f t="shared" si="615"/>
        <v>0</v>
      </c>
      <c r="AP267" s="53">
        <f t="shared" si="616"/>
        <v>0</v>
      </c>
      <c r="AQ267" s="53">
        <f t="shared" si="617"/>
        <v>0</v>
      </c>
      <c r="AR267" s="53">
        <f t="shared" si="618"/>
        <v>0</v>
      </c>
      <c r="AS267" s="53">
        <f t="shared" si="619"/>
        <v>0</v>
      </c>
      <c r="AT267" s="53">
        <f t="shared" si="620"/>
        <v>0</v>
      </c>
      <c r="AU267" s="10">
        <f t="shared" si="526"/>
        <v>4698.9000000000005</v>
      </c>
      <c r="AV267" s="54">
        <f t="shared" si="547"/>
        <v>0</v>
      </c>
      <c r="AW267" s="10">
        <f t="shared" si="527"/>
        <v>4698.9000000000005</v>
      </c>
      <c r="AX267" s="53" cm="1">
        <f t="array" aca="1" ref="AX267" ca="1">AU267*CELL("contents",$Q267)</f>
        <v>939.7800000000002</v>
      </c>
      <c r="AY267" s="53" cm="1">
        <f t="array" aca="1" ref="AY267" ca="1">AV267*CELL("contents",$Q267)</f>
        <v>0</v>
      </c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>
        <f t="shared" si="528"/>
        <v>0</v>
      </c>
      <c r="BM267" s="51">
        <f t="shared" si="529"/>
        <v>0</v>
      </c>
      <c r="BN267" s="53">
        <f t="shared" si="621"/>
        <v>0</v>
      </c>
      <c r="BO267" s="53">
        <f t="shared" si="622"/>
        <v>0</v>
      </c>
      <c r="BP267" s="53">
        <f t="shared" si="623"/>
        <v>0</v>
      </c>
      <c r="BQ267" s="53">
        <f t="shared" si="624"/>
        <v>0</v>
      </c>
      <c r="BR267" s="53">
        <f t="shared" si="625"/>
        <v>0</v>
      </c>
      <c r="BS267" s="53">
        <f t="shared" si="626"/>
        <v>0</v>
      </c>
      <c r="BT267" s="53">
        <f t="shared" si="627"/>
        <v>0</v>
      </c>
      <c r="BU267" s="53">
        <f t="shared" si="628"/>
        <v>0</v>
      </c>
      <c r="BV267" s="53">
        <f t="shared" si="629"/>
        <v>0</v>
      </c>
      <c r="BW267" s="53">
        <f t="shared" si="630"/>
        <v>0</v>
      </c>
      <c r="BX267" s="53">
        <f t="shared" si="631"/>
        <v>0</v>
      </c>
      <c r="BY267" s="53">
        <f t="shared" si="632"/>
        <v>0</v>
      </c>
      <c r="BZ267" s="10">
        <f t="shared" si="530"/>
        <v>0</v>
      </c>
      <c r="CA267" s="54">
        <f t="shared" si="531"/>
        <v>0</v>
      </c>
      <c r="CB267" s="10">
        <f t="shared" si="532"/>
        <v>0</v>
      </c>
      <c r="CC267" s="53" cm="1">
        <f t="array" aca="1" ref="CC267" ca="1">BZ267*CELL("contents",$Q267)</f>
        <v>0</v>
      </c>
      <c r="CD267" s="53" cm="1">
        <f t="array" aca="1" ref="CD267" ca="1">CA267*CELL("contents",$Q267)</f>
        <v>0</v>
      </c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>
        <f t="shared" si="533"/>
        <v>0</v>
      </c>
      <c r="CR267" s="51">
        <f t="shared" si="534"/>
        <v>0</v>
      </c>
      <c r="CS267" s="53">
        <f t="shared" si="535"/>
        <v>0</v>
      </c>
      <c r="CT267" s="53">
        <f t="shared" si="548"/>
        <v>0</v>
      </c>
      <c r="CU267" s="53">
        <f t="shared" si="549"/>
        <v>0</v>
      </c>
      <c r="CV267" s="53">
        <f t="shared" si="550"/>
        <v>0</v>
      </c>
      <c r="CW267" s="53">
        <f t="shared" si="551"/>
        <v>0</v>
      </c>
      <c r="CX267" s="53">
        <f t="shared" si="552"/>
        <v>0</v>
      </c>
      <c r="CY267" s="53">
        <f t="shared" si="553"/>
        <v>0</v>
      </c>
      <c r="CZ267" s="53">
        <f t="shared" si="554"/>
        <v>0</v>
      </c>
      <c r="DA267" s="53">
        <f t="shared" si="555"/>
        <v>0</v>
      </c>
      <c r="DB267" s="53">
        <f t="shared" si="556"/>
        <v>0</v>
      </c>
      <c r="DC267" s="53">
        <f t="shared" si="557"/>
        <v>0</v>
      </c>
      <c r="DD267" s="53">
        <f t="shared" si="558"/>
        <v>0</v>
      </c>
      <c r="DE267" s="10">
        <f t="shared" si="536"/>
        <v>0</v>
      </c>
      <c r="DF267" s="54">
        <f t="shared" si="537"/>
        <v>0</v>
      </c>
      <c r="DG267" s="10">
        <f t="shared" si="538"/>
        <v>0</v>
      </c>
      <c r="DH267" s="53" cm="1">
        <f t="array" aca="1" ref="DH267" ca="1">DE267*CELL("contents",$Q267)</f>
        <v>0</v>
      </c>
      <c r="DI267" s="53" cm="1">
        <f t="array" aca="1" ref="DI267" ca="1">DF267*CELL("contents",$Q267)</f>
        <v>0</v>
      </c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>
        <f t="shared" si="539"/>
        <v>0</v>
      </c>
      <c r="DW267" s="51">
        <f t="shared" si="540"/>
        <v>0</v>
      </c>
      <c r="DX267" s="53">
        <f t="shared" si="633"/>
        <v>0</v>
      </c>
      <c r="DY267" s="53">
        <f t="shared" si="634"/>
        <v>0</v>
      </c>
      <c r="DZ267" s="53">
        <f t="shared" si="635"/>
        <v>0</v>
      </c>
      <c r="EA267" s="53">
        <f t="shared" si="636"/>
        <v>0</v>
      </c>
      <c r="EB267" s="53">
        <f t="shared" si="637"/>
        <v>0</v>
      </c>
      <c r="EC267" s="53">
        <f t="shared" si="638"/>
        <v>0</v>
      </c>
      <c r="ED267" s="53">
        <f t="shared" si="639"/>
        <v>0</v>
      </c>
      <c r="EE267" s="53">
        <f t="shared" si="640"/>
        <v>0</v>
      </c>
      <c r="EF267" s="53">
        <f t="shared" si="641"/>
        <v>0</v>
      </c>
      <c r="EG267" s="53">
        <f t="shared" si="642"/>
        <v>0</v>
      </c>
      <c r="EH267" s="53">
        <f t="shared" si="643"/>
        <v>0</v>
      </c>
      <c r="EI267" s="53">
        <f t="shared" si="644"/>
        <v>0</v>
      </c>
      <c r="EJ267" s="10">
        <f t="shared" si="541"/>
        <v>0</v>
      </c>
      <c r="EK267" s="54">
        <f t="shared" si="542"/>
        <v>0</v>
      </c>
      <c r="EL267" s="10">
        <f t="shared" si="543"/>
        <v>0</v>
      </c>
      <c r="EM267" s="53" cm="1">
        <f t="array" aca="1" ref="EM267" ca="1">EJ267*CELL("contents",$Q267)</f>
        <v>0</v>
      </c>
      <c r="EN267" s="53" cm="1">
        <f t="array" aca="1" ref="EN267" ca="1">EK267*CELL("contents",$Q267)</f>
        <v>0</v>
      </c>
      <c r="EO267" s="11">
        <f t="shared" si="544"/>
        <v>4698.9000000000005</v>
      </c>
      <c r="EP267" s="2">
        <v>1</v>
      </c>
      <c r="EQ267" s="2">
        <f t="shared" ref="EQ267:ET267" si="659">EP267*1.0215</f>
        <v>1.0215000000000001</v>
      </c>
      <c r="ER267" s="2">
        <f t="shared" si="659"/>
        <v>1.0434622500000001</v>
      </c>
      <c r="ES267" s="2">
        <f t="shared" si="659"/>
        <v>1.0658966883750003</v>
      </c>
      <c r="ET267" s="2">
        <f t="shared" si="659"/>
        <v>1.0888134671750629</v>
      </c>
      <c r="EU267" s="53">
        <f t="shared" si="646"/>
        <v>4698.9000000000005</v>
      </c>
      <c r="EV267" s="53">
        <f t="shared" si="546"/>
        <v>0</v>
      </c>
      <c r="EW267" s="69">
        <f t="shared" si="647"/>
        <v>0</v>
      </c>
      <c r="EX267" s="69">
        <f t="shared" si="648"/>
        <v>0</v>
      </c>
      <c r="EY267" s="9">
        <f t="shared" si="560"/>
        <v>0</v>
      </c>
      <c r="EZ267" s="9">
        <f t="shared" si="522"/>
        <v>0</v>
      </c>
      <c r="FA267" s="9">
        <f t="shared" si="523"/>
        <v>0</v>
      </c>
      <c r="FB267" s="9">
        <f t="shared" si="524"/>
        <v>0</v>
      </c>
      <c r="FC267" t="s">
        <v>1541</v>
      </c>
    </row>
    <row r="268" spans="1:159" ht="25.5" x14ac:dyDescent="0.25">
      <c r="A268" s="2">
        <v>1.2</v>
      </c>
      <c r="B268" s="3" t="s">
        <v>705</v>
      </c>
      <c r="C268" s="4" t="s">
        <v>157</v>
      </c>
      <c r="D268" s="2" t="s">
        <v>706</v>
      </c>
      <c r="E268" s="21" t="s">
        <v>707</v>
      </c>
      <c r="F268" s="2"/>
      <c r="G268" s="4" t="s">
        <v>151</v>
      </c>
      <c r="H268" s="6" t="s">
        <v>163</v>
      </c>
      <c r="I268" s="4" t="s">
        <v>269</v>
      </c>
      <c r="J268" s="7" t="s">
        <v>154</v>
      </c>
      <c r="K268" s="75">
        <v>77</v>
      </c>
      <c r="L268" s="81">
        <v>77</v>
      </c>
      <c r="M268" s="56">
        <v>0</v>
      </c>
      <c r="N268" s="86">
        <v>0</v>
      </c>
      <c r="O268" s="6" t="s">
        <v>155</v>
      </c>
      <c r="P268" s="2" t="s">
        <v>352</v>
      </c>
      <c r="Q268" s="200">
        <f>VLOOKUP(P268,Contingencies!$A$2:$D$7,4,FALSE)</f>
        <v>0.2</v>
      </c>
      <c r="R268" s="53">
        <f t="shared" si="608"/>
        <v>1258.4880000000003</v>
      </c>
      <c r="S268" s="67">
        <f t="shared" si="649"/>
        <v>0</v>
      </c>
      <c r="T268" s="4"/>
      <c r="U268" s="2"/>
      <c r="V268" s="2"/>
      <c r="W268" s="37">
        <v>80</v>
      </c>
      <c r="X268" s="2"/>
      <c r="Y268" s="38"/>
      <c r="Z268" s="38"/>
      <c r="AA268" s="38"/>
      <c r="AB268" s="38"/>
      <c r="AC268" s="38"/>
      <c r="AD268" s="2"/>
      <c r="AE268" s="2"/>
      <c r="AF268" s="2"/>
      <c r="AG268" s="2">
        <f t="shared" si="650"/>
        <v>80</v>
      </c>
      <c r="AH268" s="51">
        <f t="shared" si="525"/>
        <v>0.53333333333333333</v>
      </c>
      <c r="AI268" s="53">
        <f t="shared" si="609"/>
        <v>0</v>
      </c>
      <c r="AJ268" s="53">
        <f t="shared" si="610"/>
        <v>0</v>
      </c>
      <c r="AK268" s="53">
        <f t="shared" si="611"/>
        <v>6292.4400000000005</v>
      </c>
      <c r="AL268" s="53">
        <f t="shared" si="612"/>
        <v>0</v>
      </c>
      <c r="AM268" s="53">
        <f t="shared" si="613"/>
        <v>0</v>
      </c>
      <c r="AN268" s="53">
        <f t="shared" si="614"/>
        <v>0</v>
      </c>
      <c r="AO268" s="53">
        <f t="shared" si="615"/>
        <v>0</v>
      </c>
      <c r="AP268" s="53">
        <f t="shared" si="616"/>
        <v>0</v>
      </c>
      <c r="AQ268" s="53">
        <f t="shared" si="617"/>
        <v>0</v>
      </c>
      <c r="AR268" s="53">
        <f t="shared" si="618"/>
        <v>0</v>
      </c>
      <c r="AS268" s="53">
        <f t="shared" si="619"/>
        <v>0</v>
      </c>
      <c r="AT268" s="53">
        <f t="shared" si="620"/>
        <v>0</v>
      </c>
      <c r="AU268" s="10">
        <f t="shared" si="526"/>
        <v>6292.4400000000005</v>
      </c>
      <c r="AV268" s="54">
        <f t="shared" si="547"/>
        <v>0</v>
      </c>
      <c r="AW268" s="10">
        <f t="shared" si="527"/>
        <v>6292.4400000000005</v>
      </c>
      <c r="AX268" s="53" cm="1">
        <f t="array" aca="1" ref="AX268" ca="1">AU268*CELL("contents",$Q268)</f>
        <v>1258.4880000000003</v>
      </c>
      <c r="AY268" s="53" cm="1">
        <f t="array" aca="1" ref="AY268" ca="1">AV268*CELL("contents",$Q268)</f>
        <v>0</v>
      </c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>
        <f t="shared" si="528"/>
        <v>0</v>
      </c>
      <c r="BM268" s="51">
        <f t="shared" si="529"/>
        <v>0</v>
      </c>
      <c r="BN268" s="53">
        <f t="shared" si="621"/>
        <v>0</v>
      </c>
      <c r="BO268" s="53">
        <f t="shared" si="622"/>
        <v>0</v>
      </c>
      <c r="BP268" s="53">
        <f t="shared" si="623"/>
        <v>0</v>
      </c>
      <c r="BQ268" s="53">
        <f t="shared" si="624"/>
        <v>0</v>
      </c>
      <c r="BR268" s="53">
        <f t="shared" si="625"/>
        <v>0</v>
      </c>
      <c r="BS268" s="53">
        <f t="shared" si="626"/>
        <v>0</v>
      </c>
      <c r="BT268" s="53">
        <f t="shared" si="627"/>
        <v>0</v>
      </c>
      <c r="BU268" s="53">
        <f t="shared" si="628"/>
        <v>0</v>
      </c>
      <c r="BV268" s="53">
        <f t="shared" si="629"/>
        <v>0</v>
      </c>
      <c r="BW268" s="53">
        <f t="shared" si="630"/>
        <v>0</v>
      </c>
      <c r="BX268" s="53">
        <f t="shared" si="631"/>
        <v>0</v>
      </c>
      <c r="BY268" s="53">
        <f t="shared" si="632"/>
        <v>0</v>
      </c>
      <c r="BZ268" s="10">
        <f t="shared" si="530"/>
        <v>0</v>
      </c>
      <c r="CA268" s="54">
        <f t="shared" si="531"/>
        <v>0</v>
      </c>
      <c r="CB268" s="10">
        <f t="shared" si="532"/>
        <v>0</v>
      </c>
      <c r="CC268" s="53" cm="1">
        <f t="array" aca="1" ref="CC268" ca="1">BZ268*CELL("contents",$Q268)</f>
        <v>0</v>
      </c>
      <c r="CD268" s="53" cm="1">
        <f t="array" aca="1" ref="CD268" ca="1">CA268*CELL("contents",$Q268)</f>
        <v>0</v>
      </c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>
        <f t="shared" si="533"/>
        <v>0</v>
      </c>
      <c r="CR268" s="51">
        <f t="shared" si="534"/>
        <v>0</v>
      </c>
      <c r="CS268" s="53">
        <f t="shared" si="535"/>
        <v>0</v>
      </c>
      <c r="CT268" s="53">
        <f t="shared" si="548"/>
        <v>0</v>
      </c>
      <c r="CU268" s="53">
        <f t="shared" si="549"/>
        <v>0</v>
      </c>
      <c r="CV268" s="53">
        <f t="shared" si="550"/>
        <v>0</v>
      </c>
      <c r="CW268" s="53">
        <f t="shared" si="551"/>
        <v>0</v>
      </c>
      <c r="CX268" s="53">
        <f t="shared" si="552"/>
        <v>0</v>
      </c>
      <c r="CY268" s="53">
        <f t="shared" si="553"/>
        <v>0</v>
      </c>
      <c r="CZ268" s="53">
        <f t="shared" si="554"/>
        <v>0</v>
      </c>
      <c r="DA268" s="53">
        <f t="shared" si="555"/>
        <v>0</v>
      </c>
      <c r="DB268" s="53">
        <f t="shared" si="556"/>
        <v>0</v>
      </c>
      <c r="DC268" s="53">
        <f t="shared" si="557"/>
        <v>0</v>
      </c>
      <c r="DD268" s="53">
        <f t="shared" si="558"/>
        <v>0</v>
      </c>
      <c r="DE268" s="10">
        <f t="shared" si="536"/>
        <v>0</v>
      </c>
      <c r="DF268" s="54">
        <f t="shared" si="537"/>
        <v>0</v>
      </c>
      <c r="DG268" s="10">
        <f t="shared" si="538"/>
        <v>0</v>
      </c>
      <c r="DH268" s="53" cm="1">
        <f t="array" aca="1" ref="DH268" ca="1">DE268*CELL("contents",$Q268)</f>
        <v>0</v>
      </c>
      <c r="DI268" s="53" cm="1">
        <f t="array" aca="1" ref="DI268" ca="1">DF268*CELL("contents",$Q268)</f>
        <v>0</v>
      </c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>
        <f t="shared" si="539"/>
        <v>0</v>
      </c>
      <c r="DW268" s="51">
        <f t="shared" si="540"/>
        <v>0</v>
      </c>
      <c r="DX268" s="53">
        <f t="shared" si="633"/>
        <v>0</v>
      </c>
      <c r="DY268" s="53">
        <f t="shared" si="634"/>
        <v>0</v>
      </c>
      <c r="DZ268" s="53">
        <f t="shared" si="635"/>
        <v>0</v>
      </c>
      <c r="EA268" s="53">
        <f t="shared" si="636"/>
        <v>0</v>
      </c>
      <c r="EB268" s="53">
        <f t="shared" si="637"/>
        <v>0</v>
      </c>
      <c r="EC268" s="53">
        <f t="shared" si="638"/>
        <v>0</v>
      </c>
      <c r="ED268" s="53">
        <f t="shared" si="639"/>
        <v>0</v>
      </c>
      <c r="EE268" s="53">
        <f t="shared" si="640"/>
        <v>0</v>
      </c>
      <c r="EF268" s="53">
        <f t="shared" si="641"/>
        <v>0</v>
      </c>
      <c r="EG268" s="53">
        <f t="shared" si="642"/>
        <v>0</v>
      </c>
      <c r="EH268" s="53">
        <f t="shared" si="643"/>
        <v>0</v>
      </c>
      <c r="EI268" s="53">
        <f t="shared" si="644"/>
        <v>0</v>
      </c>
      <c r="EJ268" s="10">
        <f t="shared" si="541"/>
        <v>0</v>
      </c>
      <c r="EK268" s="54">
        <f t="shared" si="542"/>
        <v>0</v>
      </c>
      <c r="EL268" s="10">
        <f t="shared" si="543"/>
        <v>0</v>
      </c>
      <c r="EM268" s="53" cm="1">
        <f t="array" aca="1" ref="EM268" ca="1">EJ268*CELL("contents",$Q268)</f>
        <v>0</v>
      </c>
      <c r="EN268" s="53" cm="1">
        <f t="array" aca="1" ref="EN268" ca="1">EK268*CELL("contents",$Q268)</f>
        <v>0</v>
      </c>
      <c r="EO268" s="11">
        <f t="shared" si="544"/>
        <v>6292.4400000000005</v>
      </c>
      <c r="EP268" s="2">
        <v>1</v>
      </c>
      <c r="EQ268" s="2">
        <f t="shared" ref="EQ268:ET268" si="660">EP268*1.0215</f>
        <v>1.0215000000000001</v>
      </c>
      <c r="ER268" s="2">
        <f t="shared" si="660"/>
        <v>1.0434622500000001</v>
      </c>
      <c r="ES268" s="2">
        <f t="shared" si="660"/>
        <v>1.0658966883750003</v>
      </c>
      <c r="ET268" s="2">
        <f t="shared" si="660"/>
        <v>1.0888134671750629</v>
      </c>
      <c r="EU268" s="53">
        <f t="shared" si="646"/>
        <v>6292.4400000000005</v>
      </c>
      <c r="EV268" s="53">
        <f t="shared" si="546"/>
        <v>0</v>
      </c>
      <c r="EW268" s="69">
        <f t="shared" si="647"/>
        <v>0</v>
      </c>
      <c r="EX268" s="69">
        <f t="shared" si="648"/>
        <v>0</v>
      </c>
      <c r="EY268" s="9">
        <f t="shared" si="560"/>
        <v>0</v>
      </c>
      <c r="EZ268" s="9">
        <f t="shared" si="522"/>
        <v>0</v>
      </c>
      <c r="FA268" s="9">
        <f t="shared" si="523"/>
        <v>0</v>
      </c>
      <c r="FB268" s="9">
        <f t="shared" si="524"/>
        <v>0</v>
      </c>
      <c r="FC268" t="s">
        <v>1541</v>
      </c>
    </row>
    <row r="269" spans="1:159" ht="25.5" x14ac:dyDescent="0.25">
      <c r="A269" s="2">
        <v>1.2</v>
      </c>
      <c r="B269" s="3" t="s">
        <v>705</v>
      </c>
      <c r="C269" s="4" t="s">
        <v>157</v>
      </c>
      <c r="D269" s="2" t="s">
        <v>706</v>
      </c>
      <c r="E269" s="21" t="s">
        <v>707</v>
      </c>
      <c r="F269" s="2"/>
      <c r="G269" s="4" t="s">
        <v>347</v>
      </c>
      <c r="H269" s="6" t="s">
        <v>347</v>
      </c>
      <c r="I269" s="4"/>
      <c r="J269" s="4" t="s">
        <v>154</v>
      </c>
      <c r="K269" s="75"/>
      <c r="L269" s="80">
        <v>1</v>
      </c>
      <c r="M269" s="56">
        <v>0</v>
      </c>
      <c r="N269" s="86">
        <v>0.53</v>
      </c>
      <c r="O269" s="6" t="s">
        <v>155</v>
      </c>
      <c r="P269" s="2" t="s">
        <v>352</v>
      </c>
      <c r="Q269" s="200">
        <f>VLOOKUP(P269,Contingencies!$A$2:$D$7,4,FALSE)</f>
        <v>0.2</v>
      </c>
      <c r="R269" s="53">
        <f t="shared" si="608"/>
        <v>400</v>
      </c>
      <c r="S269" s="67">
        <f t="shared" si="649"/>
        <v>0</v>
      </c>
      <c r="T269" s="4"/>
      <c r="U269" s="2"/>
      <c r="V269" s="2"/>
      <c r="W269" s="37">
        <v>2000</v>
      </c>
      <c r="X269" s="2"/>
      <c r="Y269" s="38"/>
      <c r="Z269" s="38"/>
      <c r="AA269" s="38"/>
      <c r="AB269" s="38"/>
      <c r="AC269" s="38"/>
      <c r="AD269" s="2"/>
      <c r="AE269" s="2"/>
      <c r="AF269" s="2"/>
      <c r="AG269" s="2">
        <f t="shared" si="650"/>
        <v>0</v>
      </c>
      <c r="AH269" s="51">
        <f t="shared" si="525"/>
        <v>0</v>
      </c>
      <c r="AI269" s="53">
        <f t="shared" si="609"/>
        <v>0</v>
      </c>
      <c r="AJ269" s="53">
        <f t="shared" si="610"/>
        <v>0</v>
      </c>
      <c r="AK269" s="53">
        <f t="shared" si="611"/>
        <v>2000</v>
      </c>
      <c r="AL269" s="53">
        <f t="shared" si="612"/>
        <v>0</v>
      </c>
      <c r="AM269" s="53">
        <f t="shared" si="613"/>
        <v>0</v>
      </c>
      <c r="AN269" s="53">
        <f t="shared" si="614"/>
        <v>0</v>
      </c>
      <c r="AO269" s="53">
        <f t="shared" si="615"/>
        <v>0</v>
      </c>
      <c r="AP269" s="53">
        <f t="shared" si="616"/>
        <v>0</v>
      </c>
      <c r="AQ269" s="53">
        <f t="shared" si="617"/>
        <v>0</v>
      </c>
      <c r="AR269" s="53">
        <f t="shared" si="618"/>
        <v>0</v>
      </c>
      <c r="AS269" s="53">
        <f t="shared" si="619"/>
        <v>0</v>
      </c>
      <c r="AT269" s="53">
        <f t="shared" si="620"/>
        <v>0</v>
      </c>
      <c r="AU269" s="10">
        <f t="shared" si="526"/>
        <v>2000</v>
      </c>
      <c r="AV269" s="54">
        <f t="shared" si="547"/>
        <v>0</v>
      </c>
      <c r="AW269" s="10">
        <f t="shared" si="527"/>
        <v>2000</v>
      </c>
      <c r="AX269" s="53" cm="1">
        <f t="array" aca="1" ref="AX269" ca="1">AU269*CELL("contents",$Q269)</f>
        <v>400</v>
      </c>
      <c r="AY269" s="53" cm="1">
        <f t="array" aca="1" ref="AY269" ca="1">AV269*CELL("contents",$Q269)</f>
        <v>0</v>
      </c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>
        <f t="shared" si="528"/>
        <v>0</v>
      </c>
      <c r="BM269" s="51">
        <f t="shared" si="529"/>
        <v>0</v>
      </c>
      <c r="BN269" s="53">
        <f t="shared" si="621"/>
        <v>0</v>
      </c>
      <c r="BO269" s="53">
        <f t="shared" si="622"/>
        <v>0</v>
      </c>
      <c r="BP269" s="53">
        <f t="shared" si="623"/>
        <v>0</v>
      </c>
      <c r="BQ269" s="53">
        <f t="shared" si="624"/>
        <v>0</v>
      </c>
      <c r="BR269" s="53">
        <f t="shared" si="625"/>
        <v>0</v>
      </c>
      <c r="BS269" s="53">
        <f t="shared" si="626"/>
        <v>0</v>
      </c>
      <c r="BT269" s="53">
        <f t="shared" si="627"/>
        <v>0</v>
      </c>
      <c r="BU269" s="53">
        <f t="shared" si="628"/>
        <v>0</v>
      </c>
      <c r="BV269" s="53">
        <f t="shared" si="629"/>
        <v>0</v>
      </c>
      <c r="BW269" s="53">
        <f t="shared" si="630"/>
        <v>0</v>
      </c>
      <c r="BX269" s="53">
        <f t="shared" si="631"/>
        <v>0</v>
      </c>
      <c r="BY269" s="53">
        <f t="shared" si="632"/>
        <v>0</v>
      </c>
      <c r="BZ269" s="10">
        <f t="shared" si="530"/>
        <v>0</v>
      </c>
      <c r="CA269" s="54">
        <f t="shared" si="531"/>
        <v>0</v>
      </c>
      <c r="CB269" s="10">
        <f t="shared" si="532"/>
        <v>0</v>
      </c>
      <c r="CC269" s="53" cm="1">
        <f t="array" aca="1" ref="CC269" ca="1">BZ269*CELL("contents",$Q269)</f>
        <v>0</v>
      </c>
      <c r="CD269" s="53" cm="1">
        <f t="array" aca="1" ref="CD269" ca="1">CA269*CELL("contents",$Q269)</f>
        <v>0</v>
      </c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>
        <f t="shared" si="533"/>
        <v>0</v>
      </c>
      <c r="CR269" s="51">
        <f t="shared" si="534"/>
        <v>0</v>
      </c>
      <c r="CS269" s="53">
        <f t="shared" si="535"/>
        <v>0</v>
      </c>
      <c r="CT269" s="53">
        <f t="shared" si="548"/>
        <v>0</v>
      </c>
      <c r="CU269" s="53">
        <f t="shared" si="549"/>
        <v>0</v>
      </c>
      <c r="CV269" s="53">
        <f t="shared" si="550"/>
        <v>0</v>
      </c>
      <c r="CW269" s="53">
        <f t="shared" si="551"/>
        <v>0</v>
      </c>
      <c r="CX269" s="53">
        <f t="shared" si="552"/>
        <v>0</v>
      </c>
      <c r="CY269" s="53">
        <f t="shared" si="553"/>
        <v>0</v>
      </c>
      <c r="CZ269" s="53">
        <f t="shared" si="554"/>
        <v>0</v>
      </c>
      <c r="DA269" s="53">
        <f t="shared" si="555"/>
        <v>0</v>
      </c>
      <c r="DB269" s="53">
        <f t="shared" si="556"/>
        <v>0</v>
      </c>
      <c r="DC269" s="53">
        <f t="shared" si="557"/>
        <v>0</v>
      </c>
      <c r="DD269" s="53">
        <f t="shared" si="558"/>
        <v>0</v>
      </c>
      <c r="DE269" s="10">
        <f t="shared" si="536"/>
        <v>0</v>
      </c>
      <c r="DF269" s="54">
        <f t="shared" si="537"/>
        <v>0</v>
      </c>
      <c r="DG269" s="10">
        <f t="shared" si="538"/>
        <v>0</v>
      </c>
      <c r="DH269" s="53" cm="1">
        <f t="array" aca="1" ref="DH269" ca="1">DE269*CELL("contents",$Q269)</f>
        <v>0</v>
      </c>
      <c r="DI269" s="53" cm="1">
        <f t="array" aca="1" ref="DI269" ca="1">DF269*CELL("contents",$Q269)</f>
        <v>0</v>
      </c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>
        <f t="shared" si="539"/>
        <v>0</v>
      </c>
      <c r="DW269" s="51">
        <f t="shared" si="540"/>
        <v>0</v>
      </c>
      <c r="DX269" s="53">
        <f t="shared" si="633"/>
        <v>0</v>
      </c>
      <c r="DY269" s="53">
        <f t="shared" si="634"/>
        <v>0</v>
      </c>
      <c r="DZ269" s="53">
        <f t="shared" si="635"/>
        <v>0</v>
      </c>
      <c r="EA269" s="53">
        <f t="shared" si="636"/>
        <v>0</v>
      </c>
      <c r="EB269" s="53">
        <f t="shared" si="637"/>
        <v>0</v>
      </c>
      <c r="EC269" s="53">
        <f t="shared" si="638"/>
        <v>0</v>
      </c>
      <c r="ED269" s="53">
        <f t="shared" si="639"/>
        <v>0</v>
      </c>
      <c r="EE269" s="53">
        <f t="shared" si="640"/>
        <v>0</v>
      </c>
      <c r="EF269" s="53">
        <f t="shared" si="641"/>
        <v>0</v>
      </c>
      <c r="EG269" s="53">
        <f t="shared" si="642"/>
        <v>0</v>
      </c>
      <c r="EH269" s="53">
        <f t="shared" si="643"/>
        <v>0</v>
      </c>
      <c r="EI269" s="53">
        <f t="shared" si="644"/>
        <v>0</v>
      </c>
      <c r="EJ269" s="10">
        <f t="shared" si="541"/>
        <v>0</v>
      </c>
      <c r="EK269" s="54">
        <f t="shared" si="542"/>
        <v>0</v>
      </c>
      <c r="EL269" s="10">
        <f t="shared" si="543"/>
        <v>0</v>
      </c>
      <c r="EM269" s="53" cm="1">
        <f t="array" aca="1" ref="EM269" ca="1">EJ269*CELL("contents",$Q269)</f>
        <v>0</v>
      </c>
      <c r="EN269" s="53" cm="1">
        <f t="array" aca="1" ref="EN269" ca="1">EK269*CELL("contents",$Q269)</f>
        <v>0</v>
      </c>
      <c r="EO269" s="11">
        <f t="shared" si="544"/>
        <v>2000</v>
      </c>
      <c r="EP269" s="2">
        <v>1</v>
      </c>
      <c r="EQ269" s="2">
        <f t="shared" ref="EQ269:ET269" si="661">EP269*1.0215</f>
        <v>1.0215000000000001</v>
      </c>
      <c r="ER269" s="2">
        <f t="shared" si="661"/>
        <v>1.0434622500000001</v>
      </c>
      <c r="ES269" s="2">
        <f t="shared" si="661"/>
        <v>1.0658966883750003</v>
      </c>
      <c r="ET269" s="2">
        <f t="shared" si="661"/>
        <v>1.0888134671750629</v>
      </c>
      <c r="EU269" s="53">
        <f t="shared" si="646"/>
        <v>0</v>
      </c>
      <c r="EV269" s="53">
        <f t="shared" si="546"/>
        <v>0</v>
      </c>
      <c r="EW269" s="69">
        <f t="shared" si="647"/>
        <v>0</v>
      </c>
      <c r="EX269" s="69">
        <f t="shared" si="648"/>
        <v>0</v>
      </c>
      <c r="EY269" s="9">
        <f t="shared" si="560"/>
        <v>0</v>
      </c>
      <c r="EZ269" s="9">
        <f t="shared" si="522"/>
        <v>0</v>
      </c>
      <c r="FA269" s="9">
        <f t="shared" si="523"/>
        <v>0</v>
      </c>
      <c r="FB269" s="9">
        <f t="shared" si="524"/>
        <v>0</v>
      </c>
      <c r="FC269" t="s">
        <v>1541</v>
      </c>
    </row>
    <row r="270" spans="1:159" ht="25.5" x14ac:dyDescent="0.25">
      <c r="A270" s="2">
        <v>1.2</v>
      </c>
      <c r="B270" s="3" t="s">
        <v>708</v>
      </c>
      <c r="C270" s="4" t="s">
        <v>157</v>
      </c>
      <c r="D270" s="2" t="s">
        <v>709</v>
      </c>
      <c r="E270" s="21" t="s">
        <v>710</v>
      </c>
      <c r="F270" s="2"/>
      <c r="G270" s="4" t="s">
        <v>151</v>
      </c>
      <c r="H270" s="6" t="s">
        <v>163</v>
      </c>
      <c r="I270" s="4" t="s">
        <v>167</v>
      </c>
      <c r="J270" s="7" t="s">
        <v>154</v>
      </c>
      <c r="K270" s="75">
        <v>115</v>
      </c>
      <c r="L270" s="81">
        <v>115</v>
      </c>
      <c r="M270" s="56">
        <v>0</v>
      </c>
      <c r="N270" s="86">
        <v>0</v>
      </c>
      <c r="O270" s="6" t="s">
        <v>155</v>
      </c>
      <c r="P270" s="2" t="s">
        <v>352</v>
      </c>
      <c r="Q270" s="200">
        <f>VLOOKUP(P270,Contingencies!$A$2:$D$7,4,FALSE)</f>
        <v>0.2</v>
      </c>
      <c r="R270" s="53">
        <f t="shared" si="608"/>
        <v>1879.5600000000004</v>
      </c>
      <c r="S270" s="67">
        <f t="shared" si="649"/>
        <v>0</v>
      </c>
      <c r="T270" s="4"/>
      <c r="U270" s="2"/>
      <c r="V270" s="2"/>
      <c r="W270" s="42"/>
      <c r="X270" s="37">
        <v>80</v>
      </c>
      <c r="Y270" s="38"/>
      <c r="Z270" s="38"/>
      <c r="AA270" s="38"/>
      <c r="AB270" s="38"/>
      <c r="AC270" s="38"/>
      <c r="AD270" s="2"/>
      <c r="AE270" s="2"/>
      <c r="AF270" s="2"/>
      <c r="AG270" s="2">
        <f t="shared" si="650"/>
        <v>80</v>
      </c>
      <c r="AH270" s="51">
        <f t="shared" si="525"/>
        <v>0.53333333333333333</v>
      </c>
      <c r="AI270" s="53">
        <f t="shared" si="609"/>
        <v>0</v>
      </c>
      <c r="AJ270" s="53">
        <f t="shared" si="610"/>
        <v>0</v>
      </c>
      <c r="AK270" s="53">
        <f t="shared" si="611"/>
        <v>0</v>
      </c>
      <c r="AL270" s="53">
        <f t="shared" si="612"/>
        <v>9397.8000000000011</v>
      </c>
      <c r="AM270" s="53">
        <f t="shared" si="613"/>
        <v>0</v>
      </c>
      <c r="AN270" s="53">
        <f t="shared" si="614"/>
        <v>0</v>
      </c>
      <c r="AO270" s="53">
        <f t="shared" si="615"/>
        <v>0</v>
      </c>
      <c r="AP270" s="53">
        <f t="shared" si="616"/>
        <v>0</v>
      </c>
      <c r="AQ270" s="53">
        <f t="shared" si="617"/>
        <v>0</v>
      </c>
      <c r="AR270" s="53">
        <f t="shared" si="618"/>
        <v>0</v>
      </c>
      <c r="AS270" s="53">
        <f t="shared" si="619"/>
        <v>0</v>
      </c>
      <c r="AT270" s="53">
        <f t="shared" si="620"/>
        <v>0</v>
      </c>
      <c r="AU270" s="10">
        <f t="shared" si="526"/>
        <v>9397.8000000000011</v>
      </c>
      <c r="AV270" s="54">
        <f t="shared" si="547"/>
        <v>0</v>
      </c>
      <c r="AW270" s="10">
        <f t="shared" si="527"/>
        <v>9397.8000000000011</v>
      </c>
      <c r="AX270" s="53" cm="1">
        <f t="array" aca="1" ref="AX270" ca="1">AU270*CELL("contents",$Q270)</f>
        <v>1879.5600000000004</v>
      </c>
      <c r="AY270" s="53" cm="1">
        <f t="array" aca="1" ref="AY270" ca="1">AV270*CELL("contents",$Q270)</f>
        <v>0</v>
      </c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>
        <f t="shared" si="528"/>
        <v>0</v>
      </c>
      <c r="BM270" s="51">
        <f t="shared" si="529"/>
        <v>0</v>
      </c>
      <c r="BN270" s="53">
        <f t="shared" si="621"/>
        <v>0</v>
      </c>
      <c r="BO270" s="53">
        <f t="shared" si="622"/>
        <v>0</v>
      </c>
      <c r="BP270" s="53">
        <f t="shared" si="623"/>
        <v>0</v>
      </c>
      <c r="BQ270" s="53">
        <f t="shared" si="624"/>
        <v>0</v>
      </c>
      <c r="BR270" s="53">
        <f t="shared" si="625"/>
        <v>0</v>
      </c>
      <c r="BS270" s="53">
        <f t="shared" si="626"/>
        <v>0</v>
      </c>
      <c r="BT270" s="53">
        <f t="shared" si="627"/>
        <v>0</v>
      </c>
      <c r="BU270" s="53">
        <f t="shared" si="628"/>
        <v>0</v>
      </c>
      <c r="BV270" s="53">
        <f t="shared" si="629"/>
        <v>0</v>
      </c>
      <c r="BW270" s="53">
        <f t="shared" si="630"/>
        <v>0</v>
      </c>
      <c r="BX270" s="53">
        <f t="shared" si="631"/>
        <v>0</v>
      </c>
      <c r="BY270" s="53">
        <f t="shared" si="632"/>
        <v>0</v>
      </c>
      <c r="BZ270" s="10">
        <f t="shared" si="530"/>
        <v>0</v>
      </c>
      <c r="CA270" s="54">
        <f t="shared" si="531"/>
        <v>0</v>
      </c>
      <c r="CB270" s="10">
        <f t="shared" si="532"/>
        <v>0</v>
      </c>
      <c r="CC270" s="53" cm="1">
        <f t="array" aca="1" ref="CC270" ca="1">BZ270*CELL("contents",$Q270)</f>
        <v>0</v>
      </c>
      <c r="CD270" s="53" cm="1">
        <f t="array" aca="1" ref="CD270" ca="1">CA270*CELL("contents",$Q270)</f>
        <v>0</v>
      </c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>
        <f t="shared" si="533"/>
        <v>0</v>
      </c>
      <c r="CR270" s="51">
        <f t="shared" si="534"/>
        <v>0</v>
      </c>
      <c r="CS270" s="53">
        <f t="shared" si="535"/>
        <v>0</v>
      </c>
      <c r="CT270" s="53">
        <f t="shared" si="548"/>
        <v>0</v>
      </c>
      <c r="CU270" s="53">
        <f t="shared" si="549"/>
        <v>0</v>
      </c>
      <c r="CV270" s="53">
        <f t="shared" si="550"/>
        <v>0</v>
      </c>
      <c r="CW270" s="53">
        <f t="shared" si="551"/>
        <v>0</v>
      </c>
      <c r="CX270" s="53">
        <f t="shared" si="552"/>
        <v>0</v>
      </c>
      <c r="CY270" s="53">
        <f t="shared" si="553"/>
        <v>0</v>
      </c>
      <c r="CZ270" s="53">
        <f t="shared" si="554"/>
        <v>0</v>
      </c>
      <c r="DA270" s="53">
        <f t="shared" si="555"/>
        <v>0</v>
      </c>
      <c r="DB270" s="53">
        <f t="shared" si="556"/>
        <v>0</v>
      </c>
      <c r="DC270" s="53">
        <f t="shared" si="557"/>
        <v>0</v>
      </c>
      <c r="DD270" s="53">
        <f t="shared" si="558"/>
        <v>0</v>
      </c>
      <c r="DE270" s="10">
        <f t="shared" si="536"/>
        <v>0</v>
      </c>
      <c r="DF270" s="54">
        <f t="shared" si="537"/>
        <v>0</v>
      </c>
      <c r="DG270" s="10">
        <f t="shared" si="538"/>
        <v>0</v>
      </c>
      <c r="DH270" s="53" cm="1">
        <f t="array" aca="1" ref="DH270" ca="1">DE270*CELL("contents",$Q270)</f>
        <v>0</v>
      </c>
      <c r="DI270" s="53" cm="1">
        <f t="array" aca="1" ref="DI270" ca="1">DF270*CELL("contents",$Q270)</f>
        <v>0</v>
      </c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>
        <f t="shared" si="539"/>
        <v>0</v>
      </c>
      <c r="DW270" s="51">
        <f t="shared" si="540"/>
        <v>0</v>
      </c>
      <c r="DX270" s="53">
        <f t="shared" si="633"/>
        <v>0</v>
      </c>
      <c r="DY270" s="53">
        <f t="shared" si="634"/>
        <v>0</v>
      </c>
      <c r="DZ270" s="53">
        <f t="shared" si="635"/>
        <v>0</v>
      </c>
      <c r="EA270" s="53">
        <f t="shared" si="636"/>
        <v>0</v>
      </c>
      <c r="EB270" s="53">
        <f t="shared" si="637"/>
        <v>0</v>
      </c>
      <c r="EC270" s="53">
        <f t="shared" si="638"/>
        <v>0</v>
      </c>
      <c r="ED270" s="53">
        <f t="shared" si="639"/>
        <v>0</v>
      </c>
      <c r="EE270" s="53">
        <f t="shared" si="640"/>
        <v>0</v>
      </c>
      <c r="EF270" s="53">
        <f t="shared" si="641"/>
        <v>0</v>
      </c>
      <c r="EG270" s="53">
        <f t="shared" si="642"/>
        <v>0</v>
      </c>
      <c r="EH270" s="53">
        <f t="shared" si="643"/>
        <v>0</v>
      </c>
      <c r="EI270" s="53">
        <f t="shared" si="644"/>
        <v>0</v>
      </c>
      <c r="EJ270" s="10">
        <f t="shared" si="541"/>
        <v>0</v>
      </c>
      <c r="EK270" s="54">
        <f t="shared" si="542"/>
        <v>0</v>
      </c>
      <c r="EL270" s="10">
        <f t="shared" si="543"/>
        <v>0</v>
      </c>
      <c r="EM270" s="53" cm="1">
        <f t="array" aca="1" ref="EM270" ca="1">EJ270*CELL("contents",$Q270)</f>
        <v>0</v>
      </c>
      <c r="EN270" s="53" cm="1">
        <f t="array" aca="1" ref="EN270" ca="1">EK270*CELL("contents",$Q270)</f>
        <v>0</v>
      </c>
      <c r="EO270" s="11">
        <f t="shared" si="544"/>
        <v>9397.8000000000011</v>
      </c>
      <c r="EP270" s="2">
        <v>1</v>
      </c>
      <c r="EQ270" s="2">
        <f t="shared" ref="EQ270:ET270" si="662">EP270*1.0215</f>
        <v>1.0215000000000001</v>
      </c>
      <c r="ER270" s="2">
        <f t="shared" si="662"/>
        <v>1.0434622500000001</v>
      </c>
      <c r="ES270" s="2">
        <f t="shared" si="662"/>
        <v>1.0658966883750003</v>
      </c>
      <c r="ET270" s="2">
        <f t="shared" si="662"/>
        <v>1.0888134671750629</v>
      </c>
      <c r="EU270" s="53">
        <f t="shared" si="646"/>
        <v>9397.8000000000011</v>
      </c>
      <c r="EV270" s="53">
        <f t="shared" si="546"/>
        <v>0</v>
      </c>
      <c r="EW270" s="69">
        <f t="shared" si="647"/>
        <v>0</v>
      </c>
      <c r="EX270" s="69">
        <f t="shared" si="648"/>
        <v>0</v>
      </c>
      <c r="EY270" s="9">
        <f t="shared" si="560"/>
        <v>0</v>
      </c>
      <c r="EZ270" s="9">
        <f t="shared" si="522"/>
        <v>0</v>
      </c>
      <c r="FA270" s="9">
        <f t="shared" si="523"/>
        <v>0</v>
      </c>
      <c r="FB270" s="9">
        <f t="shared" si="524"/>
        <v>0</v>
      </c>
      <c r="FC270" t="s">
        <v>1541</v>
      </c>
    </row>
    <row r="271" spans="1:159" ht="25.5" x14ac:dyDescent="0.25">
      <c r="A271" s="2">
        <v>1.2</v>
      </c>
      <c r="B271" s="3" t="s">
        <v>711</v>
      </c>
      <c r="C271" s="4" t="s">
        <v>157</v>
      </c>
      <c r="D271" s="2" t="s">
        <v>712</v>
      </c>
      <c r="E271" s="21" t="s">
        <v>713</v>
      </c>
      <c r="F271" s="2"/>
      <c r="G271" s="4" t="s">
        <v>151</v>
      </c>
      <c r="H271" s="6" t="s">
        <v>163</v>
      </c>
      <c r="I271" s="4" t="s">
        <v>167</v>
      </c>
      <c r="J271" s="7" t="s">
        <v>154</v>
      </c>
      <c r="K271" s="75">
        <v>115</v>
      </c>
      <c r="L271" s="81">
        <v>115</v>
      </c>
      <c r="M271" s="56">
        <v>0</v>
      </c>
      <c r="N271" s="86">
        <v>0</v>
      </c>
      <c r="O271" s="6" t="s">
        <v>155</v>
      </c>
      <c r="P271" s="2" t="s">
        <v>352</v>
      </c>
      <c r="Q271" s="200">
        <f>VLOOKUP(P271,Contingencies!$A$2:$D$7,4,FALSE)</f>
        <v>0.2</v>
      </c>
      <c r="R271" s="53">
        <f t="shared" si="608"/>
        <v>2819.34</v>
      </c>
      <c r="S271" s="67">
        <f t="shared" si="649"/>
        <v>0</v>
      </c>
      <c r="T271" s="4"/>
      <c r="U271" s="37">
        <v>120</v>
      </c>
      <c r="V271" s="2"/>
      <c r="W271" s="42"/>
      <c r="X271" s="2"/>
      <c r="Y271" s="38"/>
      <c r="Z271" s="38"/>
      <c r="AA271" s="38"/>
      <c r="AB271" s="38"/>
      <c r="AC271" s="38"/>
      <c r="AD271" s="2"/>
      <c r="AE271" s="2"/>
      <c r="AF271" s="2"/>
      <c r="AG271" s="2">
        <f t="shared" si="650"/>
        <v>120</v>
      </c>
      <c r="AH271" s="51">
        <f t="shared" si="525"/>
        <v>0.8</v>
      </c>
      <c r="AI271" s="53">
        <f t="shared" si="609"/>
        <v>14096.7</v>
      </c>
      <c r="AJ271" s="53">
        <f t="shared" si="610"/>
        <v>0</v>
      </c>
      <c r="AK271" s="53">
        <f t="shared" si="611"/>
        <v>0</v>
      </c>
      <c r="AL271" s="53">
        <f t="shared" si="612"/>
        <v>0</v>
      </c>
      <c r="AM271" s="53">
        <f t="shared" si="613"/>
        <v>0</v>
      </c>
      <c r="AN271" s="53">
        <f t="shared" si="614"/>
        <v>0</v>
      </c>
      <c r="AO271" s="53">
        <f t="shared" si="615"/>
        <v>0</v>
      </c>
      <c r="AP271" s="53">
        <f t="shared" si="616"/>
        <v>0</v>
      </c>
      <c r="AQ271" s="53">
        <f t="shared" si="617"/>
        <v>0</v>
      </c>
      <c r="AR271" s="53">
        <f t="shared" si="618"/>
        <v>0</v>
      </c>
      <c r="AS271" s="53">
        <f t="shared" si="619"/>
        <v>0</v>
      </c>
      <c r="AT271" s="53">
        <f t="shared" si="620"/>
        <v>0</v>
      </c>
      <c r="AU271" s="10">
        <f t="shared" si="526"/>
        <v>14096.7</v>
      </c>
      <c r="AV271" s="54">
        <f t="shared" si="547"/>
        <v>0</v>
      </c>
      <c r="AW271" s="10">
        <f t="shared" si="527"/>
        <v>14096.7</v>
      </c>
      <c r="AX271" s="53" cm="1">
        <f t="array" aca="1" ref="AX271" ca="1">AU271*CELL("contents",$Q271)</f>
        <v>2819.34</v>
      </c>
      <c r="AY271" s="53" cm="1">
        <f t="array" aca="1" ref="AY271" ca="1">AV271*CELL("contents",$Q271)</f>
        <v>0</v>
      </c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>
        <f t="shared" si="528"/>
        <v>0</v>
      </c>
      <c r="BM271" s="51">
        <f t="shared" si="529"/>
        <v>0</v>
      </c>
      <c r="BN271" s="53">
        <f t="shared" si="621"/>
        <v>0</v>
      </c>
      <c r="BO271" s="53">
        <f t="shared" si="622"/>
        <v>0</v>
      </c>
      <c r="BP271" s="53">
        <f t="shared" si="623"/>
        <v>0</v>
      </c>
      <c r="BQ271" s="53">
        <f t="shared" si="624"/>
        <v>0</v>
      </c>
      <c r="BR271" s="53">
        <f t="shared" si="625"/>
        <v>0</v>
      </c>
      <c r="BS271" s="53">
        <f t="shared" si="626"/>
        <v>0</v>
      </c>
      <c r="BT271" s="53">
        <f t="shared" si="627"/>
        <v>0</v>
      </c>
      <c r="BU271" s="53">
        <f t="shared" si="628"/>
        <v>0</v>
      </c>
      <c r="BV271" s="53">
        <f t="shared" si="629"/>
        <v>0</v>
      </c>
      <c r="BW271" s="53">
        <f t="shared" si="630"/>
        <v>0</v>
      </c>
      <c r="BX271" s="53">
        <f t="shared" si="631"/>
        <v>0</v>
      </c>
      <c r="BY271" s="53">
        <f t="shared" si="632"/>
        <v>0</v>
      </c>
      <c r="BZ271" s="10">
        <f t="shared" si="530"/>
        <v>0</v>
      </c>
      <c r="CA271" s="54">
        <f t="shared" si="531"/>
        <v>0</v>
      </c>
      <c r="CB271" s="10">
        <f t="shared" si="532"/>
        <v>0</v>
      </c>
      <c r="CC271" s="53" cm="1">
        <f t="array" aca="1" ref="CC271" ca="1">BZ271*CELL("contents",$Q271)</f>
        <v>0</v>
      </c>
      <c r="CD271" s="53" cm="1">
        <f t="array" aca="1" ref="CD271" ca="1">CA271*CELL("contents",$Q271)</f>
        <v>0</v>
      </c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>
        <f t="shared" si="533"/>
        <v>0</v>
      </c>
      <c r="CR271" s="51">
        <f t="shared" si="534"/>
        <v>0</v>
      </c>
      <c r="CS271" s="53">
        <f t="shared" si="535"/>
        <v>0</v>
      </c>
      <c r="CT271" s="53">
        <f t="shared" si="548"/>
        <v>0</v>
      </c>
      <c r="CU271" s="53">
        <f t="shared" si="549"/>
        <v>0</v>
      </c>
      <c r="CV271" s="53">
        <f t="shared" si="550"/>
        <v>0</v>
      </c>
      <c r="CW271" s="53">
        <f t="shared" si="551"/>
        <v>0</v>
      </c>
      <c r="CX271" s="53">
        <f t="shared" si="552"/>
        <v>0</v>
      </c>
      <c r="CY271" s="53">
        <f t="shared" si="553"/>
        <v>0</v>
      </c>
      <c r="CZ271" s="53">
        <f t="shared" si="554"/>
        <v>0</v>
      </c>
      <c r="DA271" s="53">
        <f t="shared" si="555"/>
        <v>0</v>
      </c>
      <c r="DB271" s="53">
        <f t="shared" si="556"/>
        <v>0</v>
      </c>
      <c r="DC271" s="53">
        <f t="shared" si="557"/>
        <v>0</v>
      </c>
      <c r="DD271" s="53">
        <f t="shared" si="558"/>
        <v>0</v>
      </c>
      <c r="DE271" s="10">
        <f t="shared" si="536"/>
        <v>0</v>
      </c>
      <c r="DF271" s="54">
        <f t="shared" si="537"/>
        <v>0</v>
      </c>
      <c r="DG271" s="10">
        <f t="shared" si="538"/>
        <v>0</v>
      </c>
      <c r="DH271" s="53" cm="1">
        <f t="array" aca="1" ref="DH271" ca="1">DE271*CELL("contents",$Q271)</f>
        <v>0</v>
      </c>
      <c r="DI271" s="53" cm="1">
        <f t="array" aca="1" ref="DI271" ca="1">DF271*CELL("contents",$Q271)</f>
        <v>0</v>
      </c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>
        <f t="shared" si="539"/>
        <v>0</v>
      </c>
      <c r="DW271" s="51">
        <f t="shared" si="540"/>
        <v>0</v>
      </c>
      <c r="DX271" s="53">
        <f t="shared" si="633"/>
        <v>0</v>
      </c>
      <c r="DY271" s="53">
        <f t="shared" si="634"/>
        <v>0</v>
      </c>
      <c r="DZ271" s="53">
        <f t="shared" si="635"/>
        <v>0</v>
      </c>
      <c r="EA271" s="53">
        <f t="shared" si="636"/>
        <v>0</v>
      </c>
      <c r="EB271" s="53">
        <f t="shared" si="637"/>
        <v>0</v>
      </c>
      <c r="EC271" s="53">
        <f t="shared" si="638"/>
        <v>0</v>
      </c>
      <c r="ED271" s="53">
        <f t="shared" si="639"/>
        <v>0</v>
      </c>
      <c r="EE271" s="53">
        <f t="shared" si="640"/>
        <v>0</v>
      </c>
      <c r="EF271" s="53">
        <f t="shared" si="641"/>
        <v>0</v>
      </c>
      <c r="EG271" s="53">
        <f t="shared" si="642"/>
        <v>0</v>
      </c>
      <c r="EH271" s="53">
        <f t="shared" si="643"/>
        <v>0</v>
      </c>
      <c r="EI271" s="53">
        <f t="shared" si="644"/>
        <v>0</v>
      </c>
      <c r="EJ271" s="10">
        <f t="shared" si="541"/>
        <v>0</v>
      </c>
      <c r="EK271" s="54">
        <f t="shared" si="542"/>
        <v>0</v>
      </c>
      <c r="EL271" s="10">
        <f t="shared" si="543"/>
        <v>0</v>
      </c>
      <c r="EM271" s="53" cm="1">
        <f t="array" aca="1" ref="EM271" ca="1">EJ271*CELL("contents",$Q271)</f>
        <v>0</v>
      </c>
      <c r="EN271" s="53" cm="1">
        <f t="array" aca="1" ref="EN271" ca="1">EK271*CELL("contents",$Q271)</f>
        <v>0</v>
      </c>
      <c r="EO271" s="11">
        <f t="shared" si="544"/>
        <v>14096.7</v>
      </c>
      <c r="EP271" s="2">
        <v>1</v>
      </c>
      <c r="EQ271" s="2">
        <f t="shared" ref="EQ271:ET271" si="663">EP271*1.0215</f>
        <v>1.0215000000000001</v>
      </c>
      <c r="ER271" s="2">
        <f t="shared" si="663"/>
        <v>1.0434622500000001</v>
      </c>
      <c r="ES271" s="2">
        <f t="shared" si="663"/>
        <v>1.0658966883750003</v>
      </c>
      <c r="ET271" s="2">
        <f t="shared" si="663"/>
        <v>1.0888134671750629</v>
      </c>
      <c r="EU271" s="53">
        <f t="shared" si="646"/>
        <v>14096.7</v>
      </c>
      <c r="EV271" s="53">
        <f t="shared" si="546"/>
        <v>0</v>
      </c>
      <c r="EW271" s="69">
        <f t="shared" si="647"/>
        <v>0</v>
      </c>
      <c r="EX271" s="69">
        <f t="shared" si="648"/>
        <v>0</v>
      </c>
      <c r="EY271" s="9">
        <f t="shared" si="560"/>
        <v>0</v>
      </c>
      <c r="EZ271" s="9">
        <f t="shared" si="522"/>
        <v>0</v>
      </c>
      <c r="FA271" s="9">
        <f t="shared" si="523"/>
        <v>0</v>
      </c>
      <c r="FB271" s="9">
        <f t="shared" si="524"/>
        <v>0</v>
      </c>
      <c r="FC271" t="s">
        <v>1541</v>
      </c>
    </row>
    <row r="272" spans="1:159" ht="25.5" x14ac:dyDescent="0.25">
      <c r="A272" s="2">
        <v>1.2</v>
      </c>
      <c r="B272" s="3" t="s">
        <v>711</v>
      </c>
      <c r="C272" s="4" t="s">
        <v>157</v>
      </c>
      <c r="D272" s="2" t="s">
        <v>712</v>
      </c>
      <c r="E272" s="21" t="s">
        <v>713</v>
      </c>
      <c r="F272" s="2"/>
      <c r="G272" s="4" t="s">
        <v>151</v>
      </c>
      <c r="H272" s="6" t="s">
        <v>163</v>
      </c>
      <c r="I272" s="4" t="s">
        <v>269</v>
      </c>
      <c r="J272" s="7" t="s">
        <v>154</v>
      </c>
      <c r="K272" s="75">
        <v>77</v>
      </c>
      <c r="L272" s="81">
        <v>77</v>
      </c>
      <c r="M272" s="56">
        <v>0</v>
      </c>
      <c r="N272" s="86">
        <v>0</v>
      </c>
      <c r="O272" s="6" t="s">
        <v>155</v>
      </c>
      <c r="P272" s="2" t="s">
        <v>352</v>
      </c>
      <c r="Q272" s="200">
        <f>VLOOKUP(P272,Contingencies!$A$2:$D$7,4,FALSE)</f>
        <v>0.2</v>
      </c>
      <c r="R272" s="53">
        <f t="shared" si="608"/>
        <v>629.24400000000014</v>
      </c>
      <c r="S272" s="67">
        <f t="shared" si="649"/>
        <v>0</v>
      </c>
      <c r="T272" s="4"/>
      <c r="U272" s="37">
        <v>40</v>
      </c>
      <c r="V272" s="2"/>
      <c r="W272" s="42"/>
      <c r="X272" s="2"/>
      <c r="Y272" s="38"/>
      <c r="Z272" s="38"/>
      <c r="AA272" s="38"/>
      <c r="AB272" s="38"/>
      <c r="AC272" s="38"/>
      <c r="AD272" s="2"/>
      <c r="AE272" s="2"/>
      <c r="AF272" s="2"/>
      <c r="AG272" s="2">
        <f t="shared" si="650"/>
        <v>40</v>
      </c>
      <c r="AH272" s="51">
        <f t="shared" si="525"/>
        <v>0.26666666666666666</v>
      </c>
      <c r="AI272" s="53">
        <f t="shared" si="609"/>
        <v>3146.2200000000003</v>
      </c>
      <c r="AJ272" s="53">
        <f t="shared" si="610"/>
        <v>0</v>
      </c>
      <c r="AK272" s="53">
        <f t="shared" si="611"/>
        <v>0</v>
      </c>
      <c r="AL272" s="53">
        <f t="shared" si="612"/>
        <v>0</v>
      </c>
      <c r="AM272" s="53">
        <f t="shared" si="613"/>
        <v>0</v>
      </c>
      <c r="AN272" s="53">
        <f t="shared" si="614"/>
        <v>0</v>
      </c>
      <c r="AO272" s="53">
        <f t="shared" si="615"/>
        <v>0</v>
      </c>
      <c r="AP272" s="53">
        <f t="shared" si="616"/>
        <v>0</v>
      </c>
      <c r="AQ272" s="53">
        <f t="shared" si="617"/>
        <v>0</v>
      </c>
      <c r="AR272" s="53">
        <f t="shared" si="618"/>
        <v>0</v>
      </c>
      <c r="AS272" s="53">
        <f t="shared" si="619"/>
        <v>0</v>
      </c>
      <c r="AT272" s="53">
        <f t="shared" si="620"/>
        <v>0</v>
      </c>
      <c r="AU272" s="10">
        <f t="shared" si="526"/>
        <v>3146.2200000000003</v>
      </c>
      <c r="AV272" s="54">
        <f t="shared" si="547"/>
        <v>0</v>
      </c>
      <c r="AW272" s="10">
        <f t="shared" si="527"/>
        <v>3146.2200000000003</v>
      </c>
      <c r="AX272" s="53" cm="1">
        <f t="array" aca="1" ref="AX272" ca="1">AU272*CELL("contents",$Q272)</f>
        <v>629.24400000000014</v>
      </c>
      <c r="AY272" s="53" cm="1">
        <f t="array" aca="1" ref="AY272" ca="1">AV272*CELL("contents",$Q272)</f>
        <v>0</v>
      </c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>
        <f t="shared" si="528"/>
        <v>0</v>
      </c>
      <c r="BM272" s="51">
        <f t="shared" si="529"/>
        <v>0</v>
      </c>
      <c r="BN272" s="53">
        <f t="shared" si="621"/>
        <v>0</v>
      </c>
      <c r="BO272" s="53">
        <f t="shared" si="622"/>
        <v>0</v>
      </c>
      <c r="BP272" s="53">
        <f t="shared" si="623"/>
        <v>0</v>
      </c>
      <c r="BQ272" s="53">
        <f t="shared" si="624"/>
        <v>0</v>
      </c>
      <c r="BR272" s="53">
        <f t="shared" si="625"/>
        <v>0</v>
      </c>
      <c r="BS272" s="53">
        <f t="shared" si="626"/>
        <v>0</v>
      </c>
      <c r="BT272" s="53">
        <f t="shared" si="627"/>
        <v>0</v>
      </c>
      <c r="BU272" s="53">
        <f t="shared" si="628"/>
        <v>0</v>
      </c>
      <c r="BV272" s="53">
        <f t="shared" si="629"/>
        <v>0</v>
      </c>
      <c r="BW272" s="53">
        <f t="shared" si="630"/>
        <v>0</v>
      </c>
      <c r="BX272" s="53">
        <f t="shared" si="631"/>
        <v>0</v>
      </c>
      <c r="BY272" s="53">
        <f t="shared" si="632"/>
        <v>0</v>
      </c>
      <c r="BZ272" s="10">
        <f t="shared" si="530"/>
        <v>0</v>
      </c>
      <c r="CA272" s="54">
        <f t="shared" si="531"/>
        <v>0</v>
      </c>
      <c r="CB272" s="10">
        <f t="shared" si="532"/>
        <v>0</v>
      </c>
      <c r="CC272" s="53" cm="1">
        <f t="array" aca="1" ref="CC272" ca="1">BZ272*CELL("contents",$Q272)</f>
        <v>0</v>
      </c>
      <c r="CD272" s="53" cm="1">
        <f t="array" aca="1" ref="CD272" ca="1">CA272*CELL("contents",$Q272)</f>
        <v>0</v>
      </c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>
        <f t="shared" si="533"/>
        <v>0</v>
      </c>
      <c r="CR272" s="51">
        <f t="shared" si="534"/>
        <v>0</v>
      </c>
      <c r="CS272" s="53">
        <f t="shared" si="535"/>
        <v>0</v>
      </c>
      <c r="CT272" s="53">
        <f t="shared" si="548"/>
        <v>0</v>
      </c>
      <c r="CU272" s="53">
        <f t="shared" si="549"/>
        <v>0</v>
      </c>
      <c r="CV272" s="53">
        <f t="shared" si="550"/>
        <v>0</v>
      </c>
      <c r="CW272" s="53">
        <f t="shared" si="551"/>
        <v>0</v>
      </c>
      <c r="CX272" s="53">
        <f t="shared" si="552"/>
        <v>0</v>
      </c>
      <c r="CY272" s="53">
        <f t="shared" si="553"/>
        <v>0</v>
      </c>
      <c r="CZ272" s="53">
        <f t="shared" si="554"/>
        <v>0</v>
      </c>
      <c r="DA272" s="53">
        <f t="shared" si="555"/>
        <v>0</v>
      </c>
      <c r="DB272" s="53">
        <f t="shared" si="556"/>
        <v>0</v>
      </c>
      <c r="DC272" s="53">
        <f t="shared" si="557"/>
        <v>0</v>
      </c>
      <c r="DD272" s="53">
        <f t="shared" si="558"/>
        <v>0</v>
      </c>
      <c r="DE272" s="10">
        <f t="shared" si="536"/>
        <v>0</v>
      </c>
      <c r="DF272" s="54">
        <f t="shared" si="537"/>
        <v>0</v>
      </c>
      <c r="DG272" s="10">
        <f t="shared" si="538"/>
        <v>0</v>
      </c>
      <c r="DH272" s="53" cm="1">
        <f t="array" aca="1" ref="DH272" ca="1">DE272*CELL("contents",$Q272)</f>
        <v>0</v>
      </c>
      <c r="DI272" s="53" cm="1">
        <f t="array" aca="1" ref="DI272" ca="1">DF272*CELL("contents",$Q272)</f>
        <v>0</v>
      </c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>
        <f t="shared" si="539"/>
        <v>0</v>
      </c>
      <c r="DW272" s="51">
        <f t="shared" si="540"/>
        <v>0</v>
      </c>
      <c r="DX272" s="53">
        <f t="shared" si="633"/>
        <v>0</v>
      </c>
      <c r="DY272" s="53">
        <f t="shared" si="634"/>
        <v>0</v>
      </c>
      <c r="DZ272" s="53">
        <f t="shared" si="635"/>
        <v>0</v>
      </c>
      <c r="EA272" s="53">
        <f t="shared" si="636"/>
        <v>0</v>
      </c>
      <c r="EB272" s="53">
        <f t="shared" si="637"/>
        <v>0</v>
      </c>
      <c r="EC272" s="53">
        <f t="shared" si="638"/>
        <v>0</v>
      </c>
      <c r="ED272" s="53">
        <f t="shared" si="639"/>
        <v>0</v>
      </c>
      <c r="EE272" s="53">
        <f t="shared" si="640"/>
        <v>0</v>
      </c>
      <c r="EF272" s="53">
        <f t="shared" si="641"/>
        <v>0</v>
      </c>
      <c r="EG272" s="53">
        <f t="shared" si="642"/>
        <v>0</v>
      </c>
      <c r="EH272" s="53">
        <f t="shared" si="643"/>
        <v>0</v>
      </c>
      <c r="EI272" s="53">
        <f t="shared" si="644"/>
        <v>0</v>
      </c>
      <c r="EJ272" s="10">
        <f t="shared" si="541"/>
        <v>0</v>
      </c>
      <c r="EK272" s="54">
        <f t="shared" si="542"/>
        <v>0</v>
      </c>
      <c r="EL272" s="10">
        <f t="shared" si="543"/>
        <v>0</v>
      </c>
      <c r="EM272" s="53" cm="1">
        <f t="array" aca="1" ref="EM272" ca="1">EJ272*CELL("contents",$Q272)</f>
        <v>0</v>
      </c>
      <c r="EN272" s="53" cm="1">
        <f t="array" aca="1" ref="EN272" ca="1">EK272*CELL("contents",$Q272)</f>
        <v>0</v>
      </c>
      <c r="EO272" s="11">
        <f t="shared" si="544"/>
        <v>3146.2200000000003</v>
      </c>
      <c r="EP272" s="2">
        <v>1</v>
      </c>
      <c r="EQ272" s="2">
        <f t="shared" ref="EQ272:ET272" si="664">EP272*1.0215</f>
        <v>1.0215000000000001</v>
      </c>
      <c r="ER272" s="2">
        <f t="shared" si="664"/>
        <v>1.0434622500000001</v>
      </c>
      <c r="ES272" s="2">
        <f t="shared" si="664"/>
        <v>1.0658966883750003</v>
      </c>
      <c r="ET272" s="2">
        <f t="shared" si="664"/>
        <v>1.0888134671750629</v>
      </c>
      <c r="EU272" s="53">
        <f t="shared" si="646"/>
        <v>3146.2200000000003</v>
      </c>
      <c r="EV272" s="53">
        <f t="shared" si="546"/>
        <v>0</v>
      </c>
      <c r="EW272" s="69">
        <f t="shared" si="647"/>
        <v>0</v>
      </c>
      <c r="EX272" s="69">
        <f t="shared" si="648"/>
        <v>0</v>
      </c>
      <c r="EY272" s="9">
        <f t="shared" si="560"/>
        <v>0</v>
      </c>
      <c r="EZ272" s="9">
        <f t="shared" ref="EZ272:EZ335" si="665">EV272*$M272</f>
        <v>0</v>
      </c>
      <c r="FA272" s="9">
        <f t="shared" ref="FA272:FA335" si="666">EW272*$M272</f>
        <v>0</v>
      </c>
      <c r="FB272" s="9">
        <f t="shared" ref="FB272:FB335" si="667">EX272*$M272</f>
        <v>0</v>
      </c>
      <c r="FC272" t="s">
        <v>1541</v>
      </c>
    </row>
    <row r="273" spans="1:159" ht="25.5" x14ac:dyDescent="0.25">
      <c r="A273" s="2">
        <v>1.2</v>
      </c>
      <c r="B273" s="3" t="s">
        <v>711</v>
      </c>
      <c r="C273" s="4" t="s">
        <v>157</v>
      </c>
      <c r="D273" s="2" t="s">
        <v>712</v>
      </c>
      <c r="E273" s="21" t="s">
        <v>713</v>
      </c>
      <c r="F273" s="2"/>
      <c r="G273" s="4" t="s">
        <v>347</v>
      </c>
      <c r="H273" s="6" t="s">
        <v>347</v>
      </c>
      <c r="I273" s="4"/>
      <c r="J273" s="4" t="s">
        <v>154</v>
      </c>
      <c r="K273" s="75"/>
      <c r="L273" s="80">
        <v>1</v>
      </c>
      <c r="M273" s="56">
        <v>0</v>
      </c>
      <c r="N273" s="86">
        <v>0.53</v>
      </c>
      <c r="O273" s="6" t="s">
        <v>155</v>
      </c>
      <c r="P273" s="2" t="s">
        <v>352</v>
      </c>
      <c r="Q273" s="200">
        <f>VLOOKUP(P273,Contingencies!$A$2:$D$7,4,FALSE)</f>
        <v>0.2</v>
      </c>
      <c r="R273" s="53">
        <f t="shared" si="608"/>
        <v>800</v>
      </c>
      <c r="S273" s="67">
        <f t="shared" si="649"/>
        <v>0</v>
      </c>
      <c r="T273" s="4"/>
      <c r="U273" s="37">
        <v>4000</v>
      </c>
      <c r="V273" s="2"/>
      <c r="W273" s="42"/>
      <c r="X273" s="2"/>
      <c r="Y273" s="38"/>
      <c r="Z273" s="38"/>
      <c r="AA273" s="38"/>
      <c r="AB273" s="38"/>
      <c r="AC273" s="38"/>
      <c r="AD273" s="2"/>
      <c r="AE273" s="2"/>
      <c r="AF273" s="2"/>
      <c r="AG273" s="2">
        <f t="shared" si="650"/>
        <v>0</v>
      </c>
      <c r="AH273" s="51">
        <f t="shared" ref="AH273:AH336" si="668">(AG273/1800)*12</f>
        <v>0</v>
      </c>
      <c r="AI273" s="53">
        <f t="shared" si="609"/>
        <v>4000</v>
      </c>
      <c r="AJ273" s="53">
        <f t="shared" si="610"/>
        <v>0</v>
      </c>
      <c r="AK273" s="53">
        <f t="shared" si="611"/>
        <v>0</v>
      </c>
      <c r="AL273" s="53">
        <f t="shared" si="612"/>
        <v>0</v>
      </c>
      <c r="AM273" s="53">
        <f t="shared" si="613"/>
        <v>0</v>
      </c>
      <c r="AN273" s="53">
        <f t="shared" si="614"/>
        <v>0</v>
      </c>
      <c r="AO273" s="53">
        <f t="shared" si="615"/>
        <v>0</v>
      </c>
      <c r="AP273" s="53">
        <f t="shared" si="616"/>
        <v>0</v>
      </c>
      <c r="AQ273" s="53">
        <f t="shared" si="617"/>
        <v>0</v>
      </c>
      <c r="AR273" s="53">
        <f t="shared" si="618"/>
        <v>0</v>
      </c>
      <c r="AS273" s="53">
        <f t="shared" si="619"/>
        <v>0</v>
      </c>
      <c r="AT273" s="53">
        <f t="shared" si="620"/>
        <v>0</v>
      </c>
      <c r="AU273" s="10">
        <f t="shared" ref="AU273:AU336" si="669">SUM(AI273:AT273)</f>
        <v>4000</v>
      </c>
      <c r="AV273" s="54">
        <f t="shared" si="547"/>
        <v>0</v>
      </c>
      <c r="AW273" s="10">
        <f t="shared" ref="AW273:AW336" si="670">AU273+AV273</f>
        <v>4000</v>
      </c>
      <c r="AX273" s="53" cm="1">
        <f t="array" aca="1" ref="AX273" ca="1">AU273*CELL("contents",$Q273)</f>
        <v>800</v>
      </c>
      <c r="AY273" s="53" cm="1">
        <f t="array" aca="1" ref="AY273" ca="1">AV273*CELL("contents",$Q273)</f>
        <v>0</v>
      </c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>
        <f t="shared" ref="BL273:BL336" si="671">IF($G273="Labor Hours",SUM(AZ273:BK273),0)</f>
        <v>0</v>
      </c>
      <c r="BM273" s="51">
        <f t="shared" ref="BM273:BM336" si="672">(BL273/1800)*12</f>
        <v>0</v>
      </c>
      <c r="BN273" s="53">
        <f t="shared" si="621"/>
        <v>0</v>
      </c>
      <c r="BO273" s="53">
        <f t="shared" si="622"/>
        <v>0</v>
      </c>
      <c r="BP273" s="53">
        <f t="shared" si="623"/>
        <v>0</v>
      </c>
      <c r="BQ273" s="53">
        <f t="shared" si="624"/>
        <v>0</v>
      </c>
      <c r="BR273" s="53">
        <f t="shared" si="625"/>
        <v>0</v>
      </c>
      <c r="BS273" s="53">
        <f t="shared" si="626"/>
        <v>0</v>
      </c>
      <c r="BT273" s="53">
        <f t="shared" si="627"/>
        <v>0</v>
      </c>
      <c r="BU273" s="53">
        <f t="shared" si="628"/>
        <v>0</v>
      </c>
      <c r="BV273" s="53">
        <f t="shared" si="629"/>
        <v>0</v>
      </c>
      <c r="BW273" s="53">
        <f t="shared" si="630"/>
        <v>0</v>
      </c>
      <c r="BX273" s="53">
        <f t="shared" si="631"/>
        <v>0</v>
      </c>
      <c r="BY273" s="53">
        <f t="shared" si="632"/>
        <v>0</v>
      </c>
      <c r="BZ273" s="10">
        <f t="shared" ref="BZ273:BZ336" si="673">SUM(BN273:BY273)</f>
        <v>0</v>
      </c>
      <c r="CA273" s="54">
        <f t="shared" ref="CA273:CA336" si="674">IF($G273="CapEx",0,BZ273*$N273)</f>
        <v>0</v>
      </c>
      <c r="CB273" s="10">
        <f t="shared" ref="CB273:CB336" si="675">BZ273+CA273</f>
        <v>0</v>
      </c>
      <c r="CC273" s="53" cm="1">
        <f t="array" aca="1" ref="CC273" ca="1">BZ273*CELL("contents",$Q273)</f>
        <v>0</v>
      </c>
      <c r="CD273" s="53" cm="1">
        <f t="array" aca="1" ref="CD273" ca="1">CA273*CELL("contents",$Q273)</f>
        <v>0</v>
      </c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>
        <f t="shared" ref="CQ273:CQ336" si="676">IF($G273="Labor Hours",SUM(CE273:CP273),0)</f>
        <v>0</v>
      </c>
      <c r="CR273" s="51">
        <f t="shared" ref="CR273:CR336" si="677">(CQ273/1800)*12</f>
        <v>0</v>
      </c>
      <c r="CS273" s="53">
        <f t="shared" ref="CS273:CS336" si="678">IF($G273="Labor Hours",CE273*$K273*(1+$M273)*$ES273,CE273)</f>
        <v>0</v>
      </c>
      <c r="CT273" s="53">
        <f t="shared" si="548"/>
        <v>0</v>
      </c>
      <c r="CU273" s="53">
        <f t="shared" si="549"/>
        <v>0</v>
      </c>
      <c r="CV273" s="53">
        <f t="shared" si="550"/>
        <v>0</v>
      </c>
      <c r="CW273" s="53">
        <f t="shared" si="551"/>
        <v>0</v>
      </c>
      <c r="CX273" s="53">
        <f t="shared" si="552"/>
        <v>0</v>
      </c>
      <c r="CY273" s="53">
        <f t="shared" si="553"/>
        <v>0</v>
      </c>
      <c r="CZ273" s="53">
        <f t="shared" si="554"/>
        <v>0</v>
      </c>
      <c r="DA273" s="53">
        <f t="shared" si="555"/>
        <v>0</v>
      </c>
      <c r="DB273" s="53">
        <f t="shared" si="556"/>
        <v>0</v>
      </c>
      <c r="DC273" s="53">
        <f t="shared" si="557"/>
        <v>0</v>
      </c>
      <c r="DD273" s="53">
        <f t="shared" si="558"/>
        <v>0</v>
      </c>
      <c r="DE273" s="10">
        <f t="shared" ref="DE273:DE336" si="679">SUM(CS273:DD273)</f>
        <v>0</v>
      </c>
      <c r="DF273" s="54">
        <f t="shared" ref="DF273:DF336" si="680">IF($G273="CapEx",0,DE273*$N273)</f>
        <v>0</v>
      </c>
      <c r="DG273" s="10">
        <f t="shared" ref="DG273:DG336" si="681">SUM(DE273:DF273)</f>
        <v>0</v>
      </c>
      <c r="DH273" s="53" cm="1">
        <f t="array" aca="1" ref="DH273" ca="1">DE273*CELL("contents",$Q273)</f>
        <v>0</v>
      </c>
      <c r="DI273" s="53" cm="1">
        <f t="array" aca="1" ref="DI273" ca="1">DF273*CELL("contents",$Q273)</f>
        <v>0</v>
      </c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>
        <f t="shared" ref="DV273:DV336" si="682">IF($G273="Labor Hours",SUM(DJ273:DU273),0)</f>
        <v>0</v>
      </c>
      <c r="DW273" s="51">
        <f t="shared" ref="DW273:DW336" si="683">(DV273/1800)*12</f>
        <v>0</v>
      </c>
      <c r="DX273" s="53">
        <f t="shared" si="633"/>
        <v>0</v>
      </c>
      <c r="DY273" s="53">
        <f t="shared" si="634"/>
        <v>0</v>
      </c>
      <c r="DZ273" s="53">
        <f t="shared" si="635"/>
        <v>0</v>
      </c>
      <c r="EA273" s="53">
        <f t="shared" si="636"/>
        <v>0</v>
      </c>
      <c r="EB273" s="53">
        <f t="shared" si="637"/>
        <v>0</v>
      </c>
      <c r="EC273" s="53">
        <f t="shared" si="638"/>
        <v>0</v>
      </c>
      <c r="ED273" s="53">
        <f t="shared" si="639"/>
        <v>0</v>
      </c>
      <c r="EE273" s="53">
        <f t="shared" si="640"/>
        <v>0</v>
      </c>
      <c r="EF273" s="53">
        <f t="shared" si="641"/>
        <v>0</v>
      </c>
      <c r="EG273" s="53">
        <f t="shared" si="642"/>
        <v>0</v>
      </c>
      <c r="EH273" s="53">
        <f t="shared" si="643"/>
        <v>0</v>
      </c>
      <c r="EI273" s="53">
        <f t="shared" si="644"/>
        <v>0</v>
      </c>
      <c r="EJ273" s="10">
        <f t="shared" ref="EJ273:EJ336" si="684">SUM(DX273:EI273)</f>
        <v>0</v>
      </c>
      <c r="EK273" s="54">
        <f t="shared" ref="EK273:EK336" si="685">IF($G273="CapEx",0,EJ273*$N273)</f>
        <v>0</v>
      </c>
      <c r="EL273" s="10">
        <f t="shared" ref="EL273:EL336" si="686">SUM(EJ273:EK273)</f>
        <v>0</v>
      </c>
      <c r="EM273" s="53" cm="1">
        <f t="array" aca="1" ref="EM273" ca="1">EJ273*CELL("contents",$Q273)</f>
        <v>0</v>
      </c>
      <c r="EN273" s="53" cm="1">
        <f t="array" aca="1" ref="EN273" ca="1">EK273*CELL("contents",$Q273)</f>
        <v>0</v>
      </c>
      <c r="EO273" s="11">
        <f t="shared" ref="EO273:EO336" si="687">AW273+CB273+DG273+EL273</f>
        <v>4000</v>
      </c>
      <c r="EP273" s="2">
        <v>1</v>
      </c>
      <c r="EQ273" s="2">
        <f t="shared" ref="EQ273:ET273" si="688">EP273*1.0215</f>
        <v>1.0215000000000001</v>
      </c>
      <c r="ER273" s="2">
        <f t="shared" si="688"/>
        <v>1.0434622500000001</v>
      </c>
      <c r="ES273" s="2">
        <f t="shared" si="688"/>
        <v>1.0658966883750003</v>
      </c>
      <c r="ET273" s="2">
        <f t="shared" si="688"/>
        <v>1.0888134671750629</v>
      </c>
      <c r="EU273" s="53">
        <f t="shared" si="646"/>
        <v>0</v>
      </c>
      <c r="EV273" s="53">
        <f t="shared" ref="EV273:EV336" si="689">IF($G273="Labor Hours",$K273*BL273*ER273,0)</f>
        <v>0</v>
      </c>
      <c r="EW273" s="69">
        <f t="shared" si="647"/>
        <v>0</v>
      </c>
      <c r="EX273" s="69">
        <f t="shared" si="648"/>
        <v>0</v>
      </c>
      <c r="EY273" s="9">
        <f t="shared" si="560"/>
        <v>0</v>
      </c>
      <c r="EZ273" s="9">
        <f t="shared" si="665"/>
        <v>0</v>
      </c>
      <c r="FA273" s="9">
        <f t="shared" si="666"/>
        <v>0</v>
      </c>
      <c r="FB273" s="9">
        <f t="shared" si="667"/>
        <v>0</v>
      </c>
      <c r="FC273" t="s">
        <v>1541</v>
      </c>
    </row>
    <row r="274" spans="1:159" ht="25.5" x14ac:dyDescent="0.25">
      <c r="A274" s="2">
        <v>1.2</v>
      </c>
      <c r="B274" s="3" t="s">
        <v>714</v>
      </c>
      <c r="C274" s="4" t="s">
        <v>157</v>
      </c>
      <c r="D274" s="2" t="s">
        <v>715</v>
      </c>
      <c r="E274" s="21" t="s">
        <v>716</v>
      </c>
      <c r="F274" s="2"/>
      <c r="G274" s="4" t="s">
        <v>151</v>
      </c>
      <c r="H274" s="6" t="s">
        <v>163</v>
      </c>
      <c r="I274" s="4" t="s">
        <v>167</v>
      </c>
      <c r="J274" s="7" t="s">
        <v>154</v>
      </c>
      <c r="K274" s="75">
        <v>115</v>
      </c>
      <c r="L274" s="81">
        <v>115</v>
      </c>
      <c r="M274" s="56">
        <v>0</v>
      </c>
      <c r="N274" s="86">
        <v>0</v>
      </c>
      <c r="O274" s="6" t="s">
        <v>155</v>
      </c>
      <c r="P274" s="2" t="s">
        <v>352</v>
      </c>
      <c r="Q274" s="200">
        <f>VLOOKUP(P274,Contingencies!$A$2:$D$7,4,FALSE)</f>
        <v>0.2</v>
      </c>
      <c r="R274" s="53">
        <f t="shared" si="608"/>
        <v>4698.9000000000005</v>
      </c>
      <c r="S274" s="67">
        <f t="shared" si="649"/>
        <v>0</v>
      </c>
      <c r="T274" s="4"/>
      <c r="U274" s="4"/>
      <c r="V274" s="37">
        <v>200</v>
      </c>
      <c r="W274" s="42"/>
      <c r="X274" s="2"/>
      <c r="Y274" s="38"/>
      <c r="Z274" s="38"/>
      <c r="AA274" s="38"/>
      <c r="AB274" s="38"/>
      <c r="AC274" s="38"/>
      <c r="AD274" s="2"/>
      <c r="AE274" s="2"/>
      <c r="AF274" s="2"/>
      <c r="AG274" s="2">
        <f t="shared" si="650"/>
        <v>200</v>
      </c>
      <c r="AH274" s="51">
        <f t="shared" si="668"/>
        <v>1.3333333333333333</v>
      </c>
      <c r="AI274" s="53">
        <f t="shared" si="609"/>
        <v>0</v>
      </c>
      <c r="AJ274" s="53">
        <f t="shared" si="610"/>
        <v>23494.5</v>
      </c>
      <c r="AK274" s="53">
        <f t="shared" si="611"/>
        <v>0</v>
      </c>
      <c r="AL274" s="53">
        <f t="shared" si="612"/>
        <v>0</v>
      </c>
      <c r="AM274" s="53">
        <f t="shared" si="613"/>
        <v>0</v>
      </c>
      <c r="AN274" s="53">
        <f t="shared" si="614"/>
        <v>0</v>
      </c>
      <c r="AO274" s="53">
        <f t="shared" si="615"/>
        <v>0</v>
      </c>
      <c r="AP274" s="53">
        <f t="shared" si="616"/>
        <v>0</v>
      </c>
      <c r="AQ274" s="53">
        <f t="shared" si="617"/>
        <v>0</v>
      </c>
      <c r="AR274" s="53">
        <f t="shared" si="618"/>
        <v>0</v>
      </c>
      <c r="AS274" s="53">
        <f t="shared" si="619"/>
        <v>0</v>
      </c>
      <c r="AT274" s="53">
        <f t="shared" si="620"/>
        <v>0</v>
      </c>
      <c r="AU274" s="10">
        <f t="shared" si="669"/>
        <v>23494.5</v>
      </c>
      <c r="AV274" s="54">
        <f t="shared" ref="AV274:AV337" si="690">IF(G274="CapEx",0,AU274*N274)</f>
        <v>0</v>
      </c>
      <c r="AW274" s="10">
        <f t="shared" si="670"/>
        <v>23494.5</v>
      </c>
      <c r="AX274" s="53" cm="1">
        <f t="array" aca="1" ref="AX274" ca="1">AU274*CELL("contents",$Q274)</f>
        <v>4698.9000000000005</v>
      </c>
      <c r="AY274" s="53" cm="1">
        <f t="array" aca="1" ref="AY274" ca="1">AV274*CELL("contents",$Q274)</f>
        <v>0</v>
      </c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>
        <f t="shared" si="671"/>
        <v>0</v>
      </c>
      <c r="BM274" s="51">
        <f t="shared" si="672"/>
        <v>0</v>
      </c>
      <c r="BN274" s="53">
        <f t="shared" si="621"/>
        <v>0</v>
      </c>
      <c r="BO274" s="53">
        <f t="shared" si="622"/>
        <v>0</v>
      </c>
      <c r="BP274" s="53">
        <f t="shared" si="623"/>
        <v>0</v>
      </c>
      <c r="BQ274" s="53">
        <f t="shared" si="624"/>
        <v>0</v>
      </c>
      <c r="BR274" s="53">
        <f t="shared" si="625"/>
        <v>0</v>
      </c>
      <c r="BS274" s="53">
        <f t="shared" si="626"/>
        <v>0</v>
      </c>
      <c r="BT274" s="53">
        <f t="shared" si="627"/>
        <v>0</v>
      </c>
      <c r="BU274" s="53">
        <f t="shared" si="628"/>
        <v>0</v>
      </c>
      <c r="BV274" s="53">
        <f t="shared" si="629"/>
        <v>0</v>
      </c>
      <c r="BW274" s="53">
        <f t="shared" si="630"/>
        <v>0</v>
      </c>
      <c r="BX274" s="53">
        <f t="shared" si="631"/>
        <v>0</v>
      </c>
      <c r="BY274" s="53">
        <f t="shared" si="632"/>
        <v>0</v>
      </c>
      <c r="BZ274" s="10">
        <f t="shared" si="673"/>
        <v>0</v>
      </c>
      <c r="CA274" s="54">
        <f t="shared" si="674"/>
        <v>0</v>
      </c>
      <c r="CB274" s="10">
        <f t="shared" si="675"/>
        <v>0</v>
      </c>
      <c r="CC274" s="53" cm="1">
        <f t="array" aca="1" ref="CC274" ca="1">BZ274*CELL("contents",$Q274)</f>
        <v>0</v>
      </c>
      <c r="CD274" s="53" cm="1">
        <f t="array" aca="1" ref="CD274" ca="1">CA274*CELL("contents",$Q274)</f>
        <v>0</v>
      </c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>
        <f t="shared" si="676"/>
        <v>0</v>
      </c>
      <c r="CR274" s="51">
        <f t="shared" si="677"/>
        <v>0</v>
      </c>
      <c r="CS274" s="53">
        <f t="shared" si="678"/>
        <v>0</v>
      </c>
      <c r="CT274" s="53">
        <f t="shared" ref="CT274:CT337" si="691">IF($G274="Labor Hours",CF274*$K274*(1+$M274)*$ES274,CF274)</f>
        <v>0</v>
      </c>
      <c r="CU274" s="53">
        <f t="shared" ref="CU274:CU337" si="692">IF($G274="Labor Hours",CG274*$K274*(1+$M274)*$ES274,CG274)</f>
        <v>0</v>
      </c>
      <c r="CV274" s="53">
        <f t="shared" ref="CV274:CV337" si="693">IF($G274="Labor Hours",CH274*$K274*(1+$M274)*$ES274,CH274)</f>
        <v>0</v>
      </c>
      <c r="CW274" s="53">
        <f t="shared" ref="CW274:CW337" si="694">IF($G274="Labor Hours",CI274*$K274*(1+$M274)*$ES274,CI274)</f>
        <v>0</v>
      </c>
      <c r="CX274" s="53">
        <f t="shared" ref="CX274:CX337" si="695">IF($G274="Labor Hours",CJ274*$K274*(1+$M274)*$ES274,CJ274)</f>
        <v>0</v>
      </c>
      <c r="CY274" s="53">
        <f t="shared" ref="CY274:CY337" si="696">IF($G274="Labor Hours",CK274*$K274*(1+$M274)*$ES274,CK274)</f>
        <v>0</v>
      </c>
      <c r="CZ274" s="53">
        <f t="shared" ref="CZ274:CZ337" si="697">IF($G274="Labor Hours",CL274*$K274*(1+$M274)*$ES274,CL274)</f>
        <v>0</v>
      </c>
      <c r="DA274" s="53">
        <f t="shared" ref="DA274:DA337" si="698">IF($G274="Labor Hours",CM274*$K274*(1+$M274)*$ES274,CM274)</f>
        <v>0</v>
      </c>
      <c r="DB274" s="53">
        <f t="shared" ref="DB274:DB337" si="699">IF($G274="Labor Hours",CN274*$K274*(1+$M274)*$ES274,CN274)</f>
        <v>0</v>
      </c>
      <c r="DC274" s="53">
        <f t="shared" ref="DC274:DC337" si="700">IF($G274="Labor Hours",CO274*$K274*(1+$M274)*$ES274,CO274)</f>
        <v>0</v>
      </c>
      <c r="DD274" s="53">
        <f t="shared" ref="DD274:DD337" si="701">IF($G274="Labor Hours",CP274*$K274*(1+$M274)*$ES274,CP274)</f>
        <v>0</v>
      </c>
      <c r="DE274" s="10">
        <f t="shared" si="679"/>
        <v>0</v>
      </c>
      <c r="DF274" s="54">
        <f t="shared" si="680"/>
        <v>0</v>
      </c>
      <c r="DG274" s="10">
        <f t="shared" si="681"/>
        <v>0</v>
      </c>
      <c r="DH274" s="53" cm="1">
        <f t="array" aca="1" ref="DH274" ca="1">DE274*CELL("contents",$Q274)</f>
        <v>0</v>
      </c>
      <c r="DI274" s="53" cm="1">
        <f t="array" aca="1" ref="DI274" ca="1">DF274*CELL("contents",$Q274)</f>
        <v>0</v>
      </c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>
        <f t="shared" si="682"/>
        <v>0</v>
      </c>
      <c r="DW274" s="51">
        <f t="shared" si="683"/>
        <v>0</v>
      </c>
      <c r="DX274" s="53">
        <f t="shared" si="633"/>
        <v>0</v>
      </c>
      <c r="DY274" s="53">
        <f t="shared" si="634"/>
        <v>0</v>
      </c>
      <c r="DZ274" s="53">
        <f t="shared" si="635"/>
        <v>0</v>
      </c>
      <c r="EA274" s="53">
        <f t="shared" si="636"/>
        <v>0</v>
      </c>
      <c r="EB274" s="53">
        <f t="shared" si="637"/>
        <v>0</v>
      </c>
      <c r="EC274" s="53">
        <f t="shared" si="638"/>
        <v>0</v>
      </c>
      <c r="ED274" s="53">
        <f t="shared" si="639"/>
        <v>0</v>
      </c>
      <c r="EE274" s="53">
        <f t="shared" si="640"/>
        <v>0</v>
      </c>
      <c r="EF274" s="53">
        <f t="shared" si="641"/>
        <v>0</v>
      </c>
      <c r="EG274" s="53">
        <f t="shared" si="642"/>
        <v>0</v>
      </c>
      <c r="EH274" s="53">
        <f t="shared" si="643"/>
        <v>0</v>
      </c>
      <c r="EI274" s="53">
        <f t="shared" si="644"/>
        <v>0</v>
      </c>
      <c r="EJ274" s="10">
        <f t="shared" si="684"/>
        <v>0</v>
      </c>
      <c r="EK274" s="54">
        <f t="shared" si="685"/>
        <v>0</v>
      </c>
      <c r="EL274" s="10">
        <f t="shared" si="686"/>
        <v>0</v>
      </c>
      <c r="EM274" s="53" cm="1">
        <f t="array" aca="1" ref="EM274" ca="1">EJ274*CELL("contents",$Q274)</f>
        <v>0</v>
      </c>
      <c r="EN274" s="53" cm="1">
        <f t="array" aca="1" ref="EN274" ca="1">EK274*CELL("contents",$Q274)</f>
        <v>0</v>
      </c>
      <c r="EO274" s="11">
        <f t="shared" si="687"/>
        <v>23494.5</v>
      </c>
      <c r="EP274" s="2">
        <v>1</v>
      </c>
      <c r="EQ274" s="2">
        <f t="shared" ref="EQ274:ET274" si="702">EP274*1.0215</f>
        <v>1.0215000000000001</v>
      </c>
      <c r="ER274" s="2">
        <f t="shared" si="702"/>
        <v>1.0434622500000001</v>
      </c>
      <c r="ES274" s="2">
        <f t="shared" si="702"/>
        <v>1.0658966883750003</v>
      </c>
      <c r="ET274" s="2">
        <f t="shared" si="702"/>
        <v>1.0888134671750629</v>
      </c>
      <c r="EU274" s="53">
        <f t="shared" si="646"/>
        <v>23494.5</v>
      </c>
      <c r="EV274" s="53">
        <f t="shared" si="689"/>
        <v>0</v>
      </c>
      <c r="EW274" s="69">
        <f t="shared" si="647"/>
        <v>0</v>
      </c>
      <c r="EX274" s="69">
        <f t="shared" si="648"/>
        <v>0</v>
      </c>
      <c r="EY274" s="9">
        <f t="shared" ref="EY274:EY337" si="703">EU274*$M274</f>
        <v>0</v>
      </c>
      <c r="EZ274" s="9">
        <f t="shared" si="665"/>
        <v>0</v>
      </c>
      <c r="FA274" s="9">
        <f t="shared" si="666"/>
        <v>0</v>
      </c>
      <c r="FB274" s="9">
        <f t="shared" si="667"/>
        <v>0</v>
      </c>
      <c r="FC274" t="s">
        <v>1541</v>
      </c>
    </row>
    <row r="275" spans="1:159" ht="25.5" x14ac:dyDescent="0.25">
      <c r="A275" s="2">
        <v>1.2</v>
      </c>
      <c r="B275" s="3" t="s">
        <v>714</v>
      </c>
      <c r="C275" s="4" t="s">
        <v>157</v>
      </c>
      <c r="D275" s="2" t="s">
        <v>715</v>
      </c>
      <c r="E275" s="21" t="s">
        <v>716</v>
      </c>
      <c r="F275" s="2"/>
      <c r="G275" s="4" t="s">
        <v>151</v>
      </c>
      <c r="H275" s="6" t="s">
        <v>163</v>
      </c>
      <c r="I275" s="4" t="s">
        <v>269</v>
      </c>
      <c r="J275" s="7" t="s">
        <v>154</v>
      </c>
      <c r="K275" s="75">
        <v>77</v>
      </c>
      <c r="L275" s="81">
        <v>77</v>
      </c>
      <c r="M275" s="56">
        <v>0</v>
      </c>
      <c r="N275" s="86">
        <v>0</v>
      </c>
      <c r="O275" s="6" t="s">
        <v>155</v>
      </c>
      <c r="P275" s="2" t="s">
        <v>352</v>
      </c>
      <c r="Q275" s="200">
        <f>VLOOKUP(P275,Contingencies!$A$2:$D$7,4,FALSE)</f>
        <v>0.2</v>
      </c>
      <c r="R275" s="53">
        <f t="shared" si="608"/>
        <v>1258.4880000000003</v>
      </c>
      <c r="S275" s="67">
        <f t="shared" si="649"/>
        <v>0</v>
      </c>
      <c r="T275" s="4"/>
      <c r="U275" s="4"/>
      <c r="V275" s="37">
        <v>80</v>
      </c>
      <c r="W275" s="42"/>
      <c r="X275" s="2"/>
      <c r="Y275" s="38"/>
      <c r="Z275" s="38"/>
      <c r="AA275" s="38"/>
      <c r="AB275" s="38"/>
      <c r="AC275" s="38"/>
      <c r="AD275" s="2"/>
      <c r="AE275" s="2"/>
      <c r="AF275" s="2"/>
      <c r="AG275" s="2">
        <f t="shared" si="650"/>
        <v>80</v>
      </c>
      <c r="AH275" s="51">
        <f t="shared" si="668"/>
        <v>0.53333333333333333</v>
      </c>
      <c r="AI275" s="53">
        <f t="shared" si="609"/>
        <v>0</v>
      </c>
      <c r="AJ275" s="53">
        <f t="shared" si="610"/>
        <v>6292.4400000000005</v>
      </c>
      <c r="AK275" s="53">
        <f t="shared" si="611"/>
        <v>0</v>
      </c>
      <c r="AL275" s="53">
        <f t="shared" si="612"/>
        <v>0</v>
      </c>
      <c r="AM275" s="53">
        <f t="shared" si="613"/>
        <v>0</v>
      </c>
      <c r="AN275" s="53">
        <f t="shared" si="614"/>
        <v>0</v>
      </c>
      <c r="AO275" s="53">
        <f t="shared" si="615"/>
        <v>0</v>
      </c>
      <c r="AP275" s="53">
        <f t="shared" si="616"/>
        <v>0</v>
      </c>
      <c r="AQ275" s="53">
        <f t="shared" si="617"/>
        <v>0</v>
      </c>
      <c r="AR275" s="53">
        <f t="shared" si="618"/>
        <v>0</v>
      </c>
      <c r="AS275" s="53">
        <f t="shared" si="619"/>
        <v>0</v>
      </c>
      <c r="AT275" s="53">
        <f t="shared" si="620"/>
        <v>0</v>
      </c>
      <c r="AU275" s="10">
        <f t="shared" si="669"/>
        <v>6292.4400000000005</v>
      </c>
      <c r="AV275" s="54">
        <f t="shared" si="690"/>
        <v>0</v>
      </c>
      <c r="AW275" s="10">
        <f t="shared" si="670"/>
        <v>6292.4400000000005</v>
      </c>
      <c r="AX275" s="53" cm="1">
        <f t="array" aca="1" ref="AX275" ca="1">AU275*CELL("contents",$Q275)</f>
        <v>1258.4880000000003</v>
      </c>
      <c r="AY275" s="53" cm="1">
        <f t="array" aca="1" ref="AY275" ca="1">AV275*CELL("contents",$Q275)</f>
        <v>0</v>
      </c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>
        <f t="shared" si="671"/>
        <v>0</v>
      </c>
      <c r="BM275" s="51">
        <f t="shared" si="672"/>
        <v>0</v>
      </c>
      <c r="BN275" s="53">
        <f t="shared" si="621"/>
        <v>0</v>
      </c>
      <c r="BO275" s="53">
        <f t="shared" si="622"/>
        <v>0</v>
      </c>
      <c r="BP275" s="53">
        <f t="shared" si="623"/>
        <v>0</v>
      </c>
      <c r="BQ275" s="53">
        <f t="shared" si="624"/>
        <v>0</v>
      </c>
      <c r="BR275" s="53">
        <f t="shared" si="625"/>
        <v>0</v>
      </c>
      <c r="BS275" s="53">
        <f t="shared" si="626"/>
        <v>0</v>
      </c>
      <c r="BT275" s="53">
        <f t="shared" si="627"/>
        <v>0</v>
      </c>
      <c r="BU275" s="53">
        <f t="shared" si="628"/>
        <v>0</v>
      </c>
      <c r="BV275" s="53">
        <f t="shared" si="629"/>
        <v>0</v>
      </c>
      <c r="BW275" s="53">
        <f t="shared" si="630"/>
        <v>0</v>
      </c>
      <c r="BX275" s="53">
        <f t="shared" si="631"/>
        <v>0</v>
      </c>
      <c r="BY275" s="53">
        <f t="shared" si="632"/>
        <v>0</v>
      </c>
      <c r="BZ275" s="10">
        <f t="shared" si="673"/>
        <v>0</v>
      </c>
      <c r="CA275" s="54">
        <f t="shared" si="674"/>
        <v>0</v>
      </c>
      <c r="CB275" s="10">
        <f t="shared" si="675"/>
        <v>0</v>
      </c>
      <c r="CC275" s="53" cm="1">
        <f t="array" aca="1" ref="CC275" ca="1">BZ275*CELL("contents",$Q275)</f>
        <v>0</v>
      </c>
      <c r="CD275" s="53" cm="1">
        <f t="array" aca="1" ref="CD275" ca="1">CA275*CELL("contents",$Q275)</f>
        <v>0</v>
      </c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>
        <f t="shared" si="676"/>
        <v>0</v>
      </c>
      <c r="CR275" s="51">
        <f t="shared" si="677"/>
        <v>0</v>
      </c>
      <c r="CS275" s="53">
        <f t="shared" si="678"/>
        <v>0</v>
      </c>
      <c r="CT275" s="53">
        <f t="shared" si="691"/>
        <v>0</v>
      </c>
      <c r="CU275" s="53">
        <f t="shared" si="692"/>
        <v>0</v>
      </c>
      <c r="CV275" s="53">
        <f t="shared" si="693"/>
        <v>0</v>
      </c>
      <c r="CW275" s="53">
        <f t="shared" si="694"/>
        <v>0</v>
      </c>
      <c r="CX275" s="53">
        <f t="shared" si="695"/>
        <v>0</v>
      </c>
      <c r="CY275" s="53">
        <f t="shared" si="696"/>
        <v>0</v>
      </c>
      <c r="CZ275" s="53">
        <f t="shared" si="697"/>
        <v>0</v>
      </c>
      <c r="DA275" s="53">
        <f t="shared" si="698"/>
        <v>0</v>
      </c>
      <c r="DB275" s="53">
        <f t="shared" si="699"/>
        <v>0</v>
      </c>
      <c r="DC275" s="53">
        <f t="shared" si="700"/>
        <v>0</v>
      </c>
      <c r="DD275" s="53">
        <f t="shared" si="701"/>
        <v>0</v>
      </c>
      <c r="DE275" s="10">
        <f t="shared" si="679"/>
        <v>0</v>
      </c>
      <c r="DF275" s="54">
        <f t="shared" si="680"/>
        <v>0</v>
      </c>
      <c r="DG275" s="10">
        <f t="shared" si="681"/>
        <v>0</v>
      </c>
      <c r="DH275" s="53" cm="1">
        <f t="array" aca="1" ref="DH275" ca="1">DE275*CELL("contents",$Q275)</f>
        <v>0</v>
      </c>
      <c r="DI275" s="53" cm="1">
        <f t="array" aca="1" ref="DI275" ca="1">DF275*CELL("contents",$Q275)</f>
        <v>0</v>
      </c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>
        <f t="shared" si="682"/>
        <v>0</v>
      </c>
      <c r="DW275" s="51">
        <f t="shared" si="683"/>
        <v>0</v>
      </c>
      <c r="DX275" s="53">
        <f t="shared" si="633"/>
        <v>0</v>
      </c>
      <c r="DY275" s="53">
        <f t="shared" si="634"/>
        <v>0</v>
      </c>
      <c r="DZ275" s="53">
        <f t="shared" si="635"/>
        <v>0</v>
      </c>
      <c r="EA275" s="53">
        <f t="shared" si="636"/>
        <v>0</v>
      </c>
      <c r="EB275" s="53">
        <f t="shared" si="637"/>
        <v>0</v>
      </c>
      <c r="EC275" s="53">
        <f t="shared" si="638"/>
        <v>0</v>
      </c>
      <c r="ED275" s="53">
        <f t="shared" si="639"/>
        <v>0</v>
      </c>
      <c r="EE275" s="53">
        <f t="shared" si="640"/>
        <v>0</v>
      </c>
      <c r="EF275" s="53">
        <f t="shared" si="641"/>
        <v>0</v>
      </c>
      <c r="EG275" s="53">
        <f t="shared" si="642"/>
        <v>0</v>
      </c>
      <c r="EH275" s="53">
        <f t="shared" si="643"/>
        <v>0</v>
      </c>
      <c r="EI275" s="53">
        <f t="shared" si="644"/>
        <v>0</v>
      </c>
      <c r="EJ275" s="10">
        <f t="shared" si="684"/>
        <v>0</v>
      </c>
      <c r="EK275" s="54">
        <f t="shared" si="685"/>
        <v>0</v>
      </c>
      <c r="EL275" s="10">
        <f t="shared" si="686"/>
        <v>0</v>
      </c>
      <c r="EM275" s="53" cm="1">
        <f t="array" aca="1" ref="EM275" ca="1">EJ275*CELL("contents",$Q275)</f>
        <v>0</v>
      </c>
      <c r="EN275" s="53" cm="1">
        <f t="array" aca="1" ref="EN275" ca="1">EK275*CELL("contents",$Q275)</f>
        <v>0</v>
      </c>
      <c r="EO275" s="11">
        <f t="shared" si="687"/>
        <v>6292.4400000000005</v>
      </c>
      <c r="EP275" s="2">
        <v>1</v>
      </c>
      <c r="EQ275" s="2">
        <f t="shared" ref="EQ275:ET275" si="704">EP275*1.0215</f>
        <v>1.0215000000000001</v>
      </c>
      <c r="ER275" s="2">
        <f t="shared" si="704"/>
        <v>1.0434622500000001</v>
      </c>
      <c r="ES275" s="2">
        <f t="shared" si="704"/>
        <v>1.0658966883750003</v>
      </c>
      <c r="ET275" s="2">
        <f t="shared" si="704"/>
        <v>1.0888134671750629</v>
      </c>
      <c r="EU275" s="53">
        <f t="shared" si="646"/>
        <v>6292.4400000000005</v>
      </c>
      <c r="EV275" s="53">
        <f t="shared" si="689"/>
        <v>0</v>
      </c>
      <c r="EW275" s="69">
        <f t="shared" si="647"/>
        <v>0</v>
      </c>
      <c r="EX275" s="69">
        <f t="shared" si="648"/>
        <v>0</v>
      </c>
      <c r="EY275" s="9">
        <f t="shared" si="703"/>
        <v>0</v>
      </c>
      <c r="EZ275" s="9">
        <f t="shared" si="665"/>
        <v>0</v>
      </c>
      <c r="FA275" s="9">
        <f t="shared" si="666"/>
        <v>0</v>
      </c>
      <c r="FB275" s="9">
        <f t="shared" si="667"/>
        <v>0</v>
      </c>
      <c r="FC275" t="s">
        <v>1541</v>
      </c>
    </row>
    <row r="276" spans="1:159" ht="25.5" x14ac:dyDescent="0.25">
      <c r="A276" s="2">
        <v>1.2</v>
      </c>
      <c r="B276" s="3" t="s">
        <v>714</v>
      </c>
      <c r="C276" s="4" t="s">
        <v>157</v>
      </c>
      <c r="D276" s="2" t="s">
        <v>715</v>
      </c>
      <c r="E276" s="21" t="s">
        <v>716</v>
      </c>
      <c r="F276" s="2"/>
      <c r="G276" s="4" t="s">
        <v>347</v>
      </c>
      <c r="H276" s="6" t="s">
        <v>347</v>
      </c>
      <c r="I276" s="4"/>
      <c r="J276" s="4" t="s">
        <v>154</v>
      </c>
      <c r="K276" s="75"/>
      <c r="L276" s="80">
        <v>1</v>
      </c>
      <c r="M276" s="56">
        <v>0</v>
      </c>
      <c r="N276" s="86">
        <v>0.53</v>
      </c>
      <c r="O276" s="6" t="s">
        <v>155</v>
      </c>
      <c r="P276" s="2" t="s">
        <v>352</v>
      </c>
      <c r="Q276" s="200">
        <f>VLOOKUP(P276,Contingencies!$A$2:$D$7,4,FALSE)</f>
        <v>0.2</v>
      </c>
      <c r="R276" s="53">
        <f t="shared" si="608"/>
        <v>50</v>
      </c>
      <c r="S276" s="67">
        <f t="shared" si="649"/>
        <v>0</v>
      </c>
      <c r="T276" s="4"/>
      <c r="U276" s="4"/>
      <c r="V276" s="37">
        <v>250</v>
      </c>
      <c r="W276" s="42"/>
      <c r="X276" s="2"/>
      <c r="Y276" s="38"/>
      <c r="Z276" s="38"/>
      <c r="AA276" s="38"/>
      <c r="AB276" s="38"/>
      <c r="AC276" s="38"/>
      <c r="AD276" s="2"/>
      <c r="AE276" s="2"/>
      <c r="AF276" s="2"/>
      <c r="AG276" s="2">
        <f t="shared" si="650"/>
        <v>0</v>
      </c>
      <c r="AH276" s="51">
        <f t="shared" si="668"/>
        <v>0</v>
      </c>
      <c r="AI276" s="53">
        <f t="shared" si="609"/>
        <v>0</v>
      </c>
      <c r="AJ276" s="53">
        <f t="shared" si="610"/>
        <v>250</v>
      </c>
      <c r="AK276" s="53">
        <f t="shared" si="611"/>
        <v>0</v>
      </c>
      <c r="AL276" s="53">
        <f t="shared" si="612"/>
        <v>0</v>
      </c>
      <c r="AM276" s="53">
        <f t="shared" si="613"/>
        <v>0</v>
      </c>
      <c r="AN276" s="53">
        <f t="shared" si="614"/>
        <v>0</v>
      </c>
      <c r="AO276" s="53">
        <f t="shared" si="615"/>
        <v>0</v>
      </c>
      <c r="AP276" s="53">
        <f t="shared" si="616"/>
        <v>0</v>
      </c>
      <c r="AQ276" s="53">
        <f t="shared" si="617"/>
        <v>0</v>
      </c>
      <c r="AR276" s="53">
        <f t="shared" si="618"/>
        <v>0</v>
      </c>
      <c r="AS276" s="53">
        <f t="shared" si="619"/>
        <v>0</v>
      </c>
      <c r="AT276" s="53">
        <f t="shared" si="620"/>
        <v>0</v>
      </c>
      <c r="AU276" s="10">
        <f t="shared" si="669"/>
        <v>250</v>
      </c>
      <c r="AV276" s="54">
        <f t="shared" si="690"/>
        <v>0</v>
      </c>
      <c r="AW276" s="10">
        <f t="shared" si="670"/>
        <v>250</v>
      </c>
      <c r="AX276" s="53" cm="1">
        <f t="array" aca="1" ref="AX276" ca="1">AU276*CELL("contents",$Q276)</f>
        <v>50</v>
      </c>
      <c r="AY276" s="53" cm="1">
        <f t="array" aca="1" ref="AY276" ca="1">AV276*CELL("contents",$Q276)</f>
        <v>0</v>
      </c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>
        <f t="shared" si="671"/>
        <v>0</v>
      </c>
      <c r="BM276" s="51">
        <f t="shared" si="672"/>
        <v>0</v>
      </c>
      <c r="BN276" s="53">
        <f t="shared" si="621"/>
        <v>0</v>
      </c>
      <c r="BO276" s="53">
        <f t="shared" si="622"/>
        <v>0</v>
      </c>
      <c r="BP276" s="53">
        <f t="shared" si="623"/>
        <v>0</v>
      </c>
      <c r="BQ276" s="53">
        <f t="shared" si="624"/>
        <v>0</v>
      </c>
      <c r="BR276" s="53">
        <f t="shared" si="625"/>
        <v>0</v>
      </c>
      <c r="BS276" s="53">
        <f t="shared" si="626"/>
        <v>0</v>
      </c>
      <c r="BT276" s="53">
        <f t="shared" si="627"/>
        <v>0</v>
      </c>
      <c r="BU276" s="53">
        <f t="shared" si="628"/>
        <v>0</v>
      </c>
      <c r="BV276" s="53">
        <f t="shared" si="629"/>
        <v>0</v>
      </c>
      <c r="BW276" s="53">
        <f t="shared" si="630"/>
        <v>0</v>
      </c>
      <c r="BX276" s="53">
        <f t="shared" si="631"/>
        <v>0</v>
      </c>
      <c r="BY276" s="53">
        <f t="shared" si="632"/>
        <v>0</v>
      </c>
      <c r="BZ276" s="10">
        <f t="shared" si="673"/>
        <v>0</v>
      </c>
      <c r="CA276" s="54">
        <f t="shared" si="674"/>
        <v>0</v>
      </c>
      <c r="CB276" s="10">
        <f t="shared" si="675"/>
        <v>0</v>
      </c>
      <c r="CC276" s="53" cm="1">
        <f t="array" aca="1" ref="CC276" ca="1">BZ276*CELL("contents",$Q276)</f>
        <v>0</v>
      </c>
      <c r="CD276" s="53" cm="1">
        <f t="array" aca="1" ref="CD276" ca="1">CA276*CELL("contents",$Q276)</f>
        <v>0</v>
      </c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>
        <f t="shared" si="676"/>
        <v>0</v>
      </c>
      <c r="CR276" s="51">
        <f t="shared" si="677"/>
        <v>0</v>
      </c>
      <c r="CS276" s="53">
        <f t="shared" si="678"/>
        <v>0</v>
      </c>
      <c r="CT276" s="53">
        <f t="shared" si="691"/>
        <v>0</v>
      </c>
      <c r="CU276" s="53">
        <f t="shared" si="692"/>
        <v>0</v>
      </c>
      <c r="CV276" s="53">
        <f t="shared" si="693"/>
        <v>0</v>
      </c>
      <c r="CW276" s="53">
        <f t="shared" si="694"/>
        <v>0</v>
      </c>
      <c r="CX276" s="53">
        <f t="shared" si="695"/>
        <v>0</v>
      </c>
      <c r="CY276" s="53">
        <f t="shared" si="696"/>
        <v>0</v>
      </c>
      <c r="CZ276" s="53">
        <f t="shared" si="697"/>
        <v>0</v>
      </c>
      <c r="DA276" s="53">
        <f t="shared" si="698"/>
        <v>0</v>
      </c>
      <c r="DB276" s="53">
        <f t="shared" si="699"/>
        <v>0</v>
      </c>
      <c r="DC276" s="53">
        <f t="shared" si="700"/>
        <v>0</v>
      </c>
      <c r="DD276" s="53">
        <f t="shared" si="701"/>
        <v>0</v>
      </c>
      <c r="DE276" s="10">
        <f t="shared" si="679"/>
        <v>0</v>
      </c>
      <c r="DF276" s="54">
        <f t="shared" si="680"/>
        <v>0</v>
      </c>
      <c r="DG276" s="10">
        <f t="shared" si="681"/>
        <v>0</v>
      </c>
      <c r="DH276" s="53" cm="1">
        <f t="array" aca="1" ref="DH276" ca="1">DE276*CELL("contents",$Q276)</f>
        <v>0</v>
      </c>
      <c r="DI276" s="53" cm="1">
        <f t="array" aca="1" ref="DI276" ca="1">DF276*CELL("contents",$Q276)</f>
        <v>0</v>
      </c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>
        <f t="shared" si="682"/>
        <v>0</v>
      </c>
      <c r="DW276" s="51">
        <f t="shared" si="683"/>
        <v>0</v>
      </c>
      <c r="DX276" s="53">
        <f t="shared" si="633"/>
        <v>0</v>
      </c>
      <c r="DY276" s="53">
        <f t="shared" si="634"/>
        <v>0</v>
      </c>
      <c r="DZ276" s="53">
        <f t="shared" si="635"/>
        <v>0</v>
      </c>
      <c r="EA276" s="53">
        <f t="shared" si="636"/>
        <v>0</v>
      </c>
      <c r="EB276" s="53">
        <f t="shared" si="637"/>
        <v>0</v>
      </c>
      <c r="EC276" s="53">
        <f t="shared" si="638"/>
        <v>0</v>
      </c>
      <c r="ED276" s="53">
        <f t="shared" si="639"/>
        <v>0</v>
      </c>
      <c r="EE276" s="53">
        <f t="shared" si="640"/>
        <v>0</v>
      </c>
      <c r="EF276" s="53">
        <f t="shared" si="641"/>
        <v>0</v>
      </c>
      <c r="EG276" s="53">
        <f t="shared" si="642"/>
        <v>0</v>
      </c>
      <c r="EH276" s="53">
        <f t="shared" si="643"/>
        <v>0</v>
      </c>
      <c r="EI276" s="53">
        <f t="shared" si="644"/>
        <v>0</v>
      </c>
      <c r="EJ276" s="10">
        <f t="shared" si="684"/>
        <v>0</v>
      </c>
      <c r="EK276" s="54">
        <f t="shared" si="685"/>
        <v>0</v>
      </c>
      <c r="EL276" s="10">
        <f t="shared" si="686"/>
        <v>0</v>
      </c>
      <c r="EM276" s="53" cm="1">
        <f t="array" aca="1" ref="EM276" ca="1">EJ276*CELL("contents",$Q276)</f>
        <v>0</v>
      </c>
      <c r="EN276" s="53" cm="1">
        <f t="array" aca="1" ref="EN276" ca="1">EK276*CELL("contents",$Q276)</f>
        <v>0</v>
      </c>
      <c r="EO276" s="11">
        <f t="shared" si="687"/>
        <v>250</v>
      </c>
      <c r="EP276" s="2">
        <v>1</v>
      </c>
      <c r="EQ276" s="2">
        <f t="shared" ref="EQ276:ET276" si="705">EP276*1.0215</f>
        <v>1.0215000000000001</v>
      </c>
      <c r="ER276" s="2">
        <f t="shared" si="705"/>
        <v>1.0434622500000001</v>
      </c>
      <c r="ES276" s="2">
        <f t="shared" si="705"/>
        <v>1.0658966883750003</v>
      </c>
      <c r="ET276" s="2">
        <f t="shared" si="705"/>
        <v>1.0888134671750629</v>
      </c>
      <c r="EU276" s="53">
        <f t="shared" si="646"/>
        <v>0</v>
      </c>
      <c r="EV276" s="53">
        <f t="shared" si="689"/>
        <v>0</v>
      </c>
      <c r="EW276" s="69">
        <f t="shared" si="647"/>
        <v>0</v>
      </c>
      <c r="EX276" s="69">
        <f t="shared" si="648"/>
        <v>0</v>
      </c>
      <c r="EY276" s="9">
        <f t="shared" si="703"/>
        <v>0</v>
      </c>
      <c r="EZ276" s="9">
        <f t="shared" si="665"/>
        <v>0</v>
      </c>
      <c r="FA276" s="9">
        <f t="shared" si="666"/>
        <v>0</v>
      </c>
      <c r="FB276" s="9">
        <f t="shared" si="667"/>
        <v>0</v>
      </c>
      <c r="FC276" t="s">
        <v>1541</v>
      </c>
    </row>
    <row r="277" spans="1:159" ht="25.5" x14ac:dyDescent="0.25">
      <c r="A277" s="2">
        <v>1.2</v>
      </c>
      <c r="B277" s="3" t="s">
        <v>717</v>
      </c>
      <c r="C277" s="4" t="s">
        <v>157</v>
      </c>
      <c r="D277" s="2" t="s">
        <v>718</v>
      </c>
      <c r="E277" s="21" t="s">
        <v>719</v>
      </c>
      <c r="F277" s="2"/>
      <c r="G277" s="4" t="s">
        <v>151</v>
      </c>
      <c r="H277" s="6" t="s">
        <v>163</v>
      </c>
      <c r="I277" s="4" t="s">
        <v>167</v>
      </c>
      <c r="J277" s="7" t="s">
        <v>154</v>
      </c>
      <c r="K277" s="75">
        <v>115</v>
      </c>
      <c r="L277" s="81">
        <v>115</v>
      </c>
      <c r="M277" s="56">
        <v>0</v>
      </c>
      <c r="N277" s="86">
        <v>0</v>
      </c>
      <c r="O277" s="6" t="s">
        <v>155</v>
      </c>
      <c r="P277" s="2" t="s">
        <v>352</v>
      </c>
      <c r="Q277" s="200">
        <f>VLOOKUP(P277,Contingencies!$A$2:$D$7,4,FALSE)</f>
        <v>0.2</v>
      </c>
      <c r="R277" s="53">
        <f t="shared" si="608"/>
        <v>2819.34</v>
      </c>
      <c r="S277" s="67">
        <f t="shared" si="649"/>
        <v>0</v>
      </c>
      <c r="T277" s="4"/>
      <c r="U277" s="2"/>
      <c r="V277" s="2"/>
      <c r="W277" s="42"/>
      <c r="X277" s="38"/>
      <c r="Y277" s="38"/>
      <c r="Z277" s="37">
        <v>30</v>
      </c>
      <c r="AA277" s="37">
        <v>30</v>
      </c>
      <c r="AB277" s="37">
        <v>30</v>
      </c>
      <c r="AC277" s="37">
        <v>30</v>
      </c>
      <c r="AD277" s="2"/>
      <c r="AE277" s="2"/>
      <c r="AF277" s="2"/>
      <c r="AG277" s="2">
        <f t="shared" si="650"/>
        <v>120</v>
      </c>
      <c r="AH277" s="51">
        <f t="shared" si="668"/>
        <v>0.8</v>
      </c>
      <c r="AI277" s="53">
        <f t="shared" si="609"/>
        <v>0</v>
      </c>
      <c r="AJ277" s="53">
        <f t="shared" si="610"/>
        <v>0</v>
      </c>
      <c r="AK277" s="53">
        <f t="shared" si="611"/>
        <v>0</v>
      </c>
      <c r="AL277" s="53">
        <f t="shared" si="612"/>
        <v>0</v>
      </c>
      <c r="AM277" s="53">
        <f t="shared" si="613"/>
        <v>0</v>
      </c>
      <c r="AN277" s="53">
        <f t="shared" si="614"/>
        <v>3524.1750000000002</v>
      </c>
      <c r="AO277" s="53">
        <f t="shared" si="615"/>
        <v>3524.1750000000002</v>
      </c>
      <c r="AP277" s="53">
        <f t="shared" si="616"/>
        <v>3524.1750000000002</v>
      </c>
      <c r="AQ277" s="53">
        <f t="shared" si="617"/>
        <v>3524.1750000000002</v>
      </c>
      <c r="AR277" s="53">
        <f t="shared" si="618"/>
        <v>0</v>
      </c>
      <c r="AS277" s="53">
        <f t="shared" si="619"/>
        <v>0</v>
      </c>
      <c r="AT277" s="53">
        <f t="shared" si="620"/>
        <v>0</v>
      </c>
      <c r="AU277" s="10">
        <f t="shared" si="669"/>
        <v>14096.7</v>
      </c>
      <c r="AV277" s="54">
        <f t="shared" si="690"/>
        <v>0</v>
      </c>
      <c r="AW277" s="10">
        <f t="shared" si="670"/>
        <v>14096.7</v>
      </c>
      <c r="AX277" s="53" cm="1">
        <f t="array" aca="1" ref="AX277" ca="1">AU277*CELL("contents",$Q277)</f>
        <v>2819.34</v>
      </c>
      <c r="AY277" s="53" cm="1">
        <f t="array" aca="1" ref="AY277" ca="1">AV277*CELL("contents",$Q277)</f>
        <v>0</v>
      </c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>
        <f t="shared" si="671"/>
        <v>0</v>
      </c>
      <c r="BM277" s="51">
        <f t="shared" si="672"/>
        <v>0</v>
      </c>
      <c r="BN277" s="53">
        <f t="shared" si="621"/>
        <v>0</v>
      </c>
      <c r="BO277" s="53">
        <f t="shared" si="622"/>
        <v>0</v>
      </c>
      <c r="BP277" s="53">
        <f t="shared" si="623"/>
        <v>0</v>
      </c>
      <c r="BQ277" s="53">
        <f t="shared" si="624"/>
        <v>0</v>
      </c>
      <c r="BR277" s="53">
        <f t="shared" si="625"/>
        <v>0</v>
      </c>
      <c r="BS277" s="53">
        <f t="shared" si="626"/>
        <v>0</v>
      </c>
      <c r="BT277" s="53">
        <f t="shared" si="627"/>
        <v>0</v>
      </c>
      <c r="BU277" s="53">
        <f t="shared" si="628"/>
        <v>0</v>
      </c>
      <c r="BV277" s="53">
        <f t="shared" si="629"/>
        <v>0</v>
      </c>
      <c r="BW277" s="53">
        <f t="shared" si="630"/>
        <v>0</v>
      </c>
      <c r="BX277" s="53">
        <f t="shared" si="631"/>
        <v>0</v>
      </c>
      <c r="BY277" s="53">
        <f t="shared" si="632"/>
        <v>0</v>
      </c>
      <c r="BZ277" s="10">
        <f t="shared" si="673"/>
        <v>0</v>
      </c>
      <c r="CA277" s="54">
        <f t="shared" si="674"/>
        <v>0</v>
      </c>
      <c r="CB277" s="10">
        <f t="shared" si="675"/>
        <v>0</v>
      </c>
      <c r="CC277" s="53" cm="1">
        <f t="array" aca="1" ref="CC277" ca="1">BZ277*CELL("contents",$Q277)</f>
        <v>0</v>
      </c>
      <c r="CD277" s="53" cm="1">
        <f t="array" aca="1" ref="CD277" ca="1">CA277*CELL("contents",$Q277)</f>
        <v>0</v>
      </c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>
        <f t="shared" si="676"/>
        <v>0</v>
      </c>
      <c r="CR277" s="51">
        <f t="shared" si="677"/>
        <v>0</v>
      </c>
      <c r="CS277" s="53">
        <f t="shared" si="678"/>
        <v>0</v>
      </c>
      <c r="CT277" s="53">
        <f t="shared" si="691"/>
        <v>0</v>
      </c>
      <c r="CU277" s="53">
        <f t="shared" si="692"/>
        <v>0</v>
      </c>
      <c r="CV277" s="53">
        <f t="shared" si="693"/>
        <v>0</v>
      </c>
      <c r="CW277" s="53">
        <f t="shared" si="694"/>
        <v>0</v>
      </c>
      <c r="CX277" s="53">
        <f t="shared" si="695"/>
        <v>0</v>
      </c>
      <c r="CY277" s="53">
        <f t="shared" si="696"/>
        <v>0</v>
      </c>
      <c r="CZ277" s="53">
        <f t="shared" si="697"/>
        <v>0</v>
      </c>
      <c r="DA277" s="53">
        <f t="shared" si="698"/>
        <v>0</v>
      </c>
      <c r="DB277" s="53">
        <f t="shared" si="699"/>
        <v>0</v>
      </c>
      <c r="DC277" s="53">
        <f t="shared" si="700"/>
        <v>0</v>
      </c>
      <c r="DD277" s="53">
        <f t="shared" si="701"/>
        <v>0</v>
      </c>
      <c r="DE277" s="10">
        <f t="shared" si="679"/>
        <v>0</v>
      </c>
      <c r="DF277" s="54">
        <f t="shared" si="680"/>
        <v>0</v>
      </c>
      <c r="DG277" s="10">
        <f t="shared" si="681"/>
        <v>0</v>
      </c>
      <c r="DH277" s="53" cm="1">
        <f t="array" aca="1" ref="DH277" ca="1">DE277*CELL("contents",$Q277)</f>
        <v>0</v>
      </c>
      <c r="DI277" s="53" cm="1">
        <f t="array" aca="1" ref="DI277" ca="1">DF277*CELL("contents",$Q277)</f>
        <v>0</v>
      </c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>
        <f t="shared" si="682"/>
        <v>0</v>
      </c>
      <c r="DW277" s="51">
        <f t="shared" si="683"/>
        <v>0</v>
      </c>
      <c r="DX277" s="53">
        <f t="shared" si="633"/>
        <v>0</v>
      </c>
      <c r="DY277" s="53">
        <f t="shared" si="634"/>
        <v>0</v>
      </c>
      <c r="DZ277" s="53">
        <f t="shared" si="635"/>
        <v>0</v>
      </c>
      <c r="EA277" s="53">
        <f t="shared" si="636"/>
        <v>0</v>
      </c>
      <c r="EB277" s="53">
        <f t="shared" si="637"/>
        <v>0</v>
      </c>
      <c r="EC277" s="53">
        <f t="shared" si="638"/>
        <v>0</v>
      </c>
      <c r="ED277" s="53">
        <f t="shared" si="639"/>
        <v>0</v>
      </c>
      <c r="EE277" s="53">
        <f t="shared" si="640"/>
        <v>0</v>
      </c>
      <c r="EF277" s="53">
        <f t="shared" si="641"/>
        <v>0</v>
      </c>
      <c r="EG277" s="53">
        <f t="shared" si="642"/>
        <v>0</v>
      </c>
      <c r="EH277" s="53">
        <f t="shared" si="643"/>
        <v>0</v>
      </c>
      <c r="EI277" s="53">
        <f t="shared" si="644"/>
        <v>0</v>
      </c>
      <c r="EJ277" s="10">
        <f t="shared" si="684"/>
        <v>0</v>
      </c>
      <c r="EK277" s="54">
        <f t="shared" si="685"/>
        <v>0</v>
      </c>
      <c r="EL277" s="10">
        <f t="shared" si="686"/>
        <v>0</v>
      </c>
      <c r="EM277" s="53" cm="1">
        <f t="array" aca="1" ref="EM277" ca="1">EJ277*CELL("contents",$Q277)</f>
        <v>0</v>
      </c>
      <c r="EN277" s="53" cm="1">
        <f t="array" aca="1" ref="EN277" ca="1">EK277*CELL("contents",$Q277)</f>
        <v>0</v>
      </c>
      <c r="EO277" s="11">
        <f t="shared" si="687"/>
        <v>14096.7</v>
      </c>
      <c r="EP277" s="2">
        <v>1</v>
      </c>
      <c r="EQ277" s="2">
        <f t="shared" ref="EQ277:ET277" si="706">EP277*1.0215</f>
        <v>1.0215000000000001</v>
      </c>
      <c r="ER277" s="2">
        <f t="shared" si="706"/>
        <v>1.0434622500000001</v>
      </c>
      <c r="ES277" s="2">
        <f t="shared" si="706"/>
        <v>1.0658966883750003</v>
      </c>
      <c r="ET277" s="2">
        <f t="shared" si="706"/>
        <v>1.0888134671750629</v>
      </c>
      <c r="EU277" s="53">
        <f t="shared" si="646"/>
        <v>14096.7</v>
      </c>
      <c r="EV277" s="53">
        <f t="shared" si="689"/>
        <v>0</v>
      </c>
      <c r="EW277" s="69">
        <f t="shared" si="647"/>
        <v>0</v>
      </c>
      <c r="EX277" s="69">
        <f t="shared" si="648"/>
        <v>0</v>
      </c>
      <c r="EY277" s="9">
        <f t="shared" si="703"/>
        <v>0</v>
      </c>
      <c r="EZ277" s="9">
        <f t="shared" si="665"/>
        <v>0</v>
      </c>
      <c r="FA277" s="9">
        <f t="shared" si="666"/>
        <v>0</v>
      </c>
      <c r="FB277" s="9">
        <f t="shared" si="667"/>
        <v>0</v>
      </c>
      <c r="FC277" t="s">
        <v>1541</v>
      </c>
    </row>
    <row r="278" spans="1:159" ht="25.5" x14ac:dyDescent="0.25">
      <c r="A278" s="2">
        <v>1.2</v>
      </c>
      <c r="B278" s="3" t="s">
        <v>717</v>
      </c>
      <c r="C278" s="4" t="s">
        <v>157</v>
      </c>
      <c r="D278" s="2" t="s">
        <v>718</v>
      </c>
      <c r="E278" s="21" t="s">
        <v>719</v>
      </c>
      <c r="F278" s="2"/>
      <c r="G278" s="4" t="s">
        <v>151</v>
      </c>
      <c r="H278" s="6" t="s">
        <v>163</v>
      </c>
      <c r="I278" s="4" t="s">
        <v>269</v>
      </c>
      <c r="J278" s="7" t="s">
        <v>154</v>
      </c>
      <c r="K278" s="75">
        <v>77</v>
      </c>
      <c r="L278" s="81">
        <v>77</v>
      </c>
      <c r="M278" s="56">
        <v>0</v>
      </c>
      <c r="N278" s="86">
        <v>0</v>
      </c>
      <c r="O278" s="6" t="s">
        <v>155</v>
      </c>
      <c r="P278" s="2" t="s">
        <v>352</v>
      </c>
      <c r="Q278" s="200">
        <f>VLOOKUP(P278,Contingencies!$A$2:$D$7,4,FALSE)</f>
        <v>0.2</v>
      </c>
      <c r="R278" s="53">
        <f t="shared" si="608"/>
        <v>1258.4880000000003</v>
      </c>
      <c r="S278" s="67">
        <f t="shared" si="649"/>
        <v>0</v>
      </c>
      <c r="T278" s="4"/>
      <c r="U278" s="2"/>
      <c r="V278" s="2"/>
      <c r="W278" s="42"/>
      <c r="X278" s="38"/>
      <c r="Y278" s="38"/>
      <c r="Z278" s="37">
        <v>20</v>
      </c>
      <c r="AA278" s="37">
        <v>20</v>
      </c>
      <c r="AB278" s="37">
        <v>20</v>
      </c>
      <c r="AC278" s="37">
        <v>20</v>
      </c>
      <c r="AD278" s="2"/>
      <c r="AE278" s="2"/>
      <c r="AF278" s="2"/>
      <c r="AG278" s="2">
        <f t="shared" si="650"/>
        <v>80</v>
      </c>
      <c r="AH278" s="51">
        <f t="shared" si="668"/>
        <v>0.53333333333333333</v>
      </c>
      <c r="AI278" s="53">
        <f t="shared" si="609"/>
        <v>0</v>
      </c>
      <c r="AJ278" s="53">
        <f t="shared" si="610"/>
        <v>0</v>
      </c>
      <c r="AK278" s="53">
        <f t="shared" si="611"/>
        <v>0</v>
      </c>
      <c r="AL278" s="53">
        <f t="shared" si="612"/>
        <v>0</v>
      </c>
      <c r="AM278" s="53">
        <f t="shared" si="613"/>
        <v>0</v>
      </c>
      <c r="AN278" s="53">
        <f t="shared" si="614"/>
        <v>1573.1100000000001</v>
      </c>
      <c r="AO278" s="53">
        <f t="shared" si="615"/>
        <v>1573.1100000000001</v>
      </c>
      <c r="AP278" s="53">
        <f t="shared" si="616"/>
        <v>1573.1100000000001</v>
      </c>
      <c r="AQ278" s="53">
        <f t="shared" si="617"/>
        <v>1573.1100000000001</v>
      </c>
      <c r="AR278" s="53">
        <f t="shared" si="618"/>
        <v>0</v>
      </c>
      <c r="AS278" s="53">
        <f t="shared" si="619"/>
        <v>0</v>
      </c>
      <c r="AT278" s="53">
        <f t="shared" si="620"/>
        <v>0</v>
      </c>
      <c r="AU278" s="10">
        <f t="shared" si="669"/>
        <v>6292.4400000000005</v>
      </c>
      <c r="AV278" s="54">
        <f t="shared" si="690"/>
        <v>0</v>
      </c>
      <c r="AW278" s="10">
        <f t="shared" si="670"/>
        <v>6292.4400000000005</v>
      </c>
      <c r="AX278" s="53" cm="1">
        <f t="array" aca="1" ref="AX278" ca="1">AU278*CELL("contents",$Q278)</f>
        <v>1258.4880000000003</v>
      </c>
      <c r="AY278" s="53" cm="1">
        <f t="array" aca="1" ref="AY278" ca="1">AV278*CELL("contents",$Q278)</f>
        <v>0</v>
      </c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>
        <f t="shared" si="671"/>
        <v>0</v>
      </c>
      <c r="BM278" s="51">
        <f t="shared" si="672"/>
        <v>0</v>
      </c>
      <c r="BN278" s="53">
        <f t="shared" si="621"/>
        <v>0</v>
      </c>
      <c r="BO278" s="53">
        <f t="shared" si="622"/>
        <v>0</v>
      </c>
      <c r="BP278" s="53">
        <f t="shared" si="623"/>
        <v>0</v>
      </c>
      <c r="BQ278" s="53">
        <f t="shared" si="624"/>
        <v>0</v>
      </c>
      <c r="BR278" s="53">
        <f t="shared" si="625"/>
        <v>0</v>
      </c>
      <c r="BS278" s="53">
        <f t="shared" si="626"/>
        <v>0</v>
      </c>
      <c r="BT278" s="53">
        <f t="shared" si="627"/>
        <v>0</v>
      </c>
      <c r="BU278" s="53">
        <f t="shared" si="628"/>
        <v>0</v>
      </c>
      <c r="BV278" s="53">
        <f t="shared" si="629"/>
        <v>0</v>
      </c>
      <c r="BW278" s="53">
        <f t="shared" si="630"/>
        <v>0</v>
      </c>
      <c r="BX278" s="53">
        <f t="shared" si="631"/>
        <v>0</v>
      </c>
      <c r="BY278" s="53">
        <f t="shared" si="632"/>
        <v>0</v>
      </c>
      <c r="BZ278" s="10">
        <f t="shared" si="673"/>
        <v>0</v>
      </c>
      <c r="CA278" s="54">
        <f t="shared" si="674"/>
        <v>0</v>
      </c>
      <c r="CB278" s="10">
        <f t="shared" si="675"/>
        <v>0</v>
      </c>
      <c r="CC278" s="53" cm="1">
        <f t="array" aca="1" ref="CC278" ca="1">BZ278*CELL("contents",$Q278)</f>
        <v>0</v>
      </c>
      <c r="CD278" s="53" cm="1">
        <f t="array" aca="1" ref="CD278" ca="1">CA278*CELL("contents",$Q278)</f>
        <v>0</v>
      </c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>
        <f t="shared" si="676"/>
        <v>0</v>
      </c>
      <c r="CR278" s="51">
        <f t="shared" si="677"/>
        <v>0</v>
      </c>
      <c r="CS278" s="53">
        <f t="shared" si="678"/>
        <v>0</v>
      </c>
      <c r="CT278" s="53">
        <f t="shared" si="691"/>
        <v>0</v>
      </c>
      <c r="CU278" s="53">
        <f t="shared" si="692"/>
        <v>0</v>
      </c>
      <c r="CV278" s="53">
        <f t="shared" si="693"/>
        <v>0</v>
      </c>
      <c r="CW278" s="53">
        <f t="shared" si="694"/>
        <v>0</v>
      </c>
      <c r="CX278" s="53">
        <f t="shared" si="695"/>
        <v>0</v>
      </c>
      <c r="CY278" s="53">
        <f t="shared" si="696"/>
        <v>0</v>
      </c>
      <c r="CZ278" s="53">
        <f t="shared" si="697"/>
        <v>0</v>
      </c>
      <c r="DA278" s="53">
        <f t="shared" si="698"/>
        <v>0</v>
      </c>
      <c r="DB278" s="53">
        <f t="shared" si="699"/>
        <v>0</v>
      </c>
      <c r="DC278" s="53">
        <f t="shared" si="700"/>
        <v>0</v>
      </c>
      <c r="DD278" s="53">
        <f t="shared" si="701"/>
        <v>0</v>
      </c>
      <c r="DE278" s="10">
        <f t="shared" si="679"/>
        <v>0</v>
      </c>
      <c r="DF278" s="54">
        <f t="shared" si="680"/>
        <v>0</v>
      </c>
      <c r="DG278" s="10">
        <f t="shared" si="681"/>
        <v>0</v>
      </c>
      <c r="DH278" s="53" cm="1">
        <f t="array" aca="1" ref="DH278" ca="1">DE278*CELL("contents",$Q278)</f>
        <v>0</v>
      </c>
      <c r="DI278" s="53" cm="1">
        <f t="array" aca="1" ref="DI278" ca="1">DF278*CELL("contents",$Q278)</f>
        <v>0</v>
      </c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>
        <f t="shared" si="682"/>
        <v>0</v>
      </c>
      <c r="DW278" s="51">
        <f t="shared" si="683"/>
        <v>0</v>
      </c>
      <c r="DX278" s="53">
        <f t="shared" si="633"/>
        <v>0</v>
      </c>
      <c r="DY278" s="53">
        <f t="shared" si="634"/>
        <v>0</v>
      </c>
      <c r="DZ278" s="53">
        <f t="shared" si="635"/>
        <v>0</v>
      </c>
      <c r="EA278" s="53">
        <f t="shared" si="636"/>
        <v>0</v>
      </c>
      <c r="EB278" s="53">
        <f t="shared" si="637"/>
        <v>0</v>
      </c>
      <c r="EC278" s="53">
        <f t="shared" si="638"/>
        <v>0</v>
      </c>
      <c r="ED278" s="53">
        <f t="shared" si="639"/>
        <v>0</v>
      </c>
      <c r="EE278" s="53">
        <f t="shared" si="640"/>
        <v>0</v>
      </c>
      <c r="EF278" s="53">
        <f t="shared" si="641"/>
        <v>0</v>
      </c>
      <c r="EG278" s="53">
        <f t="shared" si="642"/>
        <v>0</v>
      </c>
      <c r="EH278" s="53">
        <f t="shared" si="643"/>
        <v>0</v>
      </c>
      <c r="EI278" s="53">
        <f t="shared" si="644"/>
        <v>0</v>
      </c>
      <c r="EJ278" s="10">
        <f t="shared" si="684"/>
        <v>0</v>
      </c>
      <c r="EK278" s="54">
        <f t="shared" si="685"/>
        <v>0</v>
      </c>
      <c r="EL278" s="10">
        <f t="shared" si="686"/>
        <v>0</v>
      </c>
      <c r="EM278" s="53" cm="1">
        <f t="array" aca="1" ref="EM278" ca="1">EJ278*CELL("contents",$Q278)</f>
        <v>0</v>
      </c>
      <c r="EN278" s="53" cm="1">
        <f t="array" aca="1" ref="EN278" ca="1">EK278*CELL("contents",$Q278)</f>
        <v>0</v>
      </c>
      <c r="EO278" s="11">
        <f t="shared" si="687"/>
        <v>6292.4400000000005</v>
      </c>
      <c r="EP278" s="2">
        <v>1</v>
      </c>
      <c r="EQ278" s="2">
        <f t="shared" ref="EQ278:ET278" si="707">EP278*1.0215</f>
        <v>1.0215000000000001</v>
      </c>
      <c r="ER278" s="2">
        <f t="shared" si="707"/>
        <v>1.0434622500000001</v>
      </c>
      <c r="ES278" s="2">
        <f t="shared" si="707"/>
        <v>1.0658966883750003</v>
      </c>
      <c r="ET278" s="2">
        <f t="shared" si="707"/>
        <v>1.0888134671750629</v>
      </c>
      <c r="EU278" s="53">
        <f t="shared" si="646"/>
        <v>6292.4400000000005</v>
      </c>
      <c r="EV278" s="53">
        <f t="shared" si="689"/>
        <v>0</v>
      </c>
      <c r="EW278" s="69">
        <f t="shared" si="647"/>
        <v>0</v>
      </c>
      <c r="EX278" s="69">
        <f t="shared" si="648"/>
        <v>0</v>
      </c>
      <c r="EY278" s="9">
        <f t="shared" si="703"/>
        <v>0</v>
      </c>
      <c r="EZ278" s="9">
        <f t="shared" si="665"/>
        <v>0</v>
      </c>
      <c r="FA278" s="9">
        <f t="shared" si="666"/>
        <v>0</v>
      </c>
      <c r="FB278" s="9">
        <f t="shared" si="667"/>
        <v>0</v>
      </c>
      <c r="FC278" t="s">
        <v>1541</v>
      </c>
    </row>
    <row r="279" spans="1:159" ht="25.5" x14ac:dyDescent="0.25">
      <c r="A279" s="2">
        <v>1.2</v>
      </c>
      <c r="B279" s="3" t="s">
        <v>717</v>
      </c>
      <c r="C279" s="4" t="s">
        <v>157</v>
      </c>
      <c r="D279" s="2" t="s">
        <v>718</v>
      </c>
      <c r="E279" s="21" t="s">
        <v>719</v>
      </c>
      <c r="F279" s="2"/>
      <c r="G279" s="4" t="s">
        <v>347</v>
      </c>
      <c r="H279" s="6" t="s">
        <v>347</v>
      </c>
      <c r="I279" s="4"/>
      <c r="J279" s="4" t="s">
        <v>154</v>
      </c>
      <c r="K279" s="75"/>
      <c r="L279" s="80">
        <v>1</v>
      </c>
      <c r="M279" s="56">
        <v>0</v>
      </c>
      <c r="N279" s="86">
        <v>0.53</v>
      </c>
      <c r="O279" s="6" t="s">
        <v>155</v>
      </c>
      <c r="P279" s="2" t="s">
        <v>352</v>
      </c>
      <c r="Q279" s="200">
        <f>VLOOKUP(P279,Contingencies!$A$2:$D$7,4,FALSE)</f>
        <v>0.2</v>
      </c>
      <c r="R279" s="53">
        <f t="shared" si="608"/>
        <v>600</v>
      </c>
      <c r="S279" s="67">
        <f t="shared" si="649"/>
        <v>0</v>
      </c>
      <c r="T279" s="4"/>
      <c r="U279" s="2"/>
      <c r="V279" s="2"/>
      <c r="W279" s="42"/>
      <c r="X279" s="38"/>
      <c r="Y279" s="38"/>
      <c r="Z279" s="37"/>
      <c r="AA279" s="37">
        <v>1500</v>
      </c>
      <c r="AB279" s="37">
        <v>1500</v>
      </c>
      <c r="AC279" s="37"/>
      <c r="AD279" s="2"/>
      <c r="AE279" s="2"/>
      <c r="AF279" s="2"/>
      <c r="AG279" s="2">
        <f t="shared" si="650"/>
        <v>0</v>
      </c>
      <c r="AH279" s="51">
        <f t="shared" si="668"/>
        <v>0</v>
      </c>
      <c r="AI279" s="53">
        <f t="shared" si="609"/>
        <v>0</v>
      </c>
      <c r="AJ279" s="53">
        <f t="shared" si="610"/>
        <v>0</v>
      </c>
      <c r="AK279" s="53">
        <f t="shared" si="611"/>
        <v>0</v>
      </c>
      <c r="AL279" s="53">
        <f t="shared" si="612"/>
        <v>0</v>
      </c>
      <c r="AM279" s="53">
        <f t="shared" si="613"/>
        <v>0</v>
      </c>
      <c r="AN279" s="53">
        <f t="shared" si="614"/>
        <v>0</v>
      </c>
      <c r="AO279" s="53">
        <f t="shared" si="615"/>
        <v>1500</v>
      </c>
      <c r="AP279" s="53">
        <f t="shared" si="616"/>
        <v>1500</v>
      </c>
      <c r="AQ279" s="53">
        <f t="shared" si="617"/>
        <v>0</v>
      </c>
      <c r="AR279" s="53">
        <f t="shared" si="618"/>
        <v>0</v>
      </c>
      <c r="AS279" s="53">
        <f t="shared" si="619"/>
        <v>0</v>
      </c>
      <c r="AT279" s="53">
        <f t="shared" si="620"/>
        <v>0</v>
      </c>
      <c r="AU279" s="10">
        <f t="shared" si="669"/>
        <v>3000</v>
      </c>
      <c r="AV279" s="54">
        <f t="shared" si="690"/>
        <v>0</v>
      </c>
      <c r="AW279" s="10">
        <f t="shared" si="670"/>
        <v>3000</v>
      </c>
      <c r="AX279" s="53" cm="1">
        <f t="array" aca="1" ref="AX279" ca="1">AU279*CELL("contents",$Q279)</f>
        <v>600</v>
      </c>
      <c r="AY279" s="53" cm="1">
        <f t="array" aca="1" ref="AY279" ca="1">AV279*CELL("contents",$Q279)</f>
        <v>0</v>
      </c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>
        <f t="shared" si="671"/>
        <v>0</v>
      </c>
      <c r="BM279" s="51">
        <f t="shared" si="672"/>
        <v>0</v>
      </c>
      <c r="BN279" s="53">
        <f t="shared" si="621"/>
        <v>0</v>
      </c>
      <c r="BO279" s="53">
        <f t="shared" si="622"/>
        <v>0</v>
      </c>
      <c r="BP279" s="53">
        <f t="shared" si="623"/>
        <v>0</v>
      </c>
      <c r="BQ279" s="53">
        <f t="shared" si="624"/>
        <v>0</v>
      </c>
      <c r="BR279" s="53">
        <f t="shared" si="625"/>
        <v>0</v>
      </c>
      <c r="BS279" s="53">
        <f t="shared" si="626"/>
        <v>0</v>
      </c>
      <c r="BT279" s="53">
        <f t="shared" si="627"/>
        <v>0</v>
      </c>
      <c r="BU279" s="53">
        <f t="shared" si="628"/>
        <v>0</v>
      </c>
      <c r="BV279" s="53">
        <f t="shared" si="629"/>
        <v>0</v>
      </c>
      <c r="BW279" s="53">
        <f t="shared" si="630"/>
        <v>0</v>
      </c>
      <c r="BX279" s="53">
        <f t="shared" si="631"/>
        <v>0</v>
      </c>
      <c r="BY279" s="53">
        <f t="shared" si="632"/>
        <v>0</v>
      </c>
      <c r="BZ279" s="10">
        <f t="shared" si="673"/>
        <v>0</v>
      </c>
      <c r="CA279" s="54">
        <f t="shared" si="674"/>
        <v>0</v>
      </c>
      <c r="CB279" s="10">
        <f t="shared" si="675"/>
        <v>0</v>
      </c>
      <c r="CC279" s="53" cm="1">
        <f t="array" aca="1" ref="CC279" ca="1">BZ279*CELL("contents",$Q279)</f>
        <v>0</v>
      </c>
      <c r="CD279" s="53" cm="1">
        <f t="array" aca="1" ref="CD279" ca="1">CA279*CELL("contents",$Q279)</f>
        <v>0</v>
      </c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>
        <f t="shared" si="676"/>
        <v>0</v>
      </c>
      <c r="CR279" s="51">
        <f t="shared" si="677"/>
        <v>0</v>
      </c>
      <c r="CS279" s="53">
        <f t="shared" si="678"/>
        <v>0</v>
      </c>
      <c r="CT279" s="53">
        <f t="shared" si="691"/>
        <v>0</v>
      </c>
      <c r="CU279" s="53">
        <f t="shared" si="692"/>
        <v>0</v>
      </c>
      <c r="CV279" s="53">
        <f t="shared" si="693"/>
        <v>0</v>
      </c>
      <c r="CW279" s="53">
        <f t="shared" si="694"/>
        <v>0</v>
      </c>
      <c r="CX279" s="53">
        <f t="shared" si="695"/>
        <v>0</v>
      </c>
      <c r="CY279" s="53">
        <f t="shared" si="696"/>
        <v>0</v>
      </c>
      <c r="CZ279" s="53">
        <f t="shared" si="697"/>
        <v>0</v>
      </c>
      <c r="DA279" s="53">
        <f t="shared" si="698"/>
        <v>0</v>
      </c>
      <c r="DB279" s="53">
        <f t="shared" si="699"/>
        <v>0</v>
      </c>
      <c r="DC279" s="53">
        <f t="shared" si="700"/>
        <v>0</v>
      </c>
      <c r="DD279" s="53">
        <f t="shared" si="701"/>
        <v>0</v>
      </c>
      <c r="DE279" s="10">
        <f t="shared" si="679"/>
        <v>0</v>
      </c>
      <c r="DF279" s="54">
        <f t="shared" si="680"/>
        <v>0</v>
      </c>
      <c r="DG279" s="10">
        <f t="shared" si="681"/>
        <v>0</v>
      </c>
      <c r="DH279" s="53" cm="1">
        <f t="array" aca="1" ref="DH279" ca="1">DE279*CELL("contents",$Q279)</f>
        <v>0</v>
      </c>
      <c r="DI279" s="53" cm="1">
        <f t="array" aca="1" ref="DI279" ca="1">DF279*CELL("contents",$Q279)</f>
        <v>0</v>
      </c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>
        <f t="shared" si="682"/>
        <v>0</v>
      </c>
      <c r="DW279" s="51">
        <f t="shared" si="683"/>
        <v>0</v>
      </c>
      <c r="DX279" s="53">
        <f t="shared" si="633"/>
        <v>0</v>
      </c>
      <c r="DY279" s="53">
        <f t="shared" si="634"/>
        <v>0</v>
      </c>
      <c r="DZ279" s="53">
        <f t="shared" si="635"/>
        <v>0</v>
      </c>
      <c r="EA279" s="53">
        <f t="shared" si="636"/>
        <v>0</v>
      </c>
      <c r="EB279" s="53">
        <f t="shared" si="637"/>
        <v>0</v>
      </c>
      <c r="EC279" s="53">
        <f t="shared" si="638"/>
        <v>0</v>
      </c>
      <c r="ED279" s="53">
        <f t="shared" si="639"/>
        <v>0</v>
      </c>
      <c r="EE279" s="53">
        <f t="shared" si="640"/>
        <v>0</v>
      </c>
      <c r="EF279" s="53">
        <f t="shared" si="641"/>
        <v>0</v>
      </c>
      <c r="EG279" s="53">
        <f t="shared" si="642"/>
        <v>0</v>
      </c>
      <c r="EH279" s="53">
        <f t="shared" si="643"/>
        <v>0</v>
      </c>
      <c r="EI279" s="53">
        <f t="shared" si="644"/>
        <v>0</v>
      </c>
      <c r="EJ279" s="10">
        <f t="shared" si="684"/>
        <v>0</v>
      </c>
      <c r="EK279" s="54">
        <f t="shared" si="685"/>
        <v>0</v>
      </c>
      <c r="EL279" s="10">
        <f t="shared" si="686"/>
        <v>0</v>
      </c>
      <c r="EM279" s="53" cm="1">
        <f t="array" aca="1" ref="EM279" ca="1">EJ279*CELL("contents",$Q279)</f>
        <v>0</v>
      </c>
      <c r="EN279" s="53" cm="1">
        <f t="array" aca="1" ref="EN279" ca="1">EK279*CELL("contents",$Q279)</f>
        <v>0</v>
      </c>
      <c r="EO279" s="11">
        <f t="shared" si="687"/>
        <v>3000</v>
      </c>
      <c r="EP279" s="2">
        <v>1</v>
      </c>
      <c r="EQ279" s="2">
        <f t="shared" ref="EQ279:ET279" si="708">EP279*1.0215</f>
        <v>1.0215000000000001</v>
      </c>
      <c r="ER279" s="2">
        <f t="shared" si="708"/>
        <v>1.0434622500000001</v>
      </c>
      <c r="ES279" s="2">
        <f t="shared" si="708"/>
        <v>1.0658966883750003</v>
      </c>
      <c r="ET279" s="2">
        <f t="shared" si="708"/>
        <v>1.0888134671750629</v>
      </c>
      <c r="EU279" s="53">
        <f t="shared" si="646"/>
        <v>0</v>
      </c>
      <c r="EV279" s="53">
        <f t="shared" si="689"/>
        <v>0</v>
      </c>
      <c r="EW279" s="69">
        <f t="shared" si="647"/>
        <v>0</v>
      </c>
      <c r="EX279" s="69">
        <f t="shared" si="648"/>
        <v>0</v>
      </c>
      <c r="EY279" s="9">
        <f t="shared" si="703"/>
        <v>0</v>
      </c>
      <c r="EZ279" s="9">
        <f t="shared" si="665"/>
        <v>0</v>
      </c>
      <c r="FA279" s="9">
        <f t="shared" si="666"/>
        <v>0</v>
      </c>
      <c r="FB279" s="9">
        <f t="shared" si="667"/>
        <v>0</v>
      </c>
      <c r="FC279" t="s">
        <v>1541</v>
      </c>
    </row>
    <row r="280" spans="1:159" ht="25.5" x14ac:dyDescent="0.25">
      <c r="A280" s="2">
        <v>1.2</v>
      </c>
      <c r="B280" s="3" t="s">
        <v>720</v>
      </c>
      <c r="C280" s="4" t="s">
        <v>157</v>
      </c>
      <c r="D280" s="2" t="s">
        <v>721</v>
      </c>
      <c r="E280" s="21" t="s">
        <v>722</v>
      </c>
      <c r="F280" s="2"/>
      <c r="G280" s="4" t="s">
        <v>151</v>
      </c>
      <c r="H280" s="6" t="s">
        <v>163</v>
      </c>
      <c r="I280" s="4" t="s">
        <v>167</v>
      </c>
      <c r="J280" s="7" t="s">
        <v>154</v>
      </c>
      <c r="K280" s="75">
        <v>115</v>
      </c>
      <c r="L280" s="81">
        <v>115</v>
      </c>
      <c r="M280" s="56">
        <v>0</v>
      </c>
      <c r="N280" s="86">
        <v>0</v>
      </c>
      <c r="O280" s="6" t="s">
        <v>155</v>
      </c>
      <c r="P280" s="2" t="s">
        <v>352</v>
      </c>
      <c r="Q280" s="200">
        <f>VLOOKUP(P280,Contingencies!$A$2:$D$7,4,FALSE)</f>
        <v>0.2</v>
      </c>
      <c r="R280" s="53">
        <f t="shared" si="608"/>
        <v>563.86800000000005</v>
      </c>
      <c r="S280" s="67">
        <f t="shared" si="649"/>
        <v>0</v>
      </c>
      <c r="T280" s="4"/>
      <c r="U280" s="2"/>
      <c r="V280" s="2"/>
      <c r="W280" s="37">
        <v>24</v>
      </c>
      <c r="X280" s="4"/>
      <c r="Y280" s="38"/>
      <c r="Z280" s="38"/>
      <c r="AA280" s="38"/>
      <c r="AB280" s="38"/>
      <c r="AC280" s="38"/>
      <c r="AD280" s="2"/>
      <c r="AE280" s="2"/>
      <c r="AF280" s="2"/>
      <c r="AG280" s="2">
        <f t="shared" si="650"/>
        <v>24</v>
      </c>
      <c r="AH280" s="51">
        <f t="shared" si="668"/>
        <v>0.16</v>
      </c>
      <c r="AI280" s="53">
        <f t="shared" si="609"/>
        <v>0</v>
      </c>
      <c r="AJ280" s="53">
        <f t="shared" si="610"/>
        <v>0</v>
      </c>
      <c r="AK280" s="53">
        <f t="shared" si="611"/>
        <v>2819.34</v>
      </c>
      <c r="AL280" s="53">
        <f t="shared" si="612"/>
        <v>0</v>
      </c>
      <c r="AM280" s="53">
        <f t="shared" si="613"/>
        <v>0</v>
      </c>
      <c r="AN280" s="53">
        <f t="shared" si="614"/>
        <v>0</v>
      </c>
      <c r="AO280" s="53">
        <f t="shared" si="615"/>
        <v>0</v>
      </c>
      <c r="AP280" s="53">
        <f t="shared" si="616"/>
        <v>0</v>
      </c>
      <c r="AQ280" s="53">
        <f t="shared" si="617"/>
        <v>0</v>
      </c>
      <c r="AR280" s="53">
        <f t="shared" si="618"/>
        <v>0</v>
      </c>
      <c r="AS280" s="53">
        <f t="shared" si="619"/>
        <v>0</v>
      </c>
      <c r="AT280" s="53">
        <f t="shared" si="620"/>
        <v>0</v>
      </c>
      <c r="AU280" s="10">
        <f t="shared" si="669"/>
        <v>2819.34</v>
      </c>
      <c r="AV280" s="54">
        <f t="shared" si="690"/>
        <v>0</v>
      </c>
      <c r="AW280" s="10">
        <f t="shared" si="670"/>
        <v>2819.34</v>
      </c>
      <c r="AX280" s="53" cm="1">
        <f t="array" aca="1" ref="AX280" ca="1">AU280*CELL("contents",$Q280)</f>
        <v>563.86800000000005</v>
      </c>
      <c r="AY280" s="53" cm="1">
        <f t="array" aca="1" ref="AY280" ca="1">AV280*CELL("contents",$Q280)</f>
        <v>0</v>
      </c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>
        <f t="shared" si="671"/>
        <v>0</v>
      </c>
      <c r="BM280" s="51">
        <f t="shared" si="672"/>
        <v>0</v>
      </c>
      <c r="BN280" s="53">
        <f t="shared" si="621"/>
        <v>0</v>
      </c>
      <c r="BO280" s="53">
        <f t="shared" si="622"/>
        <v>0</v>
      </c>
      <c r="BP280" s="53">
        <f t="shared" si="623"/>
        <v>0</v>
      </c>
      <c r="BQ280" s="53">
        <f t="shared" si="624"/>
        <v>0</v>
      </c>
      <c r="BR280" s="53">
        <f t="shared" si="625"/>
        <v>0</v>
      </c>
      <c r="BS280" s="53">
        <f t="shared" si="626"/>
        <v>0</v>
      </c>
      <c r="BT280" s="53">
        <f t="shared" si="627"/>
        <v>0</v>
      </c>
      <c r="BU280" s="53">
        <f t="shared" si="628"/>
        <v>0</v>
      </c>
      <c r="BV280" s="53">
        <f t="shared" si="629"/>
        <v>0</v>
      </c>
      <c r="BW280" s="53">
        <f t="shared" si="630"/>
        <v>0</v>
      </c>
      <c r="BX280" s="53">
        <f t="shared" si="631"/>
        <v>0</v>
      </c>
      <c r="BY280" s="53">
        <f t="shared" si="632"/>
        <v>0</v>
      </c>
      <c r="BZ280" s="10">
        <f t="shared" si="673"/>
        <v>0</v>
      </c>
      <c r="CA280" s="54">
        <f t="shared" si="674"/>
        <v>0</v>
      </c>
      <c r="CB280" s="10">
        <f t="shared" si="675"/>
        <v>0</v>
      </c>
      <c r="CC280" s="53" cm="1">
        <f t="array" aca="1" ref="CC280" ca="1">BZ280*CELL("contents",$Q280)</f>
        <v>0</v>
      </c>
      <c r="CD280" s="53" cm="1">
        <f t="array" aca="1" ref="CD280" ca="1">CA280*CELL("contents",$Q280)</f>
        <v>0</v>
      </c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>
        <f t="shared" si="676"/>
        <v>0</v>
      </c>
      <c r="CR280" s="51">
        <f t="shared" si="677"/>
        <v>0</v>
      </c>
      <c r="CS280" s="53">
        <f t="shared" si="678"/>
        <v>0</v>
      </c>
      <c r="CT280" s="53">
        <f t="shared" si="691"/>
        <v>0</v>
      </c>
      <c r="CU280" s="53">
        <f t="shared" si="692"/>
        <v>0</v>
      </c>
      <c r="CV280" s="53">
        <f t="shared" si="693"/>
        <v>0</v>
      </c>
      <c r="CW280" s="53">
        <f t="shared" si="694"/>
        <v>0</v>
      </c>
      <c r="CX280" s="53">
        <f t="shared" si="695"/>
        <v>0</v>
      </c>
      <c r="CY280" s="53">
        <f t="shared" si="696"/>
        <v>0</v>
      </c>
      <c r="CZ280" s="53">
        <f t="shared" si="697"/>
        <v>0</v>
      </c>
      <c r="DA280" s="53">
        <f t="shared" si="698"/>
        <v>0</v>
      </c>
      <c r="DB280" s="53">
        <f t="shared" si="699"/>
        <v>0</v>
      </c>
      <c r="DC280" s="53">
        <f t="shared" si="700"/>
        <v>0</v>
      </c>
      <c r="DD280" s="53">
        <f t="shared" si="701"/>
        <v>0</v>
      </c>
      <c r="DE280" s="10">
        <f t="shared" si="679"/>
        <v>0</v>
      </c>
      <c r="DF280" s="54">
        <f t="shared" si="680"/>
        <v>0</v>
      </c>
      <c r="DG280" s="10">
        <f t="shared" si="681"/>
        <v>0</v>
      </c>
      <c r="DH280" s="53" cm="1">
        <f t="array" aca="1" ref="DH280" ca="1">DE280*CELL("contents",$Q280)</f>
        <v>0</v>
      </c>
      <c r="DI280" s="53" cm="1">
        <f t="array" aca="1" ref="DI280" ca="1">DF280*CELL("contents",$Q280)</f>
        <v>0</v>
      </c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>
        <f t="shared" si="682"/>
        <v>0</v>
      </c>
      <c r="DW280" s="51">
        <f t="shared" si="683"/>
        <v>0</v>
      </c>
      <c r="DX280" s="53">
        <f t="shared" si="633"/>
        <v>0</v>
      </c>
      <c r="DY280" s="53">
        <f t="shared" si="634"/>
        <v>0</v>
      </c>
      <c r="DZ280" s="53">
        <f t="shared" si="635"/>
        <v>0</v>
      </c>
      <c r="EA280" s="53">
        <f t="shared" si="636"/>
        <v>0</v>
      </c>
      <c r="EB280" s="53">
        <f t="shared" si="637"/>
        <v>0</v>
      </c>
      <c r="EC280" s="53">
        <f t="shared" si="638"/>
        <v>0</v>
      </c>
      <c r="ED280" s="53">
        <f t="shared" si="639"/>
        <v>0</v>
      </c>
      <c r="EE280" s="53">
        <f t="shared" si="640"/>
        <v>0</v>
      </c>
      <c r="EF280" s="53">
        <f t="shared" si="641"/>
        <v>0</v>
      </c>
      <c r="EG280" s="53">
        <f t="shared" si="642"/>
        <v>0</v>
      </c>
      <c r="EH280" s="53">
        <f t="shared" si="643"/>
        <v>0</v>
      </c>
      <c r="EI280" s="53">
        <f t="shared" si="644"/>
        <v>0</v>
      </c>
      <c r="EJ280" s="10">
        <f t="shared" si="684"/>
        <v>0</v>
      </c>
      <c r="EK280" s="54">
        <f t="shared" si="685"/>
        <v>0</v>
      </c>
      <c r="EL280" s="10">
        <f t="shared" si="686"/>
        <v>0</v>
      </c>
      <c r="EM280" s="53" cm="1">
        <f t="array" aca="1" ref="EM280" ca="1">EJ280*CELL("contents",$Q280)</f>
        <v>0</v>
      </c>
      <c r="EN280" s="53" cm="1">
        <f t="array" aca="1" ref="EN280" ca="1">EK280*CELL("contents",$Q280)</f>
        <v>0</v>
      </c>
      <c r="EO280" s="11">
        <f t="shared" si="687"/>
        <v>2819.34</v>
      </c>
      <c r="EP280" s="2">
        <v>1</v>
      </c>
      <c r="EQ280" s="2">
        <f t="shared" ref="EQ280:ET280" si="709">EP280*1.0215</f>
        <v>1.0215000000000001</v>
      </c>
      <c r="ER280" s="2">
        <f t="shared" si="709"/>
        <v>1.0434622500000001</v>
      </c>
      <c r="ES280" s="2">
        <f t="shared" si="709"/>
        <v>1.0658966883750003</v>
      </c>
      <c r="ET280" s="2">
        <f t="shared" si="709"/>
        <v>1.0888134671750629</v>
      </c>
      <c r="EU280" s="53">
        <f t="shared" si="646"/>
        <v>2819.34</v>
      </c>
      <c r="EV280" s="53">
        <f t="shared" si="689"/>
        <v>0</v>
      </c>
      <c r="EW280" s="69">
        <f t="shared" si="647"/>
        <v>0</v>
      </c>
      <c r="EX280" s="69">
        <f t="shared" si="648"/>
        <v>0</v>
      </c>
      <c r="EY280" s="9">
        <f t="shared" si="703"/>
        <v>0</v>
      </c>
      <c r="EZ280" s="9">
        <f t="shared" si="665"/>
        <v>0</v>
      </c>
      <c r="FA280" s="9">
        <f t="shared" si="666"/>
        <v>0</v>
      </c>
      <c r="FB280" s="9">
        <f t="shared" si="667"/>
        <v>0</v>
      </c>
      <c r="FC280" t="s">
        <v>1541</v>
      </c>
    </row>
    <row r="281" spans="1:159" ht="25.5" x14ac:dyDescent="0.25">
      <c r="A281" s="2">
        <v>1.2</v>
      </c>
      <c r="B281" s="3" t="s">
        <v>720</v>
      </c>
      <c r="C281" s="4" t="s">
        <v>157</v>
      </c>
      <c r="D281" s="2" t="s">
        <v>721</v>
      </c>
      <c r="E281" s="21" t="s">
        <v>722</v>
      </c>
      <c r="F281" s="2"/>
      <c r="G281" s="4" t="s">
        <v>347</v>
      </c>
      <c r="H281" s="6" t="s">
        <v>347</v>
      </c>
      <c r="I281" s="4"/>
      <c r="J281" s="4" t="s">
        <v>268</v>
      </c>
      <c r="K281" s="75"/>
      <c r="L281" s="80">
        <v>1</v>
      </c>
      <c r="M281" s="56">
        <v>0</v>
      </c>
      <c r="N281" s="86">
        <v>0.53</v>
      </c>
      <c r="O281" s="6" t="s">
        <v>155</v>
      </c>
      <c r="P281" s="2" t="s">
        <v>173</v>
      </c>
      <c r="Q281" s="200">
        <f>VLOOKUP(P281,Contingencies!$A$2:$D$7,4,FALSE)</f>
        <v>0.125</v>
      </c>
      <c r="R281" s="53">
        <f t="shared" si="608"/>
        <v>206.25</v>
      </c>
      <c r="S281" s="67">
        <f t="shared" si="649"/>
        <v>0</v>
      </c>
      <c r="T281" s="4"/>
      <c r="U281" s="2"/>
      <c r="V281" s="2"/>
      <c r="W281" s="37">
        <v>1650</v>
      </c>
      <c r="X281" s="4"/>
      <c r="Y281" s="38"/>
      <c r="Z281" s="38"/>
      <c r="AA281" s="38"/>
      <c r="AB281" s="38"/>
      <c r="AC281" s="38"/>
      <c r="AD281" s="2"/>
      <c r="AE281" s="2"/>
      <c r="AF281" s="2"/>
      <c r="AG281" s="2">
        <f t="shared" si="650"/>
        <v>0</v>
      </c>
      <c r="AH281" s="51">
        <f t="shared" si="668"/>
        <v>0</v>
      </c>
      <c r="AI281" s="53">
        <f t="shared" si="609"/>
        <v>0</v>
      </c>
      <c r="AJ281" s="53">
        <f t="shared" si="610"/>
        <v>0</v>
      </c>
      <c r="AK281" s="53">
        <f t="shared" si="611"/>
        <v>1650</v>
      </c>
      <c r="AL281" s="53">
        <f t="shared" si="612"/>
        <v>0</v>
      </c>
      <c r="AM281" s="53">
        <f t="shared" si="613"/>
        <v>0</v>
      </c>
      <c r="AN281" s="53">
        <f t="shared" si="614"/>
        <v>0</v>
      </c>
      <c r="AO281" s="53">
        <f t="shared" si="615"/>
        <v>0</v>
      </c>
      <c r="AP281" s="53">
        <f t="shared" si="616"/>
        <v>0</v>
      </c>
      <c r="AQ281" s="53">
        <f t="shared" si="617"/>
        <v>0</v>
      </c>
      <c r="AR281" s="53">
        <f t="shared" si="618"/>
        <v>0</v>
      </c>
      <c r="AS281" s="53">
        <f t="shared" si="619"/>
        <v>0</v>
      </c>
      <c r="AT281" s="53">
        <f t="shared" si="620"/>
        <v>0</v>
      </c>
      <c r="AU281" s="10">
        <f t="shared" si="669"/>
        <v>1650</v>
      </c>
      <c r="AV281" s="54">
        <f t="shared" si="690"/>
        <v>0</v>
      </c>
      <c r="AW281" s="10">
        <f t="shared" si="670"/>
        <v>1650</v>
      </c>
      <c r="AX281" s="53" cm="1">
        <f t="array" aca="1" ref="AX281" ca="1">AU281*CELL("contents",$Q281)</f>
        <v>206.25</v>
      </c>
      <c r="AY281" s="53" cm="1">
        <f t="array" aca="1" ref="AY281" ca="1">AV281*CELL("contents",$Q281)</f>
        <v>0</v>
      </c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>
        <f t="shared" si="671"/>
        <v>0</v>
      </c>
      <c r="BM281" s="51">
        <f t="shared" si="672"/>
        <v>0</v>
      </c>
      <c r="BN281" s="53">
        <f t="shared" si="621"/>
        <v>0</v>
      </c>
      <c r="BO281" s="53">
        <f t="shared" si="622"/>
        <v>0</v>
      </c>
      <c r="BP281" s="53">
        <f t="shared" si="623"/>
        <v>0</v>
      </c>
      <c r="BQ281" s="53">
        <f t="shared" si="624"/>
        <v>0</v>
      </c>
      <c r="BR281" s="53">
        <f t="shared" si="625"/>
        <v>0</v>
      </c>
      <c r="BS281" s="53">
        <f t="shared" si="626"/>
        <v>0</v>
      </c>
      <c r="BT281" s="53">
        <f t="shared" si="627"/>
        <v>0</v>
      </c>
      <c r="BU281" s="53">
        <f t="shared" si="628"/>
        <v>0</v>
      </c>
      <c r="BV281" s="53">
        <f t="shared" si="629"/>
        <v>0</v>
      </c>
      <c r="BW281" s="53">
        <f t="shared" si="630"/>
        <v>0</v>
      </c>
      <c r="BX281" s="53">
        <f t="shared" si="631"/>
        <v>0</v>
      </c>
      <c r="BY281" s="53">
        <f t="shared" si="632"/>
        <v>0</v>
      </c>
      <c r="BZ281" s="10">
        <f t="shared" si="673"/>
        <v>0</v>
      </c>
      <c r="CA281" s="54">
        <f t="shared" si="674"/>
        <v>0</v>
      </c>
      <c r="CB281" s="10">
        <f t="shared" si="675"/>
        <v>0</v>
      </c>
      <c r="CC281" s="53" cm="1">
        <f t="array" aca="1" ref="CC281" ca="1">BZ281*CELL("contents",$Q281)</f>
        <v>0</v>
      </c>
      <c r="CD281" s="53" cm="1">
        <f t="array" aca="1" ref="CD281" ca="1">CA281*CELL("contents",$Q281)</f>
        <v>0</v>
      </c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>
        <f t="shared" si="676"/>
        <v>0</v>
      </c>
      <c r="CR281" s="51">
        <f t="shared" si="677"/>
        <v>0</v>
      </c>
      <c r="CS281" s="53">
        <f t="shared" si="678"/>
        <v>0</v>
      </c>
      <c r="CT281" s="53">
        <f t="shared" si="691"/>
        <v>0</v>
      </c>
      <c r="CU281" s="53">
        <f t="shared" si="692"/>
        <v>0</v>
      </c>
      <c r="CV281" s="53">
        <f t="shared" si="693"/>
        <v>0</v>
      </c>
      <c r="CW281" s="53">
        <f t="shared" si="694"/>
        <v>0</v>
      </c>
      <c r="CX281" s="53">
        <f t="shared" si="695"/>
        <v>0</v>
      </c>
      <c r="CY281" s="53">
        <f t="shared" si="696"/>
        <v>0</v>
      </c>
      <c r="CZ281" s="53">
        <f t="shared" si="697"/>
        <v>0</v>
      </c>
      <c r="DA281" s="53">
        <f t="shared" si="698"/>
        <v>0</v>
      </c>
      <c r="DB281" s="53">
        <f t="shared" si="699"/>
        <v>0</v>
      </c>
      <c r="DC281" s="53">
        <f t="shared" si="700"/>
        <v>0</v>
      </c>
      <c r="DD281" s="53">
        <f t="shared" si="701"/>
        <v>0</v>
      </c>
      <c r="DE281" s="10">
        <f t="shared" si="679"/>
        <v>0</v>
      </c>
      <c r="DF281" s="54">
        <f t="shared" si="680"/>
        <v>0</v>
      </c>
      <c r="DG281" s="10">
        <f t="shared" si="681"/>
        <v>0</v>
      </c>
      <c r="DH281" s="53" cm="1">
        <f t="array" aca="1" ref="DH281" ca="1">DE281*CELL("contents",$Q281)</f>
        <v>0</v>
      </c>
      <c r="DI281" s="53" cm="1">
        <f t="array" aca="1" ref="DI281" ca="1">DF281*CELL("contents",$Q281)</f>
        <v>0</v>
      </c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>
        <f t="shared" si="682"/>
        <v>0</v>
      </c>
      <c r="DW281" s="51">
        <f t="shared" si="683"/>
        <v>0</v>
      </c>
      <c r="DX281" s="53">
        <f t="shared" si="633"/>
        <v>0</v>
      </c>
      <c r="DY281" s="53">
        <f t="shared" si="634"/>
        <v>0</v>
      </c>
      <c r="DZ281" s="53">
        <f t="shared" si="635"/>
        <v>0</v>
      </c>
      <c r="EA281" s="53">
        <f t="shared" si="636"/>
        <v>0</v>
      </c>
      <c r="EB281" s="53">
        <f t="shared" si="637"/>
        <v>0</v>
      </c>
      <c r="EC281" s="53">
        <f t="shared" si="638"/>
        <v>0</v>
      </c>
      <c r="ED281" s="53">
        <f t="shared" si="639"/>
        <v>0</v>
      </c>
      <c r="EE281" s="53">
        <f t="shared" si="640"/>
        <v>0</v>
      </c>
      <c r="EF281" s="53">
        <f t="shared" si="641"/>
        <v>0</v>
      </c>
      <c r="EG281" s="53">
        <f t="shared" si="642"/>
        <v>0</v>
      </c>
      <c r="EH281" s="53">
        <f t="shared" si="643"/>
        <v>0</v>
      </c>
      <c r="EI281" s="53">
        <f t="shared" si="644"/>
        <v>0</v>
      </c>
      <c r="EJ281" s="10">
        <f t="shared" si="684"/>
        <v>0</v>
      </c>
      <c r="EK281" s="54">
        <f t="shared" si="685"/>
        <v>0</v>
      </c>
      <c r="EL281" s="10">
        <f t="shared" si="686"/>
        <v>0</v>
      </c>
      <c r="EM281" s="53" cm="1">
        <f t="array" aca="1" ref="EM281" ca="1">EJ281*CELL("contents",$Q281)</f>
        <v>0</v>
      </c>
      <c r="EN281" s="53" cm="1">
        <f t="array" aca="1" ref="EN281" ca="1">EK281*CELL("contents",$Q281)</f>
        <v>0</v>
      </c>
      <c r="EO281" s="11">
        <f t="shared" si="687"/>
        <v>1650</v>
      </c>
      <c r="EP281" s="2">
        <v>1</v>
      </c>
      <c r="EQ281" s="2">
        <f t="shared" ref="EQ281:ET281" si="710">EP281*1.0215</f>
        <v>1.0215000000000001</v>
      </c>
      <c r="ER281" s="2">
        <f t="shared" si="710"/>
        <v>1.0434622500000001</v>
      </c>
      <c r="ES281" s="2">
        <f t="shared" si="710"/>
        <v>1.0658966883750003</v>
      </c>
      <c r="ET281" s="2">
        <f t="shared" si="710"/>
        <v>1.0888134671750629</v>
      </c>
      <c r="EU281" s="53">
        <f t="shared" si="646"/>
        <v>0</v>
      </c>
      <c r="EV281" s="53">
        <f t="shared" si="689"/>
        <v>0</v>
      </c>
      <c r="EW281" s="69">
        <f t="shared" si="647"/>
        <v>0</v>
      </c>
      <c r="EX281" s="69">
        <f t="shared" si="648"/>
        <v>0</v>
      </c>
      <c r="EY281" s="9">
        <f t="shared" si="703"/>
        <v>0</v>
      </c>
      <c r="EZ281" s="9">
        <f t="shared" si="665"/>
        <v>0</v>
      </c>
      <c r="FA281" s="9">
        <f t="shared" si="666"/>
        <v>0</v>
      </c>
      <c r="FB281" s="9">
        <f t="shared" si="667"/>
        <v>0</v>
      </c>
      <c r="FC281" t="s">
        <v>1541</v>
      </c>
    </row>
    <row r="282" spans="1:159" ht="25.5" x14ac:dyDescent="0.25">
      <c r="A282" s="2">
        <v>1.2</v>
      </c>
      <c r="B282" s="3" t="s">
        <v>723</v>
      </c>
      <c r="C282" s="4" t="s">
        <v>157</v>
      </c>
      <c r="D282" s="2" t="s">
        <v>724</v>
      </c>
      <c r="E282" s="21" t="s">
        <v>725</v>
      </c>
      <c r="F282" s="2"/>
      <c r="G282" s="4" t="s">
        <v>151</v>
      </c>
      <c r="H282" s="6" t="s">
        <v>163</v>
      </c>
      <c r="I282" s="4" t="s">
        <v>167</v>
      </c>
      <c r="J282" s="7" t="s">
        <v>154</v>
      </c>
      <c r="K282" s="75">
        <v>115</v>
      </c>
      <c r="L282" s="81">
        <v>115</v>
      </c>
      <c r="M282" s="56">
        <v>0</v>
      </c>
      <c r="N282" s="86">
        <v>0</v>
      </c>
      <c r="O282" s="6" t="s">
        <v>155</v>
      </c>
      <c r="P282" s="2" t="s">
        <v>352</v>
      </c>
      <c r="Q282" s="200">
        <f>VLOOKUP(P282,Contingencies!$A$2:$D$7,4,FALSE)</f>
        <v>0.2</v>
      </c>
      <c r="R282" s="53">
        <f t="shared" si="608"/>
        <v>563.86800000000005</v>
      </c>
      <c r="S282" s="67">
        <f t="shared" si="649"/>
        <v>0</v>
      </c>
      <c r="T282" s="4"/>
      <c r="U282" s="2"/>
      <c r="V282" s="2"/>
      <c r="W282" s="42"/>
      <c r="X282" s="37">
        <v>12</v>
      </c>
      <c r="Y282" s="37">
        <v>12</v>
      </c>
      <c r="Z282" s="38"/>
      <c r="AA282" s="38"/>
      <c r="AB282" s="38"/>
      <c r="AC282" s="38"/>
      <c r="AD282" s="2"/>
      <c r="AE282" s="2"/>
      <c r="AF282" s="2"/>
      <c r="AG282" s="2">
        <f t="shared" si="650"/>
        <v>24</v>
      </c>
      <c r="AH282" s="51">
        <f t="shared" si="668"/>
        <v>0.16</v>
      </c>
      <c r="AI282" s="53">
        <f t="shared" si="609"/>
        <v>0</v>
      </c>
      <c r="AJ282" s="53">
        <f t="shared" si="610"/>
        <v>0</v>
      </c>
      <c r="AK282" s="53">
        <f t="shared" si="611"/>
        <v>0</v>
      </c>
      <c r="AL282" s="53">
        <f t="shared" si="612"/>
        <v>1409.67</v>
      </c>
      <c r="AM282" s="53">
        <f t="shared" si="613"/>
        <v>1409.67</v>
      </c>
      <c r="AN282" s="53">
        <f t="shared" si="614"/>
        <v>0</v>
      </c>
      <c r="AO282" s="53">
        <f t="shared" si="615"/>
        <v>0</v>
      </c>
      <c r="AP282" s="53">
        <f t="shared" si="616"/>
        <v>0</v>
      </c>
      <c r="AQ282" s="53">
        <f t="shared" si="617"/>
        <v>0</v>
      </c>
      <c r="AR282" s="53">
        <f t="shared" si="618"/>
        <v>0</v>
      </c>
      <c r="AS282" s="53">
        <f t="shared" si="619"/>
        <v>0</v>
      </c>
      <c r="AT282" s="53">
        <f t="shared" si="620"/>
        <v>0</v>
      </c>
      <c r="AU282" s="10">
        <f t="shared" si="669"/>
        <v>2819.34</v>
      </c>
      <c r="AV282" s="54">
        <f t="shared" si="690"/>
        <v>0</v>
      </c>
      <c r="AW282" s="10">
        <f t="shared" si="670"/>
        <v>2819.34</v>
      </c>
      <c r="AX282" s="53" cm="1">
        <f t="array" aca="1" ref="AX282" ca="1">AU282*CELL("contents",$Q282)</f>
        <v>563.86800000000005</v>
      </c>
      <c r="AY282" s="53" cm="1">
        <f t="array" aca="1" ref="AY282" ca="1">AV282*CELL("contents",$Q282)</f>
        <v>0</v>
      </c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>
        <f t="shared" si="671"/>
        <v>0</v>
      </c>
      <c r="BM282" s="51">
        <f t="shared" si="672"/>
        <v>0</v>
      </c>
      <c r="BN282" s="53">
        <f t="shared" si="621"/>
        <v>0</v>
      </c>
      <c r="BO282" s="53">
        <f t="shared" si="622"/>
        <v>0</v>
      </c>
      <c r="BP282" s="53">
        <f t="shared" si="623"/>
        <v>0</v>
      </c>
      <c r="BQ282" s="53">
        <f t="shared" si="624"/>
        <v>0</v>
      </c>
      <c r="BR282" s="53">
        <f t="shared" si="625"/>
        <v>0</v>
      </c>
      <c r="BS282" s="53">
        <f t="shared" si="626"/>
        <v>0</v>
      </c>
      <c r="BT282" s="53">
        <f t="shared" si="627"/>
        <v>0</v>
      </c>
      <c r="BU282" s="53">
        <f t="shared" si="628"/>
        <v>0</v>
      </c>
      <c r="BV282" s="53">
        <f t="shared" si="629"/>
        <v>0</v>
      </c>
      <c r="BW282" s="53">
        <f t="shared" si="630"/>
        <v>0</v>
      </c>
      <c r="BX282" s="53">
        <f t="shared" si="631"/>
        <v>0</v>
      </c>
      <c r="BY282" s="53">
        <f t="shared" si="632"/>
        <v>0</v>
      </c>
      <c r="BZ282" s="10">
        <f t="shared" si="673"/>
        <v>0</v>
      </c>
      <c r="CA282" s="54">
        <f t="shared" si="674"/>
        <v>0</v>
      </c>
      <c r="CB282" s="10">
        <f t="shared" si="675"/>
        <v>0</v>
      </c>
      <c r="CC282" s="53" cm="1">
        <f t="array" aca="1" ref="CC282" ca="1">BZ282*CELL("contents",$Q282)</f>
        <v>0</v>
      </c>
      <c r="CD282" s="53" cm="1">
        <f t="array" aca="1" ref="CD282" ca="1">CA282*CELL("contents",$Q282)</f>
        <v>0</v>
      </c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>
        <f t="shared" si="676"/>
        <v>0</v>
      </c>
      <c r="CR282" s="51">
        <f t="shared" si="677"/>
        <v>0</v>
      </c>
      <c r="CS282" s="53">
        <f t="shared" si="678"/>
        <v>0</v>
      </c>
      <c r="CT282" s="53">
        <f t="shared" si="691"/>
        <v>0</v>
      </c>
      <c r="CU282" s="53">
        <f t="shared" si="692"/>
        <v>0</v>
      </c>
      <c r="CV282" s="53">
        <f t="shared" si="693"/>
        <v>0</v>
      </c>
      <c r="CW282" s="53">
        <f t="shared" si="694"/>
        <v>0</v>
      </c>
      <c r="CX282" s="53">
        <f t="shared" si="695"/>
        <v>0</v>
      </c>
      <c r="CY282" s="53">
        <f t="shared" si="696"/>
        <v>0</v>
      </c>
      <c r="CZ282" s="53">
        <f t="shared" si="697"/>
        <v>0</v>
      </c>
      <c r="DA282" s="53">
        <f t="shared" si="698"/>
        <v>0</v>
      </c>
      <c r="DB282" s="53">
        <f t="shared" si="699"/>
        <v>0</v>
      </c>
      <c r="DC282" s="53">
        <f t="shared" si="700"/>
        <v>0</v>
      </c>
      <c r="DD282" s="53">
        <f t="shared" si="701"/>
        <v>0</v>
      </c>
      <c r="DE282" s="10">
        <f t="shared" si="679"/>
        <v>0</v>
      </c>
      <c r="DF282" s="54">
        <f t="shared" si="680"/>
        <v>0</v>
      </c>
      <c r="DG282" s="10">
        <f t="shared" si="681"/>
        <v>0</v>
      </c>
      <c r="DH282" s="53" cm="1">
        <f t="array" aca="1" ref="DH282" ca="1">DE282*CELL("contents",$Q282)</f>
        <v>0</v>
      </c>
      <c r="DI282" s="53" cm="1">
        <f t="array" aca="1" ref="DI282" ca="1">DF282*CELL("contents",$Q282)</f>
        <v>0</v>
      </c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>
        <f t="shared" si="682"/>
        <v>0</v>
      </c>
      <c r="DW282" s="51">
        <f t="shared" si="683"/>
        <v>0</v>
      </c>
      <c r="DX282" s="53">
        <f t="shared" si="633"/>
        <v>0</v>
      </c>
      <c r="DY282" s="53">
        <f t="shared" si="634"/>
        <v>0</v>
      </c>
      <c r="DZ282" s="53">
        <f t="shared" si="635"/>
        <v>0</v>
      </c>
      <c r="EA282" s="53">
        <f t="shared" si="636"/>
        <v>0</v>
      </c>
      <c r="EB282" s="53">
        <f t="shared" si="637"/>
        <v>0</v>
      </c>
      <c r="EC282" s="53">
        <f t="shared" si="638"/>
        <v>0</v>
      </c>
      <c r="ED282" s="53">
        <f t="shared" si="639"/>
        <v>0</v>
      </c>
      <c r="EE282" s="53">
        <f t="shared" si="640"/>
        <v>0</v>
      </c>
      <c r="EF282" s="53">
        <f t="shared" si="641"/>
        <v>0</v>
      </c>
      <c r="EG282" s="53">
        <f t="shared" si="642"/>
        <v>0</v>
      </c>
      <c r="EH282" s="53">
        <f t="shared" si="643"/>
        <v>0</v>
      </c>
      <c r="EI282" s="53">
        <f t="shared" si="644"/>
        <v>0</v>
      </c>
      <c r="EJ282" s="10">
        <f t="shared" si="684"/>
        <v>0</v>
      </c>
      <c r="EK282" s="54">
        <f t="shared" si="685"/>
        <v>0</v>
      </c>
      <c r="EL282" s="10">
        <f t="shared" si="686"/>
        <v>0</v>
      </c>
      <c r="EM282" s="53" cm="1">
        <f t="array" aca="1" ref="EM282" ca="1">EJ282*CELL("contents",$Q282)</f>
        <v>0</v>
      </c>
      <c r="EN282" s="53" cm="1">
        <f t="array" aca="1" ref="EN282" ca="1">EK282*CELL("contents",$Q282)</f>
        <v>0</v>
      </c>
      <c r="EO282" s="11">
        <f t="shared" si="687"/>
        <v>2819.34</v>
      </c>
      <c r="EP282" s="2">
        <v>1</v>
      </c>
      <c r="EQ282" s="2">
        <f t="shared" ref="EQ282:ET282" si="711">EP282*1.0215</f>
        <v>1.0215000000000001</v>
      </c>
      <c r="ER282" s="2">
        <f t="shared" si="711"/>
        <v>1.0434622500000001</v>
      </c>
      <c r="ES282" s="2">
        <f t="shared" si="711"/>
        <v>1.0658966883750003</v>
      </c>
      <c r="ET282" s="2">
        <f t="shared" si="711"/>
        <v>1.0888134671750629</v>
      </c>
      <c r="EU282" s="53">
        <f t="shared" si="646"/>
        <v>2819.34</v>
      </c>
      <c r="EV282" s="53">
        <f t="shared" si="689"/>
        <v>0</v>
      </c>
      <c r="EW282" s="69">
        <f t="shared" si="647"/>
        <v>0</v>
      </c>
      <c r="EX282" s="69">
        <f t="shared" si="648"/>
        <v>0</v>
      </c>
      <c r="EY282" s="9">
        <f t="shared" si="703"/>
        <v>0</v>
      </c>
      <c r="EZ282" s="9">
        <f t="shared" si="665"/>
        <v>0</v>
      </c>
      <c r="FA282" s="9">
        <f t="shared" si="666"/>
        <v>0</v>
      </c>
      <c r="FB282" s="9">
        <f t="shared" si="667"/>
        <v>0</v>
      </c>
      <c r="FC282" t="s">
        <v>1541</v>
      </c>
    </row>
    <row r="283" spans="1:159" ht="25.5" x14ac:dyDescent="0.25">
      <c r="A283" s="2">
        <v>1.2</v>
      </c>
      <c r="B283" s="3" t="s">
        <v>723</v>
      </c>
      <c r="C283" s="4" t="s">
        <v>157</v>
      </c>
      <c r="D283" s="2" t="s">
        <v>724</v>
      </c>
      <c r="E283" s="21" t="s">
        <v>725</v>
      </c>
      <c r="F283" s="2"/>
      <c r="G283" s="4" t="s">
        <v>151</v>
      </c>
      <c r="H283" s="6" t="s">
        <v>163</v>
      </c>
      <c r="I283" s="4" t="s">
        <v>269</v>
      </c>
      <c r="J283" s="7" t="s">
        <v>154</v>
      </c>
      <c r="K283" s="75">
        <v>77</v>
      </c>
      <c r="L283" s="81">
        <v>77</v>
      </c>
      <c r="M283" s="56">
        <v>0</v>
      </c>
      <c r="N283" s="86">
        <v>0</v>
      </c>
      <c r="O283" s="6" t="s">
        <v>155</v>
      </c>
      <c r="P283" s="2" t="s">
        <v>352</v>
      </c>
      <c r="Q283" s="200">
        <f>VLOOKUP(P283,Contingencies!$A$2:$D$7,4,FALSE)</f>
        <v>0.2</v>
      </c>
      <c r="R283" s="53">
        <f t="shared" si="608"/>
        <v>251.69760000000002</v>
      </c>
      <c r="S283" s="67">
        <f t="shared" si="649"/>
        <v>0</v>
      </c>
      <c r="T283" s="4"/>
      <c r="U283" s="2"/>
      <c r="V283" s="2"/>
      <c r="W283" s="42"/>
      <c r="X283" s="4"/>
      <c r="Y283" s="37">
        <v>16</v>
      </c>
      <c r="Z283" s="38"/>
      <c r="AA283" s="38"/>
      <c r="AB283" s="38"/>
      <c r="AC283" s="38"/>
      <c r="AD283" s="2"/>
      <c r="AE283" s="2"/>
      <c r="AF283" s="2"/>
      <c r="AG283" s="2">
        <f t="shared" si="650"/>
        <v>16</v>
      </c>
      <c r="AH283" s="51">
        <f t="shared" si="668"/>
        <v>0.10666666666666666</v>
      </c>
      <c r="AI283" s="53">
        <f t="shared" si="609"/>
        <v>0</v>
      </c>
      <c r="AJ283" s="53">
        <f t="shared" si="610"/>
        <v>0</v>
      </c>
      <c r="AK283" s="53">
        <f t="shared" si="611"/>
        <v>0</v>
      </c>
      <c r="AL283" s="53">
        <f t="shared" si="612"/>
        <v>0</v>
      </c>
      <c r="AM283" s="53">
        <f t="shared" si="613"/>
        <v>1258.4880000000001</v>
      </c>
      <c r="AN283" s="53">
        <f t="shared" si="614"/>
        <v>0</v>
      </c>
      <c r="AO283" s="53">
        <f t="shared" si="615"/>
        <v>0</v>
      </c>
      <c r="AP283" s="53">
        <f t="shared" si="616"/>
        <v>0</v>
      </c>
      <c r="AQ283" s="53">
        <f t="shared" si="617"/>
        <v>0</v>
      </c>
      <c r="AR283" s="53">
        <f t="shared" si="618"/>
        <v>0</v>
      </c>
      <c r="AS283" s="53">
        <f t="shared" si="619"/>
        <v>0</v>
      </c>
      <c r="AT283" s="53">
        <f t="shared" si="620"/>
        <v>0</v>
      </c>
      <c r="AU283" s="10">
        <f t="shared" si="669"/>
        <v>1258.4880000000001</v>
      </c>
      <c r="AV283" s="54">
        <f t="shared" si="690"/>
        <v>0</v>
      </c>
      <c r="AW283" s="10">
        <f t="shared" si="670"/>
        <v>1258.4880000000001</v>
      </c>
      <c r="AX283" s="53" cm="1">
        <f t="array" aca="1" ref="AX283" ca="1">AU283*CELL("contents",$Q283)</f>
        <v>251.69760000000002</v>
      </c>
      <c r="AY283" s="53" cm="1">
        <f t="array" aca="1" ref="AY283" ca="1">AV283*CELL("contents",$Q283)</f>
        <v>0</v>
      </c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>
        <f t="shared" si="671"/>
        <v>0</v>
      </c>
      <c r="BM283" s="51">
        <f t="shared" si="672"/>
        <v>0</v>
      </c>
      <c r="BN283" s="53">
        <f t="shared" si="621"/>
        <v>0</v>
      </c>
      <c r="BO283" s="53">
        <f t="shared" si="622"/>
        <v>0</v>
      </c>
      <c r="BP283" s="53">
        <f t="shared" si="623"/>
        <v>0</v>
      </c>
      <c r="BQ283" s="53">
        <f t="shared" si="624"/>
        <v>0</v>
      </c>
      <c r="BR283" s="53">
        <f t="shared" si="625"/>
        <v>0</v>
      </c>
      <c r="BS283" s="53">
        <f t="shared" si="626"/>
        <v>0</v>
      </c>
      <c r="BT283" s="53">
        <f t="shared" si="627"/>
        <v>0</v>
      </c>
      <c r="BU283" s="53">
        <f t="shared" si="628"/>
        <v>0</v>
      </c>
      <c r="BV283" s="53">
        <f t="shared" si="629"/>
        <v>0</v>
      </c>
      <c r="BW283" s="53">
        <f t="shared" si="630"/>
        <v>0</v>
      </c>
      <c r="BX283" s="53">
        <f t="shared" si="631"/>
        <v>0</v>
      </c>
      <c r="BY283" s="53">
        <f t="shared" si="632"/>
        <v>0</v>
      </c>
      <c r="BZ283" s="10">
        <f t="shared" si="673"/>
        <v>0</v>
      </c>
      <c r="CA283" s="54">
        <f t="shared" si="674"/>
        <v>0</v>
      </c>
      <c r="CB283" s="10">
        <f t="shared" si="675"/>
        <v>0</v>
      </c>
      <c r="CC283" s="53" cm="1">
        <f t="array" aca="1" ref="CC283" ca="1">BZ283*CELL("contents",$Q283)</f>
        <v>0</v>
      </c>
      <c r="CD283" s="53" cm="1">
        <f t="array" aca="1" ref="CD283" ca="1">CA283*CELL("contents",$Q283)</f>
        <v>0</v>
      </c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>
        <f t="shared" si="676"/>
        <v>0</v>
      </c>
      <c r="CR283" s="51">
        <f t="shared" si="677"/>
        <v>0</v>
      </c>
      <c r="CS283" s="53">
        <f t="shared" si="678"/>
        <v>0</v>
      </c>
      <c r="CT283" s="53">
        <f t="shared" si="691"/>
        <v>0</v>
      </c>
      <c r="CU283" s="53">
        <f t="shared" si="692"/>
        <v>0</v>
      </c>
      <c r="CV283" s="53">
        <f t="shared" si="693"/>
        <v>0</v>
      </c>
      <c r="CW283" s="53">
        <f t="shared" si="694"/>
        <v>0</v>
      </c>
      <c r="CX283" s="53">
        <f t="shared" si="695"/>
        <v>0</v>
      </c>
      <c r="CY283" s="53">
        <f t="shared" si="696"/>
        <v>0</v>
      </c>
      <c r="CZ283" s="53">
        <f t="shared" si="697"/>
        <v>0</v>
      </c>
      <c r="DA283" s="53">
        <f t="shared" si="698"/>
        <v>0</v>
      </c>
      <c r="DB283" s="53">
        <f t="shared" si="699"/>
        <v>0</v>
      </c>
      <c r="DC283" s="53">
        <f t="shared" si="700"/>
        <v>0</v>
      </c>
      <c r="DD283" s="53">
        <f t="shared" si="701"/>
        <v>0</v>
      </c>
      <c r="DE283" s="10">
        <f t="shared" si="679"/>
        <v>0</v>
      </c>
      <c r="DF283" s="54">
        <f t="shared" si="680"/>
        <v>0</v>
      </c>
      <c r="DG283" s="10">
        <f t="shared" si="681"/>
        <v>0</v>
      </c>
      <c r="DH283" s="53" cm="1">
        <f t="array" aca="1" ref="DH283" ca="1">DE283*CELL("contents",$Q283)</f>
        <v>0</v>
      </c>
      <c r="DI283" s="53" cm="1">
        <f t="array" aca="1" ref="DI283" ca="1">DF283*CELL("contents",$Q283)</f>
        <v>0</v>
      </c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>
        <f t="shared" si="682"/>
        <v>0</v>
      </c>
      <c r="DW283" s="51">
        <f t="shared" si="683"/>
        <v>0</v>
      </c>
      <c r="DX283" s="53">
        <f t="shared" si="633"/>
        <v>0</v>
      </c>
      <c r="DY283" s="53">
        <f t="shared" si="634"/>
        <v>0</v>
      </c>
      <c r="DZ283" s="53">
        <f t="shared" si="635"/>
        <v>0</v>
      </c>
      <c r="EA283" s="53">
        <f t="shared" si="636"/>
        <v>0</v>
      </c>
      <c r="EB283" s="53">
        <f t="shared" si="637"/>
        <v>0</v>
      </c>
      <c r="EC283" s="53">
        <f t="shared" si="638"/>
        <v>0</v>
      </c>
      <c r="ED283" s="53">
        <f t="shared" si="639"/>
        <v>0</v>
      </c>
      <c r="EE283" s="53">
        <f t="shared" si="640"/>
        <v>0</v>
      </c>
      <c r="EF283" s="53">
        <f t="shared" si="641"/>
        <v>0</v>
      </c>
      <c r="EG283" s="53">
        <f t="shared" si="642"/>
        <v>0</v>
      </c>
      <c r="EH283" s="53">
        <f t="shared" si="643"/>
        <v>0</v>
      </c>
      <c r="EI283" s="53">
        <f t="shared" si="644"/>
        <v>0</v>
      </c>
      <c r="EJ283" s="10">
        <f t="shared" si="684"/>
        <v>0</v>
      </c>
      <c r="EK283" s="54">
        <f t="shared" si="685"/>
        <v>0</v>
      </c>
      <c r="EL283" s="10">
        <f t="shared" si="686"/>
        <v>0</v>
      </c>
      <c r="EM283" s="53" cm="1">
        <f t="array" aca="1" ref="EM283" ca="1">EJ283*CELL("contents",$Q283)</f>
        <v>0</v>
      </c>
      <c r="EN283" s="53" cm="1">
        <f t="array" aca="1" ref="EN283" ca="1">EK283*CELL("contents",$Q283)</f>
        <v>0</v>
      </c>
      <c r="EO283" s="11">
        <f t="shared" si="687"/>
        <v>1258.4880000000001</v>
      </c>
      <c r="EP283" s="2">
        <v>1</v>
      </c>
      <c r="EQ283" s="2">
        <f t="shared" ref="EQ283:ET283" si="712">EP283*1.0215</f>
        <v>1.0215000000000001</v>
      </c>
      <c r="ER283" s="2">
        <f t="shared" si="712"/>
        <v>1.0434622500000001</v>
      </c>
      <c r="ES283" s="2">
        <f t="shared" si="712"/>
        <v>1.0658966883750003</v>
      </c>
      <c r="ET283" s="2">
        <f t="shared" si="712"/>
        <v>1.0888134671750629</v>
      </c>
      <c r="EU283" s="53">
        <f t="shared" si="646"/>
        <v>1258.4880000000001</v>
      </c>
      <c r="EV283" s="53">
        <f t="shared" si="689"/>
        <v>0</v>
      </c>
      <c r="EW283" s="69">
        <f t="shared" si="647"/>
        <v>0</v>
      </c>
      <c r="EX283" s="69">
        <f t="shared" si="648"/>
        <v>0</v>
      </c>
      <c r="EY283" s="9">
        <f t="shared" si="703"/>
        <v>0</v>
      </c>
      <c r="EZ283" s="9">
        <f t="shared" si="665"/>
        <v>0</v>
      </c>
      <c r="FA283" s="9">
        <f t="shared" si="666"/>
        <v>0</v>
      </c>
      <c r="FB283" s="9">
        <f t="shared" si="667"/>
        <v>0</v>
      </c>
      <c r="FC283" t="s">
        <v>1541</v>
      </c>
    </row>
    <row r="284" spans="1:159" ht="25.5" x14ac:dyDescent="0.25">
      <c r="A284" s="2">
        <v>1.2</v>
      </c>
      <c r="B284" s="3" t="s">
        <v>723</v>
      </c>
      <c r="C284" s="4" t="s">
        <v>157</v>
      </c>
      <c r="D284" s="2" t="s">
        <v>724</v>
      </c>
      <c r="E284" s="21" t="s">
        <v>725</v>
      </c>
      <c r="F284" s="2"/>
      <c r="G284" s="4" t="s">
        <v>347</v>
      </c>
      <c r="H284" s="6" t="s">
        <v>347</v>
      </c>
      <c r="I284" s="4"/>
      <c r="J284" s="4" t="s">
        <v>154</v>
      </c>
      <c r="K284" s="75"/>
      <c r="L284" s="80">
        <v>1</v>
      </c>
      <c r="M284" s="56">
        <v>0</v>
      </c>
      <c r="N284" s="86">
        <v>0.53</v>
      </c>
      <c r="O284" s="6" t="s">
        <v>155</v>
      </c>
      <c r="P284" s="2" t="s">
        <v>352</v>
      </c>
      <c r="Q284" s="200">
        <f>VLOOKUP(P284,Contingencies!$A$2:$D$7,4,FALSE)</f>
        <v>0.2</v>
      </c>
      <c r="R284" s="53">
        <f t="shared" si="608"/>
        <v>80</v>
      </c>
      <c r="S284" s="67">
        <f t="shared" si="649"/>
        <v>0</v>
      </c>
      <c r="T284" s="4"/>
      <c r="U284" s="2"/>
      <c r="V284" s="2"/>
      <c r="W284" s="42"/>
      <c r="X284" s="4"/>
      <c r="Y284" s="37">
        <v>400</v>
      </c>
      <c r="Z284" s="38"/>
      <c r="AA284" s="38"/>
      <c r="AB284" s="38"/>
      <c r="AC284" s="38"/>
      <c r="AD284" s="2"/>
      <c r="AE284" s="2"/>
      <c r="AF284" s="2"/>
      <c r="AG284" s="2">
        <f t="shared" si="650"/>
        <v>0</v>
      </c>
      <c r="AH284" s="51">
        <f t="shared" si="668"/>
        <v>0</v>
      </c>
      <c r="AI284" s="53">
        <f t="shared" si="609"/>
        <v>0</v>
      </c>
      <c r="AJ284" s="53">
        <f t="shared" si="610"/>
        <v>0</v>
      </c>
      <c r="AK284" s="53">
        <f t="shared" si="611"/>
        <v>0</v>
      </c>
      <c r="AL284" s="53">
        <f t="shared" si="612"/>
        <v>0</v>
      </c>
      <c r="AM284" s="53">
        <f t="shared" si="613"/>
        <v>400</v>
      </c>
      <c r="AN284" s="53">
        <f t="shared" si="614"/>
        <v>0</v>
      </c>
      <c r="AO284" s="53">
        <f t="shared" si="615"/>
        <v>0</v>
      </c>
      <c r="AP284" s="53">
        <f t="shared" si="616"/>
        <v>0</v>
      </c>
      <c r="AQ284" s="53">
        <f t="shared" si="617"/>
        <v>0</v>
      </c>
      <c r="AR284" s="53">
        <f t="shared" si="618"/>
        <v>0</v>
      </c>
      <c r="AS284" s="53">
        <f t="shared" si="619"/>
        <v>0</v>
      </c>
      <c r="AT284" s="53">
        <f t="shared" si="620"/>
        <v>0</v>
      </c>
      <c r="AU284" s="10">
        <f t="shared" si="669"/>
        <v>400</v>
      </c>
      <c r="AV284" s="54">
        <f t="shared" si="690"/>
        <v>0</v>
      </c>
      <c r="AW284" s="10">
        <f t="shared" si="670"/>
        <v>400</v>
      </c>
      <c r="AX284" s="53" cm="1">
        <f t="array" aca="1" ref="AX284" ca="1">AU284*CELL("contents",$Q284)</f>
        <v>80</v>
      </c>
      <c r="AY284" s="53" cm="1">
        <f t="array" aca="1" ref="AY284" ca="1">AV284*CELL("contents",$Q284)</f>
        <v>0</v>
      </c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>
        <f t="shared" si="671"/>
        <v>0</v>
      </c>
      <c r="BM284" s="51">
        <f t="shared" si="672"/>
        <v>0</v>
      </c>
      <c r="BN284" s="53">
        <f t="shared" si="621"/>
        <v>0</v>
      </c>
      <c r="BO284" s="53">
        <f t="shared" si="622"/>
        <v>0</v>
      </c>
      <c r="BP284" s="53">
        <f t="shared" si="623"/>
        <v>0</v>
      </c>
      <c r="BQ284" s="53">
        <f t="shared" si="624"/>
        <v>0</v>
      </c>
      <c r="BR284" s="53">
        <f t="shared" si="625"/>
        <v>0</v>
      </c>
      <c r="BS284" s="53">
        <f t="shared" si="626"/>
        <v>0</v>
      </c>
      <c r="BT284" s="53">
        <f t="shared" si="627"/>
        <v>0</v>
      </c>
      <c r="BU284" s="53">
        <f t="shared" si="628"/>
        <v>0</v>
      </c>
      <c r="BV284" s="53">
        <f t="shared" si="629"/>
        <v>0</v>
      </c>
      <c r="BW284" s="53">
        <f t="shared" si="630"/>
        <v>0</v>
      </c>
      <c r="BX284" s="53">
        <f t="shared" si="631"/>
        <v>0</v>
      </c>
      <c r="BY284" s="53">
        <f t="shared" si="632"/>
        <v>0</v>
      </c>
      <c r="BZ284" s="10">
        <f t="shared" si="673"/>
        <v>0</v>
      </c>
      <c r="CA284" s="54">
        <f t="shared" si="674"/>
        <v>0</v>
      </c>
      <c r="CB284" s="10">
        <f t="shared" si="675"/>
        <v>0</v>
      </c>
      <c r="CC284" s="53" cm="1">
        <f t="array" aca="1" ref="CC284" ca="1">BZ284*CELL("contents",$Q284)</f>
        <v>0</v>
      </c>
      <c r="CD284" s="53" cm="1">
        <f t="array" aca="1" ref="CD284" ca="1">CA284*CELL("contents",$Q284)</f>
        <v>0</v>
      </c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>
        <f t="shared" si="676"/>
        <v>0</v>
      </c>
      <c r="CR284" s="51">
        <f t="shared" si="677"/>
        <v>0</v>
      </c>
      <c r="CS284" s="53">
        <f t="shared" si="678"/>
        <v>0</v>
      </c>
      <c r="CT284" s="53">
        <f t="shared" si="691"/>
        <v>0</v>
      </c>
      <c r="CU284" s="53">
        <f t="shared" si="692"/>
        <v>0</v>
      </c>
      <c r="CV284" s="53">
        <f t="shared" si="693"/>
        <v>0</v>
      </c>
      <c r="CW284" s="53">
        <f t="shared" si="694"/>
        <v>0</v>
      </c>
      <c r="CX284" s="53">
        <f t="shared" si="695"/>
        <v>0</v>
      </c>
      <c r="CY284" s="53">
        <f t="shared" si="696"/>
        <v>0</v>
      </c>
      <c r="CZ284" s="53">
        <f t="shared" si="697"/>
        <v>0</v>
      </c>
      <c r="DA284" s="53">
        <f t="shared" si="698"/>
        <v>0</v>
      </c>
      <c r="DB284" s="53">
        <f t="shared" si="699"/>
        <v>0</v>
      </c>
      <c r="DC284" s="53">
        <f t="shared" si="700"/>
        <v>0</v>
      </c>
      <c r="DD284" s="53">
        <f t="shared" si="701"/>
        <v>0</v>
      </c>
      <c r="DE284" s="10">
        <f t="shared" si="679"/>
        <v>0</v>
      </c>
      <c r="DF284" s="54">
        <f t="shared" si="680"/>
        <v>0</v>
      </c>
      <c r="DG284" s="10">
        <f t="shared" si="681"/>
        <v>0</v>
      </c>
      <c r="DH284" s="53" cm="1">
        <f t="array" aca="1" ref="DH284" ca="1">DE284*CELL("contents",$Q284)</f>
        <v>0</v>
      </c>
      <c r="DI284" s="53" cm="1">
        <f t="array" aca="1" ref="DI284" ca="1">DF284*CELL("contents",$Q284)</f>
        <v>0</v>
      </c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>
        <f t="shared" si="682"/>
        <v>0</v>
      </c>
      <c r="DW284" s="51">
        <f t="shared" si="683"/>
        <v>0</v>
      </c>
      <c r="DX284" s="53">
        <f t="shared" si="633"/>
        <v>0</v>
      </c>
      <c r="DY284" s="53">
        <f t="shared" si="634"/>
        <v>0</v>
      </c>
      <c r="DZ284" s="53">
        <f t="shared" si="635"/>
        <v>0</v>
      </c>
      <c r="EA284" s="53">
        <f t="shared" si="636"/>
        <v>0</v>
      </c>
      <c r="EB284" s="53">
        <f t="shared" si="637"/>
        <v>0</v>
      </c>
      <c r="EC284" s="53">
        <f t="shared" si="638"/>
        <v>0</v>
      </c>
      <c r="ED284" s="53">
        <f t="shared" si="639"/>
        <v>0</v>
      </c>
      <c r="EE284" s="53">
        <f t="shared" si="640"/>
        <v>0</v>
      </c>
      <c r="EF284" s="53">
        <f t="shared" si="641"/>
        <v>0</v>
      </c>
      <c r="EG284" s="53">
        <f t="shared" si="642"/>
        <v>0</v>
      </c>
      <c r="EH284" s="53">
        <f t="shared" si="643"/>
        <v>0</v>
      </c>
      <c r="EI284" s="53">
        <f t="shared" si="644"/>
        <v>0</v>
      </c>
      <c r="EJ284" s="10">
        <f t="shared" si="684"/>
        <v>0</v>
      </c>
      <c r="EK284" s="54">
        <f t="shared" si="685"/>
        <v>0</v>
      </c>
      <c r="EL284" s="10">
        <f t="shared" si="686"/>
        <v>0</v>
      </c>
      <c r="EM284" s="53" cm="1">
        <f t="array" aca="1" ref="EM284" ca="1">EJ284*CELL("contents",$Q284)</f>
        <v>0</v>
      </c>
      <c r="EN284" s="53" cm="1">
        <f t="array" aca="1" ref="EN284" ca="1">EK284*CELL("contents",$Q284)</f>
        <v>0</v>
      </c>
      <c r="EO284" s="11">
        <f t="shared" si="687"/>
        <v>400</v>
      </c>
      <c r="EP284" s="2">
        <v>1</v>
      </c>
      <c r="EQ284" s="2">
        <f t="shared" ref="EQ284:ET284" si="713">EP284*1.0215</f>
        <v>1.0215000000000001</v>
      </c>
      <c r="ER284" s="2">
        <f t="shared" si="713"/>
        <v>1.0434622500000001</v>
      </c>
      <c r="ES284" s="2">
        <f t="shared" si="713"/>
        <v>1.0658966883750003</v>
      </c>
      <c r="ET284" s="2">
        <f t="shared" si="713"/>
        <v>1.0888134671750629</v>
      </c>
      <c r="EU284" s="53">
        <f t="shared" si="646"/>
        <v>0</v>
      </c>
      <c r="EV284" s="53">
        <f t="shared" si="689"/>
        <v>0</v>
      </c>
      <c r="EW284" s="69">
        <f t="shared" si="647"/>
        <v>0</v>
      </c>
      <c r="EX284" s="69">
        <f t="shared" si="648"/>
        <v>0</v>
      </c>
      <c r="EY284" s="9">
        <f t="shared" si="703"/>
        <v>0</v>
      </c>
      <c r="EZ284" s="9">
        <f t="shared" si="665"/>
        <v>0</v>
      </c>
      <c r="FA284" s="9">
        <f t="shared" si="666"/>
        <v>0</v>
      </c>
      <c r="FB284" s="9">
        <f t="shared" si="667"/>
        <v>0</v>
      </c>
      <c r="FC284" t="s">
        <v>1541</v>
      </c>
    </row>
    <row r="285" spans="1:159" ht="38.25" x14ac:dyDescent="0.25">
      <c r="A285" s="2">
        <v>1.2</v>
      </c>
      <c r="B285" s="3" t="s">
        <v>726</v>
      </c>
      <c r="C285" s="4" t="s">
        <v>157</v>
      </c>
      <c r="D285" s="2" t="s">
        <v>727</v>
      </c>
      <c r="E285" s="21" t="s">
        <v>728</v>
      </c>
      <c r="F285" s="2"/>
      <c r="G285" s="4" t="s">
        <v>151</v>
      </c>
      <c r="H285" s="6" t="s">
        <v>163</v>
      </c>
      <c r="I285" s="4" t="s">
        <v>167</v>
      </c>
      <c r="J285" s="7" t="s">
        <v>154</v>
      </c>
      <c r="K285" s="75">
        <v>115</v>
      </c>
      <c r="L285" s="81">
        <v>115</v>
      </c>
      <c r="M285" s="56">
        <v>0</v>
      </c>
      <c r="N285" s="86">
        <v>0</v>
      </c>
      <c r="O285" s="6" t="s">
        <v>155</v>
      </c>
      <c r="P285" s="2" t="s">
        <v>352</v>
      </c>
      <c r="Q285" s="200">
        <f>VLOOKUP(P285,Contingencies!$A$2:$D$7,4,FALSE)</f>
        <v>0.2</v>
      </c>
      <c r="R285" s="53">
        <f t="shared" si="608"/>
        <v>1409.67</v>
      </c>
      <c r="S285" s="67">
        <f t="shared" si="649"/>
        <v>0</v>
      </c>
      <c r="T285" s="4"/>
      <c r="U285" s="2"/>
      <c r="V285" s="2"/>
      <c r="W285" s="42"/>
      <c r="X285" s="38"/>
      <c r="Y285" s="37">
        <v>30</v>
      </c>
      <c r="Z285" s="37">
        <v>30</v>
      </c>
      <c r="AA285" s="38"/>
      <c r="AB285" s="38"/>
      <c r="AC285" s="38"/>
      <c r="AD285" s="2"/>
      <c r="AE285" s="2"/>
      <c r="AF285" s="2"/>
      <c r="AG285" s="2">
        <f t="shared" si="650"/>
        <v>60</v>
      </c>
      <c r="AH285" s="51">
        <f t="shared" si="668"/>
        <v>0.4</v>
      </c>
      <c r="AI285" s="53">
        <f t="shared" si="609"/>
        <v>0</v>
      </c>
      <c r="AJ285" s="53">
        <f t="shared" si="610"/>
        <v>0</v>
      </c>
      <c r="AK285" s="53">
        <f t="shared" si="611"/>
        <v>0</v>
      </c>
      <c r="AL285" s="53">
        <f t="shared" si="612"/>
        <v>0</v>
      </c>
      <c r="AM285" s="53">
        <f t="shared" si="613"/>
        <v>3524.1750000000002</v>
      </c>
      <c r="AN285" s="53">
        <f t="shared" si="614"/>
        <v>3524.1750000000002</v>
      </c>
      <c r="AO285" s="53">
        <f t="shared" si="615"/>
        <v>0</v>
      </c>
      <c r="AP285" s="53">
        <f t="shared" si="616"/>
        <v>0</v>
      </c>
      <c r="AQ285" s="53">
        <f t="shared" si="617"/>
        <v>0</v>
      </c>
      <c r="AR285" s="53">
        <f t="shared" si="618"/>
        <v>0</v>
      </c>
      <c r="AS285" s="53">
        <f t="shared" si="619"/>
        <v>0</v>
      </c>
      <c r="AT285" s="53">
        <f t="shared" si="620"/>
        <v>0</v>
      </c>
      <c r="AU285" s="10">
        <f t="shared" si="669"/>
        <v>7048.35</v>
      </c>
      <c r="AV285" s="54">
        <f t="shared" si="690"/>
        <v>0</v>
      </c>
      <c r="AW285" s="10">
        <f t="shared" si="670"/>
        <v>7048.35</v>
      </c>
      <c r="AX285" s="53" cm="1">
        <f t="array" aca="1" ref="AX285" ca="1">AU285*CELL("contents",$Q285)</f>
        <v>1409.67</v>
      </c>
      <c r="AY285" s="53" cm="1">
        <f t="array" aca="1" ref="AY285" ca="1">AV285*CELL("contents",$Q285)</f>
        <v>0</v>
      </c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>
        <f t="shared" si="671"/>
        <v>0</v>
      </c>
      <c r="BM285" s="51">
        <f t="shared" si="672"/>
        <v>0</v>
      </c>
      <c r="BN285" s="53">
        <f t="shared" si="621"/>
        <v>0</v>
      </c>
      <c r="BO285" s="53">
        <f t="shared" si="622"/>
        <v>0</v>
      </c>
      <c r="BP285" s="53">
        <f t="shared" si="623"/>
        <v>0</v>
      </c>
      <c r="BQ285" s="53">
        <f t="shared" si="624"/>
        <v>0</v>
      </c>
      <c r="BR285" s="53">
        <f t="shared" si="625"/>
        <v>0</v>
      </c>
      <c r="BS285" s="53">
        <f t="shared" si="626"/>
        <v>0</v>
      </c>
      <c r="BT285" s="53">
        <f t="shared" si="627"/>
        <v>0</v>
      </c>
      <c r="BU285" s="53">
        <f t="shared" si="628"/>
        <v>0</v>
      </c>
      <c r="BV285" s="53">
        <f t="shared" si="629"/>
        <v>0</v>
      </c>
      <c r="BW285" s="53">
        <f t="shared" si="630"/>
        <v>0</v>
      </c>
      <c r="BX285" s="53">
        <f t="shared" si="631"/>
        <v>0</v>
      </c>
      <c r="BY285" s="53">
        <f t="shared" si="632"/>
        <v>0</v>
      </c>
      <c r="BZ285" s="10">
        <f t="shared" si="673"/>
        <v>0</v>
      </c>
      <c r="CA285" s="54">
        <f t="shared" si="674"/>
        <v>0</v>
      </c>
      <c r="CB285" s="10">
        <f t="shared" si="675"/>
        <v>0</v>
      </c>
      <c r="CC285" s="53" cm="1">
        <f t="array" aca="1" ref="CC285" ca="1">BZ285*CELL("contents",$Q285)</f>
        <v>0</v>
      </c>
      <c r="CD285" s="53" cm="1">
        <f t="array" aca="1" ref="CD285" ca="1">CA285*CELL("contents",$Q285)</f>
        <v>0</v>
      </c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>
        <f t="shared" si="676"/>
        <v>0</v>
      </c>
      <c r="CR285" s="51">
        <f t="shared" si="677"/>
        <v>0</v>
      </c>
      <c r="CS285" s="53">
        <f t="shared" si="678"/>
        <v>0</v>
      </c>
      <c r="CT285" s="53">
        <f t="shared" si="691"/>
        <v>0</v>
      </c>
      <c r="CU285" s="53">
        <f t="shared" si="692"/>
        <v>0</v>
      </c>
      <c r="CV285" s="53">
        <f t="shared" si="693"/>
        <v>0</v>
      </c>
      <c r="CW285" s="53">
        <f t="shared" si="694"/>
        <v>0</v>
      </c>
      <c r="CX285" s="53">
        <f t="shared" si="695"/>
        <v>0</v>
      </c>
      <c r="CY285" s="53">
        <f t="shared" si="696"/>
        <v>0</v>
      </c>
      <c r="CZ285" s="53">
        <f t="shared" si="697"/>
        <v>0</v>
      </c>
      <c r="DA285" s="53">
        <f t="shared" si="698"/>
        <v>0</v>
      </c>
      <c r="DB285" s="53">
        <f t="shared" si="699"/>
        <v>0</v>
      </c>
      <c r="DC285" s="53">
        <f t="shared" si="700"/>
        <v>0</v>
      </c>
      <c r="DD285" s="53">
        <f t="shared" si="701"/>
        <v>0</v>
      </c>
      <c r="DE285" s="10">
        <f t="shared" si="679"/>
        <v>0</v>
      </c>
      <c r="DF285" s="54">
        <f t="shared" si="680"/>
        <v>0</v>
      </c>
      <c r="DG285" s="10">
        <f t="shared" si="681"/>
        <v>0</v>
      </c>
      <c r="DH285" s="53" cm="1">
        <f t="array" aca="1" ref="DH285" ca="1">DE285*CELL("contents",$Q285)</f>
        <v>0</v>
      </c>
      <c r="DI285" s="53" cm="1">
        <f t="array" aca="1" ref="DI285" ca="1">DF285*CELL("contents",$Q285)</f>
        <v>0</v>
      </c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>
        <f t="shared" si="682"/>
        <v>0</v>
      </c>
      <c r="DW285" s="51">
        <f t="shared" si="683"/>
        <v>0</v>
      </c>
      <c r="DX285" s="53">
        <f t="shared" si="633"/>
        <v>0</v>
      </c>
      <c r="DY285" s="53">
        <f t="shared" si="634"/>
        <v>0</v>
      </c>
      <c r="DZ285" s="53">
        <f t="shared" si="635"/>
        <v>0</v>
      </c>
      <c r="EA285" s="53">
        <f t="shared" si="636"/>
        <v>0</v>
      </c>
      <c r="EB285" s="53">
        <f t="shared" si="637"/>
        <v>0</v>
      </c>
      <c r="EC285" s="53">
        <f t="shared" si="638"/>
        <v>0</v>
      </c>
      <c r="ED285" s="53">
        <f t="shared" si="639"/>
        <v>0</v>
      </c>
      <c r="EE285" s="53">
        <f t="shared" si="640"/>
        <v>0</v>
      </c>
      <c r="EF285" s="53">
        <f t="shared" si="641"/>
        <v>0</v>
      </c>
      <c r="EG285" s="53">
        <f t="shared" si="642"/>
        <v>0</v>
      </c>
      <c r="EH285" s="53">
        <f t="shared" si="643"/>
        <v>0</v>
      </c>
      <c r="EI285" s="53">
        <f t="shared" si="644"/>
        <v>0</v>
      </c>
      <c r="EJ285" s="10">
        <f t="shared" si="684"/>
        <v>0</v>
      </c>
      <c r="EK285" s="54">
        <f t="shared" si="685"/>
        <v>0</v>
      </c>
      <c r="EL285" s="10">
        <f t="shared" si="686"/>
        <v>0</v>
      </c>
      <c r="EM285" s="53" cm="1">
        <f t="array" aca="1" ref="EM285" ca="1">EJ285*CELL("contents",$Q285)</f>
        <v>0</v>
      </c>
      <c r="EN285" s="53" cm="1">
        <f t="array" aca="1" ref="EN285" ca="1">EK285*CELL("contents",$Q285)</f>
        <v>0</v>
      </c>
      <c r="EO285" s="11">
        <f t="shared" si="687"/>
        <v>7048.35</v>
      </c>
      <c r="EP285" s="2">
        <v>1</v>
      </c>
      <c r="EQ285" s="2">
        <f t="shared" ref="EQ285:ET285" si="714">EP285*1.0215</f>
        <v>1.0215000000000001</v>
      </c>
      <c r="ER285" s="2">
        <f t="shared" si="714"/>
        <v>1.0434622500000001</v>
      </c>
      <c r="ES285" s="2">
        <f t="shared" si="714"/>
        <v>1.0658966883750003</v>
      </c>
      <c r="ET285" s="2">
        <f t="shared" si="714"/>
        <v>1.0888134671750629</v>
      </c>
      <c r="EU285" s="53">
        <f t="shared" si="646"/>
        <v>7048.35</v>
      </c>
      <c r="EV285" s="53">
        <f t="shared" si="689"/>
        <v>0</v>
      </c>
      <c r="EW285" s="69">
        <f t="shared" si="647"/>
        <v>0</v>
      </c>
      <c r="EX285" s="69">
        <f t="shared" si="648"/>
        <v>0</v>
      </c>
      <c r="EY285" s="9">
        <f t="shared" si="703"/>
        <v>0</v>
      </c>
      <c r="EZ285" s="9">
        <f t="shared" si="665"/>
        <v>0</v>
      </c>
      <c r="FA285" s="9">
        <f t="shared" si="666"/>
        <v>0</v>
      </c>
      <c r="FB285" s="9">
        <f t="shared" si="667"/>
        <v>0</v>
      </c>
      <c r="FC285" t="s">
        <v>1541</v>
      </c>
    </row>
    <row r="286" spans="1:159" ht="38.25" x14ac:dyDescent="0.25">
      <c r="A286" s="2">
        <v>1.2</v>
      </c>
      <c r="B286" s="3" t="s">
        <v>726</v>
      </c>
      <c r="C286" s="4" t="s">
        <v>157</v>
      </c>
      <c r="D286" s="2" t="s">
        <v>727</v>
      </c>
      <c r="E286" s="21" t="s">
        <v>728</v>
      </c>
      <c r="F286" s="2"/>
      <c r="G286" s="4" t="s">
        <v>151</v>
      </c>
      <c r="H286" s="6" t="s">
        <v>163</v>
      </c>
      <c r="I286" s="4" t="s">
        <v>269</v>
      </c>
      <c r="J286" s="7" t="s">
        <v>154</v>
      </c>
      <c r="K286" s="75">
        <v>77</v>
      </c>
      <c r="L286" s="81">
        <v>77</v>
      </c>
      <c r="M286" s="56">
        <v>0</v>
      </c>
      <c r="N286" s="86">
        <v>0</v>
      </c>
      <c r="O286" s="6" t="s">
        <v>155</v>
      </c>
      <c r="P286" s="2" t="s">
        <v>352</v>
      </c>
      <c r="Q286" s="200">
        <f>VLOOKUP(P286,Contingencies!$A$2:$D$7,4,FALSE)</f>
        <v>0.2</v>
      </c>
      <c r="R286" s="53">
        <f t="shared" si="608"/>
        <v>503.39520000000005</v>
      </c>
      <c r="S286" s="67">
        <f t="shared" si="649"/>
        <v>0</v>
      </c>
      <c r="T286" s="4"/>
      <c r="U286" s="2"/>
      <c r="V286" s="2"/>
      <c r="W286" s="42"/>
      <c r="X286" s="38"/>
      <c r="Y286" s="37">
        <v>16</v>
      </c>
      <c r="Z286" s="37">
        <v>16</v>
      </c>
      <c r="AA286" s="38"/>
      <c r="AB286" s="38"/>
      <c r="AC286" s="38"/>
      <c r="AD286" s="2"/>
      <c r="AE286" s="2"/>
      <c r="AF286" s="2"/>
      <c r="AG286" s="2">
        <f t="shared" si="650"/>
        <v>32</v>
      </c>
      <c r="AH286" s="51">
        <f t="shared" si="668"/>
        <v>0.21333333333333332</v>
      </c>
      <c r="AI286" s="53">
        <f t="shared" si="609"/>
        <v>0</v>
      </c>
      <c r="AJ286" s="53">
        <f t="shared" si="610"/>
        <v>0</v>
      </c>
      <c r="AK286" s="53">
        <f t="shared" si="611"/>
        <v>0</v>
      </c>
      <c r="AL286" s="53">
        <f t="shared" si="612"/>
        <v>0</v>
      </c>
      <c r="AM286" s="53">
        <f t="shared" si="613"/>
        <v>1258.4880000000001</v>
      </c>
      <c r="AN286" s="53">
        <f t="shared" si="614"/>
        <v>1258.4880000000001</v>
      </c>
      <c r="AO286" s="53">
        <f t="shared" si="615"/>
        <v>0</v>
      </c>
      <c r="AP286" s="53">
        <f t="shared" si="616"/>
        <v>0</v>
      </c>
      <c r="AQ286" s="53">
        <f t="shared" si="617"/>
        <v>0</v>
      </c>
      <c r="AR286" s="53">
        <f t="shared" si="618"/>
        <v>0</v>
      </c>
      <c r="AS286" s="53">
        <f t="shared" si="619"/>
        <v>0</v>
      </c>
      <c r="AT286" s="53">
        <f t="shared" si="620"/>
        <v>0</v>
      </c>
      <c r="AU286" s="10">
        <f t="shared" si="669"/>
        <v>2516.9760000000001</v>
      </c>
      <c r="AV286" s="54">
        <f t="shared" si="690"/>
        <v>0</v>
      </c>
      <c r="AW286" s="10">
        <f t="shared" si="670"/>
        <v>2516.9760000000001</v>
      </c>
      <c r="AX286" s="53" cm="1">
        <f t="array" aca="1" ref="AX286" ca="1">AU286*CELL("contents",$Q286)</f>
        <v>503.39520000000005</v>
      </c>
      <c r="AY286" s="53" cm="1">
        <f t="array" aca="1" ref="AY286" ca="1">AV286*CELL("contents",$Q286)</f>
        <v>0</v>
      </c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>
        <f t="shared" si="671"/>
        <v>0</v>
      </c>
      <c r="BM286" s="51">
        <f t="shared" si="672"/>
        <v>0</v>
      </c>
      <c r="BN286" s="53">
        <f t="shared" si="621"/>
        <v>0</v>
      </c>
      <c r="BO286" s="53">
        <f t="shared" si="622"/>
        <v>0</v>
      </c>
      <c r="BP286" s="53">
        <f t="shared" si="623"/>
        <v>0</v>
      </c>
      <c r="BQ286" s="53">
        <f t="shared" si="624"/>
        <v>0</v>
      </c>
      <c r="BR286" s="53">
        <f t="shared" si="625"/>
        <v>0</v>
      </c>
      <c r="BS286" s="53">
        <f t="shared" si="626"/>
        <v>0</v>
      </c>
      <c r="BT286" s="53">
        <f t="shared" si="627"/>
        <v>0</v>
      </c>
      <c r="BU286" s="53">
        <f t="shared" si="628"/>
        <v>0</v>
      </c>
      <c r="BV286" s="53">
        <f t="shared" si="629"/>
        <v>0</v>
      </c>
      <c r="BW286" s="53">
        <f t="shared" si="630"/>
        <v>0</v>
      </c>
      <c r="BX286" s="53">
        <f t="shared" si="631"/>
        <v>0</v>
      </c>
      <c r="BY286" s="53">
        <f t="shared" si="632"/>
        <v>0</v>
      </c>
      <c r="BZ286" s="10">
        <f t="shared" si="673"/>
        <v>0</v>
      </c>
      <c r="CA286" s="54">
        <f t="shared" si="674"/>
        <v>0</v>
      </c>
      <c r="CB286" s="10">
        <f t="shared" si="675"/>
        <v>0</v>
      </c>
      <c r="CC286" s="53" cm="1">
        <f t="array" aca="1" ref="CC286" ca="1">BZ286*CELL("contents",$Q286)</f>
        <v>0</v>
      </c>
      <c r="CD286" s="53" cm="1">
        <f t="array" aca="1" ref="CD286" ca="1">CA286*CELL("contents",$Q286)</f>
        <v>0</v>
      </c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>
        <f t="shared" si="676"/>
        <v>0</v>
      </c>
      <c r="CR286" s="51">
        <f t="shared" si="677"/>
        <v>0</v>
      </c>
      <c r="CS286" s="53">
        <f t="shared" si="678"/>
        <v>0</v>
      </c>
      <c r="CT286" s="53">
        <f t="shared" si="691"/>
        <v>0</v>
      </c>
      <c r="CU286" s="53">
        <f t="shared" si="692"/>
        <v>0</v>
      </c>
      <c r="CV286" s="53">
        <f t="shared" si="693"/>
        <v>0</v>
      </c>
      <c r="CW286" s="53">
        <f t="shared" si="694"/>
        <v>0</v>
      </c>
      <c r="CX286" s="53">
        <f t="shared" si="695"/>
        <v>0</v>
      </c>
      <c r="CY286" s="53">
        <f t="shared" si="696"/>
        <v>0</v>
      </c>
      <c r="CZ286" s="53">
        <f t="shared" si="697"/>
        <v>0</v>
      </c>
      <c r="DA286" s="53">
        <f t="shared" si="698"/>
        <v>0</v>
      </c>
      <c r="DB286" s="53">
        <f t="shared" si="699"/>
        <v>0</v>
      </c>
      <c r="DC286" s="53">
        <f t="shared" si="700"/>
        <v>0</v>
      </c>
      <c r="DD286" s="53">
        <f t="shared" si="701"/>
        <v>0</v>
      </c>
      <c r="DE286" s="10">
        <f t="shared" si="679"/>
        <v>0</v>
      </c>
      <c r="DF286" s="54">
        <f t="shared" si="680"/>
        <v>0</v>
      </c>
      <c r="DG286" s="10">
        <f t="shared" si="681"/>
        <v>0</v>
      </c>
      <c r="DH286" s="53" cm="1">
        <f t="array" aca="1" ref="DH286" ca="1">DE286*CELL("contents",$Q286)</f>
        <v>0</v>
      </c>
      <c r="DI286" s="53" cm="1">
        <f t="array" aca="1" ref="DI286" ca="1">DF286*CELL("contents",$Q286)</f>
        <v>0</v>
      </c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>
        <f t="shared" si="682"/>
        <v>0</v>
      </c>
      <c r="DW286" s="51">
        <f t="shared" si="683"/>
        <v>0</v>
      </c>
      <c r="DX286" s="53">
        <f t="shared" si="633"/>
        <v>0</v>
      </c>
      <c r="DY286" s="53">
        <f t="shared" si="634"/>
        <v>0</v>
      </c>
      <c r="DZ286" s="53">
        <f t="shared" si="635"/>
        <v>0</v>
      </c>
      <c r="EA286" s="53">
        <f t="shared" si="636"/>
        <v>0</v>
      </c>
      <c r="EB286" s="53">
        <f t="shared" si="637"/>
        <v>0</v>
      </c>
      <c r="EC286" s="53">
        <f t="shared" si="638"/>
        <v>0</v>
      </c>
      <c r="ED286" s="53">
        <f t="shared" si="639"/>
        <v>0</v>
      </c>
      <c r="EE286" s="53">
        <f t="shared" si="640"/>
        <v>0</v>
      </c>
      <c r="EF286" s="53">
        <f t="shared" si="641"/>
        <v>0</v>
      </c>
      <c r="EG286" s="53">
        <f t="shared" si="642"/>
        <v>0</v>
      </c>
      <c r="EH286" s="53">
        <f t="shared" si="643"/>
        <v>0</v>
      </c>
      <c r="EI286" s="53">
        <f t="shared" si="644"/>
        <v>0</v>
      </c>
      <c r="EJ286" s="10">
        <f t="shared" si="684"/>
        <v>0</v>
      </c>
      <c r="EK286" s="54">
        <f t="shared" si="685"/>
        <v>0</v>
      </c>
      <c r="EL286" s="10">
        <f t="shared" si="686"/>
        <v>0</v>
      </c>
      <c r="EM286" s="53" cm="1">
        <f t="array" aca="1" ref="EM286" ca="1">EJ286*CELL("contents",$Q286)</f>
        <v>0</v>
      </c>
      <c r="EN286" s="53" cm="1">
        <f t="array" aca="1" ref="EN286" ca="1">EK286*CELL("contents",$Q286)</f>
        <v>0</v>
      </c>
      <c r="EO286" s="11">
        <f t="shared" si="687"/>
        <v>2516.9760000000001</v>
      </c>
      <c r="EP286" s="2">
        <v>1</v>
      </c>
      <c r="EQ286" s="2">
        <f t="shared" ref="EQ286:ET286" si="715">EP286*1.0215</f>
        <v>1.0215000000000001</v>
      </c>
      <c r="ER286" s="2">
        <f t="shared" si="715"/>
        <v>1.0434622500000001</v>
      </c>
      <c r="ES286" s="2">
        <f t="shared" si="715"/>
        <v>1.0658966883750003</v>
      </c>
      <c r="ET286" s="2">
        <f t="shared" si="715"/>
        <v>1.0888134671750629</v>
      </c>
      <c r="EU286" s="53">
        <f t="shared" si="646"/>
        <v>2516.9760000000001</v>
      </c>
      <c r="EV286" s="53">
        <f t="shared" si="689"/>
        <v>0</v>
      </c>
      <c r="EW286" s="69">
        <f t="shared" si="647"/>
        <v>0</v>
      </c>
      <c r="EX286" s="69">
        <f t="shared" si="648"/>
        <v>0</v>
      </c>
      <c r="EY286" s="9">
        <f t="shared" si="703"/>
        <v>0</v>
      </c>
      <c r="EZ286" s="9">
        <f t="shared" si="665"/>
        <v>0</v>
      </c>
      <c r="FA286" s="9">
        <f t="shared" si="666"/>
        <v>0</v>
      </c>
      <c r="FB286" s="9">
        <f t="shared" si="667"/>
        <v>0</v>
      </c>
      <c r="FC286" t="s">
        <v>1541</v>
      </c>
    </row>
    <row r="287" spans="1:159" ht="38.25" x14ac:dyDescent="0.25">
      <c r="A287" s="2">
        <v>1.2</v>
      </c>
      <c r="B287" s="3" t="s">
        <v>726</v>
      </c>
      <c r="C287" s="4" t="s">
        <v>157</v>
      </c>
      <c r="D287" s="2" t="s">
        <v>727</v>
      </c>
      <c r="E287" s="21" t="s">
        <v>728</v>
      </c>
      <c r="F287" s="2"/>
      <c r="G287" s="4" t="s">
        <v>347</v>
      </c>
      <c r="H287" s="6" t="s">
        <v>347</v>
      </c>
      <c r="I287" s="4"/>
      <c r="J287" s="4" t="s">
        <v>154</v>
      </c>
      <c r="K287" s="75"/>
      <c r="L287" s="80">
        <v>1</v>
      </c>
      <c r="M287" s="56">
        <v>0</v>
      </c>
      <c r="N287" s="86">
        <v>0.53</v>
      </c>
      <c r="O287" s="6" t="s">
        <v>155</v>
      </c>
      <c r="P287" s="2" t="s">
        <v>352</v>
      </c>
      <c r="Q287" s="200">
        <f>VLOOKUP(P287,Contingencies!$A$2:$D$7,4,FALSE)</f>
        <v>0.2</v>
      </c>
      <c r="R287" s="53">
        <f t="shared" si="608"/>
        <v>200</v>
      </c>
      <c r="S287" s="67">
        <f t="shared" si="649"/>
        <v>0</v>
      </c>
      <c r="T287" s="4"/>
      <c r="U287" s="2"/>
      <c r="V287" s="2"/>
      <c r="W287" s="42"/>
      <c r="X287" s="2"/>
      <c r="Y287" s="37"/>
      <c r="Z287" s="37">
        <v>1000</v>
      </c>
      <c r="AA287" s="38"/>
      <c r="AB287" s="38"/>
      <c r="AC287" s="38"/>
      <c r="AD287" s="2"/>
      <c r="AE287" s="2"/>
      <c r="AF287" s="2"/>
      <c r="AG287" s="2">
        <f t="shared" si="650"/>
        <v>0</v>
      </c>
      <c r="AH287" s="51">
        <f t="shared" si="668"/>
        <v>0</v>
      </c>
      <c r="AI287" s="53">
        <f t="shared" si="609"/>
        <v>0</v>
      </c>
      <c r="AJ287" s="53">
        <f t="shared" si="610"/>
        <v>0</v>
      </c>
      <c r="AK287" s="53">
        <f t="shared" si="611"/>
        <v>0</v>
      </c>
      <c r="AL287" s="53">
        <f t="shared" si="612"/>
        <v>0</v>
      </c>
      <c r="AM287" s="53">
        <f t="shared" si="613"/>
        <v>0</v>
      </c>
      <c r="AN287" s="53">
        <f t="shared" si="614"/>
        <v>1000</v>
      </c>
      <c r="AO287" s="53">
        <f t="shared" si="615"/>
        <v>0</v>
      </c>
      <c r="AP287" s="53">
        <f t="shared" si="616"/>
        <v>0</v>
      </c>
      <c r="AQ287" s="53">
        <f t="shared" si="617"/>
        <v>0</v>
      </c>
      <c r="AR287" s="53">
        <f t="shared" si="618"/>
        <v>0</v>
      </c>
      <c r="AS287" s="53">
        <f t="shared" si="619"/>
        <v>0</v>
      </c>
      <c r="AT287" s="53">
        <f t="shared" si="620"/>
        <v>0</v>
      </c>
      <c r="AU287" s="10">
        <f t="shared" si="669"/>
        <v>1000</v>
      </c>
      <c r="AV287" s="54">
        <f t="shared" si="690"/>
        <v>0</v>
      </c>
      <c r="AW287" s="10">
        <f t="shared" si="670"/>
        <v>1000</v>
      </c>
      <c r="AX287" s="53" cm="1">
        <f t="array" aca="1" ref="AX287" ca="1">AU287*CELL("contents",$Q287)</f>
        <v>200</v>
      </c>
      <c r="AY287" s="53" cm="1">
        <f t="array" aca="1" ref="AY287" ca="1">AV287*CELL("contents",$Q287)</f>
        <v>0</v>
      </c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>
        <f t="shared" si="671"/>
        <v>0</v>
      </c>
      <c r="BM287" s="51">
        <f t="shared" si="672"/>
        <v>0</v>
      </c>
      <c r="BN287" s="53">
        <f t="shared" si="621"/>
        <v>0</v>
      </c>
      <c r="BO287" s="53">
        <f t="shared" si="622"/>
        <v>0</v>
      </c>
      <c r="BP287" s="53">
        <f t="shared" si="623"/>
        <v>0</v>
      </c>
      <c r="BQ287" s="53">
        <f t="shared" si="624"/>
        <v>0</v>
      </c>
      <c r="BR287" s="53">
        <f t="shared" si="625"/>
        <v>0</v>
      </c>
      <c r="BS287" s="53">
        <f t="shared" si="626"/>
        <v>0</v>
      </c>
      <c r="BT287" s="53">
        <f t="shared" si="627"/>
        <v>0</v>
      </c>
      <c r="BU287" s="53">
        <f t="shared" si="628"/>
        <v>0</v>
      </c>
      <c r="BV287" s="53">
        <f t="shared" si="629"/>
        <v>0</v>
      </c>
      <c r="BW287" s="53">
        <f t="shared" si="630"/>
        <v>0</v>
      </c>
      <c r="BX287" s="53">
        <f t="shared" si="631"/>
        <v>0</v>
      </c>
      <c r="BY287" s="53">
        <f t="shared" si="632"/>
        <v>0</v>
      </c>
      <c r="BZ287" s="10">
        <f t="shared" si="673"/>
        <v>0</v>
      </c>
      <c r="CA287" s="54">
        <f t="shared" si="674"/>
        <v>0</v>
      </c>
      <c r="CB287" s="10">
        <f t="shared" si="675"/>
        <v>0</v>
      </c>
      <c r="CC287" s="53" cm="1">
        <f t="array" aca="1" ref="CC287" ca="1">BZ287*CELL("contents",$Q287)</f>
        <v>0</v>
      </c>
      <c r="CD287" s="53" cm="1">
        <f t="array" aca="1" ref="CD287" ca="1">CA287*CELL("contents",$Q287)</f>
        <v>0</v>
      </c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>
        <f t="shared" si="676"/>
        <v>0</v>
      </c>
      <c r="CR287" s="51">
        <f t="shared" si="677"/>
        <v>0</v>
      </c>
      <c r="CS287" s="53">
        <f t="shared" si="678"/>
        <v>0</v>
      </c>
      <c r="CT287" s="53">
        <f t="shared" si="691"/>
        <v>0</v>
      </c>
      <c r="CU287" s="53">
        <f t="shared" si="692"/>
        <v>0</v>
      </c>
      <c r="CV287" s="53">
        <f t="shared" si="693"/>
        <v>0</v>
      </c>
      <c r="CW287" s="53">
        <f t="shared" si="694"/>
        <v>0</v>
      </c>
      <c r="CX287" s="53">
        <f t="shared" si="695"/>
        <v>0</v>
      </c>
      <c r="CY287" s="53">
        <f t="shared" si="696"/>
        <v>0</v>
      </c>
      <c r="CZ287" s="53">
        <f t="shared" si="697"/>
        <v>0</v>
      </c>
      <c r="DA287" s="53">
        <f t="shared" si="698"/>
        <v>0</v>
      </c>
      <c r="DB287" s="53">
        <f t="shared" si="699"/>
        <v>0</v>
      </c>
      <c r="DC287" s="53">
        <f t="shared" si="700"/>
        <v>0</v>
      </c>
      <c r="DD287" s="53">
        <f t="shared" si="701"/>
        <v>0</v>
      </c>
      <c r="DE287" s="10">
        <f t="shared" si="679"/>
        <v>0</v>
      </c>
      <c r="DF287" s="54">
        <f t="shared" si="680"/>
        <v>0</v>
      </c>
      <c r="DG287" s="10">
        <f t="shared" si="681"/>
        <v>0</v>
      </c>
      <c r="DH287" s="53" cm="1">
        <f t="array" aca="1" ref="DH287" ca="1">DE287*CELL("contents",$Q287)</f>
        <v>0</v>
      </c>
      <c r="DI287" s="53" cm="1">
        <f t="array" aca="1" ref="DI287" ca="1">DF287*CELL("contents",$Q287)</f>
        <v>0</v>
      </c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>
        <f t="shared" si="682"/>
        <v>0</v>
      </c>
      <c r="DW287" s="51">
        <f t="shared" si="683"/>
        <v>0</v>
      </c>
      <c r="DX287" s="53">
        <f t="shared" si="633"/>
        <v>0</v>
      </c>
      <c r="DY287" s="53">
        <f t="shared" si="634"/>
        <v>0</v>
      </c>
      <c r="DZ287" s="53">
        <f t="shared" si="635"/>
        <v>0</v>
      </c>
      <c r="EA287" s="53">
        <f t="shared" si="636"/>
        <v>0</v>
      </c>
      <c r="EB287" s="53">
        <f t="shared" si="637"/>
        <v>0</v>
      </c>
      <c r="EC287" s="53">
        <f t="shared" si="638"/>
        <v>0</v>
      </c>
      <c r="ED287" s="53">
        <f t="shared" si="639"/>
        <v>0</v>
      </c>
      <c r="EE287" s="53">
        <f t="shared" si="640"/>
        <v>0</v>
      </c>
      <c r="EF287" s="53">
        <f t="shared" si="641"/>
        <v>0</v>
      </c>
      <c r="EG287" s="53">
        <f t="shared" si="642"/>
        <v>0</v>
      </c>
      <c r="EH287" s="53">
        <f t="shared" si="643"/>
        <v>0</v>
      </c>
      <c r="EI287" s="53">
        <f t="shared" si="644"/>
        <v>0</v>
      </c>
      <c r="EJ287" s="10">
        <f t="shared" si="684"/>
        <v>0</v>
      </c>
      <c r="EK287" s="54">
        <f t="shared" si="685"/>
        <v>0</v>
      </c>
      <c r="EL287" s="10">
        <f t="shared" si="686"/>
        <v>0</v>
      </c>
      <c r="EM287" s="53" cm="1">
        <f t="array" aca="1" ref="EM287" ca="1">EJ287*CELL("contents",$Q287)</f>
        <v>0</v>
      </c>
      <c r="EN287" s="53" cm="1">
        <f t="array" aca="1" ref="EN287" ca="1">EK287*CELL("contents",$Q287)</f>
        <v>0</v>
      </c>
      <c r="EO287" s="11">
        <f t="shared" si="687"/>
        <v>1000</v>
      </c>
      <c r="EP287" s="2">
        <v>1</v>
      </c>
      <c r="EQ287" s="2">
        <f t="shared" ref="EQ287:ET287" si="716">EP287*1.0215</f>
        <v>1.0215000000000001</v>
      </c>
      <c r="ER287" s="2">
        <f t="shared" si="716"/>
        <v>1.0434622500000001</v>
      </c>
      <c r="ES287" s="2">
        <f t="shared" si="716"/>
        <v>1.0658966883750003</v>
      </c>
      <c r="ET287" s="2">
        <f t="shared" si="716"/>
        <v>1.0888134671750629</v>
      </c>
      <c r="EU287" s="53">
        <f t="shared" si="646"/>
        <v>0</v>
      </c>
      <c r="EV287" s="53">
        <f t="shared" si="689"/>
        <v>0</v>
      </c>
      <c r="EW287" s="69">
        <f t="shared" si="647"/>
        <v>0</v>
      </c>
      <c r="EX287" s="69">
        <f t="shared" si="648"/>
        <v>0</v>
      </c>
      <c r="EY287" s="9">
        <f t="shared" si="703"/>
        <v>0</v>
      </c>
      <c r="EZ287" s="9">
        <f t="shared" si="665"/>
        <v>0</v>
      </c>
      <c r="FA287" s="9">
        <f t="shared" si="666"/>
        <v>0</v>
      </c>
      <c r="FB287" s="9">
        <f t="shared" si="667"/>
        <v>0</v>
      </c>
      <c r="FC287" t="s">
        <v>1541</v>
      </c>
    </row>
    <row r="288" spans="1:159" ht="25.5" x14ac:dyDescent="0.25">
      <c r="A288" s="2">
        <v>1.2</v>
      </c>
      <c r="B288" s="3" t="s">
        <v>729</v>
      </c>
      <c r="C288" s="4" t="s">
        <v>157</v>
      </c>
      <c r="D288" s="2" t="s">
        <v>730</v>
      </c>
      <c r="E288" s="21" t="s">
        <v>731</v>
      </c>
      <c r="F288" s="2"/>
      <c r="G288" s="4" t="s">
        <v>151</v>
      </c>
      <c r="H288" s="6" t="s">
        <v>163</v>
      </c>
      <c r="I288" s="4" t="s">
        <v>167</v>
      </c>
      <c r="J288" s="7" t="s">
        <v>154</v>
      </c>
      <c r="K288" s="75">
        <v>115</v>
      </c>
      <c r="L288" s="81">
        <v>115</v>
      </c>
      <c r="M288" s="56">
        <v>0</v>
      </c>
      <c r="N288" s="86">
        <v>0</v>
      </c>
      <c r="O288" s="6" t="s">
        <v>155</v>
      </c>
      <c r="P288" s="2" t="s">
        <v>352</v>
      </c>
      <c r="Q288" s="200">
        <f>VLOOKUP(P288,Contingencies!$A$2:$D$7,4,FALSE)</f>
        <v>0.2</v>
      </c>
      <c r="R288" s="53">
        <f t="shared" si="608"/>
        <v>1879.56</v>
      </c>
      <c r="S288" s="67">
        <f t="shared" si="649"/>
        <v>0</v>
      </c>
      <c r="T288" s="4"/>
      <c r="U288" s="2"/>
      <c r="V288" s="2"/>
      <c r="W288" s="42"/>
      <c r="X288" s="38"/>
      <c r="Y288" s="38"/>
      <c r="Z288" s="37">
        <v>20</v>
      </c>
      <c r="AA288" s="37">
        <v>30</v>
      </c>
      <c r="AB288" s="37">
        <v>30</v>
      </c>
      <c r="AC288" s="38"/>
      <c r="AD288" s="2"/>
      <c r="AE288" s="2"/>
      <c r="AF288" s="2"/>
      <c r="AG288" s="2">
        <f t="shared" si="650"/>
        <v>80</v>
      </c>
      <c r="AH288" s="51">
        <f t="shared" si="668"/>
        <v>0.53333333333333333</v>
      </c>
      <c r="AI288" s="53">
        <f t="shared" si="609"/>
        <v>0</v>
      </c>
      <c r="AJ288" s="53">
        <f t="shared" si="610"/>
        <v>0</v>
      </c>
      <c r="AK288" s="53">
        <f t="shared" si="611"/>
        <v>0</v>
      </c>
      <c r="AL288" s="53">
        <f t="shared" si="612"/>
        <v>0</v>
      </c>
      <c r="AM288" s="53">
        <f t="shared" si="613"/>
        <v>0</v>
      </c>
      <c r="AN288" s="53">
        <f t="shared" si="614"/>
        <v>2349.4500000000003</v>
      </c>
      <c r="AO288" s="53">
        <f t="shared" si="615"/>
        <v>3524.1750000000002</v>
      </c>
      <c r="AP288" s="53">
        <f t="shared" si="616"/>
        <v>3524.1750000000002</v>
      </c>
      <c r="AQ288" s="53">
        <f t="shared" si="617"/>
        <v>0</v>
      </c>
      <c r="AR288" s="53">
        <f t="shared" si="618"/>
        <v>0</v>
      </c>
      <c r="AS288" s="53">
        <f t="shared" si="619"/>
        <v>0</v>
      </c>
      <c r="AT288" s="53">
        <f t="shared" si="620"/>
        <v>0</v>
      </c>
      <c r="AU288" s="10">
        <f t="shared" si="669"/>
        <v>9397.7999999999993</v>
      </c>
      <c r="AV288" s="54">
        <f t="shared" si="690"/>
        <v>0</v>
      </c>
      <c r="AW288" s="10">
        <f t="shared" si="670"/>
        <v>9397.7999999999993</v>
      </c>
      <c r="AX288" s="53" cm="1">
        <f t="array" aca="1" ref="AX288" ca="1">AU288*CELL("contents",$Q288)</f>
        <v>1879.56</v>
      </c>
      <c r="AY288" s="53" cm="1">
        <f t="array" aca="1" ref="AY288" ca="1">AV288*CELL("contents",$Q288)</f>
        <v>0</v>
      </c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>
        <f t="shared" si="671"/>
        <v>0</v>
      </c>
      <c r="BM288" s="51">
        <f t="shared" si="672"/>
        <v>0</v>
      </c>
      <c r="BN288" s="53">
        <f t="shared" si="621"/>
        <v>0</v>
      </c>
      <c r="BO288" s="53">
        <f t="shared" si="622"/>
        <v>0</v>
      </c>
      <c r="BP288" s="53">
        <f t="shared" si="623"/>
        <v>0</v>
      </c>
      <c r="BQ288" s="53">
        <f t="shared" si="624"/>
        <v>0</v>
      </c>
      <c r="BR288" s="53">
        <f t="shared" si="625"/>
        <v>0</v>
      </c>
      <c r="BS288" s="53">
        <f t="shared" si="626"/>
        <v>0</v>
      </c>
      <c r="BT288" s="53">
        <f t="shared" si="627"/>
        <v>0</v>
      </c>
      <c r="BU288" s="53">
        <f t="shared" si="628"/>
        <v>0</v>
      </c>
      <c r="BV288" s="53">
        <f t="shared" si="629"/>
        <v>0</v>
      </c>
      <c r="BW288" s="53">
        <f t="shared" si="630"/>
        <v>0</v>
      </c>
      <c r="BX288" s="53">
        <f t="shared" si="631"/>
        <v>0</v>
      </c>
      <c r="BY288" s="53">
        <f t="shared" si="632"/>
        <v>0</v>
      </c>
      <c r="BZ288" s="10">
        <f t="shared" si="673"/>
        <v>0</v>
      </c>
      <c r="CA288" s="54">
        <f t="shared" si="674"/>
        <v>0</v>
      </c>
      <c r="CB288" s="10">
        <f t="shared" si="675"/>
        <v>0</v>
      </c>
      <c r="CC288" s="53" cm="1">
        <f t="array" aca="1" ref="CC288" ca="1">BZ288*CELL("contents",$Q288)</f>
        <v>0</v>
      </c>
      <c r="CD288" s="53" cm="1">
        <f t="array" aca="1" ref="CD288" ca="1">CA288*CELL("contents",$Q288)</f>
        <v>0</v>
      </c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>
        <f t="shared" si="676"/>
        <v>0</v>
      </c>
      <c r="CR288" s="51">
        <f t="shared" si="677"/>
        <v>0</v>
      </c>
      <c r="CS288" s="53">
        <f t="shared" si="678"/>
        <v>0</v>
      </c>
      <c r="CT288" s="53">
        <f t="shared" si="691"/>
        <v>0</v>
      </c>
      <c r="CU288" s="53">
        <f t="shared" si="692"/>
        <v>0</v>
      </c>
      <c r="CV288" s="53">
        <f t="shared" si="693"/>
        <v>0</v>
      </c>
      <c r="CW288" s="53">
        <f t="shared" si="694"/>
        <v>0</v>
      </c>
      <c r="CX288" s="53">
        <f t="shared" si="695"/>
        <v>0</v>
      </c>
      <c r="CY288" s="53">
        <f t="shared" si="696"/>
        <v>0</v>
      </c>
      <c r="CZ288" s="53">
        <f t="shared" si="697"/>
        <v>0</v>
      </c>
      <c r="DA288" s="53">
        <f t="shared" si="698"/>
        <v>0</v>
      </c>
      <c r="DB288" s="53">
        <f t="shared" si="699"/>
        <v>0</v>
      </c>
      <c r="DC288" s="53">
        <f t="shared" si="700"/>
        <v>0</v>
      </c>
      <c r="DD288" s="53">
        <f t="shared" si="701"/>
        <v>0</v>
      </c>
      <c r="DE288" s="10">
        <f t="shared" si="679"/>
        <v>0</v>
      </c>
      <c r="DF288" s="54">
        <f t="shared" si="680"/>
        <v>0</v>
      </c>
      <c r="DG288" s="10">
        <f t="shared" si="681"/>
        <v>0</v>
      </c>
      <c r="DH288" s="53" cm="1">
        <f t="array" aca="1" ref="DH288" ca="1">DE288*CELL("contents",$Q288)</f>
        <v>0</v>
      </c>
      <c r="DI288" s="53" cm="1">
        <f t="array" aca="1" ref="DI288" ca="1">DF288*CELL("contents",$Q288)</f>
        <v>0</v>
      </c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>
        <f t="shared" si="682"/>
        <v>0</v>
      </c>
      <c r="DW288" s="51">
        <f t="shared" si="683"/>
        <v>0</v>
      </c>
      <c r="DX288" s="53">
        <f t="shared" si="633"/>
        <v>0</v>
      </c>
      <c r="DY288" s="53">
        <f t="shared" si="634"/>
        <v>0</v>
      </c>
      <c r="DZ288" s="53">
        <f t="shared" si="635"/>
        <v>0</v>
      </c>
      <c r="EA288" s="53">
        <f t="shared" si="636"/>
        <v>0</v>
      </c>
      <c r="EB288" s="53">
        <f t="shared" si="637"/>
        <v>0</v>
      </c>
      <c r="EC288" s="53">
        <f t="shared" si="638"/>
        <v>0</v>
      </c>
      <c r="ED288" s="53">
        <f t="shared" si="639"/>
        <v>0</v>
      </c>
      <c r="EE288" s="53">
        <f t="shared" si="640"/>
        <v>0</v>
      </c>
      <c r="EF288" s="53">
        <f t="shared" si="641"/>
        <v>0</v>
      </c>
      <c r="EG288" s="53">
        <f t="shared" si="642"/>
        <v>0</v>
      </c>
      <c r="EH288" s="53">
        <f t="shared" si="643"/>
        <v>0</v>
      </c>
      <c r="EI288" s="53">
        <f t="shared" si="644"/>
        <v>0</v>
      </c>
      <c r="EJ288" s="10">
        <f t="shared" si="684"/>
        <v>0</v>
      </c>
      <c r="EK288" s="54">
        <f t="shared" si="685"/>
        <v>0</v>
      </c>
      <c r="EL288" s="10">
        <f t="shared" si="686"/>
        <v>0</v>
      </c>
      <c r="EM288" s="53" cm="1">
        <f t="array" aca="1" ref="EM288" ca="1">EJ288*CELL("contents",$Q288)</f>
        <v>0</v>
      </c>
      <c r="EN288" s="53" cm="1">
        <f t="array" aca="1" ref="EN288" ca="1">EK288*CELL("contents",$Q288)</f>
        <v>0</v>
      </c>
      <c r="EO288" s="11">
        <f t="shared" si="687"/>
        <v>9397.7999999999993</v>
      </c>
      <c r="EP288" s="2">
        <v>1</v>
      </c>
      <c r="EQ288" s="2">
        <f t="shared" ref="EQ288:ET288" si="717">EP288*1.0215</f>
        <v>1.0215000000000001</v>
      </c>
      <c r="ER288" s="2">
        <f t="shared" si="717"/>
        <v>1.0434622500000001</v>
      </c>
      <c r="ES288" s="2">
        <f t="shared" si="717"/>
        <v>1.0658966883750003</v>
      </c>
      <c r="ET288" s="2">
        <f t="shared" si="717"/>
        <v>1.0888134671750629</v>
      </c>
      <c r="EU288" s="53">
        <f t="shared" si="646"/>
        <v>9397.8000000000011</v>
      </c>
      <c r="EV288" s="53">
        <f t="shared" si="689"/>
        <v>0</v>
      </c>
      <c r="EW288" s="69">
        <f t="shared" si="647"/>
        <v>0</v>
      </c>
      <c r="EX288" s="69">
        <f t="shared" si="648"/>
        <v>0</v>
      </c>
      <c r="EY288" s="9">
        <f t="shared" si="703"/>
        <v>0</v>
      </c>
      <c r="EZ288" s="9">
        <f t="shared" si="665"/>
        <v>0</v>
      </c>
      <c r="FA288" s="9">
        <f t="shared" si="666"/>
        <v>0</v>
      </c>
      <c r="FB288" s="9">
        <f t="shared" si="667"/>
        <v>0</v>
      </c>
      <c r="FC288" t="s">
        <v>1541</v>
      </c>
    </row>
    <row r="289" spans="1:159" ht="25.5" x14ac:dyDescent="0.25">
      <c r="A289" s="2">
        <v>1.2</v>
      </c>
      <c r="B289" s="3" t="s">
        <v>729</v>
      </c>
      <c r="C289" s="4" t="s">
        <v>157</v>
      </c>
      <c r="D289" s="2" t="s">
        <v>730</v>
      </c>
      <c r="E289" s="21" t="s">
        <v>731</v>
      </c>
      <c r="F289" s="2"/>
      <c r="G289" s="4" t="s">
        <v>347</v>
      </c>
      <c r="H289" s="6" t="s">
        <v>347</v>
      </c>
      <c r="I289" s="4"/>
      <c r="J289" s="4" t="s">
        <v>154</v>
      </c>
      <c r="K289" s="75"/>
      <c r="L289" s="80">
        <v>1</v>
      </c>
      <c r="M289" s="56">
        <v>0</v>
      </c>
      <c r="N289" s="86">
        <v>0.53</v>
      </c>
      <c r="O289" s="6" t="s">
        <v>155</v>
      </c>
      <c r="P289" s="2" t="s">
        <v>352</v>
      </c>
      <c r="Q289" s="200">
        <f>VLOOKUP(P289,Contingencies!$A$2:$D$7,4,FALSE)</f>
        <v>0.2</v>
      </c>
      <c r="R289" s="53">
        <f t="shared" si="608"/>
        <v>400</v>
      </c>
      <c r="S289" s="67">
        <f t="shared" si="649"/>
        <v>0</v>
      </c>
      <c r="T289" s="4"/>
      <c r="U289" s="2"/>
      <c r="V289" s="2"/>
      <c r="W289" s="42"/>
      <c r="X289" s="2"/>
      <c r="Y289" s="38"/>
      <c r="Z289" s="37"/>
      <c r="AA289" s="37">
        <v>2000</v>
      </c>
      <c r="AB289" s="37"/>
      <c r="AC289" s="38"/>
      <c r="AD289" s="2"/>
      <c r="AE289" s="2"/>
      <c r="AF289" s="2"/>
      <c r="AG289" s="2">
        <f t="shared" si="650"/>
        <v>0</v>
      </c>
      <c r="AH289" s="51">
        <f t="shared" si="668"/>
        <v>0</v>
      </c>
      <c r="AI289" s="53">
        <f t="shared" si="609"/>
        <v>0</v>
      </c>
      <c r="AJ289" s="53">
        <f t="shared" si="610"/>
        <v>0</v>
      </c>
      <c r="AK289" s="53">
        <f t="shared" si="611"/>
        <v>0</v>
      </c>
      <c r="AL289" s="53">
        <f t="shared" si="612"/>
        <v>0</v>
      </c>
      <c r="AM289" s="53">
        <f t="shared" si="613"/>
        <v>0</v>
      </c>
      <c r="AN289" s="53">
        <f t="shared" si="614"/>
        <v>0</v>
      </c>
      <c r="AO289" s="53">
        <f t="shared" si="615"/>
        <v>2000</v>
      </c>
      <c r="AP289" s="53">
        <f t="shared" si="616"/>
        <v>0</v>
      </c>
      <c r="AQ289" s="53">
        <f t="shared" si="617"/>
        <v>0</v>
      </c>
      <c r="AR289" s="53">
        <f t="shared" si="618"/>
        <v>0</v>
      </c>
      <c r="AS289" s="53">
        <f t="shared" si="619"/>
        <v>0</v>
      </c>
      <c r="AT289" s="53">
        <f t="shared" si="620"/>
        <v>0</v>
      </c>
      <c r="AU289" s="10">
        <f t="shared" si="669"/>
        <v>2000</v>
      </c>
      <c r="AV289" s="54">
        <f t="shared" si="690"/>
        <v>0</v>
      </c>
      <c r="AW289" s="10">
        <f t="shared" si="670"/>
        <v>2000</v>
      </c>
      <c r="AX289" s="53" cm="1">
        <f t="array" aca="1" ref="AX289" ca="1">AU289*CELL("contents",$Q289)</f>
        <v>400</v>
      </c>
      <c r="AY289" s="53" cm="1">
        <f t="array" aca="1" ref="AY289" ca="1">AV289*CELL("contents",$Q289)</f>
        <v>0</v>
      </c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>
        <f t="shared" si="671"/>
        <v>0</v>
      </c>
      <c r="BM289" s="51">
        <f t="shared" si="672"/>
        <v>0</v>
      </c>
      <c r="BN289" s="53">
        <f t="shared" si="621"/>
        <v>0</v>
      </c>
      <c r="BO289" s="53">
        <f t="shared" si="622"/>
        <v>0</v>
      </c>
      <c r="BP289" s="53">
        <f t="shared" si="623"/>
        <v>0</v>
      </c>
      <c r="BQ289" s="53">
        <f t="shared" si="624"/>
        <v>0</v>
      </c>
      <c r="BR289" s="53">
        <f t="shared" si="625"/>
        <v>0</v>
      </c>
      <c r="BS289" s="53">
        <f t="shared" si="626"/>
        <v>0</v>
      </c>
      <c r="BT289" s="53">
        <f t="shared" si="627"/>
        <v>0</v>
      </c>
      <c r="BU289" s="53">
        <f t="shared" si="628"/>
        <v>0</v>
      </c>
      <c r="BV289" s="53">
        <f t="shared" si="629"/>
        <v>0</v>
      </c>
      <c r="BW289" s="53">
        <f t="shared" si="630"/>
        <v>0</v>
      </c>
      <c r="BX289" s="53">
        <f t="shared" si="631"/>
        <v>0</v>
      </c>
      <c r="BY289" s="53">
        <f t="shared" si="632"/>
        <v>0</v>
      </c>
      <c r="BZ289" s="10">
        <f t="shared" si="673"/>
        <v>0</v>
      </c>
      <c r="CA289" s="54">
        <f t="shared" si="674"/>
        <v>0</v>
      </c>
      <c r="CB289" s="10">
        <f t="shared" si="675"/>
        <v>0</v>
      </c>
      <c r="CC289" s="53" cm="1">
        <f t="array" aca="1" ref="CC289" ca="1">BZ289*CELL("contents",$Q289)</f>
        <v>0</v>
      </c>
      <c r="CD289" s="53" cm="1">
        <f t="array" aca="1" ref="CD289" ca="1">CA289*CELL("contents",$Q289)</f>
        <v>0</v>
      </c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>
        <f t="shared" si="676"/>
        <v>0</v>
      </c>
      <c r="CR289" s="51">
        <f t="shared" si="677"/>
        <v>0</v>
      </c>
      <c r="CS289" s="53">
        <f t="shared" si="678"/>
        <v>0</v>
      </c>
      <c r="CT289" s="53">
        <f t="shared" si="691"/>
        <v>0</v>
      </c>
      <c r="CU289" s="53">
        <f t="shared" si="692"/>
        <v>0</v>
      </c>
      <c r="CV289" s="53">
        <f t="shared" si="693"/>
        <v>0</v>
      </c>
      <c r="CW289" s="53">
        <f t="shared" si="694"/>
        <v>0</v>
      </c>
      <c r="CX289" s="53">
        <f t="shared" si="695"/>
        <v>0</v>
      </c>
      <c r="CY289" s="53">
        <f t="shared" si="696"/>
        <v>0</v>
      </c>
      <c r="CZ289" s="53">
        <f t="shared" si="697"/>
        <v>0</v>
      </c>
      <c r="DA289" s="53">
        <f t="shared" si="698"/>
        <v>0</v>
      </c>
      <c r="DB289" s="53">
        <f t="shared" si="699"/>
        <v>0</v>
      </c>
      <c r="DC289" s="53">
        <f t="shared" si="700"/>
        <v>0</v>
      </c>
      <c r="DD289" s="53">
        <f t="shared" si="701"/>
        <v>0</v>
      </c>
      <c r="DE289" s="10">
        <f t="shared" si="679"/>
        <v>0</v>
      </c>
      <c r="DF289" s="54">
        <f t="shared" si="680"/>
        <v>0</v>
      </c>
      <c r="DG289" s="10">
        <f t="shared" si="681"/>
        <v>0</v>
      </c>
      <c r="DH289" s="53" cm="1">
        <f t="array" aca="1" ref="DH289" ca="1">DE289*CELL("contents",$Q289)</f>
        <v>0</v>
      </c>
      <c r="DI289" s="53" cm="1">
        <f t="array" aca="1" ref="DI289" ca="1">DF289*CELL("contents",$Q289)</f>
        <v>0</v>
      </c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>
        <f t="shared" si="682"/>
        <v>0</v>
      </c>
      <c r="DW289" s="51">
        <f t="shared" si="683"/>
        <v>0</v>
      </c>
      <c r="DX289" s="53">
        <f t="shared" si="633"/>
        <v>0</v>
      </c>
      <c r="DY289" s="53">
        <f t="shared" si="634"/>
        <v>0</v>
      </c>
      <c r="DZ289" s="53">
        <f t="shared" si="635"/>
        <v>0</v>
      </c>
      <c r="EA289" s="53">
        <f t="shared" si="636"/>
        <v>0</v>
      </c>
      <c r="EB289" s="53">
        <f t="shared" si="637"/>
        <v>0</v>
      </c>
      <c r="EC289" s="53">
        <f t="shared" si="638"/>
        <v>0</v>
      </c>
      <c r="ED289" s="53">
        <f t="shared" si="639"/>
        <v>0</v>
      </c>
      <c r="EE289" s="53">
        <f t="shared" si="640"/>
        <v>0</v>
      </c>
      <c r="EF289" s="53">
        <f t="shared" si="641"/>
        <v>0</v>
      </c>
      <c r="EG289" s="53">
        <f t="shared" si="642"/>
        <v>0</v>
      </c>
      <c r="EH289" s="53">
        <f t="shared" si="643"/>
        <v>0</v>
      </c>
      <c r="EI289" s="53">
        <f t="shared" si="644"/>
        <v>0</v>
      </c>
      <c r="EJ289" s="10">
        <f t="shared" si="684"/>
        <v>0</v>
      </c>
      <c r="EK289" s="54">
        <f t="shared" si="685"/>
        <v>0</v>
      </c>
      <c r="EL289" s="10">
        <f t="shared" si="686"/>
        <v>0</v>
      </c>
      <c r="EM289" s="53" cm="1">
        <f t="array" aca="1" ref="EM289" ca="1">EJ289*CELL("contents",$Q289)</f>
        <v>0</v>
      </c>
      <c r="EN289" s="53" cm="1">
        <f t="array" aca="1" ref="EN289" ca="1">EK289*CELL("contents",$Q289)</f>
        <v>0</v>
      </c>
      <c r="EO289" s="11">
        <f t="shared" si="687"/>
        <v>2000</v>
      </c>
      <c r="EP289" s="2">
        <v>1</v>
      </c>
      <c r="EQ289" s="2">
        <f t="shared" ref="EQ289:ET289" si="718">EP289*1.0215</f>
        <v>1.0215000000000001</v>
      </c>
      <c r="ER289" s="2">
        <f t="shared" si="718"/>
        <v>1.0434622500000001</v>
      </c>
      <c r="ES289" s="2">
        <f t="shared" si="718"/>
        <v>1.0658966883750003</v>
      </c>
      <c r="ET289" s="2">
        <f t="shared" si="718"/>
        <v>1.0888134671750629</v>
      </c>
      <c r="EU289" s="53">
        <f t="shared" si="646"/>
        <v>0</v>
      </c>
      <c r="EV289" s="53">
        <f t="shared" si="689"/>
        <v>0</v>
      </c>
      <c r="EW289" s="69">
        <f t="shared" si="647"/>
        <v>0</v>
      </c>
      <c r="EX289" s="69">
        <f t="shared" si="648"/>
        <v>0</v>
      </c>
      <c r="EY289" s="9">
        <f t="shared" si="703"/>
        <v>0</v>
      </c>
      <c r="EZ289" s="9">
        <f t="shared" si="665"/>
        <v>0</v>
      </c>
      <c r="FA289" s="9">
        <f t="shared" si="666"/>
        <v>0</v>
      </c>
      <c r="FB289" s="9">
        <f t="shared" si="667"/>
        <v>0</v>
      </c>
      <c r="FC289" t="s">
        <v>1541</v>
      </c>
    </row>
    <row r="290" spans="1:159" ht="25.5" x14ac:dyDescent="0.25">
      <c r="A290" s="2">
        <v>1.2</v>
      </c>
      <c r="B290" s="3" t="s">
        <v>732</v>
      </c>
      <c r="C290" s="4" t="s">
        <v>157</v>
      </c>
      <c r="D290" s="2" t="s">
        <v>733</v>
      </c>
      <c r="E290" s="21" t="s">
        <v>734</v>
      </c>
      <c r="F290" s="2"/>
      <c r="G290" s="4" t="s">
        <v>151</v>
      </c>
      <c r="H290" s="6" t="s">
        <v>163</v>
      </c>
      <c r="I290" s="4" t="s">
        <v>167</v>
      </c>
      <c r="J290" s="7" t="s">
        <v>154</v>
      </c>
      <c r="K290" s="75">
        <v>115</v>
      </c>
      <c r="L290" s="81">
        <v>115</v>
      </c>
      <c r="M290" s="56">
        <v>0</v>
      </c>
      <c r="N290" s="86">
        <v>0</v>
      </c>
      <c r="O290" s="6" t="s">
        <v>155</v>
      </c>
      <c r="P290" s="2" t="s">
        <v>352</v>
      </c>
      <c r="Q290" s="200">
        <f>VLOOKUP(P290,Contingencies!$A$2:$D$7,4,FALSE)</f>
        <v>0.2</v>
      </c>
      <c r="R290" s="53">
        <f t="shared" si="608"/>
        <v>1409.67</v>
      </c>
      <c r="S290" s="67">
        <f t="shared" si="649"/>
        <v>0</v>
      </c>
      <c r="T290" s="4"/>
      <c r="U290" s="2"/>
      <c r="V290" s="2"/>
      <c r="W290" s="42"/>
      <c r="X290" s="38"/>
      <c r="Y290" s="38"/>
      <c r="Z290" s="38"/>
      <c r="AA290" s="38"/>
      <c r="AB290" s="37">
        <v>20</v>
      </c>
      <c r="AC290" s="37">
        <v>20</v>
      </c>
      <c r="AD290" s="4">
        <v>20</v>
      </c>
      <c r="AE290" s="2"/>
      <c r="AF290" s="2"/>
      <c r="AG290" s="2">
        <f t="shared" si="650"/>
        <v>60</v>
      </c>
      <c r="AH290" s="51">
        <f t="shared" si="668"/>
        <v>0.4</v>
      </c>
      <c r="AI290" s="53">
        <f t="shared" si="609"/>
        <v>0</v>
      </c>
      <c r="AJ290" s="53">
        <f t="shared" si="610"/>
        <v>0</v>
      </c>
      <c r="AK290" s="53">
        <f t="shared" si="611"/>
        <v>0</v>
      </c>
      <c r="AL290" s="53">
        <f t="shared" si="612"/>
        <v>0</v>
      </c>
      <c r="AM290" s="53">
        <f t="shared" si="613"/>
        <v>0</v>
      </c>
      <c r="AN290" s="53">
        <f t="shared" si="614"/>
        <v>0</v>
      </c>
      <c r="AO290" s="53">
        <f t="shared" si="615"/>
        <v>0</v>
      </c>
      <c r="AP290" s="53">
        <f t="shared" si="616"/>
        <v>2349.4500000000003</v>
      </c>
      <c r="AQ290" s="53">
        <f t="shared" si="617"/>
        <v>2349.4500000000003</v>
      </c>
      <c r="AR290" s="53">
        <f t="shared" si="618"/>
        <v>2349.4500000000003</v>
      </c>
      <c r="AS290" s="53">
        <f t="shared" si="619"/>
        <v>0</v>
      </c>
      <c r="AT290" s="53">
        <f t="shared" si="620"/>
        <v>0</v>
      </c>
      <c r="AU290" s="10">
        <f t="shared" si="669"/>
        <v>7048.35</v>
      </c>
      <c r="AV290" s="54">
        <f t="shared" si="690"/>
        <v>0</v>
      </c>
      <c r="AW290" s="10">
        <f t="shared" si="670"/>
        <v>7048.35</v>
      </c>
      <c r="AX290" s="53" cm="1">
        <f t="array" aca="1" ref="AX290" ca="1">AU290*CELL("contents",$Q290)</f>
        <v>1409.67</v>
      </c>
      <c r="AY290" s="53" cm="1">
        <f t="array" aca="1" ref="AY290" ca="1">AV290*CELL("contents",$Q290)</f>
        <v>0</v>
      </c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>
        <f t="shared" si="671"/>
        <v>0</v>
      </c>
      <c r="BM290" s="51">
        <f t="shared" si="672"/>
        <v>0</v>
      </c>
      <c r="BN290" s="53">
        <f t="shared" si="621"/>
        <v>0</v>
      </c>
      <c r="BO290" s="53">
        <f t="shared" si="622"/>
        <v>0</v>
      </c>
      <c r="BP290" s="53">
        <f t="shared" si="623"/>
        <v>0</v>
      </c>
      <c r="BQ290" s="53">
        <f t="shared" si="624"/>
        <v>0</v>
      </c>
      <c r="BR290" s="53">
        <f t="shared" si="625"/>
        <v>0</v>
      </c>
      <c r="BS290" s="53">
        <f t="shared" si="626"/>
        <v>0</v>
      </c>
      <c r="BT290" s="53">
        <f t="shared" si="627"/>
        <v>0</v>
      </c>
      <c r="BU290" s="53">
        <f t="shared" si="628"/>
        <v>0</v>
      </c>
      <c r="BV290" s="53">
        <f t="shared" si="629"/>
        <v>0</v>
      </c>
      <c r="BW290" s="53">
        <f t="shared" si="630"/>
        <v>0</v>
      </c>
      <c r="BX290" s="53">
        <f t="shared" si="631"/>
        <v>0</v>
      </c>
      <c r="BY290" s="53">
        <f t="shared" si="632"/>
        <v>0</v>
      </c>
      <c r="BZ290" s="10">
        <f t="shared" si="673"/>
        <v>0</v>
      </c>
      <c r="CA290" s="54">
        <f t="shared" si="674"/>
        <v>0</v>
      </c>
      <c r="CB290" s="10">
        <f t="shared" si="675"/>
        <v>0</v>
      </c>
      <c r="CC290" s="53" cm="1">
        <f t="array" aca="1" ref="CC290" ca="1">BZ290*CELL("contents",$Q290)</f>
        <v>0</v>
      </c>
      <c r="CD290" s="53" cm="1">
        <f t="array" aca="1" ref="CD290" ca="1">CA290*CELL("contents",$Q290)</f>
        <v>0</v>
      </c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>
        <f t="shared" si="676"/>
        <v>0</v>
      </c>
      <c r="CR290" s="51">
        <f t="shared" si="677"/>
        <v>0</v>
      </c>
      <c r="CS290" s="53">
        <f t="shared" si="678"/>
        <v>0</v>
      </c>
      <c r="CT290" s="53">
        <f t="shared" si="691"/>
        <v>0</v>
      </c>
      <c r="CU290" s="53">
        <f t="shared" si="692"/>
        <v>0</v>
      </c>
      <c r="CV290" s="53">
        <f t="shared" si="693"/>
        <v>0</v>
      </c>
      <c r="CW290" s="53">
        <f t="shared" si="694"/>
        <v>0</v>
      </c>
      <c r="CX290" s="53">
        <f t="shared" si="695"/>
        <v>0</v>
      </c>
      <c r="CY290" s="53">
        <f t="shared" si="696"/>
        <v>0</v>
      </c>
      <c r="CZ290" s="53">
        <f t="shared" si="697"/>
        <v>0</v>
      </c>
      <c r="DA290" s="53">
        <f t="shared" si="698"/>
        <v>0</v>
      </c>
      <c r="DB290" s="53">
        <f t="shared" si="699"/>
        <v>0</v>
      </c>
      <c r="DC290" s="53">
        <f t="shared" si="700"/>
        <v>0</v>
      </c>
      <c r="DD290" s="53">
        <f t="shared" si="701"/>
        <v>0</v>
      </c>
      <c r="DE290" s="10">
        <f t="shared" si="679"/>
        <v>0</v>
      </c>
      <c r="DF290" s="54">
        <f t="shared" si="680"/>
        <v>0</v>
      </c>
      <c r="DG290" s="10">
        <f t="shared" si="681"/>
        <v>0</v>
      </c>
      <c r="DH290" s="53" cm="1">
        <f t="array" aca="1" ref="DH290" ca="1">DE290*CELL("contents",$Q290)</f>
        <v>0</v>
      </c>
      <c r="DI290" s="53" cm="1">
        <f t="array" aca="1" ref="DI290" ca="1">DF290*CELL("contents",$Q290)</f>
        <v>0</v>
      </c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>
        <f t="shared" si="682"/>
        <v>0</v>
      </c>
      <c r="DW290" s="51">
        <f t="shared" si="683"/>
        <v>0</v>
      </c>
      <c r="DX290" s="53">
        <f t="shared" si="633"/>
        <v>0</v>
      </c>
      <c r="DY290" s="53">
        <f t="shared" si="634"/>
        <v>0</v>
      </c>
      <c r="DZ290" s="53">
        <f t="shared" si="635"/>
        <v>0</v>
      </c>
      <c r="EA290" s="53">
        <f t="shared" si="636"/>
        <v>0</v>
      </c>
      <c r="EB290" s="53">
        <f t="shared" si="637"/>
        <v>0</v>
      </c>
      <c r="EC290" s="53">
        <f t="shared" si="638"/>
        <v>0</v>
      </c>
      <c r="ED290" s="53">
        <f t="shared" si="639"/>
        <v>0</v>
      </c>
      <c r="EE290" s="53">
        <f t="shared" si="640"/>
        <v>0</v>
      </c>
      <c r="EF290" s="53">
        <f t="shared" si="641"/>
        <v>0</v>
      </c>
      <c r="EG290" s="53">
        <f t="shared" si="642"/>
        <v>0</v>
      </c>
      <c r="EH290" s="53">
        <f t="shared" si="643"/>
        <v>0</v>
      </c>
      <c r="EI290" s="53">
        <f t="shared" si="644"/>
        <v>0</v>
      </c>
      <c r="EJ290" s="10">
        <f t="shared" si="684"/>
        <v>0</v>
      </c>
      <c r="EK290" s="54">
        <f t="shared" si="685"/>
        <v>0</v>
      </c>
      <c r="EL290" s="10">
        <f t="shared" si="686"/>
        <v>0</v>
      </c>
      <c r="EM290" s="53" cm="1">
        <f t="array" aca="1" ref="EM290" ca="1">EJ290*CELL("contents",$Q290)</f>
        <v>0</v>
      </c>
      <c r="EN290" s="53" cm="1">
        <f t="array" aca="1" ref="EN290" ca="1">EK290*CELL("contents",$Q290)</f>
        <v>0</v>
      </c>
      <c r="EO290" s="11">
        <f t="shared" si="687"/>
        <v>7048.35</v>
      </c>
      <c r="EP290" s="2">
        <v>1</v>
      </c>
      <c r="EQ290" s="2">
        <f t="shared" ref="EQ290:ET290" si="719">EP290*1.0215</f>
        <v>1.0215000000000001</v>
      </c>
      <c r="ER290" s="2">
        <f t="shared" si="719"/>
        <v>1.0434622500000001</v>
      </c>
      <c r="ES290" s="2">
        <f t="shared" si="719"/>
        <v>1.0658966883750003</v>
      </c>
      <c r="ET290" s="2">
        <f t="shared" si="719"/>
        <v>1.0888134671750629</v>
      </c>
      <c r="EU290" s="53">
        <f t="shared" si="646"/>
        <v>7048.35</v>
      </c>
      <c r="EV290" s="53">
        <f t="shared" si="689"/>
        <v>0</v>
      </c>
      <c r="EW290" s="69">
        <f t="shared" si="647"/>
        <v>0</v>
      </c>
      <c r="EX290" s="69">
        <f t="shared" si="648"/>
        <v>0</v>
      </c>
      <c r="EY290" s="9">
        <f t="shared" si="703"/>
        <v>0</v>
      </c>
      <c r="EZ290" s="9">
        <f t="shared" si="665"/>
        <v>0</v>
      </c>
      <c r="FA290" s="9">
        <f t="shared" si="666"/>
        <v>0</v>
      </c>
      <c r="FB290" s="9">
        <f t="shared" si="667"/>
        <v>0</v>
      </c>
      <c r="FC290" t="s">
        <v>1541</v>
      </c>
    </row>
    <row r="291" spans="1:159" ht="25.5" x14ac:dyDescent="0.25">
      <c r="A291" s="2">
        <v>1.2</v>
      </c>
      <c r="B291" s="3" t="s">
        <v>732</v>
      </c>
      <c r="C291" s="4" t="s">
        <v>157</v>
      </c>
      <c r="D291" s="2" t="s">
        <v>733</v>
      </c>
      <c r="E291" s="21" t="s">
        <v>734</v>
      </c>
      <c r="F291" s="2"/>
      <c r="G291" s="4" t="s">
        <v>151</v>
      </c>
      <c r="H291" s="6" t="s">
        <v>163</v>
      </c>
      <c r="I291" s="4" t="s">
        <v>269</v>
      </c>
      <c r="J291" s="7" t="s">
        <v>154</v>
      </c>
      <c r="K291" s="75">
        <v>77</v>
      </c>
      <c r="L291" s="81">
        <v>77</v>
      </c>
      <c r="M291" s="57">
        <v>0</v>
      </c>
      <c r="N291" s="86">
        <v>0</v>
      </c>
      <c r="O291" s="6" t="s">
        <v>155</v>
      </c>
      <c r="P291" s="2" t="s">
        <v>352</v>
      </c>
      <c r="Q291" s="200">
        <f>VLOOKUP(P291,Contingencies!$A$2:$D$7,4,FALSE)</f>
        <v>0.2</v>
      </c>
      <c r="R291" s="53">
        <f t="shared" si="608"/>
        <v>1132.6392000000001</v>
      </c>
      <c r="S291" s="67">
        <f t="shared" si="649"/>
        <v>0</v>
      </c>
      <c r="T291" s="4"/>
      <c r="U291" s="2"/>
      <c r="V291" s="2"/>
      <c r="W291" s="42"/>
      <c r="X291" s="38"/>
      <c r="Y291" s="38"/>
      <c r="Z291" s="38"/>
      <c r="AA291" s="38"/>
      <c r="AB291" s="37">
        <v>20</v>
      </c>
      <c r="AC291" s="37">
        <v>32</v>
      </c>
      <c r="AD291" s="4">
        <v>20</v>
      </c>
      <c r="AE291" s="2"/>
      <c r="AF291" s="2"/>
      <c r="AG291" s="2">
        <f t="shared" si="650"/>
        <v>72</v>
      </c>
      <c r="AH291" s="51">
        <f t="shared" si="668"/>
        <v>0.48</v>
      </c>
      <c r="AI291" s="53">
        <f t="shared" si="609"/>
        <v>0</v>
      </c>
      <c r="AJ291" s="53">
        <f t="shared" si="610"/>
        <v>0</v>
      </c>
      <c r="AK291" s="53">
        <f t="shared" si="611"/>
        <v>0</v>
      </c>
      <c r="AL291" s="53">
        <f t="shared" si="612"/>
        <v>0</v>
      </c>
      <c r="AM291" s="53">
        <f t="shared" si="613"/>
        <v>0</v>
      </c>
      <c r="AN291" s="53">
        <f t="shared" si="614"/>
        <v>0</v>
      </c>
      <c r="AO291" s="53">
        <f t="shared" si="615"/>
        <v>0</v>
      </c>
      <c r="AP291" s="53">
        <f t="shared" si="616"/>
        <v>1573.1100000000001</v>
      </c>
      <c r="AQ291" s="53">
        <f t="shared" si="617"/>
        <v>2516.9760000000001</v>
      </c>
      <c r="AR291" s="53">
        <f t="shared" si="618"/>
        <v>1573.1100000000001</v>
      </c>
      <c r="AS291" s="53">
        <f t="shared" si="619"/>
        <v>0</v>
      </c>
      <c r="AT291" s="53">
        <f t="shared" si="620"/>
        <v>0</v>
      </c>
      <c r="AU291" s="10">
        <f t="shared" si="669"/>
        <v>5663.1959999999999</v>
      </c>
      <c r="AV291" s="54">
        <f t="shared" si="690"/>
        <v>0</v>
      </c>
      <c r="AW291" s="10">
        <f t="shared" si="670"/>
        <v>5663.1959999999999</v>
      </c>
      <c r="AX291" s="53" cm="1">
        <f t="array" aca="1" ref="AX291" ca="1">AU291*CELL("contents",$Q291)</f>
        <v>1132.6392000000001</v>
      </c>
      <c r="AY291" s="53" cm="1">
        <f t="array" aca="1" ref="AY291" ca="1">AV291*CELL("contents",$Q291)</f>
        <v>0</v>
      </c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>
        <f t="shared" si="671"/>
        <v>0</v>
      </c>
      <c r="BM291" s="51">
        <f t="shared" si="672"/>
        <v>0</v>
      </c>
      <c r="BN291" s="53">
        <f t="shared" si="621"/>
        <v>0</v>
      </c>
      <c r="BO291" s="53">
        <f t="shared" si="622"/>
        <v>0</v>
      </c>
      <c r="BP291" s="53">
        <f t="shared" si="623"/>
        <v>0</v>
      </c>
      <c r="BQ291" s="53">
        <f t="shared" si="624"/>
        <v>0</v>
      </c>
      <c r="BR291" s="53">
        <f t="shared" si="625"/>
        <v>0</v>
      </c>
      <c r="BS291" s="53">
        <f t="shared" si="626"/>
        <v>0</v>
      </c>
      <c r="BT291" s="53">
        <f t="shared" si="627"/>
        <v>0</v>
      </c>
      <c r="BU291" s="53">
        <f t="shared" si="628"/>
        <v>0</v>
      </c>
      <c r="BV291" s="53">
        <f t="shared" si="629"/>
        <v>0</v>
      </c>
      <c r="BW291" s="53">
        <f t="shared" si="630"/>
        <v>0</v>
      </c>
      <c r="BX291" s="53">
        <f t="shared" si="631"/>
        <v>0</v>
      </c>
      <c r="BY291" s="53">
        <f t="shared" si="632"/>
        <v>0</v>
      </c>
      <c r="BZ291" s="10">
        <f t="shared" si="673"/>
        <v>0</v>
      </c>
      <c r="CA291" s="54">
        <f t="shared" si="674"/>
        <v>0</v>
      </c>
      <c r="CB291" s="10">
        <f t="shared" si="675"/>
        <v>0</v>
      </c>
      <c r="CC291" s="53" cm="1">
        <f t="array" aca="1" ref="CC291" ca="1">BZ291*CELL("contents",$Q291)</f>
        <v>0</v>
      </c>
      <c r="CD291" s="53" cm="1">
        <f t="array" aca="1" ref="CD291" ca="1">CA291*CELL("contents",$Q291)</f>
        <v>0</v>
      </c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>
        <f t="shared" si="676"/>
        <v>0</v>
      </c>
      <c r="CR291" s="51">
        <f t="shared" si="677"/>
        <v>0</v>
      </c>
      <c r="CS291" s="53">
        <f t="shared" si="678"/>
        <v>0</v>
      </c>
      <c r="CT291" s="53">
        <f t="shared" si="691"/>
        <v>0</v>
      </c>
      <c r="CU291" s="53">
        <f t="shared" si="692"/>
        <v>0</v>
      </c>
      <c r="CV291" s="53">
        <f t="shared" si="693"/>
        <v>0</v>
      </c>
      <c r="CW291" s="53">
        <f t="shared" si="694"/>
        <v>0</v>
      </c>
      <c r="CX291" s="53">
        <f t="shared" si="695"/>
        <v>0</v>
      </c>
      <c r="CY291" s="53">
        <f t="shared" si="696"/>
        <v>0</v>
      </c>
      <c r="CZ291" s="53">
        <f t="shared" si="697"/>
        <v>0</v>
      </c>
      <c r="DA291" s="53">
        <f t="shared" si="698"/>
        <v>0</v>
      </c>
      <c r="DB291" s="53">
        <f t="shared" si="699"/>
        <v>0</v>
      </c>
      <c r="DC291" s="53">
        <f t="shared" si="700"/>
        <v>0</v>
      </c>
      <c r="DD291" s="53">
        <f t="shared" si="701"/>
        <v>0</v>
      </c>
      <c r="DE291" s="10">
        <f t="shared" si="679"/>
        <v>0</v>
      </c>
      <c r="DF291" s="54">
        <f t="shared" si="680"/>
        <v>0</v>
      </c>
      <c r="DG291" s="10">
        <f t="shared" si="681"/>
        <v>0</v>
      </c>
      <c r="DH291" s="53" cm="1">
        <f t="array" aca="1" ref="DH291" ca="1">DE291*CELL("contents",$Q291)</f>
        <v>0</v>
      </c>
      <c r="DI291" s="53" cm="1">
        <f t="array" aca="1" ref="DI291" ca="1">DF291*CELL("contents",$Q291)</f>
        <v>0</v>
      </c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>
        <f t="shared" si="682"/>
        <v>0</v>
      </c>
      <c r="DW291" s="51">
        <f t="shared" si="683"/>
        <v>0</v>
      </c>
      <c r="DX291" s="53">
        <f t="shared" si="633"/>
        <v>0</v>
      </c>
      <c r="DY291" s="53">
        <f t="shared" si="634"/>
        <v>0</v>
      </c>
      <c r="DZ291" s="53">
        <f t="shared" si="635"/>
        <v>0</v>
      </c>
      <c r="EA291" s="53">
        <f t="shared" si="636"/>
        <v>0</v>
      </c>
      <c r="EB291" s="53">
        <f t="shared" si="637"/>
        <v>0</v>
      </c>
      <c r="EC291" s="53">
        <f t="shared" si="638"/>
        <v>0</v>
      </c>
      <c r="ED291" s="53">
        <f t="shared" si="639"/>
        <v>0</v>
      </c>
      <c r="EE291" s="53">
        <f t="shared" si="640"/>
        <v>0</v>
      </c>
      <c r="EF291" s="53">
        <f t="shared" si="641"/>
        <v>0</v>
      </c>
      <c r="EG291" s="53">
        <f t="shared" si="642"/>
        <v>0</v>
      </c>
      <c r="EH291" s="53">
        <f t="shared" si="643"/>
        <v>0</v>
      </c>
      <c r="EI291" s="53">
        <f t="shared" si="644"/>
        <v>0</v>
      </c>
      <c r="EJ291" s="10">
        <f t="shared" si="684"/>
        <v>0</v>
      </c>
      <c r="EK291" s="54">
        <f t="shared" si="685"/>
        <v>0</v>
      </c>
      <c r="EL291" s="10">
        <f t="shared" si="686"/>
        <v>0</v>
      </c>
      <c r="EM291" s="53" cm="1">
        <f t="array" aca="1" ref="EM291" ca="1">EJ291*CELL("contents",$Q291)</f>
        <v>0</v>
      </c>
      <c r="EN291" s="53" cm="1">
        <f t="array" aca="1" ref="EN291" ca="1">EK291*CELL("contents",$Q291)</f>
        <v>0</v>
      </c>
      <c r="EO291" s="11">
        <f t="shared" si="687"/>
        <v>5663.1959999999999</v>
      </c>
      <c r="EP291" s="2">
        <v>1</v>
      </c>
      <c r="EQ291" s="2">
        <f t="shared" ref="EQ291:ET291" si="720">EP291*1.0215</f>
        <v>1.0215000000000001</v>
      </c>
      <c r="ER291" s="2">
        <f t="shared" si="720"/>
        <v>1.0434622500000001</v>
      </c>
      <c r="ES291" s="2">
        <f t="shared" si="720"/>
        <v>1.0658966883750003</v>
      </c>
      <c r="ET291" s="2">
        <f t="shared" si="720"/>
        <v>1.0888134671750629</v>
      </c>
      <c r="EU291" s="53">
        <f t="shared" si="646"/>
        <v>5663.1960000000008</v>
      </c>
      <c r="EV291" s="53">
        <f t="shared" si="689"/>
        <v>0</v>
      </c>
      <c r="EW291" s="69">
        <f t="shared" si="647"/>
        <v>0</v>
      </c>
      <c r="EX291" s="69">
        <f t="shared" si="648"/>
        <v>0</v>
      </c>
      <c r="EY291" s="9">
        <f t="shared" si="703"/>
        <v>0</v>
      </c>
      <c r="EZ291" s="9">
        <f t="shared" si="665"/>
        <v>0</v>
      </c>
      <c r="FA291" s="9">
        <f t="shared" si="666"/>
        <v>0</v>
      </c>
      <c r="FB291" s="9">
        <f t="shared" si="667"/>
        <v>0</v>
      </c>
      <c r="FC291" t="s">
        <v>1541</v>
      </c>
    </row>
    <row r="292" spans="1:159" ht="25.5" x14ac:dyDescent="0.25">
      <c r="A292" s="2">
        <v>1.2</v>
      </c>
      <c r="B292" s="3" t="s">
        <v>732</v>
      </c>
      <c r="C292" s="4" t="s">
        <v>157</v>
      </c>
      <c r="D292" s="2" t="s">
        <v>733</v>
      </c>
      <c r="E292" s="21" t="s">
        <v>734</v>
      </c>
      <c r="F292" s="2"/>
      <c r="G292" s="4" t="s">
        <v>347</v>
      </c>
      <c r="H292" s="6" t="s">
        <v>347</v>
      </c>
      <c r="I292" s="4"/>
      <c r="J292" s="4" t="s">
        <v>154</v>
      </c>
      <c r="K292" s="75"/>
      <c r="L292" s="80">
        <v>1</v>
      </c>
      <c r="M292" s="56">
        <v>0</v>
      </c>
      <c r="N292" s="86">
        <v>0.53</v>
      </c>
      <c r="O292" s="6" t="s">
        <v>155</v>
      </c>
      <c r="P292" s="2" t="s">
        <v>352</v>
      </c>
      <c r="Q292" s="200">
        <f>VLOOKUP(P292,Contingencies!$A$2:$D$7,4,FALSE)</f>
        <v>0.2</v>
      </c>
      <c r="R292" s="53">
        <f t="shared" si="608"/>
        <v>40</v>
      </c>
      <c r="S292" s="67">
        <f t="shared" si="649"/>
        <v>0</v>
      </c>
      <c r="T292" s="4"/>
      <c r="U292" s="2"/>
      <c r="V292" s="2"/>
      <c r="W292" s="42"/>
      <c r="X292" s="2"/>
      <c r="Y292" s="38"/>
      <c r="Z292" s="38"/>
      <c r="AA292" s="38"/>
      <c r="AB292" s="37">
        <v>200</v>
      </c>
      <c r="AC292" s="37"/>
      <c r="AD292" s="4"/>
      <c r="AE292" s="2"/>
      <c r="AF292" s="2"/>
      <c r="AG292" s="2">
        <f t="shared" si="650"/>
        <v>0</v>
      </c>
      <c r="AH292" s="51">
        <f t="shared" si="668"/>
        <v>0</v>
      </c>
      <c r="AI292" s="53">
        <f t="shared" si="609"/>
        <v>0</v>
      </c>
      <c r="AJ292" s="53">
        <f t="shared" si="610"/>
        <v>0</v>
      </c>
      <c r="AK292" s="53">
        <f t="shared" si="611"/>
        <v>0</v>
      </c>
      <c r="AL292" s="53">
        <f t="shared" si="612"/>
        <v>0</v>
      </c>
      <c r="AM292" s="53">
        <f t="shared" si="613"/>
        <v>0</v>
      </c>
      <c r="AN292" s="53">
        <f t="shared" si="614"/>
        <v>0</v>
      </c>
      <c r="AO292" s="53">
        <f t="shared" si="615"/>
        <v>0</v>
      </c>
      <c r="AP292" s="53">
        <f t="shared" si="616"/>
        <v>200</v>
      </c>
      <c r="AQ292" s="53">
        <f t="shared" si="617"/>
        <v>0</v>
      </c>
      <c r="AR292" s="53">
        <f t="shared" si="618"/>
        <v>0</v>
      </c>
      <c r="AS292" s="53">
        <f t="shared" si="619"/>
        <v>0</v>
      </c>
      <c r="AT292" s="53">
        <f t="shared" si="620"/>
        <v>0</v>
      </c>
      <c r="AU292" s="10">
        <f t="shared" si="669"/>
        <v>200</v>
      </c>
      <c r="AV292" s="54">
        <f t="shared" si="690"/>
        <v>0</v>
      </c>
      <c r="AW292" s="10">
        <f t="shared" si="670"/>
        <v>200</v>
      </c>
      <c r="AX292" s="53" cm="1">
        <f t="array" aca="1" ref="AX292" ca="1">AU292*CELL("contents",$Q292)</f>
        <v>40</v>
      </c>
      <c r="AY292" s="53" cm="1">
        <f t="array" aca="1" ref="AY292" ca="1">AV292*CELL("contents",$Q292)</f>
        <v>0</v>
      </c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>
        <f t="shared" si="671"/>
        <v>0</v>
      </c>
      <c r="BM292" s="51">
        <f t="shared" si="672"/>
        <v>0</v>
      </c>
      <c r="BN292" s="53">
        <f t="shared" si="621"/>
        <v>0</v>
      </c>
      <c r="BO292" s="53">
        <f t="shared" si="622"/>
        <v>0</v>
      </c>
      <c r="BP292" s="53">
        <f t="shared" si="623"/>
        <v>0</v>
      </c>
      <c r="BQ292" s="53">
        <f t="shared" si="624"/>
        <v>0</v>
      </c>
      <c r="BR292" s="53">
        <f t="shared" si="625"/>
        <v>0</v>
      </c>
      <c r="BS292" s="53">
        <f t="shared" si="626"/>
        <v>0</v>
      </c>
      <c r="BT292" s="53">
        <f t="shared" si="627"/>
        <v>0</v>
      </c>
      <c r="BU292" s="53">
        <f t="shared" si="628"/>
        <v>0</v>
      </c>
      <c r="BV292" s="53">
        <f t="shared" si="629"/>
        <v>0</v>
      </c>
      <c r="BW292" s="53">
        <f t="shared" si="630"/>
        <v>0</v>
      </c>
      <c r="BX292" s="53">
        <f t="shared" si="631"/>
        <v>0</v>
      </c>
      <c r="BY292" s="53">
        <f t="shared" si="632"/>
        <v>0</v>
      </c>
      <c r="BZ292" s="10">
        <f t="shared" si="673"/>
        <v>0</v>
      </c>
      <c r="CA292" s="54">
        <f t="shared" si="674"/>
        <v>0</v>
      </c>
      <c r="CB292" s="10">
        <f t="shared" si="675"/>
        <v>0</v>
      </c>
      <c r="CC292" s="53" cm="1">
        <f t="array" aca="1" ref="CC292" ca="1">BZ292*CELL("contents",$Q292)</f>
        <v>0</v>
      </c>
      <c r="CD292" s="53" cm="1">
        <f t="array" aca="1" ref="CD292" ca="1">CA292*CELL("contents",$Q292)</f>
        <v>0</v>
      </c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>
        <f t="shared" si="676"/>
        <v>0</v>
      </c>
      <c r="CR292" s="51">
        <f t="shared" si="677"/>
        <v>0</v>
      </c>
      <c r="CS292" s="53">
        <f t="shared" si="678"/>
        <v>0</v>
      </c>
      <c r="CT292" s="53">
        <f t="shared" si="691"/>
        <v>0</v>
      </c>
      <c r="CU292" s="53">
        <f t="shared" si="692"/>
        <v>0</v>
      </c>
      <c r="CV292" s="53">
        <f t="shared" si="693"/>
        <v>0</v>
      </c>
      <c r="CW292" s="53">
        <f t="shared" si="694"/>
        <v>0</v>
      </c>
      <c r="CX292" s="53">
        <f t="shared" si="695"/>
        <v>0</v>
      </c>
      <c r="CY292" s="53">
        <f t="shared" si="696"/>
        <v>0</v>
      </c>
      <c r="CZ292" s="53">
        <f t="shared" si="697"/>
        <v>0</v>
      </c>
      <c r="DA292" s="53">
        <f t="shared" si="698"/>
        <v>0</v>
      </c>
      <c r="DB292" s="53">
        <f t="shared" si="699"/>
        <v>0</v>
      </c>
      <c r="DC292" s="53">
        <f t="shared" si="700"/>
        <v>0</v>
      </c>
      <c r="DD292" s="53">
        <f t="shared" si="701"/>
        <v>0</v>
      </c>
      <c r="DE292" s="10">
        <f t="shared" si="679"/>
        <v>0</v>
      </c>
      <c r="DF292" s="54">
        <f t="shared" si="680"/>
        <v>0</v>
      </c>
      <c r="DG292" s="10">
        <f t="shared" si="681"/>
        <v>0</v>
      </c>
      <c r="DH292" s="53" cm="1">
        <f t="array" aca="1" ref="DH292" ca="1">DE292*CELL("contents",$Q292)</f>
        <v>0</v>
      </c>
      <c r="DI292" s="53" cm="1">
        <f t="array" aca="1" ref="DI292" ca="1">DF292*CELL("contents",$Q292)</f>
        <v>0</v>
      </c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>
        <f t="shared" si="682"/>
        <v>0</v>
      </c>
      <c r="DW292" s="51">
        <f t="shared" si="683"/>
        <v>0</v>
      </c>
      <c r="DX292" s="53">
        <f t="shared" si="633"/>
        <v>0</v>
      </c>
      <c r="DY292" s="53">
        <f t="shared" si="634"/>
        <v>0</v>
      </c>
      <c r="DZ292" s="53">
        <f t="shared" si="635"/>
        <v>0</v>
      </c>
      <c r="EA292" s="53">
        <f t="shared" si="636"/>
        <v>0</v>
      </c>
      <c r="EB292" s="53">
        <f t="shared" si="637"/>
        <v>0</v>
      </c>
      <c r="EC292" s="53">
        <f t="shared" si="638"/>
        <v>0</v>
      </c>
      <c r="ED292" s="53">
        <f t="shared" si="639"/>
        <v>0</v>
      </c>
      <c r="EE292" s="53">
        <f t="shared" si="640"/>
        <v>0</v>
      </c>
      <c r="EF292" s="53">
        <f t="shared" si="641"/>
        <v>0</v>
      </c>
      <c r="EG292" s="53">
        <f t="shared" si="642"/>
        <v>0</v>
      </c>
      <c r="EH292" s="53">
        <f t="shared" si="643"/>
        <v>0</v>
      </c>
      <c r="EI292" s="53">
        <f t="shared" si="644"/>
        <v>0</v>
      </c>
      <c r="EJ292" s="10">
        <f t="shared" si="684"/>
        <v>0</v>
      </c>
      <c r="EK292" s="54">
        <f t="shared" si="685"/>
        <v>0</v>
      </c>
      <c r="EL292" s="10">
        <f t="shared" si="686"/>
        <v>0</v>
      </c>
      <c r="EM292" s="53" cm="1">
        <f t="array" aca="1" ref="EM292" ca="1">EJ292*CELL("contents",$Q292)</f>
        <v>0</v>
      </c>
      <c r="EN292" s="53" cm="1">
        <f t="array" aca="1" ref="EN292" ca="1">EK292*CELL("contents",$Q292)</f>
        <v>0</v>
      </c>
      <c r="EO292" s="11">
        <f t="shared" si="687"/>
        <v>200</v>
      </c>
      <c r="EP292" s="2">
        <v>1</v>
      </c>
      <c r="EQ292" s="2">
        <f t="shared" ref="EQ292:ET292" si="721">EP292*1.0215</f>
        <v>1.0215000000000001</v>
      </c>
      <c r="ER292" s="2">
        <f t="shared" si="721"/>
        <v>1.0434622500000001</v>
      </c>
      <c r="ES292" s="2">
        <f t="shared" si="721"/>
        <v>1.0658966883750003</v>
      </c>
      <c r="ET292" s="2">
        <f t="shared" si="721"/>
        <v>1.0888134671750629</v>
      </c>
      <c r="EU292" s="53">
        <f t="shared" si="646"/>
        <v>0</v>
      </c>
      <c r="EV292" s="53">
        <f t="shared" si="689"/>
        <v>0</v>
      </c>
      <c r="EW292" s="69">
        <f t="shared" si="647"/>
        <v>0</v>
      </c>
      <c r="EX292" s="69">
        <f t="shared" si="648"/>
        <v>0</v>
      </c>
      <c r="EY292" s="9">
        <f t="shared" si="703"/>
        <v>0</v>
      </c>
      <c r="EZ292" s="9">
        <f t="shared" si="665"/>
        <v>0</v>
      </c>
      <c r="FA292" s="9">
        <f t="shared" si="666"/>
        <v>0</v>
      </c>
      <c r="FB292" s="9">
        <f t="shared" si="667"/>
        <v>0</v>
      </c>
      <c r="FC292" t="s">
        <v>1541</v>
      </c>
    </row>
    <row r="293" spans="1:159" ht="25.5" x14ac:dyDescent="0.25">
      <c r="A293" s="2">
        <v>1.2</v>
      </c>
      <c r="B293" s="3" t="s">
        <v>735</v>
      </c>
      <c r="C293" s="4" t="s">
        <v>157</v>
      </c>
      <c r="D293" s="2" t="s">
        <v>736</v>
      </c>
      <c r="E293" s="21" t="s">
        <v>737</v>
      </c>
      <c r="F293" s="2"/>
      <c r="G293" s="4" t="s">
        <v>151</v>
      </c>
      <c r="H293" s="6" t="s">
        <v>163</v>
      </c>
      <c r="I293" s="4" t="s">
        <v>167</v>
      </c>
      <c r="J293" s="7" t="s">
        <v>154</v>
      </c>
      <c r="K293" s="75">
        <v>115</v>
      </c>
      <c r="L293" s="81">
        <v>115</v>
      </c>
      <c r="M293" s="56">
        <v>0</v>
      </c>
      <c r="N293" s="86">
        <v>0</v>
      </c>
      <c r="O293" s="6" t="s">
        <v>155</v>
      </c>
      <c r="P293" s="2" t="s">
        <v>352</v>
      </c>
      <c r="Q293" s="200">
        <f>VLOOKUP(P293,Contingencies!$A$2:$D$7,4,FALSE)</f>
        <v>0.2</v>
      </c>
      <c r="R293" s="53">
        <f t="shared" si="608"/>
        <v>939.7800000000002</v>
      </c>
      <c r="S293" s="67">
        <f t="shared" si="649"/>
        <v>0</v>
      </c>
      <c r="T293" s="4"/>
      <c r="U293" s="2"/>
      <c r="V293" s="2"/>
      <c r="W293" s="42"/>
      <c r="X293" s="37">
        <v>40</v>
      </c>
      <c r="Y293" s="38"/>
      <c r="Z293" s="38"/>
      <c r="AA293" s="38"/>
      <c r="AB293" s="38"/>
      <c r="AC293" s="38"/>
      <c r="AD293" s="2"/>
      <c r="AE293" s="2"/>
      <c r="AF293" s="2"/>
      <c r="AG293" s="2">
        <f t="shared" si="650"/>
        <v>40</v>
      </c>
      <c r="AH293" s="51">
        <f t="shared" si="668"/>
        <v>0.26666666666666666</v>
      </c>
      <c r="AI293" s="53">
        <f t="shared" si="609"/>
        <v>0</v>
      </c>
      <c r="AJ293" s="53">
        <f t="shared" si="610"/>
        <v>0</v>
      </c>
      <c r="AK293" s="53">
        <f t="shared" si="611"/>
        <v>0</v>
      </c>
      <c r="AL293" s="53">
        <f t="shared" si="612"/>
        <v>4698.9000000000005</v>
      </c>
      <c r="AM293" s="53">
        <f t="shared" si="613"/>
        <v>0</v>
      </c>
      <c r="AN293" s="53">
        <f t="shared" si="614"/>
        <v>0</v>
      </c>
      <c r="AO293" s="53">
        <f t="shared" si="615"/>
        <v>0</v>
      </c>
      <c r="AP293" s="53">
        <f t="shared" si="616"/>
        <v>0</v>
      </c>
      <c r="AQ293" s="53">
        <f t="shared" si="617"/>
        <v>0</v>
      </c>
      <c r="AR293" s="53">
        <f t="shared" si="618"/>
        <v>0</v>
      </c>
      <c r="AS293" s="53">
        <f t="shared" si="619"/>
        <v>0</v>
      </c>
      <c r="AT293" s="53">
        <f t="shared" si="620"/>
        <v>0</v>
      </c>
      <c r="AU293" s="10">
        <f t="shared" si="669"/>
        <v>4698.9000000000005</v>
      </c>
      <c r="AV293" s="54">
        <f t="shared" si="690"/>
        <v>0</v>
      </c>
      <c r="AW293" s="10">
        <f t="shared" si="670"/>
        <v>4698.9000000000005</v>
      </c>
      <c r="AX293" s="53" cm="1">
        <f t="array" aca="1" ref="AX293" ca="1">AU293*CELL("contents",$Q293)</f>
        <v>939.7800000000002</v>
      </c>
      <c r="AY293" s="53" cm="1">
        <f t="array" aca="1" ref="AY293" ca="1">AV293*CELL("contents",$Q293)</f>
        <v>0</v>
      </c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>
        <f t="shared" si="671"/>
        <v>0</v>
      </c>
      <c r="BM293" s="51">
        <f t="shared" si="672"/>
        <v>0</v>
      </c>
      <c r="BN293" s="53">
        <f t="shared" si="621"/>
        <v>0</v>
      </c>
      <c r="BO293" s="53">
        <f t="shared" si="622"/>
        <v>0</v>
      </c>
      <c r="BP293" s="53">
        <f t="shared" si="623"/>
        <v>0</v>
      </c>
      <c r="BQ293" s="53">
        <f t="shared" si="624"/>
        <v>0</v>
      </c>
      <c r="BR293" s="53">
        <f t="shared" si="625"/>
        <v>0</v>
      </c>
      <c r="BS293" s="53">
        <f t="shared" si="626"/>
        <v>0</v>
      </c>
      <c r="BT293" s="53">
        <f t="shared" si="627"/>
        <v>0</v>
      </c>
      <c r="BU293" s="53">
        <f t="shared" si="628"/>
        <v>0</v>
      </c>
      <c r="BV293" s="53">
        <f t="shared" si="629"/>
        <v>0</v>
      </c>
      <c r="BW293" s="53">
        <f t="shared" si="630"/>
        <v>0</v>
      </c>
      <c r="BX293" s="53">
        <f t="shared" si="631"/>
        <v>0</v>
      </c>
      <c r="BY293" s="53">
        <f t="shared" si="632"/>
        <v>0</v>
      </c>
      <c r="BZ293" s="10">
        <f t="shared" si="673"/>
        <v>0</v>
      </c>
      <c r="CA293" s="54">
        <f t="shared" si="674"/>
        <v>0</v>
      </c>
      <c r="CB293" s="10">
        <f t="shared" si="675"/>
        <v>0</v>
      </c>
      <c r="CC293" s="53" cm="1">
        <f t="array" aca="1" ref="CC293" ca="1">BZ293*CELL("contents",$Q293)</f>
        <v>0</v>
      </c>
      <c r="CD293" s="53" cm="1">
        <f t="array" aca="1" ref="CD293" ca="1">CA293*CELL("contents",$Q293)</f>
        <v>0</v>
      </c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>
        <f t="shared" si="676"/>
        <v>0</v>
      </c>
      <c r="CR293" s="51">
        <f t="shared" si="677"/>
        <v>0</v>
      </c>
      <c r="CS293" s="53">
        <f t="shared" si="678"/>
        <v>0</v>
      </c>
      <c r="CT293" s="53">
        <f t="shared" si="691"/>
        <v>0</v>
      </c>
      <c r="CU293" s="53">
        <f t="shared" si="692"/>
        <v>0</v>
      </c>
      <c r="CV293" s="53">
        <f t="shared" si="693"/>
        <v>0</v>
      </c>
      <c r="CW293" s="53">
        <f t="shared" si="694"/>
        <v>0</v>
      </c>
      <c r="CX293" s="53">
        <f t="shared" si="695"/>
        <v>0</v>
      </c>
      <c r="CY293" s="53">
        <f t="shared" si="696"/>
        <v>0</v>
      </c>
      <c r="CZ293" s="53">
        <f t="shared" si="697"/>
        <v>0</v>
      </c>
      <c r="DA293" s="53">
        <f t="shared" si="698"/>
        <v>0</v>
      </c>
      <c r="DB293" s="53">
        <f t="shared" si="699"/>
        <v>0</v>
      </c>
      <c r="DC293" s="53">
        <f t="shared" si="700"/>
        <v>0</v>
      </c>
      <c r="DD293" s="53">
        <f t="shared" si="701"/>
        <v>0</v>
      </c>
      <c r="DE293" s="10">
        <f t="shared" si="679"/>
        <v>0</v>
      </c>
      <c r="DF293" s="54">
        <f t="shared" si="680"/>
        <v>0</v>
      </c>
      <c r="DG293" s="10">
        <f t="shared" si="681"/>
        <v>0</v>
      </c>
      <c r="DH293" s="53" cm="1">
        <f t="array" aca="1" ref="DH293" ca="1">DE293*CELL("contents",$Q293)</f>
        <v>0</v>
      </c>
      <c r="DI293" s="53" cm="1">
        <f t="array" aca="1" ref="DI293" ca="1">DF293*CELL("contents",$Q293)</f>
        <v>0</v>
      </c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>
        <f t="shared" si="682"/>
        <v>0</v>
      </c>
      <c r="DW293" s="51">
        <f t="shared" si="683"/>
        <v>0</v>
      </c>
      <c r="DX293" s="53">
        <f t="shared" si="633"/>
        <v>0</v>
      </c>
      <c r="DY293" s="53">
        <f t="shared" si="634"/>
        <v>0</v>
      </c>
      <c r="DZ293" s="53">
        <f t="shared" si="635"/>
        <v>0</v>
      </c>
      <c r="EA293" s="53">
        <f t="shared" si="636"/>
        <v>0</v>
      </c>
      <c r="EB293" s="53">
        <f t="shared" si="637"/>
        <v>0</v>
      </c>
      <c r="EC293" s="53">
        <f t="shared" si="638"/>
        <v>0</v>
      </c>
      <c r="ED293" s="53">
        <f t="shared" si="639"/>
        <v>0</v>
      </c>
      <c r="EE293" s="53">
        <f t="shared" si="640"/>
        <v>0</v>
      </c>
      <c r="EF293" s="53">
        <f t="shared" si="641"/>
        <v>0</v>
      </c>
      <c r="EG293" s="53">
        <f t="shared" si="642"/>
        <v>0</v>
      </c>
      <c r="EH293" s="53">
        <f t="shared" si="643"/>
        <v>0</v>
      </c>
      <c r="EI293" s="53">
        <f t="shared" si="644"/>
        <v>0</v>
      </c>
      <c r="EJ293" s="10">
        <f t="shared" si="684"/>
        <v>0</v>
      </c>
      <c r="EK293" s="54">
        <f t="shared" si="685"/>
        <v>0</v>
      </c>
      <c r="EL293" s="10">
        <f t="shared" si="686"/>
        <v>0</v>
      </c>
      <c r="EM293" s="53" cm="1">
        <f t="array" aca="1" ref="EM293" ca="1">EJ293*CELL("contents",$Q293)</f>
        <v>0</v>
      </c>
      <c r="EN293" s="53" cm="1">
        <f t="array" aca="1" ref="EN293" ca="1">EK293*CELL("contents",$Q293)</f>
        <v>0</v>
      </c>
      <c r="EO293" s="11">
        <f t="shared" si="687"/>
        <v>4698.9000000000005</v>
      </c>
      <c r="EP293" s="2">
        <v>1</v>
      </c>
      <c r="EQ293" s="2">
        <f t="shared" ref="EQ293:ET293" si="722">EP293*1.0215</f>
        <v>1.0215000000000001</v>
      </c>
      <c r="ER293" s="2">
        <f t="shared" si="722"/>
        <v>1.0434622500000001</v>
      </c>
      <c r="ES293" s="2">
        <f t="shared" si="722"/>
        <v>1.0658966883750003</v>
      </c>
      <c r="ET293" s="2">
        <f t="shared" si="722"/>
        <v>1.0888134671750629</v>
      </c>
      <c r="EU293" s="53">
        <f t="shared" si="646"/>
        <v>4698.9000000000005</v>
      </c>
      <c r="EV293" s="53">
        <f t="shared" si="689"/>
        <v>0</v>
      </c>
      <c r="EW293" s="69">
        <f t="shared" si="647"/>
        <v>0</v>
      </c>
      <c r="EX293" s="69">
        <f t="shared" si="648"/>
        <v>0</v>
      </c>
      <c r="EY293" s="9">
        <f t="shared" si="703"/>
        <v>0</v>
      </c>
      <c r="EZ293" s="9">
        <f t="shared" si="665"/>
        <v>0</v>
      </c>
      <c r="FA293" s="9">
        <f t="shared" si="666"/>
        <v>0</v>
      </c>
      <c r="FB293" s="9">
        <f t="shared" si="667"/>
        <v>0</v>
      </c>
      <c r="FC293" t="s">
        <v>1541</v>
      </c>
    </row>
    <row r="294" spans="1:159" ht="25.5" x14ac:dyDescent="0.25">
      <c r="A294" s="2">
        <v>1.2</v>
      </c>
      <c r="B294" s="3" t="s">
        <v>738</v>
      </c>
      <c r="C294" s="4" t="s">
        <v>157</v>
      </c>
      <c r="D294" s="2" t="s">
        <v>739</v>
      </c>
      <c r="E294" s="21" t="s">
        <v>740</v>
      </c>
      <c r="F294" s="2"/>
      <c r="G294" s="4" t="s">
        <v>151</v>
      </c>
      <c r="H294" s="6" t="s">
        <v>163</v>
      </c>
      <c r="I294" s="4" t="s">
        <v>167</v>
      </c>
      <c r="J294" s="7" t="s">
        <v>154</v>
      </c>
      <c r="K294" s="75">
        <v>115</v>
      </c>
      <c r="L294" s="81">
        <v>115</v>
      </c>
      <c r="M294" s="56">
        <v>0</v>
      </c>
      <c r="N294" s="86">
        <v>0</v>
      </c>
      <c r="O294" s="6" t="s">
        <v>155</v>
      </c>
      <c r="P294" s="2" t="s">
        <v>352</v>
      </c>
      <c r="Q294" s="200">
        <f>VLOOKUP(P294,Contingencies!$A$2:$D$7,4,FALSE)</f>
        <v>0.2</v>
      </c>
      <c r="R294" s="53">
        <f t="shared" si="608"/>
        <v>2819.34</v>
      </c>
      <c r="S294" s="67">
        <f t="shared" si="649"/>
        <v>0</v>
      </c>
      <c r="T294" s="4"/>
      <c r="U294" s="2"/>
      <c r="V294" s="2"/>
      <c r="W294" s="42"/>
      <c r="X294" s="37">
        <v>60</v>
      </c>
      <c r="Y294" s="37">
        <v>60</v>
      </c>
      <c r="Z294" s="38"/>
      <c r="AA294" s="38"/>
      <c r="AB294" s="38"/>
      <c r="AC294" s="38"/>
      <c r="AD294" s="2"/>
      <c r="AE294" s="2"/>
      <c r="AF294" s="2"/>
      <c r="AG294" s="2">
        <f t="shared" si="650"/>
        <v>120</v>
      </c>
      <c r="AH294" s="51">
        <f t="shared" si="668"/>
        <v>0.8</v>
      </c>
      <c r="AI294" s="53">
        <f t="shared" si="609"/>
        <v>0</v>
      </c>
      <c r="AJ294" s="53">
        <f t="shared" si="610"/>
        <v>0</v>
      </c>
      <c r="AK294" s="53">
        <f t="shared" si="611"/>
        <v>0</v>
      </c>
      <c r="AL294" s="53">
        <f t="shared" si="612"/>
        <v>7048.35</v>
      </c>
      <c r="AM294" s="53">
        <f t="shared" si="613"/>
        <v>7048.35</v>
      </c>
      <c r="AN294" s="53">
        <f t="shared" si="614"/>
        <v>0</v>
      </c>
      <c r="AO294" s="53">
        <f t="shared" si="615"/>
        <v>0</v>
      </c>
      <c r="AP294" s="53">
        <f t="shared" si="616"/>
        <v>0</v>
      </c>
      <c r="AQ294" s="53">
        <f t="shared" si="617"/>
        <v>0</v>
      </c>
      <c r="AR294" s="53">
        <f t="shared" si="618"/>
        <v>0</v>
      </c>
      <c r="AS294" s="53">
        <f t="shared" si="619"/>
        <v>0</v>
      </c>
      <c r="AT294" s="53">
        <f t="shared" si="620"/>
        <v>0</v>
      </c>
      <c r="AU294" s="10">
        <f t="shared" si="669"/>
        <v>14096.7</v>
      </c>
      <c r="AV294" s="54">
        <f t="shared" si="690"/>
        <v>0</v>
      </c>
      <c r="AW294" s="10">
        <f t="shared" si="670"/>
        <v>14096.7</v>
      </c>
      <c r="AX294" s="53" cm="1">
        <f t="array" aca="1" ref="AX294" ca="1">AU294*CELL("contents",$Q294)</f>
        <v>2819.34</v>
      </c>
      <c r="AY294" s="53" cm="1">
        <f t="array" aca="1" ref="AY294" ca="1">AV294*CELL("contents",$Q294)</f>
        <v>0</v>
      </c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>
        <f t="shared" si="671"/>
        <v>0</v>
      </c>
      <c r="BM294" s="51">
        <f t="shared" si="672"/>
        <v>0</v>
      </c>
      <c r="BN294" s="53">
        <f t="shared" si="621"/>
        <v>0</v>
      </c>
      <c r="BO294" s="53">
        <f t="shared" si="622"/>
        <v>0</v>
      </c>
      <c r="BP294" s="53">
        <f t="shared" si="623"/>
        <v>0</v>
      </c>
      <c r="BQ294" s="53">
        <f t="shared" si="624"/>
        <v>0</v>
      </c>
      <c r="BR294" s="53">
        <f t="shared" si="625"/>
        <v>0</v>
      </c>
      <c r="BS294" s="53">
        <f t="shared" si="626"/>
        <v>0</v>
      </c>
      <c r="BT294" s="53">
        <f t="shared" si="627"/>
        <v>0</v>
      </c>
      <c r="BU294" s="53">
        <f t="shared" si="628"/>
        <v>0</v>
      </c>
      <c r="BV294" s="53">
        <f t="shared" si="629"/>
        <v>0</v>
      </c>
      <c r="BW294" s="53">
        <f t="shared" si="630"/>
        <v>0</v>
      </c>
      <c r="BX294" s="53">
        <f t="shared" si="631"/>
        <v>0</v>
      </c>
      <c r="BY294" s="53">
        <f t="shared" si="632"/>
        <v>0</v>
      </c>
      <c r="BZ294" s="10">
        <f t="shared" si="673"/>
        <v>0</v>
      </c>
      <c r="CA294" s="54">
        <f t="shared" si="674"/>
        <v>0</v>
      </c>
      <c r="CB294" s="10">
        <f t="shared" si="675"/>
        <v>0</v>
      </c>
      <c r="CC294" s="53" cm="1">
        <f t="array" aca="1" ref="CC294" ca="1">BZ294*CELL("contents",$Q294)</f>
        <v>0</v>
      </c>
      <c r="CD294" s="53" cm="1">
        <f t="array" aca="1" ref="CD294" ca="1">CA294*CELL("contents",$Q294)</f>
        <v>0</v>
      </c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>
        <f t="shared" si="676"/>
        <v>0</v>
      </c>
      <c r="CR294" s="51">
        <f t="shared" si="677"/>
        <v>0</v>
      </c>
      <c r="CS294" s="53">
        <f t="shared" si="678"/>
        <v>0</v>
      </c>
      <c r="CT294" s="53">
        <f t="shared" si="691"/>
        <v>0</v>
      </c>
      <c r="CU294" s="53">
        <f t="shared" si="692"/>
        <v>0</v>
      </c>
      <c r="CV294" s="53">
        <f t="shared" si="693"/>
        <v>0</v>
      </c>
      <c r="CW294" s="53">
        <f t="shared" si="694"/>
        <v>0</v>
      </c>
      <c r="CX294" s="53">
        <f t="shared" si="695"/>
        <v>0</v>
      </c>
      <c r="CY294" s="53">
        <f t="shared" si="696"/>
        <v>0</v>
      </c>
      <c r="CZ294" s="53">
        <f t="shared" si="697"/>
        <v>0</v>
      </c>
      <c r="DA294" s="53">
        <f t="shared" si="698"/>
        <v>0</v>
      </c>
      <c r="DB294" s="53">
        <f t="shared" si="699"/>
        <v>0</v>
      </c>
      <c r="DC294" s="53">
        <f t="shared" si="700"/>
        <v>0</v>
      </c>
      <c r="DD294" s="53">
        <f t="shared" si="701"/>
        <v>0</v>
      </c>
      <c r="DE294" s="10">
        <f t="shared" si="679"/>
        <v>0</v>
      </c>
      <c r="DF294" s="54">
        <f t="shared" si="680"/>
        <v>0</v>
      </c>
      <c r="DG294" s="10">
        <f t="shared" si="681"/>
        <v>0</v>
      </c>
      <c r="DH294" s="53" cm="1">
        <f t="array" aca="1" ref="DH294" ca="1">DE294*CELL("contents",$Q294)</f>
        <v>0</v>
      </c>
      <c r="DI294" s="53" cm="1">
        <f t="array" aca="1" ref="DI294" ca="1">DF294*CELL("contents",$Q294)</f>
        <v>0</v>
      </c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>
        <f t="shared" si="682"/>
        <v>0</v>
      </c>
      <c r="DW294" s="51">
        <f t="shared" si="683"/>
        <v>0</v>
      </c>
      <c r="DX294" s="53">
        <f t="shared" si="633"/>
        <v>0</v>
      </c>
      <c r="DY294" s="53">
        <f t="shared" si="634"/>
        <v>0</v>
      </c>
      <c r="DZ294" s="53">
        <f t="shared" si="635"/>
        <v>0</v>
      </c>
      <c r="EA294" s="53">
        <f t="shared" si="636"/>
        <v>0</v>
      </c>
      <c r="EB294" s="53">
        <f t="shared" si="637"/>
        <v>0</v>
      </c>
      <c r="EC294" s="53">
        <f t="shared" si="638"/>
        <v>0</v>
      </c>
      <c r="ED294" s="53">
        <f t="shared" si="639"/>
        <v>0</v>
      </c>
      <c r="EE294" s="53">
        <f t="shared" si="640"/>
        <v>0</v>
      </c>
      <c r="EF294" s="53">
        <f t="shared" si="641"/>
        <v>0</v>
      </c>
      <c r="EG294" s="53">
        <f t="shared" si="642"/>
        <v>0</v>
      </c>
      <c r="EH294" s="53">
        <f t="shared" si="643"/>
        <v>0</v>
      </c>
      <c r="EI294" s="53">
        <f t="shared" si="644"/>
        <v>0</v>
      </c>
      <c r="EJ294" s="10">
        <f t="shared" si="684"/>
        <v>0</v>
      </c>
      <c r="EK294" s="54">
        <f t="shared" si="685"/>
        <v>0</v>
      </c>
      <c r="EL294" s="10">
        <f t="shared" si="686"/>
        <v>0</v>
      </c>
      <c r="EM294" s="53" cm="1">
        <f t="array" aca="1" ref="EM294" ca="1">EJ294*CELL("contents",$Q294)</f>
        <v>0</v>
      </c>
      <c r="EN294" s="53" cm="1">
        <f t="array" aca="1" ref="EN294" ca="1">EK294*CELL("contents",$Q294)</f>
        <v>0</v>
      </c>
      <c r="EO294" s="11">
        <f t="shared" si="687"/>
        <v>14096.7</v>
      </c>
      <c r="EP294" s="2">
        <v>1</v>
      </c>
      <c r="EQ294" s="2">
        <f t="shared" ref="EQ294:ET294" si="723">EP294*1.0215</f>
        <v>1.0215000000000001</v>
      </c>
      <c r="ER294" s="2">
        <f t="shared" si="723"/>
        <v>1.0434622500000001</v>
      </c>
      <c r="ES294" s="2">
        <f t="shared" si="723"/>
        <v>1.0658966883750003</v>
      </c>
      <c r="ET294" s="2">
        <f t="shared" si="723"/>
        <v>1.0888134671750629</v>
      </c>
      <c r="EU294" s="53">
        <f t="shared" si="646"/>
        <v>14096.7</v>
      </c>
      <c r="EV294" s="53">
        <f t="shared" si="689"/>
        <v>0</v>
      </c>
      <c r="EW294" s="69">
        <f t="shared" si="647"/>
        <v>0</v>
      </c>
      <c r="EX294" s="69">
        <f t="shared" si="648"/>
        <v>0</v>
      </c>
      <c r="EY294" s="9">
        <f t="shared" si="703"/>
        <v>0</v>
      </c>
      <c r="EZ294" s="9">
        <f t="shared" si="665"/>
        <v>0</v>
      </c>
      <c r="FA294" s="9">
        <f t="shared" si="666"/>
        <v>0</v>
      </c>
      <c r="FB294" s="9">
        <f t="shared" si="667"/>
        <v>0</v>
      </c>
      <c r="FC294" t="s">
        <v>1541</v>
      </c>
    </row>
    <row r="295" spans="1:159" ht="25.5" x14ac:dyDescent="0.25">
      <c r="A295" s="2">
        <v>1.2</v>
      </c>
      <c r="B295" s="3" t="s">
        <v>741</v>
      </c>
      <c r="C295" s="4" t="s">
        <v>157</v>
      </c>
      <c r="D295" s="2" t="s">
        <v>742</v>
      </c>
      <c r="E295" s="21" t="s">
        <v>743</v>
      </c>
      <c r="F295" s="2"/>
      <c r="G295" s="4" t="s">
        <v>151</v>
      </c>
      <c r="H295" s="6" t="s">
        <v>163</v>
      </c>
      <c r="I295" s="4" t="s">
        <v>167</v>
      </c>
      <c r="J295" s="7" t="s">
        <v>154</v>
      </c>
      <c r="K295" s="75">
        <v>115</v>
      </c>
      <c r="L295" s="81">
        <v>115</v>
      </c>
      <c r="M295" s="56">
        <v>0</v>
      </c>
      <c r="N295" s="86">
        <v>0</v>
      </c>
      <c r="O295" s="6" t="s">
        <v>155</v>
      </c>
      <c r="P295" s="2" t="s">
        <v>352</v>
      </c>
      <c r="Q295" s="200">
        <f>VLOOKUP(P295,Contingencies!$A$2:$D$7,4,FALSE)</f>
        <v>0.2</v>
      </c>
      <c r="R295" s="53">
        <f t="shared" si="608"/>
        <v>4698.9000000000005</v>
      </c>
      <c r="S295" s="67">
        <f t="shared" si="649"/>
        <v>0</v>
      </c>
      <c r="T295" s="4"/>
      <c r="U295" s="2"/>
      <c r="V295" s="4">
        <v>100</v>
      </c>
      <c r="W295" s="14">
        <v>100</v>
      </c>
      <c r="X295" s="38"/>
      <c r="Y295" s="38"/>
      <c r="Z295" s="38"/>
      <c r="AA295" s="38"/>
      <c r="AB295" s="38"/>
      <c r="AC295" s="38"/>
      <c r="AD295" s="2"/>
      <c r="AE295" s="2"/>
      <c r="AF295" s="2"/>
      <c r="AG295" s="2">
        <f t="shared" si="650"/>
        <v>200</v>
      </c>
      <c r="AH295" s="51">
        <f t="shared" si="668"/>
        <v>1.3333333333333333</v>
      </c>
      <c r="AI295" s="53">
        <f t="shared" si="609"/>
        <v>0</v>
      </c>
      <c r="AJ295" s="53">
        <f t="shared" si="610"/>
        <v>11747.25</v>
      </c>
      <c r="AK295" s="53">
        <f t="shared" si="611"/>
        <v>11747.25</v>
      </c>
      <c r="AL295" s="53">
        <f t="shared" si="612"/>
        <v>0</v>
      </c>
      <c r="AM295" s="53">
        <f t="shared" si="613"/>
        <v>0</v>
      </c>
      <c r="AN295" s="53">
        <f t="shared" si="614"/>
        <v>0</v>
      </c>
      <c r="AO295" s="53">
        <f t="shared" si="615"/>
        <v>0</v>
      </c>
      <c r="AP295" s="53">
        <f t="shared" si="616"/>
        <v>0</v>
      </c>
      <c r="AQ295" s="53">
        <f t="shared" si="617"/>
        <v>0</v>
      </c>
      <c r="AR295" s="53">
        <f t="shared" si="618"/>
        <v>0</v>
      </c>
      <c r="AS295" s="53">
        <f t="shared" si="619"/>
        <v>0</v>
      </c>
      <c r="AT295" s="53">
        <f t="shared" si="620"/>
        <v>0</v>
      </c>
      <c r="AU295" s="10">
        <f t="shared" si="669"/>
        <v>23494.5</v>
      </c>
      <c r="AV295" s="54">
        <f t="shared" si="690"/>
        <v>0</v>
      </c>
      <c r="AW295" s="10">
        <f t="shared" si="670"/>
        <v>23494.5</v>
      </c>
      <c r="AX295" s="53" cm="1">
        <f t="array" aca="1" ref="AX295" ca="1">AU295*CELL("contents",$Q295)</f>
        <v>4698.9000000000005</v>
      </c>
      <c r="AY295" s="53" cm="1">
        <f t="array" aca="1" ref="AY295" ca="1">AV295*CELL("contents",$Q295)</f>
        <v>0</v>
      </c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>
        <f t="shared" si="671"/>
        <v>0</v>
      </c>
      <c r="BM295" s="51">
        <f t="shared" si="672"/>
        <v>0</v>
      </c>
      <c r="BN295" s="53">
        <f t="shared" si="621"/>
        <v>0</v>
      </c>
      <c r="BO295" s="53">
        <f t="shared" si="622"/>
        <v>0</v>
      </c>
      <c r="BP295" s="53">
        <f t="shared" si="623"/>
        <v>0</v>
      </c>
      <c r="BQ295" s="53">
        <f t="shared" si="624"/>
        <v>0</v>
      </c>
      <c r="BR295" s="53">
        <f t="shared" si="625"/>
        <v>0</v>
      </c>
      <c r="BS295" s="53">
        <f t="shared" si="626"/>
        <v>0</v>
      </c>
      <c r="BT295" s="53">
        <f t="shared" si="627"/>
        <v>0</v>
      </c>
      <c r="BU295" s="53">
        <f t="shared" si="628"/>
        <v>0</v>
      </c>
      <c r="BV295" s="53">
        <f t="shared" si="629"/>
        <v>0</v>
      </c>
      <c r="BW295" s="53">
        <f t="shared" si="630"/>
        <v>0</v>
      </c>
      <c r="BX295" s="53">
        <f t="shared" si="631"/>
        <v>0</v>
      </c>
      <c r="BY295" s="53">
        <f t="shared" si="632"/>
        <v>0</v>
      </c>
      <c r="BZ295" s="10">
        <f t="shared" si="673"/>
        <v>0</v>
      </c>
      <c r="CA295" s="54">
        <f t="shared" si="674"/>
        <v>0</v>
      </c>
      <c r="CB295" s="10">
        <f t="shared" si="675"/>
        <v>0</v>
      </c>
      <c r="CC295" s="53" cm="1">
        <f t="array" aca="1" ref="CC295" ca="1">BZ295*CELL("contents",$Q295)</f>
        <v>0</v>
      </c>
      <c r="CD295" s="53" cm="1">
        <f t="array" aca="1" ref="CD295" ca="1">CA295*CELL("contents",$Q295)</f>
        <v>0</v>
      </c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>
        <f t="shared" si="676"/>
        <v>0</v>
      </c>
      <c r="CR295" s="51">
        <f t="shared" si="677"/>
        <v>0</v>
      </c>
      <c r="CS295" s="53">
        <f t="shared" si="678"/>
        <v>0</v>
      </c>
      <c r="CT295" s="53">
        <f t="shared" si="691"/>
        <v>0</v>
      </c>
      <c r="CU295" s="53">
        <f t="shared" si="692"/>
        <v>0</v>
      </c>
      <c r="CV295" s="53">
        <f t="shared" si="693"/>
        <v>0</v>
      </c>
      <c r="CW295" s="53">
        <f t="shared" si="694"/>
        <v>0</v>
      </c>
      <c r="CX295" s="53">
        <f t="shared" si="695"/>
        <v>0</v>
      </c>
      <c r="CY295" s="53">
        <f t="shared" si="696"/>
        <v>0</v>
      </c>
      <c r="CZ295" s="53">
        <f t="shared" si="697"/>
        <v>0</v>
      </c>
      <c r="DA295" s="53">
        <f t="shared" si="698"/>
        <v>0</v>
      </c>
      <c r="DB295" s="53">
        <f t="shared" si="699"/>
        <v>0</v>
      </c>
      <c r="DC295" s="53">
        <f t="shared" si="700"/>
        <v>0</v>
      </c>
      <c r="DD295" s="53">
        <f t="shared" si="701"/>
        <v>0</v>
      </c>
      <c r="DE295" s="10">
        <f t="shared" si="679"/>
        <v>0</v>
      </c>
      <c r="DF295" s="54">
        <f t="shared" si="680"/>
        <v>0</v>
      </c>
      <c r="DG295" s="10">
        <f t="shared" si="681"/>
        <v>0</v>
      </c>
      <c r="DH295" s="53" cm="1">
        <f t="array" aca="1" ref="DH295" ca="1">DE295*CELL("contents",$Q295)</f>
        <v>0</v>
      </c>
      <c r="DI295" s="53" cm="1">
        <f t="array" aca="1" ref="DI295" ca="1">DF295*CELL("contents",$Q295)</f>
        <v>0</v>
      </c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>
        <f t="shared" si="682"/>
        <v>0</v>
      </c>
      <c r="DW295" s="51">
        <f t="shared" si="683"/>
        <v>0</v>
      </c>
      <c r="DX295" s="53">
        <f t="shared" si="633"/>
        <v>0</v>
      </c>
      <c r="DY295" s="53">
        <f t="shared" si="634"/>
        <v>0</v>
      </c>
      <c r="DZ295" s="53">
        <f t="shared" si="635"/>
        <v>0</v>
      </c>
      <c r="EA295" s="53">
        <f t="shared" si="636"/>
        <v>0</v>
      </c>
      <c r="EB295" s="53">
        <f t="shared" si="637"/>
        <v>0</v>
      </c>
      <c r="EC295" s="53">
        <f t="shared" si="638"/>
        <v>0</v>
      </c>
      <c r="ED295" s="53">
        <f t="shared" si="639"/>
        <v>0</v>
      </c>
      <c r="EE295" s="53">
        <f t="shared" si="640"/>
        <v>0</v>
      </c>
      <c r="EF295" s="53">
        <f t="shared" si="641"/>
        <v>0</v>
      </c>
      <c r="EG295" s="53">
        <f t="shared" si="642"/>
        <v>0</v>
      </c>
      <c r="EH295" s="53">
        <f t="shared" si="643"/>
        <v>0</v>
      </c>
      <c r="EI295" s="53">
        <f t="shared" si="644"/>
        <v>0</v>
      </c>
      <c r="EJ295" s="10">
        <f t="shared" si="684"/>
        <v>0</v>
      </c>
      <c r="EK295" s="54">
        <f t="shared" si="685"/>
        <v>0</v>
      </c>
      <c r="EL295" s="10">
        <f t="shared" si="686"/>
        <v>0</v>
      </c>
      <c r="EM295" s="53" cm="1">
        <f t="array" aca="1" ref="EM295" ca="1">EJ295*CELL("contents",$Q295)</f>
        <v>0</v>
      </c>
      <c r="EN295" s="53" cm="1">
        <f t="array" aca="1" ref="EN295" ca="1">EK295*CELL("contents",$Q295)</f>
        <v>0</v>
      </c>
      <c r="EO295" s="11">
        <f t="shared" si="687"/>
        <v>23494.5</v>
      </c>
      <c r="EP295" s="2">
        <v>1</v>
      </c>
      <c r="EQ295" s="2">
        <f t="shared" ref="EQ295:ET295" si="724">EP295*1.0215</f>
        <v>1.0215000000000001</v>
      </c>
      <c r="ER295" s="2">
        <f t="shared" si="724"/>
        <v>1.0434622500000001</v>
      </c>
      <c r="ES295" s="2">
        <f t="shared" si="724"/>
        <v>1.0658966883750003</v>
      </c>
      <c r="ET295" s="2">
        <f t="shared" si="724"/>
        <v>1.0888134671750629</v>
      </c>
      <c r="EU295" s="53">
        <f t="shared" si="646"/>
        <v>23494.5</v>
      </c>
      <c r="EV295" s="53">
        <f t="shared" si="689"/>
        <v>0</v>
      </c>
      <c r="EW295" s="69">
        <f t="shared" si="647"/>
        <v>0</v>
      </c>
      <c r="EX295" s="69">
        <f t="shared" si="648"/>
        <v>0</v>
      </c>
      <c r="EY295" s="9">
        <f t="shared" si="703"/>
        <v>0</v>
      </c>
      <c r="EZ295" s="9">
        <f t="shared" si="665"/>
        <v>0</v>
      </c>
      <c r="FA295" s="9">
        <f t="shared" si="666"/>
        <v>0</v>
      </c>
      <c r="FB295" s="9">
        <f t="shared" si="667"/>
        <v>0</v>
      </c>
      <c r="FC295" t="s">
        <v>1541</v>
      </c>
    </row>
    <row r="296" spans="1:159" x14ac:dyDescent="0.25">
      <c r="A296" s="2">
        <v>1.2</v>
      </c>
      <c r="B296" s="3" t="s">
        <v>744</v>
      </c>
      <c r="C296" s="4" t="s">
        <v>157</v>
      </c>
      <c r="D296" s="2" t="s">
        <v>745</v>
      </c>
      <c r="E296" s="15" t="s">
        <v>746</v>
      </c>
      <c r="F296" s="2"/>
      <c r="G296" s="4" t="s">
        <v>151</v>
      </c>
      <c r="H296" s="6" t="s">
        <v>163</v>
      </c>
      <c r="I296" s="4" t="s">
        <v>167</v>
      </c>
      <c r="J296" s="7" t="s">
        <v>154</v>
      </c>
      <c r="K296" s="75">
        <v>115</v>
      </c>
      <c r="L296" s="81">
        <v>115</v>
      </c>
      <c r="M296" s="57">
        <v>0</v>
      </c>
      <c r="N296" s="86">
        <v>0</v>
      </c>
      <c r="O296" s="6" t="s">
        <v>155</v>
      </c>
      <c r="P296" s="2" t="s">
        <v>352</v>
      </c>
      <c r="Q296" s="200">
        <f>VLOOKUP(P296,Contingencies!$A$2:$D$7,4,FALSE)</f>
        <v>0.2</v>
      </c>
      <c r="R296" s="53">
        <f t="shared" si="608"/>
        <v>939.7800000000002</v>
      </c>
      <c r="S296" s="67">
        <f t="shared" si="649"/>
        <v>0</v>
      </c>
      <c r="T296" s="4"/>
      <c r="U296" s="2"/>
      <c r="V296" s="2"/>
      <c r="W296" s="42"/>
      <c r="X296" s="38"/>
      <c r="Y296" s="37">
        <v>20</v>
      </c>
      <c r="Z296" s="37">
        <v>20</v>
      </c>
      <c r="AA296" s="38"/>
      <c r="AB296" s="38"/>
      <c r="AC296" s="38"/>
      <c r="AD296" s="2"/>
      <c r="AE296" s="2"/>
      <c r="AF296" s="2"/>
      <c r="AG296" s="2">
        <f t="shared" si="650"/>
        <v>40</v>
      </c>
      <c r="AH296" s="51">
        <f t="shared" si="668"/>
        <v>0.26666666666666666</v>
      </c>
      <c r="AI296" s="53">
        <f t="shared" si="609"/>
        <v>0</v>
      </c>
      <c r="AJ296" s="53">
        <f t="shared" si="610"/>
        <v>0</v>
      </c>
      <c r="AK296" s="53">
        <f t="shared" si="611"/>
        <v>0</v>
      </c>
      <c r="AL296" s="53">
        <f t="shared" si="612"/>
        <v>0</v>
      </c>
      <c r="AM296" s="53">
        <f t="shared" si="613"/>
        <v>2349.4500000000003</v>
      </c>
      <c r="AN296" s="53">
        <f t="shared" si="614"/>
        <v>2349.4500000000003</v>
      </c>
      <c r="AO296" s="53">
        <f t="shared" si="615"/>
        <v>0</v>
      </c>
      <c r="AP296" s="53">
        <f t="shared" si="616"/>
        <v>0</v>
      </c>
      <c r="AQ296" s="53">
        <f t="shared" si="617"/>
        <v>0</v>
      </c>
      <c r="AR296" s="53">
        <f t="shared" si="618"/>
        <v>0</v>
      </c>
      <c r="AS296" s="53">
        <f t="shared" si="619"/>
        <v>0</v>
      </c>
      <c r="AT296" s="53">
        <f t="shared" si="620"/>
        <v>0</v>
      </c>
      <c r="AU296" s="10">
        <f t="shared" si="669"/>
        <v>4698.9000000000005</v>
      </c>
      <c r="AV296" s="54">
        <f t="shared" si="690"/>
        <v>0</v>
      </c>
      <c r="AW296" s="10">
        <f t="shared" si="670"/>
        <v>4698.9000000000005</v>
      </c>
      <c r="AX296" s="53" cm="1">
        <f t="array" aca="1" ref="AX296" ca="1">AU296*CELL("contents",$Q296)</f>
        <v>939.7800000000002</v>
      </c>
      <c r="AY296" s="53" cm="1">
        <f t="array" aca="1" ref="AY296" ca="1">AV296*CELL("contents",$Q296)</f>
        <v>0</v>
      </c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>
        <f t="shared" si="671"/>
        <v>0</v>
      </c>
      <c r="BM296" s="51">
        <f t="shared" si="672"/>
        <v>0</v>
      </c>
      <c r="BN296" s="53">
        <f t="shared" si="621"/>
        <v>0</v>
      </c>
      <c r="BO296" s="53">
        <f t="shared" si="622"/>
        <v>0</v>
      </c>
      <c r="BP296" s="53">
        <f t="shared" si="623"/>
        <v>0</v>
      </c>
      <c r="BQ296" s="53">
        <f t="shared" si="624"/>
        <v>0</v>
      </c>
      <c r="BR296" s="53">
        <f t="shared" si="625"/>
        <v>0</v>
      </c>
      <c r="BS296" s="53">
        <f t="shared" si="626"/>
        <v>0</v>
      </c>
      <c r="BT296" s="53">
        <f t="shared" si="627"/>
        <v>0</v>
      </c>
      <c r="BU296" s="53">
        <f t="shared" si="628"/>
        <v>0</v>
      </c>
      <c r="BV296" s="53">
        <f t="shared" si="629"/>
        <v>0</v>
      </c>
      <c r="BW296" s="53">
        <f t="shared" si="630"/>
        <v>0</v>
      </c>
      <c r="BX296" s="53">
        <f t="shared" si="631"/>
        <v>0</v>
      </c>
      <c r="BY296" s="53">
        <f t="shared" si="632"/>
        <v>0</v>
      </c>
      <c r="BZ296" s="10">
        <f t="shared" si="673"/>
        <v>0</v>
      </c>
      <c r="CA296" s="54">
        <f t="shared" si="674"/>
        <v>0</v>
      </c>
      <c r="CB296" s="10">
        <f t="shared" si="675"/>
        <v>0</v>
      </c>
      <c r="CC296" s="53" cm="1">
        <f t="array" aca="1" ref="CC296" ca="1">BZ296*CELL("contents",$Q296)</f>
        <v>0</v>
      </c>
      <c r="CD296" s="53" cm="1">
        <f t="array" aca="1" ref="CD296" ca="1">CA296*CELL("contents",$Q296)</f>
        <v>0</v>
      </c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>
        <f t="shared" si="676"/>
        <v>0</v>
      </c>
      <c r="CR296" s="51">
        <f t="shared" si="677"/>
        <v>0</v>
      </c>
      <c r="CS296" s="53">
        <f t="shared" si="678"/>
        <v>0</v>
      </c>
      <c r="CT296" s="53">
        <f t="shared" si="691"/>
        <v>0</v>
      </c>
      <c r="CU296" s="53">
        <f t="shared" si="692"/>
        <v>0</v>
      </c>
      <c r="CV296" s="53">
        <f t="shared" si="693"/>
        <v>0</v>
      </c>
      <c r="CW296" s="53">
        <f t="shared" si="694"/>
        <v>0</v>
      </c>
      <c r="CX296" s="53">
        <f t="shared" si="695"/>
        <v>0</v>
      </c>
      <c r="CY296" s="53">
        <f t="shared" si="696"/>
        <v>0</v>
      </c>
      <c r="CZ296" s="53">
        <f t="shared" si="697"/>
        <v>0</v>
      </c>
      <c r="DA296" s="53">
        <f t="shared" si="698"/>
        <v>0</v>
      </c>
      <c r="DB296" s="53">
        <f t="shared" si="699"/>
        <v>0</v>
      </c>
      <c r="DC296" s="53">
        <f t="shared" si="700"/>
        <v>0</v>
      </c>
      <c r="DD296" s="53">
        <f t="shared" si="701"/>
        <v>0</v>
      </c>
      <c r="DE296" s="10">
        <f t="shared" si="679"/>
        <v>0</v>
      </c>
      <c r="DF296" s="54">
        <f t="shared" si="680"/>
        <v>0</v>
      </c>
      <c r="DG296" s="10">
        <f t="shared" si="681"/>
        <v>0</v>
      </c>
      <c r="DH296" s="53" cm="1">
        <f t="array" aca="1" ref="DH296" ca="1">DE296*CELL("contents",$Q296)</f>
        <v>0</v>
      </c>
      <c r="DI296" s="53" cm="1">
        <f t="array" aca="1" ref="DI296" ca="1">DF296*CELL("contents",$Q296)</f>
        <v>0</v>
      </c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>
        <f t="shared" si="682"/>
        <v>0</v>
      </c>
      <c r="DW296" s="51">
        <f t="shared" si="683"/>
        <v>0</v>
      </c>
      <c r="DX296" s="53">
        <f t="shared" si="633"/>
        <v>0</v>
      </c>
      <c r="DY296" s="53">
        <f t="shared" si="634"/>
        <v>0</v>
      </c>
      <c r="DZ296" s="53">
        <f t="shared" si="635"/>
        <v>0</v>
      </c>
      <c r="EA296" s="53">
        <f t="shared" si="636"/>
        <v>0</v>
      </c>
      <c r="EB296" s="53">
        <f t="shared" si="637"/>
        <v>0</v>
      </c>
      <c r="EC296" s="53">
        <f t="shared" si="638"/>
        <v>0</v>
      </c>
      <c r="ED296" s="53">
        <f t="shared" si="639"/>
        <v>0</v>
      </c>
      <c r="EE296" s="53">
        <f t="shared" si="640"/>
        <v>0</v>
      </c>
      <c r="EF296" s="53">
        <f t="shared" si="641"/>
        <v>0</v>
      </c>
      <c r="EG296" s="53">
        <f t="shared" si="642"/>
        <v>0</v>
      </c>
      <c r="EH296" s="53">
        <f t="shared" si="643"/>
        <v>0</v>
      </c>
      <c r="EI296" s="53">
        <f t="shared" si="644"/>
        <v>0</v>
      </c>
      <c r="EJ296" s="10">
        <f t="shared" si="684"/>
        <v>0</v>
      </c>
      <c r="EK296" s="54">
        <f t="shared" si="685"/>
        <v>0</v>
      </c>
      <c r="EL296" s="10">
        <f t="shared" si="686"/>
        <v>0</v>
      </c>
      <c r="EM296" s="53" cm="1">
        <f t="array" aca="1" ref="EM296" ca="1">EJ296*CELL("contents",$Q296)</f>
        <v>0</v>
      </c>
      <c r="EN296" s="53" cm="1">
        <f t="array" aca="1" ref="EN296" ca="1">EK296*CELL("contents",$Q296)</f>
        <v>0</v>
      </c>
      <c r="EO296" s="11">
        <f t="shared" si="687"/>
        <v>4698.9000000000005</v>
      </c>
      <c r="EP296" s="2">
        <v>1</v>
      </c>
      <c r="EQ296" s="2">
        <f t="shared" ref="EQ296:ET296" si="725">EP296*1.0215</f>
        <v>1.0215000000000001</v>
      </c>
      <c r="ER296" s="2">
        <f t="shared" si="725"/>
        <v>1.0434622500000001</v>
      </c>
      <c r="ES296" s="2">
        <f t="shared" si="725"/>
        <v>1.0658966883750003</v>
      </c>
      <c r="ET296" s="2">
        <f t="shared" si="725"/>
        <v>1.0888134671750629</v>
      </c>
      <c r="EU296" s="53">
        <f t="shared" si="646"/>
        <v>4698.9000000000005</v>
      </c>
      <c r="EV296" s="53">
        <f t="shared" si="689"/>
        <v>0</v>
      </c>
      <c r="EW296" s="69">
        <f t="shared" si="647"/>
        <v>0</v>
      </c>
      <c r="EX296" s="69">
        <f t="shared" si="648"/>
        <v>0</v>
      </c>
      <c r="EY296" s="9">
        <f t="shared" si="703"/>
        <v>0</v>
      </c>
      <c r="EZ296" s="9">
        <f t="shared" si="665"/>
        <v>0</v>
      </c>
      <c r="FA296" s="9">
        <f t="shared" si="666"/>
        <v>0</v>
      </c>
      <c r="FB296" s="9">
        <f t="shared" si="667"/>
        <v>0</v>
      </c>
      <c r="FC296" t="s">
        <v>1541</v>
      </c>
    </row>
    <row r="297" spans="1:159" x14ac:dyDescent="0.25">
      <c r="A297" s="2">
        <v>1.2</v>
      </c>
      <c r="B297" s="3" t="s">
        <v>744</v>
      </c>
      <c r="C297" s="4" t="s">
        <v>157</v>
      </c>
      <c r="D297" s="2" t="s">
        <v>745</v>
      </c>
      <c r="E297" s="15" t="s">
        <v>746</v>
      </c>
      <c r="F297" s="2"/>
      <c r="G297" s="4" t="s">
        <v>347</v>
      </c>
      <c r="H297" s="6" t="s">
        <v>347</v>
      </c>
      <c r="I297" s="4"/>
      <c r="J297" s="4" t="s">
        <v>154</v>
      </c>
      <c r="K297" s="75"/>
      <c r="L297" s="80">
        <v>1</v>
      </c>
      <c r="M297" s="57">
        <v>0</v>
      </c>
      <c r="N297" s="86">
        <v>0.53</v>
      </c>
      <c r="O297" s="6" t="s">
        <v>155</v>
      </c>
      <c r="P297" s="2" t="s">
        <v>352</v>
      </c>
      <c r="Q297" s="200">
        <f>VLOOKUP(P297,Contingencies!$A$2:$D$7,4,FALSE)</f>
        <v>0.2</v>
      </c>
      <c r="R297" s="53">
        <f t="shared" si="608"/>
        <v>200</v>
      </c>
      <c r="S297" s="67">
        <f t="shared" si="649"/>
        <v>0</v>
      </c>
      <c r="T297" s="4"/>
      <c r="U297" s="2"/>
      <c r="V297" s="2"/>
      <c r="W297" s="42"/>
      <c r="X297" s="2"/>
      <c r="Y297" s="37">
        <v>1000</v>
      </c>
      <c r="Z297" s="37"/>
      <c r="AA297" s="38"/>
      <c r="AB297" s="38"/>
      <c r="AC297" s="38"/>
      <c r="AD297" s="2"/>
      <c r="AE297" s="2"/>
      <c r="AF297" s="2"/>
      <c r="AG297" s="2">
        <f t="shared" si="650"/>
        <v>0</v>
      </c>
      <c r="AH297" s="51">
        <f t="shared" si="668"/>
        <v>0</v>
      </c>
      <c r="AI297" s="53">
        <f t="shared" si="609"/>
        <v>0</v>
      </c>
      <c r="AJ297" s="53">
        <f t="shared" si="610"/>
        <v>0</v>
      </c>
      <c r="AK297" s="53">
        <f t="shared" si="611"/>
        <v>0</v>
      </c>
      <c r="AL297" s="53">
        <f t="shared" si="612"/>
        <v>0</v>
      </c>
      <c r="AM297" s="53">
        <f t="shared" si="613"/>
        <v>1000</v>
      </c>
      <c r="AN297" s="53">
        <f t="shared" si="614"/>
        <v>0</v>
      </c>
      <c r="AO297" s="53">
        <f t="shared" si="615"/>
        <v>0</v>
      </c>
      <c r="AP297" s="53">
        <f t="shared" si="616"/>
        <v>0</v>
      </c>
      <c r="AQ297" s="53">
        <f t="shared" si="617"/>
        <v>0</v>
      </c>
      <c r="AR297" s="53">
        <f t="shared" si="618"/>
        <v>0</v>
      </c>
      <c r="AS297" s="53">
        <f t="shared" si="619"/>
        <v>0</v>
      </c>
      <c r="AT297" s="53">
        <f t="shared" si="620"/>
        <v>0</v>
      </c>
      <c r="AU297" s="10">
        <f t="shared" si="669"/>
        <v>1000</v>
      </c>
      <c r="AV297" s="54">
        <f t="shared" si="690"/>
        <v>0</v>
      </c>
      <c r="AW297" s="10">
        <f t="shared" si="670"/>
        <v>1000</v>
      </c>
      <c r="AX297" s="53" cm="1">
        <f t="array" aca="1" ref="AX297" ca="1">AU297*CELL("contents",$Q297)</f>
        <v>200</v>
      </c>
      <c r="AY297" s="53" cm="1">
        <f t="array" aca="1" ref="AY297" ca="1">AV297*CELL("contents",$Q297)</f>
        <v>0</v>
      </c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>
        <f t="shared" si="671"/>
        <v>0</v>
      </c>
      <c r="BM297" s="51">
        <f t="shared" si="672"/>
        <v>0</v>
      </c>
      <c r="BN297" s="53">
        <f t="shared" si="621"/>
        <v>0</v>
      </c>
      <c r="BO297" s="53">
        <f t="shared" si="622"/>
        <v>0</v>
      </c>
      <c r="BP297" s="53">
        <f t="shared" si="623"/>
        <v>0</v>
      </c>
      <c r="BQ297" s="53">
        <f t="shared" si="624"/>
        <v>0</v>
      </c>
      <c r="BR297" s="53">
        <f t="shared" si="625"/>
        <v>0</v>
      </c>
      <c r="BS297" s="53">
        <f t="shared" si="626"/>
        <v>0</v>
      </c>
      <c r="BT297" s="53">
        <f t="shared" si="627"/>
        <v>0</v>
      </c>
      <c r="BU297" s="53">
        <f t="shared" si="628"/>
        <v>0</v>
      </c>
      <c r="BV297" s="53">
        <f t="shared" si="629"/>
        <v>0</v>
      </c>
      <c r="BW297" s="53">
        <f t="shared" si="630"/>
        <v>0</v>
      </c>
      <c r="BX297" s="53">
        <f t="shared" si="631"/>
        <v>0</v>
      </c>
      <c r="BY297" s="53">
        <f t="shared" si="632"/>
        <v>0</v>
      </c>
      <c r="BZ297" s="10">
        <f t="shared" si="673"/>
        <v>0</v>
      </c>
      <c r="CA297" s="54">
        <f t="shared" si="674"/>
        <v>0</v>
      </c>
      <c r="CB297" s="10">
        <f t="shared" si="675"/>
        <v>0</v>
      </c>
      <c r="CC297" s="53" cm="1">
        <f t="array" aca="1" ref="CC297" ca="1">BZ297*CELL("contents",$Q297)</f>
        <v>0</v>
      </c>
      <c r="CD297" s="53" cm="1">
        <f t="array" aca="1" ref="CD297" ca="1">CA297*CELL("contents",$Q297)</f>
        <v>0</v>
      </c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>
        <f t="shared" si="676"/>
        <v>0</v>
      </c>
      <c r="CR297" s="51">
        <f t="shared" si="677"/>
        <v>0</v>
      </c>
      <c r="CS297" s="53">
        <f t="shared" si="678"/>
        <v>0</v>
      </c>
      <c r="CT297" s="53">
        <f t="shared" si="691"/>
        <v>0</v>
      </c>
      <c r="CU297" s="53">
        <f t="shared" si="692"/>
        <v>0</v>
      </c>
      <c r="CV297" s="53">
        <f t="shared" si="693"/>
        <v>0</v>
      </c>
      <c r="CW297" s="53">
        <f t="shared" si="694"/>
        <v>0</v>
      </c>
      <c r="CX297" s="53">
        <f t="shared" si="695"/>
        <v>0</v>
      </c>
      <c r="CY297" s="53">
        <f t="shared" si="696"/>
        <v>0</v>
      </c>
      <c r="CZ297" s="53">
        <f t="shared" si="697"/>
        <v>0</v>
      </c>
      <c r="DA297" s="53">
        <f t="shared" si="698"/>
        <v>0</v>
      </c>
      <c r="DB297" s="53">
        <f t="shared" si="699"/>
        <v>0</v>
      </c>
      <c r="DC297" s="53">
        <f t="shared" si="700"/>
        <v>0</v>
      </c>
      <c r="DD297" s="53">
        <f t="shared" si="701"/>
        <v>0</v>
      </c>
      <c r="DE297" s="10">
        <f t="shared" si="679"/>
        <v>0</v>
      </c>
      <c r="DF297" s="54">
        <f t="shared" si="680"/>
        <v>0</v>
      </c>
      <c r="DG297" s="10">
        <f t="shared" si="681"/>
        <v>0</v>
      </c>
      <c r="DH297" s="53" cm="1">
        <f t="array" aca="1" ref="DH297" ca="1">DE297*CELL("contents",$Q297)</f>
        <v>0</v>
      </c>
      <c r="DI297" s="53" cm="1">
        <f t="array" aca="1" ref="DI297" ca="1">DF297*CELL("contents",$Q297)</f>
        <v>0</v>
      </c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>
        <f t="shared" si="682"/>
        <v>0</v>
      </c>
      <c r="DW297" s="51">
        <f t="shared" si="683"/>
        <v>0</v>
      </c>
      <c r="DX297" s="53">
        <f t="shared" si="633"/>
        <v>0</v>
      </c>
      <c r="DY297" s="53">
        <f t="shared" si="634"/>
        <v>0</v>
      </c>
      <c r="DZ297" s="53">
        <f t="shared" si="635"/>
        <v>0</v>
      </c>
      <c r="EA297" s="53">
        <f t="shared" si="636"/>
        <v>0</v>
      </c>
      <c r="EB297" s="53">
        <f t="shared" si="637"/>
        <v>0</v>
      </c>
      <c r="EC297" s="53">
        <f t="shared" si="638"/>
        <v>0</v>
      </c>
      <c r="ED297" s="53">
        <f t="shared" si="639"/>
        <v>0</v>
      </c>
      <c r="EE297" s="53">
        <f t="shared" si="640"/>
        <v>0</v>
      </c>
      <c r="EF297" s="53">
        <f t="shared" si="641"/>
        <v>0</v>
      </c>
      <c r="EG297" s="53">
        <f t="shared" si="642"/>
        <v>0</v>
      </c>
      <c r="EH297" s="53">
        <f t="shared" si="643"/>
        <v>0</v>
      </c>
      <c r="EI297" s="53">
        <f t="shared" si="644"/>
        <v>0</v>
      </c>
      <c r="EJ297" s="10">
        <f t="shared" si="684"/>
        <v>0</v>
      </c>
      <c r="EK297" s="54">
        <f t="shared" si="685"/>
        <v>0</v>
      </c>
      <c r="EL297" s="10">
        <f t="shared" si="686"/>
        <v>0</v>
      </c>
      <c r="EM297" s="53" cm="1">
        <f t="array" aca="1" ref="EM297" ca="1">EJ297*CELL("contents",$Q297)</f>
        <v>0</v>
      </c>
      <c r="EN297" s="53" cm="1">
        <f t="array" aca="1" ref="EN297" ca="1">EK297*CELL("contents",$Q297)</f>
        <v>0</v>
      </c>
      <c r="EO297" s="11">
        <f t="shared" si="687"/>
        <v>1000</v>
      </c>
      <c r="EP297" s="2">
        <v>1</v>
      </c>
      <c r="EQ297" s="2">
        <f t="shared" ref="EQ297:ET297" si="726">EP297*1.0215</f>
        <v>1.0215000000000001</v>
      </c>
      <c r="ER297" s="2">
        <f t="shared" si="726"/>
        <v>1.0434622500000001</v>
      </c>
      <c r="ES297" s="2">
        <f t="shared" si="726"/>
        <v>1.0658966883750003</v>
      </c>
      <c r="ET297" s="2">
        <f t="shared" si="726"/>
        <v>1.0888134671750629</v>
      </c>
      <c r="EU297" s="53">
        <f t="shared" si="646"/>
        <v>0</v>
      </c>
      <c r="EV297" s="53">
        <f t="shared" si="689"/>
        <v>0</v>
      </c>
      <c r="EW297" s="69">
        <f t="shared" si="647"/>
        <v>0</v>
      </c>
      <c r="EX297" s="69">
        <f t="shared" si="648"/>
        <v>0</v>
      </c>
      <c r="EY297" s="9">
        <f t="shared" si="703"/>
        <v>0</v>
      </c>
      <c r="EZ297" s="9">
        <f t="shared" si="665"/>
        <v>0</v>
      </c>
      <c r="FA297" s="9">
        <f t="shared" si="666"/>
        <v>0</v>
      </c>
      <c r="FB297" s="9">
        <f t="shared" si="667"/>
        <v>0</v>
      </c>
      <c r="FC297" t="s">
        <v>1541</v>
      </c>
    </row>
    <row r="298" spans="1:159" x14ac:dyDescent="0.25">
      <c r="A298" s="2">
        <v>1.2</v>
      </c>
      <c r="B298" s="3" t="s">
        <v>747</v>
      </c>
      <c r="C298" s="4" t="s">
        <v>157</v>
      </c>
      <c r="D298" s="2" t="s">
        <v>748</v>
      </c>
      <c r="E298" s="15" t="s">
        <v>748</v>
      </c>
      <c r="F298" s="2"/>
      <c r="G298" s="4" t="s">
        <v>151</v>
      </c>
      <c r="H298" s="6" t="s">
        <v>163</v>
      </c>
      <c r="I298" s="4" t="s">
        <v>167</v>
      </c>
      <c r="J298" s="7" t="s">
        <v>154</v>
      </c>
      <c r="K298" s="75">
        <v>115</v>
      </c>
      <c r="L298" s="81">
        <v>115</v>
      </c>
      <c r="M298" s="56">
        <v>0</v>
      </c>
      <c r="N298" s="86">
        <v>0</v>
      </c>
      <c r="O298" s="6" t="s">
        <v>155</v>
      </c>
      <c r="P298" s="2" t="s">
        <v>352</v>
      </c>
      <c r="Q298" s="200">
        <f>VLOOKUP(P298,Contingencies!$A$2:$D$7,4,FALSE)</f>
        <v>0.2</v>
      </c>
      <c r="R298" s="53">
        <f t="shared" si="608"/>
        <v>2819.34</v>
      </c>
      <c r="S298" s="67">
        <f t="shared" si="649"/>
        <v>0</v>
      </c>
      <c r="T298" s="4"/>
      <c r="U298" s="2"/>
      <c r="V298" s="2"/>
      <c r="W298" s="42"/>
      <c r="X298" s="38"/>
      <c r="Y298" s="38"/>
      <c r="Z298" s="37">
        <v>30</v>
      </c>
      <c r="AA298" s="37">
        <v>30</v>
      </c>
      <c r="AB298" s="37">
        <v>30</v>
      </c>
      <c r="AC298" s="37">
        <v>30</v>
      </c>
      <c r="AD298" s="2"/>
      <c r="AE298" s="2"/>
      <c r="AF298" s="2"/>
      <c r="AG298" s="2">
        <f t="shared" si="650"/>
        <v>120</v>
      </c>
      <c r="AH298" s="51">
        <f t="shared" si="668"/>
        <v>0.8</v>
      </c>
      <c r="AI298" s="53">
        <f t="shared" si="609"/>
        <v>0</v>
      </c>
      <c r="AJ298" s="53">
        <f t="shared" si="610"/>
        <v>0</v>
      </c>
      <c r="AK298" s="53">
        <f t="shared" si="611"/>
        <v>0</v>
      </c>
      <c r="AL298" s="53">
        <f t="shared" si="612"/>
        <v>0</v>
      </c>
      <c r="AM298" s="53">
        <f t="shared" si="613"/>
        <v>0</v>
      </c>
      <c r="AN298" s="53">
        <f t="shared" si="614"/>
        <v>3524.1750000000002</v>
      </c>
      <c r="AO298" s="53">
        <f t="shared" si="615"/>
        <v>3524.1750000000002</v>
      </c>
      <c r="AP298" s="53">
        <f t="shared" si="616"/>
        <v>3524.1750000000002</v>
      </c>
      <c r="AQ298" s="53">
        <f t="shared" si="617"/>
        <v>3524.1750000000002</v>
      </c>
      <c r="AR298" s="53">
        <f t="shared" si="618"/>
        <v>0</v>
      </c>
      <c r="AS298" s="53">
        <f t="shared" si="619"/>
        <v>0</v>
      </c>
      <c r="AT298" s="53">
        <f t="shared" si="620"/>
        <v>0</v>
      </c>
      <c r="AU298" s="10">
        <f t="shared" si="669"/>
        <v>14096.7</v>
      </c>
      <c r="AV298" s="54">
        <f t="shared" si="690"/>
        <v>0</v>
      </c>
      <c r="AW298" s="10">
        <f t="shared" si="670"/>
        <v>14096.7</v>
      </c>
      <c r="AX298" s="53" cm="1">
        <f t="array" aca="1" ref="AX298" ca="1">AU298*CELL("contents",$Q298)</f>
        <v>2819.34</v>
      </c>
      <c r="AY298" s="53" cm="1">
        <f t="array" aca="1" ref="AY298" ca="1">AV298*CELL("contents",$Q298)</f>
        <v>0</v>
      </c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>
        <f t="shared" si="671"/>
        <v>0</v>
      </c>
      <c r="BM298" s="51">
        <f t="shared" si="672"/>
        <v>0</v>
      </c>
      <c r="BN298" s="53">
        <f t="shared" si="621"/>
        <v>0</v>
      </c>
      <c r="BO298" s="53">
        <f t="shared" si="622"/>
        <v>0</v>
      </c>
      <c r="BP298" s="53">
        <f t="shared" si="623"/>
        <v>0</v>
      </c>
      <c r="BQ298" s="53">
        <f t="shared" si="624"/>
        <v>0</v>
      </c>
      <c r="BR298" s="53">
        <f t="shared" si="625"/>
        <v>0</v>
      </c>
      <c r="BS298" s="53">
        <f t="shared" si="626"/>
        <v>0</v>
      </c>
      <c r="BT298" s="53">
        <f t="shared" si="627"/>
        <v>0</v>
      </c>
      <c r="BU298" s="53">
        <f t="shared" si="628"/>
        <v>0</v>
      </c>
      <c r="BV298" s="53">
        <f t="shared" si="629"/>
        <v>0</v>
      </c>
      <c r="BW298" s="53">
        <f t="shared" si="630"/>
        <v>0</v>
      </c>
      <c r="BX298" s="53">
        <f t="shared" si="631"/>
        <v>0</v>
      </c>
      <c r="BY298" s="53">
        <f t="shared" si="632"/>
        <v>0</v>
      </c>
      <c r="BZ298" s="10">
        <f t="shared" si="673"/>
        <v>0</v>
      </c>
      <c r="CA298" s="54">
        <f t="shared" si="674"/>
        <v>0</v>
      </c>
      <c r="CB298" s="10">
        <f t="shared" si="675"/>
        <v>0</v>
      </c>
      <c r="CC298" s="53" cm="1">
        <f t="array" aca="1" ref="CC298" ca="1">BZ298*CELL("contents",$Q298)</f>
        <v>0</v>
      </c>
      <c r="CD298" s="53" cm="1">
        <f t="array" aca="1" ref="CD298" ca="1">CA298*CELL("contents",$Q298)</f>
        <v>0</v>
      </c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>
        <f t="shared" si="676"/>
        <v>0</v>
      </c>
      <c r="CR298" s="51">
        <f t="shared" si="677"/>
        <v>0</v>
      </c>
      <c r="CS298" s="53">
        <f t="shared" si="678"/>
        <v>0</v>
      </c>
      <c r="CT298" s="53">
        <f t="shared" si="691"/>
        <v>0</v>
      </c>
      <c r="CU298" s="53">
        <f t="shared" si="692"/>
        <v>0</v>
      </c>
      <c r="CV298" s="53">
        <f t="shared" si="693"/>
        <v>0</v>
      </c>
      <c r="CW298" s="53">
        <f t="shared" si="694"/>
        <v>0</v>
      </c>
      <c r="CX298" s="53">
        <f t="shared" si="695"/>
        <v>0</v>
      </c>
      <c r="CY298" s="53">
        <f t="shared" si="696"/>
        <v>0</v>
      </c>
      <c r="CZ298" s="53">
        <f t="shared" si="697"/>
        <v>0</v>
      </c>
      <c r="DA298" s="53">
        <f t="shared" si="698"/>
        <v>0</v>
      </c>
      <c r="DB298" s="53">
        <f t="shared" si="699"/>
        <v>0</v>
      </c>
      <c r="DC298" s="53">
        <f t="shared" si="700"/>
        <v>0</v>
      </c>
      <c r="DD298" s="53">
        <f t="shared" si="701"/>
        <v>0</v>
      </c>
      <c r="DE298" s="10">
        <f t="shared" si="679"/>
        <v>0</v>
      </c>
      <c r="DF298" s="54">
        <f t="shared" si="680"/>
        <v>0</v>
      </c>
      <c r="DG298" s="10">
        <f t="shared" si="681"/>
        <v>0</v>
      </c>
      <c r="DH298" s="53" cm="1">
        <f t="array" aca="1" ref="DH298" ca="1">DE298*CELL("contents",$Q298)</f>
        <v>0</v>
      </c>
      <c r="DI298" s="53" cm="1">
        <f t="array" aca="1" ref="DI298" ca="1">DF298*CELL("contents",$Q298)</f>
        <v>0</v>
      </c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>
        <f t="shared" si="682"/>
        <v>0</v>
      </c>
      <c r="DW298" s="51">
        <f t="shared" si="683"/>
        <v>0</v>
      </c>
      <c r="DX298" s="53">
        <f t="shared" si="633"/>
        <v>0</v>
      </c>
      <c r="DY298" s="53">
        <f t="shared" si="634"/>
        <v>0</v>
      </c>
      <c r="DZ298" s="53">
        <f t="shared" si="635"/>
        <v>0</v>
      </c>
      <c r="EA298" s="53">
        <f t="shared" si="636"/>
        <v>0</v>
      </c>
      <c r="EB298" s="53">
        <f t="shared" si="637"/>
        <v>0</v>
      </c>
      <c r="EC298" s="53">
        <f t="shared" si="638"/>
        <v>0</v>
      </c>
      <c r="ED298" s="53">
        <f t="shared" si="639"/>
        <v>0</v>
      </c>
      <c r="EE298" s="53">
        <f t="shared" si="640"/>
        <v>0</v>
      </c>
      <c r="EF298" s="53">
        <f t="shared" si="641"/>
        <v>0</v>
      </c>
      <c r="EG298" s="53">
        <f t="shared" si="642"/>
        <v>0</v>
      </c>
      <c r="EH298" s="53">
        <f t="shared" si="643"/>
        <v>0</v>
      </c>
      <c r="EI298" s="53">
        <f t="shared" si="644"/>
        <v>0</v>
      </c>
      <c r="EJ298" s="10">
        <f t="shared" si="684"/>
        <v>0</v>
      </c>
      <c r="EK298" s="54">
        <f t="shared" si="685"/>
        <v>0</v>
      </c>
      <c r="EL298" s="10">
        <f t="shared" si="686"/>
        <v>0</v>
      </c>
      <c r="EM298" s="53" cm="1">
        <f t="array" aca="1" ref="EM298" ca="1">EJ298*CELL("contents",$Q298)</f>
        <v>0</v>
      </c>
      <c r="EN298" s="53" cm="1">
        <f t="array" aca="1" ref="EN298" ca="1">EK298*CELL("contents",$Q298)</f>
        <v>0</v>
      </c>
      <c r="EO298" s="11">
        <f t="shared" si="687"/>
        <v>14096.7</v>
      </c>
      <c r="EP298" s="2">
        <v>1</v>
      </c>
      <c r="EQ298" s="2">
        <f t="shared" ref="EQ298:ET298" si="727">EP298*1.0215</f>
        <v>1.0215000000000001</v>
      </c>
      <c r="ER298" s="2">
        <f t="shared" si="727"/>
        <v>1.0434622500000001</v>
      </c>
      <c r="ES298" s="2">
        <f t="shared" si="727"/>
        <v>1.0658966883750003</v>
      </c>
      <c r="ET298" s="2">
        <f t="shared" si="727"/>
        <v>1.0888134671750629</v>
      </c>
      <c r="EU298" s="53">
        <f t="shared" si="646"/>
        <v>14096.7</v>
      </c>
      <c r="EV298" s="53">
        <f t="shared" si="689"/>
        <v>0</v>
      </c>
      <c r="EW298" s="69">
        <f t="shared" si="647"/>
        <v>0</v>
      </c>
      <c r="EX298" s="69">
        <f t="shared" si="648"/>
        <v>0</v>
      </c>
      <c r="EY298" s="9">
        <f t="shared" si="703"/>
        <v>0</v>
      </c>
      <c r="EZ298" s="9">
        <f t="shared" si="665"/>
        <v>0</v>
      </c>
      <c r="FA298" s="9">
        <f t="shared" si="666"/>
        <v>0</v>
      </c>
      <c r="FB298" s="9">
        <f t="shared" si="667"/>
        <v>0</v>
      </c>
      <c r="FC298" t="s">
        <v>1541</v>
      </c>
    </row>
    <row r="299" spans="1:159" x14ac:dyDescent="0.25">
      <c r="A299" s="2">
        <v>1.2</v>
      </c>
      <c r="B299" s="3" t="s">
        <v>749</v>
      </c>
      <c r="C299" s="4" t="s">
        <v>157</v>
      </c>
      <c r="D299" s="2" t="s">
        <v>750</v>
      </c>
      <c r="E299" s="21" t="s">
        <v>751</v>
      </c>
      <c r="F299" s="2"/>
      <c r="G299" s="4" t="s">
        <v>151</v>
      </c>
      <c r="H299" s="6" t="s">
        <v>163</v>
      </c>
      <c r="I299" s="4" t="s">
        <v>167</v>
      </c>
      <c r="J299" s="7" t="s">
        <v>154</v>
      </c>
      <c r="K299" s="75">
        <v>115</v>
      </c>
      <c r="L299" s="81">
        <v>115</v>
      </c>
      <c r="M299" s="56">
        <v>0</v>
      </c>
      <c r="N299" s="86">
        <v>0</v>
      </c>
      <c r="O299" s="6" t="s">
        <v>155</v>
      </c>
      <c r="P299" s="2" t="s">
        <v>352</v>
      </c>
      <c r="Q299" s="200">
        <f>VLOOKUP(P299,Contingencies!$A$2:$D$7,4,FALSE)</f>
        <v>0.2</v>
      </c>
      <c r="R299" s="53">
        <f t="shared" si="608"/>
        <v>2819.34</v>
      </c>
      <c r="S299" s="67">
        <f t="shared" si="649"/>
        <v>0</v>
      </c>
      <c r="T299" s="4"/>
      <c r="U299" s="2"/>
      <c r="V299" s="2"/>
      <c r="W299" s="42"/>
      <c r="X299" s="37">
        <v>40</v>
      </c>
      <c r="Y299" s="37">
        <v>40</v>
      </c>
      <c r="Z299" s="37">
        <v>40</v>
      </c>
      <c r="AA299" s="38"/>
      <c r="AB299" s="38"/>
      <c r="AC299" s="38"/>
      <c r="AD299" s="2"/>
      <c r="AE299" s="2"/>
      <c r="AF299" s="2"/>
      <c r="AG299" s="2">
        <f t="shared" si="650"/>
        <v>120</v>
      </c>
      <c r="AH299" s="51">
        <f t="shared" si="668"/>
        <v>0.8</v>
      </c>
      <c r="AI299" s="53">
        <f t="shared" si="609"/>
        <v>0</v>
      </c>
      <c r="AJ299" s="53">
        <f t="shared" si="610"/>
        <v>0</v>
      </c>
      <c r="AK299" s="53">
        <f t="shared" si="611"/>
        <v>0</v>
      </c>
      <c r="AL299" s="53">
        <f t="shared" si="612"/>
        <v>4698.9000000000005</v>
      </c>
      <c r="AM299" s="53">
        <f t="shared" si="613"/>
        <v>4698.9000000000005</v>
      </c>
      <c r="AN299" s="53">
        <f t="shared" si="614"/>
        <v>4698.9000000000005</v>
      </c>
      <c r="AO299" s="53">
        <f t="shared" si="615"/>
        <v>0</v>
      </c>
      <c r="AP299" s="53">
        <f t="shared" si="616"/>
        <v>0</v>
      </c>
      <c r="AQ299" s="53">
        <f t="shared" si="617"/>
        <v>0</v>
      </c>
      <c r="AR299" s="53">
        <f t="shared" si="618"/>
        <v>0</v>
      </c>
      <c r="AS299" s="53">
        <f t="shared" si="619"/>
        <v>0</v>
      </c>
      <c r="AT299" s="53">
        <f t="shared" si="620"/>
        <v>0</v>
      </c>
      <c r="AU299" s="10">
        <f t="shared" si="669"/>
        <v>14096.7</v>
      </c>
      <c r="AV299" s="54">
        <f t="shared" si="690"/>
        <v>0</v>
      </c>
      <c r="AW299" s="10">
        <f t="shared" si="670"/>
        <v>14096.7</v>
      </c>
      <c r="AX299" s="53" cm="1">
        <f t="array" aca="1" ref="AX299" ca="1">AU299*CELL("contents",$Q299)</f>
        <v>2819.34</v>
      </c>
      <c r="AY299" s="53" cm="1">
        <f t="array" aca="1" ref="AY299" ca="1">AV299*CELL("contents",$Q299)</f>
        <v>0</v>
      </c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>
        <f t="shared" si="671"/>
        <v>0</v>
      </c>
      <c r="BM299" s="51">
        <f t="shared" si="672"/>
        <v>0</v>
      </c>
      <c r="BN299" s="53">
        <f t="shared" si="621"/>
        <v>0</v>
      </c>
      <c r="BO299" s="53">
        <f t="shared" si="622"/>
        <v>0</v>
      </c>
      <c r="BP299" s="53">
        <f t="shared" si="623"/>
        <v>0</v>
      </c>
      <c r="BQ299" s="53">
        <f t="shared" si="624"/>
        <v>0</v>
      </c>
      <c r="BR299" s="53">
        <f t="shared" si="625"/>
        <v>0</v>
      </c>
      <c r="BS299" s="53">
        <f t="shared" si="626"/>
        <v>0</v>
      </c>
      <c r="BT299" s="53">
        <f t="shared" si="627"/>
        <v>0</v>
      </c>
      <c r="BU299" s="53">
        <f t="shared" si="628"/>
        <v>0</v>
      </c>
      <c r="BV299" s="53">
        <f t="shared" si="629"/>
        <v>0</v>
      </c>
      <c r="BW299" s="53">
        <f t="shared" si="630"/>
        <v>0</v>
      </c>
      <c r="BX299" s="53">
        <f t="shared" si="631"/>
        <v>0</v>
      </c>
      <c r="BY299" s="53">
        <f t="shared" si="632"/>
        <v>0</v>
      </c>
      <c r="BZ299" s="10">
        <f t="shared" si="673"/>
        <v>0</v>
      </c>
      <c r="CA299" s="54">
        <f t="shared" si="674"/>
        <v>0</v>
      </c>
      <c r="CB299" s="10">
        <f t="shared" si="675"/>
        <v>0</v>
      </c>
      <c r="CC299" s="53" cm="1">
        <f t="array" aca="1" ref="CC299" ca="1">BZ299*CELL("contents",$Q299)</f>
        <v>0</v>
      </c>
      <c r="CD299" s="53" cm="1">
        <f t="array" aca="1" ref="CD299" ca="1">CA299*CELL("contents",$Q299)</f>
        <v>0</v>
      </c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>
        <f t="shared" si="676"/>
        <v>0</v>
      </c>
      <c r="CR299" s="51">
        <f t="shared" si="677"/>
        <v>0</v>
      </c>
      <c r="CS299" s="53">
        <f t="shared" si="678"/>
        <v>0</v>
      </c>
      <c r="CT299" s="53">
        <f t="shared" si="691"/>
        <v>0</v>
      </c>
      <c r="CU299" s="53">
        <f t="shared" si="692"/>
        <v>0</v>
      </c>
      <c r="CV299" s="53">
        <f t="shared" si="693"/>
        <v>0</v>
      </c>
      <c r="CW299" s="53">
        <f t="shared" si="694"/>
        <v>0</v>
      </c>
      <c r="CX299" s="53">
        <f t="shared" si="695"/>
        <v>0</v>
      </c>
      <c r="CY299" s="53">
        <f t="shared" si="696"/>
        <v>0</v>
      </c>
      <c r="CZ299" s="53">
        <f t="shared" si="697"/>
        <v>0</v>
      </c>
      <c r="DA299" s="53">
        <f t="shared" si="698"/>
        <v>0</v>
      </c>
      <c r="DB299" s="53">
        <f t="shared" si="699"/>
        <v>0</v>
      </c>
      <c r="DC299" s="53">
        <f t="shared" si="700"/>
        <v>0</v>
      </c>
      <c r="DD299" s="53">
        <f t="shared" si="701"/>
        <v>0</v>
      </c>
      <c r="DE299" s="10">
        <f t="shared" si="679"/>
        <v>0</v>
      </c>
      <c r="DF299" s="54">
        <f t="shared" si="680"/>
        <v>0</v>
      </c>
      <c r="DG299" s="10">
        <f t="shared" si="681"/>
        <v>0</v>
      </c>
      <c r="DH299" s="53" cm="1">
        <f t="array" aca="1" ref="DH299" ca="1">DE299*CELL("contents",$Q299)</f>
        <v>0</v>
      </c>
      <c r="DI299" s="53" cm="1">
        <f t="array" aca="1" ref="DI299" ca="1">DF299*CELL("contents",$Q299)</f>
        <v>0</v>
      </c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>
        <f t="shared" si="682"/>
        <v>0</v>
      </c>
      <c r="DW299" s="51">
        <f t="shared" si="683"/>
        <v>0</v>
      </c>
      <c r="DX299" s="53">
        <f t="shared" si="633"/>
        <v>0</v>
      </c>
      <c r="DY299" s="53">
        <f t="shared" si="634"/>
        <v>0</v>
      </c>
      <c r="DZ299" s="53">
        <f t="shared" si="635"/>
        <v>0</v>
      </c>
      <c r="EA299" s="53">
        <f t="shared" si="636"/>
        <v>0</v>
      </c>
      <c r="EB299" s="53">
        <f t="shared" si="637"/>
        <v>0</v>
      </c>
      <c r="EC299" s="53">
        <f t="shared" si="638"/>
        <v>0</v>
      </c>
      <c r="ED299" s="53">
        <f t="shared" si="639"/>
        <v>0</v>
      </c>
      <c r="EE299" s="53">
        <f t="shared" si="640"/>
        <v>0</v>
      </c>
      <c r="EF299" s="53">
        <f t="shared" si="641"/>
        <v>0</v>
      </c>
      <c r="EG299" s="53">
        <f t="shared" si="642"/>
        <v>0</v>
      </c>
      <c r="EH299" s="53">
        <f t="shared" si="643"/>
        <v>0</v>
      </c>
      <c r="EI299" s="53">
        <f t="shared" si="644"/>
        <v>0</v>
      </c>
      <c r="EJ299" s="10">
        <f t="shared" si="684"/>
        <v>0</v>
      </c>
      <c r="EK299" s="54">
        <f t="shared" si="685"/>
        <v>0</v>
      </c>
      <c r="EL299" s="10">
        <f t="shared" si="686"/>
        <v>0</v>
      </c>
      <c r="EM299" s="53" cm="1">
        <f t="array" aca="1" ref="EM299" ca="1">EJ299*CELL("contents",$Q299)</f>
        <v>0</v>
      </c>
      <c r="EN299" s="53" cm="1">
        <f t="array" aca="1" ref="EN299" ca="1">EK299*CELL("contents",$Q299)</f>
        <v>0</v>
      </c>
      <c r="EO299" s="11">
        <f t="shared" si="687"/>
        <v>14096.7</v>
      </c>
      <c r="EP299" s="2">
        <v>1</v>
      </c>
      <c r="EQ299" s="2">
        <f t="shared" ref="EQ299:ET299" si="728">EP299*1.0215</f>
        <v>1.0215000000000001</v>
      </c>
      <c r="ER299" s="2">
        <f t="shared" si="728"/>
        <v>1.0434622500000001</v>
      </c>
      <c r="ES299" s="2">
        <f t="shared" si="728"/>
        <v>1.0658966883750003</v>
      </c>
      <c r="ET299" s="2">
        <f t="shared" si="728"/>
        <v>1.0888134671750629</v>
      </c>
      <c r="EU299" s="53">
        <f t="shared" si="646"/>
        <v>14096.7</v>
      </c>
      <c r="EV299" s="53">
        <f t="shared" si="689"/>
        <v>0</v>
      </c>
      <c r="EW299" s="69">
        <f t="shared" si="647"/>
        <v>0</v>
      </c>
      <c r="EX299" s="69">
        <f t="shared" si="648"/>
        <v>0</v>
      </c>
      <c r="EY299" s="9">
        <f t="shared" si="703"/>
        <v>0</v>
      </c>
      <c r="EZ299" s="9">
        <f t="shared" si="665"/>
        <v>0</v>
      </c>
      <c r="FA299" s="9">
        <f t="shared" si="666"/>
        <v>0</v>
      </c>
      <c r="FB299" s="9">
        <f t="shared" si="667"/>
        <v>0</v>
      </c>
      <c r="FC299" t="s">
        <v>1541</v>
      </c>
    </row>
    <row r="300" spans="1:159" ht="25.5" x14ac:dyDescent="0.25">
      <c r="A300" s="2">
        <v>1.2</v>
      </c>
      <c r="B300" s="3" t="s">
        <v>752</v>
      </c>
      <c r="C300" s="4" t="s">
        <v>157</v>
      </c>
      <c r="D300" s="2" t="s">
        <v>753</v>
      </c>
      <c r="E300" s="21" t="s">
        <v>754</v>
      </c>
      <c r="F300" s="2"/>
      <c r="G300" s="4" t="s">
        <v>151</v>
      </c>
      <c r="H300" s="6" t="s">
        <v>163</v>
      </c>
      <c r="I300" s="4" t="s">
        <v>167</v>
      </c>
      <c r="J300" s="7" t="s">
        <v>154</v>
      </c>
      <c r="K300" s="75">
        <v>115</v>
      </c>
      <c r="L300" s="81">
        <v>115</v>
      </c>
      <c r="M300" s="56">
        <v>0</v>
      </c>
      <c r="N300" s="86">
        <v>0</v>
      </c>
      <c r="O300" s="6" t="s">
        <v>155</v>
      </c>
      <c r="P300" s="2" t="s">
        <v>352</v>
      </c>
      <c r="Q300" s="200">
        <f>VLOOKUP(P300,Contingencies!$A$2:$D$7,4,FALSE)</f>
        <v>0.2</v>
      </c>
      <c r="R300" s="53">
        <f t="shared" si="608"/>
        <v>1879.5600000000004</v>
      </c>
      <c r="S300" s="67">
        <f t="shared" si="649"/>
        <v>0</v>
      </c>
      <c r="T300" s="4"/>
      <c r="U300" s="2"/>
      <c r="V300" s="2"/>
      <c r="W300" s="42"/>
      <c r="X300" s="38"/>
      <c r="Y300" s="38"/>
      <c r="Z300" s="37">
        <v>40</v>
      </c>
      <c r="AA300" s="37">
        <v>40</v>
      </c>
      <c r="AB300" s="38"/>
      <c r="AC300" s="38"/>
      <c r="AD300" s="2"/>
      <c r="AE300" s="2"/>
      <c r="AF300" s="2"/>
      <c r="AG300" s="2">
        <f t="shared" si="650"/>
        <v>80</v>
      </c>
      <c r="AH300" s="51">
        <f t="shared" si="668"/>
        <v>0.53333333333333333</v>
      </c>
      <c r="AI300" s="53">
        <f t="shared" si="609"/>
        <v>0</v>
      </c>
      <c r="AJ300" s="53">
        <f t="shared" si="610"/>
        <v>0</v>
      </c>
      <c r="AK300" s="53">
        <f t="shared" si="611"/>
        <v>0</v>
      </c>
      <c r="AL300" s="53">
        <f t="shared" si="612"/>
        <v>0</v>
      </c>
      <c r="AM300" s="53">
        <f t="shared" si="613"/>
        <v>0</v>
      </c>
      <c r="AN300" s="53">
        <f t="shared" si="614"/>
        <v>4698.9000000000005</v>
      </c>
      <c r="AO300" s="53">
        <f t="shared" si="615"/>
        <v>4698.9000000000005</v>
      </c>
      <c r="AP300" s="53">
        <f t="shared" si="616"/>
        <v>0</v>
      </c>
      <c r="AQ300" s="53">
        <f t="shared" si="617"/>
        <v>0</v>
      </c>
      <c r="AR300" s="53">
        <f t="shared" si="618"/>
        <v>0</v>
      </c>
      <c r="AS300" s="53">
        <f t="shared" si="619"/>
        <v>0</v>
      </c>
      <c r="AT300" s="53">
        <f t="shared" si="620"/>
        <v>0</v>
      </c>
      <c r="AU300" s="10">
        <f t="shared" si="669"/>
        <v>9397.8000000000011</v>
      </c>
      <c r="AV300" s="54">
        <f t="shared" si="690"/>
        <v>0</v>
      </c>
      <c r="AW300" s="10">
        <f t="shared" si="670"/>
        <v>9397.8000000000011</v>
      </c>
      <c r="AX300" s="53" cm="1">
        <f t="array" aca="1" ref="AX300" ca="1">AU300*CELL("contents",$Q300)</f>
        <v>1879.5600000000004</v>
      </c>
      <c r="AY300" s="53" cm="1">
        <f t="array" aca="1" ref="AY300" ca="1">AV300*CELL("contents",$Q300)</f>
        <v>0</v>
      </c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>
        <f t="shared" si="671"/>
        <v>0</v>
      </c>
      <c r="BM300" s="51">
        <f t="shared" si="672"/>
        <v>0</v>
      </c>
      <c r="BN300" s="53">
        <f t="shared" si="621"/>
        <v>0</v>
      </c>
      <c r="BO300" s="53">
        <f t="shared" si="622"/>
        <v>0</v>
      </c>
      <c r="BP300" s="53">
        <f t="shared" si="623"/>
        <v>0</v>
      </c>
      <c r="BQ300" s="53">
        <f t="shared" si="624"/>
        <v>0</v>
      </c>
      <c r="BR300" s="53">
        <f t="shared" si="625"/>
        <v>0</v>
      </c>
      <c r="BS300" s="53">
        <f t="shared" si="626"/>
        <v>0</v>
      </c>
      <c r="BT300" s="53">
        <f t="shared" si="627"/>
        <v>0</v>
      </c>
      <c r="BU300" s="53">
        <f t="shared" si="628"/>
        <v>0</v>
      </c>
      <c r="BV300" s="53">
        <f t="shared" si="629"/>
        <v>0</v>
      </c>
      <c r="BW300" s="53">
        <f t="shared" si="630"/>
        <v>0</v>
      </c>
      <c r="BX300" s="53">
        <f t="shared" si="631"/>
        <v>0</v>
      </c>
      <c r="BY300" s="53">
        <f t="shared" si="632"/>
        <v>0</v>
      </c>
      <c r="BZ300" s="10">
        <f t="shared" si="673"/>
        <v>0</v>
      </c>
      <c r="CA300" s="54">
        <f t="shared" si="674"/>
        <v>0</v>
      </c>
      <c r="CB300" s="10">
        <f t="shared" si="675"/>
        <v>0</v>
      </c>
      <c r="CC300" s="53" cm="1">
        <f t="array" aca="1" ref="CC300" ca="1">BZ300*CELL("contents",$Q300)</f>
        <v>0</v>
      </c>
      <c r="CD300" s="53" cm="1">
        <f t="array" aca="1" ref="CD300" ca="1">CA300*CELL("contents",$Q300)</f>
        <v>0</v>
      </c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>
        <f t="shared" si="676"/>
        <v>0</v>
      </c>
      <c r="CR300" s="51">
        <f t="shared" si="677"/>
        <v>0</v>
      </c>
      <c r="CS300" s="53">
        <f t="shared" si="678"/>
        <v>0</v>
      </c>
      <c r="CT300" s="53">
        <f t="shared" si="691"/>
        <v>0</v>
      </c>
      <c r="CU300" s="53">
        <f t="shared" si="692"/>
        <v>0</v>
      </c>
      <c r="CV300" s="53">
        <f t="shared" si="693"/>
        <v>0</v>
      </c>
      <c r="CW300" s="53">
        <f t="shared" si="694"/>
        <v>0</v>
      </c>
      <c r="CX300" s="53">
        <f t="shared" si="695"/>
        <v>0</v>
      </c>
      <c r="CY300" s="53">
        <f t="shared" si="696"/>
        <v>0</v>
      </c>
      <c r="CZ300" s="53">
        <f t="shared" si="697"/>
        <v>0</v>
      </c>
      <c r="DA300" s="53">
        <f t="shared" si="698"/>
        <v>0</v>
      </c>
      <c r="DB300" s="53">
        <f t="shared" si="699"/>
        <v>0</v>
      </c>
      <c r="DC300" s="53">
        <f t="shared" si="700"/>
        <v>0</v>
      </c>
      <c r="DD300" s="53">
        <f t="shared" si="701"/>
        <v>0</v>
      </c>
      <c r="DE300" s="10">
        <f t="shared" si="679"/>
        <v>0</v>
      </c>
      <c r="DF300" s="54">
        <f t="shared" si="680"/>
        <v>0</v>
      </c>
      <c r="DG300" s="10">
        <f t="shared" si="681"/>
        <v>0</v>
      </c>
      <c r="DH300" s="53" cm="1">
        <f t="array" aca="1" ref="DH300" ca="1">DE300*CELL("contents",$Q300)</f>
        <v>0</v>
      </c>
      <c r="DI300" s="53" cm="1">
        <f t="array" aca="1" ref="DI300" ca="1">DF300*CELL("contents",$Q300)</f>
        <v>0</v>
      </c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>
        <f t="shared" si="682"/>
        <v>0</v>
      </c>
      <c r="DW300" s="51">
        <f t="shared" si="683"/>
        <v>0</v>
      </c>
      <c r="DX300" s="53">
        <f t="shared" si="633"/>
        <v>0</v>
      </c>
      <c r="DY300" s="53">
        <f t="shared" si="634"/>
        <v>0</v>
      </c>
      <c r="DZ300" s="53">
        <f t="shared" si="635"/>
        <v>0</v>
      </c>
      <c r="EA300" s="53">
        <f t="shared" si="636"/>
        <v>0</v>
      </c>
      <c r="EB300" s="53">
        <f t="shared" si="637"/>
        <v>0</v>
      </c>
      <c r="EC300" s="53">
        <f t="shared" si="638"/>
        <v>0</v>
      </c>
      <c r="ED300" s="53">
        <f t="shared" si="639"/>
        <v>0</v>
      </c>
      <c r="EE300" s="53">
        <f t="shared" si="640"/>
        <v>0</v>
      </c>
      <c r="EF300" s="53">
        <f t="shared" si="641"/>
        <v>0</v>
      </c>
      <c r="EG300" s="53">
        <f t="shared" si="642"/>
        <v>0</v>
      </c>
      <c r="EH300" s="53">
        <f t="shared" si="643"/>
        <v>0</v>
      </c>
      <c r="EI300" s="53">
        <f t="shared" si="644"/>
        <v>0</v>
      </c>
      <c r="EJ300" s="10">
        <f t="shared" si="684"/>
        <v>0</v>
      </c>
      <c r="EK300" s="54">
        <f t="shared" si="685"/>
        <v>0</v>
      </c>
      <c r="EL300" s="10">
        <f t="shared" si="686"/>
        <v>0</v>
      </c>
      <c r="EM300" s="53" cm="1">
        <f t="array" aca="1" ref="EM300" ca="1">EJ300*CELL("contents",$Q300)</f>
        <v>0</v>
      </c>
      <c r="EN300" s="53" cm="1">
        <f t="array" aca="1" ref="EN300" ca="1">EK300*CELL("contents",$Q300)</f>
        <v>0</v>
      </c>
      <c r="EO300" s="11">
        <f t="shared" si="687"/>
        <v>9397.8000000000011</v>
      </c>
      <c r="EP300" s="2">
        <v>1</v>
      </c>
      <c r="EQ300" s="2">
        <f t="shared" ref="EQ300:ET300" si="729">EP300*1.0215</f>
        <v>1.0215000000000001</v>
      </c>
      <c r="ER300" s="2">
        <f t="shared" si="729"/>
        <v>1.0434622500000001</v>
      </c>
      <c r="ES300" s="2">
        <f t="shared" si="729"/>
        <v>1.0658966883750003</v>
      </c>
      <c r="ET300" s="2">
        <f t="shared" si="729"/>
        <v>1.0888134671750629</v>
      </c>
      <c r="EU300" s="53">
        <f t="shared" si="646"/>
        <v>9397.8000000000011</v>
      </c>
      <c r="EV300" s="53">
        <f t="shared" si="689"/>
        <v>0</v>
      </c>
      <c r="EW300" s="69">
        <f t="shared" si="647"/>
        <v>0</v>
      </c>
      <c r="EX300" s="69">
        <f t="shared" si="648"/>
        <v>0</v>
      </c>
      <c r="EY300" s="9">
        <f t="shared" si="703"/>
        <v>0</v>
      </c>
      <c r="EZ300" s="9">
        <f t="shared" si="665"/>
        <v>0</v>
      </c>
      <c r="FA300" s="9">
        <f t="shared" si="666"/>
        <v>0</v>
      </c>
      <c r="FB300" s="9">
        <f t="shared" si="667"/>
        <v>0</v>
      </c>
      <c r="FC300" t="s">
        <v>1541</v>
      </c>
    </row>
    <row r="301" spans="1:159" ht="25.5" x14ac:dyDescent="0.25">
      <c r="A301" s="2">
        <v>1.2</v>
      </c>
      <c r="B301" s="3" t="s">
        <v>755</v>
      </c>
      <c r="C301" s="4" t="s">
        <v>157</v>
      </c>
      <c r="D301" s="2" t="s">
        <v>756</v>
      </c>
      <c r="E301" s="21" t="s">
        <v>757</v>
      </c>
      <c r="F301" s="2"/>
      <c r="G301" s="4" t="s">
        <v>151</v>
      </c>
      <c r="H301" s="6" t="s">
        <v>163</v>
      </c>
      <c r="I301" s="4" t="s">
        <v>167</v>
      </c>
      <c r="J301" s="7" t="s">
        <v>154</v>
      </c>
      <c r="K301" s="75">
        <v>115</v>
      </c>
      <c r="L301" s="81">
        <v>115</v>
      </c>
      <c r="M301" s="56">
        <v>0</v>
      </c>
      <c r="N301" s="86">
        <v>0</v>
      </c>
      <c r="O301" s="6" t="s">
        <v>155</v>
      </c>
      <c r="P301" s="2" t="s">
        <v>352</v>
      </c>
      <c r="Q301" s="200">
        <f>VLOOKUP(P301,Contingencies!$A$2:$D$7,4,FALSE)</f>
        <v>0.2</v>
      </c>
      <c r="R301" s="53">
        <f t="shared" si="608"/>
        <v>2819.34</v>
      </c>
      <c r="S301" s="67">
        <f t="shared" si="649"/>
        <v>0</v>
      </c>
      <c r="T301" s="4"/>
      <c r="U301" s="2"/>
      <c r="V301" s="2"/>
      <c r="W301" s="42"/>
      <c r="X301" s="38"/>
      <c r="Y301" s="38"/>
      <c r="Z301" s="38"/>
      <c r="AA301" s="37">
        <v>30</v>
      </c>
      <c r="AB301" s="37">
        <v>30</v>
      </c>
      <c r="AC301" s="37">
        <v>30</v>
      </c>
      <c r="AD301" s="4">
        <v>30</v>
      </c>
      <c r="AE301" s="2"/>
      <c r="AF301" s="2"/>
      <c r="AG301" s="2">
        <f t="shared" si="650"/>
        <v>120</v>
      </c>
      <c r="AH301" s="51">
        <f t="shared" si="668"/>
        <v>0.8</v>
      </c>
      <c r="AI301" s="53">
        <f t="shared" si="609"/>
        <v>0</v>
      </c>
      <c r="AJ301" s="53">
        <f t="shared" si="610"/>
        <v>0</v>
      </c>
      <c r="AK301" s="53">
        <f t="shared" si="611"/>
        <v>0</v>
      </c>
      <c r="AL301" s="53">
        <f t="shared" si="612"/>
        <v>0</v>
      </c>
      <c r="AM301" s="53">
        <f t="shared" si="613"/>
        <v>0</v>
      </c>
      <c r="AN301" s="53">
        <f t="shared" si="614"/>
        <v>0</v>
      </c>
      <c r="AO301" s="53">
        <f t="shared" si="615"/>
        <v>3524.1750000000002</v>
      </c>
      <c r="AP301" s="53">
        <f t="shared" si="616"/>
        <v>3524.1750000000002</v>
      </c>
      <c r="AQ301" s="53">
        <f t="shared" si="617"/>
        <v>3524.1750000000002</v>
      </c>
      <c r="AR301" s="53">
        <f t="shared" si="618"/>
        <v>3524.1750000000002</v>
      </c>
      <c r="AS301" s="53">
        <f t="shared" si="619"/>
        <v>0</v>
      </c>
      <c r="AT301" s="53">
        <f t="shared" si="620"/>
        <v>0</v>
      </c>
      <c r="AU301" s="10">
        <f t="shared" si="669"/>
        <v>14096.7</v>
      </c>
      <c r="AV301" s="54">
        <f t="shared" si="690"/>
        <v>0</v>
      </c>
      <c r="AW301" s="10">
        <f t="shared" si="670"/>
        <v>14096.7</v>
      </c>
      <c r="AX301" s="53" cm="1">
        <f t="array" aca="1" ref="AX301" ca="1">AU301*CELL("contents",$Q301)</f>
        <v>2819.34</v>
      </c>
      <c r="AY301" s="53" cm="1">
        <f t="array" aca="1" ref="AY301" ca="1">AV301*CELL("contents",$Q301)</f>
        <v>0</v>
      </c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>
        <f t="shared" si="671"/>
        <v>0</v>
      </c>
      <c r="BM301" s="51">
        <f t="shared" si="672"/>
        <v>0</v>
      </c>
      <c r="BN301" s="53">
        <f t="shared" si="621"/>
        <v>0</v>
      </c>
      <c r="BO301" s="53">
        <f t="shared" si="622"/>
        <v>0</v>
      </c>
      <c r="BP301" s="53">
        <f t="shared" si="623"/>
        <v>0</v>
      </c>
      <c r="BQ301" s="53">
        <f t="shared" si="624"/>
        <v>0</v>
      </c>
      <c r="BR301" s="53">
        <f t="shared" si="625"/>
        <v>0</v>
      </c>
      <c r="BS301" s="53">
        <f t="shared" si="626"/>
        <v>0</v>
      </c>
      <c r="BT301" s="53">
        <f t="shared" si="627"/>
        <v>0</v>
      </c>
      <c r="BU301" s="53">
        <f t="shared" si="628"/>
        <v>0</v>
      </c>
      <c r="BV301" s="53">
        <f t="shared" si="629"/>
        <v>0</v>
      </c>
      <c r="BW301" s="53">
        <f t="shared" si="630"/>
        <v>0</v>
      </c>
      <c r="BX301" s="53">
        <f t="shared" si="631"/>
        <v>0</v>
      </c>
      <c r="BY301" s="53">
        <f t="shared" si="632"/>
        <v>0</v>
      </c>
      <c r="BZ301" s="10">
        <f t="shared" si="673"/>
        <v>0</v>
      </c>
      <c r="CA301" s="54">
        <f t="shared" si="674"/>
        <v>0</v>
      </c>
      <c r="CB301" s="10">
        <f t="shared" si="675"/>
        <v>0</v>
      </c>
      <c r="CC301" s="53" cm="1">
        <f t="array" aca="1" ref="CC301" ca="1">BZ301*CELL("contents",$Q301)</f>
        <v>0</v>
      </c>
      <c r="CD301" s="53" cm="1">
        <f t="array" aca="1" ref="CD301" ca="1">CA301*CELL("contents",$Q301)</f>
        <v>0</v>
      </c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>
        <f t="shared" si="676"/>
        <v>0</v>
      </c>
      <c r="CR301" s="51">
        <f t="shared" si="677"/>
        <v>0</v>
      </c>
      <c r="CS301" s="53">
        <f t="shared" si="678"/>
        <v>0</v>
      </c>
      <c r="CT301" s="53">
        <f t="shared" si="691"/>
        <v>0</v>
      </c>
      <c r="CU301" s="53">
        <f t="shared" si="692"/>
        <v>0</v>
      </c>
      <c r="CV301" s="53">
        <f t="shared" si="693"/>
        <v>0</v>
      </c>
      <c r="CW301" s="53">
        <f t="shared" si="694"/>
        <v>0</v>
      </c>
      <c r="CX301" s="53">
        <f t="shared" si="695"/>
        <v>0</v>
      </c>
      <c r="CY301" s="53">
        <f t="shared" si="696"/>
        <v>0</v>
      </c>
      <c r="CZ301" s="53">
        <f t="shared" si="697"/>
        <v>0</v>
      </c>
      <c r="DA301" s="53">
        <f t="shared" si="698"/>
        <v>0</v>
      </c>
      <c r="DB301" s="53">
        <f t="shared" si="699"/>
        <v>0</v>
      </c>
      <c r="DC301" s="53">
        <f t="shared" si="700"/>
        <v>0</v>
      </c>
      <c r="DD301" s="53">
        <f t="shared" si="701"/>
        <v>0</v>
      </c>
      <c r="DE301" s="10">
        <f t="shared" si="679"/>
        <v>0</v>
      </c>
      <c r="DF301" s="54">
        <f t="shared" si="680"/>
        <v>0</v>
      </c>
      <c r="DG301" s="10">
        <f t="shared" si="681"/>
        <v>0</v>
      </c>
      <c r="DH301" s="53" cm="1">
        <f t="array" aca="1" ref="DH301" ca="1">DE301*CELL("contents",$Q301)</f>
        <v>0</v>
      </c>
      <c r="DI301" s="53" cm="1">
        <f t="array" aca="1" ref="DI301" ca="1">DF301*CELL("contents",$Q301)</f>
        <v>0</v>
      </c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>
        <f t="shared" si="682"/>
        <v>0</v>
      </c>
      <c r="DW301" s="51">
        <f t="shared" si="683"/>
        <v>0</v>
      </c>
      <c r="DX301" s="53">
        <f t="shared" si="633"/>
        <v>0</v>
      </c>
      <c r="DY301" s="53">
        <f t="shared" si="634"/>
        <v>0</v>
      </c>
      <c r="DZ301" s="53">
        <f t="shared" si="635"/>
        <v>0</v>
      </c>
      <c r="EA301" s="53">
        <f t="shared" si="636"/>
        <v>0</v>
      </c>
      <c r="EB301" s="53">
        <f t="shared" si="637"/>
        <v>0</v>
      </c>
      <c r="EC301" s="53">
        <f t="shared" si="638"/>
        <v>0</v>
      </c>
      <c r="ED301" s="53">
        <f t="shared" si="639"/>
        <v>0</v>
      </c>
      <c r="EE301" s="53">
        <f t="shared" si="640"/>
        <v>0</v>
      </c>
      <c r="EF301" s="53">
        <f t="shared" si="641"/>
        <v>0</v>
      </c>
      <c r="EG301" s="53">
        <f t="shared" si="642"/>
        <v>0</v>
      </c>
      <c r="EH301" s="53">
        <f t="shared" si="643"/>
        <v>0</v>
      </c>
      <c r="EI301" s="53">
        <f t="shared" si="644"/>
        <v>0</v>
      </c>
      <c r="EJ301" s="10">
        <f t="shared" si="684"/>
        <v>0</v>
      </c>
      <c r="EK301" s="54">
        <f t="shared" si="685"/>
        <v>0</v>
      </c>
      <c r="EL301" s="10">
        <f t="shared" si="686"/>
        <v>0</v>
      </c>
      <c r="EM301" s="53" cm="1">
        <f t="array" aca="1" ref="EM301" ca="1">EJ301*CELL("contents",$Q301)</f>
        <v>0</v>
      </c>
      <c r="EN301" s="53" cm="1">
        <f t="array" aca="1" ref="EN301" ca="1">EK301*CELL("contents",$Q301)</f>
        <v>0</v>
      </c>
      <c r="EO301" s="11">
        <f t="shared" si="687"/>
        <v>14096.7</v>
      </c>
      <c r="EP301" s="2">
        <v>1</v>
      </c>
      <c r="EQ301" s="2">
        <f t="shared" ref="EQ301:ET301" si="730">EP301*1.0215</f>
        <v>1.0215000000000001</v>
      </c>
      <c r="ER301" s="2">
        <f t="shared" si="730"/>
        <v>1.0434622500000001</v>
      </c>
      <c r="ES301" s="2">
        <f t="shared" si="730"/>
        <v>1.0658966883750003</v>
      </c>
      <c r="ET301" s="2">
        <f t="shared" si="730"/>
        <v>1.0888134671750629</v>
      </c>
      <c r="EU301" s="53">
        <f t="shared" si="646"/>
        <v>14096.7</v>
      </c>
      <c r="EV301" s="53">
        <f t="shared" si="689"/>
        <v>0</v>
      </c>
      <c r="EW301" s="69">
        <f t="shared" si="647"/>
        <v>0</v>
      </c>
      <c r="EX301" s="69">
        <f t="shared" si="648"/>
        <v>0</v>
      </c>
      <c r="EY301" s="9">
        <f t="shared" si="703"/>
        <v>0</v>
      </c>
      <c r="EZ301" s="9">
        <f t="shared" si="665"/>
        <v>0</v>
      </c>
      <c r="FA301" s="9">
        <f t="shared" si="666"/>
        <v>0</v>
      </c>
      <c r="FB301" s="9">
        <f t="shared" si="667"/>
        <v>0</v>
      </c>
      <c r="FC301" t="s">
        <v>1541</v>
      </c>
    </row>
    <row r="302" spans="1:159" x14ac:dyDescent="0.25">
      <c r="A302" s="2">
        <v>1.2</v>
      </c>
      <c r="B302" s="3" t="s">
        <v>758</v>
      </c>
      <c r="C302" s="4" t="s">
        <v>157</v>
      </c>
      <c r="D302" s="2" t="s">
        <v>759</v>
      </c>
      <c r="E302" s="21" t="s">
        <v>760</v>
      </c>
      <c r="F302" s="2"/>
      <c r="G302" s="4" t="s">
        <v>151</v>
      </c>
      <c r="H302" s="6" t="s">
        <v>163</v>
      </c>
      <c r="I302" s="4" t="s">
        <v>167</v>
      </c>
      <c r="J302" s="7" t="s">
        <v>154</v>
      </c>
      <c r="K302" s="75">
        <v>115</v>
      </c>
      <c r="L302" s="81">
        <v>115</v>
      </c>
      <c r="M302" s="56">
        <v>0</v>
      </c>
      <c r="N302" s="86">
        <v>0</v>
      </c>
      <c r="O302" s="6" t="s">
        <v>155</v>
      </c>
      <c r="P302" s="2" t="s">
        <v>352</v>
      </c>
      <c r="Q302" s="200">
        <f>VLOOKUP(P302,Contingencies!$A$2:$D$7,4,FALSE)</f>
        <v>0.2</v>
      </c>
      <c r="R302" s="53">
        <f t="shared" si="608"/>
        <v>563.86800000000005</v>
      </c>
      <c r="S302" s="67">
        <f t="shared" si="649"/>
        <v>0</v>
      </c>
      <c r="T302" s="4"/>
      <c r="U302" s="2"/>
      <c r="V302" s="2"/>
      <c r="W302" s="42"/>
      <c r="X302" s="2"/>
      <c r="Y302" s="38"/>
      <c r="Z302" s="38"/>
      <c r="AA302" s="38"/>
      <c r="AB302" s="38"/>
      <c r="AC302" s="38"/>
      <c r="AD302" s="37">
        <v>24</v>
      </c>
      <c r="AE302" s="4"/>
      <c r="AF302" s="2"/>
      <c r="AG302" s="2">
        <f t="shared" si="650"/>
        <v>24</v>
      </c>
      <c r="AH302" s="51">
        <f t="shared" si="668"/>
        <v>0.16</v>
      </c>
      <c r="AI302" s="53">
        <f t="shared" si="609"/>
        <v>0</v>
      </c>
      <c r="AJ302" s="53">
        <f t="shared" si="610"/>
        <v>0</v>
      </c>
      <c r="AK302" s="53">
        <f t="shared" si="611"/>
        <v>0</v>
      </c>
      <c r="AL302" s="53">
        <f t="shared" si="612"/>
        <v>0</v>
      </c>
      <c r="AM302" s="53">
        <f t="shared" si="613"/>
        <v>0</v>
      </c>
      <c r="AN302" s="53">
        <f t="shared" si="614"/>
        <v>0</v>
      </c>
      <c r="AO302" s="53">
        <f t="shared" si="615"/>
        <v>0</v>
      </c>
      <c r="AP302" s="53">
        <f t="shared" si="616"/>
        <v>0</v>
      </c>
      <c r="AQ302" s="53">
        <f t="shared" si="617"/>
        <v>0</v>
      </c>
      <c r="AR302" s="53">
        <f t="shared" si="618"/>
        <v>2819.34</v>
      </c>
      <c r="AS302" s="53">
        <f t="shared" si="619"/>
        <v>0</v>
      </c>
      <c r="AT302" s="53">
        <f t="shared" si="620"/>
        <v>0</v>
      </c>
      <c r="AU302" s="10">
        <f t="shared" si="669"/>
        <v>2819.34</v>
      </c>
      <c r="AV302" s="54">
        <f t="shared" si="690"/>
        <v>0</v>
      </c>
      <c r="AW302" s="10">
        <f t="shared" si="670"/>
        <v>2819.34</v>
      </c>
      <c r="AX302" s="53" cm="1">
        <f t="array" aca="1" ref="AX302" ca="1">AU302*CELL("contents",$Q302)</f>
        <v>563.86800000000005</v>
      </c>
      <c r="AY302" s="53" cm="1">
        <f t="array" aca="1" ref="AY302" ca="1">AV302*CELL("contents",$Q302)</f>
        <v>0</v>
      </c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>
        <f t="shared" si="671"/>
        <v>0</v>
      </c>
      <c r="BM302" s="51">
        <f t="shared" si="672"/>
        <v>0</v>
      </c>
      <c r="BN302" s="53">
        <f t="shared" si="621"/>
        <v>0</v>
      </c>
      <c r="BO302" s="53">
        <f t="shared" si="622"/>
        <v>0</v>
      </c>
      <c r="BP302" s="53">
        <f t="shared" si="623"/>
        <v>0</v>
      </c>
      <c r="BQ302" s="53">
        <f t="shared" si="624"/>
        <v>0</v>
      </c>
      <c r="BR302" s="53">
        <f t="shared" si="625"/>
        <v>0</v>
      </c>
      <c r="BS302" s="53">
        <f t="shared" si="626"/>
        <v>0</v>
      </c>
      <c r="BT302" s="53">
        <f t="shared" si="627"/>
        <v>0</v>
      </c>
      <c r="BU302" s="53">
        <f t="shared" si="628"/>
        <v>0</v>
      </c>
      <c r="BV302" s="53">
        <f t="shared" si="629"/>
        <v>0</v>
      </c>
      <c r="BW302" s="53">
        <f t="shared" si="630"/>
        <v>0</v>
      </c>
      <c r="BX302" s="53">
        <f t="shared" si="631"/>
        <v>0</v>
      </c>
      <c r="BY302" s="53">
        <f t="shared" si="632"/>
        <v>0</v>
      </c>
      <c r="BZ302" s="10">
        <f t="shared" si="673"/>
        <v>0</v>
      </c>
      <c r="CA302" s="54">
        <f t="shared" si="674"/>
        <v>0</v>
      </c>
      <c r="CB302" s="10">
        <f t="shared" si="675"/>
        <v>0</v>
      </c>
      <c r="CC302" s="53" cm="1">
        <f t="array" aca="1" ref="CC302" ca="1">BZ302*CELL("contents",$Q302)</f>
        <v>0</v>
      </c>
      <c r="CD302" s="53" cm="1">
        <f t="array" aca="1" ref="CD302" ca="1">CA302*CELL("contents",$Q302)</f>
        <v>0</v>
      </c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>
        <f t="shared" si="676"/>
        <v>0</v>
      </c>
      <c r="CR302" s="51">
        <f t="shared" si="677"/>
        <v>0</v>
      </c>
      <c r="CS302" s="53">
        <f t="shared" si="678"/>
        <v>0</v>
      </c>
      <c r="CT302" s="53">
        <f t="shared" si="691"/>
        <v>0</v>
      </c>
      <c r="CU302" s="53">
        <f t="shared" si="692"/>
        <v>0</v>
      </c>
      <c r="CV302" s="53">
        <f t="shared" si="693"/>
        <v>0</v>
      </c>
      <c r="CW302" s="53">
        <f t="shared" si="694"/>
        <v>0</v>
      </c>
      <c r="CX302" s="53">
        <f t="shared" si="695"/>
        <v>0</v>
      </c>
      <c r="CY302" s="53">
        <f t="shared" si="696"/>
        <v>0</v>
      </c>
      <c r="CZ302" s="53">
        <f t="shared" si="697"/>
        <v>0</v>
      </c>
      <c r="DA302" s="53">
        <f t="shared" si="698"/>
        <v>0</v>
      </c>
      <c r="DB302" s="53">
        <f t="shared" si="699"/>
        <v>0</v>
      </c>
      <c r="DC302" s="53">
        <f t="shared" si="700"/>
        <v>0</v>
      </c>
      <c r="DD302" s="53">
        <f t="shared" si="701"/>
        <v>0</v>
      </c>
      <c r="DE302" s="10">
        <f t="shared" si="679"/>
        <v>0</v>
      </c>
      <c r="DF302" s="54">
        <f t="shared" si="680"/>
        <v>0</v>
      </c>
      <c r="DG302" s="10">
        <f t="shared" si="681"/>
        <v>0</v>
      </c>
      <c r="DH302" s="53" cm="1">
        <f t="array" aca="1" ref="DH302" ca="1">DE302*CELL("contents",$Q302)</f>
        <v>0</v>
      </c>
      <c r="DI302" s="53" cm="1">
        <f t="array" aca="1" ref="DI302" ca="1">DF302*CELL("contents",$Q302)</f>
        <v>0</v>
      </c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>
        <f t="shared" si="682"/>
        <v>0</v>
      </c>
      <c r="DW302" s="51">
        <f t="shared" si="683"/>
        <v>0</v>
      </c>
      <c r="DX302" s="53">
        <f t="shared" si="633"/>
        <v>0</v>
      </c>
      <c r="DY302" s="53">
        <f t="shared" si="634"/>
        <v>0</v>
      </c>
      <c r="DZ302" s="53">
        <f t="shared" si="635"/>
        <v>0</v>
      </c>
      <c r="EA302" s="53">
        <f t="shared" si="636"/>
        <v>0</v>
      </c>
      <c r="EB302" s="53">
        <f t="shared" si="637"/>
        <v>0</v>
      </c>
      <c r="EC302" s="53">
        <f t="shared" si="638"/>
        <v>0</v>
      </c>
      <c r="ED302" s="53">
        <f t="shared" si="639"/>
        <v>0</v>
      </c>
      <c r="EE302" s="53">
        <f t="shared" si="640"/>
        <v>0</v>
      </c>
      <c r="EF302" s="53">
        <f t="shared" si="641"/>
        <v>0</v>
      </c>
      <c r="EG302" s="53">
        <f t="shared" si="642"/>
        <v>0</v>
      </c>
      <c r="EH302" s="53">
        <f t="shared" si="643"/>
        <v>0</v>
      </c>
      <c r="EI302" s="53">
        <f t="shared" si="644"/>
        <v>0</v>
      </c>
      <c r="EJ302" s="10">
        <f t="shared" si="684"/>
        <v>0</v>
      </c>
      <c r="EK302" s="54">
        <f t="shared" si="685"/>
        <v>0</v>
      </c>
      <c r="EL302" s="10">
        <f t="shared" si="686"/>
        <v>0</v>
      </c>
      <c r="EM302" s="53" cm="1">
        <f t="array" aca="1" ref="EM302" ca="1">EJ302*CELL("contents",$Q302)</f>
        <v>0</v>
      </c>
      <c r="EN302" s="53" cm="1">
        <f t="array" aca="1" ref="EN302" ca="1">EK302*CELL("contents",$Q302)</f>
        <v>0</v>
      </c>
      <c r="EO302" s="11">
        <f t="shared" si="687"/>
        <v>2819.34</v>
      </c>
      <c r="EP302" s="2">
        <v>1</v>
      </c>
      <c r="EQ302" s="2">
        <f t="shared" ref="EQ302:ET302" si="731">EP302*1.0215</f>
        <v>1.0215000000000001</v>
      </c>
      <c r="ER302" s="2">
        <f t="shared" si="731"/>
        <v>1.0434622500000001</v>
      </c>
      <c r="ES302" s="2">
        <f t="shared" si="731"/>
        <v>1.0658966883750003</v>
      </c>
      <c r="ET302" s="2">
        <f t="shared" si="731"/>
        <v>1.0888134671750629</v>
      </c>
      <c r="EU302" s="53">
        <f t="shared" si="646"/>
        <v>2819.34</v>
      </c>
      <c r="EV302" s="53">
        <f t="shared" si="689"/>
        <v>0</v>
      </c>
      <c r="EW302" s="69">
        <f t="shared" si="647"/>
        <v>0</v>
      </c>
      <c r="EX302" s="69">
        <f t="shared" si="648"/>
        <v>0</v>
      </c>
      <c r="EY302" s="9">
        <f t="shared" si="703"/>
        <v>0</v>
      </c>
      <c r="EZ302" s="9">
        <f t="shared" si="665"/>
        <v>0</v>
      </c>
      <c r="FA302" s="9">
        <f t="shared" si="666"/>
        <v>0</v>
      </c>
      <c r="FB302" s="9">
        <f t="shared" si="667"/>
        <v>0</v>
      </c>
      <c r="FC302" t="s">
        <v>1541</v>
      </c>
    </row>
    <row r="303" spans="1:159" x14ac:dyDescent="0.25">
      <c r="A303" s="2">
        <v>1.2</v>
      </c>
      <c r="B303" s="3" t="s">
        <v>761</v>
      </c>
      <c r="C303" s="4" t="s">
        <v>157</v>
      </c>
      <c r="D303" s="2" t="s">
        <v>654</v>
      </c>
      <c r="E303" s="21" t="s">
        <v>655</v>
      </c>
      <c r="F303" s="2"/>
      <c r="G303" s="4" t="s">
        <v>151</v>
      </c>
      <c r="H303" s="6" t="s">
        <v>163</v>
      </c>
      <c r="I303" s="4" t="s">
        <v>167</v>
      </c>
      <c r="J303" s="7" t="s">
        <v>154</v>
      </c>
      <c r="K303" s="75">
        <v>115</v>
      </c>
      <c r="L303" s="81">
        <v>115</v>
      </c>
      <c r="M303" s="56">
        <v>0</v>
      </c>
      <c r="N303" s="86">
        <v>0</v>
      </c>
      <c r="O303" s="6" t="s">
        <v>155</v>
      </c>
      <c r="P303" s="2" t="s">
        <v>352</v>
      </c>
      <c r="Q303" s="200">
        <f>VLOOKUP(P303,Contingencies!$A$2:$D$7,4,FALSE)</f>
        <v>0.2</v>
      </c>
      <c r="R303" s="53">
        <f t="shared" si="608"/>
        <v>939.7800000000002</v>
      </c>
      <c r="S303" s="67">
        <f t="shared" si="649"/>
        <v>0</v>
      </c>
      <c r="T303" s="4"/>
      <c r="U303" s="2"/>
      <c r="V303" s="2"/>
      <c r="W303" s="42"/>
      <c r="X303" s="38"/>
      <c r="Y303" s="38"/>
      <c r="Z303" s="38"/>
      <c r="AA303" s="38"/>
      <c r="AB303" s="38"/>
      <c r="AC303" s="38"/>
      <c r="AD303" s="2"/>
      <c r="AE303" s="4">
        <v>20</v>
      </c>
      <c r="AF303" s="4">
        <v>20</v>
      </c>
      <c r="AG303" s="2">
        <f t="shared" si="650"/>
        <v>40</v>
      </c>
      <c r="AH303" s="51">
        <f t="shared" si="668"/>
        <v>0.26666666666666666</v>
      </c>
      <c r="AI303" s="53">
        <f t="shared" si="609"/>
        <v>0</v>
      </c>
      <c r="AJ303" s="53">
        <f t="shared" si="610"/>
        <v>0</v>
      </c>
      <c r="AK303" s="53">
        <f t="shared" si="611"/>
        <v>0</v>
      </c>
      <c r="AL303" s="53">
        <f t="shared" si="612"/>
        <v>0</v>
      </c>
      <c r="AM303" s="53">
        <f t="shared" si="613"/>
        <v>0</v>
      </c>
      <c r="AN303" s="53">
        <f t="shared" si="614"/>
        <v>0</v>
      </c>
      <c r="AO303" s="53">
        <f t="shared" si="615"/>
        <v>0</v>
      </c>
      <c r="AP303" s="53">
        <f t="shared" si="616"/>
        <v>0</v>
      </c>
      <c r="AQ303" s="53">
        <f t="shared" si="617"/>
        <v>0</v>
      </c>
      <c r="AR303" s="53">
        <f t="shared" si="618"/>
        <v>0</v>
      </c>
      <c r="AS303" s="53">
        <f t="shared" si="619"/>
        <v>2349.4500000000003</v>
      </c>
      <c r="AT303" s="53">
        <f t="shared" si="620"/>
        <v>2349.4500000000003</v>
      </c>
      <c r="AU303" s="10">
        <f t="shared" si="669"/>
        <v>4698.9000000000005</v>
      </c>
      <c r="AV303" s="54">
        <f t="shared" si="690"/>
        <v>0</v>
      </c>
      <c r="AW303" s="10">
        <f t="shared" si="670"/>
        <v>4698.9000000000005</v>
      </c>
      <c r="AX303" s="53" cm="1">
        <f t="array" aca="1" ref="AX303" ca="1">AU303*CELL("contents",$Q303)</f>
        <v>939.7800000000002</v>
      </c>
      <c r="AY303" s="53" cm="1">
        <f t="array" aca="1" ref="AY303" ca="1">AV303*CELL("contents",$Q303)</f>
        <v>0</v>
      </c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>
        <f t="shared" si="671"/>
        <v>0</v>
      </c>
      <c r="BM303" s="51">
        <f t="shared" si="672"/>
        <v>0</v>
      </c>
      <c r="BN303" s="53">
        <f t="shared" si="621"/>
        <v>0</v>
      </c>
      <c r="BO303" s="53">
        <f t="shared" si="622"/>
        <v>0</v>
      </c>
      <c r="BP303" s="53">
        <f t="shared" si="623"/>
        <v>0</v>
      </c>
      <c r="BQ303" s="53">
        <f t="shared" si="624"/>
        <v>0</v>
      </c>
      <c r="BR303" s="53">
        <f t="shared" si="625"/>
        <v>0</v>
      </c>
      <c r="BS303" s="53">
        <f t="shared" si="626"/>
        <v>0</v>
      </c>
      <c r="BT303" s="53">
        <f t="shared" si="627"/>
        <v>0</v>
      </c>
      <c r="BU303" s="53">
        <f t="shared" si="628"/>
        <v>0</v>
      </c>
      <c r="BV303" s="53">
        <f t="shared" si="629"/>
        <v>0</v>
      </c>
      <c r="BW303" s="53">
        <f t="shared" si="630"/>
        <v>0</v>
      </c>
      <c r="BX303" s="53">
        <f t="shared" si="631"/>
        <v>0</v>
      </c>
      <c r="BY303" s="53">
        <f t="shared" si="632"/>
        <v>0</v>
      </c>
      <c r="BZ303" s="10">
        <f t="shared" si="673"/>
        <v>0</v>
      </c>
      <c r="CA303" s="54">
        <f t="shared" si="674"/>
        <v>0</v>
      </c>
      <c r="CB303" s="10">
        <f t="shared" si="675"/>
        <v>0</v>
      </c>
      <c r="CC303" s="53" cm="1">
        <f t="array" aca="1" ref="CC303" ca="1">BZ303*CELL("contents",$Q303)</f>
        <v>0</v>
      </c>
      <c r="CD303" s="53" cm="1">
        <f t="array" aca="1" ref="CD303" ca="1">CA303*CELL("contents",$Q303)</f>
        <v>0</v>
      </c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>
        <f t="shared" si="676"/>
        <v>0</v>
      </c>
      <c r="CR303" s="51">
        <f t="shared" si="677"/>
        <v>0</v>
      </c>
      <c r="CS303" s="53">
        <f t="shared" si="678"/>
        <v>0</v>
      </c>
      <c r="CT303" s="53">
        <f t="shared" si="691"/>
        <v>0</v>
      </c>
      <c r="CU303" s="53">
        <f t="shared" si="692"/>
        <v>0</v>
      </c>
      <c r="CV303" s="53">
        <f t="shared" si="693"/>
        <v>0</v>
      </c>
      <c r="CW303" s="53">
        <f t="shared" si="694"/>
        <v>0</v>
      </c>
      <c r="CX303" s="53">
        <f t="shared" si="695"/>
        <v>0</v>
      </c>
      <c r="CY303" s="53">
        <f t="shared" si="696"/>
        <v>0</v>
      </c>
      <c r="CZ303" s="53">
        <f t="shared" si="697"/>
        <v>0</v>
      </c>
      <c r="DA303" s="53">
        <f t="shared" si="698"/>
        <v>0</v>
      </c>
      <c r="DB303" s="53">
        <f t="shared" si="699"/>
        <v>0</v>
      </c>
      <c r="DC303" s="53">
        <f t="shared" si="700"/>
        <v>0</v>
      </c>
      <c r="DD303" s="53">
        <f t="shared" si="701"/>
        <v>0</v>
      </c>
      <c r="DE303" s="10">
        <f t="shared" si="679"/>
        <v>0</v>
      </c>
      <c r="DF303" s="54">
        <f t="shared" si="680"/>
        <v>0</v>
      </c>
      <c r="DG303" s="10">
        <f t="shared" si="681"/>
        <v>0</v>
      </c>
      <c r="DH303" s="53" cm="1">
        <f t="array" aca="1" ref="DH303" ca="1">DE303*CELL("contents",$Q303)</f>
        <v>0</v>
      </c>
      <c r="DI303" s="53" cm="1">
        <f t="array" aca="1" ref="DI303" ca="1">DF303*CELL("contents",$Q303)</f>
        <v>0</v>
      </c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>
        <f t="shared" si="682"/>
        <v>0</v>
      </c>
      <c r="DW303" s="51">
        <f t="shared" si="683"/>
        <v>0</v>
      </c>
      <c r="DX303" s="53">
        <f t="shared" si="633"/>
        <v>0</v>
      </c>
      <c r="DY303" s="53">
        <f t="shared" si="634"/>
        <v>0</v>
      </c>
      <c r="DZ303" s="53">
        <f t="shared" si="635"/>
        <v>0</v>
      </c>
      <c r="EA303" s="53">
        <f t="shared" si="636"/>
        <v>0</v>
      </c>
      <c r="EB303" s="53">
        <f t="shared" si="637"/>
        <v>0</v>
      </c>
      <c r="EC303" s="53">
        <f t="shared" si="638"/>
        <v>0</v>
      </c>
      <c r="ED303" s="53">
        <f t="shared" si="639"/>
        <v>0</v>
      </c>
      <c r="EE303" s="53">
        <f t="shared" si="640"/>
        <v>0</v>
      </c>
      <c r="EF303" s="53">
        <f t="shared" si="641"/>
        <v>0</v>
      </c>
      <c r="EG303" s="53">
        <f t="shared" si="642"/>
        <v>0</v>
      </c>
      <c r="EH303" s="53">
        <f t="shared" si="643"/>
        <v>0</v>
      </c>
      <c r="EI303" s="53">
        <f t="shared" si="644"/>
        <v>0</v>
      </c>
      <c r="EJ303" s="10">
        <f t="shared" si="684"/>
        <v>0</v>
      </c>
      <c r="EK303" s="54">
        <f t="shared" si="685"/>
        <v>0</v>
      </c>
      <c r="EL303" s="10">
        <f t="shared" si="686"/>
        <v>0</v>
      </c>
      <c r="EM303" s="53" cm="1">
        <f t="array" aca="1" ref="EM303" ca="1">EJ303*CELL("contents",$Q303)</f>
        <v>0</v>
      </c>
      <c r="EN303" s="53" cm="1">
        <f t="array" aca="1" ref="EN303" ca="1">EK303*CELL("contents",$Q303)</f>
        <v>0</v>
      </c>
      <c r="EO303" s="11">
        <f t="shared" si="687"/>
        <v>4698.9000000000005</v>
      </c>
      <c r="EP303" s="2">
        <v>1</v>
      </c>
      <c r="EQ303" s="2">
        <f t="shared" ref="EQ303:ET303" si="732">EP303*1.0215</f>
        <v>1.0215000000000001</v>
      </c>
      <c r="ER303" s="2">
        <f t="shared" si="732"/>
        <v>1.0434622500000001</v>
      </c>
      <c r="ES303" s="2">
        <f t="shared" si="732"/>
        <v>1.0658966883750003</v>
      </c>
      <c r="ET303" s="2">
        <f t="shared" si="732"/>
        <v>1.0888134671750629</v>
      </c>
      <c r="EU303" s="53">
        <f t="shared" si="646"/>
        <v>4698.9000000000005</v>
      </c>
      <c r="EV303" s="53">
        <f t="shared" si="689"/>
        <v>0</v>
      </c>
      <c r="EW303" s="69">
        <f t="shared" si="647"/>
        <v>0</v>
      </c>
      <c r="EX303" s="69">
        <f t="shared" si="648"/>
        <v>0</v>
      </c>
      <c r="EY303" s="9">
        <f t="shared" si="703"/>
        <v>0</v>
      </c>
      <c r="EZ303" s="9">
        <f t="shared" si="665"/>
        <v>0</v>
      </c>
      <c r="FA303" s="9">
        <f t="shared" si="666"/>
        <v>0</v>
      </c>
      <c r="FB303" s="9">
        <f t="shared" si="667"/>
        <v>0</v>
      </c>
      <c r="FC303" t="s">
        <v>1541</v>
      </c>
    </row>
    <row r="304" spans="1:159" x14ac:dyDescent="0.25">
      <c r="A304" s="2">
        <v>1.2</v>
      </c>
      <c r="B304" s="3" t="s">
        <v>762</v>
      </c>
      <c r="C304" s="4" t="s">
        <v>157</v>
      </c>
      <c r="D304" s="2" t="s">
        <v>417</v>
      </c>
      <c r="E304" s="21" t="s">
        <v>657</v>
      </c>
      <c r="F304" s="2"/>
      <c r="G304" s="4" t="s">
        <v>151</v>
      </c>
      <c r="H304" s="6" t="s">
        <v>163</v>
      </c>
      <c r="I304" s="4" t="s">
        <v>167</v>
      </c>
      <c r="J304" s="7" t="s">
        <v>154</v>
      </c>
      <c r="K304" s="75">
        <v>115</v>
      </c>
      <c r="L304" s="81">
        <v>115</v>
      </c>
      <c r="M304" s="56">
        <v>0</v>
      </c>
      <c r="N304" s="86">
        <v>0</v>
      </c>
      <c r="O304" s="6" t="s">
        <v>155</v>
      </c>
      <c r="P304" s="2" t="s">
        <v>352</v>
      </c>
      <c r="Q304" s="200">
        <f>VLOOKUP(P304,Contingencies!$A$2:$D$7,4,FALSE)</f>
        <v>0.2</v>
      </c>
      <c r="R304" s="53">
        <f t="shared" si="608"/>
        <v>939.7800000000002</v>
      </c>
      <c r="S304" s="67">
        <f t="shared" si="649"/>
        <v>0</v>
      </c>
      <c r="T304" s="4"/>
      <c r="U304" s="2"/>
      <c r="V304" s="2"/>
      <c r="W304" s="42"/>
      <c r="X304" s="38"/>
      <c r="Y304" s="38"/>
      <c r="Z304" s="38"/>
      <c r="AA304" s="38"/>
      <c r="AB304" s="38"/>
      <c r="AC304" s="38"/>
      <c r="AD304" s="2"/>
      <c r="AE304" s="2"/>
      <c r="AF304" s="4">
        <v>40</v>
      </c>
      <c r="AG304" s="2">
        <f t="shared" si="650"/>
        <v>40</v>
      </c>
      <c r="AH304" s="51">
        <f t="shared" si="668"/>
        <v>0.26666666666666666</v>
      </c>
      <c r="AI304" s="53">
        <f t="shared" si="609"/>
        <v>0</v>
      </c>
      <c r="AJ304" s="53">
        <f t="shared" si="610"/>
        <v>0</v>
      </c>
      <c r="AK304" s="53">
        <f t="shared" si="611"/>
        <v>0</v>
      </c>
      <c r="AL304" s="53">
        <f t="shared" si="612"/>
        <v>0</v>
      </c>
      <c r="AM304" s="53">
        <f t="shared" si="613"/>
        <v>0</v>
      </c>
      <c r="AN304" s="53">
        <f t="shared" si="614"/>
        <v>0</v>
      </c>
      <c r="AO304" s="53">
        <f t="shared" si="615"/>
        <v>0</v>
      </c>
      <c r="AP304" s="53">
        <f t="shared" si="616"/>
        <v>0</v>
      </c>
      <c r="AQ304" s="53">
        <f t="shared" si="617"/>
        <v>0</v>
      </c>
      <c r="AR304" s="53">
        <f t="shared" si="618"/>
        <v>0</v>
      </c>
      <c r="AS304" s="53">
        <f t="shared" si="619"/>
        <v>0</v>
      </c>
      <c r="AT304" s="53">
        <f t="shared" si="620"/>
        <v>4698.9000000000005</v>
      </c>
      <c r="AU304" s="10">
        <f t="shared" si="669"/>
        <v>4698.9000000000005</v>
      </c>
      <c r="AV304" s="54">
        <f t="shared" si="690"/>
        <v>0</v>
      </c>
      <c r="AW304" s="10">
        <f t="shared" si="670"/>
        <v>4698.9000000000005</v>
      </c>
      <c r="AX304" s="53" cm="1">
        <f t="array" aca="1" ref="AX304" ca="1">AU304*CELL("contents",$Q304)</f>
        <v>939.7800000000002</v>
      </c>
      <c r="AY304" s="53" cm="1">
        <f t="array" aca="1" ref="AY304" ca="1">AV304*CELL("contents",$Q304)</f>
        <v>0</v>
      </c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>
        <f t="shared" si="671"/>
        <v>0</v>
      </c>
      <c r="BM304" s="51">
        <f t="shared" si="672"/>
        <v>0</v>
      </c>
      <c r="BN304" s="53">
        <f t="shared" si="621"/>
        <v>0</v>
      </c>
      <c r="BO304" s="53">
        <f t="shared" si="622"/>
        <v>0</v>
      </c>
      <c r="BP304" s="53">
        <f t="shared" si="623"/>
        <v>0</v>
      </c>
      <c r="BQ304" s="53">
        <f t="shared" si="624"/>
        <v>0</v>
      </c>
      <c r="BR304" s="53">
        <f t="shared" si="625"/>
        <v>0</v>
      </c>
      <c r="BS304" s="53">
        <f t="shared" si="626"/>
        <v>0</v>
      </c>
      <c r="BT304" s="53">
        <f t="shared" si="627"/>
        <v>0</v>
      </c>
      <c r="BU304" s="53">
        <f t="shared" si="628"/>
        <v>0</v>
      </c>
      <c r="BV304" s="53">
        <f t="shared" si="629"/>
        <v>0</v>
      </c>
      <c r="BW304" s="53">
        <f t="shared" si="630"/>
        <v>0</v>
      </c>
      <c r="BX304" s="53">
        <f t="shared" si="631"/>
        <v>0</v>
      </c>
      <c r="BY304" s="53">
        <f t="shared" si="632"/>
        <v>0</v>
      </c>
      <c r="BZ304" s="10">
        <f t="shared" si="673"/>
        <v>0</v>
      </c>
      <c r="CA304" s="54">
        <f t="shared" si="674"/>
        <v>0</v>
      </c>
      <c r="CB304" s="10">
        <f t="shared" si="675"/>
        <v>0</v>
      </c>
      <c r="CC304" s="53" cm="1">
        <f t="array" aca="1" ref="CC304" ca="1">BZ304*CELL("contents",$Q304)</f>
        <v>0</v>
      </c>
      <c r="CD304" s="53" cm="1">
        <f t="array" aca="1" ref="CD304" ca="1">CA304*CELL("contents",$Q304)</f>
        <v>0</v>
      </c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>
        <f t="shared" si="676"/>
        <v>0</v>
      </c>
      <c r="CR304" s="51">
        <f t="shared" si="677"/>
        <v>0</v>
      </c>
      <c r="CS304" s="53">
        <f t="shared" si="678"/>
        <v>0</v>
      </c>
      <c r="CT304" s="53">
        <f t="shared" si="691"/>
        <v>0</v>
      </c>
      <c r="CU304" s="53">
        <f t="shared" si="692"/>
        <v>0</v>
      </c>
      <c r="CV304" s="53">
        <f t="shared" si="693"/>
        <v>0</v>
      </c>
      <c r="CW304" s="53">
        <f t="shared" si="694"/>
        <v>0</v>
      </c>
      <c r="CX304" s="53">
        <f t="shared" si="695"/>
        <v>0</v>
      </c>
      <c r="CY304" s="53">
        <f t="shared" si="696"/>
        <v>0</v>
      </c>
      <c r="CZ304" s="53">
        <f t="shared" si="697"/>
        <v>0</v>
      </c>
      <c r="DA304" s="53">
        <f t="shared" si="698"/>
        <v>0</v>
      </c>
      <c r="DB304" s="53">
        <f t="shared" si="699"/>
        <v>0</v>
      </c>
      <c r="DC304" s="53">
        <f t="shared" si="700"/>
        <v>0</v>
      </c>
      <c r="DD304" s="53">
        <f t="shared" si="701"/>
        <v>0</v>
      </c>
      <c r="DE304" s="10">
        <f t="shared" si="679"/>
        <v>0</v>
      </c>
      <c r="DF304" s="54">
        <f t="shared" si="680"/>
        <v>0</v>
      </c>
      <c r="DG304" s="10">
        <f t="shared" si="681"/>
        <v>0</v>
      </c>
      <c r="DH304" s="53" cm="1">
        <f t="array" aca="1" ref="DH304" ca="1">DE304*CELL("contents",$Q304)</f>
        <v>0</v>
      </c>
      <c r="DI304" s="53" cm="1">
        <f t="array" aca="1" ref="DI304" ca="1">DF304*CELL("contents",$Q304)</f>
        <v>0</v>
      </c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>
        <f t="shared" si="682"/>
        <v>0</v>
      </c>
      <c r="DW304" s="51">
        <f t="shared" si="683"/>
        <v>0</v>
      </c>
      <c r="DX304" s="53">
        <f t="shared" si="633"/>
        <v>0</v>
      </c>
      <c r="DY304" s="53">
        <f t="shared" si="634"/>
        <v>0</v>
      </c>
      <c r="DZ304" s="53">
        <f t="shared" si="635"/>
        <v>0</v>
      </c>
      <c r="EA304" s="53">
        <f t="shared" si="636"/>
        <v>0</v>
      </c>
      <c r="EB304" s="53">
        <f t="shared" si="637"/>
        <v>0</v>
      </c>
      <c r="EC304" s="53">
        <f t="shared" si="638"/>
        <v>0</v>
      </c>
      <c r="ED304" s="53">
        <f t="shared" si="639"/>
        <v>0</v>
      </c>
      <c r="EE304" s="53">
        <f t="shared" si="640"/>
        <v>0</v>
      </c>
      <c r="EF304" s="53">
        <f t="shared" si="641"/>
        <v>0</v>
      </c>
      <c r="EG304" s="53">
        <f t="shared" si="642"/>
        <v>0</v>
      </c>
      <c r="EH304" s="53">
        <f t="shared" si="643"/>
        <v>0</v>
      </c>
      <c r="EI304" s="53">
        <f t="shared" si="644"/>
        <v>0</v>
      </c>
      <c r="EJ304" s="10">
        <f t="shared" si="684"/>
        <v>0</v>
      </c>
      <c r="EK304" s="54">
        <f t="shared" si="685"/>
        <v>0</v>
      </c>
      <c r="EL304" s="10">
        <f t="shared" si="686"/>
        <v>0</v>
      </c>
      <c r="EM304" s="53" cm="1">
        <f t="array" aca="1" ref="EM304" ca="1">EJ304*CELL("contents",$Q304)</f>
        <v>0</v>
      </c>
      <c r="EN304" s="53" cm="1">
        <f t="array" aca="1" ref="EN304" ca="1">EK304*CELL("contents",$Q304)</f>
        <v>0</v>
      </c>
      <c r="EO304" s="11">
        <f t="shared" si="687"/>
        <v>4698.9000000000005</v>
      </c>
      <c r="EP304" s="2">
        <v>1</v>
      </c>
      <c r="EQ304" s="2">
        <f t="shared" ref="EQ304:ET304" si="733">EP304*1.0215</f>
        <v>1.0215000000000001</v>
      </c>
      <c r="ER304" s="2">
        <f t="shared" si="733"/>
        <v>1.0434622500000001</v>
      </c>
      <c r="ES304" s="2">
        <f t="shared" si="733"/>
        <v>1.0658966883750003</v>
      </c>
      <c r="ET304" s="2">
        <f t="shared" si="733"/>
        <v>1.0888134671750629</v>
      </c>
      <c r="EU304" s="53">
        <f t="shared" si="646"/>
        <v>4698.9000000000005</v>
      </c>
      <c r="EV304" s="53">
        <f t="shared" si="689"/>
        <v>0</v>
      </c>
      <c r="EW304" s="69">
        <f t="shared" si="647"/>
        <v>0</v>
      </c>
      <c r="EX304" s="69">
        <f t="shared" si="648"/>
        <v>0</v>
      </c>
      <c r="EY304" s="9">
        <f t="shared" si="703"/>
        <v>0</v>
      </c>
      <c r="EZ304" s="9">
        <f t="shared" si="665"/>
        <v>0</v>
      </c>
      <c r="FA304" s="9">
        <f t="shared" si="666"/>
        <v>0</v>
      </c>
      <c r="FB304" s="9">
        <f t="shared" si="667"/>
        <v>0</v>
      </c>
      <c r="FC304" t="s">
        <v>1541</v>
      </c>
    </row>
    <row r="305" spans="1:159" x14ac:dyDescent="0.25">
      <c r="A305" s="2">
        <v>1.2</v>
      </c>
      <c r="B305" s="3" t="s">
        <v>763</v>
      </c>
      <c r="C305" s="4" t="s">
        <v>157</v>
      </c>
      <c r="D305" s="2" t="s">
        <v>764</v>
      </c>
      <c r="E305" s="21" t="s">
        <v>764</v>
      </c>
      <c r="F305" s="2"/>
      <c r="G305" s="4" t="s">
        <v>151</v>
      </c>
      <c r="H305" s="6" t="s">
        <v>163</v>
      </c>
      <c r="I305" s="4" t="s">
        <v>167</v>
      </c>
      <c r="J305" s="7" t="s">
        <v>154</v>
      </c>
      <c r="K305" s="75">
        <v>115</v>
      </c>
      <c r="L305" s="81">
        <v>115</v>
      </c>
      <c r="M305" s="57">
        <v>0</v>
      </c>
      <c r="N305" s="86">
        <v>0</v>
      </c>
      <c r="O305" s="6" t="s">
        <v>155</v>
      </c>
      <c r="P305" s="2" t="s">
        <v>352</v>
      </c>
      <c r="Q305" s="200">
        <f>VLOOKUP(P305,Contingencies!$A$2:$D$7,4,FALSE)</f>
        <v>0.2</v>
      </c>
      <c r="R305" s="53">
        <f t="shared" si="608"/>
        <v>1409.67</v>
      </c>
      <c r="S305" s="67">
        <f t="shared" si="649"/>
        <v>0</v>
      </c>
      <c r="T305" s="4"/>
      <c r="U305" s="2"/>
      <c r="V305" s="2"/>
      <c r="W305" s="42"/>
      <c r="X305" s="38"/>
      <c r="Y305" s="38"/>
      <c r="Z305" s="38"/>
      <c r="AA305" s="38"/>
      <c r="AB305" s="37">
        <v>30</v>
      </c>
      <c r="AC305" s="37">
        <v>30</v>
      </c>
      <c r="AD305" s="2"/>
      <c r="AE305" s="2"/>
      <c r="AF305" s="2"/>
      <c r="AG305" s="2">
        <f t="shared" si="650"/>
        <v>60</v>
      </c>
      <c r="AH305" s="51">
        <f t="shared" si="668"/>
        <v>0.4</v>
      </c>
      <c r="AI305" s="53">
        <f t="shared" si="609"/>
        <v>0</v>
      </c>
      <c r="AJ305" s="53">
        <f t="shared" si="610"/>
        <v>0</v>
      </c>
      <c r="AK305" s="53">
        <f t="shared" si="611"/>
        <v>0</v>
      </c>
      <c r="AL305" s="53">
        <f t="shared" si="612"/>
        <v>0</v>
      </c>
      <c r="AM305" s="53">
        <f t="shared" si="613"/>
        <v>0</v>
      </c>
      <c r="AN305" s="53">
        <f t="shared" si="614"/>
        <v>0</v>
      </c>
      <c r="AO305" s="53">
        <f t="shared" si="615"/>
        <v>0</v>
      </c>
      <c r="AP305" s="53">
        <f t="shared" si="616"/>
        <v>3524.1750000000002</v>
      </c>
      <c r="AQ305" s="53">
        <f t="shared" si="617"/>
        <v>3524.1750000000002</v>
      </c>
      <c r="AR305" s="53">
        <f t="shared" si="618"/>
        <v>0</v>
      </c>
      <c r="AS305" s="53">
        <f t="shared" si="619"/>
        <v>0</v>
      </c>
      <c r="AT305" s="53">
        <f t="shared" si="620"/>
        <v>0</v>
      </c>
      <c r="AU305" s="10">
        <f t="shared" si="669"/>
        <v>7048.35</v>
      </c>
      <c r="AV305" s="54">
        <f t="shared" si="690"/>
        <v>0</v>
      </c>
      <c r="AW305" s="10">
        <f t="shared" si="670"/>
        <v>7048.35</v>
      </c>
      <c r="AX305" s="53" cm="1">
        <f t="array" aca="1" ref="AX305" ca="1">AU305*CELL("contents",$Q305)</f>
        <v>1409.67</v>
      </c>
      <c r="AY305" s="53" cm="1">
        <f t="array" aca="1" ref="AY305" ca="1">AV305*CELL("contents",$Q305)</f>
        <v>0</v>
      </c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>
        <f t="shared" si="671"/>
        <v>0</v>
      </c>
      <c r="BM305" s="51">
        <f t="shared" si="672"/>
        <v>0</v>
      </c>
      <c r="BN305" s="53">
        <f t="shared" si="621"/>
        <v>0</v>
      </c>
      <c r="BO305" s="53">
        <f t="shared" si="622"/>
        <v>0</v>
      </c>
      <c r="BP305" s="53">
        <f t="shared" si="623"/>
        <v>0</v>
      </c>
      <c r="BQ305" s="53">
        <f t="shared" si="624"/>
        <v>0</v>
      </c>
      <c r="BR305" s="53">
        <f t="shared" si="625"/>
        <v>0</v>
      </c>
      <c r="BS305" s="53">
        <f t="shared" si="626"/>
        <v>0</v>
      </c>
      <c r="BT305" s="53">
        <f t="shared" si="627"/>
        <v>0</v>
      </c>
      <c r="BU305" s="53">
        <f t="shared" si="628"/>
        <v>0</v>
      </c>
      <c r="BV305" s="53">
        <f t="shared" si="629"/>
        <v>0</v>
      </c>
      <c r="BW305" s="53">
        <f t="shared" si="630"/>
        <v>0</v>
      </c>
      <c r="BX305" s="53">
        <f t="shared" si="631"/>
        <v>0</v>
      </c>
      <c r="BY305" s="53">
        <f t="shared" si="632"/>
        <v>0</v>
      </c>
      <c r="BZ305" s="10">
        <f t="shared" si="673"/>
        <v>0</v>
      </c>
      <c r="CA305" s="54">
        <f t="shared" si="674"/>
        <v>0</v>
      </c>
      <c r="CB305" s="10">
        <f t="shared" si="675"/>
        <v>0</v>
      </c>
      <c r="CC305" s="53" cm="1">
        <f t="array" aca="1" ref="CC305" ca="1">BZ305*CELL("contents",$Q305)</f>
        <v>0</v>
      </c>
      <c r="CD305" s="53" cm="1">
        <f t="array" aca="1" ref="CD305" ca="1">CA305*CELL("contents",$Q305)</f>
        <v>0</v>
      </c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>
        <f t="shared" si="676"/>
        <v>0</v>
      </c>
      <c r="CR305" s="51">
        <f t="shared" si="677"/>
        <v>0</v>
      </c>
      <c r="CS305" s="53">
        <f t="shared" si="678"/>
        <v>0</v>
      </c>
      <c r="CT305" s="53">
        <f t="shared" si="691"/>
        <v>0</v>
      </c>
      <c r="CU305" s="53">
        <f t="shared" si="692"/>
        <v>0</v>
      </c>
      <c r="CV305" s="53">
        <f t="shared" si="693"/>
        <v>0</v>
      </c>
      <c r="CW305" s="53">
        <f t="shared" si="694"/>
        <v>0</v>
      </c>
      <c r="CX305" s="53">
        <f t="shared" si="695"/>
        <v>0</v>
      </c>
      <c r="CY305" s="53">
        <f t="shared" si="696"/>
        <v>0</v>
      </c>
      <c r="CZ305" s="53">
        <f t="shared" si="697"/>
        <v>0</v>
      </c>
      <c r="DA305" s="53">
        <f t="shared" si="698"/>
        <v>0</v>
      </c>
      <c r="DB305" s="53">
        <f t="shared" si="699"/>
        <v>0</v>
      </c>
      <c r="DC305" s="53">
        <f t="shared" si="700"/>
        <v>0</v>
      </c>
      <c r="DD305" s="53">
        <f t="shared" si="701"/>
        <v>0</v>
      </c>
      <c r="DE305" s="10">
        <f t="shared" si="679"/>
        <v>0</v>
      </c>
      <c r="DF305" s="54">
        <f t="shared" si="680"/>
        <v>0</v>
      </c>
      <c r="DG305" s="10">
        <f t="shared" si="681"/>
        <v>0</v>
      </c>
      <c r="DH305" s="53" cm="1">
        <f t="array" aca="1" ref="DH305" ca="1">DE305*CELL("contents",$Q305)</f>
        <v>0</v>
      </c>
      <c r="DI305" s="53" cm="1">
        <f t="array" aca="1" ref="DI305" ca="1">DF305*CELL("contents",$Q305)</f>
        <v>0</v>
      </c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>
        <f t="shared" si="682"/>
        <v>0</v>
      </c>
      <c r="DW305" s="51">
        <f t="shared" si="683"/>
        <v>0</v>
      </c>
      <c r="DX305" s="53">
        <f t="shared" si="633"/>
        <v>0</v>
      </c>
      <c r="DY305" s="53">
        <f t="shared" si="634"/>
        <v>0</v>
      </c>
      <c r="DZ305" s="53">
        <f t="shared" si="635"/>
        <v>0</v>
      </c>
      <c r="EA305" s="53">
        <f t="shared" si="636"/>
        <v>0</v>
      </c>
      <c r="EB305" s="53">
        <f t="shared" si="637"/>
        <v>0</v>
      </c>
      <c r="EC305" s="53">
        <f t="shared" si="638"/>
        <v>0</v>
      </c>
      <c r="ED305" s="53">
        <f t="shared" si="639"/>
        <v>0</v>
      </c>
      <c r="EE305" s="53">
        <f t="shared" si="640"/>
        <v>0</v>
      </c>
      <c r="EF305" s="53">
        <f t="shared" si="641"/>
        <v>0</v>
      </c>
      <c r="EG305" s="53">
        <f t="shared" si="642"/>
        <v>0</v>
      </c>
      <c r="EH305" s="53">
        <f t="shared" si="643"/>
        <v>0</v>
      </c>
      <c r="EI305" s="53">
        <f t="shared" si="644"/>
        <v>0</v>
      </c>
      <c r="EJ305" s="10">
        <f t="shared" si="684"/>
        <v>0</v>
      </c>
      <c r="EK305" s="54">
        <f t="shared" si="685"/>
        <v>0</v>
      </c>
      <c r="EL305" s="10">
        <f t="shared" si="686"/>
        <v>0</v>
      </c>
      <c r="EM305" s="53" cm="1">
        <f t="array" aca="1" ref="EM305" ca="1">EJ305*CELL("contents",$Q305)</f>
        <v>0</v>
      </c>
      <c r="EN305" s="53" cm="1">
        <f t="array" aca="1" ref="EN305" ca="1">EK305*CELL("contents",$Q305)</f>
        <v>0</v>
      </c>
      <c r="EO305" s="11">
        <f t="shared" si="687"/>
        <v>7048.35</v>
      </c>
      <c r="EP305" s="2">
        <v>1</v>
      </c>
      <c r="EQ305" s="2">
        <f t="shared" ref="EQ305:ET305" si="734">EP305*1.0215</f>
        <v>1.0215000000000001</v>
      </c>
      <c r="ER305" s="2">
        <f t="shared" si="734"/>
        <v>1.0434622500000001</v>
      </c>
      <c r="ES305" s="2">
        <f t="shared" si="734"/>
        <v>1.0658966883750003</v>
      </c>
      <c r="ET305" s="2">
        <f t="shared" si="734"/>
        <v>1.0888134671750629</v>
      </c>
      <c r="EU305" s="53">
        <f t="shared" si="646"/>
        <v>7048.35</v>
      </c>
      <c r="EV305" s="53">
        <f t="shared" si="689"/>
        <v>0</v>
      </c>
      <c r="EW305" s="69">
        <f t="shared" si="647"/>
        <v>0</v>
      </c>
      <c r="EX305" s="69">
        <f t="shared" si="648"/>
        <v>0</v>
      </c>
      <c r="EY305" s="9">
        <f t="shared" si="703"/>
        <v>0</v>
      </c>
      <c r="EZ305" s="9">
        <f t="shared" si="665"/>
        <v>0</v>
      </c>
      <c r="FA305" s="9">
        <f t="shared" si="666"/>
        <v>0</v>
      </c>
      <c r="FB305" s="9">
        <f t="shared" si="667"/>
        <v>0</v>
      </c>
      <c r="FC305" t="s">
        <v>1541</v>
      </c>
    </row>
    <row r="306" spans="1:159" x14ac:dyDescent="0.25">
      <c r="A306" s="2">
        <v>1.2</v>
      </c>
      <c r="B306" s="3" t="s">
        <v>763</v>
      </c>
      <c r="C306" s="4" t="s">
        <v>157</v>
      </c>
      <c r="D306" s="2" t="s">
        <v>764</v>
      </c>
      <c r="E306" s="21" t="s">
        <v>764</v>
      </c>
      <c r="F306" s="2"/>
      <c r="G306" s="4" t="s">
        <v>347</v>
      </c>
      <c r="H306" s="6" t="s">
        <v>347</v>
      </c>
      <c r="I306" s="4"/>
      <c r="J306" s="4" t="s">
        <v>268</v>
      </c>
      <c r="K306" s="75"/>
      <c r="L306" s="80">
        <v>1</v>
      </c>
      <c r="M306" s="56">
        <v>0</v>
      </c>
      <c r="N306" s="86">
        <v>0.53</v>
      </c>
      <c r="O306" s="6" t="s">
        <v>155</v>
      </c>
      <c r="P306" s="2" t="s">
        <v>173</v>
      </c>
      <c r="Q306" s="200">
        <f>VLOOKUP(P306,Contingencies!$A$2:$D$7,4,FALSE)</f>
        <v>0.125</v>
      </c>
      <c r="R306" s="53">
        <f t="shared" si="608"/>
        <v>313.75</v>
      </c>
      <c r="S306" s="67">
        <f t="shared" si="649"/>
        <v>0</v>
      </c>
      <c r="T306" s="4"/>
      <c r="U306" s="2"/>
      <c r="V306" s="2"/>
      <c r="W306" s="42"/>
      <c r="X306" s="2"/>
      <c r="Y306" s="38"/>
      <c r="Z306" s="38"/>
      <c r="AA306" s="38"/>
      <c r="AB306" s="37">
        <v>2510</v>
      </c>
      <c r="AC306" s="37"/>
      <c r="AD306" s="2"/>
      <c r="AE306" s="2"/>
      <c r="AF306" s="2"/>
      <c r="AG306" s="2">
        <f t="shared" si="650"/>
        <v>0</v>
      </c>
      <c r="AH306" s="51">
        <f t="shared" si="668"/>
        <v>0</v>
      </c>
      <c r="AI306" s="53">
        <f t="shared" si="609"/>
        <v>0</v>
      </c>
      <c r="AJ306" s="53">
        <f t="shared" si="610"/>
        <v>0</v>
      </c>
      <c r="AK306" s="53">
        <f t="shared" si="611"/>
        <v>0</v>
      </c>
      <c r="AL306" s="53">
        <f t="shared" si="612"/>
        <v>0</v>
      </c>
      <c r="AM306" s="53">
        <f t="shared" si="613"/>
        <v>0</v>
      </c>
      <c r="AN306" s="53">
        <f t="shared" si="614"/>
        <v>0</v>
      </c>
      <c r="AO306" s="53">
        <f t="shared" si="615"/>
        <v>0</v>
      </c>
      <c r="AP306" s="53">
        <f t="shared" si="616"/>
        <v>2510</v>
      </c>
      <c r="AQ306" s="53">
        <f t="shared" si="617"/>
        <v>0</v>
      </c>
      <c r="AR306" s="53">
        <f t="shared" si="618"/>
        <v>0</v>
      </c>
      <c r="AS306" s="53">
        <f t="shared" si="619"/>
        <v>0</v>
      </c>
      <c r="AT306" s="53">
        <f t="shared" si="620"/>
        <v>0</v>
      </c>
      <c r="AU306" s="10">
        <f t="shared" si="669"/>
        <v>2510</v>
      </c>
      <c r="AV306" s="54">
        <f t="shared" si="690"/>
        <v>0</v>
      </c>
      <c r="AW306" s="10">
        <f t="shared" si="670"/>
        <v>2510</v>
      </c>
      <c r="AX306" s="53" cm="1">
        <f t="array" aca="1" ref="AX306" ca="1">AU306*CELL("contents",$Q306)</f>
        <v>313.75</v>
      </c>
      <c r="AY306" s="53" cm="1">
        <f t="array" aca="1" ref="AY306" ca="1">AV306*CELL("contents",$Q306)</f>
        <v>0</v>
      </c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>
        <f t="shared" si="671"/>
        <v>0</v>
      </c>
      <c r="BM306" s="51">
        <f t="shared" si="672"/>
        <v>0</v>
      </c>
      <c r="BN306" s="53">
        <f t="shared" si="621"/>
        <v>0</v>
      </c>
      <c r="BO306" s="53">
        <f t="shared" si="622"/>
        <v>0</v>
      </c>
      <c r="BP306" s="53">
        <f t="shared" si="623"/>
        <v>0</v>
      </c>
      <c r="BQ306" s="53">
        <f t="shared" si="624"/>
        <v>0</v>
      </c>
      <c r="BR306" s="53">
        <f t="shared" si="625"/>
        <v>0</v>
      </c>
      <c r="BS306" s="53">
        <f t="shared" si="626"/>
        <v>0</v>
      </c>
      <c r="BT306" s="53">
        <f t="shared" si="627"/>
        <v>0</v>
      </c>
      <c r="BU306" s="53">
        <f t="shared" si="628"/>
        <v>0</v>
      </c>
      <c r="BV306" s="53">
        <f t="shared" si="629"/>
        <v>0</v>
      </c>
      <c r="BW306" s="53">
        <f t="shared" si="630"/>
        <v>0</v>
      </c>
      <c r="BX306" s="53">
        <f t="shared" si="631"/>
        <v>0</v>
      </c>
      <c r="BY306" s="53">
        <f t="shared" si="632"/>
        <v>0</v>
      </c>
      <c r="BZ306" s="10">
        <f t="shared" si="673"/>
        <v>0</v>
      </c>
      <c r="CA306" s="54">
        <f t="shared" si="674"/>
        <v>0</v>
      </c>
      <c r="CB306" s="10">
        <f t="shared" si="675"/>
        <v>0</v>
      </c>
      <c r="CC306" s="53" cm="1">
        <f t="array" aca="1" ref="CC306" ca="1">BZ306*CELL("contents",$Q306)</f>
        <v>0</v>
      </c>
      <c r="CD306" s="53" cm="1">
        <f t="array" aca="1" ref="CD306" ca="1">CA306*CELL("contents",$Q306)</f>
        <v>0</v>
      </c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>
        <f t="shared" si="676"/>
        <v>0</v>
      </c>
      <c r="CR306" s="51">
        <f t="shared" si="677"/>
        <v>0</v>
      </c>
      <c r="CS306" s="53">
        <f t="shared" si="678"/>
        <v>0</v>
      </c>
      <c r="CT306" s="53">
        <f t="shared" si="691"/>
        <v>0</v>
      </c>
      <c r="CU306" s="53">
        <f t="shared" si="692"/>
        <v>0</v>
      </c>
      <c r="CV306" s="53">
        <f t="shared" si="693"/>
        <v>0</v>
      </c>
      <c r="CW306" s="53">
        <f t="shared" si="694"/>
        <v>0</v>
      </c>
      <c r="CX306" s="53">
        <f t="shared" si="695"/>
        <v>0</v>
      </c>
      <c r="CY306" s="53">
        <f t="shared" si="696"/>
        <v>0</v>
      </c>
      <c r="CZ306" s="53">
        <f t="shared" si="697"/>
        <v>0</v>
      </c>
      <c r="DA306" s="53">
        <f t="shared" si="698"/>
        <v>0</v>
      </c>
      <c r="DB306" s="53">
        <f t="shared" si="699"/>
        <v>0</v>
      </c>
      <c r="DC306" s="53">
        <f t="shared" si="700"/>
        <v>0</v>
      </c>
      <c r="DD306" s="53">
        <f t="shared" si="701"/>
        <v>0</v>
      </c>
      <c r="DE306" s="10">
        <f t="shared" si="679"/>
        <v>0</v>
      </c>
      <c r="DF306" s="54">
        <f t="shared" si="680"/>
        <v>0</v>
      </c>
      <c r="DG306" s="10">
        <f t="shared" si="681"/>
        <v>0</v>
      </c>
      <c r="DH306" s="53" cm="1">
        <f t="array" aca="1" ref="DH306" ca="1">DE306*CELL("contents",$Q306)</f>
        <v>0</v>
      </c>
      <c r="DI306" s="53" cm="1">
        <f t="array" aca="1" ref="DI306" ca="1">DF306*CELL("contents",$Q306)</f>
        <v>0</v>
      </c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>
        <f t="shared" si="682"/>
        <v>0</v>
      </c>
      <c r="DW306" s="51">
        <f t="shared" si="683"/>
        <v>0</v>
      </c>
      <c r="DX306" s="53">
        <f t="shared" si="633"/>
        <v>0</v>
      </c>
      <c r="DY306" s="53">
        <f t="shared" si="634"/>
        <v>0</v>
      </c>
      <c r="DZ306" s="53">
        <f t="shared" si="635"/>
        <v>0</v>
      </c>
      <c r="EA306" s="53">
        <f t="shared" si="636"/>
        <v>0</v>
      </c>
      <c r="EB306" s="53">
        <f t="shared" si="637"/>
        <v>0</v>
      </c>
      <c r="EC306" s="53">
        <f t="shared" si="638"/>
        <v>0</v>
      </c>
      <c r="ED306" s="53">
        <f t="shared" si="639"/>
        <v>0</v>
      </c>
      <c r="EE306" s="53">
        <f t="shared" si="640"/>
        <v>0</v>
      </c>
      <c r="EF306" s="53">
        <f t="shared" si="641"/>
        <v>0</v>
      </c>
      <c r="EG306" s="53">
        <f t="shared" si="642"/>
        <v>0</v>
      </c>
      <c r="EH306" s="53">
        <f t="shared" si="643"/>
        <v>0</v>
      </c>
      <c r="EI306" s="53">
        <f t="shared" si="644"/>
        <v>0</v>
      </c>
      <c r="EJ306" s="10">
        <f t="shared" si="684"/>
        <v>0</v>
      </c>
      <c r="EK306" s="54">
        <f t="shared" si="685"/>
        <v>0</v>
      </c>
      <c r="EL306" s="10">
        <f t="shared" si="686"/>
        <v>0</v>
      </c>
      <c r="EM306" s="53" cm="1">
        <f t="array" aca="1" ref="EM306" ca="1">EJ306*CELL("contents",$Q306)</f>
        <v>0</v>
      </c>
      <c r="EN306" s="53" cm="1">
        <f t="array" aca="1" ref="EN306" ca="1">EK306*CELL("contents",$Q306)</f>
        <v>0</v>
      </c>
      <c r="EO306" s="11">
        <f t="shared" si="687"/>
        <v>2510</v>
      </c>
      <c r="EP306" s="2">
        <v>1</v>
      </c>
      <c r="EQ306" s="2">
        <f t="shared" ref="EQ306:ET306" si="735">EP306*1.0215</f>
        <v>1.0215000000000001</v>
      </c>
      <c r="ER306" s="2">
        <f t="shared" si="735"/>
        <v>1.0434622500000001</v>
      </c>
      <c r="ES306" s="2">
        <f t="shared" si="735"/>
        <v>1.0658966883750003</v>
      </c>
      <c r="ET306" s="2">
        <f t="shared" si="735"/>
        <v>1.0888134671750629</v>
      </c>
      <c r="EU306" s="53">
        <f t="shared" si="646"/>
        <v>0</v>
      </c>
      <c r="EV306" s="53">
        <f t="shared" si="689"/>
        <v>0</v>
      </c>
      <c r="EW306" s="69">
        <f t="shared" si="647"/>
        <v>0</v>
      </c>
      <c r="EX306" s="69">
        <f t="shared" si="648"/>
        <v>0</v>
      </c>
      <c r="EY306" s="9">
        <f t="shared" si="703"/>
        <v>0</v>
      </c>
      <c r="EZ306" s="9">
        <f t="shared" si="665"/>
        <v>0</v>
      </c>
      <c r="FA306" s="9">
        <f t="shared" si="666"/>
        <v>0</v>
      </c>
      <c r="FB306" s="9">
        <f t="shared" si="667"/>
        <v>0</v>
      </c>
      <c r="FC306" t="s">
        <v>1541</v>
      </c>
    </row>
    <row r="307" spans="1:159" x14ac:dyDescent="0.25">
      <c r="A307" s="2">
        <v>1.2</v>
      </c>
      <c r="B307" s="3" t="s">
        <v>765</v>
      </c>
      <c r="C307" s="4" t="s">
        <v>157</v>
      </c>
      <c r="D307" s="2" t="s">
        <v>766</v>
      </c>
      <c r="E307" s="21" t="s">
        <v>767</v>
      </c>
      <c r="F307" s="2"/>
      <c r="G307" s="4" t="s">
        <v>151</v>
      </c>
      <c r="H307" s="6" t="s">
        <v>163</v>
      </c>
      <c r="I307" s="4" t="s">
        <v>167</v>
      </c>
      <c r="J307" s="7" t="s">
        <v>154</v>
      </c>
      <c r="K307" s="75">
        <v>115</v>
      </c>
      <c r="L307" s="81">
        <v>115</v>
      </c>
      <c r="M307" s="56">
        <v>0</v>
      </c>
      <c r="N307" s="86">
        <v>0</v>
      </c>
      <c r="O307" s="6" t="s">
        <v>155</v>
      </c>
      <c r="P307" s="2" t="s">
        <v>352</v>
      </c>
      <c r="Q307" s="200">
        <f>VLOOKUP(P307,Contingencies!$A$2:$D$7,4,FALSE)</f>
        <v>0.2</v>
      </c>
      <c r="R307" s="53">
        <f t="shared" si="608"/>
        <v>751.82400000000007</v>
      </c>
      <c r="S307" s="67">
        <f t="shared" si="649"/>
        <v>0</v>
      </c>
      <c r="T307" s="4"/>
      <c r="U307" s="2"/>
      <c r="V307" s="2"/>
      <c r="W307" s="42"/>
      <c r="X307" s="38"/>
      <c r="Y307" s="38"/>
      <c r="Z307" s="38"/>
      <c r="AA307" s="38"/>
      <c r="AB307" s="38"/>
      <c r="AC307" s="37">
        <v>16</v>
      </c>
      <c r="AD307" s="4">
        <v>16</v>
      </c>
      <c r="AE307" s="4"/>
      <c r="AF307" s="2"/>
      <c r="AG307" s="2">
        <f t="shared" si="650"/>
        <v>32</v>
      </c>
      <c r="AH307" s="51">
        <f t="shared" si="668"/>
        <v>0.21333333333333332</v>
      </c>
      <c r="AI307" s="53">
        <f t="shared" si="609"/>
        <v>0</v>
      </c>
      <c r="AJ307" s="53">
        <f t="shared" si="610"/>
        <v>0</v>
      </c>
      <c r="AK307" s="53">
        <f t="shared" si="611"/>
        <v>0</v>
      </c>
      <c r="AL307" s="53">
        <f t="shared" si="612"/>
        <v>0</v>
      </c>
      <c r="AM307" s="53">
        <f t="shared" si="613"/>
        <v>0</v>
      </c>
      <c r="AN307" s="53">
        <f t="shared" si="614"/>
        <v>0</v>
      </c>
      <c r="AO307" s="53">
        <f t="shared" si="615"/>
        <v>0</v>
      </c>
      <c r="AP307" s="53">
        <f t="shared" si="616"/>
        <v>0</v>
      </c>
      <c r="AQ307" s="53">
        <f t="shared" si="617"/>
        <v>1879.5600000000002</v>
      </c>
      <c r="AR307" s="53">
        <f t="shared" si="618"/>
        <v>1879.5600000000002</v>
      </c>
      <c r="AS307" s="53">
        <f t="shared" si="619"/>
        <v>0</v>
      </c>
      <c r="AT307" s="53">
        <f t="shared" si="620"/>
        <v>0</v>
      </c>
      <c r="AU307" s="10">
        <f t="shared" si="669"/>
        <v>3759.1200000000003</v>
      </c>
      <c r="AV307" s="54">
        <f t="shared" si="690"/>
        <v>0</v>
      </c>
      <c r="AW307" s="10">
        <f t="shared" si="670"/>
        <v>3759.1200000000003</v>
      </c>
      <c r="AX307" s="53" cm="1">
        <f t="array" aca="1" ref="AX307" ca="1">AU307*CELL("contents",$Q307)</f>
        <v>751.82400000000007</v>
      </c>
      <c r="AY307" s="53" cm="1">
        <f t="array" aca="1" ref="AY307" ca="1">AV307*CELL("contents",$Q307)</f>
        <v>0</v>
      </c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>
        <f t="shared" si="671"/>
        <v>0</v>
      </c>
      <c r="BM307" s="51">
        <f t="shared" si="672"/>
        <v>0</v>
      </c>
      <c r="BN307" s="53">
        <f t="shared" si="621"/>
        <v>0</v>
      </c>
      <c r="BO307" s="53">
        <f t="shared" si="622"/>
        <v>0</v>
      </c>
      <c r="BP307" s="53">
        <f t="shared" si="623"/>
        <v>0</v>
      </c>
      <c r="BQ307" s="53">
        <f t="shared" si="624"/>
        <v>0</v>
      </c>
      <c r="BR307" s="53">
        <f t="shared" si="625"/>
        <v>0</v>
      </c>
      <c r="BS307" s="53">
        <f t="shared" si="626"/>
        <v>0</v>
      </c>
      <c r="BT307" s="53">
        <f t="shared" si="627"/>
        <v>0</v>
      </c>
      <c r="BU307" s="53">
        <f t="shared" si="628"/>
        <v>0</v>
      </c>
      <c r="BV307" s="53">
        <f t="shared" si="629"/>
        <v>0</v>
      </c>
      <c r="BW307" s="53">
        <f t="shared" si="630"/>
        <v>0</v>
      </c>
      <c r="BX307" s="53">
        <f t="shared" si="631"/>
        <v>0</v>
      </c>
      <c r="BY307" s="53">
        <f t="shared" si="632"/>
        <v>0</v>
      </c>
      <c r="BZ307" s="10">
        <f t="shared" si="673"/>
        <v>0</v>
      </c>
      <c r="CA307" s="54">
        <f t="shared" si="674"/>
        <v>0</v>
      </c>
      <c r="CB307" s="10">
        <f t="shared" si="675"/>
        <v>0</v>
      </c>
      <c r="CC307" s="53" cm="1">
        <f t="array" aca="1" ref="CC307" ca="1">BZ307*CELL("contents",$Q307)</f>
        <v>0</v>
      </c>
      <c r="CD307" s="53" cm="1">
        <f t="array" aca="1" ref="CD307" ca="1">CA307*CELL("contents",$Q307)</f>
        <v>0</v>
      </c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>
        <f t="shared" si="676"/>
        <v>0</v>
      </c>
      <c r="CR307" s="51">
        <f t="shared" si="677"/>
        <v>0</v>
      </c>
      <c r="CS307" s="53">
        <f t="shared" si="678"/>
        <v>0</v>
      </c>
      <c r="CT307" s="53">
        <f t="shared" si="691"/>
        <v>0</v>
      </c>
      <c r="CU307" s="53">
        <f t="shared" si="692"/>
        <v>0</v>
      </c>
      <c r="CV307" s="53">
        <f t="shared" si="693"/>
        <v>0</v>
      </c>
      <c r="CW307" s="53">
        <f t="shared" si="694"/>
        <v>0</v>
      </c>
      <c r="CX307" s="53">
        <f t="shared" si="695"/>
        <v>0</v>
      </c>
      <c r="CY307" s="53">
        <f t="shared" si="696"/>
        <v>0</v>
      </c>
      <c r="CZ307" s="53">
        <f t="shared" si="697"/>
        <v>0</v>
      </c>
      <c r="DA307" s="53">
        <f t="shared" si="698"/>
        <v>0</v>
      </c>
      <c r="DB307" s="53">
        <f t="shared" si="699"/>
        <v>0</v>
      </c>
      <c r="DC307" s="53">
        <f t="shared" si="700"/>
        <v>0</v>
      </c>
      <c r="DD307" s="53">
        <f t="shared" si="701"/>
        <v>0</v>
      </c>
      <c r="DE307" s="10">
        <f t="shared" si="679"/>
        <v>0</v>
      </c>
      <c r="DF307" s="54">
        <f t="shared" si="680"/>
        <v>0</v>
      </c>
      <c r="DG307" s="10">
        <f t="shared" si="681"/>
        <v>0</v>
      </c>
      <c r="DH307" s="53" cm="1">
        <f t="array" aca="1" ref="DH307" ca="1">DE307*CELL("contents",$Q307)</f>
        <v>0</v>
      </c>
      <c r="DI307" s="53" cm="1">
        <f t="array" aca="1" ref="DI307" ca="1">DF307*CELL("contents",$Q307)</f>
        <v>0</v>
      </c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>
        <f t="shared" si="682"/>
        <v>0</v>
      </c>
      <c r="DW307" s="51">
        <f t="shared" si="683"/>
        <v>0</v>
      </c>
      <c r="DX307" s="53">
        <f t="shared" si="633"/>
        <v>0</v>
      </c>
      <c r="DY307" s="53">
        <f t="shared" si="634"/>
        <v>0</v>
      </c>
      <c r="DZ307" s="53">
        <f t="shared" si="635"/>
        <v>0</v>
      </c>
      <c r="EA307" s="53">
        <f t="shared" si="636"/>
        <v>0</v>
      </c>
      <c r="EB307" s="53">
        <f t="shared" si="637"/>
        <v>0</v>
      </c>
      <c r="EC307" s="53">
        <f t="shared" si="638"/>
        <v>0</v>
      </c>
      <c r="ED307" s="53">
        <f t="shared" si="639"/>
        <v>0</v>
      </c>
      <c r="EE307" s="53">
        <f t="shared" si="640"/>
        <v>0</v>
      </c>
      <c r="EF307" s="53">
        <f t="shared" si="641"/>
        <v>0</v>
      </c>
      <c r="EG307" s="53">
        <f t="shared" si="642"/>
        <v>0</v>
      </c>
      <c r="EH307" s="53">
        <f t="shared" si="643"/>
        <v>0</v>
      </c>
      <c r="EI307" s="53">
        <f t="shared" si="644"/>
        <v>0</v>
      </c>
      <c r="EJ307" s="10">
        <f t="shared" si="684"/>
        <v>0</v>
      </c>
      <c r="EK307" s="54">
        <f t="shared" si="685"/>
        <v>0</v>
      </c>
      <c r="EL307" s="10">
        <f t="shared" si="686"/>
        <v>0</v>
      </c>
      <c r="EM307" s="53" cm="1">
        <f t="array" aca="1" ref="EM307" ca="1">EJ307*CELL("contents",$Q307)</f>
        <v>0</v>
      </c>
      <c r="EN307" s="53" cm="1">
        <f t="array" aca="1" ref="EN307" ca="1">EK307*CELL("contents",$Q307)</f>
        <v>0</v>
      </c>
      <c r="EO307" s="11">
        <f t="shared" si="687"/>
        <v>3759.1200000000003</v>
      </c>
      <c r="EP307" s="2">
        <v>1</v>
      </c>
      <c r="EQ307" s="2">
        <f t="shared" ref="EQ307:ET307" si="736">EP307*1.0215</f>
        <v>1.0215000000000001</v>
      </c>
      <c r="ER307" s="2">
        <f t="shared" si="736"/>
        <v>1.0434622500000001</v>
      </c>
      <c r="ES307" s="2">
        <f t="shared" si="736"/>
        <v>1.0658966883750003</v>
      </c>
      <c r="ET307" s="2">
        <f t="shared" si="736"/>
        <v>1.0888134671750629</v>
      </c>
      <c r="EU307" s="53">
        <f t="shared" si="646"/>
        <v>3759.1200000000003</v>
      </c>
      <c r="EV307" s="53">
        <f t="shared" si="689"/>
        <v>0</v>
      </c>
      <c r="EW307" s="69">
        <f t="shared" si="647"/>
        <v>0</v>
      </c>
      <c r="EX307" s="69">
        <f t="shared" si="648"/>
        <v>0</v>
      </c>
      <c r="EY307" s="9">
        <f t="shared" si="703"/>
        <v>0</v>
      </c>
      <c r="EZ307" s="9">
        <f t="shared" si="665"/>
        <v>0</v>
      </c>
      <c r="FA307" s="9">
        <f t="shared" si="666"/>
        <v>0</v>
      </c>
      <c r="FB307" s="9">
        <f t="shared" si="667"/>
        <v>0</v>
      </c>
      <c r="FC307" t="s">
        <v>1541</v>
      </c>
    </row>
    <row r="308" spans="1:159" x14ac:dyDescent="0.25">
      <c r="A308" s="2">
        <v>1.2</v>
      </c>
      <c r="B308" s="3" t="s">
        <v>768</v>
      </c>
      <c r="C308" s="4" t="s">
        <v>157</v>
      </c>
      <c r="D308" s="2" t="s">
        <v>769</v>
      </c>
      <c r="E308" s="21" t="s">
        <v>770</v>
      </c>
      <c r="F308" s="2"/>
      <c r="G308" s="4" t="s">
        <v>151</v>
      </c>
      <c r="H308" s="6" t="s">
        <v>163</v>
      </c>
      <c r="I308" s="4" t="s">
        <v>167</v>
      </c>
      <c r="J308" s="7" t="s">
        <v>154</v>
      </c>
      <c r="K308" s="75">
        <v>115</v>
      </c>
      <c r="L308" s="81">
        <v>115</v>
      </c>
      <c r="M308" s="56">
        <v>0</v>
      </c>
      <c r="N308" s="86">
        <v>0</v>
      </c>
      <c r="O308" s="6" t="s">
        <v>155</v>
      </c>
      <c r="P308" s="2" t="s">
        <v>352</v>
      </c>
      <c r="Q308" s="200">
        <f>VLOOKUP(P308,Contingencies!$A$2:$D$7,4,FALSE)</f>
        <v>0.2</v>
      </c>
      <c r="R308" s="53">
        <f t="shared" si="608"/>
        <v>939.7800000000002</v>
      </c>
      <c r="S308" s="67">
        <f t="shared" si="649"/>
        <v>0</v>
      </c>
      <c r="T308" s="4"/>
      <c r="U308" s="2"/>
      <c r="V308" s="2"/>
      <c r="W308" s="42"/>
      <c r="X308" s="38"/>
      <c r="Y308" s="38"/>
      <c r="Z308" s="38"/>
      <c r="AA308" s="38"/>
      <c r="AB308" s="38"/>
      <c r="AC308" s="38"/>
      <c r="AD308" s="2"/>
      <c r="AE308" s="4">
        <v>20</v>
      </c>
      <c r="AF308" s="4">
        <v>20</v>
      </c>
      <c r="AG308" s="2">
        <f t="shared" si="650"/>
        <v>40</v>
      </c>
      <c r="AH308" s="51">
        <f t="shared" si="668"/>
        <v>0.26666666666666666</v>
      </c>
      <c r="AI308" s="53">
        <f t="shared" si="609"/>
        <v>0</v>
      </c>
      <c r="AJ308" s="53">
        <f t="shared" si="610"/>
        <v>0</v>
      </c>
      <c r="AK308" s="53">
        <f t="shared" si="611"/>
        <v>0</v>
      </c>
      <c r="AL308" s="53">
        <f t="shared" si="612"/>
        <v>0</v>
      </c>
      <c r="AM308" s="53">
        <f t="shared" si="613"/>
        <v>0</v>
      </c>
      <c r="AN308" s="53">
        <f t="shared" si="614"/>
        <v>0</v>
      </c>
      <c r="AO308" s="53">
        <f t="shared" si="615"/>
        <v>0</v>
      </c>
      <c r="AP308" s="53">
        <f t="shared" si="616"/>
        <v>0</v>
      </c>
      <c r="AQ308" s="53">
        <f t="shared" si="617"/>
        <v>0</v>
      </c>
      <c r="AR308" s="53">
        <f t="shared" si="618"/>
        <v>0</v>
      </c>
      <c r="AS308" s="53">
        <f t="shared" si="619"/>
        <v>2349.4500000000003</v>
      </c>
      <c r="AT308" s="53">
        <f t="shared" si="620"/>
        <v>2349.4500000000003</v>
      </c>
      <c r="AU308" s="10">
        <f t="shared" si="669"/>
        <v>4698.9000000000005</v>
      </c>
      <c r="AV308" s="54">
        <f t="shared" si="690"/>
        <v>0</v>
      </c>
      <c r="AW308" s="10">
        <f t="shared" si="670"/>
        <v>4698.9000000000005</v>
      </c>
      <c r="AX308" s="53" cm="1">
        <f t="array" aca="1" ref="AX308" ca="1">AU308*CELL("contents",$Q308)</f>
        <v>939.7800000000002</v>
      </c>
      <c r="AY308" s="53" cm="1">
        <f t="array" aca="1" ref="AY308" ca="1">AV308*CELL("contents",$Q308)</f>
        <v>0</v>
      </c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>
        <f t="shared" si="671"/>
        <v>0</v>
      </c>
      <c r="BM308" s="51">
        <f t="shared" si="672"/>
        <v>0</v>
      </c>
      <c r="BN308" s="53">
        <f t="shared" si="621"/>
        <v>0</v>
      </c>
      <c r="BO308" s="53">
        <f t="shared" si="622"/>
        <v>0</v>
      </c>
      <c r="BP308" s="53">
        <f t="shared" si="623"/>
        <v>0</v>
      </c>
      <c r="BQ308" s="53">
        <f t="shared" si="624"/>
        <v>0</v>
      </c>
      <c r="BR308" s="53">
        <f t="shared" si="625"/>
        <v>0</v>
      </c>
      <c r="BS308" s="53">
        <f t="shared" si="626"/>
        <v>0</v>
      </c>
      <c r="BT308" s="53">
        <f t="shared" si="627"/>
        <v>0</v>
      </c>
      <c r="BU308" s="53">
        <f t="shared" si="628"/>
        <v>0</v>
      </c>
      <c r="BV308" s="53">
        <f t="shared" si="629"/>
        <v>0</v>
      </c>
      <c r="BW308" s="53">
        <f t="shared" si="630"/>
        <v>0</v>
      </c>
      <c r="BX308" s="53">
        <f t="shared" si="631"/>
        <v>0</v>
      </c>
      <c r="BY308" s="53">
        <f t="shared" si="632"/>
        <v>0</v>
      </c>
      <c r="BZ308" s="10">
        <f t="shared" si="673"/>
        <v>0</v>
      </c>
      <c r="CA308" s="54">
        <f t="shared" si="674"/>
        <v>0</v>
      </c>
      <c r="CB308" s="10">
        <f t="shared" si="675"/>
        <v>0</v>
      </c>
      <c r="CC308" s="53" cm="1">
        <f t="array" aca="1" ref="CC308" ca="1">BZ308*CELL("contents",$Q308)</f>
        <v>0</v>
      </c>
      <c r="CD308" s="53" cm="1">
        <f t="array" aca="1" ref="CD308" ca="1">CA308*CELL("contents",$Q308)</f>
        <v>0</v>
      </c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>
        <f t="shared" si="676"/>
        <v>0</v>
      </c>
      <c r="CR308" s="51">
        <f t="shared" si="677"/>
        <v>0</v>
      </c>
      <c r="CS308" s="53">
        <f t="shared" si="678"/>
        <v>0</v>
      </c>
      <c r="CT308" s="53">
        <f t="shared" si="691"/>
        <v>0</v>
      </c>
      <c r="CU308" s="53">
        <f t="shared" si="692"/>
        <v>0</v>
      </c>
      <c r="CV308" s="53">
        <f t="shared" si="693"/>
        <v>0</v>
      </c>
      <c r="CW308" s="53">
        <f t="shared" si="694"/>
        <v>0</v>
      </c>
      <c r="CX308" s="53">
        <f t="shared" si="695"/>
        <v>0</v>
      </c>
      <c r="CY308" s="53">
        <f t="shared" si="696"/>
        <v>0</v>
      </c>
      <c r="CZ308" s="53">
        <f t="shared" si="697"/>
        <v>0</v>
      </c>
      <c r="DA308" s="53">
        <f t="shared" si="698"/>
        <v>0</v>
      </c>
      <c r="DB308" s="53">
        <f t="shared" si="699"/>
        <v>0</v>
      </c>
      <c r="DC308" s="53">
        <f t="shared" si="700"/>
        <v>0</v>
      </c>
      <c r="DD308" s="53">
        <f t="shared" si="701"/>
        <v>0</v>
      </c>
      <c r="DE308" s="10">
        <f t="shared" si="679"/>
        <v>0</v>
      </c>
      <c r="DF308" s="54">
        <f t="shared" si="680"/>
        <v>0</v>
      </c>
      <c r="DG308" s="10">
        <f t="shared" si="681"/>
        <v>0</v>
      </c>
      <c r="DH308" s="53" cm="1">
        <f t="array" aca="1" ref="DH308" ca="1">DE308*CELL("contents",$Q308)</f>
        <v>0</v>
      </c>
      <c r="DI308" s="53" cm="1">
        <f t="array" aca="1" ref="DI308" ca="1">DF308*CELL("contents",$Q308)</f>
        <v>0</v>
      </c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>
        <f t="shared" si="682"/>
        <v>0</v>
      </c>
      <c r="DW308" s="51">
        <f t="shared" si="683"/>
        <v>0</v>
      </c>
      <c r="DX308" s="53">
        <f t="shared" si="633"/>
        <v>0</v>
      </c>
      <c r="DY308" s="53">
        <f t="shared" si="634"/>
        <v>0</v>
      </c>
      <c r="DZ308" s="53">
        <f t="shared" si="635"/>
        <v>0</v>
      </c>
      <c r="EA308" s="53">
        <f t="shared" si="636"/>
        <v>0</v>
      </c>
      <c r="EB308" s="53">
        <f t="shared" si="637"/>
        <v>0</v>
      </c>
      <c r="EC308" s="53">
        <f t="shared" si="638"/>
        <v>0</v>
      </c>
      <c r="ED308" s="53">
        <f t="shared" si="639"/>
        <v>0</v>
      </c>
      <c r="EE308" s="53">
        <f t="shared" si="640"/>
        <v>0</v>
      </c>
      <c r="EF308" s="53">
        <f t="shared" si="641"/>
        <v>0</v>
      </c>
      <c r="EG308" s="53">
        <f t="shared" si="642"/>
        <v>0</v>
      </c>
      <c r="EH308" s="53">
        <f t="shared" si="643"/>
        <v>0</v>
      </c>
      <c r="EI308" s="53">
        <f t="shared" si="644"/>
        <v>0</v>
      </c>
      <c r="EJ308" s="10">
        <f t="shared" si="684"/>
        <v>0</v>
      </c>
      <c r="EK308" s="54">
        <f t="shared" si="685"/>
        <v>0</v>
      </c>
      <c r="EL308" s="10">
        <f t="shared" si="686"/>
        <v>0</v>
      </c>
      <c r="EM308" s="53" cm="1">
        <f t="array" aca="1" ref="EM308" ca="1">EJ308*CELL("contents",$Q308)</f>
        <v>0</v>
      </c>
      <c r="EN308" s="53" cm="1">
        <f t="array" aca="1" ref="EN308" ca="1">EK308*CELL("contents",$Q308)</f>
        <v>0</v>
      </c>
      <c r="EO308" s="11">
        <f t="shared" si="687"/>
        <v>4698.9000000000005</v>
      </c>
      <c r="EP308" s="2">
        <v>1</v>
      </c>
      <c r="EQ308" s="2">
        <f t="shared" ref="EQ308:ET308" si="737">EP308*1.0215</f>
        <v>1.0215000000000001</v>
      </c>
      <c r="ER308" s="2">
        <f t="shared" si="737"/>
        <v>1.0434622500000001</v>
      </c>
      <c r="ES308" s="2">
        <f t="shared" si="737"/>
        <v>1.0658966883750003</v>
      </c>
      <c r="ET308" s="2">
        <f t="shared" si="737"/>
        <v>1.0888134671750629</v>
      </c>
      <c r="EU308" s="53">
        <f t="shared" si="646"/>
        <v>4698.9000000000005</v>
      </c>
      <c r="EV308" s="53">
        <f t="shared" si="689"/>
        <v>0</v>
      </c>
      <c r="EW308" s="69">
        <f t="shared" si="647"/>
        <v>0</v>
      </c>
      <c r="EX308" s="69">
        <f t="shared" si="648"/>
        <v>0</v>
      </c>
      <c r="EY308" s="9">
        <f t="shared" si="703"/>
        <v>0</v>
      </c>
      <c r="EZ308" s="9">
        <f t="shared" si="665"/>
        <v>0</v>
      </c>
      <c r="FA308" s="9">
        <f t="shared" si="666"/>
        <v>0</v>
      </c>
      <c r="FB308" s="9">
        <f t="shared" si="667"/>
        <v>0</v>
      </c>
      <c r="FC308" t="s">
        <v>1541</v>
      </c>
    </row>
    <row r="309" spans="1:159" x14ac:dyDescent="0.25">
      <c r="A309" s="2">
        <v>1.2</v>
      </c>
      <c r="B309" s="3" t="s">
        <v>771</v>
      </c>
      <c r="C309" s="4" t="s">
        <v>157</v>
      </c>
      <c r="D309" s="2" t="s">
        <v>417</v>
      </c>
      <c r="E309" s="21" t="s">
        <v>657</v>
      </c>
      <c r="F309" s="2"/>
      <c r="G309" s="4" t="s">
        <v>151</v>
      </c>
      <c r="H309" s="6" t="s">
        <v>163</v>
      </c>
      <c r="I309" s="4" t="s">
        <v>167</v>
      </c>
      <c r="J309" s="7" t="s">
        <v>154</v>
      </c>
      <c r="K309" s="75">
        <v>115</v>
      </c>
      <c r="L309" s="81">
        <v>115</v>
      </c>
      <c r="M309" s="56">
        <v>0</v>
      </c>
      <c r="N309" s="86">
        <v>0</v>
      </c>
      <c r="O309" s="6" t="s">
        <v>155</v>
      </c>
      <c r="P309" s="2" t="s">
        <v>352</v>
      </c>
      <c r="Q309" s="200">
        <f>VLOOKUP(P309,Contingencies!$A$2:$D$7,4,FALSE)</f>
        <v>0.2</v>
      </c>
      <c r="R309" s="53">
        <f t="shared" si="608"/>
        <v>939.7800000000002</v>
      </c>
      <c r="S309" s="67">
        <f t="shared" si="649"/>
        <v>0</v>
      </c>
      <c r="T309" s="4"/>
      <c r="U309" s="2"/>
      <c r="V309" s="2"/>
      <c r="W309" s="42"/>
      <c r="X309" s="38"/>
      <c r="Y309" s="38"/>
      <c r="Z309" s="38"/>
      <c r="AA309" s="38"/>
      <c r="AB309" s="38"/>
      <c r="AC309" s="38"/>
      <c r="AD309" s="2"/>
      <c r="AE309" s="2"/>
      <c r="AF309" s="4">
        <v>40</v>
      </c>
      <c r="AG309" s="2">
        <f t="shared" si="650"/>
        <v>40</v>
      </c>
      <c r="AH309" s="51">
        <f t="shared" si="668"/>
        <v>0.26666666666666666</v>
      </c>
      <c r="AI309" s="53">
        <f t="shared" si="609"/>
        <v>0</v>
      </c>
      <c r="AJ309" s="53">
        <f t="shared" si="610"/>
        <v>0</v>
      </c>
      <c r="AK309" s="53">
        <f t="shared" si="611"/>
        <v>0</v>
      </c>
      <c r="AL309" s="53">
        <f t="shared" si="612"/>
        <v>0</v>
      </c>
      <c r="AM309" s="53">
        <f t="shared" si="613"/>
        <v>0</v>
      </c>
      <c r="AN309" s="53">
        <f t="shared" si="614"/>
        <v>0</v>
      </c>
      <c r="AO309" s="53">
        <f t="shared" si="615"/>
        <v>0</v>
      </c>
      <c r="AP309" s="53">
        <f t="shared" si="616"/>
        <v>0</v>
      </c>
      <c r="AQ309" s="53">
        <f t="shared" si="617"/>
        <v>0</v>
      </c>
      <c r="AR309" s="53">
        <f t="shared" si="618"/>
        <v>0</v>
      </c>
      <c r="AS309" s="53">
        <f t="shared" si="619"/>
        <v>0</v>
      </c>
      <c r="AT309" s="53">
        <f t="shared" si="620"/>
        <v>4698.9000000000005</v>
      </c>
      <c r="AU309" s="10">
        <f t="shared" si="669"/>
        <v>4698.9000000000005</v>
      </c>
      <c r="AV309" s="54">
        <f t="shared" si="690"/>
        <v>0</v>
      </c>
      <c r="AW309" s="10">
        <f t="shared" si="670"/>
        <v>4698.9000000000005</v>
      </c>
      <c r="AX309" s="53" cm="1">
        <f t="array" aca="1" ref="AX309" ca="1">AU309*CELL("contents",$Q309)</f>
        <v>939.7800000000002</v>
      </c>
      <c r="AY309" s="53" cm="1">
        <f t="array" aca="1" ref="AY309" ca="1">AV309*CELL("contents",$Q309)</f>
        <v>0</v>
      </c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>
        <f t="shared" si="671"/>
        <v>0</v>
      </c>
      <c r="BM309" s="51">
        <f t="shared" si="672"/>
        <v>0</v>
      </c>
      <c r="BN309" s="53">
        <f t="shared" si="621"/>
        <v>0</v>
      </c>
      <c r="BO309" s="53">
        <f t="shared" si="622"/>
        <v>0</v>
      </c>
      <c r="BP309" s="53">
        <f t="shared" si="623"/>
        <v>0</v>
      </c>
      <c r="BQ309" s="53">
        <f t="shared" si="624"/>
        <v>0</v>
      </c>
      <c r="BR309" s="53">
        <f t="shared" si="625"/>
        <v>0</v>
      </c>
      <c r="BS309" s="53">
        <f t="shared" si="626"/>
        <v>0</v>
      </c>
      <c r="BT309" s="53">
        <f t="shared" si="627"/>
        <v>0</v>
      </c>
      <c r="BU309" s="53">
        <f t="shared" si="628"/>
        <v>0</v>
      </c>
      <c r="BV309" s="53">
        <f t="shared" si="629"/>
        <v>0</v>
      </c>
      <c r="BW309" s="53">
        <f t="shared" si="630"/>
        <v>0</v>
      </c>
      <c r="BX309" s="53">
        <f t="shared" si="631"/>
        <v>0</v>
      </c>
      <c r="BY309" s="53">
        <f t="shared" si="632"/>
        <v>0</v>
      </c>
      <c r="BZ309" s="10">
        <f t="shared" si="673"/>
        <v>0</v>
      </c>
      <c r="CA309" s="54">
        <f t="shared" si="674"/>
        <v>0</v>
      </c>
      <c r="CB309" s="10">
        <f t="shared" si="675"/>
        <v>0</v>
      </c>
      <c r="CC309" s="53" cm="1">
        <f t="array" aca="1" ref="CC309" ca="1">BZ309*CELL("contents",$Q309)</f>
        <v>0</v>
      </c>
      <c r="CD309" s="53" cm="1">
        <f t="array" aca="1" ref="CD309" ca="1">CA309*CELL("contents",$Q309)</f>
        <v>0</v>
      </c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>
        <f t="shared" si="676"/>
        <v>0</v>
      </c>
      <c r="CR309" s="51">
        <f t="shared" si="677"/>
        <v>0</v>
      </c>
      <c r="CS309" s="53">
        <f t="shared" si="678"/>
        <v>0</v>
      </c>
      <c r="CT309" s="53">
        <f t="shared" si="691"/>
        <v>0</v>
      </c>
      <c r="CU309" s="53">
        <f t="shared" si="692"/>
        <v>0</v>
      </c>
      <c r="CV309" s="53">
        <f t="shared" si="693"/>
        <v>0</v>
      </c>
      <c r="CW309" s="53">
        <f t="shared" si="694"/>
        <v>0</v>
      </c>
      <c r="CX309" s="53">
        <f t="shared" si="695"/>
        <v>0</v>
      </c>
      <c r="CY309" s="53">
        <f t="shared" si="696"/>
        <v>0</v>
      </c>
      <c r="CZ309" s="53">
        <f t="shared" si="697"/>
        <v>0</v>
      </c>
      <c r="DA309" s="53">
        <f t="shared" si="698"/>
        <v>0</v>
      </c>
      <c r="DB309" s="53">
        <f t="shared" si="699"/>
        <v>0</v>
      </c>
      <c r="DC309" s="53">
        <f t="shared" si="700"/>
        <v>0</v>
      </c>
      <c r="DD309" s="53">
        <f t="shared" si="701"/>
        <v>0</v>
      </c>
      <c r="DE309" s="10">
        <f t="shared" si="679"/>
        <v>0</v>
      </c>
      <c r="DF309" s="54">
        <f t="shared" si="680"/>
        <v>0</v>
      </c>
      <c r="DG309" s="10">
        <f t="shared" si="681"/>
        <v>0</v>
      </c>
      <c r="DH309" s="53" cm="1">
        <f t="array" aca="1" ref="DH309" ca="1">DE309*CELL("contents",$Q309)</f>
        <v>0</v>
      </c>
      <c r="DI309" s="53" cm="1">
        <f t="array" aca="1" ref="DI309" ca="1">DF309*CELL("contents",$Q309)</f>
        <v>0</v>
      </c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>
        <f t="shared" si="682"/>
        <v>0</v>
      </c>
      <c r="DW309" s="51">
        <f t="shared" si="683"/>
        <v>0</v>
      </c>
      <c r="DX309" s="53">
        <f t="shared" si="633"/>
        <v>0</v>
      </c>
      <c r="DY309" s="53">
        <f t="shared" si="634"/>
        <v>0</v>
      </c>
      <c r="DZ309" s="53">
        <f t="shared" si="635"/>
        <v>0</v>
      </c>
      <c r="EA309" s="53">
        <f t="shared" si="636"/>
        <v>0</v>
      </c>
      <c r="EB309" s="53">
        <f t="shared" si="637"/>
        <v>0</v>
      </c>
      <c r="EC309" s="53">
        <f t="shared" si="638"/>
        <v>0</v>
      </c>
      <c r="ED309" s="53">
        <f t="shared" si="639"/>
        <v>0</v>
      </c>
      <c r="EE309" s="53">
        <f t="shared" si="640"/>
        <v>0</v>
      </c>
      <c r="EF309" s="53">
        <f t="shared" si="641"/>
        <v>0</v>
      </c>
      <c r="EG309" s="53">
        <f t="shared" si="642"/>
        <v>0</v>
      </c>
      <c r="EH309" s="53">
        <f t="shared" si="643"/>
        <v>0</v>
      </c>
      <c r="EI309" s="53">
        <f t="shared" si="644"/>
        <v>0</v>
      </c>
      <c r="EJ309" s="10">
        <f t="shared" si="684"/>
        <v>0</v>
      </c>
      <c r="EK309" s="54">
        <f t="shared" si="685"/>
        <v>0</v>
      </c>
      <c r="EL309" s="10">
        <f t="shared" si="686"/>
        <v>0</v>
      </c>
      <c r="EM309" s="53" cm="1">
        <f t="array" aca="1" ref="EM309" ca="1">EJ309*CELL("contents",$Q309)</f>
        <v>0</v>
      </c>
      <c r="EN309" s="53" cm="1">
        <f t="array" aca="1" ref="EN309" ca="1">EK309*CELL("contents",$Q309)</f>
        <v>0</v>
      </c>
      <c r="EO309" s="11">
        <f t="shared" si="687"/>
        <v>4698.9000000000005</v>
      </c>
      <c r="EP309" s="2">
        <v>1</v>
      </c>
      <c r="EQ309" s="2">
        <f t="shared" ref="EQ309:ET309" si="738">EP309*1.0215</f>
        <v>1.0215000000000001</v>
      </c>
      <c r="ER309" s="2">
        <f t="shared" si="738"/>
        <v>1.0434622500000001</v>
      </c>
      <c r="ES309" s="2">
        <f t="shared" si="738"/>
        <v>1.0658966883750003</v>
      </c>
      <c r="ET309" s="2">
        <f t="shared" si="738"/>
        <v>1.0888134671750629</v>
      </c>
      <c r="EU309" s="53">
        <f t="shared" si="646"/>
        <v>4698.9000000000005</v>
      </c>
      <c r="EV309" s="53">
        <f t="shared" si="689"/>
        <v>0</v>
      </c>
      <c r="EW309" s="69">
        <f t="shared" si="647"/>
        <v>0</v>
      </c>
      <c r="EX309" s="69">
        <f t="shared" si="648"/>
        <v>0</v>
      </c>
      <c r="EY309" s="9">
        <f t="shared" si="703"/>
        <v>0</v>
      </c>
      <c r="EZ309" s="9">
        <f t="shared" si="665"/>
        <v>0</v>
      </c>
      <c r="FA309" s="9">
        <f t="shared" si="666"/>
        <v>0</v>
      </c>
      <c r="FB309" s="9">
        <f t="shared" si="667"/>
        <v>0</v>
      </c>
      <c r="FC309" t="s">
        <v>1541</v>
      </c>
    </row>
    <row r="310" spans="1:159" ht="25.5" x14ac:dyDescent="0.25">
      <c r="A310" s="2">
        <v>1.2</v>
      </c>
      <c r="B310" s="3" t="s">
        <v>772</v>
      </c>
      <c r="C310" s="4" t="s">
        <v>157</v>
      </c>
      <c r="D310" s="2" t="s">
        <v>773</v>
      </c>
      <c r="E310" s="21" t="s">
        <v>774</v>
      </c>
      <c r="F310" s="2"/>
      <c r="G310" s="4" t="s">
        <v>151</v>
      </c>
      <c r="H310" s="6" t="s">
        <v>163</v>
      </c>
      <c r="I310" s="4" t="s">
        <v>167</v>
      </c>
      <c r="J310" s="7" t="s">
        <v>154</v>
      </c>
      <c r="K310" s="75">
        <v>115</v>
      </c>
      <c r="L310" s="81">
        <v>115</v>
      </c>
      <c r="M310" s="56">
        <v>0</v>
      </c>
      <c r="N310" s="86">
        <v>0</v>
      </c>
      <c r="O310" s="6" t="s">
        <v>155</v>
      </c>
      <c r="P310" s="2" t="s">
        <v>352</v>
      </c>
      <c r="Q310" s="200">
        <f>VLOOKUP(P310,Contingencies!$A$2:$D$7,4,FALSE)</f>
        <v>0.2</v>
      </c>
      <c r="R310" s="53">
        <f t="shared" si="608"/>
        <v>3759.1200000000008</v>
      </c>
      <c r="S310" s="67">
        <f t="shared" si="649"/>
        <v>0</v>
      </c>
      <c r="T310" s="4"/>
      <c r="U310" s="2"/>
      <c r="V310" s="2"/>
      <c r="W310" s="42"/>
      <c r="X310" s="37">
        <v>40</v>
      </c>
      <c r="Y310" s="37">
        <v>40</v>
      </c>
      <c r="Z310" s="37">
        <v>40</v>
      </c>
      <c r="AA310" s="37">
        <v>40</v>
      </c>
      <c r="AB310" s="38"/>
      <c r="AC310" s="38"/>
      <c r="AD310" s="2"/>
      <c r="AE310" s="2"/>
      <c r="AF310" s="2"/>
      <c r="AG310" s="2">
        <f t="shared" si="650"/>
        <v>160</v>
      </c>
      <c r="AH310" s="51">
        <f t="shared" si="668"/>
        <v>1.0666666666666667</v>
      </c>
      <c r="AI310" s="53">
        <f t="shared" si="609"/>
        <v>0</v>
      </c>
      <c r="AJ310" s="53">
        <f t="shared" si="610"/>
        <v>0</v>
      </c>
      <c r="AK310" s="53">
        <f t="shared" si="611"/>
        <v>0</v>
      </c>
      <c r="AL310" s="53">
        <f t="shared" si="612"/>
        <v>4698.9000000000005</v>
      </c>
      <c r="AM310" s="53">
        <f t="shared" si="613"/>
        <v>4698.9000000000005</v>
      </c>
      <c r="AN310" s="53">
        <f t="shared" si="614"/>
        <v>4698.9000000000005</v>
      </c>
      <c r="AO310" s="53">
        <f t="shared" si="615"/>
        <v>4698.9000000000005</v>
      </c>
      <c r="AP310" s="53">
        <f t="shared" si="616"/>
        <v>0</v>
      </c>
      <c r="AQ310" s="53">
        <f t="shared" si="617"/>
        <v>0</v>
      </c>
      <c r="AR310" s="53">
        <f t="shared" si="618"/>
        <v>0</v>
      </c>
      <c r="AS310" s="53">
        <f t="shared" si="619"/>
        <v>0</v>
      </c>
      <c r="AT310" s="53">
        <f t="shared" si="620"/>
        <v>0</v>
      </c>
      <c r="AU310" s="10">
        <f t="shared" si="669"/>
        <v>18795.600000000002</v>
      </c>
      <c r="AV310" s="54">
        <f t="shared" si="690"/>
        <v>0</v>
      </c>
      <c r="AW310" s="10">
        <f t="shared" si="670"/>
        <v>18795.600000000002</v>
      </c>
      <c r="AX310" s="53" cm="1">
        <f t="array" aca="1" ref="AX310" ca="1">AU310*CELL("contents",$Q310)</f>
        <v>3759.1200000000008</v>
      </c>
      <c r="AY310" s="53" cm="1">
        <f t="array" aca="1" ref="AY310" ca="1">AV310*CELL("contents",$Q310)</f>
        <v>0</v>
      </c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>
        <f t="shared" si="671"/>
        <v>0</v>
      </c>
      <c r="BM310" s="51">
        <f t="shared" si="672"/>
        <v>0</v>
      </c>
      <c r="BN310" s="53">
        <f t="shared" si="621"/>
        <v>0</v>
      </c>
      <c r="BO310" s="53">
        <f t="shared" si="622"/>
        <v>0</v>
      </c>
      <c r="BP310" s="53">
        <f t="shared" si="623"/>
        <v>0</v>
      </c>
      <c r="BQ310" s="53">
        <f t="shared" si="624"/>
        <v>0</v>
      </c>
      <c r="BR310" s="53">
        <f t="shared" si="625"/>
        <v>0</v>
      </c>
      <c r="BS310" s="53">
        <f t="shared" si="626"/>
        <v>0</v>
      </c>
      <c r="BT310" s="53">
        <f t="shared" si="627"/>
        <v>0</v>
      </c>
      <c r="BU310" s="53">
        <f t="shared" si="628"/>
        <v>0</v>
      </c>
      <c r="BV310" s="53">
        <f t="shared" si="629"/>
        <v>0</v>
      </c>
      <c r="BW310" s="53">
        <f t="shared" si="630"/>
        <v>0</v>
      </c>
      <c r="BX310" s="53">
        <f t="shared" si="631"/>
        <v>0</v>
      </c>
      <c r="BY310" s="53">
        <f t="shared" si="632"/>
        <v>0</v>
      </c>
      <c r="BZ310" s="10">
        <f t="shared" si="673"/>
        <v>0</v>
      </c>
      <c r="CA310" s="54">
        <f t="shared" si="674"/>
        <v>0</v>
      </c>
      <c r="CB310" s="10">
        <f t="shared" si="675"/>
        <v>0</v>
      </c>
      <c r="CC310" s="53" cm="1">
        <f t="array" aca="1" ref="CC310" ca="1">BZ310*CELL("contents",$Q310)</f>
        <v>0</v>
      </c>
      <c r="CD310" s="53" cm="1">
        <f t="array" aca="1" ref="CD310" ca="1">CA310*CELL("contents",$Q310)</f>
        <v>0</v>
      </c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>
        <f t="shared" si="676"/>
        <v>0</v>
      </c>
      <c r="CR310" s="51">
        <f t="shared" si="677"/>
        <v>0</v>
      </c>
      <c r="CS310" s="53">
        <f t="shared" si="678"/>
        <v>0</v>
      </c>
      <c r="CT310" s="53">
        <f t="shared" si="691"/>
        <v>0</v>
      </c>
      <c r="CU310" s="53">
        <f t="shared" si="692"/>
        <v>0</v>
      </c>
      <c r="CV310" s="53">
        <f t="shared" si="693"/>
        <v>0</v>
      </c>
      <c r="CW310" s="53">
        <f t="shared" si="694"/>
        <v>0</v>
      </c>
      <c r="CX310" s="53">
        <f t="shared" si="695"/>
        <v>0</v>
      </c>
      <c r="CY310" s="53">
        <f t="shared" si="696"/>
        <v>0</v>
      </c>
      <c r="CZ310" s="53">
        <f t="shared" si="697"/>
        <v>0</v>
      </c>
      <c r="DA310" s="53">
        <f t="shared" si="698"/>
        <v>0</v>
      </c>
      <c r="DB310" s="53">
        <f t="shared" si="699"/>
        <v>0</v>
      </c>
      <c r="DC310" s="53">
        <f t="shared" si="700"/>
        <v>0</v>
      </c>
      <c r="DD310" s="53">
        <f t="shared" si="701"/>
        <v>0</v>
      </c>
      <c r="DE310" s="10">
        <f t="shared" si="679"/>
        <v>0</v>
      </c>
      <c r="DF310" s="54">
        <f t="shared" si="680"/>
        <v>0</v>
      </c>
      <c r="DG310" s="10">
        <f t="shared" si="681"/>
        <v>0</v>
      </c>
      <c r="DH310" s="53" cm="1">
        <f t="array" aca="1" ref="DH310" ca="1">DE310*CELL("contents",$Q310)</f>
        <v>0</v>
      </c>
      <c r="DI310" s="53" cm="1">
        <f t="array" aca="1" ref="DI310" ca="1">DF310*CELL("contents",$Q310)</f>
        <v>0</v>
      </c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>
        <f t="shared" si="682"/>
        <v>0</v>
      </c>
      <c r="DW310" s="51">
        <f t="shared" si="683"/>
        <v>0</v>
      </c>
      <c r="DX310" s="53">
        <f t="shared" si="633"/>
        <v>0</v>
      </c>
      <c r="DY310" s="53">
        <f t="shared" si="634"/>
        <v>0</v>
      </c>
      <c r="DZ310" s="53">
        <f t="shared" si="635"/>
        <v>0</v>
      </c>
      <c r="EA310" s="53">
        <f t="shared" si="636"/>
        <v>0</v>
      </c>
      <c r="EB310" s="53">
        <f t="shared" si="637"/>
        <v>0</v>
      </c>
      <c r="EC310" s="53">
        <f t="shared" si="638"/>
        <v>0</v>
      </c>
      <c r="ED310" s="53">
        <f t="shared" si="639"/>
        <v>0</v>
      </c>
      <c r="EE310" s="53">
        <f t="shared" si="640"/>
        <v>0</v>
      </c>
      <c r="EF310" s="53">
        <f t="shared" si="641"/>
        <v>0</v>
      </c>
      <c r="EG310" s="53">
        <f t="shared" si="642"/>
        <v>0</v>
      </c>
      <c r="EH310" s="53">
        <f t="shared" si="643"/>
        <v>0</v>
      </c>
      <c r="EI310" s="53">
        <f t="shared" si="644"/>
        <v>0</v>
      </c>
      <c r="EJ310" s="10">
        <f t="shared" si="684"/>
        <v>0</v>
      </c>
      <c r="EK310" s="54">
        <f t="shared" si="685"/>
        <v>0</v>
      </c>
      <c r="EL310" s="10">
        <f t="shared" si="686"/>
        <v>0</v>
      </c>
      <c r="EM310" s="53" cm="1">
        <f t="array" aca="1" ref="EM310" ca="1">EJ310*CELL("contents",$Q310)</f>
        <v>0</v>
      </c>
      <c r="EN310" s="53" cm="1">
        <f t="array" aca="1" ref="EN310" ca="1">EK310*CELL("contents",$Q310)</f>
        <v>0</v>
      </c>
      <c r="EO310" s="11">
        <f t="shared" si="687"/>
        <v>18795.600000000002</v>
      </c>
      <c r="EP310" s="2">
        <v>1</v>
      </c>
      <c r="EQ310" s="2">
        <f t="shared" ref="EQ310:ET310" si="739">EP310*1.0215</f>
        <v>1.0215000000000001</v>
      </c>
      <c r="ER310" s="2">
        <f t="shared" si="739"/>
        <v>1.0434622500000001</v>
      </c>
      <c r="ES310" s="2">
        <f t="shared" si="739"/>
        <v>1.0658966883750003</v>
      </c>
      <c r="ET310" s="2">
        <f t="shared" si="739"/>
        <v>1.0888134671750629</v>
      </c>
      <c r="EU310" s="53">
        <f t="shared" si="646"/>
        <v>18795.600000000002</v>
      </c>
      <c r="EV310" s="53">
        <f t="shared" si="689"/>
        <v>0</v>
      </c>
      <c r="EW310" s="69">
        <f t="shared" si="647"/>
        <v>0</v>
      </c>
      <c r="EX310" s="69">
        <f t="shared" si="648"/>
        <v>0</v>
      </c>
      <c r="EY310" s="9">
        <f t="shared" si="703"/>
        <v>0</v>
      </c>
      <c r="EZ310" s="9">
        <f t="shared" si="665"/>
        <v>0</v>
      </c>
      <c r="FA310" s="9">
        <f t="shared" si="666"/>
        <v>0</v>
      </c>
      <c r="FB310" s="9">
        <f t="shared" si="667"/>
        <v>0</v>
      </c>
      <c r="FC310" t="s">
        <v>1541</v>
      </c>
    </row>
    <row r="311" spans="1:159" ht="25.5" x14ac:dyDescent="0.25">
      <c r="A311" s="2">
        <v>1.2</v>
      </c>
      <c r="B311" s="3" t="s">
        <v>772</v>
      </c>
      <c r="C311" s="4" t="s">
        <v>157</v>
      </c>
      <c r="D311" s="2" t="s">
        <v>773</v>
      </c>
      <c r="E311" s="21" t="s">
        <v>774</v>
      </c>
      <c r="F311" s="2"/>
      <c r="G311" s="4" t="s">
        <v>151</v>
      </c>
      <c r="H311" s="6" t="s">
        <v>163</v>
      </c>
      <c r="I311" s="4" t="s">
        <v>269</v>
      </c>
      <c r="J311" s="7" t="s">
        <v>154</v>
      </c>
      <c r="K311" s="75">
        <v>77</v>
      </c>
      <c r="L311" s="81">
        <v>77</v>
      </c>
      <c r="M311" s="56">
        <v>0</v>
      </c>
      <c r="N311" s="86">
        <v>0</v>
      </c>
      <c r="O311" s="6" t="s">
        <v>155</v>
      </c>
      <c r="P311" s="2" t="s">
        <v>352</v>
      </c>
      <c r="Q311" s="200">
        <f>VLOOKUP(P311,Contingencies!$A$2:$D$7,4,FALSE)</f>
        <v>0.2</v>
      </c>
      <c r="R311" s="53">
        <f t="shared" si="608"/>
        <v>629.24400000000014</v>
      </c>
      <c r="S311" s="67">
        <f t="shared" si="649"/>
        <v>0</v>
      </c>
      <c r="T311" s="4"/>
      <c r="U311" s="2"/>
      <c r="V311" s="2"/>
      <c r="W311" s="42"/>
      <c r="X311" s="37">
        <v>10</v>
      </c>
      <c r="Y311" s="37">
        <v>10</v>
      </c>
      <c r="Z311" s="37">
        <v>10</v>
      </c>
      <c r="AA311" s="37">
        <v>10</v>
      </c>
      <c r="AB311" s="38"/>
      <c r="AC311" s="38"/>
      <c r="AD311" s="2"/>
      <c r="AE311" s="2"/>
      <c r="AF311" s="2"/>
      <c r="AG311" s="2">
        <f t="shared" si="650"/>
        <v>40</v>
      </c>
      <c r="AH311" s="51">
        <f t="shared" si="668"/>
        <v>0.26666666666666666</v>
      </c>
      <c r="AI311" s="53">
        <f t="shared" si="609"/>
        <v>0</v>
      </c>
      <c r="AJ311" s="53">
        <f t="shared" si="610"/>
        <v>0</v>
      </c>
      <c r="AK311" s="53">
        <f t="shared" si="611"/>
        <v>0</v>
      </c>
      <c r="AL311" s="53">
        <f t="shared" si="612"/>
        <v>786.55500000000006</v>
      </c>
      <c r="AM311" s="53">
        <f t="shared" si="613"/>
        <v>786.55500000000006</v>
      </c>
      <c r="AN311" s="53">
        <f t="shared" si="614"/>
        <v>786.55500000000006</v>
      </c>
      <c r="AO311" s="53">
        <f t="shared" si="615"/>
        <v>786.55500000000006</v>
      </c>
      <c r="AP311" s="53">
        <f t="shared" si="616"/>
        <v>0</v>
      </c>
      <c r="AQ311" s="53">
        <f t="shared" si="617"/>
        <v>0</v>
      </c>
      <c r="AR311" s="53">
        <f t="shared" si="618"/>
        <v>0</v>
      </c>
      <c r="AS311" s="53">
        <f t="shared" si="619"/>
        <v>0</v>
      </c>
      <c r="AT311" s="53">
        <f t="shared" si="620"/>
        <v>0</v>
      </c>
      <c r="AU311" s="10">
        <f t="shared" si="669"/>
        <v>3146.2200000000003</v>
      </c>
      <c r="AV311" s="54">
        <f t="shared" si="690"/>
        <v>0</v>
      </c>
      <c r="AW311" s="10">
        <f t="shared" si="670"/>
        <v>3146.2200000000003</v>
      </c>
      <c r="AX311" s="53" cm="1">
        <f t="array" aca="1" ref="AX311" ca="1">AU311*CELL("contents",$Q311)</f>
        <v>629.24400000000014</v>
      </c>
      <c r="AY311" s="53" cm="1">
        <f t="array" aca="1" ref="AY311" ca="1">AV311*CELL("contents",$Q311)</f>
        <v>0</v>
      </c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>
        <f t="shared" si="671"/>
        <v>0</v>
      </c>
      <c r="BM311" s="51">
        <f t="shared" si="672"/>
        <v>0</v>
      </c>
      <c r="BN311" s="53">
        <f t="shared" si="621"/>
        <v>0</v>
      </c>
      <c r="BO311" s="53">
        <f t="shared" si="622"/>
        <v>0</v>
      </c>
      <c r="BP311" s="53">
        <f t="shared" si="623"/>
        <v>0</v>
      </c>
      <c r="BQ311" s="53">
        <f t="shared" si="624"/>
        <v>0</v>
      </c>
      <c r="BR311" s="53">
        <f t="shared" si="625"/>
        <v>0</v>
      </c>
      <c r="BS311" s="53">
        <f t="shared" si="626"/>
        <v>0</v>
      </c>
      <c r="BT311" s="53">
        <f t="shared" si="627"/>
        <v>0</v>
      </c>
      <c r="BU311" s="53">
        <f t="shared" si="628"/>
        <v>0</v>
      </c>
      <c r="BV311" s="53">
        <f t="shared" si="629"/>
        <v>0</v>
      </c>
      <c r="BW311" s="53">
        <f t="shared" si="630"/>
        <v>0</v>
      </c>
      <c r="BX311" s="53">
        <f t="shared" si="631"/>
        <v>0</v>
      </c>
      <c r="BY311" s="53">
        <f t="shared" si="632"/>
        <v>0</v>
      </c>
      <c r="BZ311" s="10">
        <f t="shared" si="673"/>
        <v>0</v>
      </c>
      <c r="CA311" s="54">
        <f t="shared" si="674"/>
        <v>0</v>
      </c>
      <c r="CB311" s="10">
        <f t="shared" si="675"/>
        <v>0</v>
      </c>
      <c r="CC311" s="53" cm="1">
        <f t="array" aca="1" ref="CC311" ca="1">BZ311*CELL("contents",$Q311)</f>
        <v>0</v>
      </c>
      <c r="CD311" s="53" cm="1">
        <f t="array" aca="1" ref="CD311" ca="1">CA311*CELL("contents",$Q311)</f>
        <v>0</v>
      </c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>
        <f t="shared" si="676"/>
        <v>0</v>
      </c>
      <c r="CR311" s="51">
        <f t="shared" si="677"/>
        <v>0</v>
      </c>
      <c r="CS311" s="53">
        <f t="shared" si="678"/>
        <v>0</v>
      </c>
      <c r="CT311" s="53">
        <f t="shared" si="691"/>
        <v>0</v>
      </c>
      <c r="CU311" s="53">
        <f t="shared" si="692"/>
        <v>0</v>
      </c>
      <c r="CV311" s="53">
        <f t="shared" si="693"/>
        <v>0</v>
      </c>
      <c r="CW311" s="53">
        <f t="shared" si="694"/>
        <v>0</v>
      </c>
      <c r="CX311" s="53">
        <f t="shared" si="695"/>
        <v>0</v>
      </c>
      <c r="CY311" s="53">
        <f t="shared" si="696"/>
        <v>0</v>
      </c>
      <c r="CZ311" s="53">
        <f t="shared" si="697"/>
        <v>0</v>
      </c>
      <c r="DA311" s="53">
        <f t="shared" si="698"/>
        <v>0</v>
      </c>
      <c r="DB311" s="53">
        <f t="shared" si="699"/>
        <v>0</v>
      </c>
      <c r="DC311" s="53">
        <f t="shared" si="700"/>
        <v>0</v>
      </c>
      <c r="DD311" s="53">
        <f t="shared" si="701"/>
        <v>0</v>
      </c>
      <c r="DE311" s="10">
        <f t="shared" si="679"/>
        <v>0</v>
      </c>
      <c r="DF311" s="54">
        <f t="shared" si="680"/>
        <v>0</v>
      </c>
      <c r="DG311" s="10">
        <f t="shared" si="681"/>
        <v>0</v>
      </c>
      <c r="DH311" s="53" cm="1">
        <f t="array" aca="1" ref="DH311" ca="1">DE311*CELL("contents",$Q311)</f>
        <v>0</v>
      </c>
      <c r="DI311" s="53" cm="1">
        <f t="array" aca="1" ref="DI311" ca="1">DF311*CELL("contents",$Q311)</f>
        <v>0</v>
      </c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>
        <f t="shared" si="682"/>
        <v>0</v>
      </c>
      <c r="DW311" s="51">
        <f t="shared" si="683"/>
        <v>0</v>
      </c>
      <c r="DX311" s="53">
        <f t="shared" si="633"/>
        <v>0</v>
      </c>
      <c r="DY311" s="53">
        <f t="shared" si="634"/>
        <v>0</v>
      </c>
      <c r="DZ311" s="53">
        <f t="shared" si="635"/>
        <v>0</v>
      </c>
      <c r="EA311" s="53">
        <f t="shared" si="636"/>
        <v>0</v>
      </c>
      <c r="EB311" s="53">
        <f t="shared" si="637"/>
        <v>0</v>
      </c>
      <c r="EC311" s="53">
        <f t="shared" si="638"/>
        <v>0</v>
      </c>
      <c r="ED311" s="53">
        <f t="shared" si="639"/>
        <v>0</v>
      </c>
      <c r="EE311" s="53">
        <f t="shared" si="640"/>
        <v>0</v>
      </c>
      <c r="EF311" s="53">
        <f t="shared" si="641"/>
        <v>0</v>
      </c>
      <c r="EG311" s="53">
        <f t="shared" si="642"/>
        <v>0</v>
      </c>
      <c r="EH311" s="53">
        <f t="shared" si="643"/>
        <v>0</v>
      </c>
      <c r="EI311" s="53">
        <f t="shared" si="644"/>
        <v>0</v>
      </c>
      <c r="EJ311" s="10">
        <f t="shared" si="684"/>
        <v>0</v>
      </c>
      <c r="EK311" s="54">
        <f t="shared" si="685"/>
        <v>0</v>
      </c>
      <c r="EL311" s="10">
        <f t="shared" si="686"/>
        <v>0</v>
      </c>
      <c r="EM311" s="53" cm="1">
        <f t="array" aca="1" ref="EM311" ca="1">EJ311*CELL("contents",$Q311)</f>
        <v>0</v>
      </c>
      <c r="EN311" s="53" cm="1">
        <f t="array" aca="1" ref="EN311" ca="1">EK311*CELL("contents",$Q311)</f>
        <v>0</v>
      </c>
      <c r="EO311" s="11">
        <f t="shared" si="687"/>
        <v>3146.2200000000003</v>
      </c>
      <c r="EP311" s="2">
        <v>1</v>
      </c>
      <c r="EQ311" s="2">
        <f t="shared" ref="EQ311:ET311" si="740">EP311*1.0215</f>
        <v>1.0215000000000001</v>
      </c>
      <c r="ER311" s="2">
        <f t="shared" si="740"/>
        <v>1.0434622500000001</v>
      </c>
      <c r="ES311" s="2">
        <f t="shared" si="740"/>
        <v>1.0658966883750003</v>
      </c>
      <c r="ET311" s="2">
        <f t="shared" si="740"/>
        <v>1.0888134671750629</v>
      </c>
      <c r="EU311" s="53">
        <f t="shared" si="646"/>
        <v>3146.2200000000003</v>
      </c>
      <c r="EV311" s="53">
        <f t="shared" si="689"/>
        <v>0</v>
      </c>
      <c r="EW311" s="69">
        <f t="shared" si="647"/>
        <v>0</v>
      </c>
      <c r="EX311" s="69">
        <f t="shared" si="648"/>
        <v>0</v>
      </c>
      <c r="EY311" s="9">
        <f t="shared" si="703"/>
        <v>0</v>
      </c>
      <c r="EZ311" s="9">
        <f t="shared" si="665"/>
        <v>0</v>
      </c>
      <c r="FA311" s="9">
        <f t="shared" si="666"/>
        <v>0</v>
      </c>
      <c r="FB311" s="9">
        <f t="shared" si="667"/>
        <v>0</v>
      </c>
      <c r="FC311" t="s">
        <v>1541</v>
      </c>
    </row>
    <row r="312" spans="1:159" ht="25.5" x14ac:dyDescent="0.25">
      <c r="A312" s="2">
        <v>1.2</v>
      </c>
      <c r="B312" s="3" t="s">
        <v>772</v>
      </c>
      <c r="C312" s="4" t="s">
        <v>157</v>
      </c>
      <c r="D312" s="2" t="s">
        <v>773</v>
      </c>
      <c r="E312" s="21" t="s">
        <v>774</v>
      </c>
      <c r="F312" s="2"/>
      <c r="G312" s="4" t="s">
        <v>347</v>
      </c>
      <c r="H312" s="6" t="s">
        <v>347</v>
      </c>
      <c r="I312" s="4"/>
      <c r="J312" s="4" t="s">
        <v>154</v>
      </c>
      <c r="K312" s="75"/>
      <c r="L312" s="80">
        <v>1</v>
      </c>
      <c r="M312" s="56">
        <v>0</v>
      </c>
      <c r="N312" s="86">
        <v>0.53</v>
      </c>
      <c r="O312" s="6" t="s">
        <v>155</v>
      </c>
      <c r="P312" s="2" t="s">
        <v>352</v>
      </c>
      <c r="Q312" s="200">
        <f>VLOOKUP(P312,Contingencies!$A$2:$D$7,4,FALSE)</f>
        <v>0.2</v>
      </c>
      <c r="R312" s="53">
        <f t="shared" si="608"/>
        <v>600</v>
      </c>
      <c r="S312" s="67">
        <f t="shared" si="649"/>
        <v>0</v>
      </c>
      <c r="T312" s="4"/>
      <c r="U312" s="2"/>
      <c r="V312" s="2"/>
      <c r="W312" s="42"/>
      <c r="X312" s="4"/>
      <c r="Y312" s="37">
        <v>1500</v>
      </c>
      <c r="Z312" s="37">
        <v>1500</v>
      </c>
      <c r="AA312" s="37"/>
      <c r="AB312" s="38"/>
      <c r="AC312" s="38"/>
      <c r="AD312" s="2"/>
      <c r="AE312" s="2"/>
      <c r="AF312" s="2"/>
      <c r="AG312" s="2">
        <f t="shared" si="650"/>
        <v>0</v>
      </c>
      <c r="AH312" s="51">
        <f t="shared" si="668"/>
        <v>0</v>
      </c>
      <c r="AI312" s="53">
        <f t="shared" si="609"/>
        <v>0</v>
      </c>
      <c r="AJ312" s="53">
        <f t="shared" si="610"/>
        <v>0</v>
      </c>
      <c r="AK312" s="53">
        <f t="shared" si="611"/>
        <v>0</v>
      </c>
      <c r="AL312" s="53">
        <f t="shared" si="612"/>
        <v>0</v>
      </c>
      <c r="AM312" s="53">
        <f t="shared" si="613"/>
        <v>1500</v>
      </c>
      <c r="AN312" s="53">
        <f t="shared" si="614"/>
        <v>1500</v>
      </c>
      <c r="AO312" s="53">
        <f t="shared" si="615"/>
        <v>0</v>
      </c>
      <c r="AP312" s="53">
        <f t="shared" si="616"/>
        <v>0</v>
      </c>
      <c r="AQ312" s="53">
        <f t="shared" si="617"/>
        <v>0</v>
      </c>
      <c r="AR312" s="53">
        <f t="shared" si="618"/>
        <v>0</v>
      </c>
      <c r="AS312" s="53">
        <f t="shared" si="619"/>
        <v>0</v>
      </c>
      <c r="AT312" s="53">
        <f t="shared" si="620"/>
        <v>0</v>
      </c>
      <c r="AU312" s="10">
        <f t="shared" si="669"/>
        <v>3000</v>
      </c>
      <c r="AV312" s="54">
        <f t="shared" si="690"/>
        <v>0</v>
      </c>
      <c r="AW312" s="10">
        <f t="shared" si="670"/>
        <v>3000</v>
      </c>
      <c r="AX312" s="53" cm="1">
        <f t="array" aca="1" ref="AX312" ca="1">AU312*CELL("contents",$Q312)</f>
        <v>600</v>
      </c>
      <c r="AY312" s="53" cm="1">
        <f t="array" aca="1" ref="AY312" ca="1">AV312*CELL("contents",$Q312)</f>
        <v>0</v>
      </c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>
        <f t="shared" si="671"/>
        <v>0</v>
      </c>
      <c r="BM312" s="51">
        <f t="shared" si="672"/>
        <v>0</v>
      </c>
      <c r="BN312" s="53">
        <f t="shared" si="621"/>
        <v>0</v>
      </c>
      <c r="BO312" s="53">
        <f t="shared" si="622"/>
        <v>0</v>
      </c>
      <c r="BP312" s="53">
        <f t="shared" si="623"/>
        <v>0</v>
      </c>
      <c r="BQ312" s="53">
        <f t="shared" si="624"/>
        <v>0</v>
      </c>
      <c r="BR312" s="53">
        <f t="shared" si="625"/>
        <v>0</v>
      </c>
      <c r="BS312" s="53">
        <f t="shared" si="626"/>
        <v>0</v>
      </c>
      <c r="BT312" s="53">
        <f t="shared" si="627"/>
        <v>0</v>
      </c>
      <c r="BU312" s="53">
        <f t="shared" si="628"/>
        <v>0</v>
      </c>
      <c r="BV312" s="53">
        <f t="shared" si="629"/>
        <v>0</v>
      </c>
      <c r="BW312" s="53">
        <f t="shared" si="630"/>
        <v>0</v>
      </c>
      <c r="BX312" s="53">
        <f t="shared" si="631"/>
        <v>0</v>
      </c>
      <c r="BY312" s="53">
        <f t="shared" si="632"/>
        <v>0</v>
      </c>
      <c r="BZ312" s="10">
        <f t="shared" si="673"/>
        <v>0</v>
      </c>
      <c r="CA312" s="54">
        <f t="shared" si="674"/>
        <v>0</v>
      </c>
      <c r="CB312" s="10">
        <f t="shared" si="675"/>
        <v>0</v>
      </c>
      <c r="CC312" s="53" cm="1">
        <f t="array" aca="1" ref="CC312" ca="1">BZ312*CELL("contents",$Q312)</f>
        <v>0</v>
      </c>
      <c r="CD312" s="53" cm="1">
        <f t="array" aca="1" ref="CD312" ca="1">CA312*CELL("contents",$Q312)</f>
        <v>0</v>
      </c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>
        <f t="shared" si="676"/>
        <v>0</v>
      </c>
      <c r="CR312" s="51">
        <f t="shared" si="677"/>
        <v>0</v>
      </c>
      <c r="CS312" s="53">
        <f t="shared" si="678"/>
        <v>0</v>
      </c>
      <c r="CT312" s="53">
        <f t="shared" si="691"/>
        <v>0</v>
      </c>
      <c r="CU312" s="53">
        <f t="shared" si="692"/>
        <v>0</v>
      </c>
      <c r="CV312" s="53">
        <f t="shared" si="693"/>
        <v>0</v>
      </c>
      <c r="CW312" s="53">
        <f t="shared" si="694"/>
        <v>0</v>
      </c>
      <c r="CX312" s="53">
        <f t="shared" si="695"/>
        <v>0</v>
      </c>
      <c r="CY312" s="53">
        <f t="shared" si="696"/>
        <v>0</v>
      </c>
      <c r="CZ312" s="53">
        <f t="shared" si="697"/>
        <v>0</v>
      </c>
      <c r="DA312" s="53">
        <f t="shared" si="698"/>
        <v>0</v>
      </c>
      <c r="DB312" s="53">
        <f t="shared" si="699"/>
        <v>0</v>
      </c>
      <c r="DC312" s="53">
        <f t="shared" si="700"/>
        <v>0</v>
      </c>
      <c r="DD312" s="53">
        <f t="shared" si="701"/>
        <v>0</v>
      </c>
      <c r="DE312" s="10">
        <f t="shared" si="679"/>
        <v>0</v>
      </c>
      <c r="DF312" s="54">
        <f t="shared" si="680"/>
        <v>0</v>
      </c>
      <c r="DG312" s="10">
        <f t="shared" si="681"/>
        <v>0</v>
      </c>
      <c r="DH312" s="53" cm="1">
        <f t="array" aca="1" ref="DH312" ca="1">DE312*CELL("contents",$Q312)</f>
        <v>0</v>
      </c>
      <c r="DI312" s="53" cm="1">
        <f t="array" aca="1" ref="DI312" ca="1">DF312*CELL("contents",$Q312)</f>
        <v>0</v>
      </c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>
        <f t="shared" si="682"/>
        <v>0</v>
      </c>
      <c r="DW312" s="51">
        <f t="shared" si="683"/>
        <v>0</v>
      </c>
      <c r="DX312" s="53">
        <f t="shared" si="633"/>
        <v>0</v>
      </c>
      <c r="DY312" s="53">
        <f t="shared" si="634"/>
        <v>0</v>
      </c>
      <c r="DZ312" s="53">
        <f t="shared" si="635"/>
        <v>0</v>
      </c>
      <c r="EA312" s="53">
        <f t="shared" si="636"/>
        <v>0</v>
      </c>
      <c r="EB312" s="53">
        <f t="shared" si="637"/>
        <v>0</v>
      </c>
      <c r="EC312" s="53">
        <f t="shared" si="638"/>
        <v>0</v>
      </c>
      <c r="ED312" s="53">
        <f t="shared" si="639"/>
        <v>0</v>
      </c>
      <c r="EE312" s="53">
        <f t="shared" si="640"/>
        <v>0</v>
      </c>
      <c r="EF312" s="53">
        <f t="shared" si="641"/>
        <v>0</v>
      </c>
      <c r="EG312" s="53">
        <f t="shared" si="642"/>
        <v>0</v>
      </c>
      <c r="EH312" s="53">
        <f t="shared" si="643"/>
        <v>0</v>
      </c>
      <c r="EI312" s="53">
        <f t="shared" si="644"/>
        <v>0</v>
      </c>
      <c r="EJ312" s="10">
        <f t="shared" si="684"/>
        <v>0</v>
      </c>
      <c r="EK312" s="54">
        <f t="shared" si="685"/>
        <v>0</v>
      </c>
      <c r="EL312" s="10">
        <f t="shared" si="686"/>
        <v>0</v>
      </c>
      <c r="EM312" s="53" cm="1">
        <f t="array" aca="1" ref="EM312" ca="1">EJ312*CELL("contents",$Q312)</f>
        <v>0</v>
      </c>
      <c r="EN312" s="53" cm="1">
        <f t="array" aca="1" ref="EN312" ca="1">EK312*CELL("contents",$Q312)</f>
        <v>0</v>
      </c>
      <c r="EO312" s="11">
        <f t="shared" si="687"/>
        <v>3000</v>
      </c>
      <c r="EP312" s="2">
        <v>1</v>
      </c>
      <c r="EQ312" s="2">
        <f t="shared" ref="EQ312:ET312" si="741">EP312*1.0215</f>
        <v>1.0215000000000001</v>
      </c>
      <c r="ER312" s="2">
        <f t="shared" si="741"/>
        <v>1.0434622500000001</v>
      </c>
      <c r="ES312" s="2">
        <f t="shared" si="741"/>
        <v>1.0658966883750003</v>
      </c>
      <c r="ET312" s="2">
        <f t="shared" si="741"/>
        <v>1.0888134671750629</v>
      </c>
      <c r="EU312" s="53">
        <f t="shared" si="646"/>
        <v>0</v>
      </c>
      <c r="EV312" s="53">
        <f t="shared" si="689"/>
        <v>0</v>
      </c>
      <c r="EW312" s="69">
        <f t="shared" si="647"/>
        <v>0</v>
      </c>
      <c r="EX312" s="69">
        <f t="shared" si="648"/>
        <v>0</v>
      </c>
      <c r="EY312" s="9">
        <f t="shared" si="703"/>
        <v>0</v>
      </c>
      <c r="EZ312" s="9">
        <f t="shared" si="665"/>
        <v>0</v>
      </c>
      <c r="FA312" s="9">
        <f t="shared" si="666"/>
        <v>0</v>
      </c>
      <c r="FB312" s="9">
        <f t="shared" si="667"/>
        <v>0</v>
      </c>
      <c r="FC312" t="s">
        <v>1541</v>
      </c>
    </row>
    <row r="313" spans="1:159" ht="25.5" x14ac:dyDescent="0.25">
      <c r="A313" s="2">
        <v>1.2</v>
      </c>
      <c r="B313" s="3" t="s">
        <v>775</v>
      </c>
      <c r="C313" s="4" t="s">
        <v>157</v>
      </c>
      <c r="D313" s="2" t="s">
        <v>776</v>
      </c>
      <c r="E313" s="21" t="s">
        <v>777</v>
      </c>
      <c r="F313" s="2"/>
      <c r="G313" s="4" t="s">
        <v>151</v>
      </c>
      <c r="H313" s="6" t="s">
        <v>163</v>
      </c>
      <c r="I313" s="4" t="s">
        <v>167</v>
      </c>
      <c r="J313" s="7" t="s">
        <v>154</v>
      </c>
      <c r="K313" s="75">
        <v>115</v>
      </c>
      <c r="L313" s="81">
        <v>115</v>
      </c>
      <c r="M313" s="56">
        <v>0</v>
      </c>
      <c r="N313" s="86">
        <v>0</v>
      </c>
      <c r="O313" s="6" t="s">
        <v>155</v>
      </c>
      <c r="P313" s="2" t="s">
        <v>352</v>
      </c>
      <c r="Q313" s="200">
        <f>VLOOKUP(P313,Contingencies!$A$2:$D$7,4,FALSE)</f>
        <v>0.2</v>
      </c>
      <c r="R313" s="53">
        <f t="shared" si="608"/>
        <v>1879.5600000000004</v>
      </c>
      <c r="S313" s="67">
        <f t="shared" si="649"/>
        <v>0</v>
      </c>
      <c r="T313" s="4"/>
      <c r="U313" s="2"/>
      <c r="V313" s="2"/>
      <c r="W313" s="42"/>
      <c r="X313" s="38"/>
      <c r="Y313" s="38"/>
      <c r="Z313" s="38"/>
      <c r="AA313" s="37">
        <v>20</v>
      </c>
      <c r="AB313" s="37">
        <v>40</v>
      </c>
      <c r="AC313" s="37">
        <v>20</v>
      </c>
      <c r="AD313" s="2"/>
      <c r="AE313" s="2"/>
      <c r="AF313" s="2"/>
      <c r="AG313" s="2">
        <f t="shared" si="650"/>
        <v>80</v>
      </c>
      <c r="AH313" s="51">
        <f t="shared" si="668"/>
        <v>0.53333333333333333</v>
      </c>
      <c r="AI313" s="53">
        <f t="shared" si="609"/>
        <v>0</v>
      </c>
      <c r="AJ313" s="53">
        <f t="shared" si="610"/>
        <v>0</v>
      </c>
      <c r="AK313" s="53">
        <f t="shared" si="611"/>
        <v>0</v>
      </c>
      <c r="AL313" s="53">
        <f t="shared" si="612"/>
        <v>0</v>
      </c>
      <c r="AM313" s="53">
        <f t="shared" si="613"/>
        <v>0</v>
      </c>
      <c r="AN313" s="53">
        <f t="shared" si="614"/>
        <v>0</v>
      </c>
      <c r="AO313" s="53">
        <f t="shared" si="615"/>
        <v>2349.4500000000003</v>
      </c>
      <c r="AP313" s="53">
        <f t="shared" si="616"/>
        <v>4698.9000000000005</v>
      </c>
      <c r="AQ313" s="53">
        <f t="shared" si="617"/>
        <v>2349.4500000000003</v>
      </c>
      <c r="AR313" s="53">
        <f t="shared" si="618"/>
        <v>0</v>
      </c>
      <c r="AS313" s="53">
        <f t="shared" si="619"/>
        <v>0</v>
      </c>
      <c r="AT313" s="53">
        <f t="shared" si="620"/>
        <v>0</v>
      </c>
      <c r="AU313" s="10">
        <f t="shared" si="669"/>
        <v>9397.8000000000011</v>
      </c>
      <c r="AV313" s="54">
        <f t="shared" si="690"/>
        <v>0</v>
      </c>
      <c r="AW313" s="10">
        <f t="shared" si="670"/>
        <v>9397.8000000000011</v>
      </c>
      <c r="AX313" s="53" cm="1">
        <f t="array" aca="1" ref="AX313" ca="1">AU313*CELL("contents",$Q313)</f>
        <v>1879.5600000000004</v>
      </c>
      <c r="AY313" s="53" cm="1">
        <f t="array" aca="1" ref="AY313" ca="1">AV313*CELL("contents",$Q313)</f>
        <v>0</v>
      </c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>
        <f t="shared" si="671"/>
        <v>0</v>
      </c>
      <c r="BM313" s="51">
        <f t="shared" si="672"/>
        <v>0</v>
      </c>
      <c r="BN313" s="53">
        <f t="shared" si="621"/>
        <v>0</v>
      </c>
      <c r="BO313" s="53">
        <f t="shared" si="622"/>
        <v>0</v>
      </c>
      <c r="BP313" s="53">
        <f t="shared" si="623"/>
        <v>0</v>
      </c>
      <c r="BQ313" s="53">
        <f t="shared" si="624"/>
        <v>0</v>
      </c>
      <c r="BR313" s="53">
        <f t="shared" si="625"/>
        <v>0</v>
      </c>
      <c r="BS313" s="53">
        <f t="shared" si="626"/>
        <v>0</v>
      </c>
      <c r="BT313" s="53">
        <f t="shared" si="627"/>
        <v>0</v>
      </c>
      <c r="BU313" s="53">
        <f t="shared" si="628"/>
        <v>0</v>
      </c>
      <c r="BV313" s="53">
        <f t="shared" si="629"/>
        <v>0</v>
      </c>
      <c r="BW313" s="53">
        <f t="shared" si="630"/>
        <v>0</v>
      </c>
      <c r="BX313" s="53">
        <f t="shared" si="631"/>
        <v>0</v>
      </c>
      <c r="BY313" s="53">
        <f t="shared" si="632"/>
        <v>0</v>
      </c>
      <c r="BZ313" s="10">
        <f t="shared" si="673"/>
        <v>0</v>
      </c>
      <c r="CA313" s="54">
        <f t="shared" si="674"/>
        <v>0</v>
      </c>
      <c r="CB313" s="10">
        <f t="shared" si="675"/>
        <v>0</v>
      </c>
      <c r="CC313" s="53" cm="1">
        <f t="array" aca="1" ref="CC313" ca="1">BZ313*CELL("contents",$Q313)</f>
        <v>0</v>
      </c>
      <c r="CD313" s="53" cm="1">
        <f t="array" aca="1" ref="CD313" ca="1">CA313*CELL("contents",$Q313)</f>
        <v>0</v>
      </c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>
        <f t="shared" si="676"/>
        <v>0</v>
      </c>
      <c r="CR313" s="51">
        <f t="shared" si="677"/>
        <v>0</v>
      </c>
      <c r="CS313" s="53">
        <f t="shared" si="678"/>
        <v>0</v>
      </c>
      <c r="CT313" s="53">
        <f t="shared" si="691"/>
        <v>0</v>
      </c>
      <c r="CU313" s="53">
        <f t="shared" si="692"/>
        <v>0</v>
      </c>
      <c r="CV313" s="53">
        <f t="shared" si="693"/>
        <v>0</v>
      </c>
      <c r="CW313" s="53">
        <f t="shared" si="694"/>
        <v>0</v>
      </c>
      <c r="CX313" s="53">
        <f t="shared" si="695"/>
        <v>0</v>
      </c>
      <c r="CY313" s="53">
        <f t="shared" si="696"/>
        <v>0</v>
      </c>
      <c r="CZ313" s="53">
        <f t="shared" si="697"/>
        <v>0</v>
      </c>
      <c r="DA313" s="53">
        <f t="shared" si="698"/>
        <v>0</v>
      </c>
      <c r="DB313" s="53">
        <f t="shared" si="699"/>
        <v>0</v>
      </c>
      <c r="DC313" s="53">
        <f t="shared" si="700"/>
        <v>0</v>
      </c>
      <c r="DD313" s="53">
        <f t="shared" si="701"/>
        <v>0</v>
      </c>
      <c r="DE313" s="10">
        <f t="shared" si="679"/>
        <v>0</v>
      </c>
      <c r="DF313" s="54">
        <f t="shared" si="680"/>
        <v>0</v>
      </c>
      <c r="DG313" s="10">
        <f t="shared" si="681"/>
        <v>0</v>
      </c>
      <c r="DH313" s="53" cm="1">
        <f t="array" aca="1" ref="DH313" ca="1">DE313*CELL("contents",$Q313)</f>
        <v>0</v>
      </c>
      <c r="DI313" s="53" cm="1">
        <f t="array" aca="1" ref="DI313" ca="1">DF313*CELL("contents",$Q313)</f>
        <v>0</v>
      </c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>
        <f t="shared" si="682"/>
        <v>0</v>
      </c>
      <c r="DW313" s="51">
        <f t="shared" si="683"/>
        <v>0</v>
      </c>
      <c r="DX313" s="53">
        <f t="shared" si="633"/>
        <v>0</v>
      </c>
      <c r="DY313" s="53">
        <f t="shared" si="634"/>
        <v>0</v>
      </c>
      <c r="DZ313" s="53">
        <f t="shared" si="635"/>
        <v>0</v>
      </c>
      <c r="EA313" s="53">
        <f t="shared" si="636"/>
        <v>0</v>
      </c>
      <c r="EB313" s="53">
        <f t="shared" si="637"/>
        <v>0</v>
      </c>
      <c r="EC313" s="53">
        <f t="shared" si="638"/>
        <v>0</v>
      </c>
      <c r="ED313" s="53">
        <f t="shared" si="639"/>
        <v>0</v>
      </c>
      <c r="EE313" s="53">
        <f t="shared" si="640"/>
        <v>0</v>
      </c>
      <c r="EF313" s="53">
        <f t="shared" si="641"/>
        <v>0</v>
      </c>
      <c r="EG313" s="53">
        <f t="shared" si="642"/>
        <v>0</v>
      </c>
      <c r="EH313" s="53">
        <f t="shared" si="643"/>
        <v>0</v>
      </c>
      <c r="EI313" s="53">
        <f t="shared" si="644"/>
        <v>0</v>
      </c>
      <c r="EJ313" s="10">
        <f t="shared" si="684"/>
        <v>0</v>
      </c>
      <c r="EK313" s="54">
        <f t="shared" si="685"/>
        <v>0</v>
      </c>
      <c r="EL313" s="10">
        <f t="shared" si="686"/>
        <v>0</v>
      </c>
      <c r="EM313" s="53" cm="1">
        <f t="array" aca="1" ref="EM313" ca="1">EJ313*CELL("contents",$Q313)</f>
        <v>0</v>
      </c>
      <c r="EN313" s="53" cm="1">
        <f t="array" aca="1" ref="EN313" ca="1">EK313*CELL("contents",$Q313)</f>
        <v>0</v>
      </c>
      <c r="EO313" s="11">
        <f t="shared" si="687"/>
        <v>9397.8000000000011</v>
      </c>
      <c r="EP313" s="2">
        <v>1</v>
      </c>
      <c r="EQ313" s="2">
        <f t="shared" ref="EQ313:ET313" si="742">EP313*1.0215</f>
        <v>1.0215000000000001</v>
      </c>
      <c r="ER313" s="2">
        <f t="shared" si="742"/>
        <v>1.0434622500000001</v>
      </c>
      <c r="ES313" s="2">
        <f t="shared" si="742"/>
        <v>1.0658966883750003</v>
      </c>
      <c r="ET313" s="2">
        <f t="shared" si="742"/>
        <v>1.0888134671750629</v>
      </c>
      <c r="EU313" s="53">
        <f t="shared" si="646"/>
        <v>9397.8000000000011</v>
      </c>
      <c r="EV313" s="53">
        <f t="shared" si="689"/>
        <v>0</v>
      </c>
      <c r="EW313" s="69">
        <f t="shared" si="647"/>
        <v>0</v>
      </c>
      <c r="EX313" s="69">
        <f t="shared" si="648"/>
        <v>0</v>
      </c>
      <c r="EY313" s="9">
        <f t="shared" si="703"/>
        <v>0</v>
      </c>
      <c r="EZ313" s="9">
        <f t="shared" si="665"/>
        <v>0</v>
      </c>
      <c r="FA313" s="9">
        <f t="shared" si="666"/>
        <v>0</v>
      </c>
      <c r="FB313" s="9">
        <f t="shared" si="667"/>
        <v>0</v>
      </c>
      <c r="FC313" t="s">
        <v>1541</v>
      </c>
    </row>
    <row r="314" spans="1:159" ht="25.5" x14ac:dyDescent="0.25">
      <c r="A314" s="2">
        <v>1.2</v>
      </c>
      <c r="B314" s="3" t="s">
        <v>775</v>
      </c>
      <c r="C314" s="4" t="s">
        <v>157</v>
      </c>
      <c r="D314" s="2" t="s">
        <v>776</v>
      </c>
      <c r="E314" s="21" t="s">
        <v>777</v>
      </c>
      <c r="F314" s="2"/>
      <c r="G314" s="4" t="s">
        <v>347</v>
      </c>
      <c r="H314" s="6" t="s">
        <v>347</v>
      </c>
      <c r="I314" s="4"/>
      <c r="J314" s="4" t="s">
        <v>154</v>
      </c>
      <c r="K314" s="75"/>
      <c r="L314" s="80">
        <v>1</v>
      </c>
      <c r="M314" s="56">
        <v>0</v>
      </c>
      <c r="N314" s="86">
        <v>0.53</v>
      </c>
      <c r="O314" s="6" t="s">
        <v>155</v>
      </c>
      <c r="P314" s="2" t="s">
        <v>352</v>
      </c>
      <c r="Q314" s="200">
        <f>VLOOKUP(P314,Contingencies!$A$2:$D$7,4,FALSE)</f>
        <v>0.2</v>
      </c>
      <c r="R314" s="53">
        <f t="shared" si="608"/>
        <v>770</v>
      </c>
      <c r="S314" s="67">
        <f t="shared" si="649"/>
        <v>0</v>
      </c>
      <c r="T314" s="4"/>
      <c r="U314" s="2"/>
      <c r="V314" s="2"/>
      <c r="W314" s="42"/>
      <c r="X314" s="2"/>
      <c r="Y314" s="38"/>
      <c r="Z314" s="38"/>
      <c r="AA314" s="37"/>
      <c r="AB314" s="37">
        <v>3850</v>
      </c>
      <c r="AC314" s="37"/>
      <c r="AD314" s="2"/>
      <c r="AE314" s="2"/>
      <c r="AF314" s="2"/>
      <c r="AG314" s="2">
        <f t="shared" si="650"/>
        <v>0</v>
      </c>
      <c r="AH314" s="51">
        <f t="shared" si="668"/>
        <v>0</v>
      </c>
      <c r="AI314" s="53">
        <f t="shared" si="609"/>
        <v>0</v>
      </c>
      <c r="AJ314" s="53">
        <f t="shared" si="610"/>
        <v>0</v>
      </c>
      <c r="AK314" s="53">
        <f t="shared" si="611"/>
        <v>0</v>
      </c>
      <c r="AL314" s="53">
        <f t="shared" si="612"/>
        <v>0</v>
      </c>
      <c r="AM314" s="53">
        <f t="shared" si="613"/>
        <v>0</v>
      </c>
      <c r="AN314" s="53">
        <f t="shared" si="614"/>
        <v>0</v>
      </c>
      <c r="AO314" s="53">
        <f t="shared" si="615"/>
        <v>0</v>
      </c>
      <c r="AP314" s="53">
        <f t="shared" si="616"/>
        <v>3850</v>
      </c>
      <c r="AQ314" s="53">
        <f t="shared" si="617"/>
        <v>0</v>
      </c>
      <c r="AR314" s="53">
        <f t="shared" si="618"/>
        <v>0</v>
      </c>
      <c r="AS314" s="53">
        <f t="shared" si="619"/>
        <v>0</v>
      </c>
      <c r="AT314" s="53">
        <f t="shared" si="620"/>
        <v>0</v>
      </c>
      <c r="AU314" s="10">
        <f t="shared" si="669"/>
        <v>3850</v>
      </c>
      <c r="AV314" s="54">
        <f t="shared" si="690"/>
        <v>0</v>
      </c>
      <c r="AW314" s="10">
        <f t="shared" si="670"/>
        <v>3850</v>
      </c>
      <c r="AX314" s="53" cm="1">
        <f t="array" aca="1" ref="AX314" ca="1">AU314*CELL("contents",$Q314)</f>
        <v>770</v>
      </c>
      <c r="AY314" s="53" cm="1">
        <f t="array" aca="1" ref="AY314" ca="1">AV314*CELL("contents",$Q314)</f>
        <v>0</v>
      </c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>
        <f t="shared" si="671"/>
        <v>0</v>
      </c>
      <c r="BM314" s="51">
        <f t="shared" si="672"/>
        <v>0</v>
      </c>
      <c r="BN314" s="53">
        <f t="shared" si="621"/>
        <v>0</v>
      </c>
      <c r="BO314" s="53">
        <f t="shared" si="622"/>
        <v>0</v>
      </c>
      <c r="BP314" s="53">
        <f t="shared" si="623"/>
        <v>0</v>
      </c>
      <c r="BQ314" s="53">
        <f t="shared" si="624"/>
        <v>0</v>
      </c>
      <c r="BR314" s="53">
        <f t="shared" si="625"/>
        <v>0</v>
      </c>
      <c r="BS314" s="53">
        <f t="shared" si="626"/>
        <v>0</v>
      </c>
      <c r="BT314" s="53">
        <f t="shared" si="627"/>
        <v>0</v>
      </c>
      <c r="BU314" s="53">
        <f t="shared" si="628"/>
        <v>0</v>
      </c>
      <c r="BV314" s="53">
        <f t="shared" si="629"/>
        <v>0</v>
      </c>
      <c r="BW314" s="53">
        <f t="shared" si="630"/>
        <v>0</v>
      </c>
      <c r="BX314" s="53">
        <f t="shared" si="631"/>
        <v>0</v>
      </c>
      <c r="BY314" s="53">
        <f t="shared" si="632"/>
        <v>0</v>
      </c>
      <c r="BZ314" s="10">
        <f t="shared" si="673"/>
        <v>0</v>
      </c>
      <c r="CA314" s="54">
        <f t="shared" si="674"/>
        <v>0</v>
      </c>
      <c r="CB314" s="10">
        <f t="shared" si="675"/>
        <v>0</v>
      </c>
      <c r="CC314" s="53" cm="1">
        <f t="array" aca="1" ref="CC314" ca="1">BZ314*CELL("contents",$Q314)</f>
        <v>0</v>
      </c>
      <c r="CD314" s="53" cm="1">
        <f t="array" aca="1" ref="CD314" ca="1">CA314*CELL("contents",$Q314)</f>
        <v>0</v>
      </c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>
        <f t="shared" si="676"/>
        <v>0</v>
      </c>
      <c r="CR314" s="51">
        <f t="shared" si="677"/>
        <v>0</v>
      </c>
      <c r="CS314" s="53">
        <f t="shared" si="678"/>
        <v>0</v>
      </c>
      <c r="CT314" s="53">
        <f t="shared" si="691"/>
        <v>0</v>
      </c>
      <c r="CU314" s="53">
        <f t="shared" si="692"/>
        <v>0</v>
      </c>
      <c r="CV314" s="53">
        <f t="shared" si="693"/>
        <v>0</v>
      </c>
      <c r="CW314" s="53">
        <f t="shared" si="694"/>
        <v>0</v>
      </c>
      <c r="CX314" s="53">
        <f t="shared" si="695"/>
        <v>0</v>
      </c>
      <c r="CY314" s="53">
        <f t="shared" si="696"/>
        <v>0</v>
      </c>
      <c r="CZ314" s="53">
        <f t="shared" si="697"/>
        <v>0</v>
      </c>
      <c r="DA314" s="53">
        <f t="shared" si="698"/>
        <v>0</v>
      </c>
      <c r="DB314" s="53">
        <f t="shared" si="699"/>
        <v>0</v>
      </c>
      <c r="DC314" s="53">
        <f t="shared" si="700"/>
        <v>0</v>
      </c>
      <c r="DD314" s="53">
        <f t="shared" si="701"/>
        <v>0</v>
      </c>
      <c r="DE314" s="10">
        <f t="shared" si="679"/>
        <v>0</v>
      </c>
      <c r="DF314" s="54">
        <f t="shared" si="680"/>
        <v>0</v>
      </c>
      <c r="DG314" s="10">
        <f t="shared" si="681"/>
        <v>0</v>
      </c>
      <c r="DH314" s="53" cm="1">
        <f t="array" aca="1" ref="DH314" ca="1">DE314*CELL("contents",$Q314)</f>
        <v>0</v>
      </c>
      <c r="DI314" s="53" cm="1">
        <f t="array" aca="1" ref="DI314" ca="1">DF314*CELL("contents",$Q314)</f>
        <v>0</v>
      </c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>
        <f t="shared" si="682"/>
        <v>0</v>
      </c>
      <c r="DW314" s="51">
        <f t="shared" si="683"/>
        <v>0</v>
      </c>
      <c r="DX314" s="53">
        <f t="shared" si="633"/>
        <v>0</v>
      </c>
      <c r="DY314" s="53">
        <f t="shared" si="634"/>
        <v>0</v>
      </c>
      <c r="DZ314" s="53">
        <f t="shared" si="635"/>
        <v>0</v>
      </c>
      <c r="EA314" s="53">
        <f t="shared" si="636"/>
        <v>0</v>
      </c>
      <c r="EB314" s="53">
        <f t="shared" si="637"/>
        <v>0</v>
      </c>
      <c r="EC314" s="53">
        <f t="shared" si="638"/>
        <v>0</v>
      </c>
      <c r="ED314" s="53">
        <f t="shared" si="639"/>
        <v>0</v>
      </c>
      <c r="EE314" s="53">
        <f t="shared" si="640"/>
        <v>0</v>
      </c>
      <c r="EF314" s="53">
        <f t="shared" si="641"/>
        <v>0</v>
      </c>
      <c r="EG314" s="53">
        <f t="shared" si="642"/>
        <v>0</v>
      </c>
      <c r="EH314" s="53">
        <f t="shared" si="643"/>
        <v>0</v>
      </c>
      <c r="EI314" s="53">
        <f t="shared" si="644"/>
        <v>0</v>
      </c>
      <c r="EJ314" s="10">
        <f t="shared" si="684"/>
        <v>0</v>
      </c>
      <c r="EK314" s="54">
        <f t="shared" si="685"/>
        <v>0</v>
      </c>
      <c r="EL314" s="10">
        <f t="shared" si="686"/>
        <v>0</v>
      </c>
      <c r="EM314" s="53" cm="1">
        <f t="array" aca="1" ref="EM314" ca="1">EJ314*CELL("contents",$Q314)</f>
        <v>0</v>
      </c>
      <c r="EN314" s="53" cm="1">
        <f t="array" aca="1" ref="EN314" ca="1">EK314*CELL("contents",$Q314)</f>
        <v>0</v>
      </c>
      <c r="EO314" s="11">
        <f t="shared" si="687"/>
        <v>3850</v>
      </c>
      <c r="EP314" s="2">
        <v>1</v>
      </c>
      <c r="EQ314" s="2">
        <f t="shared" ref="EQ314:ET314" si="743">EP314*1.0215</f>
        <v>1.0215000000000001</v>
      </c>
      <c r="ER314" s="2">
        <f t="shared" si="743"/>
        <v>1.0434622500000001</v>
      </c>
      <c r="ES314" s="2">
        <f t="shared" si="743"/>
        <v>1.0658966883750003</v>
      </c>
      <c r="ET314" s="2">
        <f t="shared" si="743"/>
        <v>1.0888134671750629</v>
      </c>
      <c r="EU314" s="53">
        <f t="shared" si="646"/>
        <v>0</v>
      </c>
      <c r="EV314" s="53">
        <f t="shared" si="689"/>
        <v>0</v>
      </c>
      <c r="EW314" s="69">
        <f t="shared" si="647"/>
        <v>0</v>
      </c>
      <c r="EX314" s="69">
        <f t="shared" si="648"/>
        <v>0</v>
      </c>
      <c r="EY314" s="9">
        <f t="shared" si="703"/>
        <v>0</v>
      </c>
      <c r="EZ314" s="9">
        <f t="shared" si="665"/>
        <v>0</v>
      </c>
      <c r="FA314" s="9">
        <f t="shared" si="666"/>
        <v>0</v>
      </c>
      <c r="FB314" s="9">
        <f t="shared" si="667"/>
        <v>0</v>
      </c>
      <c r="FC314" t="s">
        <v>1541</v>
      </c>
    </row>
    <row r="315" spans="1:159" ht="25.5" x14ac:dyDescent="0.25">
      <c r="A315" s="2">
        <v>1.2</v>
      </c>
      <c r="B315" s="3" t="s">
        <v>778</v>
      </c>
      <c r="C315" s="4" t="s">
        <v>157</v>
      </c>
      <c r="D315" s="2" t="s">
        <v>779</v>
      </c>
      <c r="E315" s="21" t="s">
        <v>780</v>
      </c>
      <c r="F315" s="2"/>
      <c r="G315" s="4" t="s">
        <v>151</v>
      </c>
      <c r="H315" s="6" t="s">
        <v>163</v>
      </c>
      <c r="I315" s="4" t="s">
        <v>269</v>
      </c>
      <c r="J315" s="7" t="s">
        <v>154</v>
      </c>
      <c r="K315" s="75">
        <v>77</v>
      </c>
      <c r="L315" s="81">
        <v>77</v>
      </c>
      <c r="M315" s="56">
        <v>0</v>
      </c>
      <c r="N315" s="86">
        <v>0</v>
      </c>
      <c r="O315" s="6" t="s">
        <v>155</v>
      </c>
      <c r="P315" s="2" t="s">
        <v>352</v>
      </c>
      <c r="Q315" s="200">
        <f>VLOOKUP(P315,Contingencies!$A$2:$D$7,4,FALSE)</f>
        <v>0.2</v>
      </c>
      <c r="R315" s="53">
        <f t="shared" si="608"/>
        <v>251.69760000000002</v>
      </c>
      <c r="S315" s="67">
        <f t="shared" si="649"/>
        <v>0</v>
      </c>
      <c r="T315" s="4"/>
      <c r="U315" s="2"/>
      <c r="V315" s="2"/>
      <c r="W315" s="42"/>
      <c r="X315" s="2"/>
      <c r="Y315" s="38"/>
      <c r="Z315" s="38"/>
      <c r="AA315" s="38"/>
      <c r="AB315" s="38"/>
      <c r="AC315" s="37">
        <v>16</v>
      </c>
      <c r="AD315" s="2"/>
      <c r="AE315" s="2"/>
      <c r="AF315" s="2"/>
      <c r="AG315" s="2">
        <f t="shared" si="650"/>
        <v>16</v>
      </c>
      <c r="AH315" s="51">
        <f t="shared" si="668"/>
        <v>0.10666666666666666</v>
      </c>
      <c r="AI315" s="53">
        <f t="shared" si="609"/>
        <v>0</v>
      </c>
      <c r="AJ315" s="53">
        <f t="shared" si="610"/>
        <v>0</v>
      </c>
      <c r="AK315" s="53">
        <f t="shared" si="611"/>
        <v>0</v>
      </c>
      <c r="AL315" s="53">
        <f t="shared" si="612"/>
        <v>0</v>
      </c>
      <c r="AM315" s="53">
        <f t="shared" si="613"/>
        <v>0</v>
      </c>
      <c r="AN315" s="53">
        <f t="shared" si="614"/>
        <v>0</v>
      </c>
      <c r="AO315" s="53">
        <f t="shared" si="615"/>
        <v>0</v>
      </c>
      <c r="AP315" s="53">
        <f t="shared" si="616"/>
        <v>0</v>
      </c>
      <c r="AQ315" s="53">
        <f t="shared" si="617"/>
        <v>1258.4880000000001</v>
      </c>
      <c r="AR315" s="53">
        <f t="shared" si="618"/>
        <v>0</v>
      </c>
      <c r="AS315" s="53">
        <f t="shared" si="619"/>
        <v>0</v>
      </c>
      <c r="AT315" s="53">
        <f t="shared" si="620"/>
        <v>0</v>
      </c>
      <c r="AU315" s="10">
        <f t="shared" si="669"/>
        <v>1258.4880000000001</v>
      </c>
      <c r="AV315" s="54">
        <f t="shared" si="690"/>
        <v>0</v>
      </c>
      <c r="AW315" s="10">
        <f t="shared" si="670"/>
        <v>1258.4880000000001</v>
      </c>
      <c r="AX315" s="53" cm="1">
        <f t="array" aca="1" ref="AX315" ca="1">AU315*CELL("contents",$Q315)</f>
        <v>251.69760000000002</v>
      </c>
      <c r="AY315" s="53" cm="1">
        <f t="array" aca="1" ref="AY315" ca="1">AV315*CELL("contents",$Q315)</f>
        <v>0</v>
      </c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>
        <f t="shared" si="671"/>
        <v>0</v>
      </c>
      <c r="BM315" s="51">
        <f t="shared" si="672"/>
        <v>0</v>
      </c>
      <c r="BN315" s="53">
        <f t="shared" si="621"/>
        <v>0</v>
      </c>
      <c r="BO315" s="53">
        <f t="shared" si="622"/>
        <v>0</v>
      </c>
      <c r="BP315" s="53">
        <f t="shared" si="623"/>
        <v>0</v>
      </c>
      <c r="BQ315" s="53">
        <f t="shared" si="624"/>
        <v>0</v>
      </c>
      <c r="BR315" s="53">
        <f t="shared" si="625"/>
        <v>0</v>
      </c>
      <c r="BS315" s="53">
        <f t="shared" si="626"/>
        <v>0</v>
      </c>
      <c r="BT315" s="53">
        <f t="shared" si="627"/>
        <v>0</v>
      </c>
      <c r="BU315" s="53">
        <f t="shared" si="628"/>
        <v>0</v>
      </c>
      <c r="BV315" s="53">
        <f t="shared" si="629"/>
        <v>0</v>
      </c>
      <c r="BW315" s="53">
        <f t="shared" si="630"/>
        <v>0</v>
      </c>
      <c r="BX315" s="53">
        <f t="shared" si="631"/>
        <v>0</v>
      </c>
      <c r="BY315" s="53">
        <f t="shared" si="632"/>
        <v>0</v>
      </c>
      <c r="BZ315" s="10">
        <f t="shared" si="673"/>
        <v>0</v>
      </c>
      <c r="CA315" s="54">
        <f t="shared" si="674"/>
        <v>0</v>
      </c>
      <c r="CB315" s="10">
        <f t="shared" si="675"/>
        <v>0</v>
      </c>
      <c r="CC315" s="53" cm="1">
        <f t="array" aca="1" ref="CC315" ca="1">BZ315*CELL("contents",$Q315)</f>
        <v>0</v>
      </c>
      <c r="CD315" s="53" cm="1">
        <f t="array" aca="1" ref="CD315" ca="1">CA315*CELL("contents",$Q315)</f>
        <v>0</v>
      </c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>
        <f t="shared" si="676"/>
        <v>0</v>
      </c>
      <c r="CR315" s="51">
        <f t="shared" si="677"/>
        <v>0</v>
      </c>
      <c r="CS315" s="53">
        <f t="shared" si="678"/>
        <v>0</v>
      </c>
      <c r="CT315" s="53">
        <f t="shared" si="691"/>
        <v>0</v>
      </c>
      <c r="CU315" s="53">
        <f t="shared" si="692"/>
        <v>0</v>
      </c>
      <c r="CV315" s="53">
        <f t="shared" si="693"/>
        <v>0</v>
      </c>
      <c r="CW315" s="53">
        <f t="shared" si="694"/>
        <v>0</v>
      </c>
      <c r="CX315" s="53">
        <f t="shared" si="695"/>
        <v>0</v>
      </c>
      <c r="CY315" s="53">
        <f t="shared" si="696"/>
        <v>0</v>
      </c>
      <c r="CZ315" s="53">
        <f t="shared" si="697"/>
        <v>0</v>
      </c>
      <c r="DA315" s="53">
        <f t="shared" si="698"/>
        <v>0</v>
      </c>
      <c r="DB315" s="53">
        <f t="shared" si="699"/>
        <v>0</v>
      </c>
      <c r="DC315" s="53">
        <f t="shared" si="700"/>
        <v>0</v>
      </c>
      <c r="DD315" s="53">
        <f t="shared" si="701"/>
        <v>0</v>
      </c>
      <c r="DE315" s="10">
        <f t="shared" si="679"/>
        <v>0</v>
      </c>
      <c r="DF315" s="54">
        <f t="shared" si="680"/>
        <v>0</v>
      </c>
      <c r="DG315" s="10">
        <f t="shared" si="681"/>
        <v>0</v>
      </c>
      <c r="DH315" s="53" cm="1">
        <f t="array" aca="1" ref="DH315" ca="1">DE315*CELL("contents",$Q315)</f>
        <v>0</v>
      </c>
      <c r="DI315" s="53" cm="1">
        <f t="array" aca="1" ref="DI315" ca="1">DF315*CELL("contents",$Q315)</f>
        <v>0</v>
      </c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>
        <f t="shared" si="682"/>
        <v>0</v>
      </c>
      <c r="DW315" s="51">
        <f t="shared" si="683"/>
        <v>0</v>
      </c>
      <c r="DX315" s="53">
        <f t="shared" si="633"/>
        <v>0</v>
      </c>
      <c r="DY315" s="53">
        <f t="shared" si="634"/>
        <v>0</v>
      </c>
      <c r="DZ315" s="53">
        <f t="shared" si="635"/>
        <v>0</v>
      </c>
      <c r="EA315" s="53">
        <f t="shared" si="636"/>
        <v>0</v>
      </c>
      <c r="EB315" s="53">
        <f t="shared" si="637"/>
        <v>0</v>
      </c>
      <c r="EC315" s="53">
        <f t="shared" si="638"/>
        <v>0</v>
      </c>
      <c r="ED315" s="53">
        <f t="shared" si="639"/>
        <v>0</v>
      </c>
      <c r="EE315" s="53">
        <f t="shared" si="640"/>
        <v>0</v>
      </c>
      <c r="EF315" s="53">
        <f t="shared" si="641"/>
        <v>0</v>
      </c>
      <c r="EG315" s="53">
        <f t="shared" si="642"/>
        <v>0</v>
      </c>
      <c r="EH315" s="53">
        <f t="shared" si="643"/>
        <v>0</v>
      </c>
      <c r="EI315" s="53">
        <f t="shared" si="644"/>
        <v>0</v>
      </c>
      <c r="EJ315" s="10">
        <f t="shared" si="684"/>
        <v>0</v>
      </c>
      <c r="EK315" s="54">
        <f t="shared" si="685"/>
        <v>0</v>
      </c>
      <c r="EL315" s="10">
        <f t="shared" si="686"/>
        <v>0</v>
      </c>
      <c r="EM315" s="53" cm="1">
        <f t="array" aca="1" ref="EM315" ca="1">EJ315*CELL("contents",$Q315)</f>
        <v>0</v>
      </c>
      <c r="EN315" s="53" cm="1">
        <f t="array" aca="1" ref="EN315" ca="1">EK315*CELL("contents",$Q315)</f>
        <v>0</v>
      </c>
      <c r="EO315" s="11">
        <f t="shared" si="687"/>
        <v>1258.4880000000001</v>
      </c>
      <c r="EP315" s="2">
        <v>1</v>
      </c>
      <c r="EQ315" s="2">
        <f t="shared" ref="EQ315:ET315" si="744">EP315*1.0215</f>
        <v>1.0215000000000001</v>
      </c>
      <c r="ER315" s="2">
        <f t="shared" si="744"/>
        <v>1.0434622500000001</v>
      </c>
      <c r="ES315" s="2">
        <f t="shared" si="744"/>
        <v>1.0658966883750003</v>
      </c>
      <c r="ET315" s="2">
        <f t="shared" si="744"/>
        <v>1.0888134671750629</v>
      </c>
      <c r="EU315" s="53">
        <f t="shared" si="646"/>
        <v>1258.4880000000001</v>
      </c>
      <c r="EV315" s="53">
        <f t="shared" si="689"/>
        <v>0</v>
      </c>
      <c r="EW315" s="69">
        <f t="shared" si="647"/>
        <v>0</v>
      </c>
      <c r="EX315" s="69">
        <f t="shared" si="648"/>
        <v>0</v>
      </c>
      <c r="EY315" s="9">
        <f t="shared" si="703"/>
        <v>0</v>
      </c>
      <c r="EZ315" s="9">
        <f t="shared" si="665"/>
        <v>0</v>
      </c>
      <c r="FA315" s="9">
        <f t="shared" si="666"/>
        <v>0</v>
      </c>
      <c r="FB315" s="9">
        <f t="shared" si="667"/>
        <v>0</v>
      </c>
      <c r="FC315" t="s">
        <v>1541</v>
      </c>
    </row>
    <row r="316" spans="1:159" x14ac:dyDescent="0.25">
      <c r="A316" s="2">
        <v>1.2</v>
      </c>
      <c r="B316" s="3" t="s">
        <v>778</v>
      </c>
      <c r="C316" s="4" t="s">
        <v>157</v>
      </c>
      <c r="D316" s="2" t="s">
        <v>779</v>
      </c>
      <c r="E316" s="15" t="s">
        <v>779</v>
      </c>
      <c r="F316" s="2"/>
      <c r="G316" s="4" t="s">
        <v>347</v>
      </c>
      <c r="H316" s="6" t="s">
        <v>347</v>
      </c>
      <c r="I316" s="4"/>
      <c r="J316" s="4" t="s">
        <v>268</v>
      </c>
      <c r="K316" s="75"/>
      <c r="L316" s="80">
        <v>1</v>
      </c>
      <c r="M316" s="56">
        <v>0</v>
      </c>
      <c r="N316" s="86">
        <v>0.53</v>
      </c>
      <c r="O316" s="6" t="s">
        <v>155</v>
      </c>
      <c r="P316" s="2" t="s">
        <v>173</v>
      </c>
      <c r="Q316" s="200">
        <f>VLOOKUP(P316,Contingencies!$A$2:$D$7,4,FALSE)</f>
        <v>0.125</v>
      </c>
      <c r="R316" s="53">
        <f t="shared" si="608"/>
        <v>394</v>
      </c>
      <c r="S316" s="67">
        <f t="shared" si="649"/>
        <v>0</v>
      </c>
      <c r="T316" s="4"/>
      <c r="U316" s="2"/>
      <c r="V316" s="2"/>
      <c r="W316" s="42"/>
      <c r="X316" s="2"/>
      <c r="Y316" s="38"/>
      <c r="Z316" s="38"/>
      <c r="AA316" s="38"/>
      <c r="AB316" s="38"/>
      <c r="AC316" s="37">
        <v>3152</v>
      </c>
      <c r="AD316" s="2"/>
      <c r="AE316" s="2"/>
      <c r="AF316" s="2"/>
      <c r="AG316" s="2">
        <f t="shared" si="650"/>
        <v>0</v>
      </c>
      <c r="AH316" s="51">
        <f t="shared" si="668"/>
        <v>0</v>
      </c>
      <c r="AI316" s="53">
        <f t="shared" si="609"/>
        <v>0</v>
      </c>
      <c r="AJ316" s="53">
        <f t="shared" si="610"/>
        <v>0</v>
      </c>
      <c r="AK316" s="53">
        <f t="shared" si="611"/>
        <v>0</v>
      </c>
      <c r="AL316" s="53">
        <f t="shared" si="612"/>
        <v>0</v>
      </c>
      <c r="AM316" s="53">
        <f t="shared" si="613"/>
        <v>0</v>
      </c>
      <c r="AN316" s="53">
        <f t="shared" si="614"/>
        <v>0</v>
      </c>
      <c r="AO316" s="53">
        <f t="shared" si="615"/>
        <v>0</v>
      </c>
      <c r="AP316" s="53">
        <f t="shared" si="616"/>
        <v>0</v>
      </c>
      <c r="AQ316" s="53">
        <f t="shared" si="617"/>
        <v>3152</v>
      </c>
      <c r="AR316" s="53">
        <f t="shared" si="618"/>
        <v>0</v>
      </c>
      <c r="AS316" s="53">
        <f t="shared" si="619"/>
        <v>0</v>
      </c>
      <c r="AT316" s="53">
        <f t="shared" si="620"/>
        <v>0</v>
      </c>
      <c r="AU316" s="10">
        <f t="shared" si="669"/>
        <v>3152</v>
      </c>
      <c r="AV316" s="54">
        <f t="shared" si="690"/>
        <v>0</v>
      </c>
      <c r="AW316" s="10">
        <f t="shared" si="670"/>
        <v>3152</v>
      </c>
      <c r="AX316" s="53" cm="1">
        <f t="array" aca="1" ref="AX316" ca="1">AU316*CELL("contents",$Q316)</f>
        <v>394</v>
      </c>
      <c r="AY316" s="53" cm="1">
        <f t="array" aca="1" ref="AY316" ca="1">AV316*CELL("contents",$Q316)</f>
        <v>0</v>
      </c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>
        <f t="shared" si="671"/>
        <v>0</v>
      </c>
      <c r="BM316" s="51">
        <f t="shared" si="672"/>
        <v>0</v>
      </c>
      <c r="BN316" s="53">
        <f t="shared" si="621"/>
        <v>0</v>
      </c>
      <c r="BO316" s="53">
        <f t="shared" si="622"/>
        <v>0</v>
      </c>
      <c r="BP316" s="53">
        <f t="shared" si="623"/>
        <v>0</v>
      </c>
      <c r="BQ316" s="53">
        <f t="shared" si="624"/>
        <v>0</v>
      </c>
      <c r="BR316" s="53">
        <f t="shared" si="625"/>
        <v>0</v>
      </c>
      <c r="BS316" s="53">
        <f t="shared" si="626"/>
        <v>0</v>
      </c>
      <c r="BT316" s="53">
        <f t="shared" si="627"/>
        <v>0</v>
      </c>
      <c r="BU316" s="53">
        <f t="shared" si="628"/>
        <v>0</v>
      </c>
      <c r="BV316" s="53">
        <f t="shared" si="629"/>
        <v>0</v>
      </c>
      <c r="BW316" s="53">
        <f t="shared" si="630"/>
        <v>0</v>
      </c>
      <c r="BX316" s="53">
        <f t="shared" si="631"/>
        <v>0</v>
      </c>
      <c r="BY316" s="53">
        <f t="shared" si="632"/>
        <v>0</v>
      </c>
      <c r="BZ316" s="10">
        <f t="shared" si="673"/>
        <v>0</v>
      </c>
      <c r="CA316" s="54">
        <f t="shared" si="674"/>
        <v>0</v>
      </c>
      <c r="CB316" s="10">
        <f t="shared" si="675"/>
        <v>0</v>
      </c>
      <c r="CC316" s="53" cm="1">
        <f t="array" aca="1" ref="CC316" ca="1">BZ316*CELL("contents",$Q316)</f>
        <v>0</v>
      </c>
      <c r="CD316" s="53" cm="1">
        <f t="array" aca="1" ref="CD316" ca="1">CA316*CELL("contents",$Q316)</f>
        <v>0</v>
      </c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>
        <f t="shared" si="676"/>
        <v>0</v>
      </c>
      <c r="CR316" s="51">
        <f t="shared" si="677"/>
        <v>0</v>
      </c>
      <c r="CS316" s="53">
        <f t="shared" si="678"/>
        <v>0</v>
      </c>
      <c r="CT316" s="53">
        <f t="shared" si="691"/>
        <v>0</v>
      </c>
      <c r="CU316" s="53">
        <f t="shared" si="692"/>
        <v>0</v>
      </c>
      <c r="CV316" s="53">
        <f t="shared" si="693"/>
        <v>0</v>
      </c>
      <c r="CW316" s="53">
        <f t="shared" si="694"/>
        <v>0</v>
      </c>
      <c r="CX316" s="53">
        <f t="shared" si="695"/>
        <v>0</v>
      </c>
      <c r="CY316" s="53">
        <f t="shared" si="696"/>
        <v>0</v>
      </c>
      <c r="CZ316" s="53">
        <f t="shared" si="697"/>
        <v>0</v>
      </c>
      <c r="DA316" s="53">
        <f t="shared" si="698"/>
        <v>0</v>
      </c>
      <c r="DB316" s="53">
        <f t="shared" si="699"/>
        <v>0</v>
      </c>
      <c r="DC316" s="53">
        <f t="shared" si="700"/>
        <v>0</v>
      </c>
      <c r="DD316" s="53">
        <f t="shared" si="701"/>
        <v>0</v>
      </c>
      <c r="DE316" s="10">
        <f t="shared" si="679"/>
        <v>0</v>
      </c>
      <c r="DF316" s="54">
        <f t="shared" si="680"/>
        <v>0</v>
      </c>
      <c r="DG316" s="10">
        <f t="shared" si="681"/>
        <v>0</v>
      </c>
      <c r="DH316" s="53" cm="1">
        <f t="array" aca="1" ref="DH316" ca="1">DE316*CELL("contents",$Q316)</f>
        <v>0</v>
      </c>
      <c r="DI316" s="53" cm="1">
        <f t="array" aca="1" ref="DI316" ca="1">DF316*CELL("contents",$Q316)</f>
        <v>0</v>
      </c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>
        <f t="shared" si="682"/>
        <v>0</v>
      </c>
      <c r="DW316" s="51">
        <f t="shared" si="683"/>
        <v>0</v>
      </c>
      <c r="DX316" s="53">
        <f t="shared" si="633"/>
        <v>0</v>
      </c>
      <c r="DY316" s="53">
        <f t="shared" si="634"/>
        <v>0</v>
      </c>
      <c r="DZ316" s="53">
        <f t="shared" si="635"/>
        <v>0</v>
      </c>
      <c r="EA316" s="53">
        <f t="shared" si="636"/>
        <v>0</v>
      </c>
      <c r="EB316" s="53">
        <f t="shared" si="637"/>
        <v>0</v>
      </c>
      <c r="EC316" s="53">
        <f t="shared" si="638"/>
        <v>0</v>
      </c>
      <c r="ED316" s="53">
        <f t="shared" si="639"/>
        <v>0</v>
      </c>
      <c r="EE316" s="53">
        <f t="shared" si="640"/>
        <v>0</v>
      </c>
      <c r="EF316" s="53">
        <f t="shared" si="641"/>
        <v>0</v>
      </c>
      <c r="EG316" s="53">
        <f t="shared" si="642"/>
        <v>0</v>
      </c>
      <c r="EH316" s="53">
        <f t="shared" si="643"/>
        <v>0</v>
      </c>
      <c r="EI316" s="53">
        <f t="shared" si="644"/>
        <v>0</v>
      </c>
      <c r="EJ316" s="10">
        <f t="shared" si="684"/>
        <v>0</v>
      </c>
      <c r="EK316" s="54">
        <f t="shared" si="685"/>
        <v>0</v>
      </c>
      <c r="EL316" s="10">
        <f t="shared" si="686"/>
        <v>0</v>
      </c>
      <c r="EM316" s="53" cm="1">
        <f t="array" aca="1" ref="EM316" ca="1">EJ316*CELL("contents",$Q316)</f>
        <v>0</v>
      </c>
      <c r="EN316" s="53" cm="1">
        <f t="array" aca="1" ref="EN316" ca="1">EK316*CELL("contents",$Q316)</f>
        <v>0</v>
      </c>
      <c r="EO316" s="11">
        <f t="shared" si="687"/>
        <v>3152</v>
      </c>
      <c r="EP316" s="2">
        <v>1</v>
      </c>
      <c r="EQ316" s="2">
        <f t="shared" ref="EQ316:ET316" si="745">EP316*1.0215</f>
        <v>1.0215000000000001</v>
      </c>
      <c r="ER316" s="2">
        <f t="shared" si="745"/>
        <v>1.0434622500000001</v>
      </c>
      <c r="ES316" s="2">
        <f t="shared" si="745"/>
        <v>1.0658966883750003</v>
      </c>
      <c r="ET316" s="2">
        <f t="shared" si="745"/>
        <v>1.0888134671750629</v>
      </c>
      <c r="EU316" s="53">
        <f t="shared" si="646"/>
        <v>0</v>
      </c>
      <c r="EV316" s="53">
        <f t="shared" si="689"/>
        <v>0</v>
      </c>
      <c r="EW316" s="69">
        <f t="shared" si="647"/>
        <v>0</v>
      </c>
      <c r="EX316" s="69">
        <f t="shared" si="648"/>
        <v>0</v>
      </c>
      <c r="EY316" s="9">
        <f t="shared" si="703"/>
        <v>0</v>
      </c>
      <c r="EZ316" s="9">
        <f t="shared" si="665"/>
        <v>0</v>
      </c>
      <c r="FA316" s="9">
        <f t="shared" si="666"/>
        <v>0</v>
      </c>
      <c r="FB316" s="9">
        <f t="shared" si="667"/>
        <v>0</v>
      </c>
      <c r="FC316" t="s">
        <v>1541</v>
      </c>
    </row>
    <row r="317" spans="1:159" x14ac:dyDescent="0.25">
      <c r="A317" s="2">
        <v>1.2</v>
      </c>
      <c r="B317" s="3" t="s">
        <v>781</v>
      </c>
      <c r="C317" s="4" t="s">
        <v>157</v>
      </c>
      <c r="D317" s="2" t="s">
        <v>782</v>
      </c>
      <c r="E317" s="21" t="s">
        <v>783</v>
      </c>
      <c r="F317" s="2"/>
      <c r="G317" s="4" t="s">
        <v>151</v>
      </c>
      <c r="H317" s="6" t="s">
        <v>163</v>
      </c>
      <c r="I317" s="4" t="s">
        <v>167</v>
      </c>
      <c r="J317" s="7" t="s">
        <v>154</v>
      </c>
      <c r="K317" s="75">
        <v>115</v>
      </c>
      <c r="L317" s="81">
        <v>115</v>
      </c>
      <c r="M317" s="56">
        <v>0</v>
      </c>
      <c r="N317" s="86">
        <v>0</v>
      </c>
      <c r="O317" s="6" t="s">
        <v>155</v>
      </c>
      <c r="P317" s="2" t="s">
        <v>352</v>
      </c>
      <c r="Q317" s="200">
        <f>VLOOKUP(P317,Contingencies!$A$2:$D$7,4,FALSE)</f>
        <v>0.2</v>
      </c>
      <c r="R317" s="53">
        <f t="shared" si="608"/>
        <v>375.91200000000003</v>
      </c>
      <c r="S317" s="67">
        <f t="shared" si="649"/>
        <v>0</v>
      </c>
      <c r="T317" s="4"/>
      <c r="U317" s="2"/>
      <c r="V317" s="2"/>
      <c r="W317" s="42"/>
      <c r="X317" s="2"/>
      <c r="Y317" s="38"/>
      <c r="Z317" s="38"/>
      <c r="AA317" s="38"/>
      <c r="AB317" s="38"/>
      <c r="AC317" s="37">
        <v>16</v>
      </c>
      <c r="AD317" s="4"/>
      <c r="AE317" s="4"/>
      <c r="AF317" s="2"/>
      <c r="AG317" s="2">
        <f t="shared" si="650"/>
        <v>16</v>
      </c>
      <c r="AH317" s="51">
        <f t="shared" si="668"/>
        <v>0.10666666666666666</v>
      </c>
      <c r="AI317" s="53">
        <f t="shared" si="609"/>
        <v>0</v>
      </c>
      <c r="AJ317" s="53">
        <f t="shared" si="610"/>
        <v>0</v>
      </c>
      <c r="AK317" s="53">
        <f t="shared" si="611"/>
        <v>0</v>
      </c>
      <c r="AL317" s="53">
        <f t="shared" si="612"/>
        <v>0</v>
      </c>
      <c r="AM317" s="53">
        <f t="shared" si="613"/>
        <v>0</v>
      </c>
      <c r="AN317" s="53">
        <f t="shared" si="614"/>
        <v>0</v>
      </c>
      <c r="AO317" s="53">
        <f t="shared" si="615"/>
        <v>0</v>
      </c>
      <c r="AP317" s="53">
        <f t="shared" si="616"/>
        <v>0</v>
      </c>
      <c r="AQ317" s="53">
        <f t="shared" si="617"/>
        <v>1879.5600000000002</v>
      </c>
      <c r="AR317" s="53">
        <f t="shared" si="618"/>
        <v>0</v>
      </c>
      <c r="AS317" s="53">
        <f t="shared" si="619"/>
        <v>0</v>
      </c>
      <c r="AT317" s="53">
        <f t="shared" si="620"/>
        <v>0</v>
      </c>
      <c r="AU317" s="10">
        <f t="shared" si="669"/>
        <v>1879.5600000000002</v>
      </c>
      <c r="AV317" s="54">
        <f t="shared" si="690"/>
        <v>0</v>
      </c>
      <c r="AW317" s="10">
        <f t="shared" si="670"/>
        <v>1879.5600000000002</v>
      </c>
      <c r="AX317" s="53" cm="1">
        <f t="array" aca="1" ref="AX317" ca="1">AU317*CELL("contents",$Q317)</f>
        <v>375.91200000000003</v>
      </c>
      <c r="AY317" s="53" cm="1">
        <f t="array" aca="1" ref="AY317" ca="1">AV317*CELL("contents",$Q317)</f>
        <v>0</v>
      </c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>
        <f t="shared" si="671"/>
        <v>0</v>
      </c>
      <c r="BM317" s="51">
        <f t="shared" si="672"/>
        <v>0</v>
      </c>
      <c r="BN317" s="53">
        <f t="shared" si="621"/>
        <v>0</v>
      </c>
      <c r="BO317" s="53">
        <f t="shared" si="622"/>
        <v>0</v>
      </c>
      <c r="BP317" s="53">
        <f t="shared" si="623"/>
        <v>0</v>
      </c>
      <c r="BQ317" s="53">
        <f t="shared" si="624"/>
        <v>0</v>
      </c>
      <c r="BR317" s="53">
        <f t="shared" si="625"/>
        <v>0</v>
      </c>
      <c r="BS317" s="53">
        <f t="shared" si="626"/>
        <v>0</v>
      </c>
      <c r="BT317" s="53">
        <f t="shared" si="627"/>
        <v>0</v>
      </c>
      <c r="BU317" s="53">
        <f t="shared" si="628"/>
        <v>0</v>
      </c>
      <c r="BV317" s="53">
        <f t="shared" si="629"/>
        <v>0</v>
      </c>
      <c r="BW317" s="53">
        <f t="shared" si="630"/>
        <v>0</v>
      </c>
      <c r="BX317" s="53">
        <f t="shared" si="631"/>
        <v>0</v>
      </c>
      <c r="BY317" s="53">
        <f t="shared" si="632"/>
        <v>0</v>
      </c>
      <c r="BZ317" s="10">
        <f t="shared" si="673"/>
        <v>0</v>
      </c>
      <c r="CA317" s="54">
        <f t="shared" si="674"/>
        <v>0</v>
      </c>
      <c r="CB317" s="10">
        <f t="shared" si="675"/>
        <v>0</v>
      </c>
      <c r="CC317" s="53" cm="1">
        <f t="array" aca="1" ref="CC317" ca="1">BZ317*CELL("contents",$Q317)</f>
        <v>0</v>
      </c>
      <c r="CD317" s="53" cm="1">
        <f t="array" aca="1" ref="CD317" ca="1">CA317*CELL("contents",$Q317)</f>
        <v>0</v>
      </c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>
        <f t="shared" si="676"/>
        <v>0</v>
      </c>
      <c r="CR317" s="51">
        <f t="shared" si="677"/>
        <v>0</v>
      </c>
      <c r="CS317" s="53">
        <f t="shared" si="678"/>
        <v>0</v>
      </c>
      <c r="CT317" s="53">
        <f t="shared" si="691"/>
        <v>0</v>
      </c>
      <c r="CU317" s="53">
        <f t="shared" si="692"/>
        <v>0</v>
      </c>
      <c r="CV317" s="53">
        <f t="shared" si="693"/>
        <v>0</v>
      </c>
      <c r="CW317" s="53">
        <f t="shared" si="694"/>
        <v>0</v>
      </c>
      <c r="CX317" s="53">
        <f t="shared" si="695"/>
        <v>0</v>
      </c>
      <c r="CY317" s="53">
        <f t="shared" si="696"/>
        <v>0</v>
      </c>
      <c r="CZ317" s="53">
        <f t="shared" si="697"/>
        <v>0</v>
      </c>
      <c r="DA317" s="53">
        <f t="shared" si="698"/>
        <v>0</v>
      </c>
      <c r="DB317" s="53">
        <f t="shared" si="699"/>
        <v>0</v>
      </c>
      <c r="DC317" s="53">
        <f t="shared" si="700"/>
        <v>0</v>
      </c>
      <c r="DD317" s="53">
        <f t="shared" si="701"/>
        <v>0</v>
      </c>
      <c r="DE317" s="10">
        <f t="shared" si="679"/>
        <v>0</v>
      </c>
      <c r="DF317" s="54">
        <f t="shared" si="680"/>
        <v>0</v>
      </c>
      <c r="DG317" s="10">
        <f t="shared" si="681"/>
        <v>0</v>
      </c>
      <c r="DH317" s="53" cm="1">
        <f t="array" aca="1" ref="DH317" ca="1">DE317*CELL("contents",$Q317)</f>
        <v>0</v>
      </c>
      <c r="DI317" s="53" cm="1">
        <f t="array" aca="1" ref="DI317" ca="1">DF317*CELL("contents",$Q317)</f>
        <v>0</v>
      </c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>
        <f t="shared" si="682"/>
        <v>0</v>
      </c>
      <c r="DW317" s="51">
        <f t="shared" si="683"/>
        <v>0</v>
      </c>
      <c r="DX317" s="53">
        <f t="shared" si="633"/>
        <v>0</v>
      </c>
      <c r="DY317" s="53">
        <f t="shared" si="634"/>
        <v>0</v>
      </c>
      <c r="DZ317" s="53">
        <f t="shared" si="635"/>
        <v>0</v>
      </c>
      <c r="EA317" s="53">
        <f t="shared" si="636"/>
        <v>0</v>
      </c>
      <c r="EB317" s="53">
        <f t="shared" si="637"/>
        <v>0</v>
      </c>
      <c r="EC317" s="53">
        <f t="shared" si="638"/>
        <v>0</v>
      </c>
      <c r="ED317" s="53">
        <f t="shared" si="639"/>
        <v>0</v>
      </c>
      <c r="EE317" s="53">
        <f t="shared" si="640"/>
        <v>0</v>
      </c>
      <c r="EF317" s="53">
        <f t="shared" si="641"/>
        <v>0</v>
      </c>
      <c r="EG317" s="53">
        <f t="shared" si="642"/>
        <v>0</v>
      </c>
      <c r="EH317" s="53">
        <f t="shared" si="643"/>
        <v>0</v>
      </c>
      <c r="EI317" s="53">
        <f t="shared" si="644"/>
        <v>0</v>
      </c>
      <c r="EJ317" s="10">
        <f t="shared" si="684"/>
        <v>0</v>
      </c>
      <c r="EK317" s="54">
        <f t="shared" si="685"/>
        <v>0</v>
      </c>
      <c r="EL317" s="10">
        <f t="shared" si="686"/>
        <v>0</v>
      </c>
      <c r="EM317" s="53" cm="1">
        <f t="array" aca="1" ref="EM317" ca="1">EJ317*CELL("contents",$Q317)</f>
        <v>0</v>
      </c>
      <c r="EN317" s="53" cm="1">
        <f t="array" aca="1" ref="EN317" ca="1">EK317*CELL("contents",$Q317)</f>
        <v>0</v>
      </c>
      <c r="EO317" s="11">
        <f t="shared" si="687"/>
        <v>1879.5600000000002</v>
      </c>
      <c r="EP317" s="2">
        <v>1</v>
      </c>
      <c r="EQ317" s="2">
        <f t="shared" ref="EQ317:ET317" si="746">EP317*1.0215</f>
        <v>1.0215000000000001</v>
      </c>
      <c r="ER317" s="2">
        <f t="shared" si="746"/>
        <v>1.0434622500000001</v>
      </c>
      <c r="ES317" s="2">
        <f t="shared" si="746"/>
        <v>1.0658966883750003</v>
      </c>
      <c r="ET317" s="2">
        <f t="shared" si="746"/>
        <v>1.0888134671750629</v>
      </c>
      <c r="EU317" s="53">
        <f t="shared" si="646"/>
        <v>1879.5600000000002</v>
      </c>
      <c r="EV317" s="53">
        <f t="shared" si="689"/>
        <v>0</v>
      </c>
      <c r="EW317" s="69">
        <f t="shared" si="647"/>
        <v>0</v>
      </c>
      <c r="EX317" s="69">
        <f t="shared" si="648"/>
        <v>0</v>
      </c>
      <c r="EY317" s="9">
        <f t="shared" si="703"/>
        <v>0</v>
      </c>
      <c r="EZ317" s="9">
        <f t="shared" si="665"/>
        <v>0</v>
      </c>
      <c r="FA317" s="9">
        <f t="shared" si="666"/>
        <v>0</v>
      </c>
      <c r="FB317" s="9">
        <f t="shared" si="667"/>
        <v>0</v>
      </c>
      <c r="FC317" t="s">
        <v>1541</v>
      </c>
    </row>
    <row r="318" spans="1:159" x14ac:dyDescent="0.25">
      <c r="A318" s="2">
        <v>1.2</v>
      </c>
      <c r="B318" s="3" t="s">
        <v>781</v>
      </c>
      <c r="C318" s="4" t="s">
        <v>157</v>
      </c>
      <c r="D318" s="2" t="s">
        <v>782</v>
      </c>
      <c r="E318" s="21" t="s">
        <v>783</v>
      </c>
      <c r="F318" s="2"/>
      <c r="G318" s="4" t="s">
        <v>347</v>
      </c>
      <c r="H318" s="6" t="s">
        <v>347</v>
      </c>
      <c r="I318" s="4"/>
      <c r="J318" s="4" t="s">
        <v>268</v>
      </c>
      <c r="K318" s="75"/>
      <c r="L318" s="80">
        <v>1</v>
      </c>
      <c r="M318" s="56">
        <v>0</v>
      </c>
      <c r="N318" s="86">
        <v>0.53</v>
      </c>
      <c r="O318" s="6" t="s">
        <v>155</v>
      </c>
      <c r="P318" s="2" t="s">
        <v>173</v>
      </c>
      <c r="Q318" s="200">
        <f>VLOOKUP(P318,Contingencies!$A$2:$D$7,4,FALSE)</f>
        <v>0.125</v>
      </c>
      <c r="R318" s="53">
        <f t="shared" si="608"/>
        <v>635.375</v>
      </c>
      <c r="S318" s="67">
        <f t="shared" si="649"/>
        <v>0</v>
      </c>
      <c r="T318" s="4"/>
      <c r="U318" s="2"/>
      <c r="V318" s="2"/>
      <c r="W318" s="42"/>
      <c r="X318" s="2"/>
      <c r="Y318" s="38"/>
      <c r="Z318" s="38"/>
      <c r="AA318" s="38"/>
      <c r="AB318" s="38"/>
      <c r="AC318" s="37">
        <v>5083</v>
      </c>
      <c r="AD318" s="4"/>
      <c r="AE318" s="4"/>
      <c r="AF318" s="2"/>
      <c r="AG318" s="2">
        <f t="shared" si="650"/>
        <v>0</v>
      </c>
      <c r="AH318" s="51">
        <f t="shared" si="668"/>
        <v>0</v>
      </c>
      <c r="AI318" s="53">
        <f t="shared" si="609"/>
        <v>0</v>
      </c>
      <c r="AJ318" s="53">
        <f t="shared" si="610"/>
        <v>0</v>
      </c>
      <c r="AK318" s="53">
        <f t="shared" si="611"/>
        <v>0</v>
      </c>
      <c r="AL318" s="53">
        <f t="shared" si="612"/>
        <v>0</v>
      </c>
      <c r="AM318" s="53">
        <f t="shared" si="613"/>
        <v>0</v>
      </c>
      <c r="AN318" s="53">
        <f t="shared" si="614"/>
        <v>0</v>
      </c>
      <c r="AO318" s="53">
        <f t="shared" si="615"/>
        <v>0</v>
      </c>
      <c r="AP318" s="53">
        <f t="shared" si="616"/>
        <v>0</v>
      </c>
      <c r="AQ318" s="53">
        <f t="shared" si="617"/>
        <v>5083</v>
      </c>
      <c r="AR318" s="53">
        <f t="shared" si="618"/>
        <v>0</v>
      </c>
      <c r="AS318" s="53">
        <f t="shared" si="619"/>
        <v>0</v>
      </c>
      <c r="AT318" s="53">
        <f t="shared" si="620"/>
        <v>0</v>
      </c>
      <c r="AU318" s="10">
        <f t="shared" si="669"/>
        <v>5083</v>
      </c>
      <c r="AV318" s="54">
        <f t="shared" si="690"/>
        <v>0</v>
      </c>
      <c r="AW318" s="10">
        <f t="shared" si="670"/>
        <v>5083</v>
      </c>
      <c r="AX318" s="53" cm="1">
        <f t="array" aca="1" ref="AX318" ca="1">AU318*CELL("contents",$Q318)</f>
        <v>635.375</v>
      </c>
      <c r="AY318" s="53" cm="1">
        <f t="array" aca="1" ref="AY318" ca="1">AV318*CELL("contents",$Q318)</f>
        <v>0</v>
      </c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>
        <f t="shared" si="671"/>
        <v>0</v>
      </c>
      <c r="BM318" s="51">
        <f t="shared" si="672"/>
        <v>0</v>
      </c>
      <c r="BN318" s="53">
        <f t="shared" si="621"/>
        <v>0</v>
      </c>
      <c r="BO318" s="53">
        <f t="shared" si="622"/>
        <v>0</v>
      </c>
      <c r="BP318" s="53">
        <f t="shared" si="623"/>
        <v>0</v>
      </c>
      <c r="BQ318" s="53">
        <f t="shared" si="624"/>
        <v>0</v>
      </c>
      <c r="BR318" s="53">
        <f t="shared" si="625"/>
        <v>0</v>
      </c>
      <c r="BS318" s="53">
        <f t="shared" si="626"/>
        <v>0</v>
      </c>
      <c r="BT318" s="53">
        <f t="shared" si="627"/>
        <v>0</v>
      </c>
      <c r="BU318" s="53">
        <f t="shared" si="628"/>
        <v>0</v>
      </c>
      <c r="BV318" s="53">
        <f t="shared" si="629"/>
        <v>0</v>
      </c>
      <c r="BW318" s="53">
        <f t="shared" si="630"/>
        <v>0</v>
      </c>
      <c r="BX318" s="53">
        <f t="shared" si="631"/>
        <v>0</v>
      </c>
      <c r="BY318" s="53">
        <f t="shared" si="632"/>
        <v>0</v>
      </c>
      <c r="BZ318" s="10">
        <f t="shared" si="673"/>
        <v>0</v>
      </c>
      <c r="CA318" s="54">
        <f t="shared" si="674"/>
        <v>0</v>
      </c>
      <c r="CB318" s="10">
        <f t="shared" si="675"/>
        <v>0</v>
      </c>
      <c r="CC318" s="53" cm="1">
        <f t="array" aca="1" ref="CC318" ca="1">BZ318*CELL("contents",$Q318)</f>
        <v>0</v>
      </c>
      <c r="CD318" s="53" cm="1">
        <f t="array" aca="1" ref="CD318" ca="1">CA318*CELL("contents",$Q318)</f>
        <v>0</v>
      </c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>
        <f t="shared" si="676"/>
        <v>0</v>
      </c>
      <c r="CR318" s="51">
        <f t="shared" si="677"/>
        <v>0</v>
      </c>
      <c r="CS318" s="53">
        <f t="shared" si="678"/>
        <v>0</v>
      </c>
      <c r="CT318" s="53">
        <f t="shared" si="691"/>
        <v>0</v>
      </c>
      <c r="CU318" s="53">
        <f t="shared" si="692"/>
        <v>0</v>
      </c>
      <c r="CV318" s="53">
        <f t="shared" si="693"/>
        <v>0</v>
      </c>
      <c r="CW318" s="53">
        <f t="shared" si="694"/>
        <v>0</v>
      </c>
      <c r="CX318" s="53">
        <f t="shared" si="695"/>
        <v>0</v>
      </c>
      <c r="CY318" s="53">
        <f t="shared" si="696"/>
        <v>0</v>
      </c>
      <c r="CZ318" s="53">
        <f t="shared" si="697"/>
        <v>0</v>
      </c>
      <c r="DA318" s="53">
        <f t="shared" si="698"/>
        <v>0</v>
      </c>
      <c r="DB318" s="53">
        <f t="shared" si="699"/>
        <v>0</v>
      </c>
      <c r="DC318" s="53">
        <f t="shared" si="700"/>
        <v>0</v>
      </c>
      <c r="DD318" s="53">
        <f t="shared" si="701"/>
        <v>0</v>
      </c>
      <c r="DE318" s="10">
        <f t="shared" si="679"/>
        <v>0</v>
      </c>
      <c r="DF318" s="54">
        <f t="shared" si="680"/>
        <v>0</v>
      </c>
      <c r="DG318" s="10">
        <f t="shared" si="681"/>
        <v>0</v>
      </c>
      <c r="DH318" s="53" cm="1">
        <f t="array" aca="1" ref="DH318" ca="1">DE318*CELL("contents",$Q318)</f>
        <v>0</v>
      </c>
      <c r="DI318" s="53" cm="1">
        <f t="array" aca="1" ref="DI318" ca="1">DF318*CELL("contents",$Q318)</f>
        <v>0</v>
      </c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>
        <f t="shared" si="682"/>
        <v>0</v>
      </c>
      <c r="DW318" s="51">
        <f t="shared" si="683"/>
        <v>0</v>
      </c>
      <c r="DX318" s="53">
        <f t="shared" si="633"/>
        <v>0</v>
      </c>
      <c r="DY318" s="53">
        <f t="shared" si="634"/>
        <v>0</v>
      </c>
      <c r="DZ318" s="53">
        <f t="shared" si="635"/>
        <v>0</v>
      </c>
      <c r="EA318" s="53">
        <f t="shared" si="636"/>
        <v>0</v>
      </c>
      <c r="EB318" s="53">
        <f t="shared" si="637"/>
        <v>0</v>
      </c>
      <c r="EC318" s="53">
        <f t="shared" si="638"/>
        <v>0</v>
      </c>
      <c r="ED318" s="53">
        <f t="shared" si="639"/>
        <v>0</v>
      </c>
      <c r="EE318" s="53">
        <f t="shared" si="640"/>
        <v>0</v>
      </c>
      <c r="EF318" s="53">
        <f t="shared" si="641"/>
        <v>0</v>
      </c>
      <c r="EG318" s="53">
        <f t="shared" si="642"/>
        <v>0</v>
      </c>
      <c r="EH318" s="53">
        <f t="shared" si="643"/>
        <v>0</v>
      </c>
      <c r="EI318" s="53">
        <f t="shared" si="644"/>
        <v>0</v>
      </c>
      <c r="EJ318" s="10">
        <f t="shared" si="684"/>
        <v>0</v>
      </c>
      <c r="EK318" s="54">
        <f t="shared" si="685"/>
        <v>0</v>
      </c>
      <c r="EL318" s="10">
        <f t="shared" si="686"/>
        <v>0</v>
      </c>
      <c r="EM318" s="53" cm="1">
        <f t="array" aca="1" ref="EM318" ca="1">EJ318*CELL("contents",$Q318)</f>
        <v>0</v>
      </c>
      <c r="EN318" s="53" cm="1">
        <f t="array" aca="1" ref="EN318" ca="1">EK318*CELL("contents",$Q318)</f>
        <v>0</v>
      </c>
      <c r="EO318" s="11">
        <f t="shared" si="687"/>
        <v>5083</v>
      </c>
      <c r="EP318" s="2">
        <v>1</v>
      </c>
      <c r="EQ318" s="2">
        <f t="shared" ref="EQ318:ET318" si="747">EP318*1.0215</f>
        <v>1.0215000000000001</v>
      </c>
      <c r="ER318" s="2">
        <f t="shared" si="747"/>
        <v>1.0434622500000001</v>
      </c>
      <c r="ES318" s="2">
        <f t="shared" si="747"/>
        <v>1.0658966883750003</v>
      </c>
      <c r="ET318" s="2">
        <f t="shared" si="747"/>
        <v>1.0888134671750629</v>
      </c>
      <c r="EU318" s="53">
        <f t="shared" si="646"/>
        <v>0</v>
      </c>
      <c r="EV318" s="53">
        <f t="shared" si="689"/>
        <v>0</v>
      </c>
      <c r="EW318" s="69">
        <f t="shared" si="647"/>
        <v>0</v>
      </c>
      <c r="EX318" s="69">
        <f t="shared" si="648"/>
        <v>0</v>
      </c>
      <c r="EY318" s="9">
        <f t="shared" si="703"/>
        <v>0</v>
      </c>
      <c r="EZ318" s="9">
        <f t="shared" si="665"/>
        <v>0</v>
      </c>
      <c r="FA318" s="9">
        <f t="shared" si="666"/>
        <v>0</v>
      </c>
      <c r="FB318" s="9">
        <f t="shared" si="667"/>
        <v>0</v>
      </c>
      <c r="FC318" t="s">
        <v>1541</v>
      </c>
    </row>
    <row r="319" spans="1:159" x14ac:dyDescent="0.25">
      <c r="A319" s="2">
        <v>1.2</v>
      </c>
      <c r="B319" s="3" t="s">
        <v>784</v>
      </c>
      <c r="C319" s="4" t="s">
        <v>157</v>
      </c>
      <c r="D319" s="2" t="s">
        <v>785</v>
      </c>
      <c r="E319" s="21" t="s">
        <v>786</v>
      </c>
      <c r="F319" s="2"/>
      <c r="G319" s="4" t="s">
        <v>151</v>
      </c>
      <c r="H319" s="6" t="s">
        <v>163</v>
      </c>
      <c r="I319" s="4" t="s">
        <v>167</v>
      </c>
      <c r="J319" s="7" t="s">
        <v>154</v>
      </c>
      <c r="K319" s="75">
        <v>115</v>
      </c>
      <c r="L319" s="81">
        <v>115</v>
      </c>
      <c r="M319" s="56">
        <v>0</v>
      </c>
      <c r="N319" s="86">
        <v>0</v>
      </c>
      <c r="O319" s="6" t="s">
        <v>155</v>
      </c>
      <c r="P319" s="2" t="s">
        <v>352</v>
      </c>
      <c r="Q319" s="200">
        <f>VLOOKUP(P319,Contingencies!$A$2:$D$7,4,FALSE)</f>
        <v>0.2</v>
      </c>
      <c r="R319" s="53">
        <f t="shared" si="608"/>
        <v>1409.67</v>
      </c>
      <c r="S319" s="67">
        <f t="shared" si="649"/>
        <v>0</v>
      </c>
      <c r="T319" s="4"/>
      <c r="U319" s="2"/>
      <c r="V319" s="2"/>
      <c r="W319" s="42"/>
      <c r="X319" s="38"/>
      <c r="Y319" s="38"/>
      <c r="Z319" s="38"/>
      <c r="AA319" s="38"/>
      <c r="AB319" s="38"/>
      <c r="AC319" s="38"/>
      <c r="AD319" s="2"/>
      <c r="AE319" s="4">
        <v>30</v>
      </c>
      <c r="AF319" s="4">
        <v>30</v>
      </c>
      <c r="AG319" s="2">
        <f t="shared" si="650"/>
        <v>60</v>
      </c>
      <c r="AH319" s="51">
        <f t="shared" si="668"/>
        <v>0.4</v>
      </c>
      <c r="AI319" s="53">
        <f t="shared" si="609"/>
        <v>0</v>
      </c>
      <c r="AJ319" s="53">
        <f t="shared" si="610"/>
        <v>0</v>
      </c>
      <c r="AK319" s="53">
        <f t="shared" si="611"/>
        <v>0</v>
      </c>
      <c r="AL319" s="53">
        <f t="shared" si="612"/>
        <v>0</v>
      </c>
      <c r="AM319" s="53">
        <f t="shared" si="613"/>
        <v>0</v>
      </c>
      <c r="AN319" s="53">
        <f t="shared" si="614"/>
        <v>0</v>
      </c>
      <c r="AO319" s="53">
        <f t="shared" si="615"/>
        <v>0</v>
      </c>
      <c r="AP319" s="53">
        <f t="shared" si="616"/>
        <v>0</v>
      </c>
      <c r="AQ319" s="53">
        <f t="shared" si="617"/>
        <v>0</v>
      </c>
      <c r="AR319" s="53">
        <f t="shared" si="618"/>
        <v>0</v>
      </c>
      <c r="AS319" s="53">
        <f t="shared" si="619"/>
        <v>3524.1750000000002</v>
      </c>
      <c r="AT319" s="53">
        <f t="shared" si="620"/>
        <v>3524.1750000000002</v>
      </c>
      <c r="AU319" s="10">
        <f t="shared" si="669"/>
        <v>7048.35</v>
      </c>
      <c r="AV319" s="54">
        <f t="shared" si="690"/>
        <v>0</v>
      </c>
      <c r="AW319" s="10">
        <f t="shared" si="670"/>
        <v>7048.35</v>
      </c>
      <c r="AX319" s="53" cm="1">
        <f t="array" aca="1" ref="AX319" ca="1">AU319*CELL("contents",$Q319)</f>
        <v>1409.67</v>
      </c>
      <c r="AY319" s="53" cm="1">
        <f t="array" aca="1" ref="AY319" ca="1">AV319*CELL("contents",$Q319)</f>
        <v>0</v>
      </c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>
        <f t="shared" si="671"/>
        <v>0</v>
      </c>
      <c r="BM319" s="51">
        <f t="shared" si="672"/>
        <v>0</v>
      </c>
      <c r="BN319" s="53">
        <f t="shared" si="621"/>
        <v>0</v>
      </c>
      <c r="BO319" s="53">
        <f t="shared" si="622"/>
        <v>0</v>
      </c>
      <c r="BP319" s="53">
        <f t="shared" si="623"/>
        <v>0</v>
      </c>
      <c r="BQ319" s="53">
        <f t="shared" si="624"/>
        <v>0</v>
      </c>
      <c r="BR319" s="53">
        <f t="shared" si="625"/>
        <v>0</v>
      </c>
      <c r="BS319" s="53">
        <f t="shared" si="626"/>
        <v>0</v>
      </c>
      <c r="BT319" s="53">
        <f t="shared" si="627"/>
        <v>0</v>
      </c>
      <c r="BU319" s="53">
        <f t="shared" si="628"/>
        <v>0</v>
      </c>
      <c r="BV319" s="53">
        <f t="shared" si="629"/>
        <v>0</v>
      </c>
      <c r="BW319" s="53">
        <f t="shared" si="630"/>
        <v>0</v>
      </c>
      <c r="BX319" s="53">
        <f t="shared" si="631"/>
        <v>0</v>
      </c>
      <c r="BY319" s="53">
        <f t="shared" si="632"/>
        <v>0</v>
      </c>
      <c r="BZ319" s="10">
        <f t="shared" si="673"/>
        <v>0</v>
      </c>
      <c r="CA319" s="54">
        <f t="shared" si="674"/>
        <v>0</v>
      </c>
      <c r="CB319" s="10">
        <f t="shared" si="675"/>
        <v>0</v>
      </c>
      <c r="CC319" s="53" cm="1">
        <f t="array" aca="1" ref="CC319" ca="1">BZ319*CELL("contents",$Q319)</f>
        <v>0</v>
      </c>
      <c r="CD319" s="53" cm="1">
        <f t="array" aca="1" ref="CD319" ca="1">CA319*CELL("contents",$Q319)</f>
        <v>0</v>
      </c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>
        <f t="shared" si="676"/>
        <v>0</v>
      </c>
      <c r="CR319" s="51">
        <f t="shared" si="677"/>
        <v>0</v>
      </c>
      <c r="CS319" s="53">
        <f t="shared" si="678"/>
        <v>0</v>
      </c>
      <c r="CT319" s="53">
        <f t="shared" si="691"/>
        <v>0</v>
      </c>
      <c r="CU319" s="53">
        <f t="shared" si="692"/>
        <v>0</v>
      </c>
      <c r="CV319" s="53">
        <f t="shared" si="693"/>
        <v>0</v>
      </c>
      <c r="CW319" s="53">
        <f t="shared" si="694"/>
        <v>0</v>
      </c>
      <c r="CX319" s="53">
        <f t="shared" si="695"/>
        <v>0</v>
      </c>
      <c r="CY319" s="53">
        <f t="shared" si="696"/>
        <v>0</v>
      </c>
      <c r="CZ319" s="53">
        <f t="shared" si="697"/>
        <v>0</v>
      </c>
      <c r="DA319" s="53">
        <f t="shared" si="698"/>
        <v>0</v>
      </c>
      <c r="DB319" s="53">
        <f t="shared" si="699"/>
        <v>0</v>
      </c>
      <c r="DC319" s="53">
        <f t="shared" si="700"/>
        <v>0</v>
      </c>
      <c r="DD319" s="53">
        <f t="shared" si="701"/>
        <v>0</v>
      </c>
      <c r="DE319" s="10">
        <f t="shared" si="679"/>
        <v>0</v>
      </c>
      <c r="DF319" s="54">
        <f t="shared" si="680"/>
        <v>0</v>
      </c>
      <c r="DG319" s="10">
        <f t="shared" si="681"/>
        <v>0</v>
      </c>
      <c r="DH319" s="53" cm="1">
        <f t="array" aca="1" ref="DH319" ca="1">DE319*CELL("contents",$Q319)</f>
        <v>0</v>
      </c>
      <c r="DI319" s="53" cm="1">
        <f t="array" aca="1" ref="DI319" ca="1">DF319*CELL("contents",$Q319)</f>
        <v>0</v>
      </c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>
        <f t="shared" si="682"/>
        <v>0</v>
      </c>
      <c r="DW319" s="51">
        <f t="shared" si="683"/>
        <v>0</v>
      </c>
      <c r="DX319" s="53">
        <f t="shared" si="633"/>
        <v>0</v>
      </c>
      <c r="DY319" s="53">
        <f t="shared" si="634"/>
        <v>0</v>
      </c>
      <c r="DZ319" s="53">
        <f t="shared" si="635"/>
        <v>0</v>
      </c>
      <c r="EA319" s="53">
        <f t="shared" si="636"/>
        <v>0</v>
      </c>
      <c r="EB319" s="53">
        <f t="shared" si="637"/>
        <v>0</v>
      </c>
      <c r="EC319" s="53">
        <f t="shared" si="638"/>
        <v>0</v>
      </c>
      <c r="ED319" s="53">
        <f t="shared" si="639"/>
        <v>0</v>
      </c>
      <c r="EE319" s="53">
        <f t="shared" si="640"/>
        <v>0</v>
      </c>
      <c r="EF319" s="53">
        <f t="shared" si="641"/>
        <v>0</v>
      </c>
      <c r="EG319" s="53">
        <f t="shared" si="642"/>
        <v>0</v>
      </c>
      <c r="EH319" s="53">
        <f t="shared" si="643"/>
        <v>0</v>
      </c>
      <c r="EI319" s="53">
        <f t="shared" si="644"/>
        <v>0</v>
      </c>
      <c r="EJ319" s="10">
        <f t="shared" si="684"/>
        <v>0</v>
      </c>
      <c r="EK319" s="54">
        <f t="shared" si="685"/>
        <v>0</v>
      </c>
      <c r="EL319" s="10">
        <f t="shared" si="686"/>
        <v>0</v>
      </c>
      <c r="EM319" s="53" cm="1">
        <f t="array" aca="1" ref="EM319" ca="1">EJ319*CELL("contents",$Q319)</f>
        <v>0</v>
      </c>
      <c r="EN319" s="53" cm="1">
        <f t="array" aca="1" ref="EN319" ca="1">EK319*CELL("contents",$Q319)</f>
        <v>0</v>
      </c>
      <c r="EO319" s="11">
        <f t="shared" si="687"/>
        <v>7048.35</v>
      </c>
      <c r="EP319" s="2">
        <v>1</v>
      </c>
      <c r="EQ319" s="2">
        <f t="shared" ref="EQ319:ET319" si="748">EP319*1.0215</f>
        <v>1.0215000000000001</v>
      </c>
      <c r="ER319" s="2">
        <f t="shared" si="748"/>
        <v>1.0434622500000001</v>
      </c>
      <c r="ES319" s="2">
        <f t="shared" si="748"/>
        <v>1.0658966883750003</v>
      </c>
      <c r="ET319" s="2">
        <f t="shared" si="748"/>
        <v>1.0888134671750629</v>
      </c>
      <c r="EU319" s="53">
        <f t="shared" si="646"/>
        <v>7048.35</v>
      </c>
      <c r="EV319" s="53">
        <f t="shared" si="689"/>
        <v>0</v>
      </c>
      <c r="EW319" s="69">
        <f t="shared" si="647"/>
        <v>0</v>
      </c>
      <c r="EX319" s="69">
        <f t="shared" si="648"/>
        <v>0</v>
      </c>
      <c r="EY319" s="9">
        <f t="shared" si="703"/>
        <v>0</v>
      </c>
      <c r="EZ319" s="9">
        <f t="shared" si="665"/>
        <v>0</v>
      </c>
      <c r="FA319" s="9">
        <f t="shared" si="666"/>
        <v>0</v>
      </c>
      <c r="FB319" s="9">
        <f t="shared" si="667"/>
        <v>0</v>
      </c>
      <c r="FC319" t="s">
        <v>1541</v>
      </c>
    </row>
    <row r="320" spans="1:159" x14ac:dyDescent="0.25">
      <c r="A320" s="2">
        <v>1.2</v>
      </c>
      <c r="B320" s="3" t="s">
        <v>787</v>
      </c>
      <c r="C320" s="4" t="s">
        <v>157</v>
      </c>
      <c r="D320" s="2" t="s">
        <v>788</v>
      </c>
      <c r="E320" s="21" t="s">
        <v>789</v>
      </c>
      <c r="F320" s="2"/>
      <c r="G320" s="4" t="s">
        <v>151</v>
      </c>
      <c r="H320" s="6" t="s">
        <v>163</v>
      </c>
      <c r="I320" s="4" t="s">
        <v>167</v>
      </c>
      <c r="J320" s="7" t="s">
        <v>154</v>
      </c>
      <c r="K320" s="75">
        <v>115</v>
      </c>
      <c r="L320" s="81">
        <v>115</v>
      </c>
      <c r="M320" s="56">
        <v>0</v>
      </c>
      <c r="N320" s="86">
        <v>0</v>
      </c>
      <c r="O320" s="6" t="s">
        <v>155</v>
      </c>
      <c r="P320" s="2" t="s">
        <v>352</v>
      </c>
      <c r="Q320" s="200">
        <f>VLOOKUP(P320,Contingencies!$A$2:$D$7,4,FALSE)</f>
        <v>0.2</v>
      </c>
      <c r="R320" s="53">
        <f t="shared" si="608"/>
        <v>1409.67</v>
      </c>
      <c r="S320" s="67">
        <f t="shared" si="649"/>
        <v>0</v>
      </c>
      <c r="T320" s="4"/>
      <c r="U320" s="2"/>
      <c r="V320" s="2"/>
      <c r="W320" s="42"/>
      <c r="X320" s="2"/>
      <c r="Y320" s="38"/>
      <c r="Z320" s="38"/>
      <c r="AA320" s="38"/>
      <c r="AB320" s="38"/>
      <c r="AC320" s="38"/>
      <c r="AD320" s="2"/>
      <c r="AE320" s="2"/>
      <c r="AF320" s="37">
        <v>60</v>
      </c>
      <c r="AG320" s="2">
        <f t="shared" si="650"/>
        <v>60</v>
      </c>
      <c r="AH320" s="51">
        <f t="shared" si="668"/>
        <v>0.4</v>
      </c>
      <c r="AI320" s="53">
        <f t="shared" si="609"/>
        <v>0</v>
      </c>
      <c r="AJ320" s="53">
        <f t="shared" si="610"/>
        <v>0</v>
      </c>
      <c r="AK320" s="53">
        <f t="shared" si="611"/>
        <v>0</v>
      </c>
      <c r="AL320" s="53">
        <f t="shared" si="612"/>
        <v>0</v>
      </c>
      <c r="AM320" s="53">
        <f t="shared" si="613"/>
        <v>0</v>
      </c>
      <c r="AN320" s="53">
        <f t="shared" si="614"/>
        <v>0</v>
      </c>
      <c r="AO320" s="53">
        <f t="shared" si="615"/>
        <v>0</v>
      </c>
      <c r="AP320" s="53">
        <f t="shared" si="616"/>
        <v>0</v>
      </c>
      <c r="AQ320" s="53">
        <f t="shared" si="617"/>
        <v>0</v>
      </c>
      <c r="AR320" s="53">
        <f t="shared" si="618"/>
        <v>0</v>
      </c>
      <c r="AS320" s="53">
        <f t="shared" si="619"/>
        <v>0</v>
      </c>
      <c r="AT320" s="53">
        <f t="shared" si="620"/>
        <v>7048.35</v>
      </c>
      <c r="AU320" s="10">
        <f t="shared" si="669"/>
        <v>7048.35</v>
      </c>
      <c r="AV320" s="54">
        <f t="shared" si="690"/>
        <v>0</v>
      </c>
      <c r="AW320" s="10">
        <f t="shared" si="670"/>
        <v>7048.35</v>
      </c>
      <c r="AX320" s="53" cm="1">
        <f t="array" aca="1" ref="AX320" ca="1">AU320*CELL("contents",$Q320)</f>
        <v>1409.67</v>
      </c>
      <c r="AY320" s="53" cm="1">
        <f t="array" aca="1" ref="AY320" ca="1">AV320*CELL("contents",$Q320)</f>
        <v>0</v>
      </c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>
        <f t="shared" si="671"/>
        <v>0</v>
      </c>
      <c r="BM320" s="51">
        <f t="shared" si="672"/>
        <v>0</v>
      </c>
      <c r="BN320" s="53">
        <f t="shared" si="621"/>
        <v>0</v>
      </c>
      <c r="BO320" s="53">
        <f t="shared" si="622"/>
        <v>0</v>
      </c>
      <c r="BP320" s="53">
        <f t="shared" si="623"/>
        <v>0</v>
      </c>
      <c r="BQ320" s="53">
        <f t="shared" si="624"/>
        <v>0</v>
      </c>
      <c r="BR320" s="53">
        <f t="shared" si="625"/>
        <v>0</v>
      </c>
      <c r="BS320" s="53">
        <f t="shared" si="626"/>
        <v>0</v>
      </c>
      <c r="BT320" s="53">
        <f t="shared" si="627"/>
        <v>0</v>
      </c>
      <c r="BU320" s="53">
        <f t="shared" si="628"/>
        <v>0</v>
      </c>
      <c r="BV320" s="53">
        <f t="shared" si="629"/>
        <v>0</v>
      </c>
      <c r="BW320" s="53">
        <f t="shared" si="630"/>
        <v>0</v>
      </c>
      <c r="BX320" s="53">
        <f t="shared" si="631"/>
        <v>0</v>
      </c>
      <c r="BY320" s="53">
        <f t="shared" si="632"/>
        <v>0</v>
      </c>
      <c r="BZ320" s="10">
        <f t="shared" si="673"/>
        <v>0</v>
      </c>
      <c r="CA320" s="54">
        <f t="shared" si="674"/>
        <v>0</v>
      </c>
      <c r="CB320" s="10">
        <f t="shared" si="675"/>
        <v>0</v>
      </c>
      <c r="CC320" s="53" cm="1">
        <f t="array" aca="1" ref="CC320" ca="1">BZ320*CELL("contents",$Q320)</f>
        <v>0</v>
      </c>
      <c r="CD320" s="53" cm="1">
        <f t="array" aca="1" ref="CD320" ca="1">CA320*CELL("contents",$Q320)</f>
        <v>0</v>
      </c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>
        <f t="shared" si="676"/>
        <v>0</v>
      </c>
      <c r="CR320" s="51">
        <f t="shared" si="677"/>
        <v>0</v>
      </c>
      <c r="CS320" s="53">
        <f t="shared" si="678"/>
        <v>0</v>
      </c>
      <c r="CT320" s="53">
        <f t="shared" si="691"/>
        <v>0</v>
      </c>
      <c r="CU320" s="53">
        <f t="shared" si="692"/>
        <v>0</v>
      </c>
      <c r="CV320" s="53">
        <f t="shared" si="693"/>
        <v>0</v>
      </c>
      <c r="CW320" s="53">
        <f t="shared" si="694"/>
        <v>0</v>
      </c>
      <c r="CX320" s="53">
        <f t="shared" si="695"/>
        <v>0</v>
      </c>
      <c r="CY320" s="53">
        <f t="shared" si="696"/>
        <v>0</v>
      </c>
      <c r="CZ320" s="53">
        <f t="shared" si="697"/>
        <v>0</v>
      </c>
      <c r="DA320" s="53">
        <f t="shared" si="698"/>
        <v>0</v>
      </c>
      <c r="DB320" s="53">
        <f t="shared" si="699"/>
        <v>0</v>
      </c>
      <c r="DC320" s="53">
        <f t="shared" si="700"/>
        <v>0</v>
      </c>
      <c r="DD320" s="53">
        <f t="shared" si="701"/>
        <v>0</v>
      </c>
      <c r="DE320" s="10">
        <f t="shared" si="679"/>
        <v>0</v>
      </c>
      <c r="DF320" s="54">
        <f t="shared" si="680"/>
        <v>0</v>
      </c>
      <c r="DG320" s="10">
        <f t="shared" si="681"/>
        <v>0</v>
      </c>
      <c r="DH320" s="53" cm="1">
        <f t="array" aca="1" ref="DH320" ca="1">DE320*CELL("contents",$Q320)</f>
        <v>0</v>
      </c>
      <c r="DI320" s="53" cm="1">
        <f t="array" aca="1" ref="DI320" ca="1">DF320*CELL("contents",$Q320)</f>
        <v>0</v>
      </c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>
        <f t="shared" si="682"/>
        <v>0</v>
      </c>
      <c r="DW320" s="51">
        <f t="shared" si="683"/>
        <v>0</v>
      </c>
      <c r="DX320" s="53">
        <f t="shared" si="633"/>
        <v>0</v>
      </c>
      <c r="DY320" s="53">
        <f t="shared" si="634"/>
        <v>0</v>
      </c>
      <c r="DZ320" s="53">
        <f t="shared" si="635"/>
        <v>0</v>
      </c>
      <c r="EA320" s="53">
        <f t="shared" si="636"/>
        <v>0</v>
      </c>
      <c r="EB320" s="53">
        <f t="shared" si="637"/>
        <v>0</v>
      </c>
      <c r="EC320" s="53">
        <f t="shared" si="638"/>
        <v>0</v>
      </c>
      <c r="ED320" s="53">
        <f t="shared" si="639"/>
        <v>0</v>
      </c>
      <c r="EE320" s="53">
        <f t="shared" si="640"/>
        <v>0</v>
      </c>
      <c r="EF320" s="53">
        <f t="shared" si="641"/>
        <v>0</v>
      </c>
      <c r="EG320" s="53">
        <f t="shared" si="642"/>
        <v>0</v>
      </c>
      <c r="EH320" s="53">
        <f t="shared" si="643"/>
        <v>0</v>
      </c>
      <c r="EI320" s="53">
        <f t="shared" si="644"/>
        <v>0</v>
      </c>
      <c r="EJ320" s="10">
        <f t="shared" si="684"/>
        <v>0</v>
      </c>
      <c r="EK320" s="54">
        <f t="shared" si="685"/>
        <v>0</v>
      </c>
      <c r="EL320" s="10">
        <f t="shared" si="686"/>
        <v>0</v>
      </c>
      <c r="EM320" s="53" cm="1">
        <f t="array" aca="1" ref="EM320" ca="1">EJ320*CELL("contents",$Q320)</f>
        <v>0</v>
      </c>
      <c r="EN320" s="53" cm="1">
        <f t="array" aca="1" ref="EN320" ca="1">EK320*CELL("contents",$Q320)</f>
        <v>0</v>
      </c>
      <c r="EO320" s="11">
        <f t="shared" si="687"/>
        <v>7048.35</v>
      </c>
      <c r="EP320" s="2">
        <v>1</v>
      </c>
      <c r="EQ320" s="2">
        <f t="shared" ref="EQ320:ET320" si="749">EP320*1.0215</f>
        <v>1.0215000000000001</v>
      </c>
      <c r="ER320" s="2">
        <f t="shared" si="749"/>
        <v>1.0434622500000001</v>
      </c>
      <c r="ES320" s="2">
        <f t="shared" si="749"/>
        <v>1.0658966883750003</v>
      </c>
      <c r="ET320" s="2">
        <f t="shared" si="749"/>
        <v>1.0888134671750629</v>
      </c>
      <c r="EU320" s="53">
        <f t="shared" si="646"/>
        <v>7048.35</v>
      </c>
      <c r="EV320" s="53">
        <f t="shared" si="689"/>
        <v>0</v>
      </c>
      <c r="EW320" s="69">
        <f t="shared" si="647"/>
        <v>0</v>
      </c>
      <c r="EX320" s="69">
        <f t="shared" si="648"/>
        <v>0</v>
      </c>
      <c r="EY320" s="9">
        <f t="shared" si="703"/>
        <v>0</v>
      </c>
      <c r="EZ320" s="9">
        <f t="shared" si="665"/>
        <v>0</v>
      </c>
      <c r="FA320" s="9">
        <f t="shared" si="666"/>
        <v>0</v>
      </c>
      <c r="FB320" s="9">
        <f t="shared" si="667"/>
        <v>0</v>
      </c>
      <c r="FC320" t="s">
        <v>1541</v>
      </c>
    </row>
    <row r="321" spans="1:159" x14ac:dyDescent="0.25">
      <c r="A321" s="2">
        <v>1.2</v>
      </c>
      <c r="B321" s="3" t="s">
        <v>787</v>
      </c>
      <c r="C321" s="4" t="s">
        <v>157</v>
      </c>
      <c r="D321" s="2" t="s">
        <v>788</v>
      </c>
      <c r="E321" s="21" t="s">
        <v>789</v>
      </c>
      <c r="F321" s="2"/>
      <c r="G321" s="4" t="s">
        <v>347</v>
      </c>
      <c r="H321" s="6" t="s">
        <v>347</v>
      </c>
      <c r="I321" s="4"/>
      <c r="J321" s="4" t="s">
        <v>154</v>
      </c>
      <c r="K321" s="75"/>
      <c r="L321" s="80">
        <v>1</v>
      </c>
      <c r="M321" s="56">
        <v>0</v>
      </c>
      <c r="N321" s="86">
        <v>0.53</v>
      </c>
      <c r="O321" s="6" t="s">
        <v>155</v>
      </c>
      <c r="P321" s="2" t="s">
        <v>352</v>
      </c>
      <c r="Q321" s="200">
        <f>VLOOKUP(P321,Contingencies!$A$2:$D$7,4,FALSE)</f>
        <v>0.2</v>
      </c>
      <c r="R321" s="53">
        <f t="shared" si="608"/>
        <v>300</v>
      </c>
      <c r="S321" s="67">
        <f t="shared" si="649"/>
        <v>0</v>
      </c>
      <c r="T321" s="4"/>
      <c r="U321" s="2"/>
      <c r="V321" s="2"/>
      <c r="W321" s="42"/>
      <c r="X321" s="2"/>
      <c r="Y321" s="38"/>
      <c r="Z321" s="38"/>
      <c r="AA321" s="38"/>
      <c r="AB321" s="38"/>
      <c r="AC321" s="38"/>
      <c r="AD321" s="2"/>
      <c r="AE321" s="2"/>
      <c r="AF321" s="37">
        <v>1500</v>
      </c>
      <c r="AG321" s="2">
        <f t="shared" si="650"/>
        <v>0</v>
      </c>
      <c r="AH321" s="51">
        <f t="shared" si="668"/>
        <v>0</v>
      </c>
      <c r="AI321" s="53">
        <f t="shared" si="609"/>
        <v>0</v>
      </c>
      <c r="AJ321" s="53">
        <f t="shared" si="610"/>
        <v>0</v>
      </c>
      <c r="AK321" s="53">
        <f t="shared" si="611"/>
        <v>0</v>
      </c>
      <c r="AL321" s="53">
        <f t="shared" si="612"/>
        <v>0</v>
      </c>
      <c r="AM321" s="53">
        <f t="shared" si="613"/>
        <v>0</v>
      </c>
      <c r="AN321" s="53">
        <f t="shared" si="614"/>
        <v>0</v>
      </c>
      <c r="AO321" s="53">
        <f t="shared" si="615"/>
        <v>0</v>
      </c>
      <c r="AP321" s="53">
        <f t="shared" si="616"/>
        <v>0</v>
      </c>
      <c r="AQ321" s="53">
        <f t="shared" si="617"/>
        <v>0</v>
      </c>
      <c r="AR321" s="53">
        <f t="shared" si="618"/>
        <v>0</v>
      </c>
      <c r="AS321" s="53">
        <f t="shared" si="619"/>
        <v>0</v>
      </c>
      <c r="AT321" s="53">
        <f t="shared" si="620"/>
        <v>1500</v>
      </c>
      <c r="AU321" s="10">
        <f t="shared" si="669"/>
        <v>1500</v>
      </c>
      <c r="AV321" s="54">
        <f t="shared" si="690"/>
        <v>0</v>
      </c>
      <c r="AW321" s="10">
        <f t="shared" si="670"/>
        <v>1500</v>
      </c>
      <c r="AX321" s="53" cm="1">
        <f t="array" aca="1" ref="AX321" ca="1">AU321*CELL("contents",$Q321)</f>
        <v>300</v>
      </c>
      <c r="AY321" s="53" cm="1">
        <f t="array" aca="1" ref="AY321" ca="1">AV321*CELL("contents",$Q321)</f>
        <v>0</v>
      </c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>
        <f t="shared" si="671"/>
        <v>0</v>
      </c>
      <c r="BM321" s="51">
        <f t="shared" si="672"/>
        <v>0</v>
      </c>
      <c r="BN321" s="53">
        <f t="shared" si="621"/>
        <v>0</v>
      </c>
      <c r="BO321" s="53">
        <f t="shared" si="622"/>
        <v>0</v>
      </c>
      <c r="BP321" s="53">
        <f t="shared" si="623"/>
        <v>0</v>
      </c>
      <c r="BQ321" s="53">
        <f t="shared" si="624"/>
        <v>0</v>
      </c>
      <c r="BR321" s="53">
        <f t="shared" si="625"/>
        <v>0</v>
      </c>
      <c r="BS321" s="53">
        <f t="shared" si="626"/>
        <v>0</v>
      </c>
      <c r="BT321" s="53">
        <f t="shared" si="627"/>
        <v>0</v>
      </c>
      <c r="BU321" s="53">
        <f t="shared" si="628"/>
        <v>0</v>
      </c>
      <c r="BV321" s="53">
        <f t="shared" si="629"/>
        <v>0</v>
      </c>
      <c r="BW321" s="53">
        <f t="shared" si="630"/>
        <v>0</v>
      </c>
      <c r="BX321" s="53">
        <f t="shared" si="631"/>
        <v>0</v>
      </c>
      <c r="BY321" s="53">
        <f t="shared" si="632"/>
        <v>0</v>
      </c>
      <c r="BZ321" s="10">
        <f t="shared" si="673"/>
        <v>0</v>
      </c>
      <c r="CA321" s="54">
        <f t="shared" si="674"/>
        <v>0</v>
      </c>
      <c r="CB321" s="10">
        <f t="shared" si="675"/>
        <v>0</v>
      </c>
      <c r="CC321" s="53" cm="1">
        <f t="array" aca="1" ref="CC321" ca="1">BZ321*CELL("contents",$Q321)</f>
        <v>0</v>
      </c>
      <c r="CD321" s="53" cm="1">
        <f t="array" aca="1" ref="CD321" ca="1">CA321*CELL("contents",$Q321)</f>
        <v>0</v>
      </c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>
        <f t="shared" si="676"/>
        <v>0</v>
      </c>
      <c r="CR321" s="51">
        <f t="shared" si="677"/>
        <v>0</v>
      </c>
      <c r="CS321" s="53">
        <f t="shared" si="678"/>
        <v>0</v>
      </c>
      <c r="CT321" s="53">
        <f t="shared" si="691"/>
        <v>0</v>
      </c>
      <c r="CU321" s="53">
        <f t="shared" si="692"/>
        <v>0</v>
      </c>
      <c r="CV321" s="53">
        <f t="shared" si="693"/>
        <v>0</v>
      </c>
      <c r="CW321" s="53">
        <f t="shared" si="694"/>
        <v>0</v>
      </c>
      <c r="CX321" s="53">
        <f t="shared" si="695"/>
        <v>0</v>
      </c>
      <c r="CY321" s="53">
        <f t="shared" si="696"/>
        <v>0</v>
      </c>
      <c r="CZ321" s="53">
        <f t="shared" si="697"/>
        <v>0</v>
      </c>
      <c r="DA321" s="53">
        <f t="shared" si="698"/>
        <v>0</v>
      </c>
      <c r="DB321" s="53">
        <f t="shared" si="699"/>
        <v>0</v>
      </c>
      <c r="DC321" s="53">
        <f t="shared" si="700"/>
        <v>0</v>
      </c>
      <c r="DD321" s="53">
        <f t="shared" si="701"/>
        <v>0</v>
      </c>
      <c r="DE321" s="10">
        <f t="shared" si="679"/>
        <v>0</v>
      </c>
      <c r="DF321" s="54">
        <f t="shared" si="680"/>
        <v>0</v>
      </c>
      <c r="DG321" s="10">
        <f t="shared" si="681"/>
        <v>0</v>
      </c>
      <c r="DH321" s="53" cm="1">
        <f t="array" aca="1" ref="DH321" ca="1">DE321*CELL("contents",$Q321)</f>
        <v>0</v>
      </c>
      <c r="DI321" s="53" cm="1">
        <f t="array" aca="1" ref="DI321" ca="1">DF321*CELL("contents",$Q321)</f>
        <v>0</v>
      </c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>
        <f t="shared" si="682"/>
        <v>0</v>
      </c>
      <c r="DW321" s="51">
        <f t="shared" si="683"/>
        <v>0</v>
      </c>
      <c r="DX321" s="53">
        <f t="shared" si="633"/>
        <v>0</v>
      </c>
      <c r="DY321" s="53">
        <f t="shared" si="634"/>
        <v>0</v>
      </c>
      <c r="DZ321" s="53">
        <f t="shared" si="635"/>
        <v>0</v>
      </c>
      <c r="EA321" s="53">
        <f t="shared" si="636"/>
        <v>0</v>
      </c>
      <c r="EB321" s="53">
        <f t="shared" si="637"/>
        <v>0</v>
      </c>
      <c r="EC321" s="53">
        <f t="shared" si="638"/>
        <v>0</v>
      </c>
      <c r="ED321" s="53">
        <f t="shared" si="639"/>
        <v>0</v>
      </c>
      <c r="EE321" s="53">
        <f t="shared" si="640"/>
        <v>0</v>
      </c>
      <c r="EF321" s="53">
        <f t="shared" si="641"/>
        <v>0</v>
      </c>
      <c r="EG321" s="53">
        <f t="shared" si="642"/>
        <v>0</v>
      </c>
      <c r="EH321" s="53">
        <f t="shared" si="643"/>
        <v>0</v>
      </c>
      <c r="EI321" s="53">
        <f t="shared" si="644"/>
        <v>0</v>
      </c>
      <c r="EJ321" s="10">
        <f t="shared" si="684"/>
        <v>0</v>
      </c>
      <c r="EK321" s="54">
        <f t="shared" si="685"/>
        <v>0</v>
      </c>
      <c r="EL321" s="10">
        <f t="shared" si="686"/>
        <v>0</v>
      </c>
      <c r="EM321" s="53" cm="1">
        <f t="array" aca="1" ref="EM321" ca="1">EJ321*CELL("contents",$Q321)</f>
        <v>0</v>
      </c>
      <c r="EN321" s="53" cm="1">
        <f t="array" aca="1" ref="EN321" ca="1">EK321*CELL("contents",$Q321)</f>
        <v>0</v>
      </c>
      <c r="EO321" s="11">
        <f t="shared" si="687"/>
        <v>1500</v>
      </c>
      <c r="EP321" s="2">
        <v>1</v>
      </c>
      <c r="EQ321" s="2">
        <f t="shared" ref="EQ321:ET321" si="750">EP321*1.0215</f>
        <v>1.0215000000000001</v>
      </c>
      <c r="ER321" s="2">
        <f t="shared" si="750"/>
        <v>1.0434622500000001</v>
      </c>
      <c r="ES321" s="2">
        <f t="shared" si="750"/>
        <v>1.0658966883750003</v>
      </c>
      <c r="ET321" s="2">
        <f t="shared" si="750"/>
        <v>1.0888134671750629</v>
      </c>
      <c r="EU321" s="53">
        <f t="shared" si="646"/>
        <v>0</v>
      </c>
      <c r="EV321" s="53">
        <f t="shared" si="689"/>
        <v>0</v>
      </c>
      <c r="EW321" s="69">
        <f t="shared" si="647"/>
        <v>0</v>
      </c>
      <c r="EX321" s="69">
        <f t="shared" si="648"/>
        <v>0</v>
      </c>
      <c r="EY321" s="9">
        <f t="shared" si="703"/>
        <v>0</v>
      </c>
      <c r="EZ321" s="9">
        <f t="shared" si="665"/>
        <v>0</v>
      </c>
      <c r="FA321" s="9">
        <f t="shared" si="666"/>
        <v>0</v>
      </c>
      <c r="FB321" s="9">
        <f t="shared" si="667"/>
        <v>0</v>
      </c>
      <c r="FC321" t="s">
        <v>1541</v>
      </c>
    </row>
    <row r="322" spans="1:159" ht="25.5" x14ac:dyDescent="0.25">
      <c r="A322" s="2">
        <v>1.2</v>
      </c>
      <c r="B322" s="3" t="s">
        <v>790</v>
      </c>
      <c r="C322" s="4" t="s">
        <v>157</v>
      </c>
      <c r="D322" s="2" t="s">
        <v>791</v>
      </c>
      <c r="E322" s="21" t="s">
        <v>792</v>
      </c>
      <c r="F322" s="2"/>
      <c r="G322" s="4" t="s">
        <v>151</v>
      </c>
      <c r="H322" s="6" t="s">
        <v>163</v>
      </c>
      <c r="I322" s="4" t="s">
        <v>167</v>
      </c>
      <c r="J322" s="7" t="s">
        <v>154</v>
      </c>
      <c r="K322" s="75">
        <v>115</v>
      </c>
      <c r="L322" s="81">
        <v>115</v>
      </c>
      <c r="M322" s="56">
        <v>0</v>
      </c>
      <c r="N322" s="86">
        <v>0</v>
      </c>
      <c r="O322" s="6" t="s">
        <v>155</v>
      </c>
      <c r="P322" s="2" t="s">
        <v>352</v>
      </c>
      <c r="Q322" s="200">
        <f>VLOOKUP(P322,Contingencies!$A$2:$D$7,4,FALSE)</f>
        <v>0.2</v>
      </c>
      <c r="R322" s="53">
        <f t="shared" ref="R322:R385" si="751">Q322*EO322</f>
        <v>845.80200000000013</v>
      </c>
      <c r="S322" s="67">
        <f t="shared" si="649"/>
        <v>0</v>
      </c>
      <c r="T322" s="4"/>
      <c r="U322" s="2"/>
      <c r="V322" s="2"/>
      <c r="W322" s="42"/>
      <c r="X322" s="38"/>
      <c r="Y322" s="38"/>
      <c r="Z322" s="38"/>
      <c r="AA322" s="38"/>
      <c r="AB322" s="38"/>
      <c r="AC322" s="37">
        <v>18</v>
      </c>
      <c r="AD322" s="4">
        <v>18</v>
      </c>
      <c r="AE322" s="2"/>
      <c r="AF322" s="2"/>
      <c r="AG322" s="2">
        <f t="shared" si="650"/>
        <v>36</v>
      </c>
      <c r="AH322" s="51">
        <f t="shared" si="668"/>
        <v>0.24</v>
      </c>
      <c r="AI322" s="53">
        <f t="shared" ref="AI322:AI385" si="752">IF($G322="Labor Hours",U322*$K322*(1+$M322)*$EQ322,U322)</f>
        <v>0</v>
      </c>
      <c r="AJ322" s="53">
        <f t="shared" ref="AJ322:AJ385" si="753">IF($G322="Labor Hours",V322*$K322*(1+$M322)*$EQ322,V322)</f>
        <v>0</v>
      </c>
      <c r="AK322" s="53">
        <f t="shared" ref="AK322:AK385" si="754">IF($G322="Labor Hours",W322*$K322*(1+$M322)*$EQ322,W322)</f>
        <v>0</v>
      </c>
      <c r="AL322" s="53">
        <f t="shared" ref="AL322:AL385" si="755">IF($G322="Labor Hours",X322*$K322*(1+$M322)*$EQ322,X322)</f>
        <v>0</v>
      </c>
      <c r="AM322" s="53">
        <f t="shared" ref="AM322:AM385" si="756">IF($G322="Labor Hours",Y322*$K322*(1+$M322)*$EQ322,Y322)</f>
        <v>0</v>
      </c>
      <c r="AN322" s="53">
        <f t="shared" ref="AN322:AN385" si="757">IF($G322="Labor Hours",Z322*$K322*(1+$M322)*$EQ322,Z322)</f>
        <v>0</v>
      </c>
      <c r="AO322" s="53">
        <f t="shared" ref="AO322:AO385" si="758">IF($G322="Labor Hours",AA322*$K322*(1+$M322)*$EQ322,AA322)</f>
        <v>0</v>
      </c>
      <c r="AP322" s="53">
        <f t="shared" ref="AP322:AP385" si="759">IF($G322="Labor Hours",AB322*$K322*(1+$M322)*$EQ322,AB322)</f>
        <v>0</v>
      </c>
      <c r="AQ322" s="53">
        <f t="shared" ref="AQ322:AQ385" si="760">IF($G322="Labor Hours",AC322*$K322*(1+$M322)*$EQ322,AC322)</f>
        <v>2114.5050000000001</v>
      </c>
      <c r="AR322" s="53">
        <f t="shared" ref="AR322:AR385" si="761">IF($G322="Labor Hours",AD322*$K322*(1+$M322)*$EQ322,AD322)</f>
        <v>2114.5050000000001</v>
      </c>
      <c r="AS322" s="53">
        <f t="shared" ref="AS322:AS385" si="762">IF($G322="Labor Hours",AE322*$K322*(1+$M322)*$EQ322,AE322)</f>
        <v>0</v>
      </c>
      <c r="AT322" s="53">
        <f t="shared" ref="AT322:AT385" si="763">IF($G322="Labor Hours",AF322*$K322*(1+$M322)*$EQ322,AF322)</f>
        <v>0</v>
      </c>
      <c r="AU322" s="10">
        <f t="shared" si="669"/>
        <v>4229.01</v>
      </c>
      <c r="AV322" s="54">
        <f t="shared" si="690"/>
        <v>0</v>
      </c>
      <c r="AW322" s="10">
        <f t="shared" si="670"/>
        <v>4229.01</v>
      </c>
      <c r="AX322" s="53" cm="1">
        <f t="array" aca="1" ref="AX322" ca="1">AU322*CELL("contents",$Q322)</f>
        <v>845.80200000000013</v>
      </c>
      <c r="AY322" s="53" cm="1">
        <f t="array" aca="1" ref="AY322" ca="1">AV322*CELL("contents",$Q322)</f>
        <v>0</v>
      </c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>
        <f t="shared" si="671"/>
        <v>0</v>
      </c>
      <c r="BM322" s="51">
        <f t="shared" si="672"/>
        <v>0</v>
      </c>
      <c r="BN322" s="53">
        <f t="shared" ref="BN322:BN385" si="764">IF($G322="Labor Hours",AZ322*$K322*(1+$M322)*$ER322,AZ322)</f>
        <v>0</v>
      </c>
      <c r="BO322" s="53">
        <f t="shared" ref="BO322:BO385" si="765">IF($G322="Labor Hours",BA322*$K322*(1+$M322)*$ER322,BA322)</f>
        <v>0</v>
      </c>
      <c r="BP322" s="53">
        <f t="shared" ref="BP322:BP385" si="766">IF($G322="Labor Hours",BB322*$K322*(1+$M322)*$ER322,BB322)</f>
        <v>0</v>
      </c>
      <c r="BQ322" s="53">
        <f t="shared" ref="BQ322:BQ385" si="767">IF($G322="Labor Hours",BC322*$K322*(1+$M322)*$ER322,BC322)</f>
        <v>0</v>
      </c>
      <c r="BR322" s="53">
        <f t="shared" ref="BR322:BR385" si="768">IF($G322="Labor Hours",BD322*$K322*(1+$M322)*$ER322,BD322)</f>
        <v>0</v>
      </c>
      <c r="BS322" s="53">
        <f t="shared" ref="BS322:BS385" si="769">IF($G322="Labor Hours",BE322*$K322*(1+$M322)*$ER322,BE322)</f>
        <v>0</v>
      </c>
      <c r="BT322" s="53">
        <f t="shared" ref="BT322:BT385" si="770">IF($G322="Labor Hours",BF322*$K322*(1+$M322)*$ER322,BF322)</f>
        <v>0</v>
      </c>
      <c r="BU322" s="53">
        <f t="shared" ref="BU322:BU385" si="771">IF($G322="Labor Hours",BG322*$K322*(1+$M322)*$ER322,BG322)</f>
        <v>0</v>
      </c>
      <c r="BV322" s="53">
        <f t="shared" ref="BV322:BV385" si="772">IF($G322="Labor Hours",BH322*$K322*(1+$M322)*$ER322,BH322)</f>
        <v>0</v>
      </c>
      <c r="BW322" s="53">
        <f t="shared" ref="BW322:BW385" si="773">IF($G322="Labor Hours",BI322*$K322*(1+$M322)*$ER322,BI322)</f>
        <v>0</v>
      </c>
      <c r="BX322" s="53">
        <f t="shared" ref="BX322:BX385" si="774">IF($G322="Labor Hours",BJ322*$K322*(1+$M322)*$ER322,BJ322)</f>
        <v>0</v>
      </c>
      <c r="BY322" s="53">
        <f t="shared" ref="BY322:BY385" si="775">IF($G322="Labor Hours",BK322*$K322*(1+$M322)*$ER322,BK322)</f>
        <v>0</v>
      </c>
      <c r="BZ322" s="10">
        <f t="shared" si="673"/>
        <v>0</v>
      </c>
      <c r="CA322" s="54">
        <f t="shared" si="674"/>
        <v>0</v>
      </c>
      <c r="CB322" s="10">
        <f t="shared" si="675"/>
        <v>0</v>
      </c>
      <c r="CC322" s="53" cm="1">
        <f t="array" aca="1" ref="CC322" ca="1">BZ322*CELL("contents",$Q322)</f>
        <v>0</v>
      </c>
      <c r="CD322" s="53" cm="1">
        <f t="array" aca="1" ref="CD322" ca="1">CA322*CELL("contents",$Q322)</f>
        <v>0</v>
      </c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>
        <f t="shared" si="676"/>
        <v>0</v>
      </c>
      <c r="CR322" s="51">
        <f t="shared" si="677"/>
        <v>0</v>
      </c>
      <c r="CS322" s="53">
        <f t="shared" si="678"/>
        <v>0</v>
      </c>
      <c r="CT322" s="53">
        <f t="shared" si="691"/>
        <v>0</v>
      </c>
      <c r="CU322" s="53">
        <f t="shared" si="692"/>
        <v>0</v>
      </c>
      <c r="CV322" s="53">
        <f t="shared" si="693"/>
        <v>0</v>
      </c>
      <c r="CW322" s="53">
        <f t="shared" si="694"/>
        <v>0</v>
      </c>
      <c r="CX322" s="53">
        <f t="shared" si="695"/>
        <v>0</v>
      </c>
      <c r="CY322" s="53">
        <f t="shared" si="696"/>
        <v>0</v>
      </c>
      <c r="CZ322" s="53">
        <f t="shared" si="697"/>
        <v>0</v>
      </c>
      <c r="DA322" s="53">
        <f t="shared" si="698"/>
        <v>0</v>
      </c>
      <c r="DB322" s="53">
        <f t="shared" si="699"/>
        <v>0</v>
      </c>
      <c r="DC322" s="53">
        <f t="shared" si="700"/>
        <v>0</v>
      </c>
      <c r="DD322" s="53">
        <f t="shared" si="701"/>
        <v>0</v>
      </c>
      <c r="DE322" s="10">
        <f t="shared" si="679"/>
        <v>0</v>
      </c>
      <c r="DF322" s="54">
        <f t="shared" si="680"/>
        <v>0</v>
      </c>
      <c r="DG322" s="10">
        <f t="shared" si="681"/>
        <v>0</v>
      </c>
      <c r="DH322" s="53" cm="1">
        <f t="array" aca="1" ref="DH322" ca="1">DE322*CELL("contents",$Q322)</f>
        <v>0</v>
      </c>
      <c r="DI322" s="53" cm="1">
        <f t="array" aca="1" ref="DI322" ca="1">DF322*CELL("contents",$Q322)</f>
        <v>0</v>
      </c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>
        <f t="shared" si="682"/>
        <v>0</v>
      </c>
      <c r="DW322" s="51">
        <f t="shared" si="683"/>
        <v>0</v>
      </c>
      <c r="DX322" s="53">
        <f t="shared" ref="DX322:DX385" si="776">IF($G322="Labor Hours",DJ322*$K322*(1+$M322)*$ET322,DJ322)</f>
        <v>0</v>
      </c>
      <c r="DY322" s="53">
        <f t="shared" ref="DY322:DY385" si="777">IF($G322="Labor Hours",DK322*$K322*(1+$M322)*$ET322,DK322)</f>
        <v>0</v>
      </c>
      <c r="DZ322" s="53">
        <f t="shared" ref="DZ322:DZ385" si="778">IF($G322="Labor Hours",DL322*$K322*(1+$M322)*$ET322,DL322)</f>
        <v>0</v>
      </c>
      <c r="EA322" s="53">
        <f t="shared" ref="EA322:EA385" si="779">IF($G322="Labor Hours",DM322*$K322*(1+$M322)*$ET322,DM322)</f>
        <v>0</v>
      </c>
      <c r="EB322" s="53">
        <f t="shared" ref="EB322:EB385" si="780">IF($G322="Labor Hours",DN322*$K322*(1+$M322)*$ET322,DN322)</f>
        <v>0</v>
      </c>
      <c r="EC322" s="53">
        <f t="shared" ref="EC322:EC385" si="781">IF($G322="Labor Hours",DO322*$K322*(1+$M322)*$ET322,DO322)</f>
        <v>0</v>
      </c>
      <c r="ED322" s="53">
        <f t="shared" ref="ED322:ED385" si="782">IF($G322="Labor Hours",DP322*$K322*(1+$M322)*$ET322,DP322)</f>
        <v>0</v>
      </c>
      <c r="EE322" s="53">
        <f t="shared" ref="EE322:EE385" si="783">IF($G322="Labor Hours",DQ322*$K322*(1+$M322)*$ET322,DQ322)</f>
        <v>0</v>
      </c>
      <c r="EF322" s="53">
        <f t="shared" ref="EF322:EF385" si="784">IF($G322="Labor Hours",DR322*$K322*(1+$M322)*$ET322,DR322)</f>
        <v>0</v>
      </c>
      <c r="EG322" s="53">
        <f t="shared" ref="EG322:EG385" si="785">IF($G322="Labor Hours",DS322*$K322*(1+$M322)*$ET322,DS322)</f>
        <v>0</v>
      </c>
      <c r="EH322" s="53">
        <f t="shared" ref="EH322:EH385" si="786">IF($G322="Labor Hours",DT322*$K322*(1+$M322)*$ET322,DT322)</f>
        <v>0</v>
      </c>
      <c r="EI322" s="53">
        <f t="shared" ref="EI322:EI385" si="787">IF($G322="Labor Hours",DU322*$K322*(1+$M322)*$ET322,DU322)</f>
        <v>0</v>
      </c>
      <c r="EJ322" s="10">
        <f t="shared" si="684"/>
        <v>0</v>
      </c>
      <c r="EK322" s="54">
        <f t="shared" si="685"/>
        <v>0</v>
      </c>
      <c r="EL322" s="10">
        <f t="shared" si="686"/>
        <v>0</v>
      </c>
      <c r="EM322" s="53" cm="1">
        <f t="array" aca="1" ref="EM322" ca="1">EJ322*CELL("contents",$Q322)</f>
        <v>0</v>
      </c>
      <c r="EN322" s="53" cm="1">
        <f t="array" aca="1" ref="EN322" ca="1">EK322*CELL("contents",$Q322)</f>
        <v>0</v>
      </c>
      <c r="EO322" s="11">
        <f t="shared" si="687"/>
        <v>4229.01</v>
      </c>
      <c r="EP322" s="2">
        <v>1</v>
      </c>
      <c r="EQ322" s="2">
        <f t="shared" ref="EQ322:ET322" si="788">EP322*1.0215</f>
        <v>1.0215000000000001</v>
      </c>
      <c r="ER322" s="2">
        <f t="shared" si="788"/>
        <v>1.0434622500000001</v>
      </c>
      <c r="ES322" s="2">
        <f t="shared" si="788"/>
        <v>1.0658966883750003</v>
      </c>
      <c r="ET322" s="2">
        <f t="shared" si="788"/>
        <v>1.0888134671750629</v>
      </c>
      <c r="EU322" s="53">
        <f t="shared" ref="EU322:EU385" si="789">IF($G322="Labor Hours",$K322*$AG322*EQ322,0)</f>
        <v>4229.01</v>
      </c>
      <c r="EV322" s="53">
        <f t="shared" si="689"/>
        <v>0</v>
      </c>
      <c r="EW322" s="69">
        <f t="shared" ref="EW322:EW385" si="790">IF($G322="Labor Hours",$K322*$CQ322*ES322,0)</f>
        <v>0</v>
      </c>
      <c r="EX322" s="69">
        <f t="shared" ref="EX322:EX385" si="791">IF($G322="Labor Hours",$K322*$DV322*ET322,0)</f>
        <v>0</v>
      </c>
      <c r="EY322" s="9">
        <f t="shared" si="703"/>
        <v>0</v>
      </c>
      <c r="EZ322" s="9">
        <f t="shared" si="665"/>
        <v>0</v>
      </c>
      <c r="FA322" s="9">
        <f t="shared" si="666"/>
        <v>0</v>
      </c>
      <c r="FB322" s="9">
        <f t="shared" si="667"/>
        <v>0</v>
      </c>
      <c r="FC322" t="s">
        <v>1541</v>
      </c>
    </row>
    <row r="323" spans="1:159" x14ac:dyDescent="0.25">
      <c r="A323" s="2">
        <v>1.2</v>
      </c>
      <c r="B323" s="3" t="s">
        <v>793</v>
      </c>
      <c r="C323" s="4" t="s">
        <v>157</v>
      </c>
      <c r="D323" s="2" t="s">
        <v>700</v>
      </c>
      <c r="E323" s="21" t="s">
        <v>701</v>
      </c>
      <c r="F323" s="2"/>
      <c r="G323" s="4" t="s">
        <v>151</v>
      </c>
      <c r="H323" s="6" t="s">
        <v>163</v>
      </c>
      <c r="I323" s="4" t="s">
        <v>167</v>
      </c>
      <c r="J323" s="7" t="s">
        <v>154</v>
      </c>
      <c r="K323" s="75">
        <v>115</v>
      </c>
      <c r="L323" s="81">
        <v>115</v>
      </c>
      <c r="M323" s="56">
        <v>0</v>
      </c>
      <c r="N323" s="86">
        <v>0</v>
      </c>
      <c r="O323" s="6" t="s">
        <v>155</v>
      </c>
      <c r="P323" s="2" t="s">
        <v>352</v>
      </c>
      <c r="Q323" s="200">
        <f>VLOOKUP(P323,Contingencies!$A$2:$D$7,4,FALSE)</f>
        <v>0.2</v>
      </c>
      <c r="R323" s="53">
        <f t="shared" si="751"/>
        <v>375.91200000000003</v>
      </c>
      <c r="S323" s="67">
        <f t="shared" ref="S323:S386" si="792">IF($H323="CapEx",0,R323*N323)</f>
        <v>0</v>
      </c>
      <c r="T323" s="4"/>
      <c r="U323" s="2"/>
      <c r="V323" s="2"/>
      <c r="W323" s="42"/>
      <c r="X323" s="38"/>
      <c r="Y323" s="38"/>
      <c r="Z323" s="38"/>
      <c r="AA323" s="38"/>
      <c r="AB323" s="38"/>
      <c r="AC323" s="38"/>
      <c r="AD323" s="4">
        <v>8</v>
      </c>
      <c r="AE323" s="4">
        <v>8</v>
      </c>
      <c r="AF323" s="2"/>
      <c r="AG323" s="2">
        <f t="shared" ref="AG323:AG386" si="793">IF(G323="Labor Hours",SUM(U323:AF323),0)</f>
        <v>16</v>
      </c>
      <c r="AH323" s="51">
        <f t="shared" si="668"/>
        <v>0.10666666666666666</v>
      </c>
      <c r="AI323" s="53">
        <f t="shared" si="752"/>
        <v>0</v>
      </c>
      <c r="AJ323" s="53">
        <f t="shared" si="753"/>
        <v>0</v>
      </c>
      <c r="AK323" s="53">
        <f t="shared" si="754"/>
        <v>0</v>
      </c>
      <c r="AL323" s="53">
        <f t="shared" si="755"/>
        <v>0</v>
      </c>
      <c r="AM323" s="53">
        <f t="shared" si="756"/>
        <v>0</v>
      </c>
      <c r="AN323" s="53">
        <f t="shared" si="757"/>
        <v>0</v>
      </c>
      <c r="AO323" s="53">
        <f t="shared" si="758"/>
        <v>0</v>
      </c>
      <c r="AP323" s="53">
        <f t="shared" si="759"/>
        <v>0</v>
      </c>
      <c r="AQ323" s="53">
        <f t="shared" si="760"/>
        <v>0</v>
      </c>
      <c r="AR323" s="53">
        <f t="shared" si="761"/>
        <v>939.78000000000009</v>
      </c>
      <c r="AS323" s="53">
        <f t="shared" si="762"/>
        <v>939.78000000000009</v>
      </c>
      <c r="AT323" s="53">
        <f t="shared" si="763"/>
        <v>0</v>
      </c>
      <c r="AU323" s="10">
        <f t="shared" si="669"/>
        <v>1879.5600000000002</v>
      </c>
      <c r="AV323" s="54">
        <f t="shared" si="690"/>
        <v>0</v>
      </c>
      <c r="AW323" s="10">
        <f t="shared" si="670"/>
        <v>1879.5600000000002</v>
      </c>
      <c r="AX323" s="53" cm="1">
        <f t="array" aca="1" ref="AX323" ca="1">AU323*CELL("contents",$Q323)</f>
        <v>375.91200000000003</v>
      </c>
      <c r="AY323" s="53" cm="1">
        <f t="array" aca="1" ref="AY323" ca="1">AV323*CELL("contents",$Q323)</f>
        <v>0</v>
      </c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>
        <f t="shared" si="671"/>
        <v>0</v>
      </c>
      <c r="BM323" s="51">
        <f t="shared" si="672"/>
        <v>0</v>
      </c>
      <c r="BN323" s="53">
        <f t="shared" si="764"/>
        <v>0</v>
      </c>
      <c r="BO323" s="53">
        <f t="shared" si="765"/>
        <v>0</v>
      </c>
      <c r="BP323" s="53">
        <f t="shared" si="766"/>
        <v>0</v>
      </c>
      <c r="BQ323" s="53">
        <f t="shared" si="767"/>
        <v>0</v>
      </c>
      <c r="BR323" s="53">
        <f t="shared" si="768"/>
        <v>0</v>
      </c>
      <c r="BS323" s="53">
        <f t="shared" si="769"/>
        <v>0</v>
      </c>
      <c r="BT323" s="53">
        <f t="shared" si="770"/>
        <v>0</v>
      </c>
      <c r="BU323" s="53">
        <f t="shared" si="771"/>
        <v>0</v>
      </c>
      <c r="BV323" s="53">
        <f t="shared" si="772"/>
        <v>0</v>
      </c>
      <c r="BW323" s="53">
        <f t="shared" si="773"/>
        <v>0</v>
      </c>
      <c r="BX323" s="53">
        <f t="shared" si="774"/>
        <v>0</v>
      </c>
      <c r="BY323" s="53">
        <f t="shared" si="775"/>
        <v>0</v>
      </c>
      <c r="BZ323" s="10">
        <f t="shared" si="673"/>
        <v>0</v>
      </c>
      <c r="CA323" s="54">
        <f t="shared" si="674"/>
        <v>0</v>
      </c>
      <c r="CB323" s="10">
        <f t="shared" si="675"/>
        <v>0</v>
      </c>
      <c r="CC323" s="53" cm="1">
        <f t="array" aca="1" ref="CC323" ca="1">BZ323*CELL("contents",$Q323)</f>
        <v>0</v>
      </c>
      <c r="CD323" s="53" cm="1">
        <f t="array" aca="1" ref="CD323" ca="1">CA323*CELL("contents",$Q323)</f>
        <v>0</v>
      </c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>
        <f t="shared" si="676"/>
        <v>0</v>
      </c>
      <c r="CR323" s="51">
        <f t="shared" si="677"/>
        <v>0</v>
      </c>
      <c r="CS323" s="53">
        <f t="shared" si="678"/>
        <v>0</v>
      </c>
      <c r="CT323" s="53">
        <f t="shared" si="691"/>
        <v>0</v>
      </c>
      <c r="CU323" s="53">
        <f t="shared" si="692"/>
        <v>0</v>
      </c>
      <c r="CV323" s="53">
        <f t="shared" si="693"/>
        <v>0</v>
      </c>
      <c r="CW323" s="53">
        <f t="shared" si="694"/>
        <v>0</v>
      </c>
      <c r="CX323" s="53">
        <f t="shared" si="695"/>
        <v>0</v>
      </c>
      <c r="CY323" s="53">
        <f t="shared" si="696"/>
        <v>0</v>
      </c>
      <c r="CZ323" s="53">
        <f t="shared" si="697"/>
        <v>0</v>
      </c>
      <c r="DA323" s="53">
        <f t="shared" si="698"/>
        <v>0</v>
      </c>
      <c r="DB323" s="53">
        <f t="shared" si="699"/>
        <v>0</v>
      </c>
      <c r="DC323" s="53">
        <f t="shared" si="700"/>
        <v>0</v>
      </c>
      <c r="DD323" s="53">
        <f t="shared" si="701"/>
        <v>0</v>
      </c>
      <c r="DE323" s="10">
        <f t="shared" si="679"/>
        <v>0</v>
      </c>
      <c r="DF323" s="54">
        <f t="shared" si="680"/>
        <v>0</v>
      </c>
      <c r="DG323" s="10">
        <f t="shared" si="681"/>
        <v>0</v>
      </c>
      <c r="DH323" s="53" cm="1">
        <f t="array" aca="1" ref="DH323" ca="1">DE323*CELL("contents",$Q323)</f>
        <v>0</v>
      </c>
      <c r="DI323" s="53" cm="1">
        <f t="array" aca="1" ref="DI323" ca="1">DF323*CELL("contents",$Q323)</f>
        <v>0</v>
      </c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>
        <f t="shared" si="682"/>
        <v>0</v>
      </c>
      <c r="DW323" s="51">
        <f t="shared" si="683"/>
        <v>0</v>
      </c>
      <c r="DX323" s="53">
        <f t="shared" si="776"/>
        <v>0</v>
      </c>
      <c r="DY323" s="53">
        <f t="shared" si="777"/>
        <v>0</v>
      </c>
      <c r="DZ323" s="53">
        <f t="shared" si="778"/>
        <v>0</v>
      </c>
      <c r="EA323" s="53">
        <f t="shared" si="779"/>
        <v>0</v>
      </c>
      <c r="EB323" s="53">
        <f t="shared" si="780"/>
        <v>0</v>
      </c>
      <c r="EC323" s="53">
        <f t="shared" si="781"/>
        <v>0</v>
      </c>
      <c r="ED323" s="53">
        <f t="shared" si="782"/>
        <v>0</v>
      </c>
      <c r="EE323" s="53">
        <f t="shared" si="783"/>
        <v>0</v>
      </c>
      <c r="EF323" s="53">
        <f t="shared" si="784"/>
        <v>0</v>
      </c>
      <c r="EG323" s="53">
        <f t="shared" si="785"/>
        <v>0</v>
      </c>
      <c r="EH323" s="53">
        <f t="shared" si="786"/>
        <v>0</v>
      </c>
      <c r="EI323" s="53">
        <f t="shared" si="787"/>
        <v>0</v>
      </c>
      <c r="EJ323" s="10">
        <f t="shared" si="684"/>
        <v>0</v>
      </c>
      <c r="EK323" s="54">
        <f t="shared" si="685"/>
        <v>0</v>
      </c>
      <c r="EL323" s="10">
        <f t="shared" si="686"/>
        <v>0</v>
      </c>
      <c r="EM323" s="53" cm="1">
        <f t="array" aca="1" ref="EM323" ca="1">EJ323*CELL("contents",$Q323)</f>
        <v>0</v>
      </c>
      <c r="EN323" s="53" cm="1">
        <f t="array" aca="1" ref="EN323" ca="1">EK323*CELL("contents",$Q323)</f>
        <v>0</v>
      </c>
      <c r="EO323" s="11">
        <f t="shared" si="687"/>
        <v>1879.5600000000002</v>
      </c>
      <c r="EP323" s="2">
        <v>1</v>
      </c>
      <c r="EQ323" s="2">
        <f t="shared" ref="EQ323:ET323" si="794">EP323*1.0215</f>
        <v>1.0215000000000001</v>
      </c>
      <c r="ER323" s="2">
        <f t="shared" si="794"/>
        <v>1.0434622500000001</v>
      </c>
      <c r="ES323" s="2">
        <f t="shared" si="794"/>
        <v>1.0658966883750003</v>
      </c>
      <c r="ET323" s="2">
        <f t="shared" si="794"/>
        <v>1.0888134671750629</v>
      </c>
      <c r="EU323" s="53">
        <f t="shared" si="789"/>
        <v>1879.5600000000002</v>
      </c>
      <c r="EV323" s="53">
        <f t="shared" si="689"/>
        <v>0</v>
      </c>
      <c r="EW323" s="69">
        <f t="shared" si="790"/>
        <v>0</v>
      </c>
      <c r="EX323" s="69">
        <f t="shared" si="791"/>
        <v>0</v>
      </c>
      <c r="EY323" s="9">
        <f t="shared" si="703"/>
        <v>0</v>
      </c>
      <c r="EZ323" s="9">
        <f t="shared" si="665"/>
        <v>0</v>
      </c>
      <c r="FA323" s="9">
        <f t="shared" si="666"/>
        <v>0</v>
      </c>
      <c r="FB323" s="9">
        <f t="shared" si="667"/>
        <v>0</v>
      </c>
      <c r="FC323" t="s">
        <v>1541</v>
      </c>
    </row>
    <row r="324" spans="1:159" x14ac:dyDescent="0.25">
      <c r="A324" s="2">
        <v>1.2</v>
      </c>
      <c r="B324" s="3" t="s">
        <v>794</v>
      </c>
      <c r="C324" s="4" t="s">
        <v>157</v>
      </c>
      <c r="D324" s="2" t="s">
        <v>417</v>
      </c>
      <c r="E324" s="21" t="s">
        <v>657</v>
      </c>
      <c r="F324" s="2"/>
      <c r="G324" s="4" t="s">
        <v>151</v>
      </c>
      <c r="H324" s="6" t="s">
        <v>163</v>
      </c>
      <c r="I324" s="4" t="s">
        <v>167</v>
      </c>
      <c r="J324" s="7" t="s">
        <v>154</v>
      </c>
      <c r="K324" s="75">
        <v>115</v>
      </c>
      <c r="L324" s="81">
        <v>115</v>
      </c>
      <c r="M324" s="56">
        <v>0</v>
      </c>
      <c r="N324" s="86">
        <v>0</v>
      </c>
      <c r="O324" s="6" t="s">
        <v>155</v>
      </c>
      <c r="P324" s="2" t="s">
        <v>352</v>
      </c>
      <c r="Q324" s="200">
        <f>VLOOKUP(P324,Contingencies!$A$2:$D$7,4,FALSE)</f>
        <v>0.2</v>
      </c>
      <c r="R324" s="53">
        <f t="shared" si="751"/>
        <v>845.80200000000013</v>
      </c>
      <c r="S324" s="67">
        <f t="shared" si="792"/>
        <v>0</v>
      </c>
      <c r="T324" s="4"/>
      <c r="U324" s="2"/>
      <c r="V324" s="2"/>
      <c r="W324" s="42"/>
      <c r="X324" s="2"/>
      <c r="Y324" s="38"/>
      <c r="Z324" s="38"/>
      <c r="AA324" s="38"/>
      <c r="AB324" s="38"/>
      <c r="AC324" s="38"/>
      <c r="AD324" s="2"/>
      <c r="AE324" s="37">
        <v>36</v>
      </c>
      <c r="AF324" s="2"/>
      <c r="AG324" s="2">
        <f t="shared" si="793"/>
        <v>36</v>
      </c>
      <c r="AH324" s="51">
        <f t="shared" si="668"/>
        <v>0.24</v>
      </c>
      <c r="AI324" s="53">
        <f t="shared" si="752"/>
        <v>0</v>
      </c>
      <c r="AJ324" s="53">
        <f t="shared" si="753"/>
        <v>0</v>
      </c>
      <c r="AK324" s="53">
        <f t="shared" si="754"/>
        <v>0</v>
      </c>
      <c r="AL324" s="53">
        <f t="shared" si="755"/>
        <v>0</v>
      </c>
      <c r="AM324" s="53">
        <f t="shared" si="756"/>
        <v>0</v>
      </c>
      <c r="AN324" s="53">
        <f t="shared" si="757"/>
        <v>0</v>
      </c>
      <c r="AO324" s="53">
        <f t="shared" si="758"/>
        <v>0</v>
      </c>
      <c r="AP324" s="53">
        <f t="shared" si="759"/>
        <v>0</v>
      </c>
      <c r="AQ324" s="53">
        <f t="shared" si="760"/>
        <v>0</v>
      </c>
      <c r="AR324" s="53">
        <f t="shared" si="761"/>
        <v>0</v>
      </c>
      <c r="AS324" s="53">
        <f t="shared" si="762"/>
        <v>4229.01</v>
      </c>
      <c r="AT324" s="53">
        <f t="shared" si="763"/>
        <v>0</v>
      </c>
      <c r="AU324" s="10">
        <f t="shared" si="669"/>
        <v>4229.01</v>
      </c>
      <c r="AV324" s="54">
        <f t="shared" si="690"/>
        <v>0</v>
      </c>
      <c r="AW324" s="10">
        <f t="shared" si="670"/>
        <v>4229.01</v>
      </c>
      <c r="AX324" s="53" cm="1">
        <f t="array" aca="1" ref="AX324" ca="1">AU324*CELL("contents",$Q324)</f>
        <v>845.80200000000013</v>
      </c>
      <c r="AY324" s="53" cm="1">
        <f t="array" aca="1" ref="AY324" ca="1">AV324*CELL("contents",$Q324)</f>
        <v>0</v>
      </c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>
        <f t="shared" si="671"/>
        <v>0</v>
      </c>
      <c r="BM324" s="51">
        <f t="shared" si="672"/>
        <v>0</v>
      </c>
      <c r="BN324" s="53">
        <f t="shared" si="764"/>
        <v>0</v>
      </c>
      <c r="BO324" s="53">
        <f t="shared" si="765"/>
        <v>0</v>
      </c>
      <c r="BP324" s="53">
        <f t="shared" si="766"/>
        <v>0</v>
      </c>
      <c r="BQ324" s="53">
        <f t="shared" si="767"/>
        <v>0</v>
      </c>
      <c r="BR324" s="53">
        <f t="shared" si="768"/>
        <v>0</v>
      </c>
      <c r="BS324" s="53">
        <f t="shared" si="769"/>
        <v>0</v>
      </c>
      <c r="BT324" s="53">
        <f t="shared" si="770"/>
        <v>0</v>
      </c>
      <c r="BU324" s="53">
        <f t="shared" si="771"/>
        <v>0</v>
      </c>
      <c r="BV324" s="53">
        <f t="shared" si="772"/>
        <v>0</v>
      </c>
      <c r="BW324" s="53">
        <f t="shared" si="773"/>
        <v>0</v>
      </c>
      <c r="BX324" s="53">
        <f t="shared" si="774"/>
        <v>0</v>
      </c>
      <c r="BY324" s="53">
        <f t="shared" si="775"/>
        <v>0</v>
      </c>
      <c r="BZ324" s="10">
        <f t="shared" si="673"/>
        <v>0</v>
      </c>
      <c r="CA324" s="54">
        <f t="shared" si="674"/>
        <v>0</v>
      </c>
      <c r="CB324" s="10">
        <f t="shared" si="675"/>
        <v>0</v>
      </c>
      <c r="CC324" s="53" cm="1">
        <f t="array" aca="1" ref="CC324" ca="1">BZ324*CELL("contents",$Q324)</f>
        <v>0</v>
      </c>
      <c r="CD324" s="53" cm="1">
        <f t="array" aca="1" ref="CD324" ca="1">CA324*CELL("contents",$Q324)</f>
        <v>0</v>
      </c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>
        <f t="shared" si="676"/>
        <v>0</v>
      </c>
      <c r="CR324" s="51">
        <f t="shared" si="677"/>
        <v>0</v>
      </c>
      <c r="CS324" s="53">
        <f t="shared" si="678"/>
        <v>0</v>
      </c>
      <c r="CT324" s="53">
        <f t="shared" si="691"/>
        <v>0</v>
      </c>
      <c r="CU324" s="53">
        <f t="shared" si="692"/>
        <v>0</v>
      </c>
      <c r="CV324" s="53">
        <f t="shared" si="693"/>
        <v>0</v>
      </c>
      <c r="CW324" s="53">
        <f t="shared" si="694"/>
        <v>0</v>
      </c>
      <c r="CX324" s="53">
        <f t="shared" si="695"/>
        <v>0</v>
      </c>
      <c r="CY324" s="53">
        <f t="shared" si="696"/>
        <v>0</v>
      </c>
      <c r="CZ324" s="53">
        <f t="shared" si="697"/>
        <v>0</v>
      </c>
      <c r="DA324" s="53">
        <f t="shared" si="698"/>
        <v>0</v>
      </c>
      <c r="DB324" s="53">
        <f t="shared" si="699"/>
        <v>0</v>
      </c>
      <c r="DC324" s="53">
        <f t="shared" si="700"/>
        <v>0</v>
      </c>
      <c r="DD324" s="53">
        <f t="shared" si="701"/>
        <v>0</v>
      </c>
      <c r="DE324" s="10">
        <f t="shared" si="679"/>
        <v>0</v>
      </c>
      <c r="DF324" s="54">
        <f t="shared" si="680"/>
        <v>0</v>
      </c>
      <c r="DG324" s="10">
        <f t="shared" si="681"/>
        <v>0</v>
      </c>
      <c r="DH324" s="53" cm="1">
        <f t="array" aca="1" ref="DH324" ca="1">DE324*CELL("contents",$Q324)</f>
        <v>0</v>
      </c>
      <c r="DI324" s="53" cm="1">
        <f t="array" aca="1" ref="DI324" ca="1">DF324*CELL("contents",$Q324)</f>
        <v>0</v>
      </c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>
        <f t="shared" si="682"/>
        <v>0</v>
      </c>
      <c r="DW324" s="51">
        <f t="shared" si="683"/>
        <v>0</v>
      </c>
      <c r="DX324" s="53">
        <f t="shared" si="776"/>
        <v>0</v>
      </c>
      <c r="DY324" s="53">
        <f t="shared" si="777"/>
        <v>0</v>
      </c>
      <c r="DZ324" s="53">
        <f t="shared" si="778"/>
        <v>0</v>
      </c>
      <c r="EA324" s="53">
        <f t="shared" si="779"/>
        <v>0</v>
      </c>
      <c r="EB324" s="53">
        <f t="shared" si="780"/>
        <v>0</v>
      </c>
      <c r="EC324" s="53">
        <f t="shared" si="781"/>
        <v>0</v>
      </c>
      <c r="ED324" s="53">
        <f t="shared" si="782"/>
        <v>0</v>
      </c>
      <c r="EE324" s="53">
        <f t="shared" si="783"/>
        <v>0</v>
      </c>
      <c r="EF324" s="53">
        <f t="shared" si="784"/>
        <v>0</v>
      </c>
      <c r="EG324" s="53">
        <f t="shared" si="785"/>
        <v>0</v>
      </c>
      <c r="EH324" s="53">
        <f t="shared" si="786"/>
        <v>0</v>
      </c>
      <c r="EI324" s="53">
        <f t="shared" si="787"/>
        <v>0</v>
      </c>
      <c r="EJ324" s="10">
        <f t="shared" si="684"/>
        <v>0</v>
      </c>
      <c r="EK324" s="54">
        <f t="shared" si="685"/>
        <v>0</v>
      </c>
      <c r="EL324" s="10">
        <f t="shared" si="686"/>
        <v>0</v>
      </c>
      <c r="EM324" s="53" cm="1">
        <f t="array" aca="1" ref="EM324" ca="1">EJ324*CELL("contents",$Q324)</f>
        <v>0</v>
      </c>
      <c r="EN324" s="53" cm="1">
        <f t="array" aca="1" ref="EN324" ca="1">EK324*CELL("contents",$Q324)</f>
        <v>0</v>
      </c>
      <c r="EO324" s="11">
        <f t="shared" si="687"/>
        <v>4229.01</v>
      </c>
      <c r="EP324" s="2">
        <v>1</v>
      </c>
      <c r="EQ324" s="2">
        <f t="shared" ref="EQ324:ET324" si="795">EP324*1.0215</f>
        <v>1.0215000000000001</v>
      </c>
      <c r="ER324" s="2">
        <f t="shared" si="795"/>
        <v>1.0434622500000001</v>
      </c>
      <c r="ES324" s="2">
        <f t="shared" si="795"/>
        <v>1.0658966883750003</v>
      </c>
      <c r="ET324" s="2">
        <f t="shared" si="795"/>
        <v>1.0888134671750629</v>
      </c>
      <c r="EU324" s="53">
        <f t="shared" si="789"/>
        <v>4229.01</v>
      </c>
      <c r="EV324" s="53">
        <f t="shared" si="689"/>
        <v>0</v>
      </c>
      <c r="EW324" s="69">
        <f t="shared" si="790"/>
        <v>0</v>
      </c>
      <c r="EX324" s="69">
        <f t="shared" si="791"/>
        <v>0</v>
      </c>
      <c r="EY324" s="9">
        <f t="shared" si="703"/>
        <v>0</v>
      </c>
      <c r="EZ324" s="9">
        <f t="shared" si="665"/>
        <v>0</v>
      </c>
      <c r="FA324" s="9">
        <f t="shared" si="666"/>
        <v>0</v>
      </c>
      <c r="FB324" s="9">
        <f t="shared" si="667"/>
        <v>0</v>
      </c>
      <c r="FC324" t="s">
        <v>1541</v>
      </c>
    </row>
    <row r="325" spans="1:159" x14ac:dyDescent="0.25">
      <c r="A325" s="2">
        <v>1.2</v>
      </c>
      <c r="B325" s="3" t="s">
        <v>795</v>
      </c>
      <c r="C325" s="4" t="s">
        <v>157</v>
      </c>
      <c r="D325" s="2" t="s">
        <v>654</v>
      </c>
      <c r="E325" s="21" t="s">
        <v>655</v>
      </c>
      <c r="F325" s="2"/>
      <c r="G325" s="4" t="s">
        <v>151</v>
      </c>
      <c r="H325" s="6" t="s">
        <v>163</v>
      </c>
      <c r="I325" s="4" t="s">
        <v>167</v>
      </c>
      <c r="J325" s="7" t="s">
        <v>154</v>
      </c>
      <c r="K325" s="75">
        <v>115</v>
      </c>
      <c r="L325" s="81">
        <v>115</v>
      </c>
      <c r="M325" s="56">
        <v>0</v>
      </c>
      <c r="N325" s="86">
        <v>0</v>
      </c>
      <c r="O325" s="6" t="s">
        <v>155</v>
      </c>
      <c r="P325" s="2" t="s">
        <v>352</v>
      </c>
      <c r="Q325" s="200">
        <f>VLOOKUP(P325,Contingencies!$A$2:$D$7,4,FALSE)</f>
        <v>0.2</v>
      </c>
      <c r="R325" s="53">
        <f t="shared" si="751"/>
        <v>469.8900000000001</v>
      </c>
      <c r="S325" s="67">
        <f t="shared" si="792"/>
        <v>0</v>
      </c>
      <c r="T325" s="4"/>
      <c r="U325" s="2"/>
      <c r="V325" s="2"/>
      <c r="W325" s="42"/>
      <c r="X325" s="2"/>
      <c r="Y325" s="38"/>
      <c r="Z325" s="38"/>
      <c r="AA325" s="38"/>
      <c r="AB325" s="38"/>
      <c r="AC325" s="38"/>
      <c r="AD325" s="2"/>
      <c r="AE325" s="37">
        <v>20</v>
      </c>
      <c r="AF325" s="4"/>
      <c r="AG325" s="2">
        <f t="shared" si="793"/>
        <v>20</v>
      </c>
      <c r="AH325" s="51">
        <f t="shared" si="668"/>
        <v>0.13333333333333333</v>
      </c>
      <c r="AI325" s="53">
        <f t="shared" si="752"/>
        <v>0</v>
      </c>
      <c r="AJ325" s="53">
        <f t="shared" si="753"/>
        <v>0</v>
      </c>
      <c r="AK325" s="53">
        <f t="shared" si="754"/>
        <v>0</v>
      </c>
      <c r="AL325" s="53">
        <f t="shared" si="755"/>
        <v>0</v>
      </c>
      <c r="AM325" s="53">
        <f t="shared" si="756"/>
        <v>0</v>
      </c>
      <c r="AN325" s="53">
        <f t="shared" si="757"/>
        <v>0</v>
      </c>
      <c r="AO325" s="53">
        <f t="shared" si="758"/>
        <v>0</v>
      </c>
      <c r="AP325" s="53">
        <f t="shared" si="759"/>
        <v>0</v>
      </c>
      <c r="AQ325" s="53">
        <f t="shared" si="760"/>
        <v>0</v>
      </c>
      <c r="AR325" s="53">
        <f t="shared" si="761"/>
        <v>0</v>
      </c>
      <c r="AS325" s="53">
        <f t="shared" si="762"/>
        <v>2349.4500000000003</v>
      </c>
      <c r="AT325" s="53">
        <f t="shared" si="763"/>
        <v>0</v>
      </c>
      <c r="AU325" s="10">
        <f t="shared" si="669"/>
        <v>2349.4500000000003</v>
      </c>
      <c r="AV325" s="54">
        <f t="shared" si="690"/>
        <v>0</v>
      </c>
      <c r="AW325" s="10">
        <f t="shared" si="670"/>
        <v>2349.4500000000003</v>
      </c>
      <c r="AX325" s="53" cm="1">
        <f t="array" aca="1" ref="AX325" ca="1">AU325*CELL("contents",$Q325)</f>
        <v>469.8900000000001</v>
      </c>
      <c r="AY325" s="53" cm="1">
        <f t="array" aca="1" ref="AY325" ca="1">AV325*CELL("contents",$Q325)</f>
        <v>0</v>
      </c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>
        <f t="shared" si="671"/>
        <v>0</v>
      </c>
      <c r="BM325" s="51">
        <f t="shared" si="672"/>
        <v>0</v>
      </c>
      <c r="BN325" s="53">
        <f t="shared" si="764"/>
        <v>0</v>
      </c>
      <c r="BO325" s="53">
        <f t="shared" si="765"/>
        <v>0</v>
      </c>
      <c r="BP325" s="53">
        <f t="shared" si="766"/>
        <v>0</v>
      </c>
      <c r="BQ325" s="53">
        <f t="shared" si="767"/>
        <v>0</v>
      </c>
      <c r="BR325" s="53">
        <f t="shared" si="768"/>
        <v>0</v>
      </c>
      <c r="BS325" s="53">
        <f t="shared" si="769"/>
        <v>0</v>
      </c>
      <c r="BT325" s="53">
        <f t="shared" si="770"/>
        <v>0</v>
      </c>
      <c r="BU325" s="53">
        <f t="shared" si="771"/>
        <v>0</v>
      </c>
      <c r="BV325" s="53">
        <f t="shared" si="772"/>
        <v>0</v>
      </c>
      <c r="BW325" s="53">
        <f t="shared" si="773"/>
        <v>0</v>
      </c>
      <c r="BX325" s="53">
        <f t="shared" si="774"/>
        <v>0</v>
      </c>
      <c r="BY325" s="53">
        <f t="shared" si="775"/>
        <v>0</v>
      </c>
      <c r="BZ325" s="10">
        <f t="shared" si="673"/>
        <v>0</v>
      </c>
      <c r="CA325" s="54">
        <f t="shared" si="674"/>
        <v>0</v>
      </c>
      <c r="CB325" s="10">
        <f t="shared" si="675"/>
        <v>0</v>
      </c>
      <c r="CC325" s="53" cm="1">
        <f t="array" aca="1" ref="CC325" ca="1">BZ325*CELL("contents",$Q325)</f>
        <v>0</v>
      </c>
      <c r="CD325" s="53" cm="1">
        <f t="array" aca="1" ref="CD325" ca="1">CA325*CELL("contents",$Q325)</f>
        <v>0</v>
      </c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>
        <f t="shared" si="676"/>
        <v>0</v>
      </c>
      <c r="CR325" s="51">
        <f t="shared" si="677"/>
        <v>0</v>
      </c>
      <c r="CS325" s="53">
        <f t="shared" si="678"/>
        <v>0</v>
      </c>
      <c r="CT325" s="53">
        <f t="shared" si="691"/>
        <v>0</v>
      </c>
      <c r="CU325" s="53">
        <f t="shared" si="692"/>
        <v>0</v>
      </c>
      <c r="CV325" s="53">
        <f t="shared" si="693"/>
        <v>0</v>
      </c>
      <c r="CW325" s="53">
        <f t="shared" si="694"/>
        <v>0</v>
      </c>
      <c r="CX325" s="53">
        <f t="shared" si="695"/>
        <v>0</v>
      </c>
      <c r="CY325" s="53">
        <f t="shared" si="696"/>
        <v>0</v>
      </c>
      <c r="CZ325" s="53">
        <f t="shared" si="697"/>
        <v>0</v>
      </c>
      <c r="DA325" s="53">
        <f t="shared" si="698"/>
        <v>0</v>
      </c>
      <c r="DB325" s="53">
        <f t="shared" si="699"/>
        <v>0</v>
      </c>
      <c r="DC325" s="53">
        <f t="shared" si="700"/>
        <v>0</v>
      </c>
      <c r="DD325" s="53">
        <f t="shared" si="701"/>
        <v>0</v>
      </c>
      <c r="DE325" s="10">
        <f t="shared" si="679"/>
        <v>0</v>
      </c>
      <c r="DF325" s="54">
        <f t="shared" si="680"/>
        <v>0</v>
      </c>
      <c r="DG325" s="10">
        <f t="shared" si="681"/>
        <v>0</v>
      </c>
      <c r="DH325" s="53" cm="1">
        <f t="array" aca="1" ref="DH325" ca="1">DE325*CELL("contents",$Q325)</f>
        <v>0</v>
      </c>
      <c r="DI325" s="53" cm="1">
        <f t="array" aca="1" ref="DI325" ca="1">DF325*CELL("contents",$Q325)</f>
        <v>0</v>
      </c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>
        <f t="shared" si="682"/>
        <v>0</v>
      </c>
      <c r="DW325" s="51">
        <f t="shared" si="683"/>
        <v>0</v>
      </c>
      <c r="DX325" s="53">
        <f t="shared" si="776"/>
        <v>0</v>
      </c>
      <c r="DY325" s="53">
        <f t="shared" si="777"/>
        <v>0</v>
      </c>
      <c r="DZ325" s="53">
        <f t="shared" si="778"/>
        <v>0</v>
      </c>
      <c r="EA325" s="53">
        <f t="shared" si="779"/>
        <v>0</v>
      </c>
      <c r="EB325" s="53">
        <f t="shared" si="780"/>
        <v>0</v>
      </c>
      <c r="EC325" s="53">
        <f t="shared" si="781"/>
        <v>0</v>
      </c>
      <c r="ED325" s="53">
        <f t="shared" si="782"/>
        <v>0</v>
      </c>
      <c r="EE325" s="53">
        <f t="shared" si="783"/>
        <v>0</v>
      </c>
      <c r="EF325" s="53">
        <f t="shared" si="784"/>
        <v>0</v>
      </c>
      <c r="EG325" s="53">
        <f t="shared" si="785"/>
        <v>0</v>
      </c>
      <c r="EH325" s="53">
        <f t="shared" si="786"/>
        <v>0</v>
      </c>
      <c r="EI325" s="53">
        <f t="shared" si="787"/>
        <v>0</v>
      </c>
      <c r="EJ325" s="10">
        <f t="shared" si="684"/>
        <v>0</v>
      </c>
      <c r="EK325" s="54">
        <f t="shared" si="685"/>
        <v>0</v>
      </c>
      <c r="EL325" s="10">
        <f t="shared" si="686"/>
        <v>0</v>
      </c>
      <c r="EM325" s="53" cm="1">
        <f t="array" aca="1" ref="EM325" ca="1">EJ325*CELL("contents",$Q325)</f>
        <v>0</v>
      </c>
      <c r="EN325" s="53" cm="1">
        <f t="array" aca="1" ref="EN325" ca="1">EK325*CELL("contents",$Q325)</f>
        <v>0</v>
      </c>
      <c r="EO325" s="11">
        <f t="shared" si="687"/>
        <v>2349.4500000000003</v>
      </c>
      <c r="EP325" s="2">
        <v>1</v>
      </c>
      <c r="EQ325" s="2">
        <f t="shared" ref="EQ325:ET325" si="796">EP325*1.0215</f>
        <v>1.0215000000000001</v>
      </c>
      <c r="ER325" s="2">
        <f t="shared" si="796"/>
        <v>1.0434622500000001</v>
      </c>
      <c r="ES325" s="2">
        <f t="shared" si="796"/>
        <v>1.0658966883750003</v>
      </c>
      <c r="ET325" s="2">
        <f t="shared" si="796"/>
        <v>1.0888134671750629</v>
      </c>
      <c r="EU325" s="53">
        <f t="shared" si="789"/>
        <v>2349.4500000000003</v>
      </c>
      <c r="EV325" s="53">
        <f t="shared" si="689"/>
        <v>0</v>
      </c>
      <c r="EW325" s="69">
        <f t="shared" si="790"/>
        <v>0</v>
      </c>
      <c r="EX325" s="69">
        <f t="shared" si="791"/>
        <v>0</v>
      </c>
      <c r="EY325" s="9">
        <f t="shared" si="703"/>
        <v>0</v>
      </c>
      <c r="EZ325" s="9">
        <f t="shared" si="665"/>
        <v>0</v>
      </c>
      <c r="FA325" s="9">
        <f t="shared" si="666"/>
        <v>0</v>
      </c>
      <c r="FB325" s="9">
        <f t="shared" si="667"/>
        <v>0</v>
      </c>
      <c r="FC325" t="s">
        <v>1541</v>
      </c>
    </row>
    <row r="326" spans="1:159" x14ac:dyDescent="0.25">
      <c r="A326" s="2">
        <v>1.2</v>
      </c>
      <c r="B326" s="3" t="s">
        <v>796</v>
      </c>
      <c r="C326" s="4" t="s">
        <v>157</v>
      </c>
      <c r="D326" s="2" t="s">
        <v>797</v>
      </c>
      <c r="E326" s="21" t="s">
        <v>798</v>
      </c>
      <c r="F326" s="2"/>
      <c r="G326" s="4" t="s">
        <v>151</v>
      </c>
      <c r="H326" s="6" t="s">
        <v>163</v>
      </c>
      <c r="I326" s="4" t="s">
        <v>167</v>
      </c>
      <c r="J326" s="7" t="s">
        <v>154</v>
      </c>
      <c r="K326" s="75">
        <v>115</v>
      </c>
      <c r="L326" s="81">
        <v>115</v>
      </c>
      <c r="M326" s="57">
        <v>0</v>
      </c>
      <c r="N326" s="86">
        <v>0</v>
      </c>
      <c r="O326" s="6" t="s">
        <v>155</v>
      </c>
      <c r="P326" s="2" t="s">
        <v>352</v>
      </c>
      <c r="Q326" s="200">
        <f>VLOOKUP(P326,Contingencies!$A$2:$D$7,4,FALSE)</f>
        <v>0.2</v>
      </c>
      <c r="R326" s="53">
        <f t="shared" si="751"/>
        <v>959.98527000000013</v>
      </c>
      <c r="S326" s="67">
        <f t="shared" si="792"/>
        <v>0</v>
      </c>
      <c r="T326" s="4"/>
      <c r="U326" s="2"/>
      <c r="V326" s="2"/>
      <c r="W326" s="42"/>
      <c r="X326" s="2"/>
      <c r="Y326" s="38"/>
      <c r="Z326" s="38"/>
      <c r="AA326" s="38"/>
      <c r="AB326" s="38"/>
      <c r="AC326" s="38"/>
      <c r="AD326" s="2"/>
      <c r="AE326" s="2"/>
      <c r="AF326" s="2"/>
      <c r="AG326" s="2">
        <f t="shared" si="793"/>
        <v>0</v>
      </c>
      <c r="AH326" s="51">
        <f t="shared" si="668"/>
        <v>0</v>
      </c>
      <c r="AI326" s="53">
        <f t="shared" si="752"/>
        <v>0</v>
      </c>
      <c r="AJ326" s="53">
        <f t="shared" si="753"/>
        <v>0</v>
      </c>
      <c r="AK326" s="53">
        <f t="shared" si="754"/>
        <v>0</v>
      </c>
      <c r="AL326" s="53">
        <f t="shared" si="755"/>
        <v>0</v>
      </c>
      <c r="AM326" s="53">
        <f t="shared" si="756"/>
        <v>0</v>
      </c>
      <c r="AN326" s="53">
        <f t="shared" si="757"/>
        <v>0</v>
      </c>
      <c r="AO326" s="53">
        <f t="shared" si="758"/>
        <v>0</v>
      </c>
      <c r="AP326" s="53">
        <f t="shared" si="759"/>
        <v>0</v>
      </c>
      <c r="AQ326" s="53">
        <f t="shared" si="760"/>
        <v>0</v>
      </c>
      <c r="AR326" s="53">
        <f t="shared" si="761"/>
        <v>0</v>
      </c>
      <c r="AS326" s="53">
        <f t="shared" si="762"/>
        <v>0</v>
      </c>
      <c r="AT326" s="53">
        <f t="shared" si="763"/>
        <v>0</v>
      </c>
      <c r="AU326" s="10">
        <f t="shared" si="669"/>
        <v>0</v>
      </c>
      <c r="AV326" s="54">
        <f t="shared" si="690"/>
        <v>0</v>
      </c>
      <c r="AW326" s="10">
        <f t="shared" si="670"/>
        <v>0</v>
      </c>
      <c r="AX326" s="53" cm="1">
        <f t="array" aca="1" ref="AX326" ca="1">AU326*CELL("contents",$Q326)</f>
        <v>0</v>
      </c>
      <c r="AY326" s="53" cm="1">
        <f t="array" aca="1" ref="AY326" ca="1">AV326*CELL("contents",$Q326)</f>
        <v>0</v>
      </c>
      <c r="AZ326" s="2"/>
      <c r="BA326" s="2"/>
      <c r="BB326" s="2"/>
      <c r="BC326" s="2"/>
      <c r="BD326" s="2"/>
      <c r="BE326" s="14">
        <v>20</v>
      </c>
      <c r="BF326" s="4">
        <v>20</v>
      </c>
      <c r="BG326" s="4"/>
      <c r="BH326" s="2"/>
      <c r="BI326" s="2"/>
      <c r="BJ326" s="2"/>
      <c r="BK326" s="2"/>
      <c r="BL326" s="2">
        <f t="shared" si="671"/>
        <v>40</v>
      </c>
      <c r="BM326" s="51">
        <f t="shared" si="672"/>
        <v>0.26666666666666666</v>
      </c>
      <c r="BN326" s="53">
        <f t="shared" si="764"/>
        <v>0</v>
      </c>
      <c r="BO326" s="53">
        <f t="shared" si="765"/>
        <v>0</v>
      </c>
      <c r="BP326" s="53">
        <f t="shared" si="766"/>
        <v>0</v>
      </c>
      <c r="BQ326" s="53">
        <f t="shared" si="767"/>
        <v>0</v>
      </c>
      <c r="BR326" s="53">
        <f t="shared" si="768"/>
        <v>0</v>
      </c>
      <c r="BS326" s="53">
        <f t="shared" si="769"/>
        <v>2399.9631750000003</v>
      </c>
      <c r="BT326" s="53">
        <f t="shared" si="770"/>
        <v>2399.9631750000003</v>
      </c>
      <c r="BU326" s="53">
        <f t="shared" si="771"/>
        <v>0</v>
      </c>
      <c r="BV326" s="53">
        <f t="shared" si="772"/>
        <v>0</v>
      </c>
      <c r="BW326" s="53">
        <f t="shared" si="773"/>
        <v>0</v>
      </c>
      <c r="BX326" s="53">
        <f t="shared" si="774"/>
        <v>0</v>
      </c>
      <c r="BY326" s="53">
        <f t="shared" si="775"/>
        <v>0</v>
      </c>
      <c r="BZ326" s="10">
        <f t="shared" si="673"/>
        <v>4799.9263500000006</v>
      </c>
      <c r="CA326" s="54">
        <f t="shared" si="674"/>
        <v>0</v>
      </c>
      <c r="CB326" s="10">
        <f t="shared" si="675"/>
        <v>4799.9263500000006</v>
      </c>
      <c r="CC326" s="53" cm="1">
        <f t="array" aca="1" ref="CC326" ca="1">BZ326*CELL("contents",$Q326)</f>
        <v>959.98527000000013</v>
      </c>
      <c r="CD326" s="53" cm="1">
        <f t="array" aca="1" ref="CD326" ca="1">CA326*CELL("contents",$Q326)</f>
        <v>0</v>
      </c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>
        <f t="shared" si="676"/>
        <v>0</v>
      </c>
      <c r="CR326" s="51">
        <f t="shared" si="677"/>
        <v>0</v>
      </c>
      <c r="CS326" s="53">
        <f t="shared" si="678"/>
        <v>0</v>
      </c>
      <c r="CT326" s="53">
        <f t="shared" si="691"/>
        <v>0</v>
      </c>
      <c r="CU326" s="53">
        <f t="shared" si="692"/>
        <v>0</v>
      </c>
      <c r="CV326" s="53">
        <f t="shared" si="693"/>
        <v>0</v>
      </c>
      <c r="CW326" s="53">
        <f t="shared" si="694"/>
        <v>0</v>
      </c>
      <c r="CX326" s="53">
        <f t="shared" si="695"/>
        <v>0</v>
      </c>
      <c r="CY326" s="53">
        <f t="shared" si="696"/>
        <v>0</v>
      </c>
      <c r="CZ326" s="53">
        <f t="shared" si="697"/>
        <v>0</v>
      </c>
      <c r="DA326" s="53">
        <f t="shared" si="698"/>
        <v>0</v>
      </c>
      <c r="DB326" s="53">
        <f t="shared" si="699"/>
        <v>0</v>
      </c>
      <c r="DC326" s="53">
        <f t="shared" si="700"/>
        <v>0</v>
      </c>
      <c r="DD326" s="53">
        <f t="shared" si="701"/>
        <v>0</v>
      </c>
      <c r="DE326" s="10">
        <f t="shared" si="679"/>
        <v>0</v>
      </c>
      <c r="DF326" s="54">
        <f t="shared" si="680"/>
        <v>0</v>
      </c>
      <c r="DG326" s="10">
        <f t="shared" si="681"/>
        <v>0</v>
      </c>
      <c r="DH326" s="53" cm="1">
        <f t="array" aca="1" ref="DH326" ca="1">DE326*CELL("contents",$Q326)</f>
        <v>0</v>
      </c>
      <c r="DI326" s="53" cm="1">
        <f t="array" aca="1" ref="DI326" ca="1">DF326*CELL("contents",$Q326)</f>
        <v>0</v>
      </c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>
        <f t="shared" si="682"/>
        <v>0</v>
      </c>
      <c r="DW326" s="51">
        <f t="shared" si="683"/>
        <v>0</v>
      </c>
      <c r="DX326" s="53">
        <f t="shared" si="776"/>
        <v>0</v>
      </c>
      <c r="DY326" s="53">
        <f t="shared" si="777"/>
        <v>0</v>
      </c>
      <c r="DZ326" s="53">
        <f t="shared" si="778"/>
        <v>0</v>
      </c>
      <c r="EA326" s="53">
        <f t="shared" si="779"/>
        <v>0</v>
      </c>
      <c r="EB326" s="53">
        <f t="shared" si="780"/>
        <v>0</v>
      </c>
      <c r="EC326" s="53">
        <f t="shared" si="781"/>
        <v>0</v>
      </c>
      <c r="ED326" s="53">
        <f t="shared" si="782"/>
        <v>0</v>
      </c>
      <c r="EE326" s="53">
        <f t="shared" si="783"/>
        <v>0</v>
      </c>
      <c r="EF326" s="53">
        <f t="shared" si="784"/>
        <v>0</v>
      </c>
      <c r="EG326" s="53">
        <f t="shared" si="785"/>
        <v>0</v>
      </c>
      <c r="EH326" s="53">
        <f t="shared" si="786"/>
        <v>0</v>
      </c>
      <c r="EI326" s="53">
        <f t="shared" si="787"/>
        <v>0</v>
      </c>
      <c r="EJ326" s="10">
        <f t="shared" si="684"/>
        <v>0</v>
      </c>
      <c r="EK326" s="54">
        <f t="shared" si="685"/>
        <v>0</v>
      </c>
      <c r="EL326" s="10">
        <f t="shared" si="686"/>
        <v>0</v>
      </c>
      <c r="EM326" s="53" cm="1">
        <f t="array" aca="1" ref="EM326" ca="1">EJ326*CELL("contents",$Q326)</f>
        <v>0</v>
      </c>
      <c r="EN326" s="53" cm="1">
        <f t="array" aca="1" ref="EN326" ca="1">EK326*CELL("contents",$Q326)</f>
        <v>0</v>
      </c>
      <c r="EO326" s="11">
        <f t="shared" si="687"/>
        <v>4799.9263500000006</v>
      </c>
      <c r="EP326" s="2">
        <v>1</v>
      </c>
      <c r="EQ326" s="2">
        <f t="shared" ref="EQ326:ET326" si="797">EP326*1.0215</f>
        <v>1.0215000000000001</v>
      </c>
      <c r="ER326" s="2">
        <f t="shared" si="797"/>
        <v>1.0434622500000001</v>
      </c>
      <c r="ES326" s="2">
        <f t="shared" si="797"/>
        <v>1.0658966883750003</v>
      </c>
      <c r="ET326" s="2">
        <f t="shared" si="797"/>
        <v>1.0888134671750629</v>
      </c>
      <c r="EU326" s="53">
        <f t="shared" si="789"/>
        <v>0</v>
      </c>
      <c r="EV326" s="53">
        <f t="shared" si="689"/>
        <v>4799.9263500000006</v>
      </c>
      <c r="EW326" s="69">
        <f t="shared" si="790"/>
        <v>0</v>
      </c>
      <c r="EX326" s="69">
        <f t="shared" si="791"/>
        <v>0</v>
      </c>
      <c r="EY326" s="9">
        <f t="shared" si="703"/>
        <v>0</v>
      </c>
      <c r="EZ326" s="9">
        <f t="shared" si="665"/>
        <v>0</v>
      </c>
      <c r="FA326" s="9">
        <f t="shared" si="666"/>
        <v>0</v>
      </c>
      <c r="FB326" s="9">
        <f t="shared" si="667"/>
        <v>0</v>
      </c>
      <c r="FC326" t="s">
        <v>1541</v>
      </c>
    </row>
    <row r="327" spans="1:159" x14ac:dyDescent="0.25">
      <c r="A327" s="2">
        <v>1.2</v>
      </c>
      <c r="B327" s="3" t="s">
        <v>796</v>
      </c>
      <c r="C327" s="4" t="s">
        <v>157</v>
      </c>
      <c r="D327" s="2" t="s">
        <v>797</v>
      </c>
      <c r="E327" s="21" t="s">
        <v>798</v>
      </c>
      <c r="F327" s="2"/>
      <c r="G327" s="4" t="s">
        <v>151</v>
      </c>
      <c r="H327" s="6" t="s">
        <v>163</v>
      </c>
      <c r="I327" s="4" t="s">
        <v>269</v>
      </c>
      <c r="J327" s="7" t="s">
        <v>154</v>
      </c>
      <c r="K327" s="75">
        <v>77</v>
      </c>
      <c r="L327" s="81">
        <v>77</v>
      </c>
      <c r="M327" s="57">
        <v>0</v>
      </c>
      <c r="N327" s="86">
        <v>0</v>
      </c>
      <c r="O327" s="6" t="s">
        <v>155</v>
      </c>
      <c r="P327" s="2" t="s">
        <v>352</v>
      </c>
      <c r="Q327" s="200">
        <f>VLOOKUP(P327,Contingencies!$A$2:$D$7,4,FALSE)</f>
        <v>0.2</v>
      </c>
      <c r="R327" s="53">
        <f t="shared" si="751"/>
        <v>642.7727460000001</v>
      </c>
      <c r="S327" s="67">
        <f t="shared" si="792"/>
        <v>0</v>
      </c>
      <c r="T327" s="4"/>
      <c r="U327" s="2"/>
      <c r="V327" s="2"/>
      <c r="W327" s="42"/>
      <c r="X327" s="2"/>
      <c r="Y327" s="38"/>
      <c r="Z327" s="38"/>
      <c r="AA327" s="38"/>
      <c r="AB327" s="38"/>
      <c r="AC327" s="38"/>
      <c r="AD327" s="2"/>
      <c r="AE327" s="2"/>
      <c r="AF327" s="2"/>
      <c r="AG327" s="2">
        <f t="shared" si="793"/>
        <v>0</v>
      </c>
      <c r="AH327" s="51">
        <f t="shared" si="668"/>
        <v>0</v>
      </c>
      <c r="AI327" s="53">
        <f t="shared" si="752"/>
        <v>0</v>
      </c>
      <c r="AJ327" s="53">
        <f t="shared" si="753"/>
        <v>0</v>
      </c>
      <c r="AK327" s="53">
        <f t="shared" si="754"/>
        <v>0</v>
      </c>
      <c r="AL327" s="53">
        <f t="shared" si="755"/>
        <v>0</v>
      </c>
      <c r="AM327" s="53">
        <f t="shared" si="756"/>
        <v>0</v>
      </c>
      <c r="AN327" s="53">
        <f t="shared" si="757"/>
        <v>0</v>
      </c>
      <c r="AO327" s="53">
        <f t="shared" si="758"/>
        <v>0</v>
      </c>
      <c r="AP327" s="53">
        <f t="shared" si="759"/>
        <v>0</v>
      </c>
      <c r="AQ327" s="53">
        <f t="shared" si="760"/>
        <v>0</v>
      </c>
      <c r="AR327" s="53">
        <f t="shared" si="761"/>
        <v>0</v>
      </c>
      <c r="AS327" s="53">
        <f t="shared" si="762"/>
        <v>0</v>
      </c>
      <c r="AT327" s="53">
        <f t="shared" si="763"/>
        <v>0</v>
      </c>
      <c r="AU327" s="10">
        <f t="shared" si="669"/>
        <v>0</v>
      </c>
      <c r="AV327" s="54">
        <f t="shared" si="690"/>
        <v>0</v>
      </c>
      <c r="AW327" s="10">
        <f t="shared" si="670"/>
        <v>0</v>
      </c>
      <c r="AX327" s="53" cm="1">
        <f t="array" aca="1" ref="AX327" ca="1">AU327*CELL("contents",$Q327)</f>
        <v>0</v>
      </c>
      <c r="AY327" s="53" cm="1">
        <f t="array" aca="1" ref="AY327" ca="1">AV327*CELL("contents",$Q327)</f>
        <v>0</v>
      </c>
      <c r="AZ327" s="2"/>
      <c r="BA327" s="2"/>
      <c r="BB327" s="2"/>
      <c r="BC327" s="2"/>
      <c r="BD327" s="2"/>
      <c r="BE327" s="14">
        <v>20</v>
      </c>
      <c r="BF327" s="4">
        <v>20</v>
      </c>
      <c r="BG327" s="4"/>
      <c r="BH327" s="2"/>
      <c r="BI327" s="2"/>
      <c r="BJ327" s="2"/>
      <c r="BK327" s="2"/>
      <c r="BL327" s="2">
        <f t="shared" si="671"/>
        <v>40</v>
      </c>
      <c r="BM327" s="51">
        <f t="shared" si="672"/>
        <v>0.26666666666666666</v>
      </c>
      <c r="BN327" s="53">
        <f t="shared" si="764"/>
        <v>0</v>
      </c>
      <c r="BO327" s="53">
        <f t="shared" si="765"/>
        <v>0</v>
      </c>
      <c r="BP327" s="53">
        <f t="shared" si="766"/>
        <v>0</v>
      </c>
      <c r="BQ327" s="53">
        <f t="shared" si="767"/>
        <v>0</v>
      </c>
      <c r="BR327" s="53">
        <f t="shared" si="768"/>
        <v>0</v>
      </c>
      <c r="BS327" s="53">
        <f t="shared" si="769"/>
        <v>1606.9318650000002</v>
      </c>
      <c r="BT327" s="53">
        <f t="shared" si="770"/>
        <v>1606.9318650000002</v>
      </c>
      <c r="BU327" s="53">
        <f t="shared" si="771"/>
        <v>0</v>
      </c>
      <c r="BV327" s="53">
        <f t="shared" si="772"/>
        <v>0</v>
      </c>
      <c r="BW327" s="53">
        <f t="shared" si="773"/>
        <v>0</v>
      </c>
      <c r="BX327" s="53">
        <f t="shared" si="774"/>
        <v>0</v>
      </c>
      <c r="BY327" s="53">
        <f t="shared" si="775"/>
        <v>0</v>
      </c>
      <c r="BZ327" s="10">
        <f t="shared" si="673"/>
        <v>3213.8637300000005</v>
      </c>
      <c r="CA327" s="54">
        <f t="shared" si="674"/>
        <v>0</v>
      </c>
      <c r="CB327" s="10">
        <f t="shared" si="675"/>
        <v>3213.8637300000005</v>
      </c>
      <c r="CC327" s="53" cm="1">
        <f t="array" aca="1" ref="CC327" ca="1">BZ327*CELL("contents",$Q327)</f>
        <v>642.7727460000001</v>
      </c>
      <c r="CD327" s="53" cm="1">
        <f t="array" aca="1" ref="CD327" ca="1">CA327*CELL("contents",$Q327)</f>
        <v>0</v>
      </c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>
        <f t="shared" si="676"/>
        <v>0</v>
      </c>
      <c r="CR327" s="51">
        <f t="shared" si="677"/>
        <v>0</v>
      </c>
      <c r="CS327" s="53">
        <f t="shared" si="678"/>
        <v>0</v>
      </c>
      <c r="CT327" s="53">
        <f t="shared" si="691"/>
        <v>0</v>
      </c>
      <c r="CU327" s="53">
        <f t="shared" si="692"/>
        <v>0</v>
      </c>
      <c r="CV327" s="53">
        <f t="shared" si="693"/>
        <v>0</v>
      </c>
      <c r="CW327" s="53">
        <f t="shared" si="694"/>
        <v>0</v>
      </c>
      <c r="CX327" s="53">
        <f t="shared" si="695"/>
        <v>0</v>
      </c>
      <c r="CY327" s="53">
        <f t="shared" si="696"/>
        <v>0</v>
      </c>
      <c r="CZ327" s="53">
        <f t="shared" si="697"/>
        <v>0</v>
      </c>
      <c r="DA327" s="53">
        <f t="shared" si="698"/>
        <v>0</v>
      </c>
      <c r="DB327" s="53">
        <f t="shared" si="699"/>
        <v>0</v>
      </c>
      <c r="DC327" s="53">
        <f t="shared" si="700"/>
        <v>0</v>
      </c>
      <c r="DD327" s="53">
        <f t="shared" si="701"/>
        <v>0</v>
      </c>
      <c r="DE327" s="10">
        <f t="shared" si="679"/>
        <v>0</v>
      </c>
      <c r="DF327" s="54">
        <f t="shared" si="680"/>
        <v>0</v>
      </c>
      <c r="DG327" s="10">
        <f t="shared" si="681"/>
        <v>0</v>
      </c>
      <c r="DH327" s="53" cm="1">
        <f t="array" aca="1" ref="DH327" ca="1">DE327*CELL("contents",$Q327)</f>
        <v>0</v>
      </c>
      <c r="DI327" s="53" cm="1">
        <f t="array" aca="1" ref="DI327" ca="1">DF327*CELL("contents",$Q327)</f>
        <v>0</v>
      </c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>
        <f t="shared" si="682"/>
        <v>0</v>
      </c>
      <c r="DW327" s="51">
        <f t="shared" si="683"/>
        <v>0</v>
      </c>
      <c r="DX327" s="53">
        <f t="shared" si="776"/>
        <v>0</v>
      </c>
      <c r="DY327" s="53">
        <f t="shared" si="777"/>
        <v>0</v>
      </c>
      <c r="DZ327" s="53">
        <f t="shared" si="778"/>
        <v>0</v>
      </c>
      <c r="EA327" s="53">
        <f t="shared" si="779"/>
        <v>0</v>
      </c>
      <c r="EB327" s="53">
        <f t="shared" si="780"/>
        <v>0</v>
      </c>
      <c r="EC327" s="53">
        <f t="shared" si="781"/>
        <v>0</v>
      </c>
      <c r="ED327" s="53">
        <f t="shared" si="782"/>
        <v>0</v>
      </c>
      <c r="EE327" s="53">
        <f t="shared" si="783"/>
        <v>0</v>
      </c>
      <c r="EF327" s="53">
        <f t="shared" si="784"/>
        <v>0</v>
      </c>
      <c r="EG327" s="53">
        <f t="shared" si="785"/>
        <v>0</v>
      </c>
      <c r="EH327" s="53">
        <f t="shared" si="786"/>
        <v>0</v>
      </c>
      <c r="EI327" s="53">
        <f t="shared" si="787"/>
        <v>0</v>
      </c>
      <c r="EJ327" s="10">
        <f t="shared" si="684"/>
        <v>0</v>
      </c>
      <c r="EK327" s="54">
        <f t="shared" si="685"/>
        <v>0</v>
      </c>
      <c r="EL327" s="10">
        <f t="shared" si="686"/>
        <v>0</v>
      </c>
      <c r="EM327" s="53" cm="1">
        <f t="array" aca="1" ref="EM327" ca="1">EJ327*CELL("contents",$Q327)</f>
        <v>0</v>
      </c>
      <c r="EN327" s="53" cm="1">
        <f t="array" aca="1" ref="EN327" ca="1">EK327*CELL("contents",$Q327)</f>
        <v>0</v>
      </c>
      <c r="EO327" s="11">
        <f t="shared" si="687"/>
        <v>3213.8637300000005</v>
      </c>
      <c r="EP327" s="2">
        <v>1</v>
      </c>
      <c r="EQ327" s="2">
        <f t="shared" ref="EQ327:ET327" si="798">EP327*1.0215</f>
        <v>1.0215000000000001</v>
      </c>
      <c r="ER327" s="2">
        <f t="shared" si="798"/>
        <v>1.0434622500000001</v>
      </c>
      <c r="ES327" s="2">
        <f t="shared" si="798"/>
        <v>1.0658966883750003</v>
      </c>
      <c r="ET327" s="2">
        <f t="shared" si="798"/>
        <v>1.0888134671750629</v>
      </c>
      <c r="EU327" s="53">
        <f t="shared" si="789"/>
        <v>0</v>
      </c>
      <c r="EV327" s="53">
        <f t="shared" si="689"/>
        <v>3213.8637300000005</v>
      </c>
      <c r="EW327" s="69">
        <f t="shared" si="790"/>
        <v>0</v>
      </c>
      <c r="EX327" s="69">
        <f t="shared" si="791"/>
        <v>0</v>
      </c>
      <c r="EY327" s="9">
        <f t="shared" si="703"/>
        <v>0</v>
      </c>
      <c r="EZ327" s="9">
        <f t="shared" si="665"/>
        <v>0</v>
      </c>
      <c r="FA327" s="9">
        <f t="shared" si="666"/>
        <v>0</v>
      </c>
      <c r="FB327" s="9">
        <f t="shared" si="667"/>
        <v>0</v>
      </c>
      <c r="FC327" t="s">
        <v>1541</v>
      </c>
    </row>
    <row r="328" spans="1:159" x14ac:dyDescent="0.25">
      <c r="A328" s="2">
        <v>1.2</v>
      </c>
      <c r="B328" s="3" t="s">
        <v>796</v>
      </c>
      <c r="C328" s="4" t="s">
        <v>157</v>
      </c>
      <c r="D328" s="2" t="s">
        <v>797</v>
      </c>
      <c r="E328" s="21" t="s">
        <v>798</v>
      </c>
      <c r="F328" s="2"/>
      <c r="G328" s="4" t="s">
        <v>347</v>
      </c>
      <c r="H328" s="6" t="s">
        <v>347</v>
      </c>
      <c r="I328" s="4"/>
      <c r="J328" s="4" t="s">
        <v>268</v>
      </c>
      <c r="K328" s="75"/>
      <c r="L328" s="80">
        <v>1</v>
      </c>
      <c r="M328" s="57">
        <v>0</v>
      </c>
      <c r="N328" s="86">
        <v>0.53</v>
      </c>
      <c r="O328" s="6" t="s">
        <v>155</v>
      </c>
      <c r="P328" s="2" t="s">
        <v>352</v>
      </c>
      <c r="Q328" s="200">
        <f>VLOOKUP(P328,Contingencies!$A$2:$D$7,4,FALSE)</f>
        <v>0.2</v>
      </c>
      <c r="R328" s="53">
        <f t="shared" si="751"/>
        <v>770</v>
      </c>
      <c r="S328" s="67">
        <f t="shared" si="792"/>
        <v>0</v>
      </c>
      <c r="T328" s="4"/>
      <c r="U328" s="2"/>
      <c r="V328" s="2"/>
      <c r="W328" s="42"/>
      <c r="X328" s="2"/>
      <c r="Y328" s="38"/>
      <c r="Z328" s="38"/>
      <c r="AA328" s="38"/>
      <c r="AB328" s="38"/>
      <c r="AC328" s="38"/>
      <c r="AD328" s="2"/>
      <c r="AE328" s="2"/>
      <c r="AF328" s="2"/>
      <c r="AG328" s="2">
        <f t="shared" si="793"/>
        <v>0</v>
      </c>
      <c r="AH328" s="51">
        <f t="shared" si="668"/>
        <v>0</v>
      </c>
      <c r="AI328" s="53">
        <f t="shared" si="752"/>
        <v>0</v>
      </c>
      <c r="AJ328" s="53">
        <f t="shared" si="753"/>
        <v>0</v>
      </c>
      <c r="AK328" s="53">
        <f t="shared" si="754"/>
        <v>0</v>
      </c>
      <c r="AL328" s="53">
        <f t="shared" si="755"/>
        <v>0</v>
      </c>
      <c r="AM328" s="53">
        <f t="shared" si="756"/>
        <v>0</v>
      </c>
      <c r="AN328" s="53">
        <f t="shared" si="757"/>
        <v>0</v>
      </c>
      <c r="AO328" s="53">
        <f t="shared" si="758"/>
        <v>0</v>
      </c>
      <c r="AP328" s="53">
        <f t="shared" si="759"/>
        <v>0</v>
      </c>
      <c r="AQ328" s="53">
        <f t="shared" si="760"/>
        <v>0</v>
      </c>
      <c r="AR328" s="53">
        <f t="shared" si="761"/>
        <v>0</v>
      </c>
      <c r="AS328" s="53">
        <f t="shared" si="762"/>
        <v>0</v>
      </c>
      <c r="AT328" s="53">
        <f t="shared" si="763"/>
        <v>0</v>
      </c>
      <c r="AU328" s="10">
        <f t="shared" si="669"/>
        <v>0</v>
      </c>
      <c r="AV328" s="54">
        <f t="shared" si="690"/>
        <v>0</v>
      </c>
      <c r="AW328" s="10">
        <f t="shared" si="670"/>
        <v>0</v>
      </c>
      <c r="AX328" s="53" cm="1">
        <f t="array" aca="1" ref="AX328" ca="1">AU328*CELL("contents",$Q328)</f>
        <v>0</v>
      </c>
      <c r="AY328" s="53" cm="1">
        <f t="array" aca="1" ref="AY328" ca="1">AV328*CELL("contents",$Q328)</f>
        <v>0</v>
      </c>
      <c r="AZ328" s="2"/>
      <c r="BA328" s="2"/>
      <c r="BB328" s="2"/>
      <c r="BC328" s="2"/>
      <c r="BD328" s="2"/>
      <c r="BE328" s="14">
        <v>3850</v>
      </c>
      <c r="BF328" s="4"/>
      <c r="BG328" s="4"/>
      <c r="BH328" s="2"/>
      <c r="BI328" s="2"/>
      <c r="BJ328" s="2"/>
      <c r="BK328" s="2"/>
      <c r="BL328" s="2">
        <f t="shared" si="671"/>
        <v>0</v>
      </c>
      <c r="BM328" s="51">
        <f t="shared" si="672"/>
        <v>0</v>
      </c>
      <c r="BN328" s="53">
        <f t="shared" si="764"/>
        <v>0</v>
      </c>
      <c r="BO328" s="53">
        <f t="shared" si="765"/>
        <v>0</v>
      </c>
      <c r="BP328" s="53">
        <f t="shared" si="766"/>
        <v>0</v>
      </c>
      <c r="BQ328" s="53">
        <f t="shared" si="767"/>
        <v>0</v>
      </c>
      <c r="BR328" s="53">
        <f t="shared" si="768"/>
        <v>0</v>
      </c>
      <c r="BS328" s="53">
        <f t="shared" si="769"/>
        <v>3850</v>
      </c>
      <c r="BT328" s="53">
        <f t="shared" si="770"/>
        <v>0</v>
      </c>
      <c r="BU328" s="53">
        <f t="shared" si="771"/>
        <v>0</v>
      </c>
      <c r="BV328" s="53">
        <f t="shared" si="772"/>
        <v>0</v>
      </c>
      <c r="BW328" s="53">
        <f t="shared" si="773"/>
        <v>0</v>
      </c>
      <c r="BX328" s="53">
        <f t="shared" si="774"/>
        <v>0</v>
      </c>
      <c r="BY328" s="53">
        <f t="shared" si="775"/>
        <v>0</v>
      </c>
      <c r="BZ328" s="10">
        <f t="shared" si="673"/>
        <v>3850</v>
      </c>
      <c r="CA328" s="54">
        <f t="shared" si="674"/>
        <v>0</v>
      </c>
      <c r="CB328" s="10">
        <f t="shared" si="675"/>
        <v>3850</v>
      </c>
      <c r="CC328" s="53" cm="1">
        <f t="array" aca="1" ref="CC328" ca="1">BZ328*CELL("contents",$Q328)</f>
        <v>770</v>
      </c>
      <c r="CD328" s="53" cm="1">
        <f t="array" aca="1" ref="CD328" ca="1">CA328*CELL("contents",$Q328)</f>
        <v>0</v>
      </c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>
        <f t="shared" si="676"/>
        <v>0</v>
      </c>
      <c r="CR328" s="51">
        <f t="shared" si="677"/>
        <v>0</v>
      </c>
      <c r="CS328" s="53">
        <f t="shared" si="678"/>
        <v>0</v>
      </c>
      <c r="CT328" s="53">
        <f t="shared" si="691"/>
        <v>0</v>
      </c>
      <c r="CU328" s="53">
        <f t="shared" si="692"/>
        <v>0</v>
      </c>
      <c r="CV328" s="53">
        <f t="shared" si="693"/>
        <v>0</v>
      </c>
      <c r="CW328" s="53">
        <f t="shared" si="694"/>
        <v>0</v>
      </c>
      <c r="CX328" s="53">
        <f t="shared" si="695"/>
        <v>0</v>
      </c>
      <c r="CY328" s="53">
        <f t="shared" si="696"/>
        <v>0</v>
      </c>
      <c r="CZ328" s="53">
        <f t="shared" si="697"/>
        <v>0</v>
      </c>
      <c r="DA328" s="53">
        <f t="shared" si="698"/>
        <v>0</v>
      </c>
      <c r="DB328" s="53">
        <f t="shared" si="699"/>
        <v>0</v>
      </c>
      <c r="DC328" s="53">
        <f t="shared" si="700"/>
        <v>0</v>
      </c>
      <c r="DD328" s="53">
        <f t="shared" si="701"/>
        <v>0</v>
      </c>
      <c r="DE328" s="10">
        <f t="shared" si="679"/>
        <v>0</v>
      </c>
      <c r="DF328" s="54">
        <f t="shared" si="680"/>
        <v>0</v>
      </c>
      <c r="DG328" s="10">
        <f t="shared" si="681"/>
        <v>0</v>
      </c>
      <c r="DH328" s="53" cm="1">
        <f t="array" aca="1" ref="DH328" ca="1">DE328*CELL("contents",$Q328)</f>
        <v>0</v>
      </c>
      <c r="DI328" s="53" cm="1">
        <f t="array" aca="1" ref="DI328" ca="1">DF328*CELL("contents",$Q328)</f>
        <v>0</v>
      </c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>
        <f t="shared" si="682"/>
        <v>0</v>
      </c>
      <c r="DW328" s="51">
        <f t="shared" si="683"/>
        <v>0</v>
      </c>
      <c r="DX328" s="53">
        <f t="shared" si="776"/>
        <v>0</v>
      </c>
      <c r="DY328" s="53">
        <f t="shared" si="777"/>
        <v>0</v>
      </c>
      <c r="DZ328" s="53">
        <f t="shared" si="778"/>
        <v>0</v>
      </c>
      <c r="EA328" s="53">
        <f t="shared" si="779"/>
        <v>0</v>
      </c>
      <c r="EB328" s="53">
        <f t="shared" si="780"/>
        <v>0</v>
      </c>
      <c r="EC328" s="53">
        <f t="shared" si="781"/>
        <v>0</v>
      </c>
      <c r="ED328" s="53">
        <f t="shared" si="782"/>
        <v>0</v>
      </c>
      <c r="EE328" s="53">
        <f t="shared" si="783"/>
        <v>0</v>
      </c>
      <c r="EF328" s="53">
        <f t="shared" si="784"/>
        <v>0</v>
      </c>
      <c r="EG328" s="53">
        <f t="shared" si="785"/>
        <v>0</v>
      </c>
      <c r="EH328" s="53">
        <f t="shared" si="786"/>
        <v>0</v>
      </c>
      <c r="EI328" s="53">
        <f t="shared" si="787"/>
        <v>0</v>
      </c>
      <c r="EJ328" s="10">
        <f t="shared" si="684"/>
        <v>0</v>
      </c>
      <c r="EK328" s="54">
        <f t="shared" si="685"/>
        <v>0</v>
      </c>
      <c r="EL328" s="10">
        <f t="shared" si="686"/>
        <v>0</v>
      </c>
      <c r="EM328" s="53" cm="1">
        <f t="array" aca="1" ref="EM328" ca="1">EJ328*CELL("contents",$Q328)</f>
        <v>0</v>
      </c>
      <c r="EN328" s="53" cm="1">
        <f t="array" aca="1" ref="EN328" ca="1">EK328*CELL("contents",$Q328)</f>
        <v>0</v>
      </c>
      <c r="EO328" s="11">
        <f t="shared" si="687"/>
        <v>3850</v>
      </c>
      <c r="EP328" s="2">
        <v>1</v>
      </c>
      <c r="EQ328" s="2">
        <f t="shared" ref="EQ328:ET328" si="799">EP328*1.0215</f>
        <v>1.0215000000000001</v>
      </c>
      <c r="ER328" s="2">
        <f t="shared" si="799"/>
        <v>1.0434622500000001</v>
      </c>
      <c r="ES328" s="2">
        <f t="shared" si="799"/>
        <v>1.0658966883750003</v>
      </c>
      <c r="ET328" s="2">
        <f t="shared" si="799"/>
        <v>1.0888134671750629</v>
      </c>
      <c r="EU328" s="53">
        <f t="shared" si="789"/>
        <v>0</v>
      </c>
      <c r="EV328" s="53">
        <f t="shared" si="689"/>
        <v>0</v>
      </c>
      <c r="EW328" s="69">
        <f t="shared" si="790"/>
        <v>0</v>
      </c>
      <c r="EX328" s="69">
        <f t="shared" si="791"/>
        <v>0</v>
      </c>
      <c r="EY328" s="9">
        <f t="shared" si="703"/>
        <v>0</v>
      </c>
      <c r="EZ328" s="9">
        <f t="shared" si="665"/>
        <v>0</v>
      </c>
      <c r="FA328" s="9">
        <f t="shared" si="666"/>
        <v>0</v>
      </c>
      <c r="FB328" s="9">
        <f t="shared" si="667"/>
        <v>0</v>
      </c>
      <c r="FC328" t="s">
        <v>1541</v>
      </c>
    </row>
    <row r="329" spans="1:159" ht="25.5" x14ac:dyDescent="0.25">
      <c r="A329" s="2">
        <v>1.2</v>
      </c>
      <c r="B329" s="3" t="s">
        <v>799</v>
      </c>
      <c r="C329" s="4" t="s">
        <v>157</v>
      </c>
      <c r="D329" s="2" t="s">
        <v>800</v>
      </c>
      <c r="E329" s="21" t="s">
        <v>801</v>
      </c>
      <c r="F329" s="2"/>
      <c r="G329" s="4" t="s">
        <v>151</v>
      </c>
      <c r="H329" s="6" t="s">
        <v>163</v>
      </c>
      <c r="I329" s="4" t="s">
        <v>167</v>
      </c>
      <c r="J329" s="7" t="s">
        <v>154</v>
      </c>
      <c r="K329" s="75">
        <v>115</v>
      </c>
      <c r="L329" s="81">
        <v>115</v>
      </c>
      <c r="M329" s="56">
        <v>0</v>
      </c>
      <c r="N329" s="86">
        <v>0</v>
      </c>
      <c r="O329" s="6" t="s">
        <v>155</v>
      </c>
      <c r="P329" s="2" t="s">
        <v>352</v>
      </c>
      <c r="Q329" s="200">
        <f>VLOOKUP(P329,Contingencies!$A$2:$D$7,4,FALSE)</f>
        <v>0.2</v>
      </c>
      <c r="R329" s="53">
        <f t="shared" si="751"/>
        <v>959.98527000000013</v>
      </c>
      <c r="S329" s="67">
        <f t="shared" si="792"/>
        <v>0</v>
      </c>
      <c r="T329" s="4"/>
      <c r="U329" s="2"/>
      <c r="V329" s="2"/>
      <c r="W329" s="42"/>
      <c r="X329" s="2"/>
      <c r="Y329" s="38"/>
      <c r="Z329" s="38"/>
      <c r="AA329" s="38"/>
      <c r="AB329" s="38"/>
      <c r="AC329" s="38"/>
      <c r="AD329" s="2"/>
      <c r="AE329" s="2"/>
      <c r="AF329" s="2"/>
      <c r="AG329" s="2">
        <f t="shared" si="793"/>
        <v>0</v>
      </c>
      <c r="AH329" s="51">
        <f t="shared" si="668"/>
        <v>0</v>
      </c>
      <c r="AI329" s="53">
        <f t="shared" si="752"/>
        <v>0</v>
      </c>
      <c r="AJ329" s="53">
        <f t="shared" si="753"/>
        <v>0</v>
      </c>
      <c r="AK329" s="53">
        <f t="shared" si="754"/>
        <v>0</v>
      </c>
      <c r="AL329" s="53">
        <f t="shared" si="755"/>
        <v>0</v>
      </c>
      <c r="AM329" s="53">
        <f t="shared" si="756"/>
        <v>0</v>
      </c>
      <c r="AN329" s="53">
        <f t="shared" si="757"/>
        <v>0</v>
      </c>
      <c r="AO329" s="53">
        <f t="shared" si="758"/>
        <v>0</v>
      </c>
      <c r="AP329" s="53">
        <f t="shared" si="759"/>
        <v>0</v>
      </c>
      <c r="AQ329" s="53">
        <f t="shared" si="760"/>
        <v>0</v>
      </c>
      <c r="AR329" s="53">
        <f t="shared" si="761"/>
        <v>0</v>
      </c>
      <c r="AS329" s="53">
        <f t="shared" si="762"/>
        <v>0</v>
      </c>
      <c r="AT329" s="53">
        <f t="shared" si="763"/>
        <v>0</v>
      </c>
      <c r="AU329" s="10">
        <f t="shared" si="669"/>
        <v>0</v>
      </c>
      <c r="AV329" s="54">
        <f t="shared" si="690"/>
        <v>0</v>
      </c>
      <c r="AW329" s="10">
        <f t="shared" si="670"/>
        <v>0</v>
      </c>
      <c r="AX329" s="53" cm="1">
        <f t="array" aca="1" ref="AX329" ca="1">AU329*CELL("contents",$Q329)</f>
        <v>0</v>
      </c>
      <c r="AY329" s="53" cm="1">
        <f t="array" aca="1" ref="AY329" ca="1">AV329*CELL("contents",$Q329)</f>
        <v>0</v>
      </c>
      <c r="AZ329" s="2"/>
      <c r="BA329" s="2"/>
      <c r="BB329" s="2"/>
      <c r="BC329" s="2"/>
      <c r="BD329" s="2"/>
      <c r="BE329" s="38"/>
      <c r="BF329" s="4">
        <v>20</v>
      </c>
      <c r="BG329" s="4">
        <v>20</v>
      </c>
      <c r="BH329" s="2"/>
      <c r="BI329" s="2"/>
      <c r="BJ329" s="2"/>
      <c r="BK329" s="2"/>
      <c r="BL329" s="2">
        <f t="shared" si="671"/>
        <v>40</v>
      </c>
      <c r="BM329" s="51">
        <f t="shared" si="672"/>
        <v>0.26666666666666666</v>
      </c>
      <c r="BN329" s="53">
        <f t="shared" si="764"/>
        <v>0</v>
      </c>
      <c r="BO329" s="53">
        <f t="shared" si="765"/>
        <v>0</v>
      </c>
      <c r="BP329" s="53">
        <f t="shared" si="766"/>
        <v>0</v>
      </c>
      <c r="BQ329" s="53">
        <f t="shared" si="767"/>
        <v>0</v>
      </c>
      <c r="BR329" s="53">
        <f t="shared" si="768"/>
        <v>0</v>
      </c>
      <c r="BS329" s="53">
        <f t="shared" si="769"/>
        <v>0</v>
      </c>
      <c r="BT329" s="53">
        <f t="shared" si="770"/>
        <v>2399.9631750000003</v>
      </c>
      <c r="BU329" s="53">
        <f t="shared" si="771"/>
        <v>2399.9631750000003</v>
      </c>
      <c r="BV329" s="53">
        <f t="shared" si="772"/>
        <v>0</v>
      </c>
      <c r="BW329" s="53">
        <f t="shared" si="773"/>
        <v>0</v>
      </c>
      <c r="BX329" s="53">
        <f t="shared" si="774"/>
        <v>0</v>
      </c>
      <c r="BY329" s="53">
        <f t="shared" si="775"/>
        <v>0</v>
      </c>
      <c r="BZ329" s="10">
        <f t="shared" si="673"/>
        <v>4799.9263500000006</v>
      </c>
      <c r="CA329" s="54">
        <f t="shared" si="674"/>
        <v>0</v>
      </c>
      <c r="CB329" s="10">
        <f t="shared" si="675"/>
        <v>4799.9263500000006</v>
      </c>
      <c r="CC329" s="53" cm="1">
        <f t="array" aca="1" ref="CC329" ca="1">BZ329*CELL("contents",$Q329)</f>
        <v>959.98527000000013</v>
      </c>
      <c r="CD329" s="53" cm="1">
        <f t="array" aca="1" ref="CD329" ca="1">CA329*CELL("contents",$Q329)</f>
        <v>0</v>
      </c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>
        <f t="shared" si="676"/>
        <v>0</v>
      </c>
      <c r="CR329" s="51">
        <f t="shared" si="677"/>
        <v>0</v>
      </c>
      <c r="CS329" s="53">
        <f t="shared" si="678"/>
        <v>0</v>
      </c>
      <c r="CT329" s="53">
        <f t="shared" si="691"/>
        <v>0</v>
      </c>
      <c r="CU329" s="53">
        <f t="shared" si="692"/>
        <v>0</v>
      </c>
      <c r="CV329" s="53">
        <f t="shared" si="693"/>
        <v>0</v>
      </c>
      <c r="CW329" s="53">
        <f t="shared" si="694"/>
        <v>0</v>
      </c>
      <c r="CX329" s="53">
        <f t="shared" si="695"/>
        <v>0</v>
      </c>
      <c r="CY329" s="53">
        <f t="shared" si="696"/>
        <v>0</v>
      </c>
      <c r="CZ329" s="53">
        <f t="shared" si="697"/>
        <v>0</v>
      </c>
      <c r="DA329" s="53">
        <f t="shared" si="698"/>
        <v>0</v>
      </c>
      <c r="DB329" s="53">
        <f t="shared" si="699"/>
        <v>0</v>
      </c>
      <c r="DC329" s="53">
        <f t="shared" si="700"/>
        <v>0</v>
      </c>
      <c r="DD329" s="53">
        <f t="shared" si="701"/>
        <v>0</v>
      </c>
      <c r="DE329" s="10">
        <f t="shared" si="679"/>
        <v>0</v>
      </c>
      <c r="DF329" s="54">
        <f t="shared" si="680"/>
        <v>0</v>
      </c>
      <c r="DG329" s="10">
        <f t="shared" si="681"/>
        <v>0</v>
      </c>
      <c r="DH329" s="53" cm="1">
        <f t="array" aca="1" ref="DH329" ca="1">DE329*CELL("contents",$Q329)</f>
        <v>0</v>
      </c>
      <c r="DI329" s="53" cm="1">
        <f t="array" aca="1" ref="DI329" ca="1">DF329*CELL("contents",$Q329)</f>
        <v>0</v>
      </c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>
        <f t="shared" si="682"/>
        <v>0</v>
      </c>
      <c r="DW329" s="51">
        <f t="shared" si="683"/>
        <v>0</v>
      </c>
      <c r="DX329" s="53">
        <f t="shared" si="776"/>
        <v>0</v>
      </c>
      <c r="DY329" s="53">
        <f t="shared" si="777"/>
        <v>0</v>
      </c>
      <c r="DZ329" s="53">
        <f t="shared" si="778"/>
        <v>0</v>
      </c>
      <c r="EA329" s="53">
        <f t="shared" si="779"/>
        <v>0</v>
      </c>
      <c r="EB329" s="53">
        <f t="shared" si="780"/>
        <v>0</v>
      </c>
      <c r="EC329" s="53">
        <f t="shared" si="781"/>
        <v>0</v>
      </c>
      <c r="ED329" s="53">
        <f t="shared" si="782"/>
        <v>0</v>
      </c>
      <c r="EE329" s="53">
        <f t="shared" si="783"/>
        <v>0</v>
      </c>
      <c r="EF329" s="53">
        <f t="shared" si="784"/>
        <v>0</v>
      </c>
      <c r="EG329" s="53">
        <f t="shared" si="785"/>
        <v>0</v>
      </c>
      <c r="EH329" s="53">
        <f t="shared" si="786"/>
        <v>0</v>
      </c>
      <c r="EI329" s="53">
        <f t="shared" si="787"/>
        <v>0</v>
      </c>
      <c r="EJ329" s="10">
        <f t="shared" si="684"/>
        <v>0</v>
      </c>
      <c r="EK329" s="54">
        <f t="shared" si="685"/>
        <v>0</v>
      </c>
      <c r="EL329" s="10">
        <f t="shared" si="686"/>
        <v>0</v>
      </c>
      <c r="EM329" s="53" cm="1">
        <f t="array" aca="1" ref="EM329" ca="1">EJ329*CELL("contents",$Q329)</f>
        <v>0</v>
      </c>
      <c r="EN329" s="53" cm="1">
        <f t="array" aca="1" ref="EN329" ca="1">EK329*CELL("contents",$Q329)</f>
        <v>0</v>
      </c>
      <c r="EO329" s="11">
        <f t="shared" si="687"/>
        <v>4799.9263500000006</v>
      </c>
      <c r="EP329" s="2">
        <v>1</v>
      </c>
      <c r="EQ329" s="2">
        <f t="shared" ref="EQ329:ET329" si="800">EP329*1.0215</f>
        <v>1.0215000000000001</v>
      </c>
      <c r="ER329" s="2">
        <f t="shared" si="800"/>
        <v>1.0434622500000001</v>
      </c>
      <c r="ES329" s="2">
        <f t="shared" si="800"/>
        <v>1.0658966883750003</v>
      </c>
      <c r="ET329" s="2">
        <f t="shared" si="800"/>
        <v>1.0888134671750629</v>
      </c>
      <c r="EU329" s="53">
        <f t="shared" si="789"/>
        <v>0</v>
      </c>
      <c r="EV329" s="53">
        <f t="shared" si="689"/>
        <v>4799.9263500000006</v>
      </c>
      <c r="EW329" s="69">
        <f t="shared" si="790"/>
        <v>0</v>
      </c>
      <c r="EX329" s="69">
        <f t="shared" si="791"/>
        <v>0</v>
      </c>
      <c r="EY329" s="9">
        <f t="shared" si="703"/>
        <v>0</v>
      </c>
      <c r="EZ329" s="9">
        <f t="shared" si="665"/>
        <v>0</v>
      </c>
      <c r="FA329" s="9">
        <f t="shared" si="666"/>
        <v>0</v>
      </c>
      <c r="FB329" s="9">
        <f t="shared" si="667"/>
        <v>0</v>
      </c>
      <c r="FC329" t="s">
        <v>1541</v>
      </c>
    </row>
    <row r="330" spans="1:159" ht="25.5" x14ac:dyDescent="0.25">
      <c r="A330" s="2">
        <v>1.2</v>
      </c>
      <c r="B330" s="3" t="s">
        <v>802</v>
      </c>
      <c r="C330" s="4" t="s">
        <v>157</v>
      </c>
      <c r="D330" s="2" t="s">
        <v>803</v>
      </c>
      <c r="E330" s="21" t="s">
        <v>804</v>
      </c>
      <c r="F330" s="2"/>
      <c r="G330" s="4" t="s">
        <v>151</v>
      </c>
      <c r="H330" s="6" t="s">
        <v>163</v>
      </c>
      <c r="I330" s="4" t="s">
        <v>167</v>
      </c>
      <c r="J330" s="7" t="s">
        <v>154</v>
      </c>
      <c r="K330" s="75">
        <v>115</v>
      </c>
      <c r="L330" s="81">
        <v>115</v>
      </c>
      <c r="M330" s="56">
        <v>0</v>
      </c>
      <c r="N330" s="86">
        <v>0</v>
      </c>
      <c r="O330" s="6" t="s">
        <v>155</v>
      </c>
      <c r="P330" s="2" t="s">
        <v>352</v>
      </c>
      <c r="Q330" s="200">
        <f>VLOOKUP(P330,Contingencies!$A$2:$D$7,4,FALSE)</f>
        <v>0.2</v>
      </c>
      <c r="R330" s="53">
        <f t="shared" si="751"/>
        <v>959.98527000000013</v>
      </c>
      <c r="S330" s="67">
        <f t="shared" si="792"/>
        <v>0</v>
      </c>
      <c r="T330" s="4"/>
      <c r="U330" s="2"/>
      <c r="V330" s="2"/>
      <c r="W330" s="42"/>
      <c r="X330" s="2"/>
      <c r="Y330" s="38"/>
      <c r="Z330" s="38"/>
      <c r="AA330" s="38"/>
      <c r="AB330" s="38"/>
      <c r="AC330" s="38"/>
      <c r="AD330" s="2"/>
      <c r="AE330" s="2"/>
      <c r="AF330" s="2"/>
      <c r="AG330" s="2">
        <f t="shared" si="793"/>
        <v>0</v>
      </c>
      <c r="AH330" s="51">
        <f t="shared" si="668"/>
        <v>0</v>
      </c>
      <c r="AI330" s="53">
        <f t="shared" si="752"/>
        <v>0</v>
      </c>
      <c r="AJ330" s="53">
        <f t="shared" si="753"/>
        <v>0</v>
      </c>
      <c r="AK330" s="53">
        <f t="shared" si="754"/>
        <v>0</v>
      </c>
      <c r="AL330" s="53">
        <f t="shared" si="755"/>
        <v>0</v>
      </c>
      <c r="AM330" s="53">
        <f t="shared" si="756"/>
        <v>0</v>
      </c>
      <c r="AN330" s="53">
        <f t="shared" si="757"/>
        <v>0</v>
      </c>
      <c r="AO330" s="53">
        <f t="shared" si="758"/>
        <v>0</v>
      </c>
      <c r="AP330" s="53">
        <f t="shared" si="759"/>
        <v>0</v>
      </c>
      <c r="AQ330" s="53">
        <f t="shared" si="760"/>
        <v>0</v>
      </c>
      <c r="AR330" s="53">
        <f t="shared" si="761"/>
        <v>0</v>
      </c>
      <c r="AS330" s="53">
        <f t="shared" si="762"/>
        <v>0</v>
      </c>
      <c r="AT330" s="53">
        <f t="shared" si="763"/>
        <v>0</v>
      </c>
      <c r="AU330" s="10">
        <f t="shared" si="669"/>
        <v>0</v>
      </c>
      <c r="AV330" s="54">
        <f t="shared" si="690"/>
        <v>0</v>
      </c>
      <c r="AW330" s="10">
        <f t="shared" si="670"/>
        <v>0</v>
      </c>
      <c r="AX330" s="53" cm="1">
        <f t="array" aca="1" ref="AX330" ca="1">AU330*CELL("contents",$Q330)</f>
        <v>0</v>
      </c>
      <c r="AY330" s="53" cm="1">
        <f t="array" aca="1" ref="AY330" ca="1">AV330*CELL("contents",$Q330)</f>
        <v>0</v>
      </c>
      <c r="AZ330" s="2"/>
      <c r="BA330" s="2"/>
      <c r="BB330" s="2"/>
      <c r="BC330" s="2"/>
      <c r="BD330" s="2"/>
      <c r="BE330" s="38"/>
      <c r="BF330" s="2"/>
      <c r="BG330" s="4">
        <v>20</v>
      </c>
      <c r="BH330" s="4">
        <v>20</v>
      </c>
      <c r="BI330" s="2"/>
      <c r="BJ330" s="2"/>
      <c r="BK330" s="2"/>
      <c r="BL330" s="2">
        <f t="shared" si="671"/>
        <v>40</v>
      </c>
      <c r="BM330" s="51">
        <f t="shared" si="672"/>
        <v>0.26666666666666666</v>
      </c>
      <c r="BN330" s="53">
        <f t="shared" si="764"/>
        <v>0</v>
      </c>
      <c r="BO330" s="53">
        <f t="shared" si="765"/>
        <v>0</v>
      </c>
      <c r="BP330" s="53">
        <f t="shared" si="766"/>
        <v>0</v>
      </c>
      <c r="BQ330" s="53">
        <f t="shared" si="767"/>
        <v>0</v>
      </c>
      <c r="BR330" s="53">
        <f t="shared" si="768"/>
        <v>0</v>
      </c>
      <c r="BS330" s="53">
        <f t="shared" si="769"/>
        <v>0</v>
      </c>
      <c r="BT330" s="53">
        <f t="shared" si="770"/>
        <v>0</v>
      </c>
      <c r="BU330" s="53">
        <f t="shared" si="771"/>
        <v>2399.9631750000003</v>
      </c>
      <c r="BV330" s="53">
        <f t="shared" si="772"/>
        <v>2399.9631750000003</v>
      </c>
      <c r="BW330" s="53">
        <f t="shared" si="773"/>
        <v>0</v>
      </c>
      <c r="BX330" s="53">
        <f t="shared" si="774"/>
        <v>0</v>
      </c>
      <c r="BY330" s="53">
        <f t="shared" si="775"/>
        <v>0</v>
      </c>
      <c r="BZ330" s="10">
        <f t="shared" si="673"/>
        <v>4799.9263500000006</v>
      </c>
      <c r="CA330" s="54">
        <f t="shared" si="674"/>
        <v>0</v>
      </c>
      <c r="CB330" s="10">
        <f t="shared" si="675"/>
        <v>4799.9263500000006</v>
      </c>
      <c r="CC330" s="53" cm="1">
        <f t="array" aca="1" ref="CC330" ca="1">BZ330*CELL("contents",$Q330)</f>
        <v>959.98527000000013</v>
      </c>
      <c r="CD330" s="53" cm="1">
        <f t="array" aca="1" ref="CD330" ca="1">CA330*CELL("contents",$Q330)</f>
        <v>0</v>
      </c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>
        <f t="shared" si="676"/>
        <v>0</v>
      </c>
      <c r="CR330" s="51">
        <f t="shared" si="677"/>
        <v>0</v>
      </c>
      <c r="CS330" s="53">
        <f t="shared" si="678"/>
        <v>0</v>
      </c>
      <c r="CT330" s="53">
        <f t="shared" si="691"/>
        <v>0</v>
      </c>
      <c r="CU330" s="53">
        <f t="shared" si="692"/>
        <v>0</v>
      </c>
      <c r="CV330" s="53">
        <f t="shared" si="693"/>
        <v>0</v>
      </c>
      <c r="CW330" s="53">
        <f t="shared" si="694"/>
        <v>0</v>
      </c>
      <c r="CX330" s="53">
        <f t="shared" si="695"/>
        <v>0</v>
      </c>
      <c r="CY330" s="53">
        <f t="shared" si="696"/>
        <v>0</v>
      </c>
      <c r="CZ330" s="53">
        <f t="shared" si="697"/>
        <v>0</v>
      </c>
      <c r="DA330" s="53">
        <f t="shared" si="698"/>
        <v>0</v>
      </c>
      <c r="DB330" s="53">
        <f t="shared" si="699"/>
        <v>0</v>
      </c>
      <c r="DC330" s="53">
        <f t="shared" si="700"/>
        <v>0</v>
      </c>
      <c r="DD330" s="53">
        <f t="shared" si="701"/>
        <v>0</v>
      </c>
      <c r="DE330" s="10">
        <f t="shared" si="679"/>
        <v>0</v>
      </c>
      <c r="DF330" s="54">
        <f t="shared" si="680"/>
        <v>0</v>
      </c>
      <c r="DG330" s="10">
        <f t="shared" si="681"/>
        <v>0</v>
      </c>
      <c r="DH330" s="53" cm="1">
        <f t="array" aca="1" ref="DH330" ca="1">DE330*CELL("contents",$Q330)</f>
        <v>0</v>
      </c>
      <c r="DI330" s="53" cm="1">
        <f t="array" aca="1" ref="DI330" ca="1">DF330*CELL("contents",$Q330)</f>
        <v>0</v>
      </c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>
        <f t="shared" si="682"/>
        <v>0</v>
      </c>
      <c r="DW330" s="51">
        <f t="shared" si="683"/>
        <v>0</v>
      </c>
      <c r="DX330" s="53">
        <f t="shared" si="776"/>
        <v>0</v>
      </c>
      <c r="DY330" s="53">
        <f t="shared" si="777"/>
        <v>0</v>
      </c>
      <c r="DZ330" s="53">
        <f t="shared" si="778"/>
        <v>0</v>
      </c>
      <c r="EA330" s="53">
        <f t="shared" si="779"/>
        <v>0</v>
      </c>
      <c r="EB330" s="53">
        <f t="shared" si="780"/>
        <v>0</v>
      </c>
      <c r="EC330" s="53">
        <f t="shared" si="781"/>
        <v>0</v>
      </c>
      <c r="ED330" s="53">
        <f t="shared" si="782"/>
        <v>0</v>
      </c>
      <c r="EE330" s="53">
        <f t="shared" si="783"/>
        <v>0</v>
      </c>
      <c r="EF330" s="53">
        <f t="shared" si="784"/>
        <v>0</v>
      </c>
      <c r="EG330" s="53">
        <f t="shared" si="785"/>
        <v>0</v>
      </c>
      <c r="EH330" s="53">
        <f t="shared" si="786"/>
        <v>0</v>
      </c>
      <c r="EI330" s="53">
        <f t="shared" si="787"/>
        <v>0</v>
      </c>
      <c r="EJ330" s="10">
        <f t="shared" si="684"/>
        <v>0</v>
      </c>
      <c r="EK330" s="54">
        <f t="shared" si="685"/>
        <v>0</v>
      </c>
      <c r="EL330" s="10">
        <f t="shared" si="686"/>
        <v>0</v>
      </c>
      <c r="EM330" s="53" cm="1">
        <f t="array" aca="1" ref="EM330" ca="1">EJ330*CELL("contents",$Q330)</f>
        <v>0</v>
      </c>
      <c r="EN330" s="53" cm="1">
        <f t="array" aca="1" ref="EN330" ca="1">EK330*CELL("contents",$Q330)</f>
        <v>0</v>
      </c>
      <c r="EO330" s="11">
        <f t="shared" si="687"/>
        <v>4799.9263500000006</v>
      </c>
      <c r="EP330" s="2">
        <v>1</v>
      </c>
      <c r="EQ330" s="2">
        <f t="shared" ref="EQ330:ET330" si="801">EP330*1.0215</f>
        <v>1.0215000000000001</v>
      </c>
      <c r="ER330" s="2">
        <f t="shared" si="801"/>
        <v>1.0434622500000001</v>
      </c>
      <c r="ES330" s="2">
        <f t="shared" si="801"/>
        <v>1.0658966883750003</v>
      </c>
      <c r="ET330" s="2">
        <f t="shared" si="801"/>
        <v>1.0888134671750629</v>
      </c>
      <c r="EU330" s="53">
        <f t="shared" si="789"/>
        <v>0</v>
      </c>
      <c r="EV330" s="53">
        <f t="shared" si="689"/>
        <v>4799.9263500000006</v>
      </c>
      <c r="EW330" s="69">
        <f t="shared" si="790"/>
        <v>0</v>
      </c>
      <c r="EX330" s="69">
        <f t="shared" si="791"/>
        <v>0</v>
      </c>
      <c r="EY330" s="9">
        <f t="shared" si="703"/>
        <v>0</v>
      </c>
      <c r="EZ330" s="9">
        <f t="shared" si="665"/>
        <v>0</v>
      </c>
      <c r="FA330" s="9">
        <f t="shared" si="666"/>
        <v>0</v>
      </c>
      <c r="FB330" s="9">
        <f t="shared" si="667"/>
        <v>0</v>
      </c>
      <c r="FC330" t="s">
        <v>1541</v>
      </c>
    </row>
    <row r="331" spans="1:159" x14ac:dyDescent="0.25">
      <c r="A331" s="2">
        <v>1.2</v>
      </c>
      <c r="B331" s="3" t="s">
        <v>805</v>
      </c>
      <c r="C331" s="4" t="s">
        <v>157</v>
      </c>
      <c r="D331" s="2" t="s">
        <v>806</v>
      </c>
      <c r="E331" s="21" t="s">
        <v>807</v>
      </c>
      <c r="F331" s="2"/>
      <c r="G331" s="4" t="s">
        <v>151</v>
      </c>
      <c r="H331" s="6" t="s">
        <v>163</v>
      </c>
      <c r="I331" s="4" t="s">
        <v>167</v>
      </c>
      <c r="J331" s="7" t="s">
        <v>154</v>
      </c>
      <c r="K331" s="75">
        <v>115</v>
      </c>
      <c r="L331" s="81">
        <v>115</v>
      </c>
      <c r="M331" s="56">
        <v>0</v>
      </c>
      <c r="N331" s="86">
        <v>0</v>
      </c>
      <c r="O331" s="6" t="s">
        <v>155</v>
      </c>
      <c r="P331" s="2" t="s">
        <v>352</v>
      </c>
      <c r="Q331" s="200">
        <f>VLOOKUP(P331,Contingencies!$A$2:$D$7,4,FALSE)</f>
        <v>0.2</v>
      </c>
      <c r="R331" s="53">
        <f t="shared" si="751"/>
        <v>191.99705400000005</v>
      </c>
      <c r="S331" s="67">
        <f t="shared" si="792"/>
        <v>0</v>
      </c>
      <c r="T331" s="4"/>
      <c r="U331" s="2"/>
      <c r="V331" s="2"/>
      <c r="W331" s="42"/>
      <c r="X331" s="2"/>
      <c r="Y331" s="38"/>
      <c r="Z331" s="38"/>
      <c r="AA331" s="38"/>
      <c r="AB331" s="38"/>
      <c r="AC331" s="38"/>
      <c r="AD331" s="2"/>
      <c r="AE331" s="2"/>
      <c r="AF331" s="2"/>
      <c r="AG331" s="2">
        <f t="shared" si="793"/>
        <v>0</v>
      </c>
      <c r="AH331" s="51">
        <f t="shared" si="668"/>
        <v>0</v>
      </c>
      <c r="AI331" s="53">
        <f t="shared" si="752"/>
        <v>0</v>
      </c>
      <c r="AJ331" s="53">
        <f t="shared" si="753"/>
        <v>0</v>
      </c>
      <c r="AK331" s="53">
        <f t="shared" si="754"/>
        <v>0</v>
      </c>
      <c r="AL331" s="53">
        <f t="shared" si="755"/>
        <v>0</v>
      </c>
      <c r="AM331" s="53">
        <f t="shared" si="756"/>
        <v>0</v>
      </c>
      <c r="AN331" s="53">
        <f t="shared" si="757"/>
        <v>0</v>
      </c>
      <c r="AO331" s="53">
        <f t="shared" si="758"/>
        <v>0</v>
      </c>
      <c r="AP331" s="53">
        <f t="shared" si="759"/>
        <v>0</v>
      </c>
      <c r="AQ331" s="53">
        <f t="shared" si="760"/>
        <v>0</v>
      </c>
      <c r="AR331" s="53">
        <f t="shared" si="761"/>
        <v>0</v>
      </c>
      <c r="AS331" s="53">
        <f t="shared" si="762"/>
        <v>0</v>
      </c>
      <c r="AT331" s="53">
        <f t="shared" si="763"/>
        <v>0</v>
      </c>
      <c r="AU331" s="10">
        <f t="shared" si="669"/>
        <v>0</v>
      </c>
      <c r="AV331" s="54">
        <f t="shared" si="690"/>
        <v>0</v>
      </c>
      <c r="AW331" s="10">
        <f t="shared" si="670"/>
        <v>0</v>
      </c>
      <c r="AX331" s="53" cm="1">
        <f t="array" aca="1" ref="AX331" ca="1">AU331*CELL("contents",$Q331)</f>
        <v>0</v>
      </c>
      <c r="AY331" s="53" cm="1">
        <f t="array" aca="1" ref="AY331" ca="1">AV331*CELL("contents",$Q331)</f>
        <v>0</v>
      </c>
      <c r="AZ331" s="2"/>
      <c r="BA331" s="2"/>
      <c r="BB331" s="2"/>
      <c r="BC331" s="2"/>
      <c r="BD331" s="2"/>
      <c r="BE331" s="2"/>
      <c r="BF331" s="2"/>
      <c r="BG331" s="2"/>
      <c r="BH331" s="37">
        <v>8</v>
      </c>
      <c r="BI331" s="2"/>
      <c r="BJ331" s="2"/>
      <c r="BK331" s="2"/>
      <c r="BL331" s="2">
        <f t="shared" si="671"/>
        <v>8</v>
      </c>
      <c r="BM331" s="51">
        <f t="shared" si="672"/>
        <v>5.333333333333333E-2</v>
      </c>
      <c r="BN331" s="53">
        <f t="shared" si="764"/>
        <v>0</v>
      </c>
      <c r="BO331" s="53">
        <f t="shared" si="765"/>
        <v>0</v>
      </c>
      <c r="BP331" s="53">
        <f t="shared" si="766"/>
        <v>0</v>
      </c>
      <c r="BQ331" s="53">
        <f t="shared" si="767"/>
        <v>0</v>
      </c>
      <c r="BR331" s="53">
        <f t="shared" si="768"/>
        <v>0</v>
      </c>
      <c r="BS331" s="53">
        <f t="shared" si="769"/>
        <v>0</v>
      </c>
      <c r="BT331" s="53">
        <f t="shared" si="770"/>
        <v>0</v>
      </c>
      <c r="BU331" s="53">
        <f t="shared" si="771"/>
        <v>0</v>
      </c>
      <c r="BV331" s="53">
        <f t="shared" si="772"/>
        <v>959.98527000000013</v>
      </c>
      <c r="BW331" s="53">
        <f t="shared" si="773"/>
        <v>0</v>
      </c>
      <c r="BX331" s="53">
        <f t="shared" si="774"/>
        <v>0</v>
      </c>
      <c r="BY331" s="53">
        <f t="shared" si="775"/>
        <v>0</v>
      </c>
      <c r="BZ331" s="10">
        <f t="shared" si="673"/>
        <v>959.98527000000013</v>
      </c>
      <c r="CA331" s="54">
        <f t="shared" si="674"/>
        <v>0</v>
      </c>
      <c r="CB331" s="10">
        <f t="shared" si="675"/>
        <v>959.98527000000013</v>
      </c>
      <c r="CC331" s="53" cm="1">
        <f t="array" aca="1" ref="CC331" ca="1">BZ331*CELL("contents",$Q331)</f>
        <v>191.99705400000005</v>
      </c>
      <c r="CD331" s="53" cm="1">
        <f t="array" aca="1" ref="CD331" ca="1">CA331*CELL("contents",$Q331)</f>
        <v>0</v>
      </c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>
        <f t="shared" si="676"/>
        <v>0</v>
      </c>
      <c r="CR331" s="51">
        <f t="shared" si="677"/>
        <v>0</v>
      </c>
      <c r="CS331" s="53">
        <f t="shared" si="678"/>
        <v>0</v>
      </c>
      <c r="CT331" s="53">
        <f t="shared" si="691"/>
        <v>0</v>
      </c>
      <c r="CU331" s="53">
        <f t="shared" si="692"/>
        <v>0</v>
      </c>
      <c r="CV331" s="53">
        <f t="shared" si="693"/>
        <v>0</v>
      </c>
      <c r="CW331" s="53">
        <f t="shared" si="694"/>
        <v>0</v>
      </c>
      <c r="CX331" s="53">
        <f t="shared" si="695"/>
        <v>0</v>
      </c>
      <c r="CY331" s="53">
        <f t="shared" si="696"/>
        <v>0</v>
      </c>
      <c r="CZ331" s="53">
        <f t="shared" si="697"/>
        <v>0</v>
      </c>
      <c r="DA331" s="53">
        <f t="shared" si="698"/>
        <v>0</v>
      </c>
      <c r="DB331" s="53">
        <f t="shared" si="699"/>
        <v>0</v>
      </c>
      <c r="DC331" s="53">
        <f t="shared" si="700"/>
        <v>0</v>
      </c>
      <c r="DD331" s="53">
        <f t="shared" si="701"/>
        <v>0</v>
      </c>
      <c r="DE331" s="10">
        <f t="shared" si="679"/>
        <v>0</v>
      </c>
      <c r="DF331" s="54">
        <f t="shared" si="680"/>
        <v>0</v>
      </c>
      <c r="DG331" s="10">
        <f t="shared" si="681"/>
        <v>0</v>
      </c>
      <c r="DH331" s="53" cm="1">
        <f t="array" aca="1" ref="DH331" ca="1">DE331*CELL("contents",$Q331)</f>
        <v>0</v>
      </c>
      <c r="DI331" s="53" cm="1">
        <f t="array" aca="1" ref="DI331" ca="1">DF331*CELL("contents",$Q331)</f>
        <v>0</v>
      </c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>
        <f t="shared" si="682"/>
        <v>0</v>
      </c>
      <c r="DW331" s="51">
        <f t="shared" si="683"/>
        <v>0</v>
      </c>
      <c r="DX331" s="53">
        <f t="shared" si="776"/>
        <v>0</v>
      </c>
      <c r="DY331" s="53">
        <f t="shared" si="777"/>
        <v>0</v>
      </c>
      <c r="DZ331" s="53">
        <f t="shared" si="778"/>
        <v>0</v>
      </c>
      <c r="EA331" s="53">
        <f t="shared" si="779"/>
        <v>0</v>
      </c>
      <c r="EB331" s="53">
        <f t="shared" si="780"/>
        <v>0</v>
      </c>
      <c r="EC331" s="53">
        <f t="shared" si="781"/>
        <v>0</v>
      </c>
      <c r="ED331" s="53">
        <f t="shared" si="782"/>
        <v>0</v>
      </c>
      <c r="EE331" s="53">
        <f t="shared" si="783"/>
        <v>0</v>
      </c>
      <c r="EF331" s="53">
        <f t="shared" si="784"/>
        <v>0</v>
      </c>
      <c r="EG331" s="53">
        <f t="shared" si="785"/>
        <v>0</v>
      </c>
      <c r="EH331" s="53">
        <f t="shared" si="786"/>
        <v>0</v>
      </c>
      <c r="EI331" s="53">
        <f t="shared" si="787"/>
        <v>0</v>
      </c>
      <c r="EJ331" s="10">
        <f t="shared" si="684"/>
        <v>0</v>
      </c>
      <c r="EK331" s="54">
        <f t="shared" si="685"/>
        <v>0</v>
      </c>
      <c r="EL331" s="10">
        <f t="shared" si="686"/>
        <v>0</v>
      </c>
      <c r="EM331" s="53" cm="1">
        <f t="array" aca="1" ref="EM331" ca="1">EJ331*CELL("contents",$Q331)</f>
        <v>0</v>
      </c>
      <c r="EN331" s="53" cm="1">
        <f t="array" aca="1" ref="EN331" ca="1">EK331*CELL("contents",$Q331)</f>
        <v>0</v>
      </c>
      <c r="EO331" s="11">
        <f t="shared" si="687"/>
        <v>959.98527000000013</v>
      </c>
      <c r="EP331" s="2">
        <v>1</v>
      </c>
      <c r="EQ331" s="2">
        <f t="shared" ref="EQ331:ET331" si="802">EP331*1.0215</f>
        <v>1.0215000000000001</v>
      </c>
      <c r="ER331" s="2">
        <f t="shared" si="802"/>
        <v>1.0434622500000001</v>
      </c>
      <c r="ES331" s="2">
        <f t="shared" si="802"/>
        <v>1.0658966883750003</v>
      </c>
      <c r="ET331" s="2">
        <f t="shared" si="802"/>
        <v>1.0888134671750629</v>
      </c>
      <c r="EU331" s="53">
        <f t="shared" si="789"/>
        <v>0</v>
      </c>
      <c r="EV331" s="53">
        <f t="shared" si="689"/>
        <v>959.98527000000013</v>
      </c>
      <c r="EW331" s="69">
        <f t="shared" si="790"/>
        <v>0</v>
      </c>
      <c r="EX331" s="69">
        <f t="shared" si="791"/>
        <v>0</v>
      </c>
      <c r="EY331" s="9">
        <f t="shared" si="703"/>
        <v>0</v>
      </c>
      <c r="EZ331" s="9">
        <f t="shared" si="665"/>
        <v>0</v>
      </c>
      <c r="FA331" s="9">
        <f t="shared" si="666"/>
        <v>0</v>
      </c>
      <c r="FB331" s="9">
        <f t="shared" si="667"/>
        <v>0</v>
      </c>
      <c r="FC331" t="s">
        <v>1541</v>
      </c>
    </row>
    <row r="332" spans="1:159" x14ac:dyDescent="0.25">
      <c r="A332" s="2">
        <v>1.2</v>
      </c>
      <c r="B332" s="3" t="s">
        <v>808</v>
      </c>
      <c r="C332" s="4" t="s">
        <v>157</v>
      </c>
      <c r="D332" s="2" t="s">
        <v>698</v>
      </c>
      <c r="E332" s="21" t="s">
        <v>699</v>
      </c>
      <c r="F332" s="2"/>
      <c r="G332" s="4" t="s">
        <v>151</v>
      </c>
      <c r="H332" s="6" t="s">
        <v>163</v>
      </c>
      <c r="I332" s="4" t="s">
        <v>167</v>
      </c>
      <c r="J332" s="7" t="s">
        <v>154</v>
      </c>
      <c r="K332" s="75">
        <v>115</v>
      </c>
      <c r="L332" s="81">
        <v>115</v>
      </c>
      <c r="M332" s="56">
        <v>0</v>
      </c>
      <c r="N332" s="86">
        <v>0</v>
      </c>
      <c r="O332" s="6" t="s">
        <v>155</v>
      </c>
      <c r="P332" s="2" t="s">
        <v>352</v>
      </c>
      <c r="Q332" s="200">
        <f>VLOOKUP(P332,Contingencies!$A$2:$D$7,4,FALSE)</f>
        <v>0.2</v>
      </c>
      <c r="R332" s="53">
        <f t="shared" si="751"/>
        <v>239.99631750000003</v>
      </c>
      <c r="S332" s="67">
        <f t="shared" si="792"/>
        <v>0</v>
      </c>
      <c r="T332" s="4"/>
      <c r="U332" s="2"/>
      <c r="V332" s="2"/>
      <c r="W332" s="42"/>
      <c r="X332" s="2"/>
      <c r="Y332" s="38"/>
      <c r="Z332" s="38"/>
      <c r="AA332" s="38"/>
      <c r="AB332" s="38"/>
      <c r="AC332" s="38"/>
      <c r="AD332" s="2"/>
      <c r="AE332" s="2"/>
      <c r="AF332" s="2"/>
      <c r="AG332" s="2">
        <f t="shared" si="793"/>
        <v>0</v>
      </c>
      <c r="AH332" s="51">
        <f t="shared" si="668"/>
        <v>0</v>
      </c>
      <c r="AI332" s="53">
        <f t="shared" si="752"/>
        <v>0</v>
      </c>
      <c r="AJ332" s="53">
        <f t="shared" si="753"/>
        <v>0</v>
      </c>
      <c r="AK332" s="53">
        <f t="shared" si="754"/>
        <v>0</v>
      </c>
      <c r="AL332" s="53">
        <f t="shared" si="755"/>
        <v>0</v>
      </c>
      <c r="AM332" s="53">
        <f t="shared" si="756"/>
        <v>0</v>
      </c>
      <c r="AN332" s="53">
        <f t="shared" si="757"/>
        <v>0</v>
      </c>
      <c r="AO332" s="53">
        <f t="shared" si="758"/>
        <v>0</v>
      </c>
      <c r="AP332" s="53">
        <f t="shared" si="759"/>
        <v>0</v>
      </c>
      <c r="AQ332" s="53">
        <f t="shared" si="760"/>
        <v>0</v>
      </c>
      <c r="AR332" s="53">
        <f t="shared" si="761"/>
        <v>0</v>
      </c>
      <c r="AS332" s="53">
        <f t="shared" si="762"/>
        <v>0</v>
      </c>
      <c r="AT332" s="53">
        <f t="shared" si="763"/>
        <v>0</v>
      </c>
      <c r="AU332" s="10">
        <f t="shared" si="669"/>
        <v>0</v>
      </c>
      <c r="AV332" s="54">
        <f t="shared" si="690"/>
        <v>0</v>
      </c>
      <c r="AW332" s="10">
        <f t="shared" si="670"/>
        <v>0</v>
      </c>
      <c r="AX332" s="53" cm="1">
        <f t="array" aca="1" ref="AX332" ca="1">AU332*CELL("contents",$Q332)</f>
        <v>0</v>
      </c>
      <c r="AY332" s="53" cm="1">
        <f t="array" aca="1" ref="AY332" ca="1">AV332*CELL("contents",$Q332)</f>
        <v>0</v>
      </c>
      <c r="AZ332" s="2"/>
      <c r="BA332" s="2"/>
      <c r="BB332" s="2"/>
      <c r="BC332" s="2"/>
      <c r="BD332" s="2"/>
      <c r="BE332" s="2"/>
      <c r="BF332" s="2"/>
      <c r="BG332" s="2"/>
      <c r="BH332" s="37">
        <v>10</v>
      </c>
      <c r="BI332" s="4"/>
      <c r="BJ332" s="2"/>
      <c r="BK332" s="2"/>
      <c r="BL332" s="2">
        <f t="shared" si="671"/>
        <v>10</v>
      </c>
      <c r="BM332" s="51">
        <f t="shared" si="672"/>
        <v>6.6666666666666666E-2</v>
      </c>
      <c r="BN332" s="53">
        <f t="shared" si="764"/>
        <v>0</v>
      </c>
      <c r="BO332" s="53">
        <f t="shared" si="765"/>
        <v>0</v>
      </c>
      <c r="BP332" s="53">
        <f t="shared" si="766"/>
        <v>0</v>
      </c>
      <c r="BQ332" s="53">
        <f t="shared" si="767"/>
        <v>0</v>
      </c>
      <c r="BR332" s="53">
        <f t="shared" si="768"/>
        <v>0</v>
      </c>
      <c r="BS332" s="53">
        <f t="shared" si="769"/>
        <v>0</v>
      </c>
      <c r="BT332" s="53">
        <f t="shared" si="770"/>
        <v>0</v>
      </c>
      <c r="BU332" s="53">
        <f t="shared" si="771"/>
        <v>0</v>
      </c>
      <c r="BV332" s="53">
        <f t="shared" si="772"/>
        <v>1199.9815875000002</v>
      </c>
      <c r="BW332" s="53">
        <f t="shared" si="773"/>
        <v>0</v>
      </c>
      <c r="BX332" s="53">
        <f t="shared" si="774"/>
        <v>0</v>
      </c>
      <c r="BY332" s="53">
        <f t="shared" si="775"/>
        <v>0</v>
      </c>
      <c r="BZ332" s="10">
        <f t="shared" si="673"/>
        <v>1199.9815875000002</v>
      </c>
      <c r="CA332" s="54">
        <f t="shared" si="674"/>
        <v>0</v>
      </c>
      <c r="CB332" s="10">
        <f t="shared" si="675"/>
        <v>1199.9815875000002</v>
      </c>
      <c r="CC332" s="53" cm="1">
        <f t="array" aca="1" ref="CC332" ca="1">BZ332*CELL("contents",$Q332)</f>
        <v>239.99631750000003</v>
      </c>
      <c r="CD332" s="53" cm="1">
        <f t="array" aca="1" ref="CD332" ca="1">CA332*CELL("contents",$Q332)</f>
        <v>0</v>
      </c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>
        <f t="shared" si="676"/>
        <v>0</v>
      </c>
      <c r="CR332" s="51">
        <f t="shared" si="677"/>
        <v>0</v>
      </c>
      <c r="CS332" s="53">
        <f t="shared" si="678"/>
        <v>0</v>
      </c>
      <c r="CT332" s="53">
        <f t="shared" si="691"/>
        <v>0</v>
      </c>
      <c r="CU332" s="53">
        <f t="shared" si="692"/>
        <v>0</v>
      </c>
      <c r="CV332" s="53">
        <f t="shared" si="693"/>
        <v>0</v>
      </c>
      <c r="CW332" s="53">
        <f t="shared" si="694"/>
        <v>0</v>
      </c>
      <c r="CX332" s="53">
        <f t="shared" si="695"/>
        <v>0</v>
      </c>
      <c r="CY332" s="53">
        <f t="shared" si="696"/>
        <v>0</v>
      </c>
      <c r="CZ332" s="53">
        <f t="shared" si="697"/>
        <v>0</v>
      </c>
      <c r="DA332" s="53">
        <f t="shared" si="698"/>
        <v>0</v>
      </c>
      <c r="DB332" s="53">
        <f t="shared" si="699"/>
        <v>0</v>
      </c>
      <c r="DC332" s="53">
        <f t="shared" si="700"/>
        <v>0</v>
      </c>
      <c r="DD332" s="53">
        <f t="shared" si="701"/>
        <v>0</v>
      </c>
      <c r="DE332" s="10">
        <f t="shared" si="679"/>
        <v>0</v>
      </c>
      <c r="DF332" s="54">
        <f t="shared" si="680"/>
        <v>0</v>
      </c>
      <c r="DG332" s="10">
        <f t="shared" si="681"/>
        <v>0</v>
      </c>
      <c r="DH332" s="53" cm="1">
        <f t="array" aca="1" ref="DH332" ca="1">DE332*CELL("contents",$Q332)</f>
        <v>0</v>
      </c>
      <c r="DI332" s="53" cm="1">
        <f t="array" aca="1" ref="DI332" ca="1">DF332*CELL("contents",$Q332)</f>
        <v>0</v>
      </c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>
        <f t="shared" si="682"/>
        <v>0</v>
      </c>
      <c r="DW332" s="51">
        <f t="shared" si="683"/>
        <v>0</v>
      </c>
      <c r="DX332" s="53">
        <f t="shared" si="776"/>
        <v>0</v>
      </c>
      <c r="DY332" s="53">
        <f t="shared" si="777"/>
        <v>0</v>
      </c>
      <c r="DZ332" s="53">
        <f t="shared" si="778"/>
        <v>0</v>
      </c>
      <c r="EA332" s="53">
        <f t="shared" si="779"/>
        <v>0</v>
      </c>
      <c r="EB332" s="53">
        <f t="shared" si="780"/>
        <v>0</v>
      </c>
      <c r="EC332" s="53">
        <f t="shared" si="781"/>
        <v>0</v>
      </c>
      <c r="ED332" s="53">
        <f t="shared" si="782"/>
        <v>0</v>
      </c>
      <c r="EE332" s="53">
        <f t="shared" si="783"/>
        <v>0</v>
      </c>
      <c r="EF332" s="53">
        <f t="shared" si="784"/>
        <v>0</v>
      </c>
      <c r="EG332" s="53">
        <f t="shared" si="785"/>
        <v>0</v>
      </c>
      <c r="EH332" s="53">
        <f t="shared" si="786"/>
        <v>0</v>
      </c>
      <c r="EI332" s="53">
        <f t="shared" si="787"/>
        <v>0</v>
      </c>
      <c r="EJ332" s="10">
        <f t="shared" si="684"/>
        <v>0</v>
      </c>
      <c r="EK332" s="54">
        <f t="shared" si="685"/>
        <v>0</v>
      </c>
      <c r="EL332" s="10">
        <f t="shared" si="686"/>
        <v>0</v>
      </c>
      <c r="EM332" s="53" cm="1">
        <f t="array" aca="1" ref="EM332" ca="1">EJ332*CELL("contents",$Q332)</f>
        <v>0</v>
      </c>
      <c r="EN332" s="53" cm="1">
        <f t="array" aca="1" ref="EN332" ca="1">EK332*CELL("contents",$Q332)</f>
        <v>0</v>
      </c>
      <c r="EO332" s="11">
        <f t="shared" si="687"/>
        <v>1199.9815875000002</v>
      </c>
      <c r="EP332" s="2">
        <v>1</v>
      </c>
      <c r="EQ332" s="2">
        <f t="shared" ref="EQ332:ET332" si="803">EP332*1.0215</f>
        <v>1.0215000000000001</v>
      </c>
      <c r="ER332" s="2">
        <f t="shared" si="803"/>
        <v>1.0434622500000001</v>
      </c>
      <c r="ES332" s="2">
        <f t="shared" si="803"/>
        <v>1.0658966883750003</v>
      </c>
      <c r="ET332" s="2">
        <f t="shared" si="803"/>
        <v>1.0888134671750629</v>
      </c>
      <c r="EU332" s="53">
        <f t="shared" si="789"/>
        <v>0</v>
      </c>
      <c r="EV332" s="53">
        <f t="shared" si="689"/>
        <v>1199.9815875000002</v>
      </c>
      <c r="EW332" s="69">
        <f t="shared" si="790"/>
        <v>0</v>
      </c>
      <c r="EX332" s="69">
        <f t="shared" si="791"/>
        <v>0</v>
      </c>
      <c r="EY332" s="9">
        <f t="shared" si="703"/>
        <v>0</v>
      </c>
      <c r="EZ332" s="9">
        <f t="shared" si="665"/>
        <v>0</v>
      </c>
      <c r="FA332" s="9">
        <f t="shared" si="666"/>
        <v>0</v>
      </c>
      <c r="FB332" s="9">
        <f t="shared" si="667"/>
        <v>0</v>
      </c>
      <c r="FC332" t="s">
        <v>1541</v>
      </c>
    </row>
    <row r="333" spans="1:159" x14ac:dyDescent="0.25">
      <c r="A333" s="2">
        <v>1.2</v>
      </c>
      <c r="B333" s="3" t="s">
        <v>809</v>
      </c>
      <c r="C333" s="4" t="s">
        <v>157</v>
      </c>
      <c r="D333" s="2" t="s">
        <v>810</v>
      </c>
      <c r="E333" s="21" t="s">
        <v>811</v>
      </c>
      <c r="F333" s="2"/>
      <c r="G333" s="4" t="s">
        <v>151</v>
      </c>
      <c r="H333" s="6" t="s">
        <v>163</v>
      </c>
      <c r="I333" s="4" t="s">
        <v>167</v>
      </c>
      <c r="J333" s="7" t="s">
        <v>154</v>
      </c>
      <c r="K333" s="75">
        <v>115</v>
      </c>
      <c r="L333" s="81">
        <v>115</v>
      </c>
      <c r="M333" s="56">
        <v>0</v>
      </c>
      <c r="N333" s="86">
        <v>0</v>
      </c>
      <c r="O333" s="6" t="s">
        <v>155</v>
      </c>
      <c r="P333" s="2" t="s">
        <v>352</v>
      </c>
      <c r="Q333" s="200">
        <f>VLOOKUP(P333,Contingencies!$A$2:$D$7,4,FALSE)</f>
        <v>0.2</v>
      </c>
      <c r="R333" s="53">
        <f t="shared" si="751"/>
        <v>479.99263500000006</v>
      </c>
      <c r="S333" s="67">
        <f t="shared" si="792"/>
        <v>0</v>
      </c>
      <c r="T333" s="4"/>
      <c r="U333" s="2"/>
      <c r="V333" s="2"/>
      <c r="W333" s="42"/>
      <c r="X333" s="2"/>
      <c r="Y333" s="38"/>
      <c r="Z333" s="38"/>
      <c r="AA333" s="38"/>
      <c r="AB333" s="38"/>
      <c r="AC333" s="38"/>
      <c r="AD333" s="2"/>
      <c r="AE333" s="2"/>
      <c r="AF333" s="2"/>
      <c r="AG333" s="2">
        <f t="shared" si="793"/>
        <v>0</v>
      </c>
      <c r="AH333" s="51">
        <f t="shared" si="668"/>
        <v>0</v>
      </c>
      <c r="AI333" s="53">
        <f t="shared" si="752"/>
        <v>0</v>
      </c>
      <c r="AJ333" s="53">
        <f t="shared" si="753"/>
        <v>0</v>
      </c>
      <c r="AK333" s="53">
        <f t="shared" si="754"/>
        <v>0</v>
      </c>
      <c r="AL333" s="53">
        <f t="shared" si="755"/>
        <v>0</v>
      </c>
      <c r="AM333" s="53">
        <f t="shared" si="756"/>
        <v>0</v>
      </c>
      <c r="AN333" s="53">
        <f t="shared" si="757"/>
        <v>0</v>
      </c>
      <c r="AO333" s="53">
        <f t="shared" si="758"/>
        <v>0</v>
      </c>
      <c r="AP333" s="53">
        <f t="shared" si="759"/>
        <v>0</v>
      </c>
      <c r="AQ333" s="53">
        <f t="shared" si="760"/>
        <v>0</v>
      </c>
      <c r="AR333" s="53">
        <f t="shared" si="761"/>
        <v>0</v>
      </c>
      <c r="AS333" s="53">
        <f t="shared" si="762"/>
        <v>0</v>
      </c>
      <c r="AT333" s="53">
        <f t="shared" si="763"/>
        <v>0</v>
      </c>
      <c r="AU333" s="10">
        <f t="shared" si="669"/>
        <v>0</v>
      </c>
      <c r="AV333" s="54">
        <f t="shared" si="690"/>
        <v>0</v>
      </c>
      <c r="AW333" s="10">
        <f t="shared" si="670"/>
        <v>0</v>
      </c>
      <c r="AX333" s="53" cm="1">
        <f t="array" aca="1" ref="AX333" ca="1">AU333*CELL("contents",$Q333)</f>
        <v>0</v>
      </c>
      <c r="AY333" s="53" cm="1">
        <f t="array" aca="1" ref="AY333" ca="1">AV333*CELL("contents",$Q333)</f>
        <v>0</v>
      </c>
      <c r="AZ333" s="2"/>
      <c r="BA333" s="2"/>
      <c r="BB333" s="2"/>
      <c r="BC333" s="2"/>
      <c r="BD333" s="2"/>
      <c r="BE333" s="2"/>
      <c r="BF333" s="2"/>
      <c r="BG333" s="2"/>
      <c r="BH333" s="2"/>
      <c r="BI333" s="37">
        <v>20</v>
      </c>
      <c r="BJ333" s="2"/>
      <c r="BK333" s="2"/>
      <c r="BL333" s="2">
        <f t="shared" si="671"/>
        <v>20</v>
      </c>
      <c r="BM333" s="51">
        <f t="shared" si="672"/>
        <v>0.13333333333333333</v>
      </c>
      <c r="BN333" s="53">
        <f t="shared" si="764"/>
        <v>0</v>
      </c>
      <c r="BO333" s="53">
        <f t="shared" si="765"/>
        <v>0</v>
      </c>
      <c r="BP333" s="53">
        <f t="shared" si="766"/>
        <v>0</v>
      </c>
      <c r="BQ333" s="53">
        <f t="shared" si="767"/>
        <v>0</v>
      </c>
      <c r="BR333" s="53">
        <f t="shared" si="768"/>
        <v>0</v>
      </c>
      <c r="BS333" s="53">
        <f t="shared" si="769"/>
        <v>0</v>
      </c>
      <c r="BT333" s="53">
        <f t="shared" si="770"/>
        <v>0</v>
      </c>
      <c r="BU333" s="53">
        <f t="shared" si="771"/>
        <v>0</v>
      </c>
      <c r="BV333" s="53">
        <f t="shared" si="772"/>
        <v>0</v>
      </c>
      <c r="BW333" s="53">
        <f t="shared" si="773"/>
        <v>2399.9631750000003</v>
      </c>
      <c r="BX333" s="53">
        <f t="shared" si="774"/>
        <v>0</v>
      </c>
      <c r="BY333" s="53">
        <f t="shared" si="775"/>
        <v>0</v>
      </c>
      <c r="BZ333" s="10">
        <f t="shared" si="673"/>
        <v>2399.9631750000003</v>
      </c>
      <c r="CA333" s="54">
        <f t="shared" si="674"/>
        <v>0</v>
      </c>
      <c r="CB333" s="10">
        <f t="shared" si="675"/>
        <v>2399.9631750000003</v>
      </c>
      <c r="CC333" s="53" cm="1">
        <f t="array" aca="1" ref="CC333" ca="1">BZ333*CELL("contents",$Q333)</f>
        <v>479.99263500000006</v>
      </c>
      <c r="CD333" s="53" cm="1">
        <f t="array" aca="1" ref="CD333" ca="1">CA333*CELL("contents",$Q333)</f>
        <v>0</v>
      </c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>
        <f t="shared" si="676"/>
        <v>0</v>
      </c>
      <c r="CR333" s="51">
        <f t="shared" si="677"/>
        <v>0</v>
      </c>
      <c r="CS333" s="53">
        <f t="shared" si="678"/>
        <v>0</v>
      </c>
      <c r="CT333" s="53">
        <f t="shared" si="691"/>
        <v>0</v>
      </c>
      <c r="CU333" s="53">
        <f t="shared" si="692"/>
        <v>0</v>
      </c>
      <c r="CV333" s="53">
        <f t="shared" si="693"/>
        <v>0</v>
      </c>
      <c r="CW333" s="53">
        <f t="shared" si="694"/>
        <v>0</v>
      </c>
      <c r="CX333" s="53">
        <f t="shared" si="695"/>
        <v>0</v>
      </c>
      <c r="CY333" s="53">
        <f t="shared" si="696"/>
        <v>0</v>
      </c>
      <c r="CZ333" s="53">
        <f t="shared" si="697"/>
        <v>0</v>
      </c>
      <c r="DA333" s="53">
        <f t="shared" si="698"/>
        <v>0</v>
      </c>
      <c r="DB333" s="53">
        <f t="shared" si="699"/>
        <v>0</v>
      </c>
      <c r="DC333" s="53">
        <f t="shared" si="700"/>
        <v>0</v>
      </c>
      <c r="DD333" s="53">
        <f t="shared" si="701"/>
        <v>0</v>
      </c>
      <c r="DE333" s="10">
        <f t="shared" si="679"/>
        <v>0</v>
      </c>
      <c r="DF333" s="54">
        <f t="shared" si="680"/>
        <v>0</v>
      </c>
      <c r="DG333" s="10">
        <f t="shared" si="681"/>
        <v>0</v>
      </c>
      <c r="DH333" s="53" cm="1">
        <f t="array" aca="1" ref="DH333" ca="1">DE333*CELL("contents",$Q333)</f>
        <v>0</v>
      </c>
      <c r="DI333" s="53" cm="1">
        <f t="array" aca="1" ref="DI333" ca="1">DF333*CELL("contents",$Q333)</f>
        <v>0</v>
      </c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>
        <f t="shared" si="682"/>
        <v>0</v>
      </c>
      <c r="DW333" s="51">
        <f t="shared" si="683"/>
        <v>0</v>
      </c>
      <c r="DX333" s="53">
        <f t="shared" si="776"/>
        <v>0</v>
      </c>
      <c r="DY333" s="53">
        <f t="shared" si="777"/>
        <v>0</v>
      </c>
      <c r="DZ333" s="53">
        <f t="shared" si="778"/>
        <v>0</v>
      </c>
      <c r="EA333" s="53">
        <f t="shared" si="779"/>
        <v>0</v>
      </c>
      <c r="EB333" s="53">
        <f t="shared" si="780"/>
        <v>0</v>
      </c>
      <c r="EC333" s="53">
        <f t="shared" si="781"/>
        <v>0</v>
      </c>
      <c r="ED333" s="53">
        <f t="shared" si="782"/>
        <v>0</v>
      </c>
      <c r="EE333" s="53">
        <f t="shared" si="783"/>
        <v>0</v>
      </c>
      <c r="EF333" s="53">
        <f t="shared" si="784"/>
        <v>0</v>
      </c>
      <c r="EG333" s="53">
        <f t="shared" si="785"/>
        <v>0</v>
      </c>
      <c r="EH333" s="53">
        <f t="shared" si="786"/>
        <v>0</v>
      </c>
      <c r="EI333" s="53">
        <f t="shared" si="787"/>
        <v>0</v>
      </c>
      <c r="EJ333" s="10">
        <f t="shared" si="684"/>
        <v>0</v>
      </c>
      <c r="EK333" s="54">
        <f t="shared" si="685"/>
        <v>0</v>
      </c>
      <c r="EL333" s="10">
        <f t="shared" si="686"/>
        <v>0</v>
      </c>
      <c r="EM333" s="53" cm="1">
        <f t="array" aca="1" ref="EM333" ca="1">EJ333*CELL("contents",$Q333)</f>
        <v>0</v>
      </c>
      <c r="EN333" s="53" cm="1">
        <f t="array" aca="1" ref="EN333" ca="1">EK333*CELL("contents",$Q333)</f>
        <v>0</v>
      </c>
      <c r="EO333" s="11">
        <f t="shared" si="687"/>
        <v>2399.9631750000003</v>
      </c>
      <c r="EP333" s="2">
        <v>1</v>
      </c>
      <c r="EQ333" s="2">
        <f t="shared" ref="EQ333:ET333" si="804">EP333*1.0215</f>
        <v>1.0215000000000001</v>
      </c>
      <c r="ER333" s="2">
        <f t="shared" si="804"/>
        <v>1.0434622500000001</v>
      </c>
      <c r="ES333" s="2">
        <f t="shared" si="804"/>
        <v>1.0658966883750003</v>
      </c>
      <c r="ET333" s="2">
        <f t="shared" si="804"/>
        <v>1.0888134671750629</v>
      </c>
      <c r="EU333" s="53">
        <f t="shared" si="789"/>
        <v>0</v>
      </c>
      <c r="EV333" s="53">
        <f t="shared" si="689"/>
        <v>2399.9631750000003</v>
      </c>
      <c r="EW333" s="69">
        <f t="shared" si="790"/>
        <v>0</v>
      </c>
      <c r="EX333" s="69">
        <f t="shared" si="791"/>
        <v>0</v>
      </c>
      <c r="EY333" s="9">
        <f t="shared" si="703"/>
        <v>0</v>
      </c>
      <c r="EZ333" s="9">
        <f t="shared" si="665"/>
        <v>0</v>
      </c>
      <c r="FA333" s="9">
        <f t="shared" si="666"/>
        <v>0</v>
      </c>
      <c r="FB333" s="9">
        <f t="shared" si="667"/>
        <v>0</v>
      </c>
      <c r="FC333" t="s">
        <v>1541</v>
      </c>
    </row>
    <row r="334" spans="1:159" x14ac:dyDescent="0.25">
      <c r="A334" s="2">
        <v>1.2</v>
      </c>
      <c r="B334" s="3" t="s">
        <v>812</v>
      </c>
      <c r="C334" s="4" t="s">
        <v>157</v>
      </c>
      <c r="D334" s="2" t="s">
        <v>417</v>
      </c>
      <c r="E334" s="21" t="s">
        <v>657</v>
      </c>
      <c r="F334" s="2"/>
      <c r="G334" s="4" t="s">
        <v>151</v>
      </c>
      <c r="H334" s="6" t="s">
        <v>163</v>
      </c>
      <c r="I334" s="4" t="s">
        <v>167</v>
      </c>
      <c r="J334" s="7" t="s">
        <v>154</v>
      </c>
      <c r="K334" s="75">
        <v>115</v>
      </c>
      <c r="L334" s="81">
        <v>115</v>
      </c>
      <c r="M334" s="56">
        <v>0</v>
      </c>
      <c r="N334" s="86">
        <v>0</v>
      </c>
      <c r="O334" s="6" t="s">
        <v>155</v>
      </c>
      <c r="P334" s="2" t="s">
        <v>352</v>
      </c>
      <c r="Q334" s="200">
        <f>VLOOKUP(P334,Contingencies!$A$2:$D$7,4,FALSE)</f>
        <v>0.2</v>
      </c>
      <c r="R334" s="53">
        <f t="shared" si="751"/>
        <v>959.98527000000013</v>
      </c>
      <c r="S334" s="67">
        <f t="shared" si="792"/>
        <v>0</v>
      </c>
      <c r="T334" s="4"/>
      <c r="U334" s="2"/>
      <c r="V334" s="2"/>
      <c r="W334" s="42"/>
      <c r="X334" s="2"/>
      <c r="Y334" s="38"/>
      <c r="Z334" s="38"/>
      <c r="AA334" s="38"/>
      <c r="AB334" s="38"/>
      <c r="AC334" s="38"/>
      <c r="AD334" s="2"/>
      <c r="AE334" s="2"/>
      <c r="AF334" s="2"/>
      <c r="AG334" s="2">
        <f t="shared" si="793"/>
        <v>0</v>
      </c>
      <c r="AH334" s="51">
        <f t="shared" si="668"/>
        <v>0</v>
      </c>
      <c r="AI334" s="53">
        <f t="shared" si="752"/>
        <v>0</v>
      </c>
      <c r="AJ334" s="53">
        <f t="shared" si="753"/>
        <v>0</v>
      </c>
      <c r="AK334" s="53">
        <f t="shared" si="754"/>
        <v>0</v>
      </c>
      <c r="AL334" s="53">
        <f t="shared" si="755"/>
        <v>0</v>
      </c>
      <c r="AM334" s="53">
        <f t="shared" si="756"/>
        <v>0</v>
      </c>
      <c r="AN334" s="53">
        <f t="shared" si="757"/>
        <v>0</v>
      </c>
      <c r="AO334" s="53">
        <f t="shared" si="758"/>
        <v>0</v>
      </c>
      <c r="AP334" s="53">
        <f t="shared" si="759"/>
        <v>0</v>
      </c>
      <c r="AQ334" s="53">
        <f t="shared" si="760"/>
        <v>0</v>
      </c>
      <c r="AR334" s="53">
        <f t="shared" si="761"/>
        <v>0</v>
      </c>
      <c r="AS334" s="53">
        <f t="shared" si="762"/>
        <v>0</v>
      </c>
      <c r="AT334" s="53">
        <f t="shared" si="763"/>
        <v>0</v>
      </c>
      <c r="AU334" s="10">
        <f t="shared" si="669"/>
        <v>0</v>
      </c>
      <c r="AV334" s="54">
        <f t="shared" si="690"/>
        <v>0</v>
      </c>
      <c r="AW334" s="10">
        <f t="shared" si="670"/>
        <v>0</v>
      </c>
      <c r="AX334" s="53" cm="1">
        <f t="array" aca="1" ref="AX334" ca="1">AU334*CELL("contents",$Q334)</f>
        <v>0</v>
      </c>
      <c r="AY334" s="53" cm="1">
        <f t="array" aca="1" ref="AY334" ca="1">AV334*CELL("contents",$Q334)</f>
        <v>0</v>
      </c>
      <c r="AZ334" s="2"/>
      <c r="BA334" s="2"/>
      <c r="BB334" s="2"/>
      <c r="BC334" s="2"/>
      <c r="BD334" s="2"/>
      <c r="BE334" s="2"/>
      <c r="BF334" s="2"/>
      <c r="BG334" s="2"/>
      <c r="BH334" s="38"/>
      <c r="BI334" s="4">
        <v>20</v>
      </c>
      <c r="BJ334" s="4">
        <v>20</v>
      </c>
      <c r="BK334" s="2"/>
      <c r="BL334" s="2">
        <f t="shared" si="671"/>
        <v>40</v>
      </c>
      <c r="BM334" s="51">
        <f t="shared" si="672"/>
        <v>0.26666666666666666</v>
      </c>
      <c r="BN334" s="53">
        <f t="shared" si="764"/>
        <v>0</v>
      </c>
      <c r="BO334" s="53">
        <f t="shared" si="765"/>
        <v>0</v>
      </c>
      <c r="BP334" s="53">
        <f t="shared" si="766"/>
        <v>0</v>
      </c>
      <c r="BQ334" s="53">
        <f t="shared" si="767"/>
        <v>0</v>
      </c>
      <c r="BR334" s="53">
        <f t="shared" si="768"/>
        <v>0</v>
      </c>
      <c r="BS334" s="53">
        <f t="shared" si="769"/>
        <v>0</v>
      </c>
      <c r="BT334" s="53">
        <f t="shared" si="770"/>
        <v>0</v>
      </c>
      <c r="BU334" s="53">
        <f t="shared" si="771"/>
        <v>0</v>
      </c>
      <c r="BV334" s="53">
        <f t="shared" si="772"/>
        <v>0</v>
      </c>
      <c r="BW334" s="53">
        <f t="shared" si="773"/>
        <v>2399.9631750000003</v>
      </c>
      <c r="BX334" s="53">
        <f t="shared" si="774"/>
        <v>2399.9631750000003</v>
      </c>
      <c r="BY334" s="53">
        <f t="shared" si="775"/>
        <v>0</v>
      </c>
      <c r="BZ334" s="10">
        <f t="shared" si="673"/>
        <v>4799.9263500000006</v>
      </c>
      <c r="CA334" s="54">
        <f t="shared" si="674"/>
        <v>0</v>
      </c>
      <c r="CB334" s="10">
        <f t="shared" si="675"/>
        <v>4799.9263500000006</v>
      </c>
      <c r="CC334" s="53" cm="1">
        <f t="array" aca="1" ref="CC334" ca="1">BZ334*CELL("contents",$Q334)</f>
        <v>959.98527000000013</v>
      </c>
      <c r="CD334" s="53" cm="1">
        <f t="array" aca="1" ref="CD334" ca="1">CA334*CELL("contents",$Q334)</f>
        <v>0</v>
      </c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>
        <f t="shared" si="676"/>
        <v>0</v>
      </c>
      <c r="CR334" s="51">
        <f t="shared" si="677"/>
        <v>0</v>
      </c>
      <c r="CS334" s="53">
        <f t="shared" si="678"/>
        <v>0</v>
      </c>
      <c r="CT334" s="53">
        <f t="shared" si="691"/>
        <v>0</v>
      </c>
      <c r="CU334" s="53">
        <f t="shared" si="692"/>
        <v>0</v>
      </c>
      <c r="CV334" s="53">
        <f t="shared" si="693"/>
        <v>0</v>
      </c>
      <c r="CW334" s="53">
        <f t="shared" si="694"/>
        <v>0</v>
      </c>
      <c r="CX334" s="53">
        <f t="shared" si="695"/>
        <v>0</v>
      </c>
      <c r="CY334" s="53">
        <f t="shared" si="696"/>
        <v>0</v>
      </c>
      <c r="CZ334" s="53">
        <f t="shared" si="697"/>
        <v>0</v>
      </c>
      <c r="DA334" s="53">
        <f t="shared" si="698"/>
        <v>0</v>
      </c>
      <c r="DB334" s="53">
        <f t="shared" si="699"/>
        <v>0</v>
      </c>
      <c r="DC334" s="53">
        <f t="shared" si="700"/>
        <v>0</v>
      </c>
      <c r="DD334" s="53">
        <f t="shared" si="701"/>
        <v>0</v>
      </c>
      <c r="DE334" s="10">
        <f t="shared" si="679"/>
        <v>0</v>
      </c>
      <c r="DF334" s="54">
        <f t="shared" si="680"/>
        <v>0</v>
      </c>
      <c r="DG334" s="10">
        <f t="shared" si="681"/>
        <v>0</v>
      </c>
      <c r="DH334" s="53" cm="1">
        <f t="array" aca="1" ref="DH334" ca="1">DE334*CELL("contents",$Q334)</f>
        <v>0</v>
      </c>
      <c r="DI334" s="53" cm="1">
        <f t="array" aca="1" ref="DI334" ca="1">DF334*CELL("contents",$Q334)</f>
        <v>0</v>
      </c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>
        <f t="shared" si="682"/>
        <v>0</v>
      </c>
      <c r="DW334" s="51">
        <f t="shared" si="683"/>
        <v>0</v>
      </c>
      <c r="DX334" s="53">
        <f t="shared" si="776"/>
        <v>0</v>
      </c>
      <c r="DY334" s="53">
        <f t="shared" si="777"/>
        <v>0</v>
      </c>
      <c r="DZ334" s="53">
        <f t="shared" si="778"/>
        <v>0</v>
      </c>
      <c r="EA334" s="53">
        <f t="shared" si="779"/>
        <v>0</v>
      </c>
      <c r="EB334" s="53">
        <f t="shared" si="780"/>
        <v>0</v>
      </c>
      <c r="EC334" s="53">
        <f t="shared" si="781"/>
        <v>0</v>
      </c>
      <c r="ED334" s="53">
        <f t="shared" si="782"/>
        <v>0</v>
      </c>
      <c r="EE334" s="53">
        <f t="shared" si="783"/>
        <v>0</v>
      </c>
      <c r="EF334" s="53">
        <f t="shared" si="784"/>
        <v>0</v>
      </c>
      <c r="EG334" s="53">
        <f t="shared" si="785"/>
        <v>0</v>
      </c>
      <c r="EH334" s="53">
        <f t="shared" si="786"/>
        <v>0</v>
      </c>
      <c r="EI334" s="53">
        <f t="shared" si="787"/>
        <v>0</v>
      </c>
      <c r="EJ334" s="10">
        <f t="shared" si="684"/>
        <v>0</v>
      </c>
      <c r="EK334" s="54">
        <f t="shared" si="685"/>
        <v>0</v>
      </c>
      <c r="EL334" s="10">
        <f t="shared" si="686"/>
        <v>0</v>
      </c>
      <c r="EM334" s="53" cm="1">
        <f t="array" aca="1" ref="EM334" ca="1">EJ334*CELL("contents",$Q334)</f>
        <v>0</v>
      </c>
      <c r="EN334" s="53" cm="1">
        <f t="array" aca="1" ref="EN334" ca="1">EK334*CELL("contents",$Q334)</f>
        <v>0</v>
      </c>
      <c r="EO334" s="11">
        <f t="shared" si="687"/>
        <v>4799.9263500000006</v>
      </c>
      <c r="EP334" s="2">
        <v>1</v>
      </c>
      <c r="EQ334" s="2">
        <f t="shared" ref="EQ334:ET334" si="805">EP334*1.0215</f>
        <v>1.0215000000000001</v>
      </c>
      <c r="ER334" s="2">
        <f t="shared" si="805"/>
        <v>1.0434622500000001</v>
      </c>
      <c r="ES334" s="2">
        <f t="shared" si="805"/>
        <v>1.0658966883750003</v>
      </c>
      <c r="ET334" s="2">
        <f t="shared" si="805"/>
        <v>1.0888134671750629</v>
      </c>
      <c r="EU334" s="53">
        <f t="shared" si="789"/>
        <v>0</v>
      </c>
      <c r="EV334" s="53">
        <f t="shared" si="689"/>
        <v>4799.9263500000006</v>
      </c>
      <c r="EW334" s="69">
        <f t="shared" si="790"/>
        <v>0</v>
      </c>
      <c r="EX334" s="69">
        <f t="shared" si="791"/>
        <v>0</v>
      </c>
      <c r="EY334" s="9">
        <f t="shared" si="703"/>
        <v>0</v>
      </c>
      <c r="EZ334" s="9">
        <f t="shared" si="665"/>
        <v>0</v>
      </c>
      <c r="FA334" s="9">
        <f t="shared" si="666"/>
        <v>0</v>
      </c>
      <c r="FB334" s="9">
        <f t="shared" si="667"/>
        <v>0</v>
      </c>
      <c r="FC334" t="s">
        <v>1541</v>
      </c>
    </row>
    <row r="335" spans="1:159" ht="25.5" x14ac:dyDescent="0.25">
      <c r="A335" s="2">
        <v>1.2</v>
      </c>
      <c r="B335" s="3" t="s">
        <v>813</v>
      </c>
      <c r="C335" s="4" t="s">
        <v>157</v>
      </c>
      <c r="D335" s="2" t="s">
        <v>706</v>
      </c>
      <c r="E335" s="21" t="s">
        <v>707</v>
      </c>
      <c r="F335" s="2"/>
      <c r="G335" s="4" t="s">
        <v>151</v>
      </c>
      <c r="H335" s="6" t="s">
        <v>163</v>
      </c>
      <c r="I335" s="4" t="s">
        <v>167</v>
      </c>
      <c r="J335" s="7" t="s">
        <v>154</v>
      </c>
      <c r="K335" s="75">
        <v>115</v>
      </c>
      <c r="L335" s="81">
        <v>115</v>
      </c>
      <c r="M335" s="56">
        <v>0</v>
      </c>
      <c r="N335" s="86">
        <v>0</v>
      </c>
      <c r="O335" s="6" t="s">
        <v>155</v>
      </c>
      <c r="P335" s="2" t="s">
        <v>352</v>
      </c>
      <c r="Q335" s="200">
        <f>VLOOKUP(P335,Contingencies!$A$2:$D$7,4,FALSE)</f>
        <v>0.2</v>
      </c>
      <c r="R335" s="53">
        <f t="shared" si="751"/>
        <v>1691.6040000000003</v>
      </c>
      <c r="S335" s="67">
        <f t="shared" si="792"/>
        <v>0</v>
      </c>
      <c r="T335" s="4"/>
      <c r="U335" s="2"/>
      <c r="V335" s="2"/>
      <c r="W335" s="37">
        <v>36</v>
      </c>
      <c r="X335" s="4">
        <v>36</v>
      </c>
      <c r="Y335" s="38"/>
      <c r="Z335" s="38"/>
      <c r="AA335" s="38"/>
      <c r="AB335" s="38"/>
      <c r="AC335" s="38"/>
      <c r="AD335" s="2"/>
      <c r="AE335" s="2"/>
      <c r="AF335" s="2"/>
      <c r="AG335" s="2">
        <f t="shared" si="793"/>
        <v>72</v>
      </c>
      <c r="AH335" s="51">
        <f t="shared" si="668"/>
        <v>0.48</v>
      </c>
      <c r="AI335" s="53">
        <f t="shared" si="752"/>
        <v>0</v>
      </c>
      <c r="AJ335" s="53">
        <f t="shared" si="753"/>
        <v>0</v>
      </c>
      <c r="AK335" s="53">
        <f t="shared" si="754"/>
        <v>4229.01</v>
      </c>
      <c r="AL335" s="53">
        <f t="shared" si="755"/>
        <v>4229.01</v>
      </c>
      <c r="AM335" s="53">
        <f t="shared" si="756"/>
        <v>0</v>
      </c>
      <c r="AN335" s="53">
        <f t="shared" si="757"/>
        <v>0</v>
      </c>
      <c r="AO335" s="53">
        <f t="shared" si="758"/>
        <v>0</v>
      </c>
      <c r="AP335" s="53">
        <f t="shared" si="759"/>
        <v>0</v>
      </c>
      <c r="AQ335" s="53">
        <f t="shared" si="760"/>
        <v>0</v>
      </c>
      <c r="AR335" s="53">
        <f t="shared" si="761"/>
        <v>0</v>
      </c>
      <c r="AS335" s="53">
        <f t="shared" si="762"/>
        <v>0</v>
      </c>
      <c r="AT335" s="53">
        <f t="shared" si="763"/>
        <v>0</v>
      </c>
      <c r="AU335" s="10">
        <f t="shared" si="669"/>
        <v>8458.02</v>
      </c>
      <c r="AV335" s="54">
        <f t="shared" si="690"/>
        <v>0</v>
      </c>
      <c r="AW335" s="10">
        <f t="shared" si="670"/>
        <v>8458.02</v>
      </c>
      <c r="AX335" s="53" cm="1">
        <f t="array" aca="1" ref="AX335" ca="1">AU335*CELL("contents",$Q335)</f>
        <v>1691.6040000000003</v>
      </c>
      <c r="AY335" s="53" cm="1">
        <f t="array" aca="1" ref="AY335" ca="1">AV335*CELL("contents",$Q335)</f>
        <v>0</v>
      </c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>
        <f t="shared" si="671"/>
        <v>0</v>
      </c>
      <c r="BM335" s="51">
        <f t="shared" si="672"/>
        <v>0</v>
      </c>
      <c r="BN335" s="53">
        <f t="shared" si="764"/>
        <v>0</v>
      </c>
      <c r="BO335" s="53">
        <f t="shared" si="765"/>
        <v>0</v>
      </c>
      <c r="BP335" s="53">
        <f t="shared" si="766"/>
        <v>0</v>
      </c>
      <c r="BQ335" s="53">
        <f t="shared" si="767"/>
        <v>0</v>
      </c>
      <c r="BR335" s="53">
        <f t="shared" si="768"/>
        <v>0</v>
      </c>
      <c r="BS335" s="53">
        <f t="shared" si="769"/>
        <v>0</v>
      </c>
      <c r="BT335" s="53">
        <f t="shared" si="770"/>
        <v>0</v>
      </c>
      <c r="BU335" s="53">
        <f t="shared" si="771"/>
        <v>0</v>
      </c>
      <c r="BV335" s="53">
        <f t="shared" si="772"/>
        <v>0</v>
      </c>
      <c r="BW335" s="53">
        <f t="shared" si="773"/>
        <v>0</v>
      </c>
      <c r="BX335" s="53">
        <f t="shared" si="774"/>
        <v>0</v>
      </c>
      <c r="BY335" s="53">
        <f t="shared" si="775"/>
        <v>0</v>
      </c>
      <c r="BZ335" s="10">
        <f t="shared" si="673"/>
        <v>0</v>
      </c>
      <c r="CA335" s="54">
        <f t="shared" si="674"/>
        <v>0</v>
      </c>
      <c r="CB335" s="10">
        <f t="shared" si="675"/>
        <v>0</v>
      </c>
      <c r="CC335" s="53" cm="1">
        <f t="array" aca="1" ref="CC335" ca="1">BZ335*CELL("contents",$Q335)</f>
        <v>0</v>
      </c>
      <c r="CD335" s="53" cm="1">
        <f t="array" aca="1" ref="CD335" ca="1">CA335*CELL("contents",$Q335)</f>
        <v>0</v>
      </c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>
        <f t="shared" si="676"/>
        <v>0</v>
      </c>
      <c r="CR335" s="51">
        <f t="shared" si="677"/>
        <v>0</v>
      </c>
      <c r="CS335" s="53">
        <f t="shared" si="678"/>
        <v>0</v>
      </c>
      <c r="CT335" s="53">
        <f t="shared" si="691"/>
        <v>0</v>
      </c>
      <c r="CU335" s="53">
        <f t="shared" si="692"/>
        <v>0</v>
      </c>
      <c r="CV335" s="53">
        <f t="shared" si="693"/>
        <v>0</v>
      </c>
      <c r="CW335" s="53">
        <f t="shared" si="694"/>
        <v>0</v>
      </c>
      <c r="CX335" s="53">
        <f t="shared" si="695"/>
        <v>0</v>
      </c>
      <c r="CY335" s="53">
        <f t="shared" si="696"/>
        <v>0</v>
      </c>
      <c r="CZ335" s="53">
        <f t="shared" si="697"/>
        <v>0</v>
      </c>
      <c r="DA335" s="53">
        <f t="shared" si="698"/>
        <v>0</v>
      </c>
      <c r="DB335" s="53">
        <f t="shared" si="699"/>
        <v>0</v>
      </c>
      <c r="DC335" s="53">
        <f t="shared" si="700"/>
        <v>0</v>
      </c>
      <c r="DD335" s="53">
        <f t="shared" si="701"/>
        <v>0</v>
      </c>
      <c r="DE335" s="10">
        <f t="shared" si="679"/>
        <v>0</v>
      </c>
      <c r="DF335" s="54">
        <f t="shared" si="680"/>
        <v>0</v>
      </c>
      <c r="DG335" s="10">
        <f t="shared" si="681"/>
        <v>0</v>
      </c>
      <c r="DH335" s="53" cm="1">
        <f t="array" aca="1" ref="DH335" ca="1">DE335*CELL("contents",$Q335)</f>
        <v>0</v>
      </c>
      <c r="DI335" s="53" cm="1">
        <f t="array" aca="1" ref="DI335" ca="1">DF335*CELL("contents",$Q335)</f>
        <v>0</v>
      </c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>
        <f t="shared" si="682"/>
        <v>0</v>
      </c>
      <c r="DW335" s="51">
        <f t="shared" si="683"/>
        <v>0</v>
      </c>
      <c r="DX335" s="53">
        <f t="shared" si="776"/>
        <v>0</v>
      </c>
      <c r="DY335" s="53">
        <f t="shared" si="777"/>
        <v>0</v>
      </c>
      <c r="DZ335" s="53">
        <f t="shared" si="778"/>
        <v>0</v>
      </c>
      <c r="EA335" s="53">
        <f t="shared" si="779"/>
        <v>0</v>
      </c>
      <c r="EB335" s="53">
        <f t="shared" si="780"/>
        <v>0</v>
      </c>
      <c r="EC335" s="53">
        <f t="shared" si="781"/>
        <v>0</v>
      </c>
      <c r="ED335" s="53">
        <f t="shared" si="782"/>
        <v>0</v>
      </c>
      <c r="EE335" s="53">
        <f t="shared" si="783"/>
        <v>0</v>
      </c>
      <c r="EF335" s="53">
        <f t="shared" si="784"/>
        <v>0</v>
      </c>
      <c r="EG335" s="53">
        <f t="shared" si="785"/>
        <v>0</v>
      </c>
      <c r="EH335" s="53">
        <f t="shared" si="786"/>
        <v>0</v>
      </c>
      <c r="EI335" s="53">
        <f t="shared" si="787"/>
        <v>0</v>
      </c>
      <c r="EJ335" s="10">
        <f t="shared" si="684"/>
        <v>0</v>
      </c>
      <c r="EK335" s="54">
        <f t="shared" si="685"/>
        <v>0</v>
      </c>
      <c r="EL335" s="10">
        <f t="shared" si="686"/>
        <v>0</v>
      </c>
      <c r="EM335" s="53" cm="1">
        <f t="array" aca="1" ref="EM335" ca="1">EJ335*CELL("contents",$Q335)</f>
        <v>0</v>
      </c>
      <c r="EN335" s="53" cm="1">
        <f t="array" aca="1" ref="EN335" ca="1">EK335*CELL("contents",$Q335)</f>
        <v>0</v>
      </c>
      <c r="EO335" s="11">
        <f t="shared" si="687"/>
        <v>8458.02</v>
      </c>
      <c r="EP335" s="2">
        <v>1</v>
      </c>
      <c r="EQ335" s="2">
        <f t="shared" ref="EQ335:ET335" si="806">EP335*1.0215</f>
        <v>1.0215000000000001</v>
      </c>
      <c r="ER335" s="2">
        <f t="shared" si="806"/>
        <v>1.0434622500000001</v>
      </c>
      <c r="ES335" s="2">
        <f t="shared" si="806"/>
        <v>1.0658966883750003</v>
      </c>
      <c r="ET335" s="2">
        <f t="shared" si="806"/>
        <v>1.0888134671750629</v>
      </c>
      <c r="EU335" s="53">
        <f t="shared" si="789"/>
        <v>8458.02</v>
      </c>
      <c r="EV335" s="53">
        <f t="shared" si="689"/>
        <v>0</v>
      </c>
      <c r="EW335" s="69">
        <f t="shared" si="790"/>
        <v>0</v>
      </c>
      <c r="EX335" s="69">
        <f t="shared" si="791"/>
        <v>0</v>
      </c>
      <c r="EY335" s="9">
        <f t="shared" si="703"/>
        <v>0</v>
      </c>
      <c r="EZ335" s="9">
        <f t="shared" si="665"/>
        <v>0</v>
      </c>
      <c r="FA335" s="9">
        <f t="shared" si="666"/>
        <v>0</v>
      </c>
      <c r="FB335" s="9">
        <f t="shared" si="667"/>
        <v>0</v>
      </c>
      <c r="FC335" t="s">
        <v>1541</v>
      </c>
    </row>
    <row r="336" spans="1:159" ht="25.5" x14ac:dyDescent="0.25">
      <c r="A336" s="2">
        <v>1.2</v>
      </c>
      <c r="B336" s="3" t="s">
        <v>813</v>
      </c>
      <c r="C336" s="4" t="s">
        <v>157</v>
      </c>
      <c r="D336" s="2" t="s">
        <v>706</v>
      </c>
      <c r="E336" s="21" t="s">
        <v>707</v>
      </c>
      <c r="F336" s="2"/>
      <c r="G336" s="4" t="s">
        <v>347</v>
      </c>
      <c r="H336" s="6" t="s">
        <v>347</v>
      </c>
      <c r="I336" s="4"/>
      <c r="J336" s="4" t="s">
        <v>154</v>
      </c>
      <c r="K336" s="75"/>
      <c r="L336" s="80">
        <v>1</v>
      </c>
      <c r="M336" s="56">
        <v>0</v>
      </c>
      <c r="N336" s="86">
        <v>0.53</v>
      </c>
      <c r="O336" s="6" t="s">
        <v>155</v>
      </c>
      <c r="P336" s="2" t="s">
        <v>352</v>
      </c>
      <c r="Q336" s="200">
        <f>VLOOKUP(P336,Contingencies!$A$2:$D$7,4,FALSE)</f>
        <v>0.2</v>
      </c>
      <c r="R336" s="53">
        <f t="shared" si="751"/>
        <v>200</v>
      </c>
      <c r="S336" s="67">
        <f t="shared" si="792"/>
        <v>0</v>
      </c>
      <c r="T336" s="4"/>
      <c r="U336" s="2"/>
      <c r="V336" s="2"/>
      <c r="W336" s="37">
        <v>1000</v>
      </c>
      <c r="X336" s="4"/>
      <c r="Y336" s="38"/>
      <c r="Z336" s="38"/>
      <c r="AA336" s="38"/>
      <c r="AB336" s="38"/>
      <c r="AC336" s="38"/>
      <c r="AD336" s="2"/>
      <c r="AE336" s="2"/>
      <c r="AF336" s="2"/>
      <c r="AG336" s="2">
        <f t="shared" si="793"/>
        <v>0</v>
      </c>
      <c r="AH336" s="51">
        <f t="shared" si="668"/>
        <v>0</v>
      </c>
      <c r="AI336" s="53">
        <f t="shared" si="752"/>
        <v>0</v>
      </c>
      <c r="AJ336" s="53">
        <f t="shared" si="753"/>
        <v>0</v>
      </c>
      <c r="AK336" s="53">
        <f t="shared" si="754"/>
        <v>1000</v>
      </c>
      <c r="AL336" s="53">
        <f t="shared" si="755"/>
        <v>0</v>
      </c>
      <c r="AM336" s="53">
        <f t="shared" si="756"/>
        <v>0</v>
      </c>
      <c r="AN336" s="53">
        <f t="shared" si="757"/>
        <v>0</v>
      </c>
      <c r="AO336" s="53">
        <f t="shared" si="758"/>
        <v>0</v>
      </c>
      <c r="AP336" s="53">
        <f t="shared" si="759"/>
        <v>0</v>
      </c>
      <c r="AQ336" s="53">
        <f t="shared" si="760"/>
        <v>0</v>
      </c>
      <c r="AR336" s="53">
        <f t="shared" si="761"/>
        <v>0</v>
      </c>
      <c r="AS336" s="53">
        <f t="shared" si="762"/>
        <v>0</v>
      </c>
      <c r="AT336" s="53">
        <f t="shared" si="763"/>
        <v>0</v>
      </c>
      <c r="AU336" s="10">
        <f t="shared" si="669"/>
        <v>1000</v>
      </c>
      <c r="AV336" s="54">
        <f t="shared" si="690"/>
        <v>0</v>
      </c>
      <c r="AW336" s="10">
        <f t="shared" si="670"/>
        <v>1000</v>
      </c>
      <c r="AX336" s="53" cm="1">
        <f t="array" aca="1" ref="AX336" ca="1">AU336*CELL("contents",$Q336)</f>
        <v>200</v>
      </c>
      <c r="AY336" s="53" cm="1">
        <f t="array" aca="1" ref="AY336" ca="1">AV336*CELL("contents",$Q336)</f>
        <v>0</v>
      </c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>
        <f t="shared" si="671"/>
        <v>0</v>
      </c>
      <c r="BM336" s="51">
        <f t="shared" si="672"/>
        <v>0</v>
      </c>
      <c r="BN336" s="53">
        <f t="shared" si="764"/>
        <v>0</v>
      </c>
      <c r="BO336" s="53">
        <f t="shared" si="765"/>
        <v>0</v>
      </c>
      <c r="BP336" s="53">
        <f t="shared" si="766"/>
        <v>0</v>
      </c>
      <c r="BQ336" s="53">
        <f t="shared" si="767"/>
        <v>0</v>
      </c>
      <c r="BR336" s="53">
        <f t="shared" si="768"/>
        <v>0</v>
      </c>
      <c r="BS336" s="53">
        <f t="shared" si="769"/>
        <v>0</v>
      </c>
      <c r="BT336" s="53">
        <f t="shared" si="770"/>
        <v>0</v>
      </c>
      <c r="BU336" s="53">
        <f t="shared" si="771"/>
        <v>0</v>
      </c>
      <c r="BV336" s="53">
        <f t="shared" si="772"/>
        <v>0</v>
      </c>
      <c r="BW336" s="53">
        <f t="shared" si="773"/>
        <v>0</v>
      </c>
      <c r="BX336" s="53">
        <f t="shared" si="774"/>
        <v>0</v>
      </c>
      <c r="BY336" s="53">
        <f t="shared" si="775"/>
        <v>0</v>
      </c>
      <c r="BZ336" s="10">
        <f t="shared" si="673"/>
        <v>0</v>
      </c>
      <c r="CA336" s="54">
        <f t="shared" si="674"/>
        <v>0</v>
      </c>
      <c r="CB336" s="10">
        <f t="shared" si="675"/>
        <v>0</v>
      </c>
      <c r="CC336" s="53" cm="1">
        <f t="array" aca="1" ref="CC336" ca="1">BZ336*CELL("contents",$Q336)</f>
        <v>0</v>
      </c>
      <c r="CD336" s="53" cm="1">
        <f t="array" aca="1" ref="CD336" ca="1">CA336*CELL("contents",$Q336)</f>
        <v>0</v>
      </c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>
        <f t="shared" si="676"/>
        <v>0</v>
      </c>
      <c r="CR336" s="51">
        <f t="shared" si="677"/>
        <v>0</v>
      </c>
      <c r="CS336" s="53">
        <f t="shared" si="678"/>
        <v>0</v>
      </c>
      <c r="CT336" s="53">
        <f t="shared" si="691"/>
        <v>0</v>
      </c>
      <c r="CU336" s="53">
        <f t="shared" si="692"/>
        <v>0</v>
      </c>
      <c r="CV336" s="53">
        <f t="shared" si="693"/>
        <v>0</v>
      </c>
      <c r="CW336" s="53">
        <f t="shared" si="694"/>
        <v>0</v>
      </c>
      <c r="CX336" s="53">
        <f t="shared" si="695"/>
        <v>0</v>
      </c>
      <c r="CY336" s="53">
        <f t="shared" si="696"/>
        <v>0</v>
      </c>
      <c r="CZ336" s="53">
        <f t="shared" si="697"/>
        <v>0</v>
      </c>
      <c r="DA336" s="53">
        <f t="shared" si="698"/>
        <v>0</v>
      </c>
      <c r="DB336" s="53">
        <f t="shared" si="699"/>
        <v>0</v>
      </c>
      <c r="DC336" s="53">
        <f t="shared" si="700"/>
        <v>0</v>
      </c>
      <c r="DD336" s="53">
        <f t="shared" si="701"/>
        <v>0</v>
      </c>
      <c r="DE336" s="10">
        <f t="shared" si="679"/>
        <v>0</v>
      </c>
      <c r="DF336" s="54">
        <f t="shared" si="680"/>
        <v>0</v>
      </c>
      <c r="DG336" s="10">
        <f t="shared" si="681"/>
        <v>0</v>
      </c>
      <c r="DH336" s="53" cm="1">
        <f t="array" aca="1" ref="DH336" ca="1">DE336*CELL("contents",$Q336)</f>
        <v>0</v>
      </c>
      <c r="DI336" s="53" cm="1">
        <f t="array" aca="1" ref="DI336" ca="1">DF336*CELL("contents",$Q336)</f>
        <v>0</v>
      </c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>
        <f t="shared" si="682"/>
        <v>0</v>
      </c>
      <c r="DW336" s="51">
        <f t="shared" si="683"/>
        <v>0</v>
      </c>
      <c r="DX336" s="53">
        <f t="shared" si="776"/>
        <v>0</v>
      </c>
      <c r="DY336" s="53">
        <f t="shared" si="777"/>
        <v>0</v>
      </c>
      <c r="DZ336" s="53">
        <f t="shared" si="778"/>
        <v>0</v>
      </c>
      <c r="EA336" s="53">
        <f t="shared" si="779"/>
        <v>0</v>
      </c>
      <c r="EB336" s="53">
        <f t="shared" si="780"/>
        <v>0</v>
      </c>
      <c r="EC336" s="53">
        <f t="shared" si="781"/>
        <v>0</v>
      </c>
      <c r="ED336" s="53">
        <f t="shared" si="782"/>
        <v>0</v>
      </c>
      <c r="EE336" s="53">
        <f t="shared" si="783"/>
        <v>0</v>
      </c>
      <c r="EF336" s="53">
        <f t="shared" si="784"/>
        <v>0</v>
      </c>
      <c r="EG336" s="53">
        <f t="shared" si="785"/>
        <v>0</v>
      </c>
      <c r="EH336" s="53">
        <f t="shared" si="786"/>
        <v>0</v>
      </c>
      <c r="EI336" s="53">
        <f t="shared" si="787"/>
        <v>0</v>
      </c>
      <c r="EJ336" s="10">
        <f t="shared" si="684"/>
        <v>0</v>
      </c>
      <c r="EK336" s="54">
        <f t="shared" si="685"/>
        <v>0</v>
      </c>
      <c r="EL336" s="10">
        <f t="shared" si="686"/>
        <v>0</v>
      </c>
      <c r="EM336" s="53" cm="1">
        <f t="array" aca="1" ref="EM336" ca="1">EJ336*CELL("contents",$Q336)</f>
        <v>0</v>
      </c>
      <c r="EN336" s="53" cm="1">
        <f t="array" aca="1" ref="EN336" ca="1">EK336*CELL("contents",$Q336)</f>
        <v>0</v>
      </c>
      <c r="EO336" s="11">
        <f t="shared" si="687"/>
        <v>1000</v>
      </c>
      <c r="EP336" s="2">
        <v>1</v>
      </c>
      <c r="EQ336" s="2">
        <f t="shared" ref="EQ336:ET336" si="807">EP336*1.0215</f>
        <v>1.0215000000000001</v>
      </c>
      <c r="ER336" s="2">
        <f t="shared" si="807"/>
        <v>1.0434622500000001</v>
      </c>
      <c r="ES336" s="2">
        <f t="shared" si="807"/>
        <v>1.0658966883750003</v>
      </c>
      <c r="ET336" s="2">
        <f t="shared" si="807"/>
        <v>1.0888134671750629</v>
      </c>
      <c r="EU336" s="53">
        <f t="shared" si="789"/>
        <v>0</v>
      </c>
      <c r="EV336" s="53">
        <f t="shared" si="689"/>
        <v>0</v>
      </c>
      <c r="EW336" s="69">
        <f t="shared" si="790"/>
        <v>0</v>
      </c>
      <c r="EX336" s="69">
        <f t="shared" si="791"/>
        <v>0</v>
      </c>
      <c r="EY336" s="9">
        <f t="shared" si="703"/>
        <v>0</v>
      </c>
      <c r="EZ336" s="9">
        <f t="shared" ref="EZ336:EZ399" si="808">EV336*$M336</f>
        <v>0</v>
      </c>
      <c r="FA336" s="9">
        <f t="shared" ref="FA336:FA399" si="809">EW336*$M336</f>
        <v>0</v>
      </c>
      <c r="FB336" s="9">
        <f t="shared" ref="FB336:FB399" si="810">EX336*$M336</f>
        <v>0</v>
      </c>
      <c r="FC336" t="s">
        <v>1541</v>
      </c>
    </row>
    <row r="337" spans="1:159" ht="25.5" x14ac:dyDescent="0.25">
      <c r="A337" s="2">
        <v>1.2</v>
      </c>
      <c r="B337" s="3" t="s">
        <v>814</v>
      </c>
      <c r="C337" s="4" t="s">
        <v>157</v>
      </c>
      <c r="D337" s="2" t="s">
        <v>815</v>
      </c>
      <c r="E337" s="21" t="s">
        <v>816</v>
      </c>
      <c r="F337" s="2"/>
      <c r="G337" s="4" t="s">
        <v>151</v>
      </c>
      <c r="H337" s="6" t="s">
        <v>163</v>
      </c>
      <c r="I337" s="4" t="s">
        <v>167</v>
      </c>
      <c r="J337" s="7" t="s">
        <v>154</v>
      </c>
      <c r="K337" s="75">
        <v>115</v>
      </c>
      <c r="L337" s="81">
        <v>115</v>
      </c>
      <c r="M337" s="56">
        <v>0</v>
      </c>
      <c r="N337" s="86">
        <v>0</v>
      </c>
      <c r="O337" s="6" t="s">
        <v>155</v>
      </c>
      <c r="P337" s="2" t="s">
        <v>352</v>
      </c>
      <c r="Q337" s="200">
        <f>VLOOKUP(P337,Contingencies!$A$2:$D$7,4,FALSE)</f>
        <v>0.2</v>
      </c>
      <c r="R337" s="53">
        <f t="shared" si="751"/>
        <v>375.91200000000003</v>
      </c>
      <c r="S337" s="67">
        <f t="shared" si="792"/>
        <v>0</v>
      </c>
      <c r="T337" s="4"/>
      <c r="U337" s="37">
        <v>16</v>
      </c>
      <c r="V337" s="2"/>
      <c r="W337" s="42"/>
      <c r="X337" s="2"/>
      <c r="Y337" s="38"/>
      <c r="Z337" s="38"/>
      <c r="AA337" s="38"/>
      <c r="AB337" s="38"/>
      <c r="AC337" s="38"/>
      <c r="AD337" s="2"/>
      <c r="AE337" s="2"/>
      <c r="AF337" s="2"/>
      <c r="AG337" s="2">
        <f t="shared" si="793"/>
        <v>16</v>
      </c>
      <c r="AH337" s="51">
        <f t="shared" ref="AH337:AH400" si="811">(AG337/1800)*12</f>
        <v>0.10666666666666666</v>
      </c>
      <c r="AI337" s="53">
        <f t="shared" si="752"/>
        <v>1879.5600000000002</v>
      </c>
      <c r="AJ337" s="53">
        <f t="shared" si="753"/>
        <v>0</v>
      </c>
      <c r="AK337" s="53">
        <f t="shared" si="754"/>
        <v>0</v>
      </c>
      <c r="AL337" s="53">
        <f t="shared" si="755"/>
        <v>0</v>
      </c>
      <c r="AM337" s="53">
        <f t="shared" si="756"/>
        <v>0</v>
      </c>
      <c r="AN337" s="53">
        <f t="shared" si="757"/>
        <v>0</v>
      </c>
      <c r="AO337" s="53">
        <f t="shared" si="758"/>
        <v>0</v>
      </c>
      <c r="AP337" s="53">
        <f t="shared" si="759"/>
        <v>0</v>
      </c>
      <c r="AQ337" s="53">
        <f t="shared" si="760"/>
        <v>0</v>
      </c>
      <c r="AR337" s="53">
        <f t="shared" si="761"/>
        <v>0</v>
      </c>
      <c r="AS337" s="53">
        <f t="shared" si="762"/>
        <v>0</v>
      </c>
      <c r="AT337" s="53">
        <f t="shared" si="763"/>
        <v>0</v>
      </c>
      <c r="AU337" s="10">
        <f t="shared" ref="AU337:AU400" si="812">SUM(AI337:AT337)</f>
        <v>1879.5600000000002</v>
      </c>
      <c r="AV337" s="54">
        <f t="shared" si="690"/>
        <v>0</v>
      </c>
      <c r="AW337" s="10">
        <f t="shared" ref="AW337:AW400" si="813">AU337+AV337</f>
        <v>1879.5600000000002</v>
      </c>
      <c r="AX337" s="53" cm="1">
        <f t="array" aca="1" ref="AX337" ca="1">AU337*CELL("contents",$Q337)</f>
        <v>375.91200000000003</v>
      </c>
      <c r="AY337" s="53" cm="1">
        <f t="array" aca="1" ref="AY337" ca="1">AV337*CELL("contents",$Q337)</f>
        <v>0</v>
      </c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>
        <f t="shared" ref="BL337:BL400" si="814">IF($G337="Labor Hours",SUM(AZ337:BK337),0)</f>
        <v>0</v>
      </c>
      <c r="BM337" s="51">
        <f t="shared" ref="BM337:BM400" si="815">(BL337/1800)*12</f>
        <v>0</v>
      </c>
      <c r="BN337" s="53">
        <f t="shared" si="764"/>
        <v>0</v>
      </c>
      <c r="BO337" s="53">
        <f t="shared" si="765"/>
        <v>0</v>
      </c>
      <c r="BP337" s="53">
        <f t="shared" si="766"/>
        <v>0</v>
      </c>
      <c r="BQ337" s="53">
        <f t="shared" si="767"/>
        <v>0</v>
      </c>
      <c r="BR337" s="53">
        <f t="shared" si="768"/>
        <v>0</v>
      </c>
      <c r="BS337" s="53">
        <f t="shared" si="769"/>
        <v>0</v>
      </c>
      <c r="BT337" s="53">
        <f t="shared" si="770"/>
        <v>0</v>
      </c>
      <c r="BU337" s="53">
        <f t="shared" si="771"/>
        <v>0</v>
      </c>
      <c r="BV337" s="53">
        <f t="shared" si="772"/>
        <v>0</v>
      </c>
      <c r="BW337" s="53">
        <f t="shared" si="773"/>
        <v>0</v>
      </c>
      <c r="BX337" s="53">
        <f t="shared" si="774"/>
        <v>0</v>
      </c>
      <c r="BY337" s="53">
        <f t="shared" si="775"/>
        <v>0</v>
      </c>
      <c r="BZ337" s="10">
        <f t="shared" ref="BZ337:BZ400" si="816">SUM(BN337:BY337)</f>
        <v>0</v>
      </c>
      <c r="CA337" s="54">
        <f t="shared" ref="CA337:CA400" si="817">IF($G337="CapEx",0,BZ337*$N337)</f>
        <v>0</v>
      </c>
      <c r="CB337" s="10">
        <f t="shared" ref="CB337:CB400" si="818">BZ337+CA337</f>
        <v>0</v>
      </c>
      <c r="CC337" s="53" cm="1">
        <f t="array" aca="1" ref="CC337" ca="1">BZ337*CELL("contents",$Q337)</f>
        <v>0</v>
      </c>
      <c r="CD337" s="53" cm="1">
        <f t="array" aca="1" ref="CD337" ca="1">CA337*CELL("contents",$Q337)</f>
        <v>0</v>
      </c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>
        <f t="shared" ref="CQ337:CQ400" si="819">IF($G337="Labor Hours",SUM(CE337:CP337),0)</f>
        <v>0</v>
      </c>
      <c r="CR337" s="51">
        <f t="shared" ref="CR337:CR400" si="820">(CQ337/1800)*12</f>
        <v>0</v>
      </c>
      <c r="CS337" s="53">
        <f t="shared" ref="CS337:CS400" si="821">IF($G337="Labor Hours",CE337*$K337*(1+$M337)*$ES337,CE337)</f>
        <v>0</v>
      </c>
      <c r="CT337" s="53">
        <f t="shared" si="691"/>
        <v>0</v>
      </c>
      <c r="CU337" s="53">
        <f t="shared" si="692"/>
        <v>0</v>
      </c>
      <c r="CV337" s="53">
        <f t="shared" si="693"/>
        <v>0</v>
      </c>
      <c r="CW337" s="53">
        <f t="shared" si="694"/>
        <v>0</v>
      </c>
      <c r="CX337" s="53">
        <f t="shared" si="695"/>
        <v>0</v>
      </c>
      <c r="CY337" s="53">
        <f t="shared" si="696"/>
        <v>0</v>
      </c>
      <c r="CZ337" s="53">
        <f t="shared" si="697"/>
        <v>0</v>
      </c>
      <c r="DA337" s="53">
        <f t="shared" si="698"/>
        <v>0</v>
      </c>
      <c r="DB337" s="53">
        <f t="shared" si="699"/>
        <v>0</v>
      </c>
      <c r="DC337" s="53">
        <f t="shared" si="700"/>
        <v>0</v>
      </c>
      <c r="DD337" s="53">
        <f t="shared" si="701"/>
        <v>0</v>
      </c>
      <c r="DE337" s="10">
        <f t="shared" ref="DE337:DE400" si="822">SUM(CS337:DD337)</f>
        <v>0</v>
      </c>
      <c r="DF337" s="54">
        <f t="shared" ref="DF337:DF400" si="823">IF($G337="CapEx",0,DE337*$N337)</f>
        <v>0</v>
      </c>
      <c r="DG337" s="10">
        <f t="shared" ref="DG337:DG400" si="824">SUM(DE337:DF337)</f>
        <v>0</v>
      </c>
      <c r="DH337" s="53" cm="1">
        <f t="array" aca="1" ref="DH337" ca="1">DE337*CELL("contents",$Q337)</f>
        <v>0</v>
      </c>
      <c r="DI337" s="53" cm="1">
        <f t="array" aca="1" ref="DI337" ca="1">DF337*CELL("contents",$Q337)</f>
        <v>0</v>
      </c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>
        <f t="shared" ref="DV337:DV400" si="825">IF($G337="Labor Hours",SUM(DJ337:DU337),0)</f>
        <v>0</v>
      </c>
      <c r="DW337" s="51">
        <f t="shared" ref="DW337:DW400" si="826">(DV337/1800)*12</f>
        <v>0</v>
      </c>
      <c r="DX337" s="53">
        <f t="shared" si="776"/>
        <v>0</v>
      </c>
      <c r="DY337" s="53">
        <f t="shared" si="777"/>
        <v>0</v>
      </c>
      <c r="DZ337" s="53">
        <f t="shared" si="778"/>
        <v>0</v>
      </c>
      <c r="EA337" s="53">
        <f t="shared" si="779"/>
        <v>0</v>
      </c>
      <c r="EB337" s="53">
        <f t="shared" si="780"/>
        <v>0</v>
      </c>
      <c r="EC337" s="53">
        <f t="shared" si="781"/>
        <v>0</v>
      </c>
      <c r="ED337" s="53">
        <f t="shared" si="782"/>
        <v>0</v>
      </c>
      <c r="EE337" s="53">
        <f t="shared" si="783"/>
        <v>0</v>
      </c>
      <c r="EF337" s="53">
        <f t="shared" si="784"/>
        <v>0</v>
      </c>
      <c r="EG337" s="53">
        <f t="shared" si="785"/>
        <v>0</v>
      </c>
      <c r="EH337" s="53">
        <f t="shared" si="786"/>
        <v>0</v>
      </c>
      <c r="EI337" s="53">
        <f t="shared" si="787"/>
        <v>0</v>
      </c>
      <c r="EJ337" s="10">
        <f t="shared" ref="EJ337:EJ400" si="827">SUM(DX337:EI337)</f>
        <v>0</v>
      </c>
      <c r="EK337" s="54">
        <f t="shared" ref="EK337:EK400" si="828">IF($G337="CapEx",0,EJ337*$N337)</f>
        <v>0</v>
      </c>
      <c r="EL337" s="10">
        <f t="shared" ref="EL337:EL400" si="829">SUM(EJ337:EK337)</f>
        <v>0</v>
      </c>
      <c r="EM337" s="53" cm="1">
        <f t="array" aca="1" ref="EM337" ca="1">EJ337*CELL("contents",$Q337)</f>
        <v>0</v>
      </c>
      <c r="EN337" s="53" cm="1">
        <f t="array" aca="1" ref="EN337" ca="1">EK337*CELL("contents",$Q337)</f>
        <v>0</v>
      </c>
      <c r="EO337" s="11">
        <f t="shared" ref="EO337:EO400" si="830">AW337+CB337+DG337+EL337</f>
        <v>1879.5600000000002</v>
      </c>
      <c r="EP337" s="2">
        <v>1</v>
      </c>
      <c r="EQ337" s="2">
        <f t="shared" ref="EQ337:ET337" si="831">EP337*1.0215</f>
        <v>1.0215000000000001</v>
      </c>
      <c r="ER337" s="2">
        <f t="shared" si="831"/>
        <v>1.0434622500000001</v>
      </c>
      <c r="ES337" s="2">
        <f t="shared" si="831"/>
        <v>1.0658966883750003</v>
      </c>
      <c r="ET337" s="2">
        <f t="shared" si="831"/>
        <v>1.0888134671750629</v>
      </c>
      <c r="EU337" s="53">
        <f t="shared" si="789"/>
        <v>1879.5600000000002</v>
      </c>
      <c r="EV337" s="53">
        <f t="shared" ref="EV337:EV400" si="832">IF($G337="Labor Hours",$K337*BL337*ER337,0)</f>
        <v>0</v>
      </c>
      <c r="EW337" s="69">
        <f t="shared" si="790"/>
        <v>0</v>
      </c>
      <c r="EX337" s="69">
        <f t="shared" si="791"/>
        <v>0</v>
      </c>
      <c r="EY337" s="9">
        <f t="shared" si="703"/>
        <v>0</v>
      </c>
      <c r="EZ337" s="9">
        <f t="shared" si="808"/>
        <v>0</v>
      </c>
      <c r="FA337" s="9">
        <f t="shared" si="809"/>
        <v>0</v>
      </c>
      <c r="FB337" s="9">
        <f t="shared" si="810"/>
        <v>0</v>
      </c>
      <c r="FC337" t="s">
        <v>1541</v>
      </c>
    </row>
    <row r="338" spans="1:159" ht="25.5" x14ac:dyDescent="0.25">
      <c r="A338" s="2">
        <v>1.2</v>
      </c>
      <c r="B338" s="3" t="s">
        <v>817</v>
      </c>
      <c r="C338" s="4" t="s">
        <v>157</v>
      </c>
      <c r="D338" s="2" t="s">
        <v>818</v>
      </c>
      <c r="E338" s="21" t="s">
        <v>819</v>
      </c>
      <c r="F338" s="2"/>
      <c r="G338" s="4" t="s">
        <v>151</v>
      </c>
      <c r="H338" s="6" t="s">
        <v>163</v>
      </c>
      <c r="I338" s="4" t="s">
        <v>167</v>
      </c>
      <c r="J338" s="7" t="s">
        <v>154</v>
      </c>
      <c r="K338" s="75">
        <v>115</v>
      </c>
      <c r="L338" s="81">
        <v>115</v>
      </c>
      <c r="M338" s="56">
        <v>0</v>
      </c>
      <c r="N338" s="86">
        <v>0</v>
      </c>
      <c r="O338" s="6" t="s">
        <v>155</v>
      </c>
      <c r="P338" s="2" t="s">
        <v>352</v>
      </c>
      <c r="Q338" s="200">
        <f>VLOOKUP(P338,Contingencies!$A$2:$D$7,4,FALSE)</f>
        <v>0.2</v>
      </c>
      <c r="R338" s="53">
        <f t="shared" si="751"/>
        <v>375.91200000000003</v>
      </c>
      <c r="S338" s="67">
        <f t="shared" si="792"/>
        <v>0</v>
      </c>
      <c r="T338" s="4"/>
      <c r="U338" s="2"/>
      <c r="V338" s="37">
        <v>16</v>
      </c>
      <c r="W338" s="42"/>
      <c r="X338" s="2"/>
      <c r="Y338" s="38"/>
      <c r="Z338" s="38"/>
      <c r="AA338" s="38"/>
      <c r="AB338" s="38"/>
      <c r="AC338" s="38"/>
      <c r="AD338" s="2"/>
      <c r="AE338" s="2"/>
      <c r="AF338" s="2"/>
      <c r="AG338" s="2">
        <f t="shared" si="793"/>
        <v>16</v>
      </c>
      <c r="AH338" s="51">
        <f t="shared" si="811"/>
        <v>0.10666666666666666</v>
      </c>
      <c r="AI338" s="53">
        <f t="shared" si="752"/>
        <v>0</v>
      </c>
      <c r="AJ338" s="53">
        <f t="shared" si="753"/>
        <v>1879.5600000000002</v>
      </c>
      <c r="AK338" s="53">
        <f t="shared" si="754"/>
        <v>0</v>
      </c>
      <c r="AL338" s="53">
        <f t="shared" si="755"/>
        <v>0</v>
      </c>
      <c r="AM338" s="53">
        <f t="shared" si="756"/>
        <v>0</v>
      </c>
      <c r="AN338" s="53">
        <f t="shared" si="757"/>
        <v>0</v>
      </c>
      <c r="AO338" s="53">
        <f t="shared" si="758"/>
        <v>0</v>
      </c>
      <c r="AP338" s="53">
        <f t="shared" si="759"/>
        <v>0</v>
      </c>
      <c r="AQ338" s="53">
        <f t="shared" si="760"/>
        <v>0</v>
      </c>
      <c r="AR338" s="53">
        <f t="shared" si="761"/>
        <v>0</v>
      </c>
      <c r="AS338" s="53">
        <f t="shared" si="762"/>
        <v>0</v>
      </c>
      <c r="AT338" s="53">
        <f t="shared" si="763"/>
        <v>0</v>
      </c>
      <c r="AU338" s="10">
        <f t="shared" si="812"/>
        <v>1879.5600000000002</v>
      </c>
      <c r="AV338" s="54">
        <f t="shared" ref="AV338:AV401" si="833">IF(G338="CapEx",0,AU338*N338)</f>
        <v>0</v>
      </c>
      <c r="AW338" s="10">
        <f t="shared" si="813"/>
        <v>1879.5600000000002</v>
      </c>
      <c r="AX338" s="53" cm="1">
        <f t="array" aca="1" ref="AX338" ca="1">AU338*CELL("contents",$Q338)</f>
        <v>375.91200000000003</v>
      </c>
      <c r="AY338" s="53" cm="1">
        <f t="array" aca="1" ref="AY338" ca="1">AV338*CELL("contents",$Q338)</f>
        <v>0</v>
      </c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>
        <f t="shared" si="814"/>
        <v>0</v>
      </c>
      <c r="BM338" s="51">
        <f t="shared" si="815"/>
        <v>0</v>
      </c>
      <c r="BN338" s="53">
        <f t="shared" si="764"/>
        <v>0</v>
      </c>
      <c r="BO338" s="53">
        <f t="shared" si="765"/>
        <v>0</v>
      </c>
      <c r="BP338" s="53">
        <f t="shared" si="766"/>
        <v>0</v>
      </c>
      <c r="BQ338" s="53">
        <f t="shared" si="767"/>
        <v>0</v>
      </c>
      <c r="BR338" s="53">
        <f t="shared" si="768"/>
        <v>0</v>
      </c>
      <c r="BS338" s="53">
        <f t="shared" si="769"/>
        <v>0</v>
      </c>
      <c r="BT338" s="53">
        <f t="shared" si="770"/>
        <v>0</v>
      </c>
      <c r="BU338" s="53">
        <f t="shared" si="771"/>
        <v>0</v>
      </c>
      <c r="BV338" s="53">
        <f t="shared" si="772"/>
        <v>0</v>
      </c>
      <c r="BW338" s="53">
        <f t="shared" si="773"/>
        <v>0</v>
      </c>
      <c r="BX338" s="53">
        <f t="shared" si="774"/>
        <v>0</v>
      </c>
      <c r="BY338" s="53">
        <f t="shared" si="775"/>
        <v>0</v>
      </c>
      <c r="BZ338" s="10">
        <f t="shared" si="816"/>
        <v>0</v>
      </c>
      <c r="CA338" s="54">
        <f t="shared" si="817"/>
        <v>0</v>
      </c>
      <c r="CB338" s="10">
        <f t="shared" si="818"/>
        <v>0</v>
      </c>
      <c r="CC338" s="53" cm="1">
        <f t="array" aca="1" ref="CC338" ca="1">BZ338*CELL("contents",$Q338)</f>
        <v>0</v>
      </c>
      <c r="CD338" s="53" cm="1">
        <f t="array" aca="1" ref="CD338" ca="1">CA338*CELL("contents",$Q338)</f>
        <v>0</v>
      </c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>
        <f t="shared" si="819"/>
        <v>0</v>
      </c>
      <c r="CR338" s="51">
        <f t="shared" si="820"/>
        <v>0</v>
      </c>
      <c r="CS338" s="53">
        <f t="shared" si="821"/>
        <v>0</v>
      </c>
      <c r="CT338" s="53">
        <f t="shared" ref="CT338:CT401" si="834">IF($G338="Labor Hours",CF338*$K338*(1+$M338)*$ES338,CF338)</f>
        <v>0</v>
      </c>
      <c r="CU338" s="53">
        <f t="shared" ref="CU338:CU401" si="835">IF($G338="Labor Hours",CG338*$K338*(1+$M338)*$ES338,CG338)</f>
        <v>0</v>
      </c>
      <c r="CV338" s="53">
        <f t="shared" ref="CV338:CV401" si="836">IF($G338="Labor Hours",CH338*$K338*(1+$M338)*$ES338,CH338)</f>
        <v>0</v>
      </c>
      <c r="CW338" s="53">
        <f t="shared" ref="CW338:CW401" si="837">IF($G338="Labor Hours",CI338*$K338*(1+$M338)*$ES338,CI338)</f>
        <v>0</v>
      </c>
      <c r="CX338" s="53">
        <f t="shared" ref="CX338:CX401" si="838">IF($G338="Labor Hours",CJ338*$K338*(1+$M338)*$ES338,CJ338)</f>
        <v>0</v>
      </c>
      <c r="CY338" s="53">
        <f t="shared" ref="CY338:CY401" si="839">IF($G338="Labor Hours",CK338*$K338*(1+$M338)*$ES338,CK338)</f>
        <v>0</v>
      </c>
      <c r="CZ338" s="53">
        <f t="shared" ref="CZ338:CZ401" si="840">IF($G338="Labor Hours",CL338*$K338*(1+$M338)*$ES338,CL338)</f>
        <v>0</v>
      </c>
      <c r="DA338" s="53">
        <f t="shared" ref="DA338:DA401" si="841">IF($G338="Labor Hours",CM338*$K338*(1+$M338)*$ES338,CM338)</f>
        <v>0</v>
      </c>
      <c r="DB338" s="53">
        <f t="shared" ref="DB338:DB401" si="842">IF($G338="Labor Hours",CN338*$K338*(1+$M338)*$ES338,CN338)</f>
        <v>0</v>
      </c>
      <c r="DC338" s="53">
        <f t="shared" ref="DC338:DC401" si="843">IF($G338="Labor Hours",CO338*$K338*(1+$M338)*$ES338,CO338)</f>
        <v>0</v>
      </c>
      <c r="DD338" s="53">
        <f t="shared" ref="DD338:DD401" si="844">IF($G338="Labor Hours",CP338*$K338*(1+$M338)*$ES338,CP338)</f>
        <v>0</v>
      </c>
      <c r="DE338" s="10">
        <f t="shared" si="822"/>
        <v>0</v>
      </c>
      <c r="DF338" s="54">
        <f t="shared" si="823"/>
        <v>0</v>
      </c>
      <c r="DG338" s="10">
        <f t="shared" si="824"/>
        <v>0</v>
      </c>
      <c r="DH338" s="53" cm="1">
        <f t="array" aca="1" ref="DH338" ca="1">DE338*CELL("contents",$Q338)</f>
        <v>0</v>
      </c>
      <c r="DI338" s="53" cm="1">
        <f t="array" aca="1" ref="DI338" ca="1">DF338*CELL("contents",$Q338)</f>
        <v>0</v>
      </c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>
        <f t="shared" si="825"/>
        <v>0</v>
      </c>
      <c r="DW338" s="51">
        <f t="shared" si="826"/>
        <v>0</v>
      </c>
      <c r="DX338" s="53">
        <f t="shared" si="776"/>
        <v>0</v>
      </c>
      <c r="DY338" s="53">
        <f t="shared" si="777"/>
        <v>0</v>
      </c>
      <c r="DZ338" s="53">
        <f t="shared" si="778"/>
        <v>0</v>
      </c>
      <c r="EA338" s="53">
        <f t="shared" si="779"/>
        <v>0</v>
      </c>
      <c r="EB338" s="53">
        <f t="shared" si="780"/>
        <v>0</v>
      </c>
      <c r="EC338" s="53">
        <f t="shared" si="781"/>
        <v>0</v>
      </c>
      <c r="ED338" s="53">
        <f t="shared" si="782"/>
        <v>0</v>
      </c>
      <c r="EE338" s="53">
        <f t="shared" si="783"/>
        <v>0</v>
      </c>
      <c r="EF338" s="53">
        <f t="shared" si="784"/>
        <v>0</v>
      </c>
      <c r="EG338" s="53">
        <f t="shared" si="785"/>
        <v>0</v>
      </c>
      <c r="EH338" s="53">
        <f t="shared" si="786"/>
        <v>0</v>
      </c>
      <c r="EI338" s="53">
        <f t="shared" si="787"/>
        <v>0</v>
      </c>
      <c r="EJ338" s="10">
        <f t="shared" si="827"/>
        <v>0</v>
      </c>
      <c r="EK338" s="54">
        <f t="shared" si="828"/>
        <v>0</v>
      </c>
      <c r="EL338" s="10">
        <f t="shared" si="829"/>
        <v>0</v>
      </c>
      <c r="EM338" s="53" cm="1">
        <f t="array" aca="1" ref="EM338" ca="1">EJ338*CELL("contents",$Q338)</f>
        <v>0</v>
      </c>
      <c r="EN338" s="53" cm="1">
        <f t="array" aca="1" ref="EN338" ca="1">EK338*CELL("contents",$Q338)</f>
        <v>0</v>
      </c>
      <c r="EO338" s="11">
        <f t="shared" si="830"/>
        <v>1879.5600000000002</v>
      </c>
      <c r="EP338" s="2">
        <v>1</v>
      </c>
      <c r="EQ338" s="2">
        <f t="shared" ref="EQ338:ET338" si="845">EP338*1.0215</f>
        <v>1.0215000000000001</v>
      </c>
      <c r="ER338" s="2">
        <f t="shared" si="845"/>
        <v>1.0434622500000001</v>
      </c>
      <c r="ES338" s="2">
        <f t="shared" si="845"/>
        <v>1.0658966883750003</v>
      </c>
      <c r="ET338" s="2">
        <f t="shared" si="845"/>
        <v>1.0888134671750629</v>
      </c>
      <c r="EU338" s="53">
        <f t="shared" si="789"/>
        <v>1879.5600000000002</v>
      </c>
      <c r="EV338" s="53">
        <f t="shared" si="832"/>
        <v>0</v>
      </c>
      <c r="EW338" s="69">
        <f t="shared" si="790"/>
        <v>0</v>
      </c>
      <c r="EX338" s="69">
        <f t="shared" si="791"/>
        <v>0</v>
      </c>
      <c r="EY338" s="9">
        <f t="shared" ref="EY338:EY401" si="846">EU338*$M338</f>
        <v>0</v>
      </c>
      <c r="EZ338" s="9">
        <f t="shared" si="808"/>
        <v>0</v>
      </c>
      <c r="FA338" s="9">
        <f t="shared" si="809"/>
        <v>0</v>
      </c>
      <c r="FB338" s="9">
        <f t="shared" si="810"/>
        <v>0</v>
      </c>
      <c r="FC338" t="s">
        <v>1541</v>
      </c>
    </row>
    <row r="339" spans="1:159" ht="25.5" x14ac:dyDescent="0.25">
      <c r="A339" s="2">
        <v>1.2</v>
      </c>
      <c r="B339" s="3" t="s">
        <v>820</v>
      </c>
      <c r="C339" s="4" t="s">
        <v>157</v>
      </c>
      <c r="D339" s="2" t="s">
        <v>821</v>
      </c>
      <c r="E339" s="21" t="s">
        <v>822</v>
      </c>
      <c r="F339" s="2"/>
      <c r="G339" s="4" t="s">
        <v>151</v>
      </c>
      <c r="H339" s="6" t="s">
        <v>163</v>
      </c>
      <c r="I339" s="4" t="s">
        <v>167</v>
      </c>
      <c r="J339" s="7" t="s">
        <v>154</v>
      </c>
      <c r="K339" s="75">
        <v>115</v>
      </c>
      <c r="L339" s="81">
        <v>115</v>
      </c>
      <c r="M339" s="56">
        <v>0</v>
      </c>
      <c r="N339" s="86">
        <v>0</v>
      </c>
      <c r="O339" s="6" t="s">
        <v>155</v>
      </c>
      <c r="P339" s="2" t="s">
        <v>352</v>
      </c>
      <c r="Q339" s="200">
        <f>VLOOKUP(P339,Contingencies!$A$2:$D$7,4,FALSE)</f>
        <v>0.2</v>
      </c>
      <c r="R339" s="53">
        <f t="shared" si="751"/>
        <v>375.91200000000003</v>
      </c>
      <c r="S339" s="67">
        <f t="shared" si="792"/>
        <v>0</v>
      </c>
      <c r="T339" s="4"/>
      <c r="U339" s="2"/>
      <c r="V339" s="4"/>
      <c r="W339" s="37">
        <v>16</v>
      </c>
      <c r="X339" s="2"/>
      <c r="Y339" s="38"/>
      <c r="Z339" s="38"/>
      <c r="AA339" s="38"/>
      <c r="AB339" s="38"/>
      <c r="AC339" s="38"/>
      <c r="AD339" s="2"/>
      <c r="AE339" s="2"/>
      <c r="AF339" s="2"/>
      <c r="AG339" s="2">
        <f t="shared" si="793"/>
        <v>16</v>
      </c>
      <c r="AH339" s="51">
        <f t="shared" si="811"/>
        <v>0.10666666666666666</v>
      </c>
      <c r="AI339" s="53">
        <f t="shared" si="752"/>
        <v>0</v>
      </c>
      <c r="AJ339" s="53">
        <f t="shared" si="753"/>
        <v>0</v>
      </c>
      <c r="AK339" s="53">
        <f t="shared" si="754"/>
        <v>1879.5600000000002</v>
      </c>
      <c r="AL339" s="53">
        <f t="shared" si="755"/>
        <v>0</v>
      </c>
      <c r="AM339" s="53">
        <f t="shared" si="756"/>
        <v>0</v>
      </c>
      <c r="AN339" s="53">
        <f t="shared" si="757"/>
        <v>0</v>
      </c>
      <c r="AO339" s="53">
        <f t="shared" si="758"/>
        <v>0</v>
      </c>
      <c r="AP339" s="53">
        <f t="shared" si="759"/>
        <v>0</v>
      </c>
      <c r="AQ339" s="53">
        <f t="shared" si="760"/>
        <v>0</v>
      </c>
      <c r="AR339" s="53">
        <f t="shared" si="761"/>
        <v>0</v>
      </c>
      <c r="AS339" s="53">
        <f t="shared" si="762"/>
        <v>0</v>
      </c>
      <c r="AT339" s="53">
        <f t="shared" si="763"/>
        <v>0</v>
      </c>
      <c r="AU339" s="10">
        <f t="shared" si="812"/>
        <v>1879.5600000000002</v>
      </c>
      <c r="AV339" s="54">
        <f t="shared" si="833"/>
        <v>0</v>
      </c>
      <c r="AW339" s="10">
        <f t="shared" si="813"/>
        <v>1879.5600000000002</v>
      </c>
      <c r="AX339" s="53" cm="1">
        <f t="array" aca="1" ref="AX339" ca="1">AU339*CELL("contents",$Q339)</f>
        <v>375.91200000000003</v>
      </c>
      <c r="AY339" s="53" cm="1">
        <f t="array" aca="1" ref="AY339" ca="1">AV339*CELL("contents",$Q339)</f>
        <v>0</v>
      </c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>
        <f t="shared" si="814"/>
        <v>0</v>
      </c>
      <c r="BM339" s="51">
        <f t="shared" si="815"/>
        <v>0</v>
      </c>
      <c r="BN339" s="53">
        <f t="shared" si="764"/>
        <v>0</v>
      </c>
      <c r="BO339" s="53">
        <f t="shared" si="765"/>
        <v>0</v>
      </c>
      <c r="BP339" s="53">
        <f t="shared" si="766"/>
        <v>0</v>
      </c>
      <c r="BQ339" s="53">
        <f t="shared" si="767"/>
        <v>0</v>
      </c>
      <c r="BR339" s="53">
        <f t="shared" si="768"/>
        <v>0</v>
      </c>
      <c r="BS339" s="53">
        <f t="shared" si="769"/>
        <v>0</v>
      </c>
      <c r="BT339" s="53">
        <f t="shared" si="770"/>
        <v>0</v>
      </c>
      <c r="BU339" s="53">
        <f t="shared" si="771"/>
        <v>0</v>
      </c>
      <c r="BV339" s="53">
        <f t="shared" si="772"/>
        <v>0</v>
      </c>
      <c r="BW339" s="53">
        <f t="shared" si="773"/>
        <v>0</v>
      </c>
      <c r="BX339" s="53">
        <f t="shared" si="774"/>
        <v>0</v>
      </c>
      <c r="BY339" s="53">
        <f t="shared" si="775"/>
        <v>0</v>
      </c>
      <c r="BZ339" s="10">
        <f t="shared" si="816"/>
        <v>0</v>
      </c>
      <c r="CA339" s="54">
        <f t="shared" si="817"/>
        <v>0</v>
      </c>
      <c r="CB339" s="10">
        <f t="shared" si="818"/>
        <v>0</v>
      </c>
      <c r="CC339" s="53" cm="1">
        <f t="array" aca="1" ref="CC339" ca="1">BZ339*CELL("contents",$Q339)</f>
        <v>0</v>
      </c>
      <c r="CD339" s="53" cm="1">
        <f t="array" aca="1" ref="CD339" ca="1">CA339*CELL("contents",$Q339)</f>
        <v>0</v>
      </c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>
        <f t="shared" si="819"/>
        <v>0</v>
      </c>
      <c r="CR339" s="51">
        <f t="shared" si="820"/>
        <v>0</v>
      </c>
      <c r="CS339" s="53">
        <f t="shared" si="821"/>
        <v>0</v>
      </c>
      <c r="CT339" s="53">
        <f t="shared" si="834"/>
        <v>0</v>
      </c>
      <c r="CU339" s="53">
        <f t="shared" si="835"/>
        <v>0</v>
      </c>
      <c r="CV339" s="53">
        <f t="shared" si="836"/>
        <v>0</v>
      </c>
      <c r="CW339" s="53">
        <f t="shared" si="837"/>
        <v>0</v>
      </c>
      <c r="CX339" s="53">
        <f t="shared" si="838"/>
        <v>0</v>
      </c>
      <c r="CY339" s="53">
        <f t="shared" si="839"/>
        <v>0</v>
      </c>
      <c r="CZ339" s="53">
        <f t="shared" si="840"/>
        <v>0</v>
      </c>
      <c r="DA339" s="53">
        <f t="shared" si="841"/>
        <v>0</v>
      </c>
      <c r="DB339" s="53">
        <f t="shared" si="842"/>
        <v>0</v>
      </c>
      <c r="DC339" s="53">
        <f t="shared" si="843"/>
        <v>0</v>
      </c>
      <c r="DD339" s="53">
        <f t="shared" si="844"/>
        <v>0</v>
      </c>
      <c r="DE339" s="10">
        <f t="shared" si="822"/>
        <v>0</v>
      </c>
      <c r="DF339" s="54">
        <f t="shared" si="823"/>
        <v>0</v>
      </c>
      <c r="DG339" s="10">
        <f t="shared" si="824"/>
        <v>0</v>
      </c>
      <c r="DH339" s="53" cm="1">
        <f t="array" aca="1" ref="DH339" ca="1">DE339*CELL("contents",$Q339)</f>
        <v>0</v>
      </c>
      <c r="DI339" s="53" cm="1">
        <f t="array" aca="1" ref="DI339" ca="1">DF339*CELL("contents",$Q339)</f>
        <v>0</v>
      </c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>
        <f t="shared" si="825"/>
        <v>0</v>
      </c>
      <c r="DW339" s="51">
        <f t="shared" si="826"/>
        <v>0</v>
      </c>
      <c r="DX339" s="53">
        <f t="shared" si="776"/>
        <v>0</v>
      </c>
      <c r="DY339" s="53">
        <f t="shared" si="777"/>
        <v>0</v>
      </c>
      <c r="DZ339" s="53">
        <f t="shared" si="778"/>
        <v>0</v>
      </c>
      <c r="EA339" s="53">
        <f t="shared" si="779"/>
        <v>0</v>
      </c>
      <c r="EB339" s="53">
        <f t="shared" si="780"/>
        <v>0</v>
      </c>
      <c r="EC339" s="53">
        <f t="shared" si="781"/>
        <v>0</v>
      </c>
      <c r="ED339" s="53">
        <f t="shared" si="782"/>
        <v>0</v>
      </c>
      <c r="EE339" s="53">
        <f t="shared" si="783"/>
        <v>0</v>
      </c>
      <c r="EF339" s="53">
        <f t="shared" si="784"/>
        <v>0</v>
      </c>
      <c r="EG339" s="53">
        <f t="shared" si="785"/>
        <v>0</v>
      </c>
      <c r="EH339" s="53">
        <f t="shared" si="786"/>
        <v>0</v>
      </c>
      <c r="EI339" s="53">
        <f t="shared" si="787"/>
        <v>0</v>
      </c>
      <c r="EJ339" s="10">
        <f t="shared" si="827"/>
        <v>0</v>
      </c>
      <c r="EK339" s="54">
        <f t="shared" si="828"/>
        <v>0</v>
      </c>
      <c r="EL339" s="10">
        <f t="shared" si="829"/>
        <v>0</v>
      </c>
      <c r="EM339" s="53" cm="1">
        <f t="array" aca="1" ref="EM339" ca="1">EJ339*CELL("contents",$Q339)</f>
        <v>0</v>
      </c>
      <c r="EN339" s="53" cm="1">
        <f t="array" aca="1" ref="EN339" ca="1">EK339*CELL("contents",$Q339)</f>
        <v>0</v>
      </c>
      <c r="EO339" s="11">
        <f t="shared" si="830"/>
        <v>1879.5600000000002</v>
      </c>
      <c r="EP339" s="2">
        <v>1</v>
      </c>
      <c r="EQ339" s="2">
        <f t="shared" ref="EQ339:ET339" si="847">EP339*1.0215</f>
        <v>1.0215000000000001</v>
      </c>
      <c r="ER339" s="2">
        <f t="shared" si="847"/>
        <v>1.0434622500000001</v>
      </c>
      <c r="ES339" s="2">
        <f t="shared" si="847"/>
        <v>1.0658966883750003</v>
      </c>
      <c r="ET339" s="2">
        <f t="shared" si="847"/>
        <v>1.0888134671750629</v>
      </c>
      <c r="EU339" s="53">
        <f t="shared" si="789"/>
        <v>1879.5600000000002</v>
      </c>
      <c r="EV339" s="53">
        <f t="shared" si="832"/>
        <v>0</v>
      </c>
      <c r="EW339" s="69">
        <f t="shared" si="790"/>
        <v>0</v>
      </c>
      <c r="EX339" s="69">
        <f t="shared" si="791"/>
        <v>0</v>
      </c>
      <c r="EY339" s="9">
        <f t="shared" si="846"/>
        <v>0</v>
      </c>
      <c r="EZ339" s="9">
        <f t="shared" si="808"/>
        <v>0</v>
      </c>
      <c r="FA339" s="9">
        <f t="shared" si="809"/>
        <v>0</v>
      </c>
      <c r="FB339" s="9">
        <f t="shared" si="810"/>
        <v>0</v>
      </c>
      <c r="FC339" t="s">
        <v>1541</v>
      </c>
    </row>
    <row r="340" spans="1:159" ht="25.5" x14ac:dyDescent="0.25">
      <c r="A340" s="2">
        <v>1.2</v>
      </c>
      <c r="B340" s="3" t="s">
        <v>823</v>
      </c>
      <c r="C340" s="4" t="s">
        <v>157</v>
      </c>
      <c r="D340" s="2" t="s">
        <v>824</v>
      </c>
      <c r="E340" s="21" t="s">
        <v>825</v>
      </c>
      <c r="F340" s="2"/>
      <c r="G340" s="4" t="s">
        <v>151</v>
      </c>
      <c r="H340" s="6" t="s">
        <v>163</v>
      </c>
      <c r="I340" s="4" t="s">
        <v>167</v>
      </c>
      <c r="J340" s="7" t="s">
        <v>154</v>
      </c>
      <c r="K340" s="75">
        <v>115</v>
      </c>
      <c r="L340" s="81">
        <v>115</v>
      </c>
      <c r="M340" s="56">
        <v>0</v>
      </c>
      <c r="N340" s="86">
        <v>0</v>
      </c>
      <c r="O340" s="6" t="s">
        <v>155</v>
      </c>
      <c r="P340" s="2" t="s">
        <v>352</v>
      </c>
      <c r="Q340" s="200">
        <f>VLOOKUP(P340,Contingencies!$A$2:$D$7,4,FALSE)</f>
        <v>0.2</v>
      </c>
      <c r="R340" s="53">
        <f t="shared" si="751"/>
        <v>939.7800000000002</v>
      </c>
      <c r="S340" s="67">
        <f t="shared" si="792"/>
        <v>0</v>
      </c>
      <c r="T340" s="4"/>
      <c r="U340" s="2"/>
      <c r="V340" s="4">
        <v>20</v>
      </c>
      <c r="W340" s="14">
        <v>20</v>
      </c>
      <c r="X340" s="38"/>
      <c r="Y340" s="38"/>
      <c r="Z340" s="38"/>
      <c r="AA340" s="38"/>
      <c r="AB340" s="38"/>
      <c r="AC340" s="38"/>
      <c r="AD340" s="2"/>
      <c r="AE340" s="2"/>
      <c r="AF340" s="2"/>
      <c r="AG340" s="2">
        <f t="shared" si="793"/>
        <v>40</v>
      </c>
      <c r="AH340" s="51">
        <f t="shared" si="811"/>
        <v>0.26666666666666666</v>
      </c>
      <c r="AI340" s="53">
        <f t="shared" si="752"/>
        <v>0</v>
      </c>
      <c r="AJ340" s="53">
        <f t="shared" si="753"/>
        <v>2349.4500000000003</v>
      </c>
      <c r="AK340" s="53">
        <f t="shared" si="754"/>
        <v>2349.4500000000003</v>
      </c>
      <c r="AL340" s="53">
        <f t="shared" si="755"/>
        <v>0</v>
      </c>
      <c r="AM340" s="53">
        <f t="shared" si="756"/>
        <v>0</v>
      </c>
      <c r="AN340" s="53">
        <f t="shared" si="757"/>
        <v>0</v>
      </c>
      <c r="AO340" s="53">
        <f t="shared" si="758"/>
        <v>0</v>
      </c>
      <c r="AP340" s="53">
        <f t="shared" si="759"/>
        <v>0</v>
      </c>
      <c r="AQ340" s="53">
        <f t="shared" si="760"/>
        <v>0</v>
      </c>
      <c r="AR340" s="53">
        <f t="shared" si="761"/>
        <v>0</v>
      </c>
      <c r="AS340" s="53">
        <f t="shared" si="762"/>
        <v>0</v>
      </c>
      <c r="AT340" s="53">
        <f t="shared" si="763"/>
        <v>0</v>
      </c>
      <c r="AU340" s="10">
        <f t="shared" si="812"/>
        <v>4698.9000000000005</v>
      </c>
      <c r="AV340" s="54">
        <f t="shared" si="833"/>
        <v>0</v>
      </c>
      <c r="AW340" s="10">
        <f t="shared" si="813"/>
        <v>4698.9000000000005</v>
      </c>
      <c r="AX340" s="53" cm="1">
        <f t="array" aca="1" ref="AX340" ca="1">AU340*CELL("contents",$Q340)</f>
        <v>939.7800000000002</v>
      </c>
      <c r="AY340" s="53" cm="1">
        <f t="array" aca="1" ref="AY340" ca="1">AV340*CELL("contents",$Q340)</f>
        <v>0</v>
      </c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>
        <f t="shared" si="814"/>
        <v>0</v>
      </c>
      <c r="BM340" s="51">
        <f t="shared" si="815"/>
        <v>0</v>
      </c>
      <c r="BN340" s="53">
        <f t="shared" si="764"/>
        <v>0</v>
      </c>
      <c r="BO340" s="53">
        <f t="shared" si="765"/>
        <v>0</v>
      </c>
      <c r="BP340" s="53">
        <f t="shared" si="766"/>
        <v>0</v>
      </c>
      <c r="BQ340" s="53">
        <f t="shared" si="767"/>
        <v>0</v>
      </c>
      <c r="BR340" s="53">
        <f t="shared" si="768"/>
        <v>0</v>
      </c>
      <c r="BS340" s="53">
        <f t="shared" si="769"/>
        <v>0</v>
      </c>
      <c r="BT340" s="53">
        <f t="shared" si="770"/>
        <v>0</v>
      </c>
      <c r="BU340" s="53">
        <f t="shared" si="771"/>
        <v>0</v>
      </c>
      <c r="BV340" s="53">
        <f t="shared" si="772"/>
        <v>0</v>
      </c>
      <c r="BW340" s="53">
        <f t="shared" si="773"/>
        <v>0</v>
      </c>
      <c r="BX340" s="53">
        <f t="shared" si="774"/>
        <v>0</v>
      </c>
      <c r="BY340" s="53">
        <f t="shared" si="775"/>
        <v>0</v>
      </c>
      <c r="BZ340" s="10">
        <f t="shared" si="816"/>
        <v>0</v>
      </c>
      <c r="CA340" s="54">
        <f t="shared" si="817"/>
        <v>0</v>
      </c>
      <c r="CB340" s="10">
        <f t="shared" si="818"/>
        <v>0</v>
      </c>
      <c r="CC340" s="53" cm="1">
        <f t="array" aca="1" ref="CC340" ca="1">BZ340*CELL("contents",$Q340)</f>
        <v>0</v>
      </c>
      <c r="CD340" s="53" cm="1">
        <f t="array" aca="1" ref="CD340" ca="1">CA340*CELL("contents",$Q340)</f>
        <v>0</v>
      </c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>
        <f t="shared" si="819"/>
        <v>0</v>
      </c>
      <c r="CR340" s="51">
        <f t="shared" si="820"/>
        <v>0</v>
      </c>
      <c r="CS340" s="53">
        <f t="shared" si="821"/>
        <v>0</v>
      </c>
      <c r="CT340" s="53">
        <f t="shared" si="834"/>
        <v>0</v>
      </c>
      <c r="CU340" s="53">
        <f t="shared" si="835"/>
        <v>0</v>
      </c>
      <c r="CV340" s="53">
        <f t="shared" si="836"/>
        <v>0</v>
      </c>
      <c r="CW340" s="53">
        <f t="shared" si="837"/>
        <v>0</v>
      </c>
      <c r="CX340" s="53">
        <f t="shared" si="838"/>
        <v>0</v>
      </c>
      <c r="CY340" s="53">
        <f t="shared" si="839"/>
        <v>0</v>
      </c>
      <c r="CZ340" s="53">
        <f t="shared" si="840"/>
        <v>0</v>
      </c>
      <c r="DA340" s="53">
        <f t="shared" si="841"/>
        <v>0</v>
      </c>
      <c r="DB340" s="53">
        <f t="shared" si="842"/>
        <v>0</v>
      </c>
      <c r="DC340" s="53">
        <f t="shared" si="843"/>
        <v>0</v>
      </c>
      <c r="DD340" s="53">
        <f t="shared" si="844"/>
        <v>0</v>
      </c>
      <c r="DE340" s="10">
        <f t="shared" si="822"/>
        <v>0</v>
      </c>
      <c r="DF340" s="54">
        <f t="shared" si="823"/>
        <v>0</v>
      </c>
      <c r="DG340" s="10">
        <f t="shared" si="824"/>
        <v>0</v>
      </c>
      <c r="DH340" s="53" cm="1">
        <f t="array" aca="1" ref="DH340" ca="1">DE340*CELL("contents",$Q340)</f>
        <v>0</v>
      </c>
      <c r="DI340" s="53" cm="1">
        <f t="array" aca="1" ref="DI340" ca="1">DF340*CELL("contents",$Q340)</f>
        <v>0</v>
      </c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>
        <f t="shared" si="825"/>
        <v>0</v>
      </c>
      <c r="DW340" s="51">
        <f t="shared" si="826"/>
        <v>0</v>
      </c>
      <c r="DX340" s="53">
        <f t="shared" si="776"/>
        <v>0</v>
      </c>
      <c r="DY340" s="53">
        <f t="shared" si="777"/>
        <v>0</v>
      </c>
      <c r="DZ340" s="53">
        <f t="shared" si="778"/>
        <v>0</v>
      </c>
      <c r="EA340" s="53">
        <f t="shared" si="779"/>
        <v>0</v>
      </c>
      <c r="EB340" s="53">
        <f t="shared" si="780"/>
        <v>0</v>
      </c>
      <c r="EC340" s="53">
        <f t="shared" si="781"/>
        <v>0</v>
      </c>
      <c r="ED340" s="53">
        <f t="shared" si="782"/>
        <v>0</v>
      </c>
      <c r="EE340" s="53">
        <f t="shared" si="783"/>
        <v>0</v>
      </c>
      <c r="EF340" s="53">
        <f t="shared" si="784"/>
        <v>0</v>
      </c>
      <c r="EG340" s="53">
        <f t="shared" si="785"/>
        <v>0</v>
      </c>
      <c r="EH340" s="53">
        <f t="shared" si="786"/>
        <v>0</v>
      </c>
      <c r="EI340" s="53">
        <f t="shared" si="787"/>
        <v>0</v>
      </c>
      <c r="EJ340" s="10">
        <f t="shared" si="827"/>
        <v>0</v>
      </c>
      <c r="EK340" s="54">
        <f t="shared" si="828"/>
        <v>0</v>
      </c>
      <c r="EL340" s="10">
        <f t="shared" si="829"/>
        <v>0</v>
      </c>
      <c r="EM340" s="53" cm="1">
        <f t="array" aca="1" ref="EM340" ca="1">EJ340*CELL("contents",$Q340)</f>
        <v>0</v>
      </c>
      <c r="EN340" s="53" cm="1">
        <f t="array" aca="1" ref="EN340" ca="1">EK340*CELL("contents",$Q340)</f>
        <v>0</v>
      </c>
      <c r="EO340" s="11">
        <f t="shared" si="830"/>
        <v>4698.9000000000005</v>
      </c>
      <c r="EP340" s="2">
        <v>1</v>
      </c>
      <c r="EQ340" s="2">
        <f t="shared" ref="EQ340:ET340" si="848">EP340*1.0215</f>
        <v>1.0215000000000001</v>
      </c>
      <c r="ER340" s="2">
        <f t="shared" si="848"/>
        <v>1.0434622500000001</v>
      </c>
      <c r="ES340" s="2">
        <f t="shared" si="848"/>
        <v>1.0658966883750003</v>
      </c>
      <c r="ET340" s="2">
        <f t="shared" si="848"/>
        <v>1.0888134671750629</v>
      </c>
      <c r="EU340" s="53">
        <f t="shared" si="789"/>
        <v>4698.9000000000005</v>
      </c>
      <c r="EV340" s="53">
        <f t="shared" si="832"/>
        <v>0</v>
      </c>
      <c r="EW340" s="69">
        <f t="shared" si="790"/>
        <v>0</v>
      </c>
      <c r="EX340" s="69">
        <f t="shared" si="791"/>
        <v>0</v>
      </c>
      <c r="EY340" s="9">
        <f t="shared" si="846"/>
        <v>0</v>
      </c>
      <c r="EZ340" s="9">
        <f t="shared" si="808"/>
        <v>0</v>
      </c>
      <c r="FA340" s="9">
        <f t="shared" si="809"/>
        <v>0</v>
      </c>
      <c r="FB340" s="9">
        <f t="shared" si="810"/>
        <v>0</v>
      </c>
      <c r="FC340" t="s">
        <v>1541</v>
      </c>
    </row>
    <row r="341" spans="1:159" ht="38.25" x14ac:dyDescent="0.25">
      <c r="A341" s="2">
        <v>1.2</v>
      </c>
      <c r="B341" s="3" t="s">
        <v>826</v>
      </c>
      <c r="C341" s="4" t="s">
        <v>157</v>
      </c>
      <c r="D341" s="2" t="s">
        <v>827</v>
      </c>
      <c r="E341" s="21" t="s">
        <v>828</v>
      </c>
      <c r="F341" s="2"/>
      <c r="G341" s="4" t="s">
        <v>151</v>
      </c>
      <c r="H341" s="6" t="s">
        <v>163</v>
      </c>
      <c r="I341" s="4" t="s">
        <v>167</v>
      </c>
      <c r="J341" s="7" t="s">
        <v>154</v>
      </c>
      <c r="K341" s="75">
        <v>115</v>
      </c>
      <c r="L341" s="81">
        <v>115</v>
      </c>
      <c r="M341" s="56">
        <v>0</v>
      </c>
      <c r="N341" s="86">
        <v>0</v>
      </c>
      <c r="O341" s="6" t="s">
        <v>155</v>
      </c>
      <c r="P341" s="2" t="s">
        <v>352</v>
      </c>
      <c r="Q341" s="200">
        <f>VLOOKUP(P341,Contingencies!$A$2:$D$7,4,FALSE)</f>
        <v>0.2</v>
      </c>
      <c r="R341" s="53">
        <f t="shared" si="751"/>
        <v>939.7800000000002</v>
      </c>
      <c r="S341" s="67">
        <f t="shared" si="792"/>
        <v>0</v>
      </c>
      <c r="T341" s="4"/>
      <c r="U341" s="2"/>
      <c r="V341" s="2"/>
      <c r="W341" s="14">
        <v>20</v>
      </c>
      <c r="X341" s="37">
        <v>20</v>
      </c>
      <c r="Y341" s="38"/>
      <c r="Z341" s="38"/>
      <c r="AA341" s="38"/>
      <c r="AB341" s="38"/>
      <c r="AC341" s="38"/>
      <c r="AD341" s="2"/>
      <c r="AE341" s="2"/>
      <c r="AF341" s="2"/>
      <c r="AG341" s="2">
        <f t="shared" si="793"/>
        <v>40</v>
      </c>
      <c r="AH341" s="51">
        <f t="shared" si="811"/>
        <v>0.26666666666666666</v>
      </c>
      <c r="AI341" s="53">
        <f t="shared" si="752"/>
        <v>0</v>
      </c>
      <c r="AJ341" s="53">
        <f t="shared" si="753"/>
        <v>0</v>
      </c>
      <c r="AK341" s="53">
        <f t="shared" si="754"/>
        <v>2349.4500000000003</v>
      </c>
      <c r="AL341" s="53">
        <f t="shared" si="755"/>
        <v>2349.4500000000003</v>
      </c>
      <c r="AM341" s="53">
        <f t="shared" si="756"/>
        <v>0</v>
      </c>
      <c r="AN341" s="53">
        <f t="shared" si="757"/>
        <v>0</v>
      </c>
      <c r="AO341" s="53">
        <f t="shared" si="758"/>
        <v>0</v>
      </c>
      <c r="AP341" s="53">
        <f t="shared" si="759"/>
        <v>0</v>
      </c>
      <c r="AQ341" s="53">
        <f t="shared" si="760"/>
        <v>0</v>
      </c>
      <c r="AR341" s="53">
        <f t="shared" si="761"/>
        <v>0</v>
      </c>
      <c r="AS341" s="53">
        <f t="shared" si="762"/>
        <v>0</v>
      </c>
      <c r="AT341" s="53">
        <f t="shared" si="763"/>
        <v>0</v>
      </c>
      <c r="AU341" s="10">
        <f t="shared" si="812"/>
        <v>4698.9000000000005</v>
      </c>
      <c r="AV341" s="54">
        <f t="shared" si="833"/>
        <v>0</v>
      </c>
      <c r="AW341" s="10">
        <f t="shared" si="813"/>
        <v>4698.9000000000005</v>
      </c>
      <c r="AX341" s="53" cm="1">
        <f t="array" aca="1" ref="AX341" ca="1">AU341*CELL("contents",$Q341)</f>
        <v>939.7800000000002</v>
      </c>
      <c r="AY341" s="53" cm="1">
        <f t="array" aca="1" ref="AY341" ca="1">AV341*CELL("contents",$Q341)</f>
        <v>0</v>
      </c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>
        <f t="shared" si="814"/>
        <v>0</v>
      </c>
      <c r="BM341" s="51">
        <f t="shared" si="815"/>
        <v>0</v>
      </c>
      <c r="BN341" s="53">
        <f t="shared" si="764"/>
        <v>0</v>
      </c>
      <c r="BO341" s="53">
        <f t="shared" si="765"/>
        <v>0</v>
      </c>
      <c r="BP341" s="53">
        <f t="shared" si="766"/>
        <v>0</v>
      </c>
      <c r="BQ341" s="53">
        <f t="shared" si="767"/>
        <v>0</v>
      </c>
      <c r="BR341" s="53">
        <f t="shared" si="768"/>
        <v>0</v>
      </c>
      <c r="BS341" s="53">
        <f t="shared" si="769"/>
        <v>0</v>
      </c>
      <c r="BT341" s="53">
        <f t="shared" si="770"/>
        <v>0</v>
      </c>
      <c r="BU341" s="53">
        <f t="shared" si="771"/>
        <v>0</v>
      </c>
      <c r="BV341" s="53">
        <f t="shared" si="772"/>
        <v>0</v>
      </c>
      <c r="BW341" s="53">
        <f t="shared" si="773"/>
        <v>0</v>
      </c>
      <c r="BX341" s="53">
        <f t="shared" si="774"/>
        <v>0</v>
      </c>
      <c r="BY341" s="53">
        <f t="shared" si="775"/>
        <v>0</v>
      </c>
      <c r="BZ341" s="10">
        <f t="shared" si="816"/>
        <v>0</v>
      </c>
      <c r="CA341" s="54">
        <f t="shared" si="817"/>
        <v>0</v>
      </c>
      <c r="CB341" s="10">
        <f t="shared" si="818"/>
        <v>0</v>
      </c>
      <c r="CC341" s="53" cm="1">
        <f t="array" aca="1" ref="CC341" ca="1">BZ341*CELL("contents",$Q341)</f>
        <v>0</v>
      </c>
      <c r="CD341" s="53" cm="1">
        <f t="array" aca="1" ref="CD341" ca="1">CA341*CELL("contents",$Q341)</f>
        <v>0</v>
      </c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>
        <f t="shared" si="819"/>
        <v>0</v>
      </c>
      <c r="CR341" s="51">
        <f t="shared" si="820"/>
        <v>0</v>
      </c>
      <c r="CS341" s="53">
        <f t="shared" si="821"/>
        <v>0</v>
      </c>
      <c r="CT341" s="53">
        <f t="shared" si="834"/>
        <v>0</v>
      </c>
      <c r="CU341" s="53">
        <f t="shared" si="835"/>
        <v>0</v>
      </c>
      <c r="CV341" s="53">
        <f t="shared" si="836"/>
        <v>0</v>
      </c>
      <c r="CW341" s="53">
        <f t="shared" si="837"/>
        <v>0</v>
      </c>
      <c r="CX341" s="53">
        <f t="shared" si="838"/>
        <v>0</v>
      </c>
      <c r="CY341" s="53">
        <f t="shared" si="839"/>
        <v>0</v>
      </c>
      <c r="CZ341" s="53">
        <f t="shared" si="840"/>
        <v>0</v>
      </c>
      <c r="DA341" s="53">
        <f t="shared" si="841"/>
        <v>0</v>
      </c>
      <c r="DB341" s="53">
        <f t="shared" si="842"/>
        <v>0</v>
      </c>
      <c r="DC341" s="53">
        <f t="shared" si="843"/>
        <v>0</v>
      </c>
      <c r="DD341" s="53">
        <f t="shared" si="844"/>
        <v>0</v>
      </c>
      <c r="DE341" s="10">
        <f t="shared" si="822"/>
        <v>0</v>
      </c>
      <c r="DF341" s="54">
        <f t="shared" si="823"/>
        <v>0</v>
      </c>
      <c r="DG341" s="10">
        <f t="shared" si="824"/>
        <v>0</v>
      </c>
      <c r="DH341" s="53" cm="1">
        <f t="array" aca="1" ref="DH341" ca="1">DE341*CELL("contents",$Q341)</f>
        <v>0</v>
      </c>
      <c r="DI341" s="53" cm="1">
        <f t="array" aca="1" ref="DI341" ca="1">DF341*CELL("contents",$Q341)</f>
        <v>0</v>
      </c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>
        <f t="shared" si="825"/>
        <v>0</v>
      </c>
      <c r="DW341" s="51">
        <f t="shared" si="826"/>
        <v>0</v>
      </c>
      <c r="DX341" s="53">
        <f t="shared" si="776"/>
        <v>0</v>
      </c>
      <c r="DY341" s="53">
        <f t="shared" si="777"/>
        <v>0</v>
      </c>
      <c r="DZ341" s="53">
        <f t="shared" si="778"/>
        <v>0</v>
      </c>
      <c r="EA341" s="53">
        <f t="shared" si="779"/>
        <v>0</v>
      </c>
      <c r="EB341" s="53">
        <f t="shared" si="780"/>
        <v>0</v>
      </c>
      <c r="EC341" s="53">
        <f t="shared" si="781"/>
        <v>0</v>
      </c>
      <c r="ED341" s="53">
        <f t="shared" si="782"/>
        <v>0</v>
      </c>
      <c r="EE341" s="53">
        <f t="shared" si="783"/>
        <v>0</v>
      </c>
      <c r="EF341" s="53">
        <f t="shared" si="784"/>
        <v>0</v>
      </c>
      <c r="EG341" s="53">
        <f t="shared" si="785"/>
        <v>0</v>
      </c>
      <c r="EH341" s="53">
        <f t="shared" si="786"/>
        <v>0</v>
      </c>
      <c r="EI341" s="53">
        <f t="shared" si="787"/>
        <v>0</v>
      </c>
      <c r="EJ341" s="10">
        <f t="shared" si="827"/>
        <v>0</v>
      </c>
      <c r="EK341" s="54">
        <f t="shared" si="828"/>
        <v>0</v>
      </c>
      <c r="EL341" s="10">
        <f t="shared" si="829"/>
        <v>0</v>
      </c>
      <c r="EM341" s="53" cm="1">
        <f t="array" aca="1" ref="EM341" ca="1">EJ341*CELL("contents",$Q341)</f>
        <v>0</v>
      </c>
      <c r="EN341" s="53" cm="1">
        <f t="array" aca="1" ref="EN341" ca="1">EK341*CELL("contents",$Q341)</f>
        <v>0</v>
      </c>
      <c r="EO341" s="11">
        <f t="shared" si="830"/>
        <v>4698.9000000000005</v>
      </c>
      <c r="EP341" s="2">
        <v>1</v>
      </c>
      <c r="EQ341" s="2">
        <f t="shared" ref="EQ341:ET341" si="849">EP341*1.0215</f>
        <v>1.0215000000000001</v>
      </c>
      <c r="ER341" s="2">
        <f t="shared" si="849"/>
        <v>1.0434622500000001</v>
      </c>
      <c r="ES341" s="2">
        <f t="shared" si="849"/>
        <v>1.0658966883750003</v>
      </c>
      <c r="ET341" s="2">
        <f t="shared" si="849"/>
        <v>1.0888134671750629</v>
      </c>
      <c r="EU341" s="53">
        <f t="shared" si="789"/>
        <v>4698.9000000000005</v>
      </c>
      <c r="EV341" s="53">
        <f t="shared" si="832"/>
        <v>0</v>
      </c>
      <c r="EW341" s="69">
        <f t="shared" si="790"/>
        <v>0</v>
      </c>
      <c r="EX341" s="69">
        <f t="shared" si="791"/>
        <v>0</v>
      </c>
      <c r="EY341" s="9">
        <f t="shared" si="846"/>
        <v>0</v>
      </c>
      <c r="EZ341" s="9">
        <f t="shared" si="808"/>
        <v>0</v>
      </c>
      <c r="FA341" s="9">
        <f t="shared" si="809"/>
        <v>0</v>
      </c>
      <c r="FB341" s="9">
        <f t="shared" si="810"/>
        <v>0</v>
      </c>
      <c r="FC341" t="s">
        <v>1541</v>
      </c>
    </row>
    <row r="342" spans="1:159" x14ac:dyDescent="0.25">
      <c r="A342" s="2">
        <v>1.2</v>
      </c>
      <c r="B342" s="3" t="s">
        <v>829</v>
      </c>
      <c r="C342" s="4" t="s">
        <v>157</v>
      </c>
      <c r="D342" s="2" t="s">
        <v>830</v>
      </c>
      <c r="E342" s="21" t="s">
        <v>831</v>
      </c>
      <c r="F342" s="2"/>
      <c r="G342" s="4" t="s">
        <v>151</v>
      </c>
      <c r="H342" s="6" t="s">
        <v>163</v>
      </c>
      <c r="I342" s="4" t="s">
        <v>167</v>
      </c>
      <c r="J342" s="7" t="s">
        <v>154</v>
      </c>
      <c r="K342" s="75">
        <v>115</v>
      </c>
      <c r="L342" s="81">
        <v>115</v>
      </c>
      <c r="M342" s="56">
        <v>0</v>
      </c>
      <c r="N342" s="86">
        <v>0</v>
      </c>
      <c r="O342" s="6" t="s">
        <v>155</v>
      </c>
      <c r="P342" s="2" t="s">
        <v>352</v>
      </c>
      <c r="Q342" s="200">
        <f>VLOOKUP(P342,Contingencies!$A$2:$D$7,4,FALSE)</f>
        <v>0.2</v>
      </c>
      <c r="R342" s="53">
        <f t="shared" si="751"/>
        <v>751.82400000000007</v>
      </c>
      <c r="S342" s="67">
        <f t="shared" si="792"/>
        <v>0</v>
      </c>
      <c r="T342" s="4"/>
      <c r="U342" s="2"/>
      <c r="V342" s="2"/>
      <c r="W342" s="42"/>
      <c r="X342" s="37">
        <v>32</v>
      </c>
      <c r="Y342" s="37"/>
      <c r="Z342" s="37"/>
      <c r="AA342" s="38"/>
      <c r="AB342" s="38"/>
      <c r="AC342" s="38"/>
      <c r="AD342" s="2"/>
      <c r="AE342" s="2"/>
      <c r="AF342" s="2"/>
      <c r="AG342" s="2">
        <f t="shared" si="793"/>
        <v>32</v>
      </c>
      <c r="AH342" s="51">
        <f t="shared" si="811"/>
        <v>0.21333333333333332</v>
      </c>
      <c r="AI342" s="53">
        <f t="shared" si="752"/>
        <v>0</v>
      </c>
      <c r="AJ342" s="53">
        <f t="shared" si="753"/>
        <v>0</v>
      </c>
      <c r="AK342" s="53">
        <f t="shared" si="754"/>
        <v>0</v>
      </c>
      <c r="AL342" s="53">
        <f t="shared" si="755"/>
        <v>3759.1200000000003</v>
      </c>
      <c r="AM342" s="53">
        <f t="shared" si="756"/>
        <v>0</v>
      </c>
      <c r="AN342" s="53">
        <f t="shared" si="757"/>
        <v>0</v>
      </c>
      <c r="AO342" s="53">
        <f t="shared" si="758"/>
        <v>0</v>
      </c>
      <c r="AP342" s="53">
        <f t="shared" si="759"/>
        <v>0</v>
      </c>
      <c r="AQ342" s="53">
        <f t="shared" si="760"/>
        <v>0</v>
      </c>
      <c r="AR342" s="53">
        <f t="shared" si="761"/>
        <v>0</v>
      </c>
      <c r="AS342" s="53">
        <f t="shared" si="762"/>
        <v>0</v>
      </c>
      <c r="AT342" s="53">
        <f t="shared" si="763"/>
        <v>0</v>
      </c>
      <c r="AU342" s="10">
        <f t="shared" si="812"/>
        <v>3759.1200000000003</v>
      </c>
      <c r="AV342" s="54">
        <f t="shared" si="833"/>
        <v>0</v>
      </c>
      <c r="AW342" s="10">
        <f t="shared" si="813"/>
        <v>3759.1200000000003</v>
      </c>
      <c r="AX342" s="53" cm="1">
        <f t="array" aca="1" ref="AX342" ca="1">AU342*CELL("contents",$Q342)</f>
        <v>751.82400000000007</v>
      </c>
      <c r="AY342" s="53" cm="1">
        <f t="array" aca="1" ref="AY342" ca="1">AV342*CELL("contents",$Q342)</f>
        <v>0</v>
      </c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>
        <f t="shared" si="814"/>
        <v>0</v>
      </c>
      <c r="BM342" s="51">
        <f t="shared" si="815"/>
        <v>0</v>
      </c>
      <c r="BN342" s="53">
        <f t="shared" si="764"/>
        <v>0</v>
      </c>
      <c r="BO342" s="53">
        <f t="shared" si="765"/>
        <v>0</v>
      </c>
      <c r="BP342" s="53">
        <f t="shared" si="766"/>
        <v>0</v>
      </c>
      <c r="BQ342" s="53">
        <f t="shared" si="767"/>
        <v>0</v>
      </c>
      <c r="BR342" s="53">
        <f t="shared" si="768"/>
        <v>0</v>
      </c>
      <c r="BS342" s="53">
        <f t="shared" si="769"/>
        <v>0</v>
      </c>
      <c r="BT342" s="53">
        <f t="shared" si="770"/>
        <v>0</v>
      </c>
      <c r="BU342" s="53">
        <f t="shared" si="771"/>
        <v>0</v>
      </c>
      <c r="BV342" s="53">
        <f t="shared" si="772"/>
        <v>0</v>
      </c>
      <c r="BW342" s="53">
        <f t="shared" si="773"/>
        <v>0</v>
      </c>
      <c r="BX342" s="53">
        <f t="shared" si="774"/>
        <v>0</v>
      </c>
      <c r="BY342" s="53">
        <f t="shared" si="775"/>
        <v>0</v>
      </c>
      <c r="BZ342" s="10">
        <f t="shared" si="816"/>
        <v>0</v>
      </c>
      <c r="CA342" s="54">
        <f t="shared" si="817"/>
        <v>0</v>
      </c>
      <c r="CB342" s="10">
        <f t="shared" si="818"/>
        <v>0</v>
      </c>
      <c r="CC342" s="53" cm="1">
        <f t="array" aca="1" ref="CC342" ca="1">BZ342*CELL("contents",$Q342)</f>
        <v>0</v>
      </c>
      <c r="CD342" s="53" cm="1">
        <f t="array" aca="1" ref="CD342" ca="1">CA342*CELL("contents",$Q342)</f>
        <v>0</v>
      </c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>
        <f t="shared" si="819"/>
        <v>0</v>
      </c>
      <c r="CR342" s="51">
        <f t="shared" si="820"/>
        <v>0</v>
      </c>
      <c r="CS342" s="53">
        <f t="shared" si="821"/>
        <v>0</v>
      </c>
      <c r="CT342" s="53">
        <f t="shared" si="834"/>
        <v>0</v>
      </c>
      <c r="CU342" s="53">
        <f t="shared" si="835"/>
        <v>0</v>
      </c>
      <c r="CV342" s="53">
        <f t="shared" si="836"/>
        <v>0</v>
      </c>
      <c r="CW342" s="53">
        <f t="shared" si="837"/>
        <v>0</v>
      </c>
      <c r="CX342" s="53">
        <f t="shared" si="838"/>
        <v>0</v>
      </c>
      <c r="CY342" s="53">
        <f t="shared" si="839"/>
        <v>0</v>
      </c>
      <c r="CZ342" s="53">
        <f t="shared" si="840"/>
        <v>0</v>
      </c>
      <c r="DA342" s="53">
        <f t="shared" si="841"/>
        <v>0</v>
      </c>
      <c r="DB342" s="53">
        <f t="shared" si="842"/>
        <v>0</v>
      </c>
      <c r="DC342" s="53">
        <f t="shared" si="843"/>
        <v>0</v>
      </c>
      <c r="DD342" s="53">
        <f t="shared" si="844"/>
        <v>0</v>
      </c>
      <c r="DE342" s="10">
        <f t="shared" si="822"/>
        <v>0</v>
      </c>
      <c r="DF342" s="54">
        <f t="shared" si="823"/>
        <v>0</v>
      </c>
      <c r="DG342" s="10">
        <f t="shared" si="824"/>
        <v>0</v>
      </c>
      <c r="DH342" s="53" cm="1">
        <f t="array" aca="1" ref="DH342" ca="1">DE342*CELL("contents",$Q342)</f>
        <v>0</v>
      </c>
      <c r="DI342" s="53" cm="1">
        <f t="array" aca="1" ref="DI342" ca="1">DF342*CELL("contents",$Q342)</f>
        <v>0</v>
      </c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>
        <f t="shared" si="825"/>
        <v>0</v>
      </c>
      <c r="DW342" s="51">
        <f t="shared" si="826"/>
        <v>0</v>
      </c>
      <c r="DX342" s="53">
        <f t="shared" si="776"/>
        <v>0</v>
      </c>
      <c r="DY342" s="53">
        <f t="shared" si="777"/>
        <v>0</v>
      </c>
      <c r="DZ342" s="53">
        <f t="shared" si="778"/>
        <v>0</v>
      </c>
      <c r="EA342" s="53">
        <f t="shared" si="779"/>
        <v>0</v>
      </c>
      <c r="EB342" s="53">
        <f t="shared" si="780"/>
        <v>0</v>
      </c>
      <c r="EC342" s="53">
        <f t="shared" si="781"/>
        <v>0</v>
      </c>
      <c r="ED342" s="53">
        <f t="shared" si="782"/>
        <v>0</v>
      </c>
      <c r="EE342" s="53">
        <f t="shared" si="783"/>
        <v>0</v>
      </c>
      <c r="EF342" s="53">
        <f t="shared" si="784"/>
        <v>0</v>
      </c>
      <c r="EG342" s="53">
        <f t="shared" si="785"/>
        <v>0</v>
      </c>
      <c r="EH342" s="53">
        <f t="shared" si="786"/>
        <v>0</v>
      </c>
      <c r="EI342" s="53">
        <f t="shared" si="787"/>
        <v>0</v>
      </c>
      <c r="EJ342" s="10">
        <f t="shared" si="827"/>
        <v>0</v>
      </c>
      <c r="EK342" s="54">
        <f t="shared" si="828"/>
        <v>0</v>
      </c>
      <c r="EL342" s="10">
        <f t="shared" si="829"/>
        <v>0</v>
      </c>
      <c r="EM342" s="53" cm="1">
        <f t="array" aca="1" ref="EM342" ca="1">EJ342*CELL("contents",$Q342)</f>
        <v>0</v>
      </c>
      <c r="EN342" s="53" cm="1">
        <f t="array" aca="1" ref="EN342" ca="1">EK342*CELL("contents",$Q342)</f>
        <v>0</v>
      </c>
      <c r="EO342" s="11">
        <f t="shared" si="830"/>
        <v>3759.1200000000003</v>
      </c>
      <c r="EP342" s="2">
        <v>1</v>
      </c>
      <c r="EQ342" s="2">
        <f t="shared" ref="EQ342:ET342" si="850">EP342*1.0215</f>
        <v>1.0215000000000001</v>
      </c>
      <c r="ER342" s="2">
        <f t="shared" si="850"/>
        <v>1.0434622500000001</v>
      </c>
      <c r="ES342" s="2">
        <f t="shared" si="850"/>
        <v>1.0658966883750003</v>
      </c>
      <c r="ET342" s="2">
        <f t="shared" si="850"/>
        <v>1.0888134671750629</v>
      </c>
      <c r="EU342" s="53">
        <f t="shared" si="789"/>
        <v>3759.1200000000003</v>
      </c>
      <c r="EV342" s="53">
        <f t="shared" si="832"/>
        <v>0</v>
      </c>
      <c r="EW342" s="69">
        <f t="shared" si="790"/>
        <v>0</v>
      </c>
      <c r="EX342" s="69">
        <f t="shared" si="791"/>
        <v>0</v>
      </c>
      <c r="EY342" s="9">
        <f t="shared" si="846"/>
        <v>0</v>
      </c>
      <c r="EZ342" s="9">
        <f t="shared" si="808"/>
        <v>0</v>
      </c>
      <c r="FA342" s="9">
        <f t="shared" si="809"/>
        <v>0</v>
      </c>
      <c r="FB342" s="9">
        <f t="shared" si="810"/>
        <v>0</v>
      </c>
      <c r="FC342" t="s">
        <v>1541</v>
      </c>
    </row>
    <row r="343" spans="1:159" x14ac:dyDescent="0.25">
      <c r="A343" s="2">
        <v>1.2</v>
      </c>
      <c r="B343" s="3" t="s">
        <v>829</v>
      </c>
      <c r="C343" s="4" t="s">
        <v>157</v>
      </c>
      <c r="D343" s="2" t="s">
        <v>830</v>
      </c>
      <c r="E343" s="21" t="s">
        <v>831</v>
      </c>
      <c r="F343" s="2"/>
      <c r="G343" s="4" t="s">
        <v>151</v>
      </c>
      <c r="H343" s="6" t="s">
        <v>163</v>
      </c>
      <c r="I343" s="4" t="s">
        <v>269</v>
      </c>
      <c r="J343" s="7" t="s">
        <v>154</v>
      </c>
      <c r="K343" s="75">
        <v>77</v>
      </c>
      <c r="L343" s="81">
        <v>77</v>
      </c>
      <c r="M343" s="56">
        <v>0</v>
      </c>
      <c r="N343" s="86">
        <v>0</v>
      </c>
      <c r="O343" s="6" t="s">
        <v>155</v>
      </c>
      <c r="P343" s="2" t="s">
        <v>352</v>
      </c>
      <c r="Q343" s="200">
        <f>VLOOKUP(P343,Contingencies!$A$2:$D$7,4,FALSE)</f>
        <v>0.2</v>
      </c>
      <c r="R343" s="53">
        <f t="shared" si="751"/>
        <v>629.24400000000014</v>
      </c>
      <c r="S343" s="67">
        <f t="shared" si="792"/>
        <v>0</v>
      </c>
      <c r="T343" s="4"/>
      <c r="U343" s="2"/>
      <c r="V343" s="2"/>
      <c r="W343" s="42"/>
      <c r="X343" s="37">
        <v>20</v>
      </c>
      <c r="Y343" s="37">
        <v>20</v>
      </c>
      <c r="Z343" s="37"/>
      <c r="AA343" s="38"/>
      <c r="AB343" s="38"/>
      <c r="AC343" s="38"/>
      <c r="AD343" s="2"/>
      <c r="AE343" s="2"/>
      <c r="AF343" s="2"/>
      <c r="AG343" s="2">
        <f t="shared" si="793"/>
        <v>40</v>
      </c>
      <c r="AH343" s="51">
        <f t="shared" si="811"/>
        <v>0.26666666666666666</v>
      </c>
      <c r="AI343" s="53">
        <f t="shared" si="752"/>
        <v>0</v>
      </c>
      <c r="AJ343" s="53">
        <f t="shared" si="753"/>
        <v>0</v>
      </c>
      <c r="AK343" s="53">
        <f t="shared" si="754"/>
        <v>0</v>
      </c>
      <c r="AL343" s="53">
        <f t="shared" si="755"/>
        <v>1573.1100000000001</v>
      </c>
      <c r="AM343" s="53">
        <f t="shared" si="756"/>
        <v>1573.1100000000001</v>
      </c>
      <c r="AN343" s="53">
        <f t="shared" si="757"/>
        <v>0</v>
      </c>
      <c r="AO343" s="53">
        <f t="shared" si="758"/>
        <v>0</v>
      </c>
      <c r="AP343" s="53">
        <f t="shared" si="759"/>
        <v>0</v>
      </c>
      <c r="AQ343" s="53">
        <f t="shared" si="760"/>
        <v>0</v>
      </c>
      <c r="AR343" s="53">
        <f t="shared" si="761"/>
        <v>0</v>
      </c>
      <c r="AS343" s="53">
        <f t="shared" si="762"/>
        <v>0</v>
      </c>
      <c r="AT343" s="53">
        <f t="shared" si="763"/>
        <v>0</v>
      </c>
      <c r="AU343" s="10">
        <f t="shared" si="812"/>
        <v>3146.2200000000003</v>
      </c>
      <c r="AV343" s="54">
        <f t="shared" si="833"/>
        <v>0</v>
      </c>
      <c r="AW343" s="10">
        <f t="shared" si="813"/>
        <v>3146.2200000000003</v>
      </c>
      <c r="AX343" s="53" cm="1">
        <f t="array" aca="1" ref="AX343" ca="1">AU343*CELL("contents",$Q343)</f>
        <v>629.24400000000014</v>
      </c>
      <c r="AY343" s="53" cm="1">
        <f t="array" aca="1" ref="AY343" ca="1">AV343*CELL("contents",$Q343)</f>
        <v>0</v>
      </c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>
        <f t="shared" si="814"/>
        <v>0</v>
      </c>
      <c r="BM343" s="51">
        <f t="shared" si="815"/>
        <v>0</v>
      </c>
      <c r="BN343" s="53">
        <f t="shared" si="764"/>
        <v>0</v>
      </c>
      <c r="BO343" s="53">
        <f t="shared" si="765"/>
        <v>0</v>
      </c>
      <c r="BP343" s="53">
        <f t="shared" si="766"/>
        <v>0</v>
      </c>
      <c r="BQ343" s="53">
        <f t="shared" si="767"/>
        <v>0</v>
      </c>
      <c r="BR343" s="53">
        <f t="shared" si="768"/>
        <v>0</v>
      </c>
      <c r="BS343" s="53">
        <f t="shared" si="769"/>
        <v>0</v>
      </c>
      <c r="BT343" s="53">
        <f t="shared" si="770"/>
        <v>0</v>
      </c>
      <c r="BU343" s="53">
        <f t="shared" si="771"/>
        <v>0</v>
      </c>
      <c r="BV343" s="53">
        <f t="shared" si="772"/>
        <v>0</v>
      </c>
      <c r="BW343" s="53">
        <f t="shared" si="773"/>
        <v>0</v>
      </c>
      <c r="BX343" s="53">
        <f t="shared" si="774"/>
        <v>0</v>
      </c>
      <c r="BY343" s="53">
        <f t="shared" si="775"/>
        <v>0</v>
      </c>
      <c r="BZ343" s="10">
        <f t="shared" si="816"/>
        <v>0</v>
      </c>
      <c r="CA343" s="54">
        <f t="shared" si="817"/>
        <v>0</v>
      </c>
      <c r="CB343" s="10">
        <f t="shared" si="818"/>
        <v>0</v>
      </c>
      <c r="CC343" s="53" cm="1">
        <f t="array" aca="1" ref="CC343" ca="1">BZ343*CELL("contents",$Q343)</f>
        <v>0</v>
      </c>
      <c r="CD343" s="53" cm="1">
        <f t="array" aca="1" ref="CD343" ca="1">CA343*CELL("contents",$Q343)</f>
        <v>0</v>
      </c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>
        <f t="shared" si="819"/>
        <v>0</v>
      </c>
      <c r="CR343" s="51">
        <f t="shared" si="820"/>
        <v>0</v>
      </c>
      <c r="CS343" s="53">
        <f t="shared" si="821"/>
        <v>0</v>
      </c>
      <c r="CT343" s="53">
        <f t="shared" si="834"/>
        <v>0</v>
      </c>
      <c r="CU343" s="53">
        <f t="shared" si="835"/>
        <v>0</v>
      </c>
      <c r="CV343" s="53">
        <f t="shared" si="836"/>
        <v>0</v>
      </c>
      <c r="CW343" s="53">
        <f t="shared" si="837"/>
        <v>0</v>
      </c>
      <c r="CX343" s="53">
        <f t="shared" si="838"/>
        <v>0</v>
      </c>
      <c r="CY343" s="53">
        <f t="shared" si="839"/>
        <v>0</v>
      </c>
      <c r="CZ343" s="53">
        <f t="shared" si="840"/>
        <v>0</v>
      </c>
      <c r="DA343" s="53">
        <f t="shared" si="841"/>
        <v>0</v>
      </c>
      <c r="DB343" s="53">
        <f t="shared" si="842"/>
        <v>0</v>
      </c>
      <c r="DC343" s="53">
        <f t="shared" si="843"/>
        <v>0</v>
      </c>
      <c r="DD343" s="53">
        <f t="shared" si="844"/>
        <v>0</v>
      </c>
      <c r="DE343" s="10">
        <f t="shared" si="822"/>
        <v>0</v>
      </c>
      <c r="DF343" s="54">
        <f t="shared" si="823"/>
        <v>0</v>
      </c>
      <c r="DG343" s="10">
        <f t="shared" si="824"/>
        <v>0</v>
      </c>
      <c r="DH343" s="53" cm="1">
        <f t="array" aca="1" ref="DH343" ca="1">DE343*CELL("contents",$Q343)</f>
        <v>0</v>
      </c>
      <c r="DI343" s="53" cm="1">
        <f t="array" aca="1" ref="DI343" ca="1">DF343*CELL("contents",$Q343)</f>
        <v>0</v>
      </c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>
        <f t="shared" si="825"/>
        <v>0</v>
      </c>
      <c r="DW343" s="51">
        <f t="shared" si="826"/>
        <v>0</v>
      </c>
      <c r="DX343" s="53">
        <f t="shared" si="776"/>
        <v>0</v>
      </c>
      <c r="DY343" s="53">
        <f t="shared" si="777"/>
        <v>0</v>
      </c>
      <c r="DZ343" s="53">
        <f t="shared" si="778"/>
        <v>0</v>
      </c>
      <c r="EA343" s="53">
        <f t="shared" si="779"/>
        <v>0</v>
      </c>
      <c r="EB343" s="53">
        <f t="shared" si="780"/>
        <v>0</v>
      </c>
      <c r="EC343" s="53">
        <f t="shared" si="781"/>
        <v>0</v>
      </c>
      <c r="ED343" s="53">
        <f t="shared" si="782"/>
        <v>0</v>
      </c>
      <c r="EE343" s="53">
        <f t="shared" si="783"/>
        <v>0</v>
      </c>
      <c r="EF343" s="53">
        <f t="shared" si="784"/>
        <v>0</v>
      </c>
      <c r="EG343" s="53">
        <f t="shared" si="785"/>
        <v>0</v>
      </c>
      <c r="EH343" s="53">
        <f t="shared" si="786"/>
        <v>0</v>
      </c>
      <c r="EI343" s="53">
        <f t="shared" si="787"/>
        <v>0</v>
      </c>
      <c r="EJ343" s="10">
        <f t="shared" si="827"/>
        <v>0</v>
      </c>
      <c r="EK343" s="54">
        <f t="shared" si="828"/>
        <v>0</v>
      </c>
      <c r="EL343" s="10">
        <f t="shared" si="829"/>
        <v>0</v>
      </c>
      <c r="EM343" s="53" cm="1">
        <f t="array" aca="1" ref="EM343" ca="1">EJ343*CELL("contents",$Q343)</f>
        <v>0</v>
      </c>
      <c r="EN343" s="53" cm="1">
        <f t="array" aca="1" ref="EN343" ca="1">EK343*CELL("contents",$Q343)</f>
        <v>0</v>
      </c>
      <c r="EO343" s="11">
        <f t="shared" si="830"/>
        <v>3146.2200000000003</v>
      </c>
      <c r="EP343" s="2">
        <v>1</v>
      </c>
      <c r="EQ343" s="2">
        <f t="shared" ref="EQ343:ET343" si="851">EP343*1.0215</f>
        <v>1.0215000000000001</v>
      </c>
      <c r="ER343" s="2">
        <f t="shared" si="851"/>
        <v>1.0434622500000001</v>
      </c>
      <c r="ES343" s="2">
        <f t="shared" si="851"/>
        <v>1.0658966883750003</v>
      </c>
      <c r="ET343" s="2">
        <f t="shared" si="851"/>
        <v>1.0888134671750629</v>
      </c>
      <c r="EU343" s="53">
        <f t="shared" si="789"/>
        <v>3146.2200000000003</v>
      </c>
      <c r="EV343" s="53">
        <f t="shared" si="832"/>
        <v>0</v>
      </c>
      <c r="EW343" s="69">
        <f t="shared" si="790"/>
        <v>0</v>
      </c>
      <c r="EX343" s="69">
        <f t="shared" si="791"/>
        <v>0</v>
      </c>
      <c r="EY343" s="9">
        <f t="shared" si="846"/>
        <v>0</v>
      </c>
      <c r="EZ343" s="9">
        <f t="shared" si="808"/>
        <v>0</v>
      </c>
      <c r="FA343" s="9">
        <f t="shared" si="809"/>
        <v>0</v>
      </c>
      <c r="FB343" s="9">
        <f t="shared" si="810"/>
        <v>0</v>
      </c>
      <c r="FC343" t="s">
        <v>1541</v>
      </c>
    </row>
    <row r="344" spans="1:159" x14ac:dyDescent="0.25">
      <c r="A344" s="2">
        <v>1.2</v>
      </c>
      <c r="B344" s="3" t="s">
        <v>829</v>
      </c>
      <c r="C344" s="4" t="s">
        <v>157</v>
      </c>
      <c r="D344" s="2" t="s">
        <v>830</v>
      </c>
      <c r="E344" s="21" t="s">
        <v>831</v>
      </c>
      <c r="F344" s="2"/>
      <c r="G344" s="4" t="s">
        <v>347</v>
      </c>
      <c r="H344" s="6" t="s">
        <v>347</v>
      </c>
      <c r="I344" s="4"/>
      <c r="J344" s="4" t="s">
        <v>268</v>
      </c>
      <c r="K344" s="75"/>
      <c r="L344" s="80">
        <v>1</v>
      </c>
      <c r="M344" s="56">
        <v>0</v>
      </c>
      <c r="N344" s="86">
        <v>0.53</v>
      </c>
      <c r="O344" s="6" t="s">
        <v>155</v>
      </c>
      <c r="P344" s="2" t="s">
        <v>352</v>
      </c>
      <c r="Q344" s="200">
        <f>VLOOKUP(P344,Contingencies!$A$2:$D$7,4,FALSE)</f>
        <v>0.2</v>
      </c>
      <c r="R344" s="53">
        <f t="shared" si="751"/>
        <v>1410</v>
      </c>
      <c r="S344" s="67">
        <f t="shared" si="792"/>
        <v>0</v>
      </c>
      <c r="T344" s="4"/>
      <c r="U344" s="2"/>
      <c r="V344" s="2"/>
      <c r="W344" s="42"/>
      <c r="X344" s="4"/>
      <c r="Y344" s="37">
        <v>7050</v>
      </c>
      <c r="Z344" s="37"/>
      <c r="AA344" s="38"/>
      <c r="AB344" s="38"/>
      <c r="AC344" s="38"/>
      <c r="AD344" s="2"/>
      <c r="AE344" s="2"/>
      <c r="AF344" s="2"/>
      <c r="AG344" s="2">
        <f t="shared" si="793"/>
        <v>0</v>
      </c>
      <c r="AH344" s="51">
        <f t="shared" si="811"/>
        <v>0</v>
      </c>
      <c r="AI344" s="53">
        <f t="shared" si="752"/>
        <v>0</v>
      </c>
      <c r="AJ344" s="53">
        <f t="shared" si="753"/>
        <v>0</v>
      </c>
      <c r="AK344" s="53">
        <f t="shared" si="754"/>
        <v>0</v>
      </c>
      <c r="AL344" s="53">
        <f t="shared" si="755"/>
        <v>0</v>
      </c>
      <c r="AM344" s="53">
        <f t="shared" si="756"/>
        <v>7050</v>
      </c>
      <c r="AN344" s="53">
        <f t="shared" si="757"/>
        <v>0</v>
      </c>
      <c r="AO344" s="53">
        <f t="shared" si="758"/>
        <v>0</v>
      </c>
      <c r="AP344" s="53">
        <f t="shared" si="759"/>
        <v>0</v>
      </c>
      <c r="AQ344" s="53">
        <f t="shared" si="760"/>
        <v>0</v>
      </c>
      <c r="AR344" s="53">
        <f t="shared" si="761"/>
        <v>0</v>
      </c>
      <c r="AS344" s="53">
        <f t="shared" si="762"/>
        <v>0</v>
      </c>
      <c r="AT344" s="53">
        <f t="shared" si="763"/>
        <v>0</v>
      </c>
      <c r="AU344" s="10">
        <f t="shared" si="812"/>
        <v>7050</v>
      </c>
      <c r="AV344" s="54">
        <f t="shared" si="833"/>
        <v>0</v>
      </c>
      <c r="AW344" s="10">
        <f t="shared" si="813"/>
        <v>7050</v>
      </c>
      <c r="AX344" s="53" cm="1">
        <f t="array" aca="1" ref="AX344" ca="1">AU344*CELL("contents",$Q344)</f>
        <v>1410</v>
      </c>
      <c r="AY344" s="53" cm="1">
        <f t="array" aca="1" ref="AY344" ca="1">AV344*CELL("contents",$Q344)</f>
        <v>0</v>
      </c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>
        <f t="shared" si="814"/>
        <v>0</v>
      </c>
      <c r="BM344" s="51">
        <f t="shared" si="815"/>
        <v>0</v>
      </c>
      <c r="BN344" s="53">
        <f t="shared" si="764"/>
        <v>0</v>
      </c>
      <c r="BO344" s="53">
        <f t="shared" si="765"/>
        <v>0</v>
      </c>
      <c r="BP344" s="53">
        <f t="shared" si="766"/>
        <v>0</v>
      </c>
      <c r="BQ344" s="53">
        <f t="shared" si="767"/>
        <v>0</v>
      </c>
      <c r="BR344" s="53">
        <f t="shared" si="768"/>
        <v>0</v>
      </c>
      <c r="BS344" s="53">
        <f t="shared" si="769"/>
        <v>0</v>
      </c>
      <c r="BT344" s="53">
        <f t="shared" si="770"/>
        <v>0</v>
      </c>
      <c r="BU344" s="53">
        <f t="shared" si="771"/>
        <v>0</v>
      </c>
      <c r="BV344" s="53">
        <f t="shared" si="772"/>
        <v>0</v>
      </c>
      <c r="BW344" s="53">
        <f t="shared" si="773"/>
        <v>0</v>
      </c>
      <c r="BX344" s="53">
        <f t="shared" si="774"/>
        <v>0</v>
      </c>
      <c r="BY344" s="53">
        <f t="shared" si="775"/>
        <v>0</v>
      </c>
      <c r="BZ344" s="10">
        <f t="shared" si="816"/>
        <v>0</v>
      </c>
      <c r="CA344" s="54">
        <f t="shared" si="817"/>
        <v>0</v>
      </c>
      <c r="CB344" s="10">
        <f t="shared" si="818"/>
        <v>0</v>
      </c>
      <c r="CC344" s="53" cm="1">
        <f t="array" aca="1" ref="CC344" ca="1">BZ344*CELL("contents",$Q344)</f>
        <v>0</v>
      </c>
      <c r="CD344" s="53" cm="1">
        <f t="array" aca="1" ref="CD344" ca="1">CA344*CELL("contents",$Q344)</f>
        <v>0</v>
      </c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>
        <f t="shared" si="819"/>
        <v>0</v>
      </c>
      <c r="CR344" s="51">
        <f t="shared" si="820"/>
        <v>0</v>
      </c>
      <c r="CS344" s="53">
        <f t="shared" si="821"/>
        <v>0</v>
      </c>
      <c r="CT344" s="53">
        <f t="shared" si="834"/>
        <v>0</v>
      </c>
      <c r="CU344" s="53">
        <f t="shared" si="835"/>
        <v>0</v>
      </c>
      <c r="CV344" s="53">
        <f t="shared" si="836"/>
        <v>0</v>
      </c>
      <c r="CW344" s="53">
        <f t="shared" si="837"/>
        <v>0</v>
      </c>
      <c r="CX344" s="53">
        <f t="shared" si="838"/>
        <v>0</v>
      </c>
      <c r="CY344" s="53">
        <f t="shared" si="839"/>
        <v>0</v>
      </c>
      <c r="CZ344" s="53">
        <f t="shared" si="840"/>
        <v>0</v>
      </c>
      <c r="DA344" s="53">
        <f t="shared" si="841"/>
        <v>0</v>
      </c>
      <c r="DB344" s="53">
        <f t="shared" si="842"/>
        <v>0</v>
      </c>
      <c r="DC344" s="53">
        <f t="shared" si="843"/>
        <v>0</v>
      </c>
      <c r="DD344" s="53">
        <f t="shared" si="844"/>
        <v>0</v>
      </c>
      <c r="DE344" s="10">
        <f t="shared" si="822"/>
        <v>0</v>
      </c>
      <c r="DF344" s="54">
        <f t="shared" si="823"/>
        <v>0</v>
      </c>
      <c r="DG344" s="10">
        <f t="shared" si="824"/>
        <v>0</v>
      </c>
      <c r="DH344" s="53" cm="1">
        <f t="array" aca="1" ref="DH344" ca="1">DE344*CELL("contents",$Q344)</f>
        <v>0</v>
      </c>
      <c r="DI344" s="53" cm="1">
        <f t="array" aca="1" ref="DI344" ca="1">DF344*CELL("contents",$Q344)</f>
        <v>0</v>
      </c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>
        <f t="shared" si="825"/>
        <v>0</v>
      </c>
      <c r="DW344" s="51">
        <f t="shared" si="826"/>
        <v>0</v>
      </c>
      <c r="DX344" s="53">
        <f t="shared" si="776"/>
        <v>0</v>
      </c>
      <c r="DY344" s="53">
        <f t="shared" si="777"/>
        <v>0</v>
      </c>
      <c r="DZ344" s="53">
        <f t="shared" si="778"/>
        <v>0</v>
      </c>
      <c r="EA344" s="53">
        <f t="shared" si="779"/>
        <v>0</v>
      </c>
      <c r="EB344" s="53">
        <f t="shared" si="780"/>
        <v>0</v>
      </c>
      <c r="EC344" s="53">
        <f t="shared" si="781"/>
        <v>0</v>
      </c>
      <c r="ED344" s="53">
        <f t="shared" si="782"/>
        <v>0</v>
      </c>
      <c r="EE344" s="53">
        <f t="shared" si="783"/>
        <v>0</v>
      </c>
      <c r="EF344" s="53">
        <f t="shared" si="784"/>
        <v>0</v>
      </c>
      <c r="EG344" s="53">
        <f t="shared" si="785"/>
        <v>0</v>
      </c>
      <c r="EH344" s="53">
        <f t="shared" si="786"/>
        <v>0</v>
      </c>
      <c r="EI344" s="53">
        <f t="shared" si="787"/>
        <v>0</v>
      </c>
      <c r="EJ344" s="10">
        <f t="shared" si="827"/>
        <v>0</v>
      </c>
      <c r="EK344" s="54">
        <f t="shared" si="828"/>
        <v>0</v>
      </c>
      <c r="EL344" s="10">
        <f t="shared" si="829"/>
        <v>0</v>
      </c>
      <c r="EM344" s="53" cm="1">
        <f t="array" aca="1" ref="EM344" ca="1">EJ344*CELL("contents",$Q344)</f>
        <v>0</v>
      </c>
      <c r="EN344" s="53" cm="1">
        <f t="array" aca="1" ref="EN344" ca="1">EK344*CELL("contents",$Q344)</f>
        <v>0</v>
      </c>
      <c r="EO344" s="11">
        <f t="shared" si="830"/>
        <v>7050</v>
      </c>
      <c r="EP344" s="2">
        <v>1</v>
      </c>
      <c r="EQ344" s="2">
        <f t="shared" ref="EQ344:ET344" si="852">EP344*1.0215</f>
        <v>1.0215000000000001</v>
      </c>
      <c r="ER344" s="2">
        <f t="shared" si="852"/>
        <v>1.0434622500000001</v>
      </c>
      <c r="ES344" s="2">
        <f t="shared" si="852"/>
        <v>1.0658966883750003</v>
      </c>
      <c r="ET344" s="2">
        <f t="shared" si="852"/>
        <v>1.0888134671750629</v>
      </c>
      <c r="EU344" s="53">
        <f t="shared" si="789"/>
        <v>0</v>
      </c>
      <c r="EV344" s="53">
        <f t="shared" si="832"/>
        <v>0</v>
      </c>
      <c r="EW344" s="69">
        <f t="shared" si="790"/>
        <v>0</v>
      </c>
      <c r="EX344" s="69">
        <f t="shared" si="791"/>
        <v>0</v>
      </c>
      <c r="EY344" s="9">
        <f t="shared" si="846"/>
        <v>0</v>
      </c>
      <c r="EZ344" s="9">
        <f t="shared" si="808"/>
        <v>0</v>
      </c>
      <c r="FA344" s="9">
        <f t="shared" si="809"/>
        <v>0</v>
      </c>
      <c r="FB344" s="9">
        <f t="shared" si="810"/>
        <v>0</v>
      </c>
      <c r="FC344" t="s">
        <v>1541</v>
      </c>
    </row>
    <row r="345" spans="1:159" x14ac:dyDescent="0.25">
      <c r="A345" s="2">
        <v>1.2</v>
      </c>
      <c r="B345" s="3" t="s">
        <v>832</v>
      </c>
      <c r="C345" s="4" t="s">
        <v>157</v>
      </c>
      <c r="D345" s="2" t="s">
        <v>833</v>
      </c>
      <c r="E345" s="21" t="s">
        <v>834</v>
      </c>
      <c r="F345" s="2"/>
      <c r="G345" s="4" t="s">
        <v>151</v>
      </c>
      <c r="H345" s="6" t="s">
        <v>163</v>
      </c>
      <c r="I345" s="4" t="s">
        <v>167</v>
      </c>
      <c r="J345" s="7" t="s">
        <v>154</v>
      </c>
      <c r="K345" s="75">
        <v>115</v>
      </c>
      <c r="L345" s="81">
        <v>115</v>
      </c>
      <c r="M345" s="56">
        <v>0</v>
      </c>
      <c r="N345" s="86">
        <v>0</v>
      </c>
      <c r="O345" s="6" t="s">
        <v>155</v>
      </c>
      <c r="P345" s="2" t="s">
        <v>352</v>
      </c>
      <c r="Q345" s="200">
        <f>VLOOKUP(P345,Contingencies!$A$2:$D$7,4,FALSE)</f>
        <v>0.2</v>
      </c>
      <c r="R345" s="53">
        <f t="shared" si="751"/>
        <v>563.86800000000005</v>
      </c>
      <c r="S345" s="67">
        <f t="shared" si="792"/>
        <v>0</v>
      </c>
      <c r="T345" s="4"/>
      <c r="U345" s="2"/>
      <c r="V345" s="2"/>
      <c r="W345" s="42"/>
      <c r="X345" s="2"/>
      <c r="Y345" s="38"/>
      <c r="Z345" s="37">
        <v>24</v>
      </c>
      <c r="AA345" s="37"/>
      <c r="AB345" s="37"/>
      <c r="AC345" s="38"/>
      <c r="AD345" s="2"/>
      <c r="AE345" s="2"/>
      <c r="AF345" s="2"/>
      <c r="AG345" s="2">
        <f t="shared" si="793"/>
        <v>24</v>
      </c>
      <c r="AH345" s="51">
        <f t="shared" si="811"/>
        <v>0.16</v>
      </c>
      <c r="AI345" s="53">
        <f t="shared" si="752"/>
        <v>0</v>
      </c>
      <c r="AJ345" s="53">
        <f t="shared" si="753"/>
        <v>0</v>
      </c>
      <c r="AK345" s="53">
        <f t="shared" si="754"/>
        <v>0</v>
      </c>
      <c r="AL345" s="53">
        <f t="shared" si="755"/>
        <v>0</v>
      </c>
      <c r="AM345" s="53">
        <f t="shared" si="756"/>
        <v>0</v>
      </c>
      <c r="AN345" s="53">
        <f t="shared" si="757"/>
        <v>2819.34</v>
      </c>
      <c r="AO345" s="53">
        <f t="shared" si="758"/>
        <v>0</v>
      </c>
      <c r="AP345" s="53">
        <f t="shared" si="759"/>
        <v>0</v>
      </c>
      <c r="AQ345" s="53">
        <f t="shared" si="760"/>
        <v>0</v>
      </c>
      <c r="AR345" s="53">
        <f t="shared" si="761"/>
        <v>0</v>
      </c>
      <c r="AS345" s="53">
        <f t="shared" si="762"/>
        <v>0</v>
      </c>
      <c r="AT345" s="53">
        <f t="shared" si="763"/>
        <v>0</v>
      </c>
      <c r="AU345" s="10">
        <f t="shared" si="812"/>
        <v>2819.34</v>
      </c>
      <c r="AV345" s="54">
        <f t="shared" si="833"/>
        <v>0</v>
      </c>
      <c r="AW345" s="10">
        <f t="shared" si="813"/>
        <v>2819.34</v>
      </c>
      <c r="AX345" s="53" cm="1">
        <f t="array" aca="1" ref="AX345" ca="1">AU345*CELL("contents",$Q345)</f>
        <v>563.86800000000005</v>
      </c>
      <c r="AY345" s="53" cm="1">
        <f t="array" aca="1" ref="AY345" ca="1">AV345*CELL("contents",$Q345)</f>
        <v>0</v>
      </c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>
        <f t="shared" si="814"/>
        <v>0</v>
      </c>
      <c r="BM345" s="51">
        <f t="shared" si="815"/>
        <v>0</v>
      </c>
      <c r="BN345" s="53">
        <f t="shared" si="764"/>
        <v>0</v>
      </c>
      <c r="BO345" s="53">
        <f t="shared" si="765"/>
        <v>0</v>
      </c>
      <c r="BP345" s="53">
        <f t="shared" si="766"/>
        <v>0</v>
      </c>
      <c r="BQ345" s="53">
        <f t="shared" si="767"/>
        <v>0</v>
      </c>
      <c r="BR345" s="53">
        <f t="shared" si="768"/>
        <v>0</v>
      </c>
      <c r="BS345" s="53">
        <f t="shared" si="769"/>
        <v>0</v>
      </c>
      <c r="BT345" s="53">
        <f t="shared" si="770"/>
        <v>0</v>
      </c>
      <c r="BU345" s="53">
        <f t="shared" si="771"/>
        <v>0</v>
      </c>
      <c r="BV345" s="53">
        <f t="shared" si="772"/>
        <v>0</v>
      </c>
      <c r="BW345" s="53">
        <f t="shared" si="773"/>
        <v>0</v>
      </c>
      <c r="BX345" s="53">
        <f t="shared" si="774"/>
        <v>0</v>
      </c>
      <c r="BY345" s="53">
        <f t="shared" si="775"/>
        <v>0</v>
      </c>
      <c r="BZ345" s="10">
        <f t="shared" si="816"/>
        <v>0</v>
      </c>
      <c r="CA345" s="54">
        <f t="shared" si="817"/>
        <v>0</v>
      </c>
      <c r="CB345" s="10">
        <f t="shared" si="818"/>
        <v>0</v>
      </c>
      <c r="CC345" s="53" cm="1">
        <f t="array" aca="1" ref="CC345" ca="1">BZ345*CELL("contents",$Q345)</f>
        <v>0</v>
      </c>
      <c r="CD345" s="53" cm="1">
        <f t="array" aca="1" ref="CD345" ca="1">CA345*CELL("contents",$Q345)</f>
        <v>0</v>
      </c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>
        <f t="shared" si="819"/>
        <v>0</v>
      </c>
      <c r="CR345" s="51">
        <f t="shared" si="820"/>
        <v>0</v>
      </c>
      <c r="CS345" s="53">
        <f t="shared" si="821"/>
        <v>0</v>
      </c>
      <c r="CT345" s="53">
        <f t="shared" si="834"/>
        <v>0</v>
      </c>
      <c r="CU345" s="53">
        <f t="shared" si="835"/>
        <v>0</v>
      </c>
      <c r="CV345" s="53">
        <f t="shared" si="836"/>
        <v>0</v>
      </c>
      <c r="CW345" s="53">
        <f t="shared" si="837"/>
        <v>0</v>
      </c>
      <c r="CX345" s="53">
        <f t="shared" si="838"/>
        <v>0</v>
      </c>
      <c r="CY345" s="53">
        <f t="shared" si="839"/>
        <v>0</v>
      </c>
      <c r="CZ345" s="53">
        <f t="shared" si="840"/>
        <v>0</v>
      </c>
      <c r="DA345" s="53">
        <f t="shared" si="841"/>
        <v>0</v>
      </c>
      <c r="DB345" s="53">
        <f t="shared" si="842"/>
        <v>0</v>
      </c>
      <c r="DC345" s="53">
        <f t="shared" si="843"/>
        <v>0</v>
      </c>
      <c r="DD345" s="53">
        <f t="shared" si="844"/>
        <v>0</v>
      </c>
      <c r="DE345" s="10">
        <f t="shared" si="822"/>
        <v>0</v>
      </c>
      <c r="DF345" s="54">
        <f t="shared" si="823"/>
        <v>0</v>
      </c>
      <c r="DG345" s="10">
        <f t="shared" si="824"/>
        <v>0</v>
      </c>
      <c r="DH345" s="53" cm="1">
        <f t="array" aca="1" ref="DH345" ca="1">DE345*CELL("contents",$Q345)</f>
        <v>0</v>
      </c>
      <c r="DI345" s="53" cm="1">
        <f t="array" aca="1" ref="DI345" ca="1">DF345*CELL("contents",$Q345)</f>
        <v>0</v>
      </c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>
        <f t="shared" si="825"/>
        <v>0</v>
      </c>
      <c r="DW345" s="51">
        <f t="shared" si="826"/>
        <v>0</v>
      </c>
      <c r="DX345" s="53">
        <f t="shared" si="776"/>
        <v>0</v>
      </c>
      <c r="DY345" s="53">
        <f t="shared" si="777"/>
        <v>0</v>
      </c>
      <c r="DZ345" s="53">
        <f t="shared" si="778"/>
        <v>0</v>
      </c>
      <c r="EA345" s="53">
        <f t="shared" si="779"/>
        <v>0</v>
      </c>
      <c r="EB345" s="53">
        <f t="shared" si="780"/>
        <v>0</v>
      </c>
      <c r="EC345" s="53">
        <f t="shared" si="781"/>
        <v>0</v>
      </c>
      <c r="ED345" s="53">
        <f t="shared" si="782"/>
        <v>0</v>
      </c>
      <c r="EE345" s="53">
        <f t="shared" si="783"/>
        <v>0</v>
      </c>
      <c r="EF345" s="53">
        <f t="shared" si="784"/>
        <v>0</v>
      </c>
      <c r="EG345" s="53">
        <f t="shared" si="785"/>
        <v>0</v>
      </c>
      <c r="EH345" s="53">
        <f t="shared" si="786"/>
        <v>0</v>
      </c>
      <c r="EI345" s="53">
        <f t="shared" si="787"/>
        <v>0</v>
      </c>
      <c r="EJ345" s="10">
        <f t="shared" si="827"/>
        <v>0</v>
      </c>
      <c r="EK345" s="54">
        <f t="shared" si="828"/>
        <v>0</v>
      </c>
      <c r="EL345" s="10">
        <f t="shared" si="829"/>
        <v>0</v>
      </c>
      <c r="EM345" s="53" cm="1">
        <f t="array" aca="1" ref="EM345" ca="1">EJ345*CELL("contents",$Q345)</f>
        <v>0</v>
      </c>
      <c r="EN345" s="53" cm="1">
        <f t="array" aca="1" ref="EN345" ca="1">EK345*CELL("contents",$Q345)</f>
        <v>0</v>
      </c>
      <c r="EO345" s="11">
        <f t="shared" si="830"/>
        <v>2819.34</v>
      </c>
      <c r="EP345" s="2">
        <v>1</v>
      </c>
      <c r="EQ345" s="2">
        <f t="shared" ref="EQ345:ET345" si="853">EP345*1.0215</f>
        <v>1.0215000000000001</v>
      </c>
      <c r="ER345" s="2">
        <f t="shared" si="853"/>
        <v>1.0434622500000001</v>
      </c>
      <c r="ES345" s="2">
        <f t="shared" si="853"/>
        <v>1.0658966883750003</v>
      </c>
      <c r="ET345" s="2">
        <f t="shared" si="853"/>
        <v>1.0888134671750629</v>
      </c>
      <c r="EU345" s="53">
        <f t="shared" si="789"/>
        <v>2819.34</v>
      </c>
      <c r="EV345" s="53">
        <f t="shared" si="832"/>
        <v>0</v>
      </c>
      <c r="EW345" s="69">
        <f t="shared" si="790"/>
        <v>0</v>
      </c>
      <c r="EX345" s="69">
        <f t="shared" si="791"/>
        <v>0</v>
      </c>
      <c r="EY345" s="9">
        <f t="shared" si="846"/>
        <v>0</v>
      </c>
      <c r="EZ345" s="9">
        <f t="shared" si="808"/>
        <v>0</v>
      </c>
      <c r="FA345" s="9">
        <f t="shared" si="809"/>
        <v>0</v>
      </c>
      <c r="FB345" s="9">
        <f t="shared" si="810"/>
        <v>0</v>
      </c>
      <c r="FC345" t="s">
        <v>1541</v>
      </c>
    </row>
    <row r="346" spans="1:159" ht="25.5" x14ac:dyDescent="0.25">
      <c r="A346" s="2">
        <v>1.2</v>
      </c>
      <c r="B346" s="3" t="s">
        <v>835</v>
      </c>
      <c r="C346" s="4" t="s">
        <v>157</v>
      </c>
      <c r="D346" s="2" t="s">
        <v>836</v>
      </c>
      <c r="E346" s="21" t="s">
        <v>837</v>
      </c>
      <c r="F346" s="2"/>
      <c r="G346" s="4" t="s">
        <v>151</v>
      </c>
      <c r="H346" s="6" t="s">
        <v>163</v>
      </c>
      <c r="I346" s="4" t="s">
        <v>167</v>
      </c>
      <c r="J346" s="7" t="s">
        <v>154</v>
      </c>
      <c r="K346" s="75">
        <v>115</v>
      </c>
      <c r="L346" s="81">
        <v>115</v>
      </c>
      <c r="M346" s="56">
        <v>0</v>
      </c>
      <c r="N346" s="86">
        <v>0</v>
      </c>
      <c r="O346" s="6" t="s">
        <v>155</v>
      </c>
      <c r="P346" s="2" t="s">
        <v>352</v>
      </c>
      <c r="Q346" s="200">
        <f>VLOOKUP(P346,Contingencies!$A$2:$D$7,4,FALSE)</f>
        <v>0.2</v>
      </c>
      <c r="R346" s="53">
        <f t="shared" si="751"/>
        <v>375.91200000000003</v>
      </c>
      <c r="S346" s="67">
        <f t="shared" si="792"/>
        <v>0</v>
      </c>
      <c r="T346" s="4"/>
      <c r="U346" s="2"/>
      <c r="V346" s="2"/>
      <c r="W346" s="42"/>
      <c r="X346" s="37">
        <v>16</v>
      </c>
      <c r="Y346" s="37"/>
      <c r="Z346" s="37"/>
      <c r="AA346" s="37"/>
      <c r="AB346" s="38"/>
      <c r="AC346" s="38"/>
      <c r="AD346" s="2"/>
      <c r="AE346" s="2"/>
      <c r="AF346" s="2"/>
      <c r="AG346" s="2">
        <f t="shared" si="793"/>
        <v>16</v>
      </c>
      <c r="AH346" s="51">
        <f t="shared" si="811"/>
        <v>0.10666666666666666</v>
      </c>
      <c r="AI346" s="53">
        <f t="shared" si="752"/>
        <v>0</v>
      </c>
      <c r="AJ346" s="53">
        <f t="shared" si="753"/>
        <v>0</v>
      </c>
      <c r="AK346" s="53">
        <f t="shared" si="754"/>
        <v>0</v>
      </c>
      <c r="AL346" s="53">
        <f t="shared" si="755"/>
        <v>1879.5600000000002</v>
      </c>
      <c r="AM346" s="53">
        <f t="shared" si="756"/>
        <v>0</v>
      </c>
      <c r="AN346" s="53">
        <f t="shared" si="757"/>
        <v>0</v>
      </c>
      <c r="AO346" s="53">
        <f t="shared" si="758"/>
        <v>0</v>
      </c>
      <c r="AP346" s="53">
        <f t="shared" si="759"/>
        <v>0</v>
      </c>
      <c r="AQ346" s="53">
        <f t="shared" si="760"/>
        <v>0</v>
      </c>
      <c r="AR346" s="53">
        <f t="shared" si="761"/>
        <v>0</v>
      </c>
      <c r="AS346" s="53">
        <f t="shared" si="762"/>
        <v>0</v>
      </c>
      <c r="AT346" s="53">
        <f t="shared" si="763"/>
        <v>0</v>
      </c>
      <c r="AU346" s="10">
        <f t="shared" si="812"/>
        <v>1879.5600000000002</v>
      </c>
      <c r="AV346" s="54">
        <f t="shared" si="833"/>
        <v>0</v>
      </c>
      <c r="AW346" s="10">
        <f t="shared" si="813"/>
        <v>1879.5600000000002</v>
      </c>
      <c r="AX346" s="53" cm="1">
        <f t="array" aca="1" ref="AX346" ca="1">AU346*CELL("contents",$Q346)</f>
        <v>375.91200000000003</v>
      </c>
      <c r="AY346" s="53" cm="1">
        <f t="array" aca="1" ref="AY346" ca="1">AV346*CELL("contents",$Q346)</f>
        <v>0</v>
      </c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>
        <f t="shared" si="814"/>
        <v>0</v>
      </c>
      <c r="BM346" s="51">
        <f t="shared" si="815"/>
        <v>0</v>
      </c>
      <c r="BN346" s="53">
        <f t="shared" si="764"/>
        <v>0</v>
      </c>
      <c r="BO346" s="53">
        <f t="shared" si="765"/>
        <v>0</v>
      </c>
      <c r="BP346" s="53">
        <f t="shared" si="766"/>
        <v>0</v>
      </c>
      <c r="BQ346" s="53">
        <f t="shared" si="767"/>
        <v>0</v>
      </c>
      <c r="BR346" s="53">
        <f t="shared" si="768"/>
        <v>0</v>
      </c>
      <c r="BS346" s="53">
        <f t="shared" si="769"/>
        <v>0</v>
      </c>
      <c r="BT346" s="53">
        <f t="shared" si="770"/>
        <v>0</v>
      </c>
      <c r="BU346" s="53">
        <f t="shared" si="771"/>
        <v>0</v>
      </c>
      <c r="BV346" s="53">
        <f t="shared" si="772"/>
        <v>0</v>
      </c>
      <c r="BW346" s="53">
        <f t="shared" si="773"/>
        <v>0</v>
      </c>
      <c r="BX346" s="53">
        <f t="shared" si="774"/>
        <v>0</v>
      </c>
      <c r="BY346" s="53">
        <f t="shared" si="775"/>
        <v>0</v>
      </c>
      <c r="BZ346" s="10">
        <f t="shared" si="816"/>
        <v>0</v>
      </c>
      <c r="CA346" s="54">
        <f t="shared" si="817"/>
        <v>0</v>
      </c>
      <c r="CB346" s="10">
        <f t="shared" si="818"/>
        <v>0</v>
      </c>
      <c r="CC346" s="53" cm="1">
        <f t="array" aca="1" ref="CC346" ca="1">BZ346*CELL("contents",$Q346)</f>
        <v>0</v>
      </c>
      <c r="CD346" s="53" cm="1">
        <f t="array" aca="1" ref="CD346" ca="1">CA346*CELL("contents",$Q346)</f>
        <v>0</v>
      </c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>
        <f t="shared" si="819"/>
        <v>0</v>
      </c>
      <c r="CR346" s="51">
        <f t="shared" si="820"/>
        <v>0</v>
      </c>
      <c r="CS346" s="53">
        <f t="shared" si="821"/>
        <v>0</v>
      </c>
      <c r="CT346" s="53">
        <f t="shared" si="834"/>
        <v>0</v>
      </c>
      <c r="CU346" s="53">
        <f t="shared" si="835"/>
        <v>0</v>
      </c>
      <c r="CV346" s="53">
        <f t="shared" si="836"/>
        <v>0</v>
      </c>
      <c r="CW346" s="53">
        <f t="shared" si="837"/>
        <v>0</v>
      </c>
      <c r="CX346" s="53">
        <f t="shared" si="838"/>
        <v>0</v>
      </c>
      <c r="CY346" s="53">
        <f t="shared" si="839"/>
        <v>0</v>
      </c>
      <c r="CZ346" s="53">
        <f t="shared" si="840"/>
        <v>0</v>
      </c>
      <c r="DA346" s="53">
        <f t="shared" si="841"/>
        <v>0</v>
      </c>
      <c r="DB346" s="53">
        <f t="shared" si="842"/>
        <v>0</v>
      </c>
      <c r="DC346" s="53">
        <f t="shared" si="843"/>
        <v>0</v>
      </c>
      <c r="DD346" s="53">
        <f t="shared" si="844"/>
        <v>0</v>
      </c>
      <c r="DE346" s="10">
        <f t="shared" si="822"/>
        <v>0</v>
      </c>
      <c r="DF346" s="54">
        <f t="shared" si="823"/>
        <v>0</v>
      </c>
      <c r="DG346" s="10">
        <f t="shared" si="824"/>
        <v>0</v>
      </c>
      <c r="DH346" s="53" cm="1">
        <f t="array" aca="1" ref="DH346" ca="1">DE346*CELL("contents",$Q346)</f>
        <v>0</v>
      </c>
      <c r="DI346" s="53" cm="1">
        <f t="array" aca="1" ref="DI346" ca="1">DF346*CELL("contents",$Q346)</f>
        <v>0</v>
      </c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>
        <f t="shared" si="825"/>
        <v>0</v>
      </c>
      <c r="DW346" s="51">
        <f t="shared" si="826"/>
        <v>0</v>
      </c>
      <c r="DX346" s="53">
        <f t="shared" si="776"/>
        <v>0</v>
      </c>
      <c r="DY346" s="53">
        <f t="shared" si="777"/>
        <v>0</v>
      </c>
      <c r="DZ346" s="53">
        <f t="shared" si="778"/>
        <v>0</v>
      </c>
      <c r="EA346" s="53">
        <f t="shared" si="779"/>
        <v>0</v>
      </c>
      <c r="EB346" s="53">
        <f t="shared" si="780"/>
        <v>0</v>
      </c>
      <c r="EC346" s="53">
        <f t="shared" si="781"/>
        <v>0</v>
      </c>
      <c r="ED346" s="53">
        <f t="shared" si="782"/>
        <v>0</v>
      </c>
      <c r="EE346" s="53">
        <f t="shared" si="783"/>
        <v>0</v>
      </c>
      <c r="EF346" s="53">
        <f t="shared" si="784"/>
        <v>0</v>
      </c>
      <c r="EG346" s="53">
        <f t="shared" si="785"/>
        <v>0</v>
      </c>
      <c r="EH346" s="53">
        <f t="shared" si="786"/>
        <v>0</v>
      </c>
      <c r="EI346" s="53">
        <f t="shared" si="787"/>
        <v>0</v>
      </c>
      <c r="EJ346" s="10">
        <f t="shared" si="827"/>
        <v>0</v>
      </c>
      <c r="EK346" s="54">
        <f t="shared" si="828"/>
        <v>0</v>
      </c>
      <c r="EL346" s="10">
        <f t="shared" si="829"/>
        <v>0</v>
      </c>
      <c r="EM346" s="53" cm="1">
        <f t="array" aca="1" ref="EM346" ca="1">EJ346*CELL("contents",$Q346)</f>
        <v>0</v>
      </c>
      <c r="EN346" s="53" cm="1">
        <f t="array" aca="1" ref="EN346" ca="1">EK346*CELL("contents",$Q346)</f>
        <v>0</v>
      </c>
      <c r="EO346" s="11">
        <f t="shared" si="830"/>
        <v>1879.5600000000002</v>
      </c>
      <c r="EP346" s="2">
        <v>1</v>
      </c>
      <c r="EQ346" s="2">
        <f t="shared" ref="EQ346:ET346" si="854">EP346*1.0215</f>
        <v>1.0215000000000001</v>
      </c>
      <c r="ER346" s="2">
        <f t="shared" si="854"/>
        <v>1.0434622500000001</v>
      </c>
      <c r="ES346" s="2">
        <f t="shared" si="854"/>
        <v>1.0658966883750003</v>
      </c>
      <c r="ET346" s="2">
        <f t="shared" si="854"/>
        <v>1.0888134671750629</v>
      </c>
      <c r="EU346" s="53">
        <f t="shared" si="789"/>
        <v>1879.5600000000002</v>
      </c>
      <c r="EV346" s="53">
        <f t="shared" si="832"/>
        <v>0</v>
      </c>
      <c r="EW346" s="69">
        <f t="shared" si="790"/>
        <v>0</v>
      </c>
      <c r="EX346" s="69">
        <f t="shared" si="791"/>
        <v>0</v>
      </c>
      <c r="EY346" s="9">
        <f t="shared" si="846"/>
        <v>0</v>
      </c>
      <c r="EZ346" s="9">
        <f t="shared" si="808"/>
        <v>0</v>
      </c>
      <c r="FA346" s="9">
        <f t="shared" si="809"/>
        <v>0</v>
      </c>
      <c r="FB346" s="9">
        <f t="shared" si="810"/>
        <v>0</v>
      </c>
      <c r="FC346" t="s">
        <v>1541</v>
      </c>
    </row>
    <row r="347" spans="1:159" ht="25.5" x14ac:dyDescent="0.25">
      <c r="A347" s="2">
        <v>1.2</v>
      </c>
      <c r="B347" s="3" t="s">
        <v>835</v>
      </c>
      <c r="C347" s="4" t="s">
        <v>157</v>
      </c>
      <c r="D347" s="2" t="s">
        <v>836</v>
      </c>
      <c r="E347" s="21" t="s">
        <v>837</v>
      </c>
      <c r="F347" s="2"/>
      <c r="G347" s="4" t="s">
        <v>347</v>
      </c>
      <c r="H347" s="6" t="s">
        <v>347</v>
      </c>
      <c r="I347" s="4"/>
      <c r="J347" s="4" t="s">
        <v>268</v>
      </c>
      <c r="K347" s="75"/>
      <c r="L347" s="80">
        <v>1</v>
      </c>
      <c r="M347" s="56">
        <v>0</v>
      </c>
      <c r="N347" s="86">
        <v>0.53</v>
      </c>
      <c r="O347" s="6" t="s">
        <v>155</v>
      </c>
      <c r="P347" s="2" t="s">
        <v>173</v>
      </c>
      <c r="Q347" s="200">
        <f>VLOOKUP(P347,Contingencies!$A$2:$D$7,4,FALSE)</f>
        <v>0.125</v>
      </c>
      <c r="R347" s="53">
        <f t="shared" si="751"/>
        <v>1813.125</v>
      </c>
      <c r="S347" s="67">
        <f t="shared" si="792"/>
        <v>0</v>
      </c>
      <c r="T347" s="4"/>
      <c r="U347" s="2"/>
      <c r="V347" s="2"/>
      <c r="W347" s="42"/>
      <c r="X347" s="37">
        <v>14505</v>
      </c>
      <c r="Y347" s="37"/>
      <c r="Z347" s="37"/>
      <c r="AA347" s="37"/>
      <c r="AB347" s="38"/>
      <c r="AC347" s="38"/>
      <c r="AD347" s="2"/>
      <c r="AE347" s="2"/>
      <c r="AF347" s="2"/>
      <c r="AG347" s="2">
        <f t="shared" si="793"/>
        <v>0</v>
      </c>
      <c r="AH347" s="51">
        <f t="shared" si="811"/>
        <v>0</v>
      </c>
      <c r="AI347" s="53">
        <f t="shared" si="752"/>
        <v>0</v>
      </c>
      <c r="AJ347" s="53">
        <f t="shared" si="753"/>
        <v>0</v>
      </c>
      <c r="AK347" s="53">
        <f t="shared" si="754"/>
        <v>0</v>
      </c>
      <c r="AL347" s="53">
        <f t="shared" si="755"/>
        <v>14505</v>
      </c>
      <c r="AM347" s="53">
        <f t="shared" si="756"/>
        <v>0</v>
      </c>
      <c r="AN347" s="53">
        <f t="shared" si="757"/>
        <v>0</v>
      </c>
      <c r="AO347" s="53">
        <f t="shared" si="758"/>
        <v>0</v>
      </c>
      <c r="AP347" s="53">
        <f t="shared" si="759"/>
        <v>0</v>
      </c>
      <c r="AQ347" s="53">
        <f t="shared" si="760"/>
        <v>0</v>
      </c>
      <c r="AR347" s="53">
        <f t="shared" si="761"/>
        <v>0</v>
      </c>
      <c r="AS347" s="53">
        <f t="shared" si="762"/>
        <v>0</v>
      </c>
      <c r="AT347" s="53">
        <f t="shared" si="763"/>
        <v>0</v>
      </c>
      <c r="AU347" s="10">
        <f t="shared" si="812"/>
        <v>14505</v>
      </c>
      <c r="AV347" s="54">
        <f t="shared" si="833"/>
        <v>0</v>
      </c>
      <c r="AW347" s="10">
        <f t="shared" si="813"/>
        <v>14505</v>
      </c>
      <c r="AX347" s="53" cm="1">
        <f t="array" aca="1" ref="AX347" ca="1">AU347*CELL("contents",$Q347)</f>
        <v>1813.125</v>
      </c>
      <c r="AY347" s="53" cm="1">
        <f t="array" aca="1" ref="AY347" ca="1">AV347*CELL("contents",$Q347)</f>
        <v>0</v>
      </c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>
        <f t="shared" si="814"/>
        <v>0</v>
      </c>
      <c r="BM347" s="51">
        <f t="shared" si="815"/>
        <v>0</v>
      </c>
      <c r="BN347" s="53">
        <f t="shared" si="764"/>
        <v>0</v>
      </c>
      <c r="BO347" s="53">
        <f t="shared" si="765"/>
        <v>0</v>
      </c>
      <c r="BP347" s="53">
        <f t="shared" si="766"/>
        <v>0</v>
      </c>
      <c r="BQ347" s="53">
        <f t="shared" si="767"/>
        <v>0</v>
      </c>
      <c r="BR347" s="53">
        <f t="shared" si="768"/>
        <v>0</v>
      </c>
      <c r="BS347" s="53">
        <f t="shared" si="769"/>
        <v>0</v>
      </c>
      <c r="BT347" s="53">
        <f t="shared" si="770"/>
        <v>0</v>
      </c>
      <c r="BU347" s="53">
        <f t="shared" si="771"/>
        <v>0</v>
      </c>
      <c r="BV347" s="53">
        <f t="shared" si="772"/>
        <v>0</v>
      </c>
      <c r="BW347" s="53">
        <f t="shared" si="773"/>
        <v>0</v>
      </c>
      <c r="BX347" s="53">
        <f t="shared" si="774"/>
        <v>0</v>
      </c>
      <c r="BY347" s="53">
        <f t="shared" si="775"/>
        <v>0</v>
      </c>
      <c r="BZ347" s="10">
        <f t="shared" si="816"/>
        <v>0</v>
      </c>
      <c r="CA347" s="54">
        <f t="shared" si="817"/>
        <v>0</v>
      </c>
      <c r="CB347" s="10">
        <f t="shared" si="818"/>
        <v>0</v>
      </c>
      <c r="CC347" s="53" cm="1">
        <f t="array" aca="1" ref="CC347" ca="1">BZ347*CELL("contents",$Q347)</f>
        <v>0</v>
      </c>
      <c r="CD347" s="53" cm="1">
        <f t="array" aca="1" ref="CD347" ca="1">CA347*CELL("contents",$Q347)</f>
        <v>0</v>
      </c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>
        <f t="shared" si="819"/>
        <v>0</v>
      </c>
      <c r="CR347" s="51">
        <f t="shared" si="820"/>
        <v>0</v>
      </c>
      <c r="CS347" s="53">
        <f t="shared" si="821"/>
        <v>0</v>
      </c>
      <c r="CT347" s="53">
        <f t="shared" si="834"/>
        <v>0</v>
      </c>
      <c r="CU347" s="53">
        <f t="shared" si="835"/>
        <v>0</v>
      </c>
      <c r="CV347" s="53">
        <f t="shared" si="836"/>
        <v>0</v>
      </c>
      <c r="CW347" s="53">
        <f t="shared" si="837"/>
        <v>0</v>
      </c>
      <c r="CX347" s="53">
        <f t="shared" si="838"/>
        <v>0</v>
      </c>
      <c r="CY347" s="53">
        <f t="shared" si="839"/>
        <v>0</v>
      </c>
      <c r="CZ347" s="53">
        <f t="shared" si="840"/>
        <v>0</v>
      </c>
      <c r="DA347" s="53">
        <f t="shared" si="841"/>
        <v>0</v>
      </c>
      <c r="DB347" s="53">
        <f t="shared" si="842"/>
        <v>0</v>
      </c>
      <c r="DC347" s="53">
        <f t="shared" si="843"/>
        <v>0</v>
      </c>
      <c r="DD347" s="53">
        <f t="shared" si="844"/>
        <v>0</v>
      </c>
      <c r="DE347" s="10">
        <f t="shared" si="822"/>
        <v>0</v>
      </c>
      <c r="DF347" s="54">
        <f t="shared" si="823"/>
        <v>0</v>
      </c>
      <c r="DG347" s="10">
        <f t="shared" si="824"/>
        <v>0</v>
      </c>
      <c r="DH347" s="53" cm="1">
        <f t="array" aca="1" ref="DH347" ca="1">DE347*CELL("contents",$Q347)</f>
        <v>0</v>
      </c>
      <c r="DI347" s="53" cm="1">
        <f t="array" aca="1" ref="DI347" ca="1">DF347*CELL("contents",$Q347)</f>
        <v>0</v>
      </c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>
        <f t="shared" si="825"/>
        <v>0</v>
      </c>
      <c r="DW347" s="51">
        <f t="shared" si="826"/>
        <v>0</v>
      </c>
      <c r="DX347" s="53">
        <f t="shared" si="776"/>
        <v>0</v>
      </c>
      <c r="DY347" s="53">
        <f t="shared" si="777"/>
        <v>0</v>
      </c>
      <c r="DZ347" s="53">
        <f t="shared" si="778"/>
        <v>0</v>
      </c>
      <c r="EA347" s="53">
        <f t="shared" si="779"/>
        <v>0</v>
      </c>
      <c r="EB347" s="53">
        <f t="shared" si="780"/>
        <v>0</v>
      </c>
      <c r="EC347" s="53">
        <f t="shared" si="781"/>
        <v>0</v>
      </c>
      <c r="ED347" s="53">
        <f t="shared" si="782"/>
        <v>0</v>
      </c>
      <c r="EE347" s="53">
        <f t="shared" si="783"/>
        <v>0</v>
      </c>
      <c r="EF347" s="53">
        <f t="shared" si="784"/>
        <v>0</v>
      </c>
      <c r="EG347" s="53">
        <f t="shared" si="785"/>
        <v>0</v>
      </c>
      <c r="EH347" s="53">
        <f t="shared" si="786"/>
        <v>0</v>
      </c>
      <c r="EI347" s="53">
        <f t="shared" si="787"/>
        <v>0</v>
      </c>
      <c r="EJ347" s="10">
        <f t="shared" si="827"/>
        <v>0</v>
      </c>
      <c r="EK347" s="54">
        <f t="shared" si="828"/>
        <v>0</v>
      </c>
      <c r="EL347" s="10">
        <f t="shared" si="829"/>
        <v>0</v>
      </c>
      <c r="EM347" s="53" cm="1">
        <f t="array" aca="1" ref="EM347" ca="1">EJ347*CELL("contents",$Q347)</f>
        <v>0</v>
      </c>
      <c r="EN347" s="53" cm="1">
        <f t="array" aca="1" ref="EN347" ca="1">EK347*CELL("contents",$Q347)</f>
        <v>0</v>
      </c>
      <c r="EO347" s="11">
        <f t="shared" si="830"/>
        <v>14505</v>
      </c>
      <c r="EP347" s="2">
        <v>1</v>
      </c>
      <c r="EQ347" s="2">
        <f t="shared" ref="EQ347:ET347" si="855">EP347*1.0215</f>
        <v>1.0215000000000001</v>
      </c>
      <c r="ER347" s="2">
        <f t="shared" si="855"/>
        <v>1.0434622500000001</v>
      </c>
      <c r="ES347" s="2">
        <f t="shared" si="855"/>
        <v>1.0658966883750003</v>
      </c>
      <c r="ET347" s="2">
        <f t="shared" si="855"/>
        <v>1.0888134671750629</v>
      </c>
      <c r="EU347" s="53">
        <f t="shared" si="789"/>
        <v>0</v>
      </c>
      <c r="EV347" s="53">
        <f t="shared" si="832"/>
        <v>0</v>
      </c>
      <c r="EW347" s="69">
        <f t="shared" si="790"/>
        <v>0</v>
      </c>
      <c r="EX347" s="69">
        <f t="shared" si="791"/>
        <v>0</v>
      </c>
      <c r="EY347" s="9">
        <f t="shared" si="846"/>
        <v>0</v>
      </c>
      <c r="EZ347" s="9">
        <f t="shared" si="808"/>
        <v>0</v>
      </c>
      <c r="FA347" s="9">
        <f t="shared" si="809"/>
        <v>0</v>
      </c>
      <c r="FB347" s="9">
        <f t="shared" si="810"/>
        <v>0</v>
      </c>
      <c r="FC347" t="s">
        <v>1541</v>
      </c>
    </row>
    <row r="348" spans="1:159" ht="25.5" x14ac:dyDescent="0.25">
      <c r="A348" s="2">
        <v>1.2</v>
      </c>
      <c r="B348" s="3" t="s">
        <v>838</v>
      </c>
      <c r="C348" s="4" t="s">
        <v>157</v>
      </c>
      <c r="D348" s="2" t="s">
        <v>839</v>
      </c>
      <c r="E348" s="21" t="s">
        <v>840</v>
      </c>
      <c r="F348" s="2"/>
      <c r="G348" s="4" t="s">
        <v>151</v>
      </c>
      <c r="H348" s="6" t="s">
        <v>163</v>
      </c>
      <c r="I348" s="4" t="s">
        <v>167</v>
      </c>
      <c r="J348" s="7" t="s">
        <v>154</v>
      </c>
      <c r="K348" s="75">
        <v>115</v>
      </c>
      <c r="L348" s="81">
        <v>115</v>
      </c>
      <c r="M348" s="56">
        <v>0</v>
      </c>
      <c r="N348" s="86">
        <v>0</v>
      </c>
      <c r="O348" s="6" t="s">
        <v>155</v>
      </c>
      <c r="P348" s="2" t="s">
        <v>352</v>
      </c>
      <c r="Q348" s="200">
        <f>VLOOKUP(P348,Contingencies!$A$2:$D$7,4,FALSE)</f>
        <v>0.2</v>
      </c>
      <c r="R348" s="53">
        <f t="shared" si="751"/>
        <v>563.86800000000005</v>
      </c>
      <c r="S348" s="67">
        <f t="shared" si="792"/>
        <v>0</v>
      </c>
      <c r="T348" s="4"/>
      <c r="U348" s="2"/>
      <c r="V348" s="2"/>
      <c r="W348" s="42"/>
      <c r="X348" s="2"/>
      <c r="Y348" s="38"/>
      <c r="Z348" s="38"/>
      <c r="AA348" s="37">
        <v>24</v>
      </c>
      <c r="AB348" s="37"/>
      <c r="AC348" s="38"/>
      <c r="AD348" s="2"/>
      <c r="AE348" s="2"/>
      <c r="AF348" s="2"/>
      <c r="AG348" s="2">
        <f t="shared" si="793"/>
        <v>24</v>
      </c>
      <c r="AH348" s="51">
        <f t="shared" si="811"/>
        <v>0.16</v>
      </c>
      <c r="AI348" s="53">
        <f t="shared" si="752"/>
        <v>0</v>
      </c>
      <c r="AJ348" s="53">
        <f t="shared" si="753"/>
        <v>0</v>
      </c>
      <c r="AK348" s="53">
        <f t="shared" si="754"/>
        <v>0</v>
      </c>
      <c r="AL348" s="53">
        <f t="shared" si="755"/>
        <v>0</v>
      </c>
      <c r="AM348" s="53">
        <f t="shared" si="756"/>
        <v>0</v>
      </c>
      <c r="AN348" s="53">
        <f t="shared" si="757"/>
        <v>0</v>
      </c>
      <c r="AO348" s="53">
        <f t="shared" si="758"/>
        <v>2819.34</v>
      </c>
      <c r="AP348" s="53">
        <f t="shared" si="759"/>
        <v>0</v>
      </c>
      <c r="AQ348" s="53">
        <f t="shared" si="760"/>
        <v>0</v>
      </c>
      <c r="AR348" s="53">
        <f t="shared" si="761"/>
        <v>0</v>
      </c>
      <c r="AS348" s="53">
        <f t="shared" si="762"/>
        <v>0</v>
      </c>
      <c r="AT348" s="53">
        <f t="shared" si="763"/>
        <v>0</v>
      </c>
      <c r="AU348" s="10">
        <f t="shared" si="812"/>
        <v>2819.34</v>
      </c>
      <c r="AV348" s="54">
        <f t="shared" si="833"/>
        <v>0</v>
      </c>
      <c r="AW348" s="10">
        <f t="shared" si="813"/>
        <v>2819.34</v>
      </c>
      <c r="AX348" s="53" cm="1">
        <f t="array" aca="1" ref="AX348" ca="1">AU348*CELL("contents",$Q348)</f>
        <v>563.86800000000005</v>
      </c>
      <c r="AY348" s="53" cm="1">
        <f t="array" aca="1" ref="AY348" ca="1">AV348*CELL("contents",$Q348)</f>
        <v>0</v>
      </c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>
        <f t="shared" si="814"/>
        <v>0</v>
      </c>
      <c r="BM348" s="51">
        <f t="shared" si="815"/>
        <v>0</v>
      </c>
      <c r="BN348" s="53">
        <f t="shared" si="764"/>
        <v>0</v>
      </c>
      <c r="BO348" s="53">
        <f t="shared" si="765"/>
        <v>0</v>
      </c>
      <c r="BP348" s="53">
        <f t="shared" si="766"/>
        <v>0</v>
      </c>
      <c r="BQ348" s="53">
        <f t="shared" si="767"/>
        <v>0</v>
      </c>
      <c r="BR348" s="53">
        <f t="shared" si="768"/>
        <v>0</v>
      </c>
      <c r="BS348" s="53">
        <f t="shared" si="769"/>
        <v>0</v>
      </c>
      <c r="BT348" s="53">
        <f t="shared" si="770"/>
        <v>0</v>
      </c>
      <c r="BU348" s="53">
        <f t="shared" si="771"/>
        <v>0</v>
      </c>
      <c r="BV348" s="53">
        <f t="shared" si="772"/>
        <v>0</v>
      </c>
      <c r="BW348" s="53">
        <f t="shared" si="773"/>
        <v>0</v>
      </c>
      <c r="BX348" s="53">
        <f t="shared" si="774"/>
        <v>0</v>
      </c>
      <c r="BY348" s="53">
        <f t="shared" si="775"/>
        <v>0</v>
      </c>
      <c r="BZ348" s="10">
        <f t="shared" si="816"/>
        <v>0</v>
      </c>
      <c r="CA348" s="54">
        <f t="shared" si="817"/>
        <v>0</v>
      </c>
      <c r="CB348" s="10">
        <f t="shared" si="818"/>
        <v>0</v>
      </c>
      <c r="CC348" s="53" cm="1">
        <f t="array" aca="1" ref="CC348" ca="1">BZ348*CELL("contents",$Q348)</f>
        <v>0</v>
      </c>
      <c r="CD348" s="53" cm="1">
        <f t="array" aca="1" ref="CD348" ca="1">CA348*CELL("contents",$Q348)</f>
        <v>0</v>
      </c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>
        <f t="shared" si="819"/>
        <v>0</v>
      </c>
      <c r="CR348" s="51">
        <f t="shared" si="820"/>
        <v>0</v>
      </c>
      <c r="CS348" s="53">
        <f t="shared" si="821"/>
        <v>0</v>
      </c>
      <c r="CT348" s="53">
        <f t="shared" si="834"/>
        <v>0</v>
      </c>
      <c r="CU348" s="53">
        <f t="shared" si="835"/>
        <v>0</v>
      </c>
      <c r="CV348" s="53">
        <f t="shared" si="836"/>
        <v>0</v>
      </c>
      <c r="CW348" s="53">
        <f t="shared" si="837"/>
        <v>0</v>
      </c>
      <c r="CX348" s="53">
        <f t="shared" si="838"/>
        <v>0</v>
      </c>
      <c r="CY348" s="53">
        <f t="shared" si="839"/>
        <v>0</v>
      </c>
      <c r="CZ348" s="53">
        <f t="shared" si="840"/>
        <v>0</v>
      </c>
      <c r="DA348" s="53">
        <f t="shared" si="841"/>
        <v>0</v>
      </c>
      <c r="DB348" s="53">
        <f t="shared" si="842"/>
        <v>0</v>
      </c>
      <c r="DC348" s="53">
        <f t="shared" si="843"/>
        <v>0</v>
      </c>
      <c r="DD348" s="53">
        <f t="shared" si="844"/>
        <v>0</v>
      </c>
      <c r="DE348" s="10">
        <f t="shared" si="822"/>
        <v>0</v>
      </c>
      <c r="DF348" s="54">
        <f t="shared" si="823"/>
        <v>0</v>
      </c>
      <c r="DG348" s="10">
        <f t="shared" si="824"/>
        <v>0</v>
      </c>
      <c r="DH348" s="53" cm="1">
        <f t="array" aca="1" ref="DH348" ca="1">DE348*CELL("contents",$Q348)</f>
        <v>0</v>
      </c>
      <c r="DI348" s="53" cm="1">
        <f t="array" aca="1" ref="DI348" ca="1">DF348*CELL("contents",$Q348)</f>
        <v>0</v>
      </c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>
        <f t="shared" si="825"/>
        <v>0</v>
      </c>
      <c r="DW348" s="51">
        <f t="shared" si="826"/>
        <v>0</v>
      </c>
      <c r="DX348" s="53">
        <f t="shared" si="776"/>
        <v>0</v>
      </c>
      <c r="DY348" s="53">
        <f t="shared" si="777"/>
        <v>0</v>
      </c>
      <c r="DZ348" s="53">
        <f t="shared" si="778"/>
        <v>0</v>
      </c>
      <c r="EA348" s="53">
        <f t="shared" si="779"/>
        <v>0</v>
      </c>
      <c r="EB348" s="53">
        <f t="shared" si="780"/>
        <v>0</v>
      </c>
      <c r="EC348" s="53">
        <f t="shared" si="781"/>
        <v>0</v>
      </c>
      <c r="ED348" s="53">
        <f t="shared" si="782"/>
        <v>0</v>
      </c>
      <c r="EE348" s="53">
        <f t="shared" si="783"/>
        <v>0</v>
      </c>
      <c r="EF348" s="53">
        <f t="shared" si="784"/>
        <v>0</v>
      </c>
      <c r="EG348" s="53">
        <f t="shared" si="785"/>
        <v>0</v>
      </c>
      <c r="EH348" s="53">
        <f t="shared" si="786"/>
        <v>0</v>
      </c>
      <c r="EI348" s="53">
        <f t="shared" si="787"/>
        <v>0</v>
      </c>
      <c r="EJ348" s="10">
        <f t="shared" si="827"/>
        <v>0</v>
      </c>
      <c r="EK348" s="54">
        <f t="shared" si="828"/>
        <v>0</v>
      </c>
      <c r="EL348" s="10">
        <f t="shared" si="829"/>
        <v>0</v>
      </c>
      <c r="EM348" s="53" cm="1">
        <f t="array" aca="1" ref="EM348" ca="1">EJ348*CELL("contents",$Q348)</f>
        <v>0</v>
      </c>
      <c r="EN348" s="53" cm="1">
        <f t="array" aca="1" ref="EN348" ca="1">EK348*CELL("contents",$Q348)</f>
        <v>0</v>
      </c>
      <c r="EO348" s="11">
        <f t="shared" si="830"/>
        <v>2819.34</v>
      </c>
      <c r="EP348" s="2">
        <v>1</v>
      </c>
      <c r="EQ348" s="2">
        <f t="shared" ref="EQ348:ET348" si="856">EP348*1.0215</f>
        <v>1.0215000000000001</v>
      </c>
      <c r="ER348" s="2">
        <f t="shared" si="856"/>
        <v>1.0434622500000001</v>
      </c>
      <c r="ES348" s="2">
        <f t="shared" si="856"/>
        <v>1.0658966883750003</v>
      </c>
      <c r="ET348" s="2">
        <f t="shared" si="856"/>
        <v>1.0888134671750629</v>
      </c>
      <c r="EU348" s="53">
        <f t="shared" si="789"/>
        <v>2819.34</v>
      </c>
      <c r="EV348" s="53">
        <f t="shared" si="832"/>
        <v>0</v>
      </c>
      <c r="EW348" s="69">
        <f t="shared" si="790"/>
        <v>0</v>
      </c>
      <c r="EX348" s="69">
        <f t="shared" si="791"/>
        <v>0</v>
      </c>
      <c r="EY348" s="9">
        <f t="shared" si="846"/>
        <v>0</v>
      </c>
      <c r="EZ348" s="9">
        <f t="shared" si="808"/>
        <v>0</v>
      </c>
      <c r="FA348" s="9">
        <f t="shared" si="809"/>
        <v>0</v>
      </c>
      <c r="FB348" s="9">
        <f t="shared" si="810"/>
        <v>0</v>
      </c>
      <c r="FC348" t="s">
        <v>1541</v>
      </c>
    </row>
    <row r="349" spans="1:159" ht="25.5" x14ac:dyDescent="0.25">
      <c r="A349" s="2">
        <v>1.2</v>
      </c>
      <c r="B349" s="3" t="s">
        <v>838</v>
      </c>
      <c r="C349" s="4" t="s">
        <v>157</v>
      </c>
      <c r="D349" s="2" t="s">
        <v>839</v>
      </c>
      <c r="E349" s="21" t="s">
        <v>840</v>
      </c>
      <c r="F349" s="2"/>
      <c r="G349" s="4" t="s">
        <v>151</v>
      </c>
      <c r="H349" s="6" t="s">
        <v>163</v>
      </c>
      <c r="I349" s="4" t="s">
        <v>269</v>
      </c>
      <c r="J349" s="7" t="s">
        <v>154</v>
      </c>
      <c r="K349" s="75">
        <v>77</v>
      </c>
      <c r="L349" s="81">
        <v>77</v>
      </c>
      <c r="M349" s="56">
        <v>0</v>
      </c>
      <c r="N349" s="86">
        <v>0</v>
      </c>
      <c r="O349" s="6" t="s">
        <v>155</v>
      </c>
      <c r="P349" s="2" t="s">
        <v>352</v>
      </c>
      <c r="Q349" s="200">
        <f>VLOOKUP(P349,Contingencies!$A$2:$D$7,4,FALSE)</f>
        <v>0.2</v>
      </c>
      <c r="R349" s="53">
        <f t="shared" si="751"/>
        <v>629.24400000000014</v>
      </c>
      <c r="S349" s="67">
        <f t="shared" si="792"/>
        <v>0</v>
      </c>
      <c r="T349" s="4"/>
      <c r="U349" s="2"/>
      <c r="V349" s="2"/>
      <c r="W349" s="42"/>
      <c r="X349" s="38"/>
      <c r="Y349" s="38"/>
      <c r="Z349" s="38"/>
      <c r="AA349" s="37">
        <v>20</v>
      </c>
      <c r="AB349" s="37">
        <v>20</v>
      </c>
      <c r="AC349" s="38"/>
      <c r="AD349" s="2"/>
      <c r="AE349" s="2"/>
      <c r="AF349" s="2"/>
      <c r="AG349" s="2">
        <f t="shared" si="793"/>
        <v>40</v>
      </c>
      <c r="AH349" s="51">
        <f t="shared" si="811"/>
        <v>0.26666666666666666</v>
      </c>
      <c r="AI349" s="53">
        <f t="shared" si="752"/>
        <v>0</v>
      </c>
      <c r="AJ349" s="53">
        <f t="shared" si="753"/>
        <v>0</v>
      </c>
      <c r="AK349" s="53">
        <f t="shared" si="754"/>
        <v>0</v>
      </c>
      <c r="AL349" s="53">
        <f t="shared" si="755"/>
        <v>0</v>
      </c>
      <c r="AM349" s="53">
        <f t="shared" si="756"/>
        <v>0</v>
      </c>
      <c r="AN349" s="53">
        <f t="shared" si="757"/>
        <v>0</v>
      </c>
      <c r="AO349" s="53">
        <f t="shared" si="758"/>
        <v>1573.1100000000001</v>
      </c>
      <c r="AP349" s="53">
        <f t="shared" si="759"/>
        <v>1573.1100000000001</v>
      </c>
      <c r="AQ349" s="53">
        <f t="shared" si="760"/>
        <v>0</v>
      </c>
      <c r="AR349" s="53">
        <f t="shared" si="761"/>
        <v>0</v>
      </c>
      <c r="AS349" s="53">
        <f t="shared" si="762"/>
        <v>0</v>
      </c>
      <c r="AT349" s="53">
        <f t="shared" si="763"/>
        <v>0</v>
      </c>
      <c r="AU349" s="10">
        <f t="shared" si="812"/>
        <v>3146.2200000000003</v>
      </c>
      <c r="AV349" s="54">
        <f t="shared" si="833"/>
        <v>0</v>
      </c>
      <c r="AW349" s="10">
        <f t="shared" si="813"/>
        <v>3146.2200000000003</v>
      </c>
      <c r="AX349" s="53" cm="1">
        <f t="array" aca="1" ref="AX349" ca="1">AU349*CELL("contents",$Q349)</f>
        <v>629.24400000000014</v>
      </c>
      <c r="AY349" s="53" cm="1">
        <f t="array" aca="1" ref="AY349" ca="1">AV349*CELL("contents",$Q349)</f>
        <v>0</v>
      </c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>
        <f t="shared" si="814"/>
        <v>0</v>
      </c>
      <c r="BM349" s="51">
        <f t="shared" si="815"/>
        <v>0</v>
      </c>
      <c r="BN349" s="53">
        <f t="shared" si="764"/>
        <v>0</v>
      </c>
      <c r="BO349" s="53">
        <f t="shared" si="765"/>
        <v>0</v>
      </c>
      <c r="BP349" s="53">
        <f t="shared" si="766"/>
        <v>0</v>
      </c>
      <c r="BQ349" s="53">
        <f t="shared" si="767"/>
        <v>0</v>
      </c>
      <c r="BR349" s="53">
        <f t="shared" si="768"/>
        <v>0</v>
      </c>
      <c r="BS349" s="53">
        <f t="shared" si="769"/>
        <v>0</v>
      </c>
      <c r="BT349" s="53">
        <f t="shared" si="770"/>
        <v>0</v>
      </c>
      <c r="BU349" s="53">
        <f t="shared" si="771"/>
        <v>0</v>
      </c>
      <c r="BV349" s="53">
        <f t="shared" si="772"/>
        <v>0</v>
      </c>
      <c r="BW349" s="53">
        <f t="shared" si="773"/>
        <v>0</v>
      </c>
      <c r="BX349" s="53">
        <f t="shared" si="774"/>
        <v>0</v>
      </c>
      <c r="BY349" s="53">
        <f t="shared" si="775"/>
        <v>0</v>
      </c>
      <c r="BZ349" s="10">
        <f t="shared" si="816"/>
        <v>0</v>
      </c>
      <c r="CA349" s="54">
        <f t="shared" si="817"/>
        <v>0</v>
      </c>
      <c r="CB349" s="10">
        <f t="shared" si="818"/>
        <v>0</v>
      </c>
      <c r="CC349" s="53" cm="1">
        <f t="array" aca="1" ref="CC349" ca="1">BZ349*CELL("contents",$Q349)</f>
        <v>0</v>
      </c>
      <c r="CD349" s="53" cm="1">
        <f t="array" aca="1" ref="CD349" ca="1">CA349*CELL("contents",$Q349)</f>
        <v>0</v>
      </c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>
        <f t="shared" si="819"/>
        <v>0</v>
      </c>
      <c r="CR349" s="51">
        <f t="shared" si="820"/>
        <v>0</v>
      </c>
      <c r="CS349" s="53">
        <f t="shared" si="821"/>
        <v>0</v>
      </c>
      <c r="CT349" s="53">
        <f t="shared" si="834"/>
        <v>0</v>
      </c>
      <c r="CU349" s="53">
        <f t="shared" si="835"/>
        <v>0</v>
      </c>
      <c r="CV349" s="53">
        <f t="shared" si="836"/>
        <v>0</v>
      </c>
      <c r="CW349" s="53">
        <f t="shared" si="837"/>
        <v>0</v>
      </c>
      <c r="CX349" s="53">
        <f t="shared" si="838"/>
        <v>0</v>
      </c>
      <c r="CY349" s="53">
        <f t="shared" si="839"/>
        <v>0</v>
      </c>
      <c r="CZ349" s="53">
        <f t="shared" si="840"/>
        <v>0</v>
      </c>
      <c r="DA349" s="53">
        <f t="shared" si="841"/>
        <v>0</v>
      </c>
      <c r="DB349" s="53">
        <f t="shared" si="842"/>
        <v>0</v>
      </c>
      <c r="DC349" s="53">
        <f t="shared" si="843"/>
        <v>0</v>
      </c>
      <c r="DD349" s="53">
        <f t="shared" si="844"/>
        <v>0</v>
      </c>
      <c r="DE349" s="10">
        <f t="shared" si="822"/>
        <v>0</v>
      </c>
      <c r="DF349" s="54">
        <f t="shared" si="823"/>
        <v>0</v>
      </c>
      <c r="DG349" s="10">
        <f t="shared" si="824"/>
        <v>0</v>
      </c>
      <c r="DH349" s="53" cm="1">
        <f t="array" aca="1" ref="DH349" ca="1">DE349*CELL("contents",$Q349)</f>
        <v>0</v>
      </c>
      <c r="DI349" s="53" cm="1">
        <f t="array" aca="1" ref="DI349" ca="1">DF349*CELL("contents",$Q349)</f>
        <v>0</v>
      </c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>
        <f t="shared" si="825"/>
        <v>0</v>
      </c>
      <c r="DW349" s="51">
        <f t="shared" si="826"/>
        <v>0</v>
      </c>
      <c r="DX349" s="53">
        <f t="shared" si="776"/>
        <v>0</v>
      </c>
      <c r="DY349" s="53">
        <f t="shared" si="777"/>
        <v>0</v>
      </c>
      <c r="DZ349" s="53">
        <f t="shared" si="778"/>
        <v>0</v>
      </c>
      <c r="EA349" s="53">
        <f t="shared" si="779"/>
        <v>0</v>
      </c>
      <c r="EB349" s="53">
        <f t="shared" si="780"/>
        <v>0</v>
      </c>
      <c r="EC349" s="53">
        <f t="shared" si="781"/>
        <v>0</v>
      </c>
      <c r="ED349" s="53">
        <f t="shared" si="782"/>
        <v>0</v>
      </c>
      <c r="EE349" s="53">
        <f t="shared" si="783"/>
        <v>0</v>
      </c>
      <c r="EF349" s="53">
        <f t="shared" si="784"/>
        <v>0</v>
      </c>
      <c r="EG349" s="53">
        <f t="shared" si="785"/>
        <v>0</v>
      </c>
      <c r="EH349" s="53">
        <f t="shared" si="786"/>
        <v>0</v>
      </c>
      <c r="EI349" s="53">
        <f t="shared" si="787"/>
        <v>0</v>
      </c>
      <c r="EJ349" s="10">
        <f t="shared" si="827"/>
        <v>0</v>
      </c>
      <c r="EK349" s="54">
        <f t="shared" si="828"/>
        <v>0</v>
      </c>
      <c r="EL349" s="10">
        <f t="shared" si="829"/>
        <v>0</v>
      </c>
      <c r="EM349" s="53" cm="1">
        <f t="array" aca="1" ref="EM349" ca="1">EJ349*CELL("contents",$Q349)</f>
        <v>0</v>
      </c>
      <c r="EN349" s="53" cm="1">
        <f t="array" aca="1" ref="EN349" ca="1">EK349*CELL("contents",$Q349)</f>
        <v>0</v>
      </c>
      <c r="EO349" s="11">
        <f t="shared" si="830"/>
        <v>3146.2200000000003</v>
      </c>
      <c r="EP349" s="2">
        <v>1</v>
      </c>
      <c r="EQ349" s="2">
        <f t="shared" ref="EQ349:ET349" si="857">EP349*1.0215</f>
        <v>1.0215000000000001</v>
      </c>
      <c r="ER349" s="2">
        <f t="shared" si="857"/>
        <v>1.0434622500000001</v>
      </c>
      <c r="ES349" s="2">
        <f t="shared" si="857"/>
        <v>1.0658966883750003</v>
      </c>
      <c r="ET349" s="2">
        <f t="shared" si="857"/>
        <v>1.0888134671750629</v>
      </c>
      <c r="EU349" s="53">
        <f t="shared" si="789"/>
        <v>3146.2200000000003</v>
      </c>
      <c r="EV349" s="53">
        <f t="shared" si="832"/>
        <v>0</v>
      </c>
      <c r="EW349" s="69">
        <f t="shared" si="790"/>
        <v>0</v>
      </c>
      <c r="EX349" s="69">
        <f t="shared" si="791"/>
        <v>0</v>
      </c>
      <c r="EY349" s="9">
        <f t="shared" si="846"/>
        <v>0</v>
      </c>
      <c r="EZ349" s="9">
        <f t="shared" si="808"/>
        <v>0</v>
      </c>
      <c r="FA349" s="9">
        <f t="shared" si="809"/>
        <v>0</v>
      </c>
      <c r="FB349" s="9">
        <f t="shared" si="810"/>
        <v>0</v>
      </c>
      <c r="FC349" t="s">
        <v>1541</v>
      </c>
    </row>
    <row r="350" spans="1:159" ht="25.5" x14ac:dyDescent="0.25">
      <c r="A350" s="2">
        <v>1.2</v>
      </c>
      <c r="B350" s="3" t="s">
        <v>838</v>
      </c>
      <c r="C350" s="4" t="s">
        <v>157</v>
      </c>
      <c r="D350" s="2" t="s">
        <v>839</v>
      </c>
      <c r="E350" s="21" t="s">
        <v>840</v>
      </c>
      <c r="F350" s="2"/>
      <c r="G350" s="4" t="s">
        <v>347</v>
      </c>
      <c r="H350" s="6" t="s">
        <v>347</v>
      </c>
      <c r="I350" s="4"/>
      <c r="J350" s="4" t="s">
        <v>154</v>
      </c>
      <c r="K350" s="75"/>
      <c r="L350" s="80">
        <v>1</v>
      </c>
      <c r="M350" s="56">
        <v>0</v>
      </c>
      <c r="N350" s="86">
        <v>0.53</v>
      </c>
      <c r="O350" s="6" t="s">
        <v>155</v>
      </c>
      <c r="P350" s="2" t="s">
        <v>352</v>
      </c>
      <c r="Q350" s="200">
        <f>VLOOKUP(P350,Contingencies!$A$2:$D$7,4,FALSE)</f>
        <v>0.2</v>
      </c>
      <c r="R350" s="53">
        <f t="shared" si="751"/>
        <v>200</v>
      </c>
      <c r="S350" s="67">
        <f t="shared" si="792"/>
        <v>0</v>
      </c>
      <c r="T350" s="4"/>
      <c r="U350" s="2"/>
      <c r="V350" s="2"/>
      <c r="W350" s="42"/>
      <c r="X350" s="2"/>
      <c r="Y350" s="38"/>
      <c r="Z350" s="38"/>
      <c r="AA350" s="37">
        <v>1000</v>
      </c>
      <c r="AB350" s="37"/>
      <c r="AC350" s="38"/>
      <c r="AD350" s="2"/>
      <c r="AE350" s="2"/>
      <c r="AF350" s="2"/>
      <c r="AG350" s="2">
        <f t="shared" si="793"/>
        <v>0</v>
      </c>
      <c r="AH350" s="51">
        <f t="shared" si="811"/>
        <v>0</v>
      </c>
      <c r="AI350" s="53">
        <f t="shared" si="752"/>
        <v>0</v>
      </c>
      <c r="AJ350" s="53">
        <f t="shared" si="753"/>
        <v>0</v>
      </c>
      <c r="AK350" s="53">
        <f t="shared" si="754"/>
        <v>0</v>
      </c>
      <c r="AL350" s="53">
        <f t="shared" si="755"/>
        <v>0</v>
      </c>
      <c r="AM350" s="53">
        <f t="shared" si="756"/>
        <v>0</v>
      </c>
      <c r="AN350" s="53">
        <f t="shared" si="757"/>
        <v>0</v>
      </c>
      <c r="AO350" s="53">
        <f t="shared" si="758"/>
        <v>1000</v>
      </c>
      <c r="AP350" s="53">
        <f t="shared" si="759"/>
        <v>0</v>
      </c>
      <c r="AQ350" s="53">
        <f t="shared" si="760"/>
        <v>0</v>
      </c>
      <c r="AR350" s="53">
        <f t="shared" si="761"/>
        <v>0</v>
      </c>
      <c r="AS350" s="53">
        <f t="shared" si="762"/>
        <v>0</v>
      </c>
      <c r="AT350" s="53">
        <f t="shared" si="763"/>
        <v>0</v>
      </c>
      <c r="AU350" s="10">
        <f t="shared" si="812"/>
        <v>1000</v>
      </c>
      <c r="AV350" s="54">
        <f t="shared" si="833"/>
        <v>0</v>
      </c>
      <c r="AW350" s="10">
        <f t="shared" si="813"/>
        <v>1000</v>
      </c>
      <c r="AX350" s="53" cm="1">
        <f t="array" aca="1" ref="AX350" ca="1">AU350*CELL("contents",$Q350)</f>
        <v>200</v>
      </c>
      <c r="AY350" s="53" cm="1">
        <f t="array" aca="1" ref="AY350" ca="1">AV350*CELL("contents",$Q350)</f>
        <v>0</v>
      </c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>
        <f t="shared" si="814"/>
        <v>0</v>
      </c>
      <c r="BM350" s="51">
        <f t="shared" si="815"/>
        <v>0</v>
      </c>
      <c r="BN350" s="53">
        <f t="shared" si="764"/>
        <v>0</v>
      </c>
      <c r="BO350" s="53">
        <f t="shared" si="765"/>
        <v>0</v>
      </c>
      <c r="BP350" s="53">
        <f t="shared" si="766"/>
        <v>0</v>
      </c>
      <c r="BQ350" s="53">
        <f t="shared" si="767"/>
        <v>0</v>
      </c>
      <c r="BR350" s="53">
        <f t="shared" si="768"/>
        <v>0</v>
      </c>
      <c r="BS350" s="53">
        <f t="shared" si="769"/>
        <v>0</v>
      </c>
      <c r="BT350" s="53">
        <f t="shared" si="770"/>
        <v>0</v>
      </c>
      <c r="BU350" s="53">
        <f t="shared" si="771"/>
        <v>0</v>
      </c>
      <c r="BV350" s="53">
        <f t="shared" si="772"/>
        <v>0</v>
      </c>
      <c r="BW350" s="53">
        <f t="shared" si="773"/>
        <v>0</v>
      </c>
      <c r="BX350" s="53">
        <f t="shared" si="774"/>
        <v>0</v>
      </c>
      <c r="BY350" s="53">
        <f t="shared" si="775"/>
        <v>0</v>
      </c>
      <c r="BZ350" s="10">
        <f t="shared" si="816"/>
        <v>0</v>
      </c>
      <c r="CA350" s="54">
        <f t="shared" si="817"/>
        <v>0</v>
      </c>
      <c r="CB350" s="10">
        <f t="shared" si="818"/>
        <v>0</v>
      </c>
      <c r="CC350" s="53" cm="1">
        <f t="array" aca="1" ref="CC350" ca="1">BZ350*CELL("contents",$Q350)</f>
        <v>0</v>
      </c>
      <c r="CD350" s="53" cm="1">
        <f t="array" aca="1" ref="CD350" ca="1">CA350*CELL("contents",$Q350)</f>
        <v>0</v>
      </c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>
        <f t="shared" si="819"/>
        <v>0</v>
      </c>
      <c r="CR350" s="51">
        <f t="shared" si="820"/>
        <v>0</v>
      </c>
      <c r="CS350" s="53">
        <f t="shared" si="821"/>
        <v>0</v>
      </c>
      <c r="CT350" s="53">
        <f t="shared" si="834"/>
        <v>0</v>
      </c>
      <c r="CU350" s="53">
        <f t="shared" si="835"/>
        <v>0</v>
      </c>
      <c r="CV350" s="53">
        <f t="shared" si="836"/>
        <v>0</v>
      </c>
      <c r="CW350" s="53">
        <f t="shared" si="837"/>
        <v>0</v>
      </c>
      <c r="CX350" s="53">
        <f t="shared" si="838"/>
        <v>0</v>
      </c>
      <c r="CY350" s="53">
        <f t="shared" si="839"/>
        <v>0</v>
      </c>
      <c r="CZ350" s="53">
        <f t="shared" si="840"/>
        <v>0</v>
      </c>
      <c r="DA350" s="53">
        <f t="shared" si="841"/>
        <v>0</v>
      </c>
      <c r="DB350" s="53">
        <f t="shared" si="842"/>
        <v>0</v>
      </c>
      <c r="DC350" s="53">
        <f t="shared" si="843"/>
        <v>0</v>
      </c>
      <c r="DD350" s="53">
        <f t="shared" si="844"/>
        <v>0</v>
      </c>
      <c r="DE350" s="10">
        <f t="shared" si="822"/>
        <v>0</v>
      </c>
      <c r="DF350" s="54">
        <f t="shared" si="823"/>
        <v>0</v>
      </c>
      <c r="DG350" s="10">
        <f t="shared" si="824"/>
        <v>0</v>
      </c>
      <c r="DH350" s="53" cm="1">
        <f t="array" aca="1" ref="DH350" ca="1">DE350*CELL("contents",$Q350)</f>
        <v>0</v>
      </c>
      <c r="DI350" s="53" cm="1">
        <f t="array" aca="1" ref="DI350" ca="1">DF350*CELL("contents",$Q350)</f>
        <v>0</v>
      </c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>
        <f t="shared" si="825"/>
        <v>0</v>
      </c>
      <c r="DW350" s="51">
        <f t="shared" si="826"/>
        <v>0</v>
      </c>
      <c r="DX350" s="53">
        <f t="shared" si="776"/>
        <v>0</v>
      </c>
      <c r="DY350" s="53">
        <f t="shared" si="777"/>
        <v>0</v>
      </c>
      <c r="DZ350" s="53">
        <f t="shared" si="778"/>
        <v>0</v>
      </c>
      <c r="EA350" s="53">
        <f t="shared" si="779"/>
        <v>0</v>
      </c>
      <c r="EB350" s="53">
        <f t="shared" si="780"/>
        <v>0</v>
      </c>
      <c r="EC350" s="53">
        <f t="shared" si="781"/>
        <v>0</v>
      </c>
      <c r="ED350" s="53">
        <f t="shared" si="782"/>
        <v>0</v>
      </c>
      <c r="EE350" s="53">
        <f t="shared" si="783"/>
        <v>0</v>
      </c>
      <c r="EF350" s="53">
        <f t="shared" si="784"/>
        <v>0</v>
      </c>
      <c r="EG350" s="53">
        <f t="shared" si="785"/>
        <v>0</v>
      </c>
      <c r="EH350" s="53">
        <f t="shared" si="786"/>
        <v>0</v>
      </c>
      <c r="EI350" s="53">
        <f t="shared" si="787"/>
        <v>0</v>
      </c>
      <c r="EJ350" s="10">
        <f t="shared" si="827"/>
        <v>0</v>
      </c>
      <c r="EK350" s="54">
        <f t="shared" si="828"/>
        <v>0</v>
      </c>
      <c r="EL350" s="10">
        <f t="shared" si="829"/>
        <v>0</v>
      </c>
      <c r="EM350" s="53" cm="1">
        <f t="array" aca="1" ref="EM350" ca="1">EJ350*CELL("contents",$Q350)</f>
        <v>0</v>
      </c>
      <c r="EN350" s="53" cm="1">
        <f t="array" aca="1" ref="EN350" ca="1">EK350*CELL("contents",$Q350)</f>
        <v>0</v>
      </c>
      <c r="EO350" s="11">
        <f t="shared" si="830"/>
        <v>1000</v>
      </c>
      <c r="EP350" s="2">
        <v>1</v>
      </c>
      <c r="EQ350" s="2">
        <f t="shared" ref="EQ350:ET350" si="858">EP350*1.0215</f>
        <v>1.0215000000000001</v>
      </c>
      <c r="ER350" s="2">
        <f t="shared" si="858"/>
        <v>1.0434622500000001</v>
      </c>
      <c r="ES350" s="2">
        <f t="shared" si="858"/>
        <v>1.0658966883750003</v>
      </c>
      <c r="ET350" s="2">
        <f t="shared" si="858"/>
        <v>1.0888134671750629</v>
      </c>
      <c r="EU350" s="53">
        <f t="shared" si="789"/>
        <v>0</v>
      </c>
      <c r="EV350" s="53">
        <f t="shared" si="832"/>
        <v>0</v>
      </c>
      <c r="EW350" s="69">
        <f t="shared" si="790"/>
        <v>0</v>
      </c>
      <c r="EX350" s="69">
        <f t="shared" si="791"/>
        <v>0</v>
      </c>
      <c r="EY350" s="9">
        <f t="shared" si="846"/>
        <v>0</v>
      </c>
      <c r="EZ350" s="9">
        <f t="shared" si="808"/>
        <v>0</v>
      </c>
      <c r="FA350" s="9">
        <f t="shared" si="809"/>
        <v>0</v>
      </c>
      <c r="FB350" s="9">
        <f t="shared" si="810"/>
        <v>0</v>
      </c>
      <c r="FC350" t="s">
        <v>1541</v>
      </c>
    </row>
    <row r="351" spans="1:159" ht="25.5" x14ac:dyDescent="0.25">
      <c r="A351" s="2">
        <v>1.2</v>
      </c>
      <c r="B351" s="3" t="s">
        <v>841</v>
      </c>
      <c r="C351" s="4" t="s">
        <v>157</v>
      </c>
      <c r="D351" s="2" t="s">
        <v>842</v>
      </c>
      <c r="E351" s="21" t="s">
        <v>843</v>
      </c>
      <c r="F351" s="2"/>
      <c r="G351" s="4" t="s">
        <v>151</v>
      </c>
      <c r="H351" s="6" t="s">
        <v>163</v>
      </c>
      <c r="I351" s="4" t="s">
        <v>167</v>
      </c>
      <c r="J351" s="7" t="s">
        <v>154</v>
      </c>
      <c r="K351" s="75">
        <v>115</v>
      </c>
      <c r="L351" s="81">
        <v>115</v>
      </c>
      <c r="M351" s="56">
        <v>0</v>
      </c>
      <c r="N351" s="86">
        <v>0</v>
      </c>
      <c r="O351" s="6" t="s">
        <v>155</v>
      </c>
      <c r="P351" s="2" t="s">
        <v>352</v>
      </c>
      <c r="Q351" s="200">
        <f>VLOOKUP(P351,Contingencies!$A$2:$D$7,4,FALSE)</f>
        <v>0.2</v>
      </c>
      <c r="R351" s="53">
        <f t="shared" si="751"/>
        <v>187.95600000000002</v>
      </c>
      <c r="S351" s="67">
        <f t="shared" si="792"/>
        <v>0</v>
      </c>
      <c r="T351" s="4"/>
      <c r="U351" s="2"/>
      <c r="V351" s="2"/>
      <c r="W351" s="42"/>
      <c r="X351" s="2"/>
      <c r="Y351" s="38"/>
      <c r="Z351" s="38"/>
      <c r="AA351" s="37">
        <v>8</v>
      </c>
      <c r="AB351" s="38"/>
      <c r="AC351" s="38"/>
      <c r="AD351" s="2"/>
      <c r="AE351" s="2"/>
      <c r="AF351" s="2"/>
      <c r="AG351" s="2">
        <f t="shared" si="793"/>
        <v>8</v>
      </c>
      <c r="AH351" s="51">
        <f t="shared" si="811"/>
        <v>5.333333333333333E-2</v>
      </c>
      <c r="AI351" s="53">
        <f t="shared" si="752"/>
        <v>0</v>
      </c>
      <c r="AJ351" s="53">
        <f t="shared" si="753"/>
        <v>0</v>
      </c>
      <c r="AK351" s="53">
        <f t="shared" si="754"/>
        <v>0</v>
      </c>
      <c r="AL351" s="53">
        <f t="shared" si="755"/>
        <v>0</v>
      </c>
      <c r="AM351" s="53">
        <f t="shared" si="756"/>
        <v>0</v>
      </c>
      <c r="AN351" s="53">
        <f t="shared" si="757"/>
        <v>0</v>
      </c>
      <c r="AO351" s="53">
        <f t="shared" si="758"/>
        <v>939.78000000000009</v>
      </c>
      <c r="AP351" s="53">
        <f t="shared" si="759"/>
        <v>0</v>
      </c>
      <c r="AQ351" s="53">
        <f t="shared" si="760"/>
        <v>0</v>
      </c>
      <c r="AR351" s="53">
        <f t="shared" si="761"/>
        <v>0</v>
      </c>
      <c r="AS351" s="53">
        <f t="shared" si="762"/>
        <v>0</v>
      </c>
      <c r="AT351" s="53">
        <f t="shared" si="763"/>
        <v>0</v>
      </c>
      <c r="AU351" s="10">
        <f t="shared" si="812"/>
        <v>939.78000000000009</v>
      </c>
      <c r="AV351" s="54">
        <f t="shared" si="833"/>
        <v>0</v>
      </c>
      <c r="AW351" s="10">
        <f t="shared" si="813"/>
        <v>939.78000000000009</v>
      </c>
      <c r="AX351" s="53" cm="1">
        <f t="array" aca="1" ref="AX351" ca="1">AU351*CELL("contents",$Q351)</f>
        <v>187.95600000000002</v>
      </c>
      <c r="AY351" s="53" cm="1">
        <f t="array" aca="1" ref="AY351" ca="1">AV351*CELL("contents",$Q351)</f>
        <v>0</v>
      </c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>
        <f t="shared" si="814"/>
        <v>0</v>
      </c>
      <c r="BM351" s="51">
        <f t="shared" si="815"/>
        <v>0</v>
      </c>
      <c r="BN351" s="53">
        <f t="shared" si="764"/>
        <v>0</v>
      </c>
      <c r="BO351" s="53">
        <f t="shared" si="765"/>
        <v>0</v>
      </c>
      <c r="BP351" s="53">
        <f t="shared" si="766"/>
        <v>0</v>
      </c>
      <c r="BQ351" s="53">
        <f t="shared" si="767"/>
        <v>0</v>
      </c>
      <c r="BR351" s="53">
        <f t="shared" si="768"/>
        <v>0</v>
      </c>
      <c r="BS351" s="53">
        <f t="shared" si="769"/>
        <v>0</v>
      </c>
      <c r="BT351" s="53">
        <f t="shared" si="770"/>
        <v>0</v>
      </c>
      <c r="BU351" s="53">
        <f t="shared" si="771"/>
        <v>0</v>
      </c>
      <c r="BV351" s="53">
        <f t="shared" si="772"/>
        <v>0</v>
      </c>
      <c r="BW351" s="53">
        <f t="shared" si="773"/>
        <v>0</v>
      </c>
      <c r="BX351" s="53">
        <f t="shared" si="774"/>
        <v>0</v>
      </c>
      <c r="BY351" s="53">
        <f t="shared" si="775"/>
        <v>0</v>
      </c>
      <c r="BZ351" s="10">
        <f t="shared" si="816"/>
        <v>0</v>
      </c>
      <c r="CA351" s="54">
        <f t="shared" si="817"/>
        <v>0</v>
      </c>
      <c r="CB351" s="10">
        <f t="shared" si="818"/>
        <v>0</v>
      </c>
      <c r="CC351" s="53" cm="1">
        <f t="array" aca="1" ref="CC351" ca="1">BZ351*CELL("contents",$Q351)</f>
        <v>0</v>
      </c>
      <c r="CD351" s="53" cm="1">
        <f t="array" aca="1" ref="CD351" ca="1">CA351*CELL("contents",$Q351)</f>
        <v>0</v>
      </c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>
        <f t="shared" si="819"/>
        <v>0</v>
      </c>
      <c r="CR351" s="51">
        <f t="shared" si="820"/>
        <v>0</v>
      </c>
      <c r="CS351" s="53">
        <f t="shared" si="821"/>
        <v>0</v>
      </c>
      <c r="CT351" s="53">
        <f t="shared" si="834"/>
        <v>0</v>
      </c>
      <c r="CU351" s="53">
        <f t="shared" si="835"/>
        <v>0</v>
      </c>
      <c r="CV351" s="53">
        <f t="shared" si="836"/>
        <v>0</v>
      </c>
      <c r="CW351" s="53">
        <f t="shared" si="837"/>
        <v>0</v>
      </c>
      <c r="CX351" s="53">
        <f t="shared" si="838"/>
        <v>0</v>
      </c>
      <c r="CY351" s="53">
        <f t="shared" si="839"/>
        <v>0</v>
      </c>
      <c r="CZ351" s="53">
        <f t="shared" si="840"/>
        <v>0</v>
      </c>
      <c r="DA351" s="53">
        <f t="shared" si="841"/>
        <v>0</v>
      </c>
      <c r="DB351" s="53">
        <f t="shared" si="842"/>
        <v>0</v>
      </c>
      <c r="DC351" s="53">
        <f t="shared" si="843"/>
        <v>0</v>
      </c>
      <c r="DD351" s="53">
        <f t="shared" si="844"/>
        <v>0</v>
      </c>
      <c r="DE351" s="10">
        <f t="shared" si="822"/>
        <v>0</v>
      </c>
      <c r="DF351" s="54">
        <f t="shared" si="823"/>
        <v>0</v>
      </c>
      <c r="DG351" s="10">
        <f t="shared" si="824"/>
        <v>0</v>
      </c>
      <c r="DH351" s="53" cm="1">
        <f t="array" aca="1" ref="DH351" ca="1">DE351*CELL("contents",$Q351)</f>
        <v>0</v>
      </c>
      <c r="DI351" s="53" cm="1">
        <f t="array" aca="1" ref="DI351" ca="1">DF351*CELL("contents",$Q351)</f>
        <v>0</v>
      </c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>
        <f t="shared" si="825"/>
        <v>0</v>
      </c>
      <c r="DW351" s="51">
        <f t="shared" si="826"/>
        <v>0</v>
      </c>
      <c r="DX351" s="53">
        <f t="shared" si="776"/>
        <v>0</v>
      </c>
      <c r="DY351" s="53">
        <f t="shared" si="777"/>
        <v>0</v>
      </c>
      <c r="DZ351" s="53">
        <f t="shared" si="778"/>
        <v>0</v>
      </c>
      <c r="EA351" s="53">
        <f t="shared" si="779"/>
        <v>0</v>
      </c>
      <c r="EB351" s="53">
        <f t="shared" si="780"/>
        <v>0</v>
      </c>
      <c r="EC351" s="53">
        <f t="shared" si="781"/>
        <v>0</v>
      </c>
      <c r="ED351" s="53">
        <f t="shared" si="782"/>
        <v>0</v>
      </c>
      <c r="EE351" s="53">
        <f t="shared" si="783"/>
        <v>0</v>
      </c>
      <c r="EF351" s="53">
        <f t="shared" si="784"/>
        <v>0</v>
      </c>
      <c r="EG351" s="53">
        <f t="shared" si="785"/>
        <v>0</v>
      </c>
      <c r="EH351" s="53">
        <f t="shared" si="786"/>
        <v>0</v>
      </c>
      <c r="EI351" s="53">
        <f t="shared" si="787"/>
        <v>0</v>
      </c>
      <c r="EJ351" s="10">
        <f t="shared" si="827"/>
        <v>0</v>
      </c>
      <c r="EK351" s="54">
        <f t="shared" si="828"/>
        <v>0</v>
      </c>
      <c r="EL351" s="10">
        <f t="shared" si="829"/>
        <v>0</v>
      </c>
      <c r="EM351" s="53" cm="1">
        <f t="array" aca="1" ref="EM351" ca="1">EJ351*CELL("contents",$Q351)</f>
        <v>0</v>
      </c>
      <c r="EN351" s="53" cm="1">
        <f t="array" aca="1" ref="EN351" ca="1">EK351*CELL("contents",$Q351)</f>
        <v>0</v>
      </c>
      <c r="EO351" s="11">
        <f t="shared" si="830"/>
        <v>939.78000000000009</v>
      </c>
      <c r="EP351" s="2">
        <v>1</v>
      </c>
      <c r="EQ351" s="2">
        <f t="shared" ref="EQ351:ET351" si="859">EP351*1.0215</f>
        <v>1.0215000000000001</v>
      </c>
      <c r="ER351" s="2">
        <f t="shared" si="859"/>
        <v>1.0434622500000001</v>
      </c>
      <c r="ES351" s="2">
        <f t="shared" si="859"/>
        <v>1.0658966883750003</v>
      </c>
      <c r="ET351" s="2">
        <f t="shared" si="859"/>
        <v>1.0888134671750629</v>
      </c>
      <c r="EU351" s="53">
        <f t="shared" si="789"/>
        <v>939.78000000000009</v>
      </c>
      <c r="EV351" s="53">
        <f t="shared" si="832"/>
        <v>0</v>
      </c>
      <c r="EW351" s="69">
        <f t="shared" si="790"/>
        <v>0</v>
      </c>
      <c r="EX351" s="69">
        <f t="shared" si="791"/>
        <v>0</v>
      </c>
      <c r="EY351" s="9">
        <f t="shared" si="846"/>
        <v>0</v>
      </c>
      <c r="EZ351" s="9">
        <f t="shared" si="808"/>
        <v>0</v>
      </c>
      <c r="FA351" s="9">
        <f t="shared" si="809"/>
        <v>0</v>
      </c>
      <c r="FB351" s="9">
        <f t="shared" si="810"/>
        <v>0</v>
      </c>
      <c r="FC351" t="s">
        <v>1541</v>
      </c>
    </row>
    <row r="352" spans="1:159" ht="25.5" x14ac:dyDescent="0.25">
      <c r="A352" s="2">
        <v>1.2</v>
      </c>
      <c r="B352" s="3" t="s">
        <v>841</v>
      </c>
      <c r="C352" s="4" t="s">
        <v>157</v>
      </c>
      <c r="D352" s="2" t="s">
        <v>842</v>
      </c>
      <c r="E352" s="21" t="s">
        <v>843</v>
      </c>
      <c r="F352" s="2"/>
      <c r="G352" s="4" t="s">
        <v>347</v>
      </c>
      <c r="H352" s="6" t="s">
        <v>347</v>
      </c>
      <c r="I352" s="4"/>
      <c r="J352" s="4" t="s">
        <v>154</v>
      </c>
      <c r="K352" s="75"/>
      <c r="L352" s="80">
        <v>1</v>
      </c>
      <c r="M352" s="56">
        <v>0</v>
      </c>
      <c r="N352" s="86">
        <v>0.53</v>
      </c>
      <c r="O352" s="6" t="s">
        <v>155</v>
      </c>
      <c r="P352" s="2" t="s">
        <v>352</v>
      </c>
      <c r="Q352" s="200">
        <f>VLOOKUP(P352,Contingencies!$A$2:$D$7,4,FALSE)</f>
        <v>0.2</v>
      </c>
      <c r="R352" s="53">
        <f t="shared" si="751"/>
        <v>40</v>
      </c>
      <c r="S352" s="67">
        <f t="shared" si="792"/>
        <v>0</v>
      </c>
      <c r="T352" s="4"/>
      <c r="U352" s="2"/>
      <c r="V352" s="2"/>
      <c r="W352" s="42"/>
      <c r="X352" s="2"/>
      <c r="Y352" s="38"/>
      <c r="Z352" s="38"/>
      <c r="AA352" s="37">
        <v>200</v>
      </c>
      <c r="AB352" s="38"/>
      <c r="AC352" s="38"/>
      <c r="AD352" s="2"/>
      <c r="AE352" s="2"/>
      <c r="AF352" s="2"/>
      <c r="AG352" s="2">
        <f t="shared" si="793"/>
        <v>0</v>
      </c>
      <c r="AH352" s="51">
        <f t="shared" si="811"/>
        <v>0</v>
      </c>
      <c r="AI352" s="53">
        <f t="shared" si="752"/>
        <v>0</v>
      </c>
      <c r="AJ352" s="53">
        <f t="shared" si="753"/>
        <v>0</v>
      </c>
      <c r="AK352" s="53">
        <f t="shared" si="754"/>
        <v>0</v>
      </c>
      <c r="AL352" s="53">
        <f t="shared" si="755"/>
        <v>0</v>
      </c>
      <c r="AM352" s="53">
        <f t="shared" si="756"/>
        <v>0</v>
      </c>
      <c r="AN352" s="53">
        <f t="shared" si="757"/>
        <v>0</v>
      </c>
      <c r="AO352" s="53">
        <f t="shared" si="758"/>
        <v>200</v>
      </c>
      <c r="AP352" s="53">
        <f t="shared" si="759"/>
        <v>0</v>
      </c>
      <c r="AQ352" s="53">
        <f t="shared" si="760"/>
        <v>0</v>
      </c>
      <c r="AR352" s="53">
        <f t="shared" si="761"/>
        <v>0</v>
      </c>
      <c r="AS352" s="53">
        <f t="shared" si="762"/>
        <v>0</v>
      </c>
      <c r="AT352" s="53">
        <f t="shared" si="763"/>
        <v>0</v>
      </c>
      <c r="AU352" s="10">
        <f t="shared" si="812"/>
        <v>200</v>
      </c>
      <c r="AV352" s="54">
        <f t="shared" si="833"/>
        <v>0</v>
      </c>
      <c r="AW352" s="10">
        <f t="shared" si="813"/>
        <v>200</v>
      </c>
      <c r="AX352" s="53" cm="1">
        <f t="array" aca="1" ref="AX352" ca="1">AU352*CELL("contents",$Q352)</f>
        <v>40</v>
      </c>
      <c r="AY352" s="53" cm="1">
        <f t="array" aca="1" ref="AY352" ca="1">AV352*CELL("contents",$Q352)</f>
        <v>0</v>
      </c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>
        <f t="shared" si="814"/>
        <v>0</v>
      </c>
      <c r="BM352" s="51">
        <f t="shared" si="815"/>
        <v>0</v>
      </c>
      <c r="BN352" s="53">
        <f t="shared" si="764"/>
        <v>0</v>
      </c>
      <c r="BO352" s="53">
        <f t="shared" si="765"/>
        <v>0</v>
      </c>
      <c r="BP352" s="53">
        <f t="shared" si="766"/>
        <v>0</v>
      </c>
      <c r="BQ352" s="53">
        <f t="shared" si="767"/>
        <v>0</v>
      </c>
      <c r="BR352" s="53">
        <f t="shared" si="768"/>
        <v>0</v>
      </c>
      <c r="BS352" s="53">
        <f t="shared" si="769"/>
        <v>0</v>
      </c>
      <c r="BT352" s="53">
        <f t="shared" si="770"/>
        <v>0</v>
      </c>
      <c r="BU352" s="53">
        <f t="shared" si="771"/>
        <v>0</v>
      </c>
      <c r="BV352" s="53">
        <f t="shared" si="772"/>
        <v>0</v>
      </c>
      <c r="BW352" s="53">
        <f t="shared" si="773"/>
        <v>0</v>
      </c>
      <c r="BX352" s="53">
        <f t="shared" si="774"/>
        <v>0</v>
      </c>
      <c r="BY352" s="53">
        <f t="shared" si="775"/>
        <v>0</v>
      </c>
      <c r="BZ352" s="10">
        <f t="shared" si="816"/>
        <v>0</v>
      </c>
      <c r="CA352" s="54">
        <f t="shared" si="817"/>
        <v>0</v>
      </c>
      <c r="CB352" s="10">
        <f t="shared" si="818"/>
        <v>0</v>
      </c>
      <c r="CC352" s="53" cm="1">
        <f t="array" aca="1" ref="CC352" ca="1">BZ352*CELL("contents",$Q352)</f>
        <v>0</v>
      </c>
      <c r="CD352" s="53" cm="1">
        <f t="array" aca="1" ref="CD352" ca="1">CA352*CELL("contents",$Q352)</f>
        <v>0</v>
      </c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>
        <f t="shared" si="819"/>
        <v>0</v>
      </c>
      <c r="CR352" s="51">
        <f t="shared" si="820"/>
        <v>0</v>
      </c>
      <c r="CS352" s="53">
        <f t="shared" si="821"/>
        <v>0</v>
      </c>
      <c r="CT352" s="53">
        <f t="shared" si="834"/>
        <v>0</v>
      </c>
      <c r="CU352" s="53">
        <f t="shared" si="835"/>
        <v>0</v>
      </c>
      <c r="CV352" s="53">
        <f t="shared" si="836"/>
        <v>0</v>
      </c>
      <c r="CW352" s="53">
        <f t="shared" si="837"/>
        <v>0</v>
      </c>
      <c r="CX352" s="53">
        <f t="shared" si="838"/>
        <v>0</v>
      </c>
      <c r="CY352" s="53">
        <f t="shared" si="839"/>
        <v>0</v>
      </c>
      <c r="CZ352" s="53">
        <f t="shared" si="840"/>
        <v>0</v>
      </c>
      <c r="DA352" s="53">
        <f t="shared" si="841"/>
        <v>0</v>
      </c>
      <c r="DB352" s="53">
        <f t="shared" si="842"/>
        <v>0</v>
      </c>
      <c r="DC352" s="53">
        <f t="shared" si="843"/>
        <v>0</v>
      </c>
      <c r="DD352" s="53">
        <f t="shared" si="844"/>
        <v>0</v>
      </c>
      <c r="DE352" s="10">
        <f t="shared" si="822"/>
        <v>0</v>
      </c>
      <c r="DF352" s="54">
        <f t="shared" si="823"/>
        <v>0</v>
      </c>
      <c r="DG352" s="10">
        <f t="shared" si="824"/>
        <v>0</v>
      </c>
      <c r="DH352" s="53" cm="1">
        <f t="array" aca="1" ref="DH352" ca="1">DE352*CELL("contents",$Q352)</f>
        <v>0</v>
      </c>
      <c r="DI352" s="53" cm="1">
        <f t="array" aca="1" ref="DI352" ca="1">DF352*CELL("contents",$Q352)</f>
        <v>0</v>
      </c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>
        <f t="shared" si="825"/>
        <v>0</v>
      </c>
      <c r="DW352" s="51">
        <f t="shared" si="826"/>
        <v>0</v>
      </c>
      <c r="DX352" s="53">
        <f t="shared" si="776"/>
        <v>0</v>
      </c>
      <c r="DY352" s="53">
        <f t="shared" si="777"/>
        <v>0</v>
      </c>
      <c r="DZ352" s="53">
        <f t="shared" si="778"/>
        <v>0</v>
      </c>
      <c r="EA352" s="53">
        <f t="shared" si="779"/>
        <v>0</v>
      </c>
      <c r="EB352" s="53">
        <f t="shared" si="780"/>
        <v>0</v>
      </c>
      <c r="EC352" s="53">
        <f t="shared" si="781"/>
        <v>0</v>
      </c>
      <c r="ED352" s="53">
        <f t="shared" si="782"/>
        <v>0</v>
      </c>
      <c r="EE352" s="53">
        <f t="shared" si="783"/>
        <v>0</v>
      </c>
      <c r="EF352" s="53">
        <f t="shared" si="784"/>
        <v>0</v>
      </c>
      <c r="EG352" s="53">
        <f t="shared" si="785"/>
        <v>0</v>
      </c>
      <c r="EH352" s="53">
        <f t="shared" si="786"/>
        <v>0</v>
      </c>
      <c r="EI352" s="53">
        <f t="shared" si="787"/>
        <v>0</v>
      </c>
      <c r="EJ352" s="10">
        <f t="shared" si="827"/>
        <v>0</v>
      </c>
      <c r="EK352" s="54">
        <f t="shared" si="828"/>
        <v>0</v>
      </c>
      <c r="EL352" s="10">
        <f t="shared" si="829"/>
        <v>0</v>
      </c>
      <c r="EM352" s="53" cm="1">
        <f t="array" aca="1" ref="EM352" ca="1">EJ352*CELL("contents",$Q352)</f>
        <v>0</v>
      </c>
      <c r="EN352" s="53" cm="1">
        <f t="array" aca="1" ref="EN352" ca="1">EK352*CELL("contents",$Q352)</f>
        <v>0</v>
      </c>
      <c r="EO352" s="11">
        <f t="shared" si="830"/>
        <v>200</v>
      </c>
      <c r="EP352" s="2">
        <v>1</v>
      </c>
      <c r="EQ352" s="2">
        <f t="shared" ref="EQ352:ET352" si="860">EP352*1.0215</f>
        <v>1.0215000000000001</v>
      </c>
      <c r="ER352" s="2">
        <f t="shared" si="860"/>
        <v>1.0434622500000001</v>
      </c>
      <c r="ES352" s="2">
        <f t="shared" si="860"/>
        <v>1.0658966883750003</v>
      </c>
      <c r="ET352" s="2">
        <f t="shared" si="860"/>
        <v>1.0888134671750629</v>
      </c>
      <c r="EU352" s="53">
        <f t="shared" si="789"/>
        <v>0</v>
      </c>
      <c r="EV352" s="53">
        <f t="shared" si="832"/>
        <v>0</v>
      </c>
      <c r="EW352" s="69">
        <f t="shared" si="790"/>
        <v>0</v>
      </c>
      <c r="EX352" s="69">
        <f t="shared" si="791"/>
        <v>0</v>
      </c>
      <c r="EY352" s="9">
        <f t="shared" si="846"/>
        <v>0</v>
      </c>
      <c r="EZ352" s="9">
        <f t="shared" si="808"/>
        <v>0</v>
      </c>
      <c r="FA352" s="9">
        <f t="shared" si="809"/>
        <v>0</v>
      </c>
      <c r="FB352" s="9">
        <f t="shared" si="810"/>
        <v>0</v>
      </c>
      <c r="FC352" t="s">
        <v>1541</v>
      </c>
    </row>
    <row r="353" spans="1:159" ht="25.5" x14ac:dyDescent="0.25">
      <c r="A353" s="2">
        <v>1.2</v>
      </c>
      <c r="B353" s="3" t="s">
        <v>844</v>
      </c>
      <c r="C353" s="4" t="s">
        <v>157</v>
      </c>
      <c r="D353" s="2" t="s">
        <v>845</v>
      </c>
      <c r="E353" s="21" t="s">
        <v>846</v>
      </c>
      <c r="F353" s="2"/>
      <c r="G353" s="4" t="s">
        <v>151</v>
      </c>
      <c r="H353" s="6" t="s">
        <v>163</v>
      </c>
      <c r="I353" s="4" t="s">
        <v>167</v>
      </c>
      <c r="J353" s="7" t="s">
        <v>154</v>
      </c>
      <c r="K353" s="75">
        <v>115</v>
      </c>
      <c r="L353" s="81">
        <v>115</v>
      </c>
      <c r="M353" s="56">
        <v>0</v>
      </c>
      <c r="N353" s="86">
        <v>0</v>
      </c>
      <c r="O353" s="6" t="s">
        <v>155</v>
      </c>
      <c r="P353" s="2" t="s">
        <v>352</v>
      </c>
      <c r="Q353" s="200">
        <f>VLOOKUP(P353,Contingencies!$A$2:$D$7,4,FALSE)</f>
        <v>0.2</v>
      </c>
      <c r="R353" s="53">
        <f t="shared" si="751"/>
        <v>375.91200000000003</v>
      </c>
      <c r="S353" s="67">
        <f t="shared" si="792"/>
        <v>0</v>
      </c>
      <c r="T353" s="4"/>
      <c r="U353" s="2"/>
      <c r="V353" s="2"/>
      <c r="W353" s="42"/>
      <c r="X353" s="2"/>
      <c r="Y353" s="38"/>
      <c r="Z353" s="38"/>
      <c r="AA353" s="2"/>
      <c r="AB353" s="37">
        <v>16</v>
      </c>
      <c r="AC353" s="37"/>
      <c r="AD353" s="2"/>
      <c r="AE353" s="2"/>
      <c r="AF353" s="2"/>
      <c r="AG353" s="2">
        <f t="shared" si="793"/>
        <v>16</v>
      </c>
      <c r="AH353" s="51">
        <f t="shared" si="811"/>
        <v>0.10666666666666666</v>
      </c>
      <c r="AI353" s="53">
        <f t="shared" si="752"/>
        <v>0</v>
      </c>
      <c r="AJ353" s="53">
        <f t="shared" si="753"/>
        <v>0</v>
      </c>
      <c r="AK353" s="53">
        <f t="shared" si="754"/>
        <v>0</v>
      </c>
      <c r="AL353" s="53">
        <f t="shared" si="755"/>
        <v>0</v>
      </c>
      <c r="AM353" s="53">
        <f t="shared" si="756"/>
        <v>0</v>
      </c>
      <c r="AN353" s="53">
        <f t="shared" si="757"/>
        <v>0</v>
      </c>
      <c r="AO353" s="53">
        <f t="shared" si="758"/>
        <v>0</v>
      </c>
      <c r="AP353" s="53">
        <f t="shared" si="759"/>
        <v>1879.5600000000002</v>
      </c>
      <c r="AQ353" s="53">
        <f t="shared" si="760"/>
        <v>0</v>
      </c>
      <c r="AR353" s="53">
        <f t="shared" si="761"/>
        <v>0</v>
      </c>
      <c r="AS353" s="53">
        <f t="shared" si="762"/>
        <v>0</v>
      </c>
      <c r="AT353" s="53">
        <f t="shared" si="763"/>
        <v>0</v>
      </c>
      <c r="AU353" s="10">
        <f t="shared" si="812"/>
        <v>1879.5600000000002</v>
      </c>
      <c r="AV353" s="54">
        <f t="shared" si="833"/>
        <v>0</v>
      </c>
      <c r="AW353" s="10">
        <f t="shared" si="813"/>
        <v>1879.5600000000002</v>
      </c>
      <c r="AX353" s="53" cm="1">
        <f t="array" aca="1" ref="AX353" ca="1">AU353*CELL("contents",$Q353)</f>
        <v>375.91200000000003</v>
      </c>
      <c r="AY353" s="53" cm="1">
        <f t="array" aca="1" ref="AY353" ca="1">AV353*CELL("contents",$Q353)</f>
        <v>0</v>
      </c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>
        <f t="shared" si="814"/>
        <v>0</v>
      </c>
      <c r="BM353" s="51">
        <f t="shared" si="815"/>
        <v>0</v>
      </c>
      <c r="BN353" s="53">
        <f t="shared" si="764"/>
        <v>0</v>
      </c>
      <c r="BO353" s="53">
        <f t="shared" si="765"/>
        <v>0</v>
      </c>
      <c r="BP353" s="53">
        <f t="shared" si="766"/>
        <v>0</v>
      </c>
      <c r="BQ353" s="53">
        <f t="shared" si="767"/>
        <v>0</v>
      </c>
      <c r="BR353" s="53">
        <f t="shared" si="768"/>
        <v>0</v>
      </c>
      <c r="BS353" s="53">
        <f t="shared" si="769"/>
        <v>0</v>
      </c>
      <c r="BT353" s="53">
        <f t="shared" si="770"/>
        <v>0</v>
      </c>
      <c r="BU353" s="53">
        <f t="shared" si="771"/>
        <v>0</v>
      </c>
      <c r="BV353" s="53">
        <f t="shared" si="772"/>
        <v>0</v>
      </c>
      <c r="BW353" s="53">
        <f t="shared" si="773"/>
        <v>0</v>
      </c>
      <c r="BX353" s="53">
        <f t="shared" si="774"/>
        <v>0</v>
      </c>
      <c r="BY353" s="53">
        <f t="shared" si="775"/>
        <v>0</v>
      </c>
      <c r="BZ353" s="10">
        <f t="shared" si="816"/>
        <v>0</v>
      </c>
      <c r="CA353" s="54">
        <f t="shared" si="817"/>
        <v>0</v>
      </c>
      <c r="CB353" s="10">
        <f t="shared" si="818"/>
        <v>0</v>
      </c>
      <c r="CC353" s="53" cm="1">
        <f t="array" aca="1" ref="CC353" ca="1">BZ353*CELL("contents",$Q353)</f>
        <v>0</v>
      </c>
      <c r="CD353" s="53" cm="1">
        <f t="array" aca="1" ref="CD353" ca="1">CA353*CELL("contents",$Q353)</f>
        <v>0</v>
      </c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>
        <f t="shared" si="819"/>
        <v>0</v>
      </c>
      <c r="CR353" s="51">
        <f t="shared" si="820"/>
        <v>0</v>
      </c>
      <c r="CS353" s="53">
        <f t="shared" si="821"/>
        <v>0</v>
      </c>
      <c r="CT353" s="53">
        <f t="shared" si="834"/>
        <v>0</v>
      </c>
      <c r="CU353" s="53">
        <f t="shared" si="835"/>
        <v>0</v>
      </c>
      <c r="CV353" s="53">
        <f t="shared" si="836"/>
        <v>0</v>
      </c>
      <c r="CW353" s="53">
        <f t="shared" si="837"/>
        <v>0</v>
      </c>
      <c r="CX353" s="53">
        <f t="shared" si="838"/>
        <v>0</v>
      </c>
      <c r="CY353" s="53">
        <f t="shared" si="839"/>
        <v>0</v>
      </c>
      <c r="CZ353" s="53">
        <f t="shared" si="840"/>
        <v>0</v>
      </c>
      <c r="DA353" s="53">
        <f t="shared" si="841"/>
        <v>0</v>
      </c>
      <c r="DB353" s="53">
        <f t="shared" si="842"/>
        <v>0</v>
      </c>
      <c r="DC353" s="53">
        <f t="shared" si="843"/>
        <v>0</v>
      </c>
      <c r="DD353" s="53">
        <f t="shared" si="844"/>
        <v>0</v>
      </c>
      <c r="DE353" s="10">
        <f t="shared" si="822"/>
        <v>0</v>
      </c>
      <c r="DF353" s="54">
        <f t="shared" si="823"/>
        <v>0</v>
      </c>
      <c r="DG353" s="10">
        <f t="shared" si="824"/>
        <v>0</v>
      </c>
      <c r="DH353" s="53" cm="1">
        <f t="array" aca="1" ref="DH353" ca="1">DE353*CELL("contents",$Q353)</f>
        <v>0</v>
      </c>
      <c r="DI353" s="53" cm="1">
        <f t="array" aca="1" ref="DI353" ca="1">DF353*CELL("contents",$Q353)</f>
        <v>0</v>
      </c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>
        <f t="shared" si="825"/>
        <v>0</v>
      </c>
      <c r="DW353" s="51">
        <f t="shared" si="826"/>
        <v>0</v>
      </c>
      <c r="DX353" s="53">
        <f t="shared" si="776"/>
        <v>0</v>
      </c>
      <c r="DY353" s="53">
        <f t="shared" si="777"/>
        <v>0</v>
      </c>
      <c r="DZ353" s="53">
        <f t="shared" si="778"/>
        <v>0</v>
      </c>
      <c r="EA353" s="53">
        <f t="shared" si="779"/>
        <v>0</v>
      </c>
      <c r="EB353" s="53">
        <f t="shared" si="780"/>
        <v>0</v>
      </c>
      <c r="EC353" s="53">
        <f t="shared" si="781"/>
        <v>0</v>
      </c>
      <c r="ED353" s="53">
        <f t="shared" si="782"/>
        <v>0</v>
      </c>
      <c r="EE353" s="53">
        <f t="shared" si="783"/>
        <v>0</v>
      </c>
      <c r="EF353" s="53">
        <f t="shared" si="784"/>
        <v>0</v>
      </c>
      <c r="EG353" s="53">
        <f t="shared" si="785"/>
        <v>0</v>
      </c>
      <c r="EH353" s="53">
        <f t="shared" si="786"/>
        <v>0</v>
      </c>
      <c r="EI353" s="53">
        <f t="shared" si="787"/>
        <v>0</v>
      </c>
      <c r="EJ353" s="10">
        <f t="shared" si="827"/>
        <v>0</v>
      </c>
      <c r="EK353" s="54">
        <f t="shared" si="828"/>
        <v>0</v>
      </c>
      <c r="EL353" s="10">
        <f t="shared" si="829"/>
        <v>0</v>
      </c>
      <c r="EM353" s="53" cm="1">
        <f t="array" aca="1" ref="EM353" ca="1">EJ353*CELL("contents",$Q353)</f>
        <v>0</v>
      </c>
      <c r="EN353" s="53" cm="1">
        <f t="array" aca="1" ref="EN353" ca="1">EK353*CELL("contents",$Q353)</f>
        <v>0</v>
      </c>
      <c r="EO353" s="11">
        <f t="shared" si="830"/>
        <v>1879.5600000000002</v>
      </c>
      <c r="EP353" s="2">
        <v>1</v>
      </c>
      <c r="EQ353" s="2">
        <f t="shared" ref="EQ353:ET353" si="861">EP353*1.0215</f>
        <v>1.0215000000000001</v>
      </c>
      <c r="ER353" s="2">
        <f t="shared" si="861"/>
        <v>1.0434622500000001</v>
      </c>
      <c r="ES353" s="2">
        <f t="shared" si="861"/>
        <v>1.0658966883750003</v>
      </c>
      <c r="ET353" s="2">
        <f t="shared" si="861"/>
        <v>1.0888134671750629</v>
      </c>
      <c r="EU353" s="53">
        <f t="shared" si="789"/>
        <v>1879.5600000000002</v>
      </c>
      <c r="EV353" s="53">
        <f t="shared" si="832"/>
        <v>0</v>
      </c>
      <c r="EW353" s="69">
        <f t="shared" si="790"/>
        <v>0</v>
      </c>
      <c r="EX353" s="69">
        <f t="shared" si="791"/>
        <v>0</v>
      </c>
      <c r="EY353" s="9">
        <f t="shared" si="846"/>
        <v>0</v>
      </c>
      <c r="EZ353" s="9">
        <f t="shared" si="808"/>
        <v>0</v>
      </c>
      <c r="FA353" s="9">
        <f t="shared" si="809"/>
        <v>0</v>
      </c>
      <c r="FB353" s="9">
        <f t="shared" si="810"/>
        <v>0</v>
      </c>
      <c r="FC353" t="s">
        <v>1541</v>
      </c>
    </row>
    <row r="354" spans="1:159" ht="25.5" x14ac:dyDescent="0.25">
      <c r="A354" s="2">
        <v>1.2</v>
      </c>
      <c r="B354" s="3" t="s">
        <v>847</v>
      </c>
      <c r="C354" s="4" t="s">
        <v>157</v>
      </c>
      <c r="D354" s="2" t="s">
        <v>848</v>
      </c>
      <c r="E354" s="21" t="s">
        <v>849</v>
      </c>
      <c r="F354" s="2"/>
      <c r="G354" s="4" t="s">
        <v>151</v>
      </c>
      <c r="H354" s="6" t="s">
        <v>163</v>
      </c>
      <c r="I354" s="4" t="s">
        <v>167</v>
      </c>
      <c r="J354" s="7" t="s">
        <v>154</v>
      </c>
      <c r="K354" s="75">
        <v>115</v>
      </c>
      <c r="L354" s="81">
        <v>115</v>
      </c>
      <c r="M354" s="56">
        <v>0</v>
      </c>
      <c r="N354" s="86">
        <v>0</v>
      </c>
      <c r="O354" s="6" t="s">
        <v>155</v>
      </c>
      <c r="P354" s="2" t="s">
        <v>352</v>
      </c>
      <c r="Q354" s="200">
        <f>VLOOKUP(P354,Contingencies!$A$2:$D$7,4,FALSE)</f>
        <v>0.2</v>
      </c>
      <c r="R354" s="53">
        <f t="shared" si="751"/>
        <v>845.80200000000013</v>
      </c>
      <c r="S354" s="67">
        <f t="shared" si="792"/>
        <v>0</v>
      </c>
      <c r="T354" s="4"/>
      <c r="U354" s="2"/>
      <c r="V354" s="2"/>
      <c r="W354" s="42"/>
      <c r="X354" s="2"/>
      <c r="Y354" s="38"/>
      <c r="Z354" s="38"/>
      <c r="AA354" s="38"/>
      <c r="AB354" s="38"/>
      <c r="AC354" s="37">
        <v>36</v>
      </c>
      <c r="AD354" s="2"/>
      <c r="AE354" s="2"/>
      <c r="AF354" s="2"/>
      <c r="AG354" s="2">
        <f t="shared" si="793"/>
        <v>36</v>
      </c>
      <c r="AH354" s="51">
        <f t="shared" si="811"/>
        <v>0.24</v>
      </c>
      <c r="AI354" s="53">
        <f t="shared" si="752"/>
        <v>0</v>
      </c>
      <c r="AJ354" s="53">
        <f t="shared" si="753"/>
        <v>0</v>
      </c>
      <c r="AK354" s="53">
        <f t="shared" si="754"/>
        <v>0</v>
      </c>
      <c r="AL354" s="53">
        <f t="shared" si="755"/>
        <v>0</v>
      </c>
      <c r="AM354" s="53">
        <f t="shared" si="756"/>
        <v>0</v>
      </c>
      <c r="AN354" s="53">
        <f t="shared" si="757"/>
        <v>0</v>
      </c>
      <c r="AO354" s="53">
        <f t="shared" si="758"/>
        <v>0</v>
      </c>
      <c r="AP354" s="53">
        <f t="shared" si="759"/>
        <v>0</v>
      </c>
      <c r="AQ354" s="53">
        <f t="shared" si="760"/>
        <v>4229.01</v>
      </c>
      <c r="AR354" s="53">
        <f t="shared" si="761"/>
        <v>0</v>
      </c>
      <c r="AS354" s="53">
        <f t="shared" si="762"/>
        <v>0</v>
      </c>
      <c r="AT354" s="53">
        <f t="shared" si="763"/>
        <v>0</v>
      </c>
      <c r="AU354" s="10">
        <f t="shared" si="812"/>
        <v>4229.01</v>
      </c>
      <c r="AV354" s="54">
        <f t="shared" si="833"/>
        <v>0</v>
      </c>
      <c r="AW354" s="10">
        <f t="shared" si="813"/>
        <v>4229.01</v>
      </c>
      <c r="AX354" s="53" cm="1">
        <f t="array" aca="1" ref="AX354" ca="1">AU354*CELL("contents",$Q354)</f>
        <v>845.80200000000013</v>
      </c>
      <c r="AY354" s="53" cm="1">
        <f t="array" aca="1" ref="AY354" ca="1">AV354*CELL("contents",$Q354)</f>
        <v>0</v>
      </c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>
        <f t="shared" si="814"/>
        <v>0</v>
      </c>
      <c r="BM354" s="51">
        <f t="shared" si="815"/>
        <v>0</v>
      </c>
      <c r="BN354" s="53">
        <f t="shared" si="764"/>
        <v>0</v>
      </c>
      <c r="BO354" s="53">
        <f t="shared" si="765"/>
        <v>0</v>
      </c>
      <c r="BP354" s="53">
        <f t="shared" si="766"/>
        <v>0</v>
      </c>
      <c r="BQ354" s="53">
        <f t="shared" si="767"/>
        <v>0</v>
      </c>
      <c r="BR354" s="53">
        <f t="shared" si="768"/>
        <v>0</v>
      </c>
      <c r="BS354" s="53">
        <f t="shared" si="769"/>
        <v>0</v>
      </c>
      <c r="BT354" s="53">
        <f t="shared" si="770"/>
        <v>0</v>
      </c>
      <c r="BU354" s="53">
        <f t="shared" si="771"/>
        <v>0</v>
      </c>
      <c r="BV354" s="53">
        <f t="shared" si="772"/>
        <v>0</v>
      </c>
      <c r="BW354" s="53">
        <f t="shared" si="773"/>
        <v>0</v>
      </c>
      <c r="BX354" s="53">
        <f t="shared" si="774"/>
        <v>0</v>
      </c>
      <c r="BY354" s="53">
        <f t="shared" si="775"/>
        <v>0</v>
      </c>
      <c r="BZ354" s="10">
        <f t="shared" si="816"/>
        <v>0</v>
      </c>
      <c r="CA354" s="54">
        <f t="shared" si="817"/>
        <v>0</v>
      </c>
      <c r="CB354" s="10">
        <f t="shared" si="818"/>
        <v>0</v>
      </c>
      <c r="CC354" s="53" cm="1">
        <f t="array" aca="1" ref="CC354" ca="1">BZ354*CELL("contents",$Q354)</f>
        <v>0</v>
      </c>
      <c r="CD354" s="53" cm="1">
        <f t="array" aca="1" ref="CD354" ca="1">CA354*CELL("contents",$Q354)</f>
        <v>0</v>
      </c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>
        <f t="shared" si="819"/>
        <v>0</v>
      </c>
      <c r="CR354" s="51">
        <f t="shared" si="820"/>
        <v>0</v>
      </c>
      <c r="CS354" s="53">
        <f t="shared" si="821"/>
        <v>0</v>
      </c>
      <c r="CT354" s="53">
        <f t="shared" si="834"/>
        <v>0</v>
      </c>
      <c r="CU354" s="53">
        <f t="shared" si="835"/>
        <v>0</v>
      </c>
      <c r="CV354" s="53">
        <f t="shared" si="836"/>
        <v>0</v>
      </c>
      <c r="CW354" s="53">
        <f t="shared" si="837"/>
        <v>0</v>
      </c>
      <c r="CX354" s="53">
        <f t="shared" si="838"/>
        <v>0</v>
      </c>
      <c r="CY354" s="53">
        <f t="shared" si="839"/>
        <v>0</v>
      </c>
      <c r="CZ354" s="53">
        <f t="shared" si="840"/>
        <v>0</v>
      </c>
      <c r="DA354" s="53">
        <f t="shared" si="841"/>
        <v>0</v>
      </c>
      <c r="DB354" s="53">
        <f t="shared" si="842"/>
        <v>0</v>
      </c>
      <c r="DC354" s="53">
        <f t="shared" si="843"/>
        <v>0</v>
      </c>
      <c r="DD354" s="53">
        <f t="shared" si="844"/>
        <v>0</v>
      </c>
      <c r="DE354" s="10">
        <f t="shared" si="822"/>
        <v>0</v>
      </c>
      <c r="DF354" s="54">
        <f t="shared" si="823"/>
        <v>0</v>
      </c>
      <c r="DG354" s="10">
        <f t="shared" si="824"/>
        <v>0</v>
      </c>
      <c r="DH354" s="53" cm="1">
        <f t="array" aca="1" ref="DH354" ca="1">DE354*CELL("contents",$Q354)</f>
        <v>0</v>
      </c>
      <c r="DI354" s="53" cm="1">
        <f t="array" aca="1" ref="DI354" ca="1">DF354*CELL("contents",$Q354)</f>
        <v>0</v>
      </c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>
        <f t="shared" si="825"/>
        <v>0</v>
      </c>
      <c r="DW354" s="51">
        <f t="shared" si="826"/>
        <v>0</v>
      </c>
      <c r="DX354" s="53">
        <f t="shared" si="776"/>
        <v>0</v>
      </c>
      <c r="DY354" s="53">
        <f t="shared" si="777"/>
        <v>0</v>
      </c>
      <c r="DZ354" s="53">
        <f t="shared" si="778"/>
        <v>0</v>
      </c>
      <c r="EA354" s="53">
        <f t="shared" si="779"/>
        <v>0</v>
      </c>
      <c r="EB354" s="53">
        <f t="shared" si="780"/>
        <v>0</v>
      </c>
      <c r="EC354" s="53">
        <f t="shared" si="781"/>
        <v>0</v>
      </c>
      <c r="ED354" s="53">
        <f t="shared" si="782"/>
        <v>0</v>
      </c>
      <c r="EE354" s="53">
        <f t="shared" si="783"/>
        <v>0</v>
      </c>
      <c r="EF354" s="53">
        <f t="shared" si="784"/>
        <v>0</v>
      </c>
      <c r="EG354" s="53">
        <f t="shared" si="785"/>
        <v>0</v>
      </c>
      <c r="EH354" s="53">
        <f t="shared" si="786"/>
        <v>0</v>
      </c>
      <c r="EI354" s="53">
        <f t="shared" si="787"/>
        <v>0</v>
      </c>
      <c r="EJ354" s="10">
        <f t="shared" si="827"/>
        <v>0</v>
      </c>
      <c r="EK354" s="54">
        <f t="shared" si="828"/>
        <v>0</v>
      </c>
      <c r="EL354" s="10">
        <f t="shared" si="829"/>
        <v>0</v>
      </c>
      <c r="EM354" s="53" cm="1">
        <f t="array" aca="1" ref="EM354" ca="1">EJ354*CELL("contents",$Q354)</f>
        <v>0</v>
      </c>
      <c r="EN354" s="53" cm="1">
        <f t="array" aca="1" ref="EN354" ca="1">EK354*CELL("contents",$Q354)</f>
        <v>0</v>
      </c>
      <c r="EO354" s="11">
        <f t="shared" si="830"/>
        <v>4229.01</v>
      </c>
      <c r="EP354" s="2">
        <v>1</v>
      </c>
      <c r="EQ354" s="2">
        <f t="shared" ref="EQ354:ET354" si="862">EP354*1.0215</f>
        <v>1.0215000000000001</v>
      </c>
      <c r="ER354" s="2">
        <f t="shared" si="862"/>
        <v>1.0434622500000001</v>
      </c>
      <c r="ES354" s="2">
        <f t="shared" si="862"/>
        <v>1.0658966883750003</v>
      </c>
      <c r="ET354" s="2">
        <f t="shared" si="862"/>
        <v>1.0888134671750629</v>
      </c>
      <c r="EU354" s="53">
        <f t="shared" si="789"/>
        <v>4229.01</v>
      </c>
      <c r="EV354" s="53">
        <f t="shared" si="832"/>
        <v>0</v>
      </c>
      <c r="EW354" s="69">
        <f t="shared" si="790"/>
        <v>0</v>
      </c>
      <c r="EX354" s="69">
        <f t="shared" si="791"/>
        <v>0</v>
      </c>
      <c r="EY354" s="9">
        <f t="shared" si="846"/>
        <v>0</v>
      </c>
      <c r="EZ354" s="9">
        <f t="shared" si="808"/>
        <v>0</v>
      </c>
      <c r="FA354" s="9">
        <f t="shared" si="809"/>
        <v>0</v>
      </c>
      <c r="FB354" s="9">
        <f t="shared" si="810"/>
        <v>0</v>
      </c>
      <c r="FC354" t="s">
        <v>1541</v>
      </c>
    </row>
    <row r="355" spans="1:159" ht="25.5" x14ac:dyDescent="0.25">
      <c r="A355" s="2">
        <v>1.2</v>
      </c>
      <c r="B355" s="3" t="s">
        <v>850</v>
      </c>
      <c r="C355" s="4" t="s">
        <v>157</v>
      </c>
      <c r="D355" s="2" t="s">
        <v>851</v>
      </c>
      <c r="E355" s="21" t="s">
        <v>852</v>
      </c>
      <c r="F355" s="2"/>
      <c r="G355" s="4" t="s">
        <v>151</v>
      </c>
      <c r="H355" s="6" t="s">
        <v>163</v>
      </c>
      <c r="I355" s="4" t="s">
        <v>167</v>
      </c>
      <c r="J355" s="7" t="s">
        <v>154</v>
      </c>
      <c r="K355" s="75">
        <v>115</v>
      </c>
      <c r="L355" s="81">
        <v>115</v>
      </c>
      <c r="M355" s="56">
        <v>0</v>
      </c>
      <c r="N355" s="86">
        <v>0</v>
      </c>
      <c r="O355" s="6" t="s">
        <v>155</v>
      </c>
      <c r="P355" s="2" t="s">
        <v>352</v>
      </c>
      <c r="Q355" s="200">
        <f>VLOOKUP(P355,Contingencies!$A$2:$D$7,4,FALSE)</f>
        <v>0.2</v>
      </c>
      <c r="R355" s="53">
        <f t="shared" si="751"/>
        <v>751.82400000000007</v>
      </c>
      <c r="S355" s="67">
        <f t="shared" si="792"/>
        <v>0</v>
      </c>
      <c r="T355" s="4"/>
      <c r="U355" s="2"/>
      <c r="V355" s="2"/>
      <c r="W355" s="42"/>
      <c r="X355" s="2"/>
      <c r="Y355" s="38"/>
      <c r="Z355" s="38"/>
      <c r="AA355" s="38"/>
      <c r="AB355" s="38"/>
      <c r="AC355" s="37">
        <v>32</v>
      </c>
      <c r="AD355" s="4"/>
      <c r="AE355" s="2"/>
      <c r="AF355" s="2"/>
      <c r="AG355" s="2">
        <f t="shared" si="793"/>
        <v>32</v>
      </c>
      <c r="AH355" s="51">
        <f t="shared" si="811"/>
        <v>0.21333333333333332</v>
      </c>
      <c r="AI355" s="53">
        <f t="shared" si="752"/>
        <v>0</v>
      </c>
      <c r="AJ355" s="53">
        <f t="shared" si="753"/>
        <v>0</v>
      </c>
      <c r="AK355" s="53">
        <f t="shared" si="754"/>
        <v>0</v>
      </c>
      <c r="AL355" s="53">
        <f t="shared" si="755"/>
        <v>0</v>
      </c>
      <c r="AM355" s="53">
        <f t="shared" si="756"/>
        <v>0</v>
      </c>
      <c r="AN355" s="53">
        <f t="shared" si="757"/>
        <v>0</v>
      </c>
      <c r="AO355" s="53">
        <f t="shared" si="758"/>
        <v>0</v>
      </c>
      <c r="AP355" s="53">
        <f t="shared" si="759"/>
        <v>0</v>
      </c>
      <c r="AQ355" s="53">
        <f t="shared" si="760"/>
        <v>3759.1200000000003</v>
      </c>
      <c r="AR355" s="53">
        <f t="shared" si="761"/>
        <v>0</v>
      </c>
      <c r="AS355" s="53">
        <f t="shared" si="762"/>
        <v>0</v>
      </c>
      <c r="AT355" s="53">
        <f t="shared" si="763"/>
        <v>0</v>
      </c>
      <c r="AU355" s="10">
        <f t="shared" si="812"/>
        <v>3759.1200000000003</v>
      </c>
      <c r="AV355" s="54">
        <f t="shared" si="833"/>
        <v>0</v>
      </c>
      <c r="AW355" s="10">
        <f t="shared" si="813"/>
        <v>3759.1200000000003</v>
      </c>
      <c r="AX355" s="53" cm="1">
        <f t="array" aca="1" ref="AX355" ca="1">AU355*CELL("contents",$Q355)</f>
        <v>751.82400000000007</v>
      </c>
      <c r="AY355" s="53" cm="1">
        <f t="array" aca="1" ref="AY355" ca="1">AV355*CELL("contents",$Q355)</f>
        <v>0</v>
      </c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>
        <f t="shared" si="814"/>
        <v>0</v>
      </c>
      <c r="BM355" s="51">
        <f t="shared" si="815"/>
        <v>0</v>
      </c>
      <c r="BN355" s="53">
        <f t="shared" si="764"/>
        <v>0</v>
      </c>
      <c r="BO355" s="53">
        <f t="shared" si="765"/>
        <v>0</v>
      </c>
      <c r="BP355" s="53">
        <f t="shared" si="766"/>
        <v>0</v>
      </c>
      <c r="BQ355" s="53">
        <f t="shared" si="767"/>
        <v>0</v>
      </c>
      <c r="BR355" s="53">
        <f t="shared" si="768"/>
        <v>0</v>
      </c>
      <c r="BS355" s="53">
        <f t="shared" si="769"/>
        <v>0</v>
      </c>
      <c r="BT355" s="53">
        <f t="shared" si="770"/>
        <v>0</v>
      </c>
      <c r="BU355" s="53">
        <f t="shared" si="771"/>
        <v>0</v>
      </c>
      <c r="BV355" s="53">
        <f t="shared" si="772"/>
        <v>0</v>
      </c>
      <c r="BW355" s="53">
        <f t="shared" si="773"/>
        <v>0</v>
      </c>
      <c r="BX355" s="53">
        <f t="shared" si="774"/>
        <v>0</v>
      </c>
      <c r="BY355" s="53">
        <f t="shared" si="775"/>
        <v>0</v>
      </c>
      <c r="BZ355" s="10">
        <f t="shared" si="816"/>
        <v>0</v>
      </c>
      <c r="CA355" s="54">
        <f t="shared" si="817"/>
        <v>0</v>
      </c>
      <c r="CB355" s="10">
        <f t="shared" si="818"/>
        <v>0</v>
      </c>
      <c r="CC355" s="53" cm="1">
        <f t="array" aca="1" ref="CC355" ca="1">BZ355*CELL("contents",$Q355)</f>
        <v>0</v>
      </c>
      <c r="CD355" s="53" cm="1">
        <f t="array" aca="1" ref="CD355" ca="1">CA355*CELL("contents",$Q355)</f>
        <v>0</v>
      </c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>
        <f t="shared" si="819"/>
        <v>0</v>
      </c>
      <c r="CR355" s="51">
        <f t="shared" si="820"/>
        <v>0</v>
      </c>
      <c r="CS355" s="53">
        <f t="shared" si="821"/>
        <v>0</v>
      </c>
      <c r="CT355" s="53">
        <f t="shared" si="834"/>
        <v>0</v>
      </c>
      <c r="CU355" s="53">
        <f t="shared" si="835"/>
        <v>0</v>
      </c>
      <c r="CV355" s="53">
        <f t="shared" si="836"/>
        <v>0</v>
      </c>
      <c r="CW355" s="53">
        <f t="shared" si="837"/>
        <v>0</v>
      </c>
      <c r="CX355" s="53">
        <f t="shared" si="838"/>
        <v>0</v>
      </c>
      <c r="CY355" s="53">
        <f t="shared" si="839"/>
        <v>0</v>
      </c>
      <c r="CZ355" s="53">
        <f t="shared" si="840"/>
        <v>0</v>
      </c>
      <c r="DA355" s="53">
        <f t="shared" si="841"/>
        <v>0</v>
      </c>
      <c r="DB355" s="53">
        <f t="shared" si="842"/>
        <v>0</v>
      </c>
      <c r="DC355" s="53">
        <f t="shared" si="843"/>
        <v>0</v>
      </c>
      <c r="DD355" s="53">
        <f t="shared" si="844"/>
        <v>0</v>
      </c>
      <c r="DE355" s="10">
        <f t="shared" si="822"/>
        <v>0</v>
      </c>
      <c r="DF355" s="54">
        <f t="shared" si="823"/>
        <v>0</v>
      </c>
      <c r="DG355" s="10">
        <f t="shared" si="824"/>
        <v>0</v>
      </c>
      <c r="DH355" s="53" cm="1">
        <f t="array" aca="1" ref="DH355" ca="1">DE355*CELL("contents",$Q355)</f>
        <v>0</v>
      </c>
      <c r="DI355" s="53" cm="1">
        <f t="array" aca="1" ref="DI355" ca="1">DF355*CELL("contents",$Q355)</f>
        <v>0</v>
      </c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>
        <f t="shared" si="825"/>
        <v>0</v>
      </c>
      <c r="DW355" s="51">
        <f t="shared" si="826"/>
        <v>0</v>
      </c>
      <c r="DX355" s="53">
        <f t="shared" si="776"/>
        <v>0</v>
      </c>
      <c r="DY355" s="53">
        <f t="shared" si="777"/>
        <v>0</v>
      </c>
      <c r="DZ355" s="53">
        <f t="shared" si="778"/>
        <v>0</v>
      </c>
      <c r="EA355" s="53">
        <f t="shared" si="779"/>
        <v>0</v>
      </c>
      <c r="EB355" s="53">
        <f t="shared" si="780"/>
        <v>0</v>
      </c>
      <c r="EC355" s="53">
        <f t="shared" si="781"/>
        <v>0</v>
      </c>
      <c r="ED355" s="53">
        <f t="shared" si="782"/>
        <v>0</v>
      </c>
      <c r="EE355" s="53">
        <f t="shared" si="783"/>
        <v>0</v>
      </c>
      <c r="EF355" s="53">
        <f t="shared" si="784"/>
        <v>0</v>
      </c>
      <c r="EG355" s="53">
        <f t="shared" si="785"/>
        <v>0</v>
      </c>
      <c r="EH355" s="53">
        <f t="shared" si="786"/>
        <v>0</v>
      </c>
      <c r="EI355" s="53">
        <f t="shared" si="787"/>
        <v>0</v>
      </c>
      <c r="EJ355" s="10">
        <f t="shared" si="827"/>
        <v>0</v>
      </c>
      <c r="EK355" s="54">
        <f t="shared" si="828"/>
        <v>0</v>
      </c>
      <c r="EL355" s="10">
        <f t="shared" si="829"/>
        <v>0</v>
      </c>
      <c r="EM355" s="53" cm="1">
        <f t="array" aca="1" ref="EM355" ca="1">EJ355*CELL("contents",$Q355)</f>
        <v>0</v>
      </c>
      <c r="EN355" s="53" cm="1">
        <f t="array" aca="1" ref="EN355" ca="1">EK355*CELL("contents",$Q355)</f>
        <v>0</v>
      </c>
      <c r="EO355" s="11">
        <f t="shared" si="830"/>
        <v>3759.1200000000003</v>
      </c>
      <c r="EP355" s="2">
        <v>1</v>
      </c>
      <c r="EQ355" s="2">
        <f t="shared" ref="EQ355:ET355" si="863">EP355*1.0215</f>
        <v>1.0215000000000001</v>
      </c>
      <c r="ER355" s="2">
        <f t="shared" si="863"/>
        <v>1.0434622500000001</v>
      </c>
      <c r="ES355" s="2">
        <f t="shared" si="863"/>
        <v>1.0658966883750003</v>
      </c>
      <c r="ET355" s="2">
        <f t="shared" si="863"/>
        <v>1.0888134671750629</v>
      </c>
      <c r="EU355" s="53">
        <f t="shared" si="789"/>
        <v>3759.1200000000003</v>
      </c>
      <c r="EV355" s="53">
        <f t="shared" si="832"/>
        <v>0</v>
      </c>
      <c r="EW355" s="69">
        <f t="shared" si="790"/>
        <v>0</v>
      </c>
      <c r="EX355" s="69">
        <f t="shared" si="791"/>
        <v>0</v>
      </c>
      <c r="EY355" s="9">
        <f t="shared" si="846"/>
        <v>0</v>
      </c>
      <c r="EZ355" s="9">
        <f t="shared" si="808"/>
        <v>0</v>
      </c>
      <c r="FA355" s="9">
        <f t="shared" si="809"/>
        <v>0</v>
      </c>
      <c r="FB355" s="9">
        <f t="shared" si="810"/>
        <v>0</v>
      </c>
      <c r="FC355" t="s">
        <v>1541</v>
      </c>
    </row>
    <row r="356" spans="1:159" ht="25.5" x14ac:dyDescent="0.25">
      <c r="A356" s="2">
        <v>1.2</v>
      </c>
      <c r="B356" s="3" t="s">
        <v>853</v>
      </c>
      <c r="C356" s="4" t="s">
        <v>157</v>
      </c>
      <c r="D356" s="2" t="s">
        <v>854</v>
      </c>
      <c r="E356" s="21" t="s">
        <v>855</v>
      </c>
      <c r="F356" s="2"/>
      <c r="G356" s="4" t="s">
        <v>151</v>
      </c>
      <c r="H356" s="6" t="s">
        <v>163</v>
      </c>
      <c r="I356" s="4" t="s">
        <v>167</v>
      </c>
      <c r="J356" s="7" t="s">
        <v>154</v>
      </c>
      <c r="K356" s="75">
        <v>115</v>
      </c>
      <c r="L356" s="81">
        <v>115</v>
      </c>
      <c r="M356" s="56">
        <v>0</v>
      </c>
      <c r="N356" s="86">
        <v>0</v>
      </c>
      <c r="O356" s="6" t="s">
        <v>155</v>
      </c>
      <c r="P356" s="2" t="s">
        <v>352</v>
      </c>
      <c r="Q356" s="200">
        <f>VLOOKUP(P356,Contingencies!$A$2:$D$7,4,FALSE)</f>
        <v>0.2</v>
      </c>
      <c r="R356" s="53">
        <f t="shared" si="751"/>
        <v>939.7800000000002</v>
      </c>
      <c r="S356" s="67">
        <f t="shared" si="792"/>
        <v>0</v>
      </c>
      <c r="T356" s="4"/>
      <c r="U356" s="2"/>
      <c r="V356" s="2"/>
      <c r="W356" s="42"/>
      <c r="X356" s="37">
        <v>40</v>
      </c>
      <c r="Y356" s="38"/>
      <c r="Z356" s="38"/>
      <c r="AA356" s="38"/>
      <c r="AB356" s="38"/>
      <c r="AC356" s="38"/>
      <c r="AD356" s="2"/>
      <c r="AE356" s="2"/>
      <c r="AF356" s="2"/>
      <c r="AG356" s="2">
        <f t="shared" si="793"/>
        <v>40</v>
      </c>
      <c r="AH356" s="51">
        <f t="shared" si="811"/>
        <v>0.26666666666666666</v>
      </c>
      <c r="AI356" s="53">
        <f t="shared" si="752"/>
        <v>0</v>
      </c>
      <c r="AJ356" s="53">
        <f t="shared" si="753"/>
        <v>0</v>
      </c>
      <c r="AK356" s="53">
        <f t="shared" si="754"/>
        <v>0</v>
      </c>
      <c r="AL356" s="53">
        <f t="shared" si="755"/>
        <v>4698.9000000000005</v>
      </c>
      <c r="AM356" s="53">
        <f t="shared" si="756"/>
        <v>0</v>
      </c>
      <c r="AN356" s="53">
        <f t="shared" si="757"/>
        <v>0</v>
      </c>
      <c r="AO356" s="53">
        <f t="shared" si="758"/>
        <v>0</v>
      </c>
      <c r="AP356" s="53">
        <f t="shared" si="759"/>
        <v>0</v>
      </c>
      <c r="AQ356" s="53">
        <f t="shared" si="760"/>
        <v>0</v>
      </c>
      <c r="AR356" s="53">
        <f t="shared" si="761"/>
        <v>0</v>
      </c>
      <c r="AS356" s="53">
        <f t="shared" si="762"/>
        <v>0</v>
      </c>
      <c r="AT356" s="53">
        <f t="shared" si="763"/>
        <v>0</v>
      </c>
      <c r="AU356" s="10">
        <f t="shared" si="812"/>
        <v>4698.9000000000005</v>
      </c>
      <c r="AV356" s="54">
        <f t="shared" si="833"/>
        <v>0</v>
      </c>
      <c r="AW356" s="10">
        <f t="shared" si="813"/>
        <v>4698.9000000000005</v>
      </c>
      <c r="AX356" s="53" cm="1">
        <f t="array" aca="1" ref="AX356" ca="1">AU356*CELL("contents",$Q356)</f>
        <v>939.7800000000002</v>
      </c>
      <c r="AY356" s="53" cm="1">
        <f t="array" aca="1" ref="AY356" ca="1">AV356*CELL("contents",$Q356)</f>
        <v>0</v>
      </c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>
        <f t="shared" si="814"/>
        <v>0</v>
      </c>
      <c r="BM356" s="51">
        <f t="shared" si="815"/>
        <v>0</v>
      </c>
      <c r="BN356" s="53">
        <f t="shared" si="764"/>
        <v>0</v>
      </c>
      <c r="BO356" s="53">
        <f t="shared" si="765"/>
        <v>0</v>
      </c>
      <c r="BP356" s="53">
        <f t="shared" si="766"/>
        <v>0</v>
      </c>
      <c r="BQ356" s="53">
        <f t="shared" si="767"/>
        <v>0</v>
      </c>
      <c r="BR356" s="53">
        <f t="shared" si="768"/>
        <v>0</v>
      </c>
      <c r="BS356" s="53">
        <f t="shared" si="769"/>
        <v>0</v>
      </c>
      <c r="BT356" s="53">
        <f t="shared" si="770"/>
        <v>0</v>
      </c>
      <c r="BU356" s="53">
        <f t="shared" si="771"/>
        <v>0</v>
      </c>
      <c r="BV356" s="53">
        <f t="shared" si="772"/>
        <v>0</v>
      </c>
      <c r="BW356" s="53">
        <f t="shared" si="773"/>
        <v>0</v>
      </c>
      <c r="BX356" s="53">
        <f t="shared" si="774"/>
        <v>0</v>
      </c>
      <c r="BY356" s="53">
        <f t="shared" si="775"/>
        <v>0</v>
      </c>
      <c r="BZ356" s="10">
        <f t="shared" si="816"/>
        <v>0</v>
      </c>
      <c r="CA356" s="54">
        <f t="shared" si="817"/>
        <v>0</v>
      </c>
      <c r="CB356" s="10">
        <f t="shared" si="818"/>
        <v>0</v>
      </c>
      <c r="CC356" s="53" cm="1">
        <f t="array" aca="1" ref="CC356" ca="1">BZ356*CELL("contents",$Q356)</f>
        <v>0</v>
      </c>
      <c r="CD356" s="53" cm="1">
        <f t="array" aca="1" ref="CD356" ca="1">CA356*CELL("contents",$Q356)</f>
        <v>0</v>
      </c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>
        <f t="shared" si="819"/>
        <v>0</v>
      </c>
      <c r="CR356" s="51">
        <f t="shared" si="820"/>
        <v>0</v>
      </c>
      <c r="CS356" s="53">
        <f t="shared" si="821"/>
        <v>0</v>
      </c>
      <c r="CT356" s="53">
        <f t="shared" si="834"/>
        <v>0</v>
      </c>
      <c r="CU356" s="53">
        <f t="shared" si="835"/>
        <v>0</v>
      </c>
      <c r="CV356" s="53">
        <f t="shared" si="836"/>
        <v>0</v>
      </c>
      <c r="CW356" s="53">
        <f t="shared" si="837"/>
        <v>0</v>
      </c>
      <c r="CX356" s="53">
        <f t="shared" si="838"/>
        <v>0</v>
      </c>
      <c r="CY356" s="53">
        <f t="shared" si="839"/>
        <v>0</v>
      </c>
      <c r="CZ356" s="53">
        <f t="shared" si="840"/>
        <v>0</v>
      </c>
      <c r="DA356" s="53">
        <f t="shared" si="841"/>
        <v>0</v>
      </c>
      <c r="DB356" s="53">
        <f t="shared" si="842"/>
        <v>0</v>
      </c>
      <c r="DC356" s="53">
        <f t="shared" si="843"/>
        <v>0</v>
      </c>
      <c r="DD356" s="53">
        <f t="shared" si="844"/>
        <v>0</v>
      </c>
      <c r="DE356" s="10">
        <f t="shared" si="822"/>
        <v>0</v>
      </c>
      <c r="DF356" s="54">
        <f t="shared" si="823"/>
        <v>0</v>
      </c>
      <c r="DG356" s="10">
        <f t="shared" si="824"/>
        <v>0</v>
      </c>
      <c r="DH356" s="53" cm="1">
        <f t="array" aca="1" ref="DH356" ca="1">DE356*CELL("contents",$Q356)</f>
        <v>0</v>
      </c>
      <c r="DI356" s="53" cm="1">
        <f t="array" aca="1" ref="DI356" ca="1">DF356*CELL("contents",$Q356)</f>
        <v>0</v>
      </c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>
        <f t="shared" si="825"/>
        <v>0</v>
      </c>
      <c r="DW356" s="51">
        <f t="shared" si="826"/>
        <v>0</v>
      </c>
      <c r="DX356" s="53">
        <f t="shared" si="776"/>
        <v>0</v>
      </c>
      <c r="DY356" s="53">
        <f t="shared" si="777"/>
        <v>0</v>
      </c>
      <c r="DZ356" s="53">
        <f t="shared" si="778"/>
        <v>0</v>
      </c>
      <c r="EA356" s="53">
        <f t="shared" si="779"/>
        <v>0</v>
      </c>
      <c r="EB356" s="53">
        <f t="shared" si="780"/>
        <v>0</v>
      </c>
      <c r="EC356" s="53">
        <f t="shared" si="781"/>
        <v>0</v>
      </c>
      <c r="ED356" s="53">
        <f t="shared" si="782"/>
        <v>0</v>
      </c>
      <c r="EE356" s="53">
        <f t="shared" si="783"/>
        <v>0</v>
      </c>
      <c r="EF356" s="53">
        <f t="shared" si="784"/>
        <v>0</v>
      </c>
      <c r="EG356" s="53">
        <f t="shared" si="785"/>
        <v>0</v>
      </c>
      <c r="EH356" s="53">
        <f t="shared" si="786"/>
        <v>0</v>
      </c>
      <c r="EI356" s="53">
        <f t="shared" si="787"/>
        <v>0</v>
      </c>
      <c r="EJ356" s="10">
        <f t="shared" si="827"/>
        <v>0</v>
      </c>
      <c r="EK356" s="54">
        <f t="shared" si="828"/>
        <v>0</v>
      </c>
      <c r="EL356" s="10">
        <f t="shared" si="829"/>
        <v>0</v>
      </c>
      <c r="EM356" s="53" cm="1">
        <f t="array" aca="1" ref="EM356" ca="1">EJ356*CELL("contents",$Q356)</f>
        <v>0</v>
      </c>
      <c r="EN356" s="53" cm="1">
        <f t="array" aca="1" ref="EN356" ca="1">EK356*CELL("contents",$Q356)</f>
        <v>0</v>
      </c>
      <c r="EO356" s="11">
        <f t="shared" si="830"/>
        <v>4698.9000000000005</v>
      </c>
      <c r="EP356" s="2">
        <v>1</v>
      </c>
      <c r="EQ356" s="2">
        <f t="shared" ref="EQ356:ET356" si="864">EP356*1.0215</f>
        <v>1.0215000000000001</v>
      </c>
      <c r="ER356" s="2">
        <f t="shared" si="864"/>
        <v>1.0434622500000001</v>
      </c>
      <c r="ES356" s="2">
        <f t="shared" si="864"/>
        <v>1.0658966883750003</v>
      </c>
      <c r="ET356" s="2">
        <f t="shared" si="864"/>
        <v>1.0888134671750629</v>
      </c>
      <c r="EU356" s="53">
        <f t="shared" si="789"/>
        <v>4698.9000000000005</v>
      </c>
      <c r="EV356" s="53">
        <f t="shared" si="832"/>
        <v>0</v>
      </c>
      <c r="EW356" s="69">
        <f t="shared" si="790"/>
        <v>0</v>
      </c>
      <c r="EX356" s="69">
        <f t="shared" si="791"/>
        <v>0</v>
      </c>
      <c r="EY356" s="9">
        <f t="shared" si="846"/>
        <v>0</v>
      </c>
      <c r="EZ356" s="9">
        <f t="shared" si="808"/>
        <v>0</v>
      </c>
      <c r="FA356" s="9">
        <f t="shared" si="809"/>
        <v>0</v>
      </c>
      <c r="FB356" s="9">
        <f t="shared" si="810"/>
        <v>0</v>
      </c>
      <c r="FC356" t="s">
        <v>1541</v>
      </c>
    </row>
    <row r="357" spans="1:159" ht="25.5" x14ac:dyDescent="0.25">
      <c r="A357" s="2">
        <v>1.2</v>
      </c>
      <c r="B357" s="3" t="s">
        <v>856</v>
      </c>
      <c r="C357" s="4" t="s">
        <v>157</v>
      </c>
      <c r="D357" s="2" t="s">
        <v>648</v>
      </c>
      <c r="E357" s="21" t="s">
        <v>649</v>
      </c>
      <c r="F357" s="2"/>
      <c r="G357" s="4" t="s">
        <v>151</v>
      </c>
      <c r="H357" s="6" t="s">
        <v>163</v>
      </c>
      <c r="I357" s="4" t="s">
        <v>167</v>
      </c>
      <c r="J357" s="7" t="s">
        <v>154</v>
      </c>
      <c r="K357" s="75">
        <v>115</v>
      </c>
      <c r="L357" s="81">
        <v>115</v>
      </c>
      <c r="M357" s="56">
        <v>0</v>
      </c>
      <c r="N357" s="86">
        <v>0</v>
      </c>
      <c r="O357" s="6" t="s">
        <v>155</v>
      </c>
      <c r="P357" s="2" t="s">
        <v>352</v>
      </c>
      <c r="Q357" s="200">
        <f>VLOOKUP(P357,Contingencies!$A$2:$D$7,4,FALSE)</f>
        <v>0.2</v>
      </c>
      <c r="R357" s="53">
        <f t="shared" si="751"/>
        <v>939.7800000000002</v>
      </c>
      <c r="S357" s="67">
        <f t="shared" si="792"/>
        <v>0</v>
      </c>
      <c r="T357" s="4"/>
      <c r="U357" s="2"/>
      <c r="V357" s="2"/>
      <c r="W357" s="42"/>
      <c r="X357" s="37">
        <v>40</v>
      </c>
      <c r="Y357" s="37"/>
      <c r="Z357" s="38"/>
      <c r="AA357" s="38"/>
      <c r="AB357" s="38"/>
      <c r="AC357" s="38"/>
      <c r="AD357" s="2"/>
      <c r="AE357" s="2"/>
      <c r="AF357" s="2"/>
      <c r="AG357" s="2">
        <f t="shared" si="793"/>
        <v>40</v>
      </c>
      <c r="AH357" s="51">
        <f t="shared" si="811"/>
        <v>0.26666666666666666</v>
      </c>
      <c r="AI357" s="53">
        <f t="shared" si="752"/>
        <v>0</v>
      </c>
      <c r="AJ357" s="53">
        <f t="shared" si="753"/>
        <v>0</v>
      </c>
      <c r="AK357" s="53">
        <f t="shared" si="754"/>
        <v>0</v>
      </c>
      <c r="AL357" s="53">
        <f t="shared" si="755"/>
        <v>4698.9000000000005</v>
      </c>
      <c r="AM357" s="53">
        <f t="shared" si="756"/>
        <v>0</v>
      </c>
      <c r="AN357" s="53">
        <f t="shared" si="757"/>
        <v>0</v>
      </c>
      <c r="AO357" s="53">
        <f t="shared" si="758"/>
        <v>0</v>
      </c>
      <c r="AP357" s="53">
        <f t="shared" si="759"/>
        <v>0</v>
      </c>
      <c r="AQ357" s="53">
        <f t="shared" si="760"/>
        <v>0</v>
      </c>
      <c r="AR357" s="53">
        <f t="shared" si="761"/>
        <v>0</v>
      </c>
      <c r="AS357" s="53">
        <f t="shared" si="762"/>
        <v>0</v>
      </c>
      <c r="AT357" s="53">
        <f t="shared" si="763"/>
        <v>0</v>
      </c>
      <c r="AU357" s="10">
        <f t="shared" si="812"/>
        <v>4698.9000000000005</v>
      </c>
      <c r="AV357" s="54">
        <f t="shared" si="833"/>
        <v>0</v>
      </c>
      <c r="AW357" s="10">
        <f t="shared" si="813"/>
        <v>4698.9000000000005</v>
      </c>
      <c r="AX357" s="53" cm="1">
        <f t="array" aca="1" ref="AX357" ca="1">AU357*CELL("contents",$Q357)</f>
        <v>939.7800000000002</v>
      </c>
      <c r="AY357" s="53" cm="1">
        <f t="array" aca="1" ref="AY357" ca="1">AV357*CELL("contents",$Q357)</f>
        <v>0</v>
      </c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>
        <f t="shared" si="814"/>
        <v>0</v>
      </c>
      <c r="BM357" s="51">
        <f t="shared" si="815"/>
        <v>0</v>
      </c>
      <c r="BN357" s="53">
        <f t="shared" si="764"/>
        <v>0</v>
      </c>
      <c r="BO357" s="53">
        <f t="shared" si="765"/>
        <v>0</v>
      </c>
      <c r="BP357" s="53">
        <f t="shared" si="766"/>
        <v>0</v>
      </c>
      <c r="BQ357" s="53">
        <f t="shared" si="767"/>
        <v>0</v>
      </c>
      <c r="BR357" s="53">
        <f t="shared" si="768"/>
        <v>0</v>
      </c>
      <c r="BS357" s="53">
        <f t="shared" si="769"/>
        <v>0</v>
      </c>
      <c r="BT357" s="53">
        <f t="shared" si="770"/>
        <v>0</v>
      </c>
      <c r="BU357" s="53">
        <f t="shared" si="771"/>
        <v>0</v>
      </c>
      <c r="BV357" s="53">
        <f t="shared" si="772"/>
        <v>0</v>
      </c>
      <c r="BW357" s="53">
        <f t="shared" si="773"/>
        <v>0</v>
      </c>
      <c r="BX357" s="53">
        <f t="shared" si="774"/>
        <v>0</v>
      </c>
      <c r="BY357" s="53">
        <f t="shared" si="775"/>
        <v>0</v>
      </c>
      <c r="BZ357" s="10">
        <f t="shared" si="816"/>
        <v>0</v>
      </c>
      <c r="CA357" s="54">
        <f t="shared" si="817"/>
        <v>0</v>
      </c>
      <c r="CB357" s="10">
        <f t="shared" si="818"/>
        <v>0</v>
      </c>
      <c r="CC357" s="53" cm="1">
        <f t="array" aca="1" ref="CC357" ca="1">BZ357*CELL("contents",$Q357)</f>
        <v>0</v>
      </c>
      <c r="CD357" s="53" cm="1">
        <f t="array" aca="1" ref="CD357" ca="1">CA357*CELL("contents",$Q357)</f>
        <v>0</v>
      </c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>
        <f t="shared" si="819"/>
        <v>0</v>
      </c>
      <c r="CR357" s="51">
        <f t="shared" si="820"/>
        <v>0</v>
      </c>
      <c r="CS357" s="53">
        <f t="shared" si="821"/>
        <v>0</v>
      </c>
      <c r="CT357" s="53">
        <f t="shared" si="834"/>
        <v>0</v>
      </c>
      <c r="CU357" s="53">
        <f t="shared" si="835"/>
        <v>0</v>
      </c>
      <c r="CV357" s="53">
        <f t="shared" si="836"/>
        <v>0</v>
      </c>
      <c r="CW357" s="53">
        <f t="shared" si="837"/>
        <v>0</v>
      </c>
      <c r="CX357" s="53">
        <f t="shared" si="838"/>
        <v>0</v>
      </c>
      <c r="CY357" s="53">
        <f t="shared" si="839"/>
        <v>0</v>
      </c>
      <c r="CZ357" s="53">
        <f t="shared" si="840"/>
        <v>0</v>
      </c>
      <c r="DA357" s="53">
        <f t="shared" si="841"/>
        <v>0</v>
      </c>
      <c r="DB357" s="53">
        <f t="shared" si="842"/>
        <v>0</v>
      </c>
      <c r="DC357" s="53">
        <f t="shared" si="843"/>
        <v>0</v>
      </c>
      <c r="DD357" s="53">
        <f t="shared" si="844"/>
        <v>0</v>
      </c>
      <c r="DE357" s="10">
        <f t="shared" si="822"/>
        <v>0</v>
      </c>
      <c r="DF357" s="54">
        <f t="shared" si="823"/>
        <v>0</v>
      </c>
      <c r="DG357" s="10">
        <f t="shared" si="824"/>
        <v>0</v>
      </c>
      <c r="DH357" s="53" cm="1">
        <f t="array" aca="1" ref="DH357" ca="1">DE357*CELL("contents",$Q357)</f>
        <v>0</v>
      </c>
      <c r="DI357" s="53" cm="1">
        <f t="array" aca="1" ref="DI357" ca="1">DF357*CELL("contents",$Q357)</f>
        <v>0</v>
      </c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>
        <f t="shared" si="825"/>
        <v>0</v>
      </c>
      <c r="DW357" s="51">
        <f t="shared" si="826"/>
        <v>0</v>
      </c>
      <c r="DX357" s="53">
        <f t="shared" si="776"/>
        <v>0</v>
      </c>
      <c r="DY357" s="53">
        <f t="shared" si="777"/>
        <v>0</v>
      </c>
      <c r="DZ357" s="53">
        <f t="shared" si="778"/>
        <v>0</v>
      </c>
      <c r="EA357" s="53">
        <f t="shared" si="779"/>
        <v>0</v>
      </c>
      <c r="EB357" s="53">
        <f t="shared" si="780"/>
        <v>0</v>
      </c>
      <c r="EC357" s="53">
        <f t="shared" si="781"/>
        <v>0</v>
      </c>
      <c r="ED357" s="53">
        <f t="shared" si="782"/>
        <v>0</v>
      </c>
      <c r="EE357" s="53">
        <f t="shared" si="783"/>
        <v>0</v>
      </c>
      <c r="EF357" s="53">
        <f t="shared" si="784"/>
        <v>0</v>
      </c>
      <c r="EG357" s="53">
        <f t="shared" si="785"/>
        <v>0</v>
      </c>
      <c r="EH357" s="53">
        <f t="shared" si="786"/>
        <v>0</v>
      </c>
      <c r="EI357" s="53">
        <f t="shared" si="787"/>
        <v>0</v>
      </c>
      <c r="EJ357" s="10">
        <f t="shared" si="827"/>
        <v>0</v>
      </c>
      <c r="EK357" s="54">
        <f t="shared" si="828"/>
        <v>0</v>
      </c>
      <c r="EL357" s="10">
        <f t="shared" si="829"/>
        <v>0</v>
      </c>
      <c r="EM357" s="53" cm="1">
        <f t="array" aca="1" ref="EM357" ca="1">EJ357*CELL("contents",$Q357)</f>
        <v>0</v>
      </c>
      <c r="EN357" s="53" cm="1">
        <f t="array" aca="1" ref="EN357" ca="1">EK357*CELL("contents",$Q357)</f>
        <v>0</v>
      </c>
      <c r="EO357" s="11">
        <f t="shared" si="830"/>
        <v>4698.9000000000005</v>
      </c>
      <c r="EP357" s="2">
        <v>1</v>
      </c>
      <c r="EQ357" s="2">
        <f t="shared" ref="EQ357:ET357" si="865">EP357*1.0215</f>
        <v>1.0215000000000001</v>
      </c>
      <c r="ER357" s="2">
        <f t="shared" si="865"/>
        <v>1.0434622500000001</v>
      </c>
      <c r="ES357" s="2">
        <f t="shared" si="865"/>
        <v>1.0658966883750003</v>
      </c>
      <c r="ET357" s="2">
        <f t="shared" si="865"/>
        <v>1.0888134671750629</v>
      </c>
      <c r="EU357" s="53">
        <f t="shared" si="789"/>
        <v>4698.9000000000005</v>
      </c>
      <c r="EV357" s="53">
        <f t="shared" si="832"/>
        <v>0</v>
      </c>
      <c r="EW357" s="69">
        <f t="shared" si="790"/>
        <v>0</v>
      </c>
      <c r="EX357" s="69">
        <f t="shared" si="791"/>
        <v>0</v>
      </c>
      <c r="EY357" s="9">
        <f t="shared" si="846"/>
        <v>0</v>
      </c>
      <c r="EZ357" s="9">
        <f t="shared" si="808"/>
        <v>0</v>
      </c>
      <c r="FA357" s="9">
        <f t="shared" si="809"/>
        <v>0</v>
      </c>
      <c r="FB357" s="9">
        <f t="shared" si="810"/>
        <v>0</v>
      </c>
      <c r="FC357" t="s">
        <v>1541</v>
      </c>
    </row>
    <row r="358" spans="1:159" x14ac:dyDescent="0.25">
      <c r="A358" s="2">
        <v>1.2</v>
      </c>
      <c r="B358" s="3" t="s">
        <v>857</v>
      </c>
      <c r="C358" s="4" t="s">
        <v>157</v>
      </c>
      <c r="D358" s="2" t="s">
        <v>654</v>
      </c>
      <c r="E358" s="21" t="s">
        <v>655</v>
      </c>
      <c r="F358" s="2"/>
      <c r="G358" s="4" t="s">
        <v>151</v>
      </c>
      <c r="H358" s="6" t="s">
        <v>163</v>
      </c>
      <c r="I358" s="4" t="s">
        <v>167</v>
      </c>
      <c r="J358" s="7" t="s">
        <v>154</v>
      </c>
      <c r="K358" s="75">
        <v>115</v>
      </c>
      <c r="L358" s="81">
        <v>115</v>
      </c>
      <c r="M358" s="56">
        <v>0</v>
      </c>
      <c r="N358" s="86">
        <v>0</v>
      </c>
      <c r="O358" s="6" t="s">
        <v>155</v>
      </c>
      <c r="P358" s="2" t="s">
        <v>352</v>
      </c>
      <c r="Q358" s="200">
        <f>VLOOKUP(P358,Contingencies!$A$2:$D$7,4,FALSE)</f>
        <v>0.2</v>
      </c>
      <c r="R358" s="53">
        <f t="shared" si="751"/>
        <v>469.8900000000001</v>
      </c>
      <c r="S358" s="67">
        <f t="shared" si="792"/>
        <v>0</v>
      </c>
      <c r="T358" s="4"/>
      <c r="U358" s="2"/>
      <c r="V358" s="2"/>
      <c r="W358" s="42"/>
      <c r="X358" s="2"/>
      <c r="Y358" s="38"/>
      <c r="Z358" s="38"/>
      <c r="AA358" s="38"/>
      <c r="AB358" s="38"/>
      <c r="AC358" s="37">
        <v>20</v>
      </c>
      <c r="AD358" s="2"/>
      <c r="AE358" s="2"/>
      <c r="AF358" s="2"/>
      <c r="AG358" s="2">
        <f t="shared" si="793"/>
        <v>20</v>
      </c>
      <c r="AH358" s="51">
        <f t="shared" si="811"/>
        <v>0.13333333333333333</v>
      </c>
      <c r="AI358" s="53">
        <f t="shared" si="752"/>
        <v>0</v>
      </c>
      <c r="AJ358" s="53">
        <f t="shared" si="753"/>
        <v>0</v>
      </c>
      <c r="AK358" s="53">
        <f t="shared" si="754"/>
        <v>0</v>
      </c>
      <c r="AL358" s="53">
        <f t="shared" si="755"/>
        <v>0</v>
      </c>
      <c r="AM358" s="53">
        <f t="shared" si="756"/>
        <v>0</v>
      </c>
      <c r="AN358" s="53">
        <f t="shared" si="757"/>
        <v>0</v>
      </c>
      <c r="AO358" s="53">
        <f t="shared" si="758"/>
        <v>0</v>
      </c>
      <c r="AP358" s="53">
        <f t="shared" si="759"/>
        <v>0</v>
      </c>
      <c r="AQ358" s="53">
        <f t="shared" si="760"/>
        <v>2349.4500000000003</v>
      </c>
      <c r="AR358" s="53">
        <f t="shared" si="761"/>
        <v>0</v>
      </c>
      <c r="AS358" s="53">
        <f t="shared" si="762"/>
        <v>0</v>
      </c>
      <c r="AT358" s="53">
        <f t="shared" si="763"/>
        <v>0</v>
      </c>
      <c r="AU358" s="10">
        <f t="shared" si="812"/>
        <v>2349.4500000000003</v>
      </c>
      <c r="AV358" s="54">
        <f t="shared" si="833"/>
        <v>0</v>
      </c>
      <c r="AW358" s="10">
        <f t="shared" si="813"/>
        <v>2349.4500000000003</v>
      </c>
      <c r="AX358" s="53" cm="1">
        <f t="array" aca="1" ref="AX358" ca="1">AU358*CELL("contents",$Q358)</f>
        <v>469.8900000000001</v>
      </c>
      <c r="AY358" s="53" cm="1">
        <f t="array" aca="1" ref="AY358" ca="1">AV358*CELL("contents",$Q358)</f>
        <v>0</v>
      </c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>
        <f t="shared" si="814"/>
        <v>0</v>
      </c>
      <c r="BM358" s="51">
        <f t="shared" si="815"/>
        <v>0</v>
      </c>
      <c r="BN358" s="53">
        <f t="shared" si="764"/>
        <v>0</v>
      </c>
      <c r="BO358" s="53">
        <f t="shared" si="765"/>
        <v>0</v>
      </c>
      <c r="BP358" s="53">
        <f t="shared" si="766"/>
        <v>0</v>
      </c>
      <c r="BQ358" s="53">
        <f t="shared" si="767"/>
        <v>0</v>
      </c>
      <c r="BR358" s="53">
        <f t="shared" si="768"/>
        <v>0</v>
      </c>
      <c r="BS358" s="53">
        <f t="shared" si="769"/>
        <v>0</v>
      </c>
      <c r="BT358" s="53">
        <f t="shared" si="770"/>
        <v>0</v>
      </c>
      <c r="BU358" s="53">
        <f t="shared" si="771"/>
        <v>0</v>
      </c>
      <c r="BV358" s="53">
        <f t="shared" si="772"/>
        <v>0</v>
      </c>
      <c r="BW358" s="53">
        <f t="shared" si="773"/>
        <v>0</v>
      </c>
      <c r="BX358" s="53">
        <f t="shared" si="774"/>
        <v>0</v>
      </c>
      <c r="BY358" s="53">
        <f t="shared" si="775"/>
        <v>0</v>
      </c>
      <c r="BZ358" s="10">
        <f t="shared" si="816"/>
        <v>0</v>
      </c>
      <c r="CA358" s="54">
        <f t="shared" si="817"/>
        <v>0</v>
      </c>
      <c r="CB358" s="10">
        <f t="shared" si="818"/>
        <v>0</v>
      </c>
      <c r="CC358" s="53" cm="1">
        <f t="array" aca="1" ref="CC358" ca="1">BZ358*CELL("contents",$Q358)</f>
        <v>0</v>
      </c>
      <c r="CD358" s="53" cm="1">
        <f t="array" aca="1" ref="CD358" ca="1">CA358*CELL("contents",$Q358)</f>
        <v>0</v>
      </c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>
        <f t="shared" si="819"/>
        <v>0</v>
      </c>
      <c r="CR358" s="51">
        <f t="shared" si="820"/>
        <v>0</v>
      </c>
      <c r="CS358" s="53">
        <f t="shared" si="821"/>
        <v>0</v>
      </c>
      <c r="CT358" s="53">
        <f t="shared" si="834"/>
        <v>0</v>
      </c>
      <c r="CU358" s="53">
        <f t="shared" si="835"/>
        <v>0</v>
      </c>
      <c r="CV358" s="53">
        <f t="shared" si="836"/>
        <v>0</v>
      </c>
      <c r="CW358" s="53">
        <f t="shared" si="837"/>
        <v>0</v>
      </c>
      <c r="CX358" s="53">
        <f t="shared" si="838"/>
        <v>0</v>
      </c>
      <c r="CY358" s="53">
        <f t="shared" si="839"/>
        <v>0</v>
      </c>
      <c r="CZ358" s="53">
        <f t="shared" si="840"/>
        <v>0</v>
      </c>
      <c r="DA358" s="53">
        <f t="shared" si="841"/>
        <v>0</v>
      </c>
      <c r="DB358" s="53">
        <f t="shared" si="842"/>
        <v>0</v>
      </c>
      <c r="DC358" s="53">
        <f t="shared" si="843"/>
        <v>0</v>
      </c>
      <c r="DD358" s="53">
        <f t="shared" si="844"/>
        <v>0</v>
      </c>
      <c r="DE358" s="10">
        <f t="shared" si="822"/>
        <v>0</v>
      </c>
      <c r="DF358" s="54">
        <f t="shared" si="823"/>
        <v>0</v>
      </c>
      <c r="DG358" s="10">
        <f t="shared" si="824"/>
        <v>0</v>
      </c>
      <c r="DH358" s="53" cm="1">
        <f t="array" aca="1" ref="DH358" ca="1">DE358*CELL("contents",$Q358)</f>
        <v>0</v>
      </c>
      <c r="DI358" s="53" cm="1">
        <f t="array" aca="1" ref="DI358" ca="1">DF358*CELL("contents",$Q358)</f>
        <v>0</v>
      </c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>
        <f t="shared" si="825"/>
        <v>0</v>
      </c>
      <c r="DW358" s="51">
        <f t="shared" si="826"/>
        <v>0</v>
      </c>
      <c r="DX358" s="53">
        <f t="shared" si="776"/>
        <v>0</v>
      </c>
      <c r="DY358" s="53">
        <f t="shared" si="777"/>
        <v>0</v>
      </c>
      <c r="DZ358" s="53">
        <f t="shared" si="778"/>
        <v>0</v>
      </c>
      <c r="EA358" s="53">
        <f t="shared" si="779"/>
        <v>0</v>
      </c>
      <c r="EB358" s="53">
        <f t="shared" si="780"/>
        <v>0</v>
      </c>
      <c r="EC358" s="53">
        <f t="shared" si="781"/>
        <v>0</v>
      </c>
      <c r="ED358" s="53">
        <f t="shared" si="782"/>
        <v>0</v>
      </c>
      <c r="EE358" s="53">
        <f t="shared" si="783"/>
        <v>0</v>
      </c>
      <c r="EF358" s="53">
        <f t="shared" si="784"/>
        <v>0</v>
      </c>
      <c r="EG358" s="53">
        <f t="shared" si="785"/>
        <v>0</v>
      </c>
      <c r="EH358" s="53">
        <f t="shared" si="786"/>
        <v>0</v>
      </c>
      <c r="EI358" s="53">
        <f t="shared" si="787"/>
        <v>0</v>
      </c>
      <c r="EJ358" s="10">
        <f t="shared" si="827"/>
        <v>0</v>
      </c>
      <c r="EK358" s="54">
        <f t="shared" si="828"/>
        <v>0</v>
      </c>
      <c r="EL358" s="10">
        <f t="shared" si="829"/>
        <v>0</v>
      </c>
      <c r="EM358" s="53" cm="1">
        <f t="array" aca="1" ref="EM358" ca="1">EJ358*CELL("contents",$Q358)</f>
        <v>0</v>
      </c>
      <c r="EN358" s="53" cm="1">
        <f t="array" aca="1" ref="EN358" ca="1">EK358*CELL("contents",$Q358)</f>
        <v>0</v>
      </c>
      <c r="EO358" s="11">
        <f t="shared" si="830"/>
        <v>2349.4500000000003</v>
      </c>
      <c r="EP358" s="2">
        <v>1</v>
      </c>
      <c r="EQ358" s="2">
        <f t="shared" ref="EQ358:ET358" si="866">EP358*1.0215</f>
        <v>1.0215000000000001</v>
      </c>
      <c r="ER358" s="2">
        <f t="shared" si="866"/>
        <v>1.0434622500000001</v>
      </c>
      <c r="ES358" s="2">
        <f t="shared" si="866"/>
        <v>1.0658966883750003</v>
      </c>
      <c r="ET358" s="2">
        <f t="shared" si="866"/>
        <v>1.0888134671750629</v>
      </c>
      <c r="EU358" s="53">
        <f t="shared" si="789"/>
        <v>2349.4500000000003</v>
      </c>
      <c r="EV358" s="53">
        <f t="shared" si="832"/>
        <v>0</v>
      </c>
      <c r="EW358" s="69">
        <f t="shared" si="790"/>
        <v>0</v>
      </c>
      <c r="EX358" s="69">
        <f t="shared" si="791"/>
        <v>0</v>
      </c>
      <c r="EY358" s="9">
        <f t="shared" si="846"/>
        <v>0</v>
      </c>
      <c r="EZ358" s="9">
        <f t="shared" si="808"/>
        <v>0</v>
      </c>
      <c r="FA358" s="9">
        <f t="shared" si="809"/>
        <v>0</v>
      </c>
      <c r="FB358" s="9">
        <f t="shared" si="810"/>
        <v>0</v>
      </c>
      <c r="FC358" t="s">
        <v>1541</v>
      </c>
    </row>
    <row r="359" spans="1:159" x14ac:dyDescent="0.25">
      <c r="A359" s="2">
        <v>1.2</v>
      </c>
      <c r="B359" s="3" t="s">
        <v>858</v>
      </c>
      <c r="C359" s="4" t="s">
        <v>157</v>
      </c>
      <c r="D359" s="2" t="s">
        <v>417</v>
      </c>
      <c r="E359" s="21" t="s">
        <v>657</v>
      </c>
      <c r="F359" s="2"/>
      <c r="G359" s="4" t="s">
        <v>151</v>
      </c>
      <c r="H359" s="6" t="s">
        <v>163</v>
      </c>
      <c r="I359" s="4" t="s">
        <v>167</v>
      </c>
      <c r="J359" s="7" t="s">
        <v>154</v>
      </c>
      <c r="K359" s="75">
        <v>115</v>
      </c>
      <c r="L359" s="81">
        <v>115</v>
      </c>
      <c r="M359" s="56">
        <v>0</v>
      </c>
      <c r="N359" s="86">
        <v>0</v>
      </c>
      <c r="O359" s="6" t="s">
        <v>155</v>
      </c>
      <c r="P359" s="2" t="s">
        <v>352</v>
      </c>
      <c r="Q359" s="200">
        <f>VLOOKUP(P359,Contingencies!$A$2:$D$7,4,FALSE)</f>
        <v>0.2</v>
      </c>
      <c r="R359" s="53">
        <f t="shared" si="751"/>
        <v>939.7800000000002</v>
      </c>
      <c r="S359" s="67">
        <f t="shared" si="792"/>
        <v>0</v>
      </c>
      <c r="T359" s="4"/>
      <c r="U359" s="2"/>
      <c r="V359" s="2"/>
      <c r="W359" s="42"/>
      <c r="X359" s="2"/>
      <c r="Y359" s="38"/>
      <c r="Z359" s="38"/>
      <c r="AA359" s="38"/>
      <c r="AB359" s="38"/>
      <c r="AC359" s="37">
        <v>40</v>
      </c>
      <c r="AD359" s="2"/>
      <c r="AE359" s="2"/>
      <c r="AF359" s="2"/>
      <c r="AG359" s="2">
        <f t="shared" si="793"/>
        <v>40</v>
      </c>
      <c r="AH359" s="51">
        <f t="shared" si="811"/>
        <v>0.26666666666666666</v>
      </c>
      <c r="AI359" s="53">
        <f t="shared" si="752"/>
        <v>0</v>
      </c>
      <c r="AJ359" s="53">
        <f t="shared" si="753"/>
        <v>0</v>
      </c>
      <c r="AK359" s="53">
        <f t="shared" si="754"/>
        <v>0</v>
      </c>
      <c r="AL359" s="53">
        <f t="shared" si="755"/>
        <v>0</v>
      </c>
      <c r="AM359" s="53">
        <f t="shared" si="756"/>
        <v>0</v>
      </c>
      <c r="AN359" s="53">
        <f t="shared" si="757"/>
        <v>0</v>
      </c>
      <c r="AO359" s="53">
        <f t="shared" si="758"/>
        <v>0</v>
      </c>
      <c r="AP359" s="53">
        <f t="shared" si="759"/>
        <v>0</v>
      </c>
      <c r="AQ359" s="53">
        <f t="shared" si="760"/>
        <v>4698.9000000000005</v>
      </c>
      <c r="AR359" s="53">
        <f t="shared" si="761"/>
        <v>0</v>
      </c>
      <c r="AS359" s="53">
        <f t="shared" si="762"/>
        <v>0</v>
      </c>
      <c r="AT359" s="53">
        <f t="shared" si="763"/>
        <v>0</v>
      </c>
      <c r="AU359" s="10">
        <f t="shared" si="812"/>
        <v>4698.9000000000005</v>
      </c>
      <c r="AV359" s="54">
        <f t="shared" si="833"/>
        <v>0</v>
      </c>
      <c r="AW359" s="10">
        <f t="shared" si="813"/>
        <v>4698.9000000000005</v>
      </c>
      <c r="AX359" s="53" cm="1">
        <f t="array" aca="1" ref="AX359" ca="1">AU359*CELL("contents",$Q359)</f>
        <v>939.7800000000002</v>
      </c>
      <c r="AY359" s="53" cm="1">
        <f t="array" aca="1" ref="AY359" ca="1">AV359*CELL("contents",$Q359)</f>
        <v>0</v>
      </c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>
        <f t="shared" si="814"/>
        <v>0</v>
      </c>
      <c r="BM359" s="51">
        <f t="shared" si="815"/>
        <v>0</v>
      </c>
      <c r="BN359" s="53">
        <f t="shared" si="764"/>
        <v>0</v>
      </c>
      <c r="BO359" s="53">
        <f t="shared" si="765"/>
        <v>0</v>
      </c>
      <c r="BP359" s="53">
        <f t="shared" si="766"/>
        <v>0</v>
      </c>
      <c r="BQ359" s="53">
        <f t="shared" si="767"/>
        <v>0</v>
      </c>
      <c r="BR359" s="53">
        <f t="shared" si="768"/>
        <v>0</v>
      </c>
      <c r="BS359" s="53">
        <f t="shared" si="769"/>
        <v>0</v>
      </c>
      <c r="BT359" s="53">
        <f t="shared" si="770"/>
        <v>0</v>
      </c>
      <c r="BU359" s="53">
        <f t="shared" si="771"/>
        <v>0</v>
      </c>
      <c r="BV359" s="53">
        <f t="shared" si="772"/>
        <v>0</v>
      </c>
      <c r="BW359" s="53">
        <f t="shared" si="773"/>
        <v>0</v>
      </c>
      <c r="BX359" s="53">
        <f t="shared" si="774"/>
        <v>0</v>
      </c>
      <c r="BY359" s="53">
        <f t="shared" si="775"/>
        <v>0</v>
      </c>
      <c r="BZ359" s="10">
        <f t="shared" si="816"/>
        <v>0</v>
      </c>
      <c r="CA359" s="54">
        <f t="shared" si="817"/>
        <v>0</v>
      </c>
      <c r="CB359" s="10">
        <f t="shared" si="818"/>
        <v>0</v>
      </c>
      <c r="CC359" s="53" cm="1">
        <f t="array" aca="1" ref="CC359" ca="1">BZ359*CELL("contents",$Q359)</f>
        <v>0</v>
      </c>
      <c r="CD359" s="53" cm="1">
        <f t="array" aca="1" ref="CD359" ca="1">CA359*CELL("contents",$Q359)</f>
        <v>0</v>
      </c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>
        <f t="shared" si="819"/>
        <v>0</v>
      </c>
      <c r="CR359" s="51">
        <f t="shared" si="820"/>
        <v>0</v>
      </c>
      <c r="CS359" s="53">
        <f t="shared" si="821"/>
        <v>0</v>
      </c>
      <c r="CT359" s="53">
        <f t="shared" si="834"/>
        <v>0</v>
      </c>
      <c r="CU359" s="53">
        <f t="shared" si="835"/>
        <v>0</v>
      </c>
      <c r="CV359" s="53">
        <f t="shared" si="836"/>
        <v>0</v>
      </c>
      <c r="CW359" s="53">
        <f t="shared" si="837"/>
        <v>0</v>
      </c>
      <c r="CX359" s="53">
        <f t="shared" si="838"/>
        <v>0</v>
      </c>
      <c r="CY359" s="53">
        <f t="shared" si="839"/>
        <v>0</v>
      </c>
      <c r="CZ359" s="53">
        <f t="shared" si="840"/>
        <v>0</v>
      </c>
      <c r="DA359" s="53">
        <f t="shared" si="841"/>
        <v>0</v>
      </c>
      <c r="DB359" s="53">
        <f t="shared" si="842"/>
        <v>0</v>
      </c>
      <c r="DC359" s="53">
        <f t="shared" si="843"/>
        <v>0</v>
      </c>
      <c r="DD359" s="53">
        <f t="shared" si="844"/>
        <v>0</v>
      </c>
      <c r="DE359" s="10">
        <f t="shared" si="822"/>
        <v>0</v>
      </c>
      <c r="DF359" s="54">
        <f t="shared" si="823"/>
        <v>0</v>
      </c>
      <c r="DG359" s="10">
        <f t="shared" si="824"/>
        <v>0</v>
      </c>
      <c r="DH359" s="53" cm="1">
        <f t="array" aca="1" ref="DH359" ca="1">DE359*CELL("contents",$Q359)</f>
        <v>0</v>
      </c>
      <c r="DI359" s="53" cm="1">
        <f t="array" aca="1" ref="DI359" ca="1">DF359*CELL("contents",$Q359)</f>
        <v>0</v>
      </c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>
        <f t="shared" si="825"/>
        <v>0</v>
      </c>
      <c r="DW359" s="51">
        <f t="shared" si="826"/>
        <v>0</v>
      </c>
      <c r="DX359" s="53">
        <f t="shared" si="776"/>
        <v>0</v>
      </c>
      <c r="DY359" s="53">
        <f t="shared" si="777"/>
        <v>0</v>
      </c>
      <c r="DZ359" s="53">
        <f t="shared" si="778"/>
        <v>0</v>
      </c>
      <c r="EA359" s="53">
        <f t="shared" si="779"/>
        <v>0</v>
      </c>
      <c r="EB359" s="53">
        <f t="shared" si="780"/>
        <v>0</v>
      </c>
      <c r="EC359" s="53">
        <f t="shared" si="781"/>
        <v>0</v>
      </c>
      <c r="ED359" s="53">
        <f t="shared" si="782"/>
        <v>0</v>
      </c>
      <c r="EE359" s="53">
        <f t="shared" si="783"/>
        <v>0</v>
      </c>
      <c r="EF359" s="53">
        <f t="shared" si="784"/>
        <v>0</v>
      </c>
      <c r="EG359" s="53">
        <f t="shared" si="785"/>
        <v>0</v>
      </c>
      <c r="EH359" s="53">
        <f t="shared" si="786"/>
        <v>0</v>
      </c>
      <c r="EI359" s="53">
        <f t="shared" si="787"/>
        <v>0</v>
      </c>
      <c r="EJ359" s="10">
        <f t="shared" si="827"/>
        <v>0</v>
      </c>
      <c r="EK359" s="54">
        <f t="shared" si="828"/>
        <v>0</v>
      </c>
      <c r="EL359" s="10">
        <f t="shared" si="829"/>
        <v>0</v>
      </c>
      <c r="EM359" s="53" cm="1">
        <f t="array" aca="1" ref="EM359" ca="1">EJ359*CELL("contents",$Q359)</f>
        <v>0</v>
      </c>
      <c r="EN359" s="53" cm="1">
        <f t="array" aca="1" ref="EN359" ca="1">EK359*CELL("contents",$Q359)</f>
        <v>0</v>
      </c>
      <c r="EO359" s="11">
        <f t="shared" si="830"/>
        <v>4698.9000000000005</v>
      </c>
      <c r="EP359" s="2">
        <v>1</v>
      </c>
      <c r="EQ359" s="2">
        <f t="shared" ref="EQ359:ET359" si="867">EP359*1.0215</f>
        <v>1.0215000000000001</v>
      </c>
      <c r="ER359" s="2">
        <f t="shared" si="867"/>
        <v>1.0434622500000001</v>
      </c>
      <c r="ES359" s="2">
        <f t="shared" si="867"/>
        <v>1.0658966883750003</v>
      </c>
      <c r="ET359" s="2">
        <f t="shared" si="867"/>
        <v>1.0888134671750629</v>
      </c>
      <c r="EU359" s="53">
        <f t="shared" si="789"/>
        <v>4698.9000000000005</v>
      </c>
      <c r="EV359" s="53">
        <f t="shared" si="832"/>
        <v>0</v>
      </c>
      <c r="EW359" s="69">
        <f t="shared" si="790"/>
        <v>0</v>
      </c>
      <c r="EX359" s="69">
        <f t="shared" si="791"/>
        <v>0</v>
      </c>
      <c r="EY359" s="9">
        <f t="shared" si="846"/>
        <v>0</v>
      </c>
      <c r="EZ359" s="9">
        <f t="shared" si="808"/>
        <v>0</v>
      </c>
      <c r="FA359" s="9">
        <f t="shared" si="809"/>
        <v>0</v>
      </c>
      <c r="FB359" s="9">
        <f t="shared" si="810"/>
        <v>0</v>
      </c>
      <c r="FC359" t="s">
        <v>1541</v>
      </c>
    </row>
    <row r="360" spans="1:159" ht="25.5" x14ac:dyDescent="0.25">
      <c r="A360" s="2">
        <v>1.2</v>
      </c>
      <c r="B360" s="3" t="s">
        <v>859</v>
      </c>
      <c r="C360" s="4" t="s">
        <v>157</v>
      </c>
      <c r="D360" s="2" t="s">
        <v>860</v>
      </c>
      <c r="E360" s="21" t="s">
        <v>861</v>
      </c>
      <c r="F360" s="2"/>
      <c r="G360" s="4" t="s">
        <v>151</v>
      </c>
      <c r="H360" s="6" t="s">
        <v>163</v>
      </c>
      <c r="I360" s="4" t="s">
        <v>167</v>
      </c>
      <c r="J360" s="7" t="s">
        <v>154</v>
      </c>
      <c r="K360" s="75">
        <v>115</v>
      </c>
      <c r="L360" s="81">
        <v>115</v>
      </c>
      <c r="M360" s="56">
        <v>0</v>
      </c>
      <c r="N360" s="86">
        <v>0</v>
      </c>
      <c r="O360" s="6" t="s">
        <v>155</v>
      </c>
      <c r="P360" s="2" t="s">
        <v>352</v>
      </c>
      <c r="Q360" s="200">
        <f>VLOOKUP(P360,Contingencies!$A$2:$D$7,4,FALSE)</f>
        <v>0.2</v>
      </c>
      <c r="R360" s="53">
        <f t="shared" si="751"/>
        <v>1879.5600000000004</v>
      </c>
      <c r="S360" s="67">
        <f t="shared" si="792"/>
        <v>0</v>
      </c>
      <c r="T360" s="4"/>
      <c r="U360" s="2"/>
      <c r="V360" s="37">
        <v>80</v>
      </c>
      <c r="W360" s="42"/>
      <c r="X360" s="2"/>
      <c r="Y360" s="38"/>
      <c r="Z360" s="38"/>
      <c r="AA360" s="38"/>
      <c r="AB360" s="38"/>
      <c r="AC360" s="38"/>
      <c r="AD360" s="2"/>
      <c r="AE360" s="2"/>
      <c r="AF360" s="2"/>
      <c r="AG360" s="2">
        <f t="shared" si="793"/>
        <v>80</v>
      </c>
      <c r="AH360" s="51">
        <f t="shared" si="811"/>
        <v>0.53333333333333333</v>
      </c>
      <c r="AI360" s="53">
        <f t="shared" si="752"/>
        <v>0</v>
      </c>
      <c r="AJ360" s="53">
        <f t="shared" si="753"/>
        <v>9397.8000000000011</v>
      </c>
      <c r="AK360" s="53">
        <f t="shared" si="754"/>
        <v>0</v>
      </c>
      <c r="AL360" s="53">
        <f t="shared" si="755"/>
        <v>0</v>
      </c>
      <c r="AM360" s="53">
        <f t="shared" si="756"/>
        <v>0</v>
      </c>
      <c r="AN360" s="53">
        <f t="shared" si="757"/>
        <v>0</v>
      </c>
      <c r="AO360" s="53">
        <f t="shared" si="758"/>
        <v>0</v>
      </c>
      <c r="AP360" s="53">
        <f t="shared" si="759"/>
        <v>0</v>
      </c>
      <c r="AQ360" s="53">
        <f t="shared" si="760"/>
        <v>0</v>
      </c>
      <c r="AR360" s="53">
        <f t="shared" si="761"/>
        <v>0</v>
      </c>
      <c r="AS360" s="53">
        <f t="shared" si="762"/>
        <v>0</v>
      </c>
      <c r="AT360" s="53">
        <f t="shared" si="763"/>
        <v>0</v>
      </c>
      <c r="AU360" s="10">
        <f t="shared" si="812"/>
        <v>9397.8000000000011</v>
      </c>
      <c r="AV360" s="54">
        <f t="shared" si="833"/>
        <v>0</v>
      </c>
      <c r="AW360" s="10">
        <f t="shared" si="813"/>
        <v>9397.8000000000011</v>
      </c>
      <c r="AX360" s="53" cm="1">
        <f t="array" aca="1" ref="AX360" ca="1">AU360*CELL("contents",$Q360)</f>
        <v>1879.5600000000004</v>
      </c>
      <c r="AY360" s="53" cm="1">
        <f t="array" aca="1" ref="AY360" ca="1">AV360*CELL("contents",$Q360)</f>
        <v>0</v>
      </c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>
        <f t="shared" si="814"/>
        <v>0</v>
      </c>
      <c r="BM360" s="51">
        <f t="shared" si="815"/>
        <v>0</v>
      </c>
      <c r="BN360" s="53">
        <f t="shared" si="764"/>
        <v>0</v>
      </c>
      <c r="BO360" s="53">
        <f t="shared" si="765"/>
        <v>0</v>
      </c>
      <c r="BP360" s="53">
        <f t="shared" si="766"/>
        <v>0</v>
      </c>
      <c r="BQ360" s="53">
        <f t="shared" si="767"/>
        <v>0</v>
      </c>
      <c r="BR360" s="53">
        <f t="shared" si="768"/>
        <v>0</v>
      </c>
      <c r="BS360" s="53">
        <f t="shared" si="769"/>
        <v>0</v>
      </c>
      <c r="BT360" s="53">
        <f t="shared" si="770"/>
        <v>0</v>
      </c>
      <c r="BU360" s="53">
        <f t="shared" si="771"/>
        <v>0</v>
      </c>
      <c r="BV360" s="53">
        <f t="shared" si="772"/>
        <v>0</v>
      </c>
      <c r="BW360" s="53">
        <f t="shared" si="773"/>
        <v>0</v>
      </c>
      <c r="BX360" s="53">
        <f t="shared" si="774"/>
        <v>0</v>
      </c>
      <c r="BY360" s="53">
        <f t="shared" si="775"/>
        <v>0</v>
      </c>
      <c r="BZ360" s="10">
        <f t="shared" si="816"/>
        <v>0</v>
      </c>
      <c r="CA360" s="54">
        <f t="shared" si="817"/>
        <v>0</v>
      </c>
      <c r="CB360" s="10">
        <f t="shared" si="818"/>
        <v>0</v>
      </c>
      <c r="CC360" s="53" cm="1">
        <f t="array" aca="1" ref="CC360" ca="1">BZ360*CELL("contents",$Q360)</f>
        <v>0</v>
      </c>
      <c r="CD360" s="53" cm="1">
        <f t="array" aca="1" ref="CD360" ca="1">CA360*CELL("contents",$Q360)</f>
        <v>0</v>
      </c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>
        <f t="shared" si="819"/>
        <v>0</v>
      </c>
      <c r="CR360" s="51">
        <f t="shared" si="820"/>
        <v>0</v>
      </c>
      <c r="CS360" s="53">
        <f t="shared" si="821"/>
        <v>0</v>
      </c>
      <c r="CT360" s="53">
        <f t="shared" si="834"/>
        <v>0</v>
      </c>
      <c r="CU360" s="53">
        <f t="shared" si="835"/>
        <v>0</v>
      </c>
      <c r="CV360" s="53">
        <f t="shared" si="836"/>
        <v>0</v>
      </c>
      <c r="CW360" s="53">
        <f t="shared" si="837"/>
        <v>0</v>
      </c>
      <c r="CX360" s="53">
        <f t="shared" si="838"/>
        <v>0</v>
      </c>
      <c r="CY360" s="53">
        <f t="shared" si="839"/>
        <v>0</v>
      </c>
      <c r="CZ360" s="53">
        <f t="shared" si="840"/>
        <v>0</v>
      </c>
      <c r="DA360" s="53">
        <f t="shared" si="841"/>
        <v>0</v>
      </c>
      <c r="DB360" s="53">
        <f t="shared" si="842"/>
        <v>0</v>
      </c>
      <c r="DC360" s="53">
        <f t="shared" si="843"/>
        <v>0</v>
      </c>
      <c r="DD360" s="53">
        <f t="shared" si="844"/>
        <v>0</v>
      </c>
      <c r="DE360" s="10">
        <f t="shared" si="822"/>
        <v>0</v>
      </c>
      <c r="DF360" s="54">
        <f t="shared" si="823"/>
        <v>0</v>
      </c>
      <c r="DG360" s="10">
        <f t="shared" si="824"/>
        <v>0</v>
      </c>
      <c r="DH360" s="53" cm="1">
        <f t="array" aca="1" ref="DH360" ca="1">DE360*CELL("contents",$Q360)</f>
        <v>0</v>
      </c>
      <c r="DI360" s="53" cm="1">
        <f t="array" aca="1" ref="DI360" ca="1">DF360*CELL("contents",$Q360)</f>
        <v>0</v>
      </c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>
        <f t="shared" si="825"/>
        <v>0</v>
      </c>
      <c r="DW360" s="51">
        <f t="shared" si="826"/>
        <v>0</v>
      </c>
      <c r="DX360" s="53">
        <f t="shared" si="776"/>
        <v>0</v>
      </c>
      <c r="DY360" s="53">
        <f t="shared" si="777"/>
        <v>0</v>
      </c>
      <c r="DZ360" s="53">
        <f t="shared" si="778"/>
        <v>0</v>
      </c>
      <c r="EA360" s="53">
        <f t="shared" si="779"/>
        <v>0</v>
      </c>
      <c r="EB360" s="53">
        <f t="shared" si="780"/>
        <v>0</v>
      </c>
      <c r="EC360" s="53">
        <f t="shared" si="781"/>
        <v>0</v>
      </c>
      <c r="ED360" s="53">
        <f t="shared" si="782"/>
        <v>0</v>
      </c>
      <c r="EE360" s="53">
        <f t="shared" si="783"/>
        <v>0</v>
      </c>
      <c r="EF360" s="53">
        <f t="shared" si="784"/>
        <v>0</v>
      </c>
      <c r="EG360" s="53">
        <f t="shared" si="785"/>
        <v>0</v>
      </c>
      <c r="EH360" s="53">
        <f t="shared" si="786"/>
        <v>0</v>
      </c>
      <c r="EI360" s="53">
        <f t="shared" si="787"/>
        <v>0</v>
      </c>
      <c r="EJ360" s="10">
        <f t="shared" si="827"/>
        <v>0</v>
      </c>
      <c r="EK360" s="54">
        <f t="shared" si="828"/>
        <v>0</v>
      </c>
      <c r="EL360" s="10">
        <f t="shared" si="829"/>
        <v>0</v>
      </c>
      <c r="EM360" s="53" cm="1">
        <f t="array" aca="1" ref="EM360" ca="1">EJ360*CELL("contents",$Q360)</f>
        <v>0</v>
      </c>
      <c r="EN360" s="53" cm="1">
        <f t="array" aca="1" ref="EN360" ca="1">EK360*CELL("contents",$Q360)</f>
        <v>0</v>
      </c>
      <c r="EO360" s="11">
        <f t="shared" si="830"/>
        <v>9397.8000000000011</v>
      </c>
      <c r="EP360" s="2">
        <v>1</v>
      </c>
      <c r="EQ360" s="2">
        <f t="shared" ref="EQ360:ET360" si="868">EP360*1.0215</f>
        <v>1.0215000000000001</v>
      </c>
      <c r="ER360" s="2">
        <f t="shared" si="868"/>
        <v>1.0434622500000001</v>
      </c>
      <c r="ES360" s="2">
        <f t="shared" si="868"/>
        <v>1.0658966883750003</v>
      </c>
      <c r="ET360" s="2">
        <f t="shared" si="868"/>
        <v>1.0888134671750629</v>
      </c>
      <c r="EU360" s="53">
        <f t="shared" si="789"/>
        <v>9397.8000000000011</v>
      </c>
      <c r="EV360" s="53">
        <f t="shared" si="832"/>
        <v>0</v>
      </c>
      <c r="EW360" s="69">
        <f t="shared" si="790"/>
        <v>0</v>
      </c>
      <c r="EX360" s="69">
        <f t="shared" si="791"/>
        <v>0</v>
      </c>
      <c r="EY360" s="9">
        <f t="shared" si="846"/>
        <v>0</v>
      </c>
      <c r="EZ360" s="9">
        <f t="shared" si="808"/>
        <v>0</v>
      </c>
      <c r="FA360" s="9">
        <f t="shared" si="809"/>
        <v>0</v>
      </c>
      <c r="FB360" s="9">
        <f t="shared" si="810"/>
        <v>0</v>
      </c>
      <c r="FC360" t="s">
        <v>1541</v>
      </c>
    </row>
    <row r="361" spans="1:159" ht="25.5" x14ac:dyDescent="0.25">
      <c r="A361" s="2">
        <v>1.2</v>
      </c>
      <c r="B361" s="3" t="s">
        <v>862</v>
      </c>
      <c r="C361" s="4" t="s">
        <v>157</v>
      </c>
      <c r="D361" s="2" t="s">
        <v>694</v>
      </c>
      <c r="E361" s="21" t="s">
        <v>695</v>
      </c>
      <c r="F361" s="2"/>
      <c r="G361" s="4" t="s">
        <v>151</v>
      </c>
      <c r="H361" s="6" t="s">
        <v>163</v>
      </c>
      <c r="I361" s="4" t="s">
        <v>167</v>
      </c>
      <c r="J361" s="7" t="s">
        <v>154</v>
      </c>
      <c r="K361" s="75">
        <v>115</v>
      </c>
      <c r="L361" s="81">
        <v>115</v>
      </c>
      <c r="M361" s="56">
        <v>0</v>
      </c>
      <c r="N361" s="86">
        <v>0</v>
      </c>
      <c r="O361" s="6" t="s">
        <v>155</v>
      </c>
      <c r="P361" s="2" t="s">
        <v>352</v>
      </c>
      <c r="Q361" s="200">
        <f>VLOOKUP(P361,Contingencies!$A$2:$D$7,4,FALSE)</f>
        <v>0.2</v>
      </c>
      <c r="R361" s="53">
        <f t="shared" si="751"/>
        <v>939.7800000000002</v>
      </c>
      <c r="S361" s="67">
        <f t="shared" si="792"/>
        <v>0</v>
      </c>
      <c r="T361" s="4"/>
      <c r="U361" s="2"/>
      <c r="V361" s="4"/>
      <c r="W361" s="14">
        <v>20</v>
      </c>
      <c r="X361" s="37">
        <v>20</v>
      </c>
      <c r="Y361" s="38"/>
      <c r="Z361" s="38"/>
      <c r="AA361" s="38"/>
      <c r="AB361" s="38"/>
      <c r="AC361" s="38"/>
      <c r="AD361" s="2"/>
      <c r="AE361" s="2"/>
      <c r="AF361" s="2"/>
      <c r="AG361" s="2">
        <f t="shared" si="793"/>
        <v>40</v>
      </c>
      <c r="AH361" s="51">
        <f t="shared" si="811"/>
        <v>0.26666666666666666</v>
      </c>
      <c r="AI361" s="53">
        <f t="shared" si="752"/>
        <v>0</v>
      </c>
      <c r="AJ361" s="53">
        <f t="shared" si="753"/>
        <v>0</v>
      </c>
      <c r="AK361" s="53">
        <f t="shared" si="754"/>
        <v>2349.4500000000003</v>
      </c>
      <c r="AL361" s="53">
        <f t="shared" si="755"/>
        <v>2349.4500000000003</v>
      </c>
      <c r="AM361" s="53">
        <f t="shared" si="756"/>
        <v>0</v>
      </c>
      <c r="AN361" s="53">
        <f t="shared" si="757"/>
        <v>0</v>
      </c>
      <c r="AO361" s="53">
        <f t="shared" si="758"/>
        <v>0</v>
      </c>
      <c r="AP361" s="53">
        <f t="shared" si="759"/>
        <v>0</v>
      </c>
      <c r="AQ361" s="53">
        <f t="shared" si="760"/>
        <v>0</v>
      </c>
      <c r="AR361" s="53">
        <f t="shared" si="761"/>
        <v>0</v>
      </c>
      <c r="AS361" s="53">
        <f t="shared" si="762"/>
        <v>0</v>
      </c>
      <c r="AT361" s="53">
        <f t="shared" si="763"/>
        <v>0</v>
      </c>
      <c r="AU361" s="10">
        <f t="shared" si="812"/>
        <v>4698.9000000000005</v>
      </c>
      <c r="AV361" s="54">
        <f t="shared" si="833"/>
        <v>0</v>
      </c>
      <c r="AW361" s="10">
        <f t="shared" si="813"/>
        <v>4698.9000000000005</v>
      </c>
      <c r="AX361" s="53" cm="1">
        <f t="array" aca="1" ref="AX361" ca="1">AU361*CELL("contents",$Q361)</f>
        <v>939.7800000000002</v>
      </c>
      <c r="AY361" s="53" cm="1">
        <f t="array" aca="1" ref="AY361" ca="1">AV361*CELL("contents",$Q361)</f>
        <v>0</v>
      </c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>
        <f t="shared" si="814"/>
        <v>0</v>
      </c>
      <c r="BM361" s="51">
        <f t="shared" si="815"/>
        <v>0</v>
      </c>
      <c r="BN361" s="53">
        <f t="shared" si="764"/>
        <v>0</v>
      </c>
      <c r="BO361" s="53">
        <f t="shared" si="765"/>
        <v>0</v>
      </c>
      <c r="BP361" s="53">
        <f t="shared" si="766"/>
        <v>0</v>
      </c>
      <c r="BQ361" s="53">
        <f t="shared" si="767"/>
        <v>0</v>
      </c>
      <c r="BR361" s="53">
        <f t="shared" si="768"/>
        <v>0</v>
      </c>
      <c r="BS361" s="53">
        <f t="shared" si="769"/>
        <v>0</v>
      </c>
      <c r="BT361" s="53">
        <f t="shared" si="770"/>
        <v>0</v>
      </c>
      <c r="BU361" s="53">
        <f t="shared" si="771"/>
        <v>0</v>
      </c>
      <c r="BV361" s="53">
        <f t="shared" si="772"/>
        <v>0</v>
      </c>
      <c r="BW361" s="53">
        <f t="shared" si="773"/>
        <v>0</v>
      </c>
      <c r="BX361" s="53">
        <f t="shared" si="774"/>
        <v>0</v>
      </c>
      <c r="BY361" s="53">
        <f t="shared" si="775"/>
        <v>0</v>
      </c>
      <c r="BZ361" s="10">
        <f t="shared" si="816"/>
        <v>0</v>
      </c>
      <c r="CA361" s="54">
        <f t="shared" si="817"/>
        <v>0</v>
      </c>
      <c r="CB361" s="10">
        <f t="shared" si="818"/>
        <v>0</v>
      </c>
      <c r="CC361" s="53" cm="1">
        <f t="array" aca="1" ref="CC361" ca="1">BZ361*CELL("contents",$Q361)</f>
        <v>0</v>
      </c>
      <c r="CD361" s="53" cm="1">
        <f t="array" aca="1" ref="CD361" ca="1">CA361*CELL("contents",$Q361)</f>
        <v>0</v>
      </c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>
        <f t="shared" si="819"/>
        <v>0</v>
      </c>
      <c r="CR361" s="51">
        <f t="shared" si="820"/>
        <v>0</v>
      </c>
      <c r="CS361" s="53">
        <f t="shared" si="821"/>
        <v>0</v>
      </c>
      <c r="CT361" s="53">
        <f t="shared" si="834"/>
        <v>0</v>
      </c>
      <c r="CU361" s="53">
        <f t="shared" si="835"/>
        <v>0</v>
      </c>
      <c r="CV361" s="53">
        <f t="shared" si="836"/>
        <v>0</v>
      </c>
      <c r="CW361" s="53">
        <f t="shared" si="837"/>
        <v>0</v>
      </c>
      <c r="CX361" s="53">
        <f t="shared" si="838"/>
        <v>0</v>
      </c>
      <c r="CY361" s="53">
        <f t="shared" si="839"/>
        <v>0</v>
      </c>
      <c r="CZ361" s="53">
        <f t="shared" si="840"/>
        <v>0</v>
      </c>
      <c r="DA361" s="53">
        <f t="shared" si="841"/>
        <v>0</v>
      </c>
      <c r="DB361" s="53">
        <f t="shared" si="842"/>
        <v>0</v>
      </c>
      <c r="DC361" s="53">
        <f t="shared" si="843"/>
        <v>0</v>
      </c>
      <c r="DD361" s="53">
        <f t="shared" si="844"/>
        <v>0</v>
      </c>
      <c r="DE361" s="10">
        <f t="shared" si="822"/>
        <v>0</v>
      </c>
      <c r="DF361" s="54">
        <f t="shared" si="823"/>
        <v>0</v>
      </c>
      <c r="DG361" s="10">
        <f t="shared" si="824"/>
        <v>0</v>
      </c>
      <c r="DH361" s="53" cm="1">
        <f t="array" aca="1" ref="DH361" ca="1">DE361*CELL("contents",$Q361)</f>
        <v>0</v>
      </c>
      <c r="DI361" s="53" cm="1">
        <f t="array" aca="1" ref="DI361" ca="1">DF361*CELL("contents",$Q361)</f>
        <v>0</v>
      </c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>
        <f t="shared" si="825"/>
        <v>0</v>
      </c>
      <c r="DW361" s="51">
        <f t="shared" si="826"/>
        <v>0</v>
      </c>
      <c r="DX361" s="53">
        <f t="shared" si="776"/>
        <v>0</v>
      </c>
      <c r="DY361" s="53">
        <f t="shared" si="777"/>
        <v>0</v>
      </c>
      <c r="DZ361" s="53">
        <f t="shared" si="778"/>
        <v>0</v>
      </c>
      <c r="EA361" s="53">
        <f t="shared" si="779"/>
        <v>0</v>
      </c>
      <c r="EB361" s="53">
        <f t="shared" si="780"/>
        <v>0</v>
      </c>
      <c r="EC361" s="53">
        <f t="shared" si="781"/>
        <v>0</v>
      </c>
      <c r="ED361" s="53">
        <f t="shared" si="782"/>
        <v>0</v>
      </c>
      <c r="EE361" s="53">
        <f t="shared" si="783"/>
        <v>0</v>
      </c>
      <c r="EF361" s="53">
        <f t="shared" si="784"/>
        <v>0</v>
      </c>
      <c r="EG361" s="53">
        <f t="shared" si="785"/>
        <v>0</v>
      </c>
      <c r="EH361" s="53">
        <f t="shared" si="786"/>
        <v>0</v>
      </c>
      <c r="EI361" s="53">
        <f t="shared" si="787"/>
        <v>0</v>
      </c>
      <c r="EJ361" s="10">
        <f t="shared" si="827"/>
        <v>0</v>
      </c>
      <c r="EK361" s="54">
        <f t="shared" si="828"/>
        <v>0</v>
      </c>
      <c r="EL361" s="10">
        <f t="shared" si="829"/>
        <v>0</v>
      </c>
      <c r="EM361" s="53" cm="1">
        <f t="array" aca="1" ref="EM361" ca="1">EJ361*CELL("contents",$Q361)</f>
        <v>0</v>
      </c>
      <c r="EN361" s="53" cm="1">
        <f t="array" aca="1" ref="EN361" ca="1">EK361*CELL("contents",$Q361)</f>
        <v>0</v>
      </c>
      <c r="EO361" s="11">
        <f t="shared" si="830"/>
        <v>4698.9000000000005</v>
      </c>
      <c r="EP361" s="2">
        <v>1</v>
      </c>
      <c r="EQ361" s="2">
        <f t="shared" ref="EQ361:ET361" si="869">EP361*1.0215</f>
        <v>1.0215000000000001</v>
      </c>
      <c r="ER361" s="2">
        <f t="shared" si="869"/>
        <v>1.0434622500000001</v>
      </c>
      <c r="ES361" s="2">
        <f t="shared" si="869"/>
        <v>1.0658966883750003</v>
      </c>
      <c r="ET361" s="2">
        <f t="shared" si="869"/>
        <v>1.0888134671750629</v>
      </c>
      <c r="EU361" s="53">
        <f t="shared" si="789"/>
        <v>4698.9000000000005</v>
      </c>
      <c r="EV361" s="53">
        <f t="shared" si="832"/>
        <v>0</v>
      </c>
      <c r="EW361" s="69">
        <f t="shared" si="790"/>
        <v>0</v>
      </c>
      <c r="EX361" s="69">
        <f t="shared" si="791"/>
        <v>0</v>
      </c>
      <c r="EY361" s="9">
        <f t="shared" si="846"/>
        <v>0</v>
      </c>
      <c r="EZ361" s="9">
        <f t="shared" si="808"/>
        <v>0</v>
      </c>
      <c r="FA361" s="9">
        <f t="shared" si="809"/>
        <v>0</v>
      </c>
      <c r="FB361" s="9">
        <f t="shared" si="810"/>
        <v>0</v>
      </c>
      <c r="FC361" t="s">
        <v>1541</v>
      </c>
    </row>
    <row r="362" spans="1:159" x14ac:dyDescent="0.25">
      <c r="A362" s="2">
        <v>1.2</v>
      </c>
      <c r="B362" s="3" t="s">
        <v>863</v>
      </c>
      <c r="C362" s="4" t="s">
        <v>157</v>
      </c>
      <c r="D362" s="2" t="s">
        <v>700</v>
      </c>
      <c r="E362" s="21" t="s">
        <v>701</v>
      </c>
      <c r="F362" s="2"/>
      <c r="G362" s="4" t="s">
        <v>151</v>
      </c>
      <c r="H362" s="6" t="s">
        <v>163</v>
      </c>
      <c r="I362" s="4" t="s">
        <v>167</v>
      </c>
      <c r="J362" s="7" t="s">
        <v>154</v>
      </c>
      <c r="K362" s="75">
        <v>115</v>
      </c>
      <c r="L362" s="81">
        <v>115</v>
      </c>
      <c r="M362" s="56">
        <v>0</v>
      </c>
      <c r="N362" s="86">
        <v>0</v>
      </c>
      <c r="O362" s="6" t="s">
        <v>155</v>
      </c>
      <c r="P362" s="2" t="s">
        <v>352</v>
      </c>
      <c r="Q362" s="200">
        <f>VLOOKUP(P362,Contingencies!$A$2:$D$7,4,FALSE)</f>
        <v>0.2</v>
      </c>
      <c r="R362" s="53">
        <f t="shared" si="751"/>
        <v>375.91200000000003</v>
      </c>
      <c r="S362" s="67">
        <f t="shared" si="792"/>
        <v>0</v>
      </c>
      <c r="T362" s="4"/>
      <c r="U362" s="2"/>
      <c r="V362" s="2"/>
      <c r="W362" s="42"/>
      <c r="X362" s="37">
        <v>16</v>
      </c>
      <c r="Y362" s="37"/>
      <c r="Z362" s="38"/>
      <c r="AA362" s="38"/>
      <c r="AB362" s="38"/>
      <c r="AC362" s="38"/>
      <c r="AD362" s="2"/>
      <c r="AE362" s="2"/>
      <c r="AF362" s="2"/>
      <c r="AG362" s="2">
        <f t="shared" si="793"/>
        <v>16</v>
      </c>
      <c r="AH362" s="51">
        <f t="shared" si="811"/>
        <v>0.10666666666666666</v>
      </c>
      <c r="AI362" s="53">
        <f t="shared" si="752"/>
        <v>0</v>
      </c>
      <c r="AJ362" s="53">
        <f t="shared" si="753"/>
        <v>0</v>
      </c>
      <c r="AK362" s="53">
        <f t="shared" si="754"/>
        <v>0</v>
      </c>
      <c r="AL362" s="53">
        <f t="shared" si="755"/>
        <v>1879.5600000000002</v>
      </c>
      <c r="AM362" s="53">
        <f t="shared" si="756"/>
        <v>0</v>
      </c>
      <c r="AN362" s="53">
        <f t="shared" si="757"/>
        <v>0</v>
      </c>
      <c r="AO362" s="53">
        <f t="shared" si="758"/>
        <v>0</v>
      </c>
      <c r="AP362" s="53">
        <f t="shared" si="759"/>
        <v>0</v>
      </c>
      <c r="AQ362" s="53">
        <f t="shared" si="760"/>
        <v>0</v>
      </c>
      <c r="AR362" s="53">
        <f t="shared" si="761"/>
        <v>0</v>
      </c>
      <c r="AS362" s="53">
        <f t="shared" si="762"/>
        <v>0</v>
      </c>
      <c r="AT362" s="53">
        <f t="shared" si="763"/>
        <v>0</v>
      </c>
      <c r="AU362" s="10">
        <f t="shared" si="812"/>
        <v>1879.5600000000002</v>
      </c>
      <c r="AV362" s="54">
        <f t="shared" si="833"/>
        <v>0</v>
      </c>
      <c r="AW362" s="10">
        <f t="shared" si="813"/>
        <v>1879.5600000000002</v>
      </c>
      <c r="AX362" s="53" cm="1">
        <f t="array" aca="1" ref="AX362" ca="1">AU362*CELL("contents",$Q362)</f>
        <v>375.91200000000003</v>
      </c>
      <c r="AY362" s="53" cm="1">
        <f t="array" aca="1" ref="AY362" ca="1">AV362*CELL("contents",$Q362)</f>
        <v>0</v>
      </c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>
        <f t="shared" si="814"/>
        <v>0</v>
      </c>
      <c r="BM362" s="51">
        <f t="shared" si="815"/>
        <v>0</v>
      </c>
      <c r="BN362" s="53">
        <f t="shared" si="764"/>
        <v>0</v>
      </c>
      <c r="BO362" s="53">
        <f t="shared" si="765"/>
        <v>0</v>
      </c>
      <c r="BP362" s="53">
        <f t="shared" si="766"/>
        <v>0</v>
      </c>
      <c r="BQ362" s="53">
        <f t="shared" si="767"/>
        <v>0</v>
      </c>
      <c r="BR362" s="53">
        <f t="shared" si="768"/>
        <v>0</v>
      </c>
      <c r="BS362" s="53">
        <f t="shared" si="769"/>
        <v>0</v>
      </c>
      <c r="BT362" s="53">
        <f t="shared" si="770"/>
        <v>0</v>
      </c>
      <c r="BU362" s="53">
        <f t="shared" si="771"/>
        <v>0</v>
      </c>
      <c r="BV362" s="53">
        <f t="shared" si="772"/>
        <v>0</v>
      </c>
      <c r="BW362" s="53">
        <f t="shared" si="773"/>
        <v>0</v>
      </c>
      <c r="BX362" s="53">
        <f t="shared" si="774"/>
        <v>0</v>
      </c>
      <c r="BY362" s="53">
        <f t="shared" si="775"/>
        <v>0</v>
      </c>
      <c r="BZ362" s="10">
        <f t="shared" si="816"/>
        <v>0</v>
      </c>
      <c r="CA362" s="54">
        <f t="shared" si="817"/>
        <v>0</v>
      </c>
      <c r="CB362" s="10">
        <f t="shared" si="818"/>
        <v>0</v>
      </c>
      <c r="CC362" s="53" cm="1">
        <f t="array" aca="1" ref="CC362" ca="1">BZ362*CELL("contents",$Q362)</f>
        <v>0</v>
      </c>
      <c r="CD362" s="53" cm="1">
        <f t="array" aca="1" ref="CD362" ca="1">CA362*CELL("contents",$Q362)</f>
        <v>0</v>
      </c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>
        <f t="shared" si="819"/>
        <v>0</v>
      </c>
      <c r="CR362" s="51">
        <f t="shared" si="820"/>
        <v>0</v>
      </c>
      <c r="CS362" s="53">
        <f t="shared" si="821"/>
        <v>0</v>
      </c>
      <c r="CT362" s="53">
        <f t="shared" si="834"/>
        <v>0</v>
      </c>
      <c r="CU362" s="53">
        <f t="shared" si="835"/>
        <v>0</v>
      </c>
      <c r="CV362" s="53">
        <f t="shared" si="836"/>
        <v>0</v>
      </c>
      <c r="CW362" s="53">
        <f t="shared" si="837"/>
        <v>0</v>
      </c>
      <c r="CX362" s="53">
        <f t="shared" si="838"/>
        <v>0</v>
      </c>
      <c r="CY362" s="53">
        <f t="shared" si="839"/>
        <v>0</v>
      </c>
      <c r="CZ362" s="53">
        <f t="shared" si="840"/>
        <v>0</v>
      </c>
      <c r="DA362" s="53">
        <f t="shared" si="841"/>
        <v>0</v>
      </c>
      <c r="DB362" s="53">
        <f t="shared" si="842"/>
        <v>0</v>
      </c>
      <c r="DC362" s="53">
        <f t="shared" si="843"/>
        <v>0</v>
      </c>
      <c r="DD362" s="53">
        <f t="shared" si="844"/>
        <v>0</v>
      </c>
      <c r="DE362" s="10">
        <f t="shared" si="822"/>
        <v>0</v>
      </c>
      <c r="DF362" s="54">
        <f t="shared" si="823"/>
        <v>0</v>
      </c>
      <c r="DG362" s="10">
        <f t="shared" si="824"/>
        <v>0</v>
      </c>
      <c r="DH362" s="53" cm="1">
        <f t="array" aca="1" ref="DH362" ca="1">DE362*CELL("contents",$Q362)</f>
        <v>0</v>
      </c>
      <c r="DI362" s="53" cm="1">
        <f t="array" aca="1" ref="DI362" ca="1">DF362*CELL("contents",$Q362)</f>
        <v>0</v>
      </c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>
        <f t="shared" si="825"/>
        <v>0</v>
      </c>
      <c r="DW362" s="51">
        <f t="shared" si="826"/>
        <v>0</v>
      </c>
      <c r="DX362" s="53">
        <f t="shared" si="776"/>
        <v>0</v>
      </c>
      <c r="DY362" s="53">
        <f t="shared" si="777"/>
        <v>0</v>
      </c>
      <c r="DZ362" s="53">
        <f t="shared" si="778"/>
        <v>0</v>
      </c>
      <c r="EA362" s="53">
        <f t="shared" si="779"/>
        <v>0</v>
      </c>
      <c r="EB362" s="53">
        <f t="shared" si="780"/>
        <v>0</v>
      </c>
      <c r="EC362" s="53">
        <f t="shared" si="781"/>
        <v>0</v>
      </c>
      <c r="ED362" s="53">
        <f t="shared" si="782"/>
        <v>0</v>
      </c>
      <c r="EE362" s="53">
        <f t="shared" si="783"/>
        <v>0</v>
      </c>
      <c r="EF362" s="53">
        <f t="shared" si="784"/>
        <v>0</v>
      </c>
      <c r="EG362" s="53">
        <f t="shared" si="785"/>
        <v>0</v>
      </c>
      <c r="EH362" s="53">
        <f t="shared" si="786"/>
        <v>0</v>
      </c>
      <c r="EI362" s="53">
        <f t="shared" si="787"/>
        <v>0</v>
      </c>
      <c r="EJ362" s="10">
        <f t="shared" si="827"/>
        <v>0</v>
      </c>
      <c r="EK362" s="54">
        <f t="shared" si="828"/>
        <v>0</v>
      </c>
      <c r="EL362" s="10">
        <f t="shared" si="829"/>
        <v>0</v>
      </c>
      <c r="EM362" s="53" cm="1">
        <f t="array" aca="1" ref="EM362" ca="1">EJ362*CELL("contents",$Q362)</f>
        <v>0</v>
      </c>
      <c r="EN362" s="53" cm="1">
        <f t="array" aca="1" ref="EN362" ca="1">EK362*CELL("contents",$Q362)</f>
        <v>0</v>
      </c>
      <c r="EO362" s="11">
        <f t="shared" si="830"/>
        <v>1879.5600000000002</v>
      </c>
      <c r="EP362" s="2">
        <v>1</v>
      </c>
      <c r="EQ362" s="2">
        <f t="shared" ref="EQ362:ET362" si="870">EP362*1.0215</f>
        <v>1.0215000000000001</v>
      </c>
      <c r="ER362" s="2">
        <f t="shared" si="870"/>
        <v>1.0434622500000001</v>
      </c>
      <c r="ES362" s="2">
        <f t="shared" si="870"/>
        <v>1.0658966883750003</v>
      </c>
      <c r="ET362" s="2">
        <f t="shared" si="870"/>
        <v>1.0888134671750629</v>
      </c>
      <c r="EU362" s="53">
        <f t="shared" si="789"/>
        <v>1879.5600000000002</v>
      </c>
      <c r="EV362" s="53">
        <f t="shared" si="832"/>
        <v>0</v>
      </c>
      <c r="EW362" s="69">
        <f t="shared" si="790"/>
        <v>0</v>
      </c>
      <c r="EX362" s="69">
        <f t="shared" si="791"/>
        <v>0</v>
      </c>
      <c r="EY362" s="9">
        <f t="shared" si="846"/>
        <v>0</v>
      </c>
      <c r="EZ362" s="9">
        <f t="shared" si="808"/>
        <v>0</v>
      </c>
      <c r="FA362" s="9">
        <f t="shared" si="809"/>
        <v>0</v>
      </c>
      <c r="FB362" s="9">
        <f t="shared" si="810"/>
        <v>0</v>
      </c>
      <c r="FC362" t="s">
        <v>1541</v>
      </c>
    </row>
    <row r="363" spans="1:159" x14ac:dyDescent="0.25">
      <c r="A363" s="2">
        <v>1.2</v>
      </c>
      <c r="B363" s="3" t="s">
        <v>864</v>
      </c>
      <c r="C363" s="4" t="s">
        <v>157</v>
      </c>
      <c r="D363" s="2" t="s">
        <v>696</v>
      </c>
      <c r="E363" s="21" t="s">
        <v>697</v>
      </c>
      <c r="F363" s="2"/>
      <c r="G363" s="4" t="s">
        <v>151</v>
      </c>
      <c r="H363" s="6" t="s">
        <v>163</v>
      </c>
      <c r="I363" s="4" t="s">
        <v>167</v>
      </c>
      <c r="J363" s="7" t="s">
        <v>154</v>
      </c>
      <c r="K363" s="75">
        <v>115</v>
      </c>
      <c r="L363" s="81">
        <v>115</v>
      </c>
      <c r="M363" s="56">
        <v>0</v>
      </c>
      <c r="N363" s="86">
        <v>0</v>
      </c>
      <c r="O363" s="6" t="s">
        <v>155</v>
      </c>
      <c r="P363" s="2" t="s">
        <v>352</v>
      </c>
      <c r="Q363" s="200">
        <f>VLOOKUP(P363,Contingencies!$A$2:$D$7,4,FALSE)</f>
        <v>0.2</v>
      </c>
      <c r="R363" s="53">
        <f t="shared" si="751"/>
        <v>187.95600000000002</v>
      </c>
      <c r="S363" s="67">
        <f t="shared" si="792"/>
        <v>0</v>
      </c>
      <c r="T363" s="4"/>
      <c r="U363" s="2"/>
      <c r="V363" s="2"/>
      <c r="W363" s="42"/>
      <c r="X363" s="2"/>
      <c r="Y363" s="37">
        <v>8</v>
      </c>
      <c r="Z363" s="38"/>
      <c r="AA363" s="38"/>
      <c r="AB363" s="38"/>
      <c r="AC363" s="38"/>
      <c r="AD363" s="2"/>
      <c r="AE363" s="2"/>
      <c r="AF363" s="2"/>
      <c r="AG363" s="2">
        <f t="shared" si="793"/>
        <v>8</v>
      </c>
      <c r="AH363" s="51">
        <f t="shared" si="811"/>
        <v>5.333333333333333E-2</v>
      </c>
      <c r="AI363" s="53">
        <f t="shared" si="752"/>
        <v>0</v>
      </c>
      <c r="AJ363" s="53">
        <f t="shared" si="753"/>
        <v>0</v>
      </c>
      <c r="AK363" s="53">
        <f t="shared" si="754"/>
        <v>0</v>
      </c>
      <c r="AL363" s="53">
        <f t="shared" si="755"/>
        <v>0</v>
      </c>
      <c r="AM363" s="53">
        <f t="shared" si="756"/>
        <v>939.78000000000009</v>
      </c>
      <c r="AN363" s="53">
        <f t="shared" si="757"/>
        <v>0</v>
      </c>
      <c r="AO363" s="53">
        <f t="shared" si="758"/>
        <v>0</v>
      </c>
      <c r="AP363" s="53">
        <f t="shared" si="759"/>
        <v>0</v>
      </c>
      <c r="AQ363" s="53">
        <f t="shared" si="760"/>
        <v>0</v>
      </c>
      <c r="AR363" s="53">
        <f t="shared" si="761"/>
        <v>0</v>
      </c>
      <c r="AS363" s="53">
        <f t="shared" si="762"/>
        <v>0</v>
      </c>
      <c r="AT363" s="53">
        <f t="shared" si="763"/>
        <v>0</v>
      </c>
      <c r="AU363" s="10">
        <f t="shared" si="812"/>
        <v>939.78000000000009</v>
      </c>
      <c r="AV363" s="54">
        <f t="shared" si="833"/>
        <v>0</v>
      </c>
      <c r="AW363" s="10">
        <f t="shared" si="813"/>
        <v>939.78000000000009</v>
      </c>
      <c r="AX363" s="53" cm="1">
        <f t="array" aca="1" ref="AX363" ca="1">AU363*CELL("contents",$Q363)</f>
        <v>187.95600000000002</v>
      </c>
      <c r="AY363" s="53" cm="1">
        <f t="array" aca="1" ref="AY363" ca="1">AV363*CELL("contents",$Q363)</f>
        <v>0</v>
      </c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>
        <f t="shared" si="814"/>
        <v>0</v>
      </c>
      <c r="BM363" s="51">
        <f t="shared" si="815"/>
        <v>0</v>
      </c>
      <c r="BN363" s="53">
        <f t="shared" si="764"/>
        <v>0</v>
      </c>
      <c r="BO363" s="53">
        <f t="shared" si="765"/>
        <v>0</v>
      </c>
      <c r="BP363" s="53">
        <f t="shared" si="766"/>
        <v>0</v>
      </c>
      <c r="BQ363" s="53">
        <f t="shared" si="767"/>
        <v>0</v>
      </c>
      <c r="BR363" s="53">
        <f t="shared" si="768"/>
        <v>0</v>
      </c>
      <c r="BS363" s="53">
        <f t="shared" si="769"/>
        <v>0</v>
      </c>
      <c r="BT363" s="53">
        <f t="shared" si="770"/>
        <v>0</v>
      </c>
      <c r="BU363" s="53">
        <f t="shared" si="771"/>
        <v>0</v>
      </c>
      <c r="BV363" s="53">
        <f t="shared" si="772"/>
        <v>0</v>
      </c>
      <c r="BW363" s="53">
        <f t="shared" si="773"/>
        <v>0</v>
      </c>
      <c r="BX363" s="53">
        <f t="shared" si="774"/>
        <v>0</v>
      </c>
      <c r="BY363" s="53">
        <f t="shared" si="775"/>
        <v>0</v>
      </c>
      <c r="BZ363" s="10">
        <f t="shared" si="816"/>
        <v>0</v>
      </c>
      <c r="CA363" s="54">
        <f t="shared" si="817"/>
        <v>0</v>
      </c>
      <c r="CB363" s="10">
        <f t="shared" si="818"/>
        <v>0</v>
      </c>
      <c r="CC363" s="53" cm="1">
        <f t="array" aca="1" ref="CC363" ca="1">BZ363*CELL("contents",$Q363)</f>
        <v>0</v>
      </c>
      <c r="CD363" s="53" cm="1">
        <f t="array" aca="1" ref="CD363" ca="1">CA363*CELL("contents",$Q363)</f>
        <v>0</v>
      </c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>
        <f t="shared" si="819"/>
        <v>0</v>
      </c>
      <c r="CR363" s="51">
        <f t="shared" si="820"/>
        <v>0</v>
      </c>
      <c r="CS363" s="53">
        <f t="shared" si="821"/>
        <v>0</v>
      </c>
      <c r="CT363" s="53">
        <f t="shared" si="834"/>
        <v>0</v>
      </c>
      <c r="CU363" s="53">
        <f t="shared" si="835"/>
        <v>0</v>
      </c>
      <c r="CV363" s="53">
        <f t="shared" si="836"/>
        <v>0</v>
      </c>
      <c r="CW363" s="53">
        <f t="shared" si="837"/>
        <v>0</v>
      </c>
      <c r="CX363" s="53">
        <f t="shared" si="838"/>
        <v>0</v>
      </c>
      <c r="CY363" s="53">
        <f t="shared" si="839"/>
        <v>0</v>
      </c>
      <c r="CZ363" s="53">
        <f t="shared" si="840"/>
        <v>0</v>
      </c>
      <c r="DA363" s="53">
        <f t="shared" si="841"/>
        <v>0</v>
      </c>
      <c r="DB363" s="53">
        <f t="shared" si="842"/>
        <v>0</v>
      </c>
      <c r="DC363" s="53">
        <f t="shared" si="843"/>
        <v>0</v>
      </c>
      <c r="DD363" s="53">
        <f t="shared" si="844"/>
        <v>0</v>
      </c>
      <c r="DE363" s="10">
        <f t="shared" si="822"/>
        <v>0</v>
      </c>
      <c r="DF363" s="54">
        <f t="shared" si="823"/>
        <v>0</v>
      </c>
      <c r="DG363" s="10">
        <f t="shared" si="824"/>
        <v>0</v>
      </c>
      <c r="DH363" s="53" cm="1">
        <f t="array" aca="1" ref="DH363" ca="1">DE363*CELL("contents",$Q363)</f>
        <v>0</v>
      </c>
      <c r="DI363" s="53" cm="1">
        <f t="array" aca="1" ref="DI363" ca="1">DF363*CELL("contents",$Q363)</f>
        <v>0</v>
      </c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>
        <f t="shared" si="825"/>
        <v>0</v>
      </c>
      <c r="DW363" s="51">
        <f t="shared" si="826"/>
        <v>0</v>
      </c>
      <c r="DX363" s="53">
        <f t="shared" si="776"/>
        <v>0</v>
      </c>
      <c r="DY363" s="53">
        <f t="shared" si="777"/>
        <v>0</v>
      </c>
      <c r="DZ363" s="53">
        <f t="shared" si="778"/>
        <v>0</v>
      </c>
      <c r="EA363" s="53">
        <f t="shared" si="779"/>
        <v>0</v>
      </c>
      <c r="EB363" s="53">
        <f t="shared" si="780"/>
        <v>0</v>
      </c>
      <c r="EC363" s="53">
        <f t="shared" si="781"/>
        <v>0</v>
      </c>
      <c r="ED363" s="53">
        <f t="shared" si="782"/>
        <v>0</v>
      </c>
      <c r="EE363" s="53">
        <f t="shared" si="783"/>
        <v>0</v>
      </c>
      <c r="EF363" s="53">
        <f t="shared" si="784"/>
        <v>0</v>
      </c>
      <c r="EG363" s="53">
        <f t="shared" si="785"/>
        <v>0</v>
      </c>
      <c r="EH363" s="53">
        <f t="shared" si="786"/>
        <v>0</v>
      </c>
      <c r="EI363" s="53">
        <f t="shared" si="787"/>
        <v>0</v>
      </c>
      <c r="EJ363" s="10">
        <f t="shared" si="827"/>
        <v>0</v>
      </c>
      <c r="EK363" s="54">
        <f t="shared" si="828"/>
        <v>0</v>
      </c>
      <c r="EL363" s="10">
        <f t="shared" si="829"/>
        <v>0</v>
      </c>
      <c r="EM363" s="53" cm="1">
        <f t="array" aca="1" ref="EM363" ca="1">EJ363*CELL("contents",$Q363)</f>
        <v>0</v>
      </c>
      <c r="EN363" s="53" cm="1">
        <f t="array" aca="1" ref="EN363" ca="1">EK363*CELL("contents",$Q363)</f>
        <v>0</v>
      </c>
      <c r="EO363" s="11">
        <f t="shared" si="830"/>
        <v>939.78000000000009</v>
      </c>
      <c r="EP363" s="2">
        <v>1</v>
      </c>
      <c r="EQ363" s="2">
        <f t="shared" ref="EQ363:ET363" si="871">EP363*1.0215</f>
        <v>1.0215000000000001</v>
      </c>
      <c r="ER363" s="2">
        <f t="shared" si="871"/>
        <v>1.0434622500000001</v>
      </c>
      <c r="ES363" s="2">
        <f t="shared" si="871"/>
        <v>1.0658966883750003</v>
      </c>
      <c r="ET363" s="2">
        <f t="shared" si="871"/>
        <v>1.0888134671750629</v>
      </c>
      <c r="EU363" s="53">
        <f t="shared" si="789"/>
        <v>939.78000000000009</v>
      </c>
      <c r="EV363" s="53">
        <f t="shared" si="832"/>
        <v>0</v>
      </c>
      <c r="EW363" s="69">
        <f t="shared" si="790"/>
        <v>0</v>
      </c>
      <c r="EX363" s="69">
        <f t="shared" si="791"/>
        <v>0</v>
      </c>
      <c r="EY363" s="9">
        <f t="shared" si="846"/>
        <v>0</v>
      </c>
      <c r="EZ363" s="9">
        <f t="shared" si="808"/>
        <v>0</v>
      </c>
      <c r="FA363" s="9">
        <f t="shared" si="809"/>
        <v>0</v>
      </c>
      <c r="FB363" s="9">
        <f t="shared" si="810"/>
        <v>0</v>
      </c>
      <c r="FC363" t="s">
        <v>1541</v>
      </c>
    </row>
    <row r="364" spans="1:159" x14ac:dyDescent="0.25">
      <c r="A364" s="2">
        <v>1.2</v>
      </c>
      <c r="B364" s="3" t="s">
        <v>865</v>
      </c>
      <c r="C364" s="4" t="s">
        <v>157</v>
      </c>
      <c r="D364" s="2" t="s">
        <v>698</v>
      </c>
      <c r="E364" s="21" t="s">
        <v>699</v>
      </c>
      <c r="F364" s="2"/>
      <c r="G364" s="4" t="s">
        <v>151</v>
      </c>
      <c r="H364" s="6" t="s">
        <v>163</v>
      </c>
      <c r="I364" s="4" t="s">
        <v>167</v>
      </c>
      <c r="J364" s="7" t="s">
        <v>154</v>
      </c>
      <c r="K364" s="75">
        <v>115</v>
      </c>
      <c r="L364" s="81">
        <v>115</v>
      </c>
      <c r="M364" s="56">
        <v>0</v>
      </c>
      <c r="N364" s="86">
        <v>0</v>
      </c>
      <c r="O364" s="6" t="s">
        <v>155</v>
      </c>
      <c r="P364" s="2" t="s">
        <v>352</v>
      </c>
      <c r="Q364" s="200">
        <f>VLOOKUP(P364,Contingencies!$A$2:$D$7,4,FALSE)</f>
        <v>0.2</v>
      </c>
      <c r="R364" s="53">
        <f t="shared" si="751"/>
        <v>375.91200000000003</v>
      </c>
      <c r="S364" s="67">
        <f t="shared" si="792"/>
        <v>0</v>
      </c>
      <c r="T364" s="4"/>
      <c r="U364" s="2"/>
      <c r="V364" s="2"/>
      <c r="W364" s="42"/>
      <c r="X364" s="2"/>
      <c r="Y364" s="37">
        <v>16</v>
      </c>
      <c r="Z364" s="37"/>
      <c r="AA364" s="38"/>
      <c r="AB364" s="38"/>
      <c r="AC364" s="38"/>
      <c r="AD364" s="2"/>
      <c r="AE364" s="2"/>
      <c r="AF364" s="2"/>
      <c r="AG364" s="2">
        <f t="shared" si="793"/>
        <v>16</v>
      </c>
      <c r="AH364" s="51">
        <f t="shared" si="811"/>
        <v>0.10666666666666666</v>
      </c>
      <c r="AI364" s="53">
        <f t="shared" si="752"/>
        <v>0</v>
      </c>
      <c r="AJ364" s="53">
        <f t="shared" si="753"/>
        <v>0</v>
      </c>
      <c r="AK364" s="53">
        <f t="shared" si="754"/>
        <v>0</v>
      </c>
      <c r="AL364" s="53">
        <f t="shared" si="755"/>
        <v>0</v>
      </c>
      <c r="AM364" s="53">
        <f t="shared" si="756"/>
        <v>1879.5600000000002</v>
      </c>
      <c r="AN364" s="53">
        <f t="shared" si="757"/>
        <v>0</v>
      </c>
      <c r="AO364" s="53">
        <f t="shared" si="758"/>
        <v>0</v>
      </c>
      <c r="AP364" s="53">
        <f t="shared" si="759"/>
        <v>0</v>
      </c>
      <c r="AQ364" s="53">
        <f t="shared" si="760"/>
        <v>0</v>
      </c>
      <c r="AR364" s="53">
        <f t="shared" si="761"/>
        <v>0</v>
      </c>
      <c r="AS364" s="53">
        <f t="shared" si="762"/>
        <v>0</v>
      </c>
      <c r="AT364" s="53">
        <f t="shared" si="763"/>
        <v>0</v>
      </c>
      <c r="AU364" s="10">
        <f t="shared" si="812"/>
        <v>1879.5600000000002</v>
      </c>
      <c r="AV364" s="54">
        <f t="shared" si="833"/>
        <v>0</v>
      </c>
      <c r="AW364" s="10">
        <f t="shared" si="813"/>
        <v>1879.5600000000002</v>
      </c>
      <c r="AX364" s="53" cm="1">
        <f t="array" aca="1" ref="AX364" ca="1">AU364*CELL("contents",$Q364)</f>
        <v>375.91200000000003</v>
      </c>
      <c r="AY364" s="53" cm="1">
        <f t="array" aca="1" ref="AY364" ca="1">AV364*CELL("contents",$Q364)</f>
        <v>0</v>
      </c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>
        <f t="shared" si="814"/>
        <v>0</v>
      </c>
      <c r="BM364" s="51">
        <f t="shared" si="815"/>
        <v>0</v>
      </c>
      <c r="BN364" s="53">
        <f t="shared" si="764"/>
        <v>0</v>
      </c>
      <c r="BO364" s="53">
        <f t="shared" si="765"/>
        <v>0</v>
      </c>
      <c r="BP364" s="53">
        <f t="shared" si="766"/>
        <v>0</v>
      </c>
      <c r="BQ364" s="53">
        <f t="shared" si="767"/>
        <v>0</v>
      </c>
      <c r="BR364" s="53">
        <f t="shared" si="768"/>
        <v>0</v>
      </c>
      <c r="BS364" s="53">
        <f t="shared" si="769"/>
        <v>0</v>
      </c>
      <c r="BT364" s="53">
        <f t="shared" si="770"/>
        <v>0</v>
      </c>
      <c r="BU364" s="53">
        <f t="shared" si="771"/>
        <v>0</v>
      </c>
      <c r="BV364" s="53">
        <f t="shared" si="772"/>
        <v>0</v>
      </c>
      <c r="BW364" s="53">
        <f t="shared" si="773"/>
        <v>0</v>
      </c>
      <c r="BX364" s="53">
        <f t="shared" si="774"/>
        <v>0</v>
      </c>
      <c r="BY364" s="53">
        <f t="shared" si="775"/>
        <v>0</v>
      </c>
      <c r="BZ364" s="10">
        <f t="shared" si="816"/>
        <v>0</v>
      </c>
      <c r="CA364" s="54">
        <f t="shared" si="817"/>
        <v>0</v>
      </c>
      <c r="CB364" s="10">
        <f t="shared" si="818"/>
        <v>0</v>
      </c>
      <c r="CC364" s="53" cm="1">
        <f t="array" aca="1" ref="CC364" ca="1">BZ364*CELL("contents",$Q364)</f>
        <v>0</v>
      </c>
      <c r="CD364" s="53" cm="1">
        <f t="array" aca="1" ref="CD364" ca="1">CA364*CELL("contents",$Q364)</f>
        <v>0</v>
      </c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>
        <f t="shared" si="819"/>
        <v>0</v>
      </c>
      <c r="CR364" s="51">
        <f t="shared" si="820"/>
        <v>0</v>
      </c>
      <c r="CS364" s="53">
        <f t="shared" si="821"/>
        <v>0</v>
      </c>
      <c r="CT364" s="53">
        <f t="shared" si="834"/>
        <v>0</v>
      </c>
      <c r="CU364" s="53">
        <f t="shared" si="835"/>
        <v>0</v>
      </c>
      <c r="CV364" s="53">
        <f t="shared" si="836"/>
        <v>0</v>
      </c>
      <c r="CW364" s="53">
        <f t="shared" si="837"/>
        <v>0</v>
      </c>
      <c r="CX364" s="53">
        <f t="shared" si="838"/>
        <v>0</v>
      </c>
      <c r="CY364" s="53">
        <f t="shared" si="839"/>
        <v>0</v>
      </c>
      <c r="CZ364" s="53">
        <f t="shared" si="840"/>
        <v>0</v>
      </c>
      <c r="DA364" s="53">
        <f t="shared" si="841"/>
        <v>0</v>
      </c>
      <c r="DB364" s="53">
        <f t="shared" si="842"/>
        <v>0</v>
      </c>
      <c r="DC364" s="53">
        <f t="shared" si="843"/>
        <v>0</v>
      </c>
      <c r="DD364" s="53">
        <f t="shared" si="844"/>
        <v>0</v>
      </c>
      <c r="DE364" s="10">
        <f t="shared" si="822"/>
        <v>0</v>
      </c>
      <c r="DF364" s="54">
        <f t="shared" si="823"/>
        <v>0</v>
      </c>
      <c r="DG364" s="10">
        <f t="shared" si="824"/>
        <v>0</v>
      </c>
      <c r="DH364" s="53" cm="1">
        <f t="array" aca="1" ref="DH364" ca="1">DE364*CELL("contents",$Q364)</f>
        <v>0</v>
      </c>
      <c r="DI364" s="53" cm="1">
        <f t="array" aca="1" ref="DI364" ca="1">DF364*CELL("contents",$Q364)</f>
        <v>0</v>
      </c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>
        <f t="shared" si="825"/>
        <v>0</v>
      </c>
      <c r="DW364" s="51">
        <f t="shared" si="826"/>
        <v>0</v>
      </c>
      <c r="DX364" s="53">
        <f t="shared" si="776"/>
        <v>0</v>
      </c>
      <c r="DY364" s="53">
        <f t="shared" si="777"/>
        <v>0</v>
      </c>
      <c r="DZ364" s="53">
        <f t="shared" si="778"/>
        <v>0</v>
      </c>
      <c r="EA364" s="53">
        <f t="shared" si="779"/>
        <v>0</v>
      </c>
      <c r="EB364" s="53">
        <f t="shared" si="780"/>
        <v>0</v>
      </c>
      <c r="EC364" s="53">
        <f t="shared" si="781"/>
        <v>0</v>
      </c>
      <c r="ED364" s="53">
        <f t="shared" si="782"/>
        <v>0</v>
      </c>
      <c r="EE364" s="53">
        <f t="shared" si="783"/>
        <v>0</v>
      </c>
      <c r="EF364" s="53">
        <f t="shared" si="784"/>
        <v>0</v>
      </c>
      <c r="EG364" s="53">
        <f t="shared" si="785"/>
        <v>0</v>
      </c>
      <c r="EH364" s="53">
        <f t="shared" si="786"/>
        <v>0</v>
      </c>
      <c r="EI364" s="53">
        <f t="shared" si="787"/>
        <v>0</v>
      </c>
      <c r="EJ364" s="10">
        <f t="shared" si="827"/>
        <v>0</v>
      </c>
      <c r="EK364" s="54">
        <f t="shared" si="828"/>
        <v>0</v>
      </c>
      <c r="EL364" s="10">
        <f t="shared" si="829"/>
        <v>0</v>
      </c>
      <c r="EM364" s="53" cm="1">
        <f t="array" aca="1" ref="EM364" ca="1">EJ364*CELL("contents",$Q364)</f>
        <v>0</v>
      </c>
      <c r="EN364" s="53" cm="1">
        <f t="array" aca="1" ref="EN364" ca="1">EK364*CELL("contents",$Q364)</f>
        <v>0</v>
      </c>
      <c r="EO364" s="11">
        <f t="shared" si="830"/>
        <v>1879.5600000000002</v>
      </c>
      <c r="EP364" s="2">
        <v>1</v>
      </c>
      <c r="EQ364" s="2">
        <f t="shared" ref="EQ364:ET364" si="872">EP364*1.0215</f>
        <v>1.0215000000000001</v>
      </c>
      <c r="ER364" s="2">
        <f t="shared" si="872"/>
        <v>1.0434622500000001</v>
      </c>
      <c r="ES364" s="2">
        <f t="shared" si="872"/>
        <v>1.0658966883750003</v>
      </c>
      <c r="ET364" s="2">
        <f t="shared" si="872"/>
        <v>1.0888134671750629</v>
      </c>
      <c r="EU364" s="53">
        <f t="shared" si="789"/>
        <v>1879.5600000000002</v>
      </c>
      <c r="EV364" s="53">
        <f t="shared" si="832"/>
        <v>0</v>
      </c>
      <c r="EW364" s="69">
        <f t="shared" si="790"/>
        <v>0</v>
      </c>
      <c r="EX364" s="69">
        <f t="shared" si="791"/>
        <v>0</v>
      </c>
      <c r="EY364" s="9">
        <f t="shared" si="846"/>
        <v>0</v>
      </c>
      <c r="EZ364" s="9">
        <f t="shared" si="808"/>
        <v>0</v>
      </c>
      <c r="FA364" s="9">
        <f t="shared" si="809"/>
        <v>0</v>
      </c>
      <c r="FB364" s="9">
        <f t="shared" si="810"/>
        <v>0</v>
      </c>
      <c r="FC364" t="s">
        <v>1541</v>
      </c>
    </row>
    <row r="365" spans="1:159" x14ac:dyDescent="0.25">
      <c r="A365" s="2">
        <v>1.2</v>
      </c>
      <c r="B365" s="3" t="s">
        <v>866</v>
      </c>
      <c r="C365" s="4" t="s">
        <v>157</v>
      </c>
      <c r="D365" s="2" t="s">
        <v>810</v>
      </c>
      <c r="E365" s="21" t="s">
        <v>811</v>
      </c>
      <c r="F365" s="2"/>
      <c r="G365" s="4" t="s">
        <v>151</v>
      </c>
      <c r="H365" s="6" t="s">
        <v>163</v>
      </c>
      <c r="I365" s="4" t="s">
        <v>167</v>
      </c>
      <c r="J365" s="7" t="s">
        <v>154</v>
      </c>
      <c r="K365" s="75">
        <v>115</v>
      </c>
      <c r="L365" s="81">
        <v>115</v>
      </c>
      <c r="M365" s="56">
        <v>0</v>
      </c>
      <c r="N365" s="86">
        <v>0</v>
      </c>
      <c r="O365" s="6" t="s">
        <v>155</v>
      </c>
      <c r="P365" s="2" t="s">
        <v>352</v>
      </c>
      <c r="Q365" s="200">
        <f>VLOOKUP(P365,Contingencies!$A$2:$D$7,4,FALSE)</f>
        <v>0.2</v>
      </c>
      <c r="R365" s="53">
        <f t="shared" si="751"/>
        <v>469.8900000000001</v>
      </c>
      <c r="S365" s="67">
        <f t="shared" si="792"/>
        <v>0</v>
      </c>
      <c r="T365" s="4"/>
      <c r="U365" s="2"/>
      <c r="V365" s="2"/>
      <c r="W365" s="42"/>
      <c r="X365" s="2"/>
      <c r="Y365" s="38"/>
      <c r="Z365" s="37">
        <v>20</v>
      </c>
      <c r="AA365" s="38"/>
      <c r="AB365" s="38"/>
      <c r="AC365" s="38"/>
      <c r="AD365" s="2"/>
      <c r="AE365" s="2"/>
      <c r="AF365" s="2"/>
      <c r="AG365" s="2">
        <f t="shared" si="793"/>
        <v>20</v>
      </c>
      <c r="AH365" s="51">
        <f t="shared" si="811"/>
        <v>0.13333333333333333</v>
      </c>
      <c r="AI365" s="53">
        <f t="shared" si="752"/>
        <v>0</v>
      </c>
      <c r="AJ365" s="53">
        <f t="shared" si="753"/>
        <v>0</v>
      </c>
      <c r="AK365" s="53">
        <f t="shared" si="754"/>
        <v>0</v>
      </c>
      <c r="AL365" s="53">
        <f t="shared" si="755"/>
        <v>0</v>
      </c>
      <c r="AM365" s="53">
        <f t="shared" si="756"/>
        <v>0</v>
      </c>
      <c r="AN365" s="53">
        <f t="shared" si="757"/>
        <v>2349.4500000000003</v>
      </c>
      <c r="AO365" s="53">
        <f t="shared" si="758"/>
        <v>0</v>
      </c>
      <c r="AP365" s="53">
        <f t="shared" si="759"/>
        <v>0</v>
      </c>
      <c r="AQ365" s="53">
        <f t="shared" si="760"/>
        <v>0</v>
      </c>
      <c r="AR365" s="53">
        <f t="shared" si="761"/>
        <v>0</v>
      </c>
      <c r="AS365" s="53">
        <f t="shared" si="762"/>
        <v>0</v>
      </c>
      <c r="AT365" s="53">
        <f t="shared" si="763"/>
        <v>0</v>
      </c>
      <c r="AU365" s="10">
        <f t="shared" si="812"/>
        <v>2349.4500000000003</v>
      </c>
      <c r="AV365" s="54">
        <f t="shared" si="833"/>
        <v>0</v>
      </c>
      <c r="AW365" s="10">
        <f t="shared" si="813"/>
        <v>2349.4500000000003</v>
      </c>
      <c r="AX365" s="53" cm="1">
        <f t="array" aca="1" ref="AX365" ca="1">AU365*CELL("contents",$Q365)</f>
        <v>469.8900000000001</v>
      </c>
      <c r="AY365" s="53" cm="1">
        <f t="array" aca="1" ref="AY365" ca="1">AV365*CELL("contents",$Q365)</f>
        <v>0</v>
      </c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>
        <f t="shared" si="814"/>
        <v>0</v>
      </c>
      <c r="BM365" s="51">
        <f t="shared" si="815"/>
        <v>0</v>
      </c>
      <c r="BN365" s="53">
        <f t="shared" si="764"/>
        <v>0</v>
      </c>
      <c r="BO365" s="53">
        <f t="shared" si="765"/>
        <v>0</v>
      </c>
      <c r="BP365" s="53">
        <f t="shared" si="766"/>
        <v>0</v>
      </c>
      <c r="BQ365" s="53">
        <f t="shared" si="767"/>
        <v>0</v>
      </c>
      <c r="BR365" s="53">
        <f t="shared" si="768"/>
        <v>0</v>
      </c>
      <c r="BS365" s="53">
        <f t="shared" si="769"/>
        <v>0</v>
      </c>
      <c r="BT365" s="53">
        <f t="shared" si="770"/>
        <v>0</v>
      </c>
      <c r="BU365" s="53">
        <f t="shared" si="771"/>
        <v>0</v>
      </c>
      <c r="BV365" s="53">
        <f t="shared" si="772"/>
        <v>0</v>
      </c>
      <c r="BW365" s="53">
        <f t="shared" si="773"/>
        <v>0</v>
      </c>
      <c r="BX365" s="53">
        <f t="shared" si="774"/>
        <v>0</v>
      </c>
      <c r="BY365" s="53">
        <f t="shared" si="775"/>
        <v>0</v>
      </c>
      <c r="BZ365" s="10">
        <f t="shared" si="816"/>
        <v>0</v>
      </c>
      <c r="CA365" s="54">
        <f t="shared" si="817"/>
        <v>0</v>
      </c>
      <c r="CB365" s="10">
        <f t="shared" si="818"/>
        <v>0</v>
      </c>
      <c r="CC365" s="53" cm="1">
        <f t="array" aca="1" ref="CC365" ca="1">BZ365*CELL("contents",$Q365)</f>
        <v>0</v>
      </c>
      <c r="CD365" s="53" cm="1">
        <f t="array" aca="1" ref="CD365" ca="1">CA365*CELL("contents",$Q365)</f>
        <v>0</v>
      </c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>
        <f t="shared" si="819"/>
        <v>0</v>
      </c>
      <c r="CR365" s="51">
        <f t="shared" si="820"/>
        <v>0</v>
      </c>
      <c r="CS365" s="53">
        <f t="shared" si="821"/>
        <v>0</v>
      </c>
      <c r="CT365" s="53">
        <f t="shared" si="834"/>
        <v>0</v>
      </c>
      <c r="CU365" s="53">
        <f t="shared" si="835"/>
        <v>0</v>
      </c>
      <c r="CV365" s="53">
        <f t="shared" si="836"/>
        <v>0</v>
      </c>
      <c r="CW365" s="53">
        <f t="shared" si="837"/>
        <v>0</v>
      </c>
      <c r="CX365" s="53">
        <f t="shared" si="838"/>
        <v>0</v>
      </c>
      <c r="CY365" s="53">
        <f t="shared" si="839"/>
        <v>0</v>
      </c>
      <c r="CZ365" s="53">
        <f t="shared" si="840"/>
        <v>0</v>
      </c>
      <c r="DA365" s="53">
        <f t="shared" si="841"/>
        <v>0</v>
      </c>
      <c r="DB365" s="53">
        <f t="shared" si="842"/>
        <v>0</v>
      </c>
      <c r="DC365" s="53">
        <f t="shared" si="843"/>
        <v>0</v>
      </c>
      <c r="DD365" s="53">
        <f t="shared" si="844"/>
        <v>0</v>
      </c>
      <c r="DE365" s="10">
        <f t="shared" si="822"/>
        <v>0</v>
      </c>
      <c r="DF365" s="54">
        <f t="shared" si="823"/>
        <v>0</v>
      </c>
      <c r="DG365" s="10">
        <f t="shared" si="824"/>
        <v>0</v>
      </c>
      <c r="DH365" s="53" cm="1">
        <f t="array" aca="1" ref="DH365" ca="1">DE365*CELL("contents",$Q365)</f>
        <v>0</v>
      </c>
      <c r="DI365" s="53" cm="1">
        <f t="array" aca="1" ref="DI365" ca="1">DF365*CELL("contents",$Q365)</f>
        <v>0</v>
      </c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>
        <f t="shared" si="825"/>
        <v>0</v>
      </c>
      <c r="DW365" s="51">
        <f t="shared" si="826"/>
        <v>0</v>
      </c>
      <c r="DX365" s="53">
        <f t="shared" si="776"/>
        <v>0</v>
      </c>
      <c r="DY365" s="53">
        <f t="shared" si="777"/>
        <v>0</v>
      </c>
      <c r="DZ365" s="53">
        <f t="shared" si="778"/>
        <v>0</v>
      </c>
      <c r="EA365" s="53">
        <f t="shared" si="779"/>
        <v>0</v>
      </c>
      <c r="EB365" s="53">
        <f t="shared" si="780"/>
        <v>0</v>
      </c>
      <c r="EC365" s="53">
        <f t="shared" si="781"/>
        <v>0</v>
      </c>
      <c r="ED365" s="53">
        <f t="shared" si="782"/>
        <v>0</v>
      </c>
      <c r="EE365" s="53">
        <f t="shared" si="783"/>
        <v>0</v>
      </c>
      <c r="EF365" s="53">
        <f t="shared" si="784"/>
        <v>0</v>
      </c>
      <c r="EG365" s="53">
        <f t="shared" si="785"/>
        <v>0</v>
      </c>
      <c r="EH365" s="53">
        <f t="shared" si="786"/>
        <v>0</v>
      </c>
      <c r="EI365" s="53">
        <f t="shared" si="787"/>
        <v>0</v>
      </c>
      <c r="EJ365" s="10">
        <f t="shared" si="827"/>
        <v>0</v>
      </c>
      <c r="EK365" s="54">
        <f t="shared" si="828"/>
        <v>0</v>
      </c>
      <c r="EL365" s="10">
        <f t="shared" si="829"/>
        <v>0</v>
      </c>
      <c r="EM365" s="53" cm="1">
        <f t="array" aca="1" ref="EM365" ca="1">EJ365*CELL("contents",$Q365)</f>
        <v>0</v>
      </c>
      <c r="EN365" s="53" cm="1">
        <f t="array" aca="1" ref="EN365" ca="1">EK365*CELL("contents",$Q365)</f>
        <v>0</v>
      </c>
      <c r="EO365" s="11">
        <f t="shared" si="830"/>
        <v>2349.4500000000003</v>
      </c>
      <c r="EP365" s="2">
        <v>1</v>
      </c>
      <c r="EQ365" s="2">
        <f t="shared" ref="EQ365:ET365" si="873">EP365*1.0215</f>
        <v>1.0215000000000001</v>
      </c>
      <c r="ER365" s="2">
        <f t="shared" si="873"/>
        <v>1.0434622500000001</v>
      </c>
      <c r="ES365" s="2">
        <f t="shared" si="873"/>
        <v>1.0658966883750003</v>
      </c>
      <c r="ET365" s="2">
        <f t="shared" si="873"/>
        <v>1.0888134671750629</v>
      </c>
      <c r="EU365" s="53">
        <f t="shared" si="789"/>
        <v>2349.4500000000003</v>
      </c>
      <c r="EV365" s="53">
        <f t="shared" si="832"/>
        <v>0</v>
      </c>
      <c r="EW365" s="69">
        <f t="shared" si="790"/>
        <v>0</v>
      </c>
      <c r="EX365" s="69">
        <f t="shared" si="791"/>
        <v>0</v>
      </c>
      <c r="EY365" s="9">
        <f t="shared" si="846"/>
        <v>0</v>
      </c>
      <c r="EZ365" s="9">
        <f t="shared" si="808"/>
        <v>0</v>
      </c>
      <c r="FA365" s="9">
        <f t="shared" si="809"/>
        <v>0</v>
      </c>
      <c r="FB365" s="9">
        <f t="shared" si="810"/>
        <v>0</v>
      </c>
      <c r="FC365" t="s">
        <v>1541</v>
      </c>
    </row>
    <row r="366" spans="1:159" x14ac:dyDescent="0.25">
      <c r="A366" s="2">
        <v>1.2</v>
      </c>
      <c r="B366" s="3" t="s">
        <v>867</v>
      </c>
      <c r="C366" s="4" t="s">
        <v>157</v>
      </c>
      <c r="D366" s="2" t="s">
        <v>654</v>
      </c>
      <c r="E366" s="21" t="s">
        <v>655</v>
      </c>
      <c r="F366" s="2"/>
      <c r="G366" s="4" t="s">
        <v>151</v>
      </c>
      <c r="H366" s="6" t="s">
        <v>163</v>
      </c>
      <c r="I366" s="4" t="s">
        <v>167</v>
      </c>
      <c r="J366" s="7" t="s">
        <v>154</v>
      </c>
      <c r="K366" s="75">
        <v>115</v>
      </c>
      <c r="L366" s="81">
        <v>115</v>
      </c>
      <c r="M366" s="56">
        <v>0</v>
      </c>
      <c r="N366" s="86">
        <v>0</v>
      </c>
      <c r="O366" s="6" t="s">
        <v>155</v>
      </c>
      <c r="P366" s="2" t="s">
        <v>352</v>
      </c>
      <c r="Q366" s="200">
        <f>VLOOKUP(P366,Contingencies!$A$2:$D$7,4,FALSE)</f>
        <v>0.2</v>
      </c>
      <c r="R366" s="53">
        <f t="shared" si="751"/>
        <v>469.8900000000001</v>
      </c>
      <c r="S366" s="67">
        <f t="shared" si="792"/>
        <v>0</v>
      </c>
      <c r="T366" s="4"/>
      <c r="U366" s="2"/>
      <c r="V366" s="2"/>
      <c r="W366" s="42"/>
      <c r="X366" s="2"/>
      <c r="Y366" s="38"/>
      <c r="Z366" s="37">
        <v>20</v>
      </c>
      <c r="AA366" s="37"/>
      <c r="AB366" s="38"/>
      <c r="AC366" s="38"/>
      <c r="AD366" s="2"/>
      <c r="AE366" s="2"/>
      <c r="AF366" s="2"/>
      <c r="AG366" s="2">
        <f t="shared" si="793"/>
        <v>20</v>
      </c>
      <c r="AH366" s="51">
        <f t="shared" si="811"/>
        <v>0.13333333333333333</v>
      </c>
      <c r="AI366" s="53">
        <f t="shared" si="752"/>
        <v>0</v>
      </c>
      <c r="AJ366" s="53">
        <f t="shared" si="753"/>
        <v>0</v>
      </c>
      <c r="AK366" s="53">
        <f t="shared" si="754"/>
        <v>0</v>
      </c>
      <c r="AL366" s="53">
        <f t="shared" si="755"/>
        <v>0</v>
      </c>
      <c r="AM366" s="53">
        <f t="shared" si="756"/>
        <v>0</v>
      </c>
      <c r="AN366" s="53">
        <f t="shared" si="757"/>
        <v>2349.4500000000003</v>
      </c>
      <c r="AO366" s="53">
        <f t="shared" si="758"/>
        <v>0</v>
      </c>
      <c r="AP366" s="53">
        <f t="shared" si="759"/>
        <v>0</v>
      </c>
      <c r="AQ366" s="53">
        <f t="shared" si="760"/>
        <v>0</v>
      </c>
      <c r="AR366" s="53">
        <f t="shared" si="761"/>
        <v>0</v>
      </c>
      <c r="AS366" s="53">
        <f t="shared" si="762"/>
        <v>0</v>
      </c>
      <c r="AT366" s="53">
        <f t="shared" si="763"/>
        <v>0</v>
      </c>
      <c r="AU366" s="10">
        <f t="shared" si="812"/>
        <v>2349.4500000000003</v>
      </c>
      <c r="AV366" s="54">
        <f t="shared" si="833"/>
        <v>0</v>
      </c>
      <c r="AW366" s="10">
        <f t="shared" si="813"/>
        <v>2349.4500000000003</v>
      </c>
      <c r="AX366" s="53" cm="1">
        <f t="array" aca="1" ref="AX366" ca="1">AU366*CELL("contents",$Q366)</f>
        <v>469.8900000000001</v>
      </c>
      <c r="AY366" s="53" cm="1">
        <f t="array" aca="1" ref="AY366" ca="1">AV366*CELL("contents",$Q366)</f>
        <v>0</v>
      </c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>
        <f t="shared" si="814"/>
        <v>0</v>
      </c>
      <c r="BM366" s="51">
        <f t="shared" si="815"/>
        <v>0</v>
      </c>
      <c r="BN366" s="53">
        <f t="shared" si="764"/>
        <v>0</v>
      </c>
      <c r="BO366" s="53">
        <f t="shared" si="765"/>
        <v>0</v>
      </c>
      <c r="BP366" s="53">
        <f t="shared" si="766"/>
        <v>0</v>
      </c>
      <c r="BQ366" s="53">
        <f t="shared" si="767"/>
        <v>0</v>
      </c>
      <c r="BR366" s="53">
        <f t="shared" si="768"/>
        <v>0</v>
      </c>
      <c r="BS366" s="53">
        <f t="shared" si="769"/>
        <v>0</v>
      </c>
      <c r="BT366" s="53">
        <f t="shared" si="770"/>
        <v>0</v>
      </c>
      <c r="BU366" s="53">
        <f t="shared" si="771"/>
        <v>0</v>
      </c>
      <c r="BV366" s="53">
        <f t="shared" si="772"/>
        <v>0</v>
      </c>
      <c r="BW366" s="53">
        <f t="shared" si="773"/>
        <v>0</v>
      </c>
      <c r="BX366" s="53">
        <f t="shared" si="774"/>
        <v>0</v>
      </c>
      <c r="BY366" s="53">
        <f t="shared" si="775"/>
        <v>0</v>
      </c>
      <c r="BZ366" s="10">
        <f t="shared" si="816"/>
        <v>0</v>
      </c>
      <c r="CA366" s="54">
        <f t="shared" si="817"/>
        <v>0</v>
      </c>
      <c r="CB366" s="10">
        <f t="shared" si="818"/>
        <v>0</v>
      </c>
      <c r="CC366" s="53" cm="1">
        <f t="array" aca="1" ref="CC366" ca="1">BZ366*CELL("contents",$Q366)</f>
        <v>0</v>
      </c>
      <c r="CD366" s="53" cm="1">
        <f t="array" aca="1" ref="CD366" ca="1">CA366*CELL("contents",$Q366)</f>
        <v>0</v>
      </c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>
        <f t="shared" si="819"/>
        <v>0</v>
      </c>
      <c r="CR366" s="51">
        <f t="shared" si="820"/>
        <v>0</v>
      </c>
      <c r="CS366" s="53">
        <f t="shared" si="821"/>
        <v>0</v>
      </c>
      <c r="CT366" s="53">
        <f t="shared" si="834"/>
        <v>0</v>
      </c>
      <c r="CU366" s="53">
        <f t="shared" si="835"/>
        <v>0</v>
      </c>
      <c r="CV366" s="53">
        <f t="shared" si="836"/>
        <v>0</v>
      </c>
      <c r="CW366" s="53">
        <f t="shared" si="837"/>
        <v>0</v>
      </c>
      <c r="CX366" s="53">
        <f t="shared" si="838"/>
        <v>0</v>
      </c>
      <c r="CY366" s="53">
        <f t="shared" si="839"/>
        <v>0</v>
      </c>
      <c r="CZ366" s="53">
        <f t="shared" si="840"/>
        <v>0</v>
      </c>
      <c r="DA366" s="53">
        <f t="shared" si="841"/>
        <v>0</v>
      </c>
      <c r="DB366" s="53">
        <f t="shared" si="842"/>
        <v>0</v>
      </c>
      <c r="DC366" s="53">
        <f t="shared" si="843"/>
        <v>0</v>
      </c>
      <c r="DD366" s="53">
        <f t="shared" si="844"/>
        <v>0</v>
      </c>
      <c r="DE366" s="10">
        <f t="shared" si="822"/>
        <v>0</v>
      </c>
      <c r="DF366" s="54">
        <f t="shared" si="823"/>
        <v>0</v>
      </c>
      <c r="DG366" s="10">
        <f t="shared" si="824"/>
        <v>0</v>
      </c>
      <c r="DH366" s="53" cm="1">
        <f t="array" aca="1" ref="DH366" ca="1">DE366*CELL("contents",$Q366)</f>
        <v>0</v>
      </c>
      <c r="DI366" s="53" cm="1">
        <f t="array" aca="1" ref="DI366" ca="1">DF366*CELL("contents",$Q366)</f>
        <v>0</v>
      </c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>
        <f t="shared" si="825"/>
        <v>0</v>
      </c>
      <c r="DW366" s="51">
        <f t="shared" si="826"/>
        <v>0</v>
      </c>
      <c r="DX366" s="53">
        <f t="shared" si="776"/>
        <v>0</v>
      </c>
      <c r="DY366" s="53">
        <f t="shared" si="777"/>
        <v>0</v>
      </c>
      <c r="DZ366" s="53">
        <f t="shared" si="778"/>
        <v>0</v>
      </c>
      <c r="EA366" s="53">
        <f t="shared" si="779"/>
        <v>0</v>
      </c>
      <c r="EB366" s="53">
        <f t="shared" si="780"/>
        <v>0</v>
      </c>
      <c r="EC366" s="53">
        <f t="shared" si="781"/>
        <v>0</v>
      </c>
      <c r="ED366" s="53">
        <f t="shared" si="782"/>
        <v>0</v>
      </c>
      <c r="EE366" s="53">
        <f t="shared" si="783"/>
        <v>0</v>
      </c>
      <c r="EF366" s="53">
        <f t="shared" si="784"/>
        <v>0</v>
      </c>
      <c r="EG366" s="53">
        <f t="shared" si="785"/>
        <v>0</v>
      </c>
      <c r="EH366" s="53">
        <f t="shared" si="786"/>
        <v>0</v>
      </c>
      <c r="EI366" s="53">
        <f t="shared" si="787"/>
        <v>0</v>
      </c>
      <c r="EJ366" s="10">
        <f t="shared" si="827"/>
        <v>0</v>
      </c>
      <c r="EK366" s="54">
        <f t="shared" si="828"/>
        <v>0</v>
      </c>
      <c r="EL366" s="10">
        <f t="shared" si="829"/>
        <v>0</v>
      </c>
      <c r="EM366" s="53" cm="1">
        <f t="array" aca="1" ref="EM366" ca="1">EJ366*CELL("contents",$Q366)</f>
        <v>0</v>
      </c>
      <c r="EN366" s="53" cm="1">
        <f t="array" aca="1" ref="EN366" ca="1">EK366*CELL("contents",$Q366)</f>
        <v>0</v>
      </c>
      <c r="EO366" s="11">
        <f t="shared" si="830"/>
        <v>2349.4500000000003</v>
      </c>
      <c r="EP366" s="2">
        <v>1</v>
      </c>
      <c r="EQ366" s="2">
        <f t="shared" ref="EQ366:ET366" si="874">EP366*1.0215</f>
        <v>1.0215000000000001</v>
      </c>
      <c r="ER366" s="2">
        <f t="shared" si="874"/>
        <v>1.0434622500000001</v>
      </c>
      <c r="ES366" s="2">
        <f t="shared" si="874"/>
        <v>1.0658966883750003</v>
      </c>
      <c r="ET366" s="2">
        <f t="shared" si="874"/>
        <v>1.0888134671750629</v>
      </c>
      <c r="EU366" s="53">
        <f t="shared" si="789"/>
        <v>2349.4500000000003</v>
      </c>
      <c r="EV366" s="53">
        <f t="shared" si="832"/>
        <v>0</v>
      </c>
      <c r="EW366" s="69">
        <f t="shared" si="790"/>
        <v>0</v>
      </c>
      <c r="EX366" s="69">
        <f t="shared" si="791"/>
        <v>0</v>
      </c>
      <c r="EY366" s="9">
        <f t="shared" si="846"/>
        <v>0</v>
      </c>
      <c r="EZ366" s="9">
        <f t="shared" si="808"/>
        <v>0</v>
      </c>
      <c r="FA366" s="9">
        <f t="shared" si="809"/>
        <v>0</v>
      </c>
      <c r="FB366" s="9">
        <f t="shared" si="810"/>
        <v>0</v>
      </c>
      <c r="FC366" t="s">
        <v>1541</v>
      </c>
    </row>
    <row r="367" spans="1:159" x14ac:dyDescent="0.25">
      <c r="A367" s="2">
        <v>1.2</v>
      </c>
      <c r="B367" s="3" t="s">
        <v>868</v>
      </c>
      <c r="C367" s="4" t="s">
        <v>157</v>
      </c>
      <c r="D367" s="2" t="s">
        <v>417</v>
      </c>
      <c r="E367" s="21" t="s">
        <v>657</v>
      </c>
      <c r="F367" s="2"/>
      <c r="G367" s="4" t="s">
        <v>151</v>
      </c>
      <c r="H367" s="6" t="s">
        <v>163</v>
      </c>
      <c r="I367" s="4" t="s">
        <v>167</v>
      </c>
      <c r="J367" s="7" t="s">
        <v>154</v>
      </c>
      <c r="K367" s="75">
        <v>115</v>
      </c>
      <c r="L367" s="81">
        <v>115</v>
      </c>
      <c r="M367" s="56">
        <v>0</v>
      </c>
      <c r="N367" s="86">
        <v>0</v>
      </c>
      <c r="O367" s="6" t="s">
        <v>155</v>
      </c>
      <c r="P367" s="2" t="s">
        <v>352</v>
      </c>
      <c r="Q367" s="200">
        <f>VLOOKUP(P367,Contingencies!$A$2:$D$7,4,FALSE)</f>
        <v>0.2</v>
      </c>
      <c r="R367" s="53">
        <f t="shared" si="751"/>
        <v>939.7800000000002</v>
      </c>
      <c r="S367" s="67">
        <f t="shared" si="792"/>
        <v>0</v>
      </c>
      <c r="T367" s="4"/>
      <c r="U367" s="2"/>
      <c r="V367" s="2"/>
      <c r="W367" s="42"/>
      <c r="X367" s="2"/>
      <c r="Y367" s="38"/>
      <c r="Z367" s="2"/>
      <c r="AA367" s="37">
        <v>40</v>
      </c>
      <c r="AB367" s="38"/>
      <c r="AC367" s="38"/>
      <c r="AD367" s="2"/>
      <c r="AE367" s="2"/>
      <c r="AF367" s="2"/>
      <c r="AG367" s="2">
        <f t="shared" si="793"/>
        <v>40</v>
      </c>
      <c r="AH367" s="51">
        <f t="shared" si="811"/>
        <v>0.26666666666666666</v>
      </c>
      <c r="AI367" s="53">
        <f t="shared" si="752"/>
        <v>0</v>
      </c>
      <c r="AJ367" s="53">
        <f t="shared" si="753"/>
        <v>0</v>
      </c>
      <c r="AK367" s="53">
        <f t="shared" si="754"/>
        <v>0</v>
      </c>
      <c r="AL367" s="53">
        <f t="shared" si="755"/>
        <v>0</v>
      </c>
      <c r="AM367" s="53">
        <f t="shared" si="756"/>
        <v>0</v>
      </c>
      <c r="AN367" s="53">
        <f t="shared" si="757"/>
        <v>0</v>
      </c>
      <c r="AO367" s="53">
        <f t="shared" si="758"/>
        <v>4698.9000000000005</v>
      </c>
      <c r="AP367" s="53">
        <f t="shared" si="759"/>
        <v>0</v>
      </c>
      <c r="AQ367" s="53">
        <f t="shared" si="760"/>
        <v>0</v>
      </c>
      <c r="AR367" s="53">
        <f t="shared" si="761"/>
        <v>0</v>
      </c>
      <c r="AS367" s="53">
        <f t="shared" si="762"/>
        <v>0</v>
      </c>
      <c r="AT367" s="53">
        <f t="shared" si="763"/>
        <v>0</v>
      </c>
      <c r="AU367" s="10">
        <f t="shared" si="812"/>
        <v>4698.9000000000005</v>
      </c>
      <c r="AV367" s="54">
        <f t="shared" si="833"/>
        <v>0</v>
      </c>
      <c r="AW367" s="10">
        <f t="shared" si="813"/>
        <v>4698.9000000000005</v>
      </c>
      <c r="AX367" s="53" cm="1">
        <f t="array" aca="1" ref="AX367" ca="1">AU367*CELL("contents",$Q367)</f>
        <v>939.7800000000002</v>
      </c>
      <c r="AY367" s="53" cm="1">
        <f t="array" aca="1" ref="AY367" ca="1">AV367*CELL("contents",$Q367)</f>
        <v>0</v>
      </c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>
        <f t="shared" si="814"/>
        <v>0</v>
      </c>
      <c r="BM367" s="51">
        <f t="shared" si="815"/>
        <v>0</v>
      </c>
      <c r="BN367" s="53">
        <f t="shared" si="764"/>
        <v>0</v>
      </c>
      <c r="BO367" s="53">
        <f t="shared" si="765"/>
        <v>0</v>
      </c>
      <c r="BP367" s="53">
        <f t="shared" si="766"/>
        <v>0</v>
      </c>
      <c r="BQ367" s="53">
        <f t="shared" si="767"/>
        <v>0</v>
      </c>
      <c r="BR367" s="53">
        <f t="shared" si="768"/>
        <v>0</v>
      </c>
      <c r="BS367" s="53">
        <f t="shared" si="769"/>
        <v>0</v>
      </c>
      <c r="BT367" s="53">
        <f t="shared" si="770"/>
        <v>0</v>
      </c>
      <c r="BU367" s="53">
        <f t="shared" si="771"/>
        <v>0</v>
      </c>
      <c r="BV367" s="53">
        <f t="shared" si="772"/>
        <v>0</v>
      </c>
      <c r="BW367" s="53">
        <f t="shared" si="773"/>
        <v>0</v>
      </c>
      <c r="BX367" s="53">
        <f t="shared" si="774"/>
        <v>0</v>
      </c>
      <c r="BY367" s="53">
        <f t="shared" si="775"/>
        <v>0</v>
      </c>
      <c r="BZ367" s="10">
        <f t="shared" si="816"/>
        <v>0</v>
      </c>
      <c r="CA367" s="54">
        <f t="shared" si="817"/>
        <v>0</v>
      </c>
      <c r="CB367" s="10">
        <f t="shared" si="818"/>
        <v>0</v>
      </c>
      <c r="CC367" s="53" cm="1">
        <f t="array" aca="1" ref="CC367" ca="1">BZ367*CELL("contents",$Q367)</f>
        <v>0</v>
      </c>
      <c r="CD367" s="53" cm="1">
        <f t="array" aca="1" ref="CD367" ca="1">CA367*CELL("contents",$Q367)</f>
        <v>0</v>
      </c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>
        <f t="shared" si="819"/>
        <v>0</v>
      </c>
      <c r="CR367" s="51">
        <f t="shared" si="820"/>
        <v>0</v>
      </c>
      <c r="CS367" s="53">
        <f t="shared" si="821"/>
        <v>0</v>
      </c>
      <c r="CT367" s="53">
        <f t="shared" si="834"/>
        <v>0</v>
      </c>
      <c r="CU367" s="53">
        <f t="shared" si="835"/>
        <v>0</v>
      </c>
      <c r="CV367" s="53">
        <f t="shared" si="836"/>
        <v>0</v>
      </c>
      <c r="CW367" s="53">
        <f t="shared" si="837"/>
        <v>0</v>
      </c>
      <c r="CX367" s="53">
        <f t="shared" si="838"/>
        <v>0</v>
      </c>
      <c r="CY367" s="53">
        <f t="shared" si="839"/>
        <v>0</v>
      </c>
      <c r="CZ367" s="53">
        <f t="shared" si="840"/>
        <v>0</v>
      </c>
      <c r="DA367" s="53">
        <f t="shared" si="841"/>
        <v>0</v>
      </c>
      <c r="DB367" s="53">
        <f t="shared" si="842"/>
        <v>0</v>
      </c>
      <c r="DC367" s="53">
        <f t="shared" si="843"/>
        <v>0</v>
      </c>
      <c r="DD367" s="53">
        <f t="shared" si="844"/>
        <v>0</v>
      </c>
      <c r="DE367" s="10">
        <f t="shared" si="822"/>
        <v>0</v>
      </c>
      <c r="DF367" s="54">
        <f t="shared" si="823"/>
        <v>0</v>
      </c>
      <c r="DG367" s="10">
        <f t="shared" si="824"/>
        <v>0</v>
      </c>
      <c r="DH367" s="53" cm="1">
        <f t="array" aca="1" ref="DH367" ca="1">DE367*CELL("contents",$Q367)</f>
        <v>0</v>
      </c>
      <c r="DI367" s="53" cm="1">
        <f t="array" aca="1" ref="DI367" ca="1">DF367*CELL("contents",$Q367)</f>
        <v>0</v>
      </c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>
        <f t="shared" si="825"/>
        <v>0</v>
      </c>
      <c r="DW367" s="51">
        <f t="shared" si="826"/>
        <v>0</v>
      </c>
      <c r="DX367" s="53">
        <f t="shared" si="776"/>
        <v>0</v>
      </c>
      <c r="DY367" s="53">
        <f t="shared" si="777"/>
        <v>0</v>
      </c>
      <c r="DZ367" s="53">
        <f t="shared" si="778"/>
        <v>0</v>
      </c>
      <c r="EA367" s="53">
        <f t="shared" si="779"/>
        <v>0</v>
      </c>
      <c r="EB367" s="53">
        <f t="shared" si="780"/>
        <v>0</v>
      </c>
      <c r="EC367" s="53">
        <f t="shared" si="781"/>
        <v>0</v>
      </c>
      <c r="ED367" s="53">
        <f t="shared" si="782"/>
        <v>0</v>
      </c>
      <c r="EE367" s="53">
        <f t="shared" si="783"/>
        <v>0</v>
      </c>
      <c r="EF367" s="53">
        <f t="shared" si="784"/>
        <v>0</v>
      </c>
      <c r="EG367" s="53">
        <f t="shared" si="785"/>
        <v>0</v>
      </c>
      <c r="EH367" s="53">
        <f t="shared" si="786"/>
        <v>0</v>
      </c>
      <c r="EI367" s="53">
        <f t="shared" si="787"/>
        <v>0</v>
      </c>
      <c r="EJ367" s="10">
        <f t="shared" si="827"/>
        <v>0</v>
      </c>
      <c r="EK367" s="54">
        <f t="shared" si="828"/>
        <v>0</v>
      </c>
      <c r="EL367" s="10">
        <f t="shared" si="829"/>
        <v>0</v>
      </c>
      <c r="EM367" s="53" cm="1">
        <f t="array" aca="1" ref="EM367" ca="1">EJ367*CELL("contents",$Q367)</f>
        <v>0</v>
      </c>
      <c r="EN367" s="53" cm="1">
        <f t="array" aca="1" ref="EN367" ca="1">EK367*CELL("contents",$Q367)</f>
        <v>0</v>
      </c>
      <c r="EO367" s="11">
        <f t="shared" si="830"/>
        <v>4698.9000000000005</v>
      </c>
      <c r="EP367" s="2">
        <v>1</v>
      </c>
      <c r="EQ367" s="2">
        <f t="shared" ref="EQ367:ET367" si="875">EP367*1.0215</f>
        <v>1.0215000000000001</v>
      </c>
      <c r="ER367" s="2">
        <f t="shared" si="875"/>
        <v>1.0434622500000001</v>
      </c>
      <c r="ES367" s="2">
        <f t="shared" si="875"/>
        <v>1.0658966883750003</v>
      </c>
      <c r="ET367" s="2">
        <f t="shared" si="875"/>
        <v>1.0888134671750629</v>
      </c>
      <c r="EU367" s="53">
        <f t="shared" si="789"/>
        <v>4698.9000000000005</v>
      </c>
      <c r="EV367" s="53">
        <f t="shared" si="832"/>
        <v>0</v>
      </c>
      <c r="EW367" s="69">
        <f t="shared" si="790"/>
        <v>0</v>
      </c>
      <c r="EX367" s="69">
        <f t="shared" si="791"/>
        <v>0</v>
      </c>
      <c r="EY367" s="9">
        <f t="shared" si="846"/>
        <v>0</v>
      </c>
      <c r="EZ367" s="9">
        <f t="shared" si="808"/>
        <v>0</v>
      </c>
      <c r="FA367" s="9">
        <f t="shared" si="809"/>
        <v>0</v>
      </c>
      <c r="FB367" s="9">
        <f t="shared" si="810"/>
        <v>0</v>
      </c>
      <c r="FC367" t="s">
        <v>1541</v>
      </c>
    </row>
    <row r="368" spans="1:159" x14ac:dyDescent="0.25">
      <c r="A368" s="2">
        <v>1.2</v>
      </c>
      <c r="B368" s="2" t="s">
        <v>869</v>
      </c>
      <c r="C368" s="4" t="s">
        <v>157</v>
      </c>
      <c r="D368" s="2" t="s">
        <v>870</v>
      </c>
      <c r="E368" s="21" t="s">
        <v>871</v>
      </c>
      <c r="F368" s="2"/>
      <c r="G368" s="4" t="s">
        <v>151</v>
      </c>
      <c r="H368" s="6" t="s">
        <v>151</v>
      </c>
      <c r="I368" s="4" t="s">
        <v>159</v>
      </c>
      <c r="J368" s="7" t="s">
        <v>154</v>
      </c>
      <c r="K368" s="75">
        <v>115</v>
      </c>
      <c r="L368" s="81">
        <v>115</v>
      </c>
      <c r="M368" s="57">
        <v>0</v>
      </c>
      <c r="N368" s="86">
        <v>0</v>
      </c>
      <c r="O368" s="6" t="s">
        <v>155</v>
      </c>
      <c r="P368" s="2" t="s">
        <v>173</v>
      </c>
      <c r="Q368" s="200">
        <f>VLOOKUP(P368,Contingencies!$A$2:$D$7,4,FALSE)</f>
        <v>0.125</v>
      </c>
      <c r="R368" s="53">
        <f t="shared" si="751"/>
        <v>117.47250000000001</v>
      </c>
      <c r="S368" s="67">
        <f t="shared" si="792"/>
        <v>0</v>
      </c>
      <c r="T368" s="4"/>
      <c r="U368" s="14">
        <v>8</v>
      </c>
      <c r="V368" s="24"/>
      <c r="W368" s="24"/>
      <c r="X368" s="38"/>
      <c r="Y368" s="38"/>
      <c r="Z368" s="38"/>
      <c r="AA368" s="38"/>
      <c r="AB368" s="38"/>
      <c r="AC368" s="41"/>
      <c r="AD368" s="34"/>
      <c r="AE368" s="29"/>
      <c r="AF368" s="24"/>
      <c r="AG368" s="2">
        <f t="shared" si="793"/>
        <v>8</v>
      </c>
      <c r="AH368" s="51">
        <f t="shared" si="811"/>
        <v>5.333333333333333E-2</v>
      </c>
      <c r="AI368" s="53">
        <f t="shared" si="752"/>
        <v>939.78000000000009</v>
      </c>
      <c r="AJ368" s="53">
        <f t="shared" si="753"/>
        <v>0</v>
      </c>
      <c r="AK368" s="53">
        <f t="shared" si="754"/>
        <v>0</v>
      </c>
      <c r="AL368" s="53">
        <f t="shared" si="755"/>
        <v>0</v>
      </c>
      <c r="AM368" s="53">
        <f t="shared" si="756"/>
        <v>0</v>
      </c>
      <c r="AN368" s="53">
        <f t="shared" si="757"/>
        <v>0</v>
      </c>
      <c r="AO368" s="53">
        <f t="shared" si="758"/>
        <v>0</v>
      </c>
      <c r="AP368" s="53">
        <f t="shared" si="759"/>
        <v>0</v>
      </c>
      <c r="AQ368" s="53">
        <f t="shared" si="760"/>
        <v>0</v>
      </c>
      <c r="AR368" s="53">
        <f t="shared" si="761"/>
        <v>0</v>
      </c>
      <c r="AS368" s="53">
        <f t="shared" si="762"/>
        <v>0</v>
      </c>
      <c r="AT368" s="53">
        <f t="shared" si="763"/>
        <v>0</v>
      </c>
      <c r="AU368" s="10">
        <f t="shared" si="812"/>
        <v>939.78000000000009</v>
      </c>
      <c r="AV368" s="54">
        <f t="shared" si="833"/>
        <v>0</v>
      </c>
      <c r="AW368" s="10">
        <f t="shared" si="813"/>
        <v>939.78000000000009</v>
      </c>
      <c r="AX368" s="53" cm="1">
        <f t="array" aca="1" ref="AX368" ca="1">AU368*CELL("contents",$Q368)</f>
        <v>117.47250000000001</v>
      </c>
      <c r="AY368" s="53" cm="1">
        <f t="array" aca="1" ref="AY368" ca="1">AV368*CELL("contents",$Q368)</f>
        <v>0</v>
      </c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>
        <f t="shared" si="814"/>
        <v>0</v>
      </c>
      <c r="BM368" s="51">
        <f t="shared" si="815"/>
        <v>0</v>
      </c>
      <c r="BN368" s="53">
        <f t="shared" si="764"/>
        <v>0</v>
      </c>
      <c r="BO368" s="53">
        <f t="shared" si="765"/>
        <v>0</v>
      </c>
      <c r="BP368" s="53">
        <f t="shared" si="766"/>
        <v>0</v>
      </c>
      <c r="BQ368" s="53">
        <f t="shared" si="767"/>
        <v>0</v>
      </c>
      <c r="BR368" s="53">
        <f t="shared" si="768"/>
        <v>0</v>
      </c>
      <c r="BS368" s="53">
        <f t="shared" si="769"/>
        <v>0</v>
      </c>
      <c r="BT368" s="53">
        <f t="shared" si="770"/>
        <v>0</v>
      </c>
      <c r="BU368" s="53">
        <f t="shared" si="771"/>
        <v>0</v>
      </c>
      <c r="BV368" s="53">
        <f t="shared" si="772"/>
        <v>0</v>
      </c>
      <c r="BW368" s="53">
        <f t="shared" si="773"/>
        <v>0</v>
      </c>
      <c r="BX368" s="53">
        <f t="shared" si="774"/>
        <v>0</v>
      </c>
      <c r="BY368" s="53">
        <f t="shared" si="775"/>
        <v>0</v>
      </c>
      <c r="BZ368" s="10">
        <f t="shared" si="816"/>
        <v>0</v>
      </c>
      <c r="CA368" s="54">
        <f t="shared" si="817"/>
        <v>0</v>
      </c>
      <c r="CB368" s="10">
        <f t="shared" si="818"/>
        <v>0</v>
      </c>
      <c r="CC368" s="53" cm="1">
        <f t="array" aca="1" ref="CC368" ca="1">BZ368*CELL("contents",$Q368)</f>
        <v>0</v>
      </c>
      <c r="CD368" s="53" cm="1">
        <f t="array" aca="1" ref="CD368" ca="1">CA368*CELL("contents",$Q368)</f>
        <v>0</v>
      </c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>
        <f t="shared" si="819"/>
        <v>0</v>
      </c>
      <c r="CR368" s="51">
        <f t="shared" si="820"/>
        <v>0</v>
      </c>
      <c r="CS368" s="53">
        <f t="shared" si="821"/>
        <v>0</v>
      </c>
      <c r="CT368" s="53">
        <f t="shared" si="834"/>
        <v>0</v>
      </c>
      <c r="CU368" s="53">
        <f t="shared" si="835"/>
        <v>0</v>
      </c>
      <c r="CV368" s="53">
        <f t="shared" si="836"/>
        <v>0</v>
      </c>
      <c r="CW368" s="53">
        <f t="shared" si="837"/>
        <v>0</v>
      </c>
      <c r="CX368" s="53">
        <f t="shared" si="838"/>
        <v>0</v>
      </c>
      <c r="CY368" s="53">
        <f t="shared" si="839"/>
        <v>0</v>
      </c>
      <c r="CZ368" s="53">
        <f t="shared" si="840"/>
        <v>0</v>
      </c>
      <c r="DA368" s="53">
        <f t="shared" si="841"/>
        <v>0</v>
      </c>
      <c r="DB368" s="53">
        <f t="shared" si="842"/>
        <v>0</v>
      </c>
      <c r="DC368" s="53">
        <f t="shared" si="843"/>
        <v>0</v>
      </c>
      <c r="DD368" s="53">
        <f t="shared" si="844"/>
        <v>0</v>
      </c>
      <c r="DE368" s="10">
        <f t="shared" si="822"/>
        <v>0</v>
      </c>
      <c r="DF368" s="54">
        <f t="shared" si="823"/>
        <v>0</v>
      </c>
      <c r="DG368" s="10">
        <f t="shared" si="824"/>
        <v>0</v>
      </c>
      <c r="DH368" s="53" cm="1">
        <f t="array" aca="1" ref="DH368" ca="1">DE368*CELL("contents",$Q368)</f>
        <v>0</v>
      </c>
      <c r="DI368" s="53" cm="1">
        <f t="array" aca="1" ref="DI368" ca="1">DF368*CELL("contents",$Q368)</f>
        <v>0</v>
      </c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>
        <f t="shared" si="825"/>
        <v>0</v>
      </c>
      <c r="DW368" s="51">
        <f t="shared" si="826"/>
        <v>0</v>
      </c>
      <c r="DX368" s="53">
        <f t="shared" si="776"/>
        <v>0</v>
      </c>
      <c r="DY368" s="53">
        <f t="shared" si="777"/>
        <v>0</v>
      </c>
      <c r="DZ368" s="53">
        <f t="shared" si="778"/>
        <v>0</v>
      </c>
      <c r="EA368" s="53">
        <f t="shared" si="779"/>
        <v>0</v>
      </c>
      <c r="EB368" s="53">
        <f t="shared" si="780"/>
        <v>0</v>
      </c>
      <c r="EC368" s="53">
        <f t="shared" si="781"/>
        <v>0</v>
      </c>
      <c r="ED368" s="53">
        <f t="shared" si="782"/>
        <v>0</v>
      </c>
      <c r="EE368" s="53">
        <f t="shared" si="783"/>
        <v>0</v>
      </c>
      <c r="EF368" s="53">
        <f t="shared" si="784"/>
        <v>0</v>
      </c>
      <c r="EG368" s="53">
        <f t="shared" si="785"/>
        <v>0</v>
      </c>
      <c r="EH368" s="53">
        <f t="shared" si="786"/>
        <v>0</v>
      </c>
      <c r="EI368" s="53">
        <f t="shared" si="787"/>
        <v>0</v>
      </c>
      <c r="EJ368" s="10">
        <f t="shared" si="827"/>
        <v>0</v>
      </c>
      <c r="EK368" s="54">
        <f t="shared" si="828"/>
        <v>0</v>
      </c>
      <c r="EL368" s="10">
        <f t="shared" si="829"/>
        <v>0</v>
      </c>
      <c r="EM368" s="53" cm="1">
        <f t="array" aca="1" ref="EM368" ca="1">EJ368*CELL("contents",$Q368)</f>
        <v>0</v>
      </c>
      <c r="EN368" s="53" cm="1">
        <f t="array" aca="1" ref="EN368" ca="1">EK368*CELL("contents",$Q368)</f>
        <v>0</v>
      </c>
      <c r="EO368" s="11">
        <f t="shared" si="830"/>
        <v>939.78000000000009</v>
      </c>
      <c r="EP368" s="2">
        <v>1</v>
      </c>
      <c r="EQ368" s="2">
        <f t="shared" ref="EQ368:ET368" si="876">EP368*1.0215</f>
        <v>1.0215000000000001</v>
      </c>
      <c r="ER368" s="2">
        <f t="shared" si="876"/>
        <v>1.0434622500000001</v>
      </c>
      <c r="ES368" s="2">
        <f t="shared" si="876"/>
        <v>1.0658966883750003</v>
      </c>
      <c r="ET368" s="2">
        <f t="shared" si="876"/>
        <v>1.0888134671750629</v>
      </c>
      <c r="EU368" s="53">
        <f t="shared" si="789"/>
        <v>939.78000000000009</v>
      </c>
      <c r="EV368" s="53">
        <f t="shared" si="832"/>
        <v>0</v>
      </c>
      <c r="EW368" s="69">
        <f t="shared" si="790"/>
        <v>0</v>
      </c>
      <c r="EX368" s="69">
        <f t="shared" si="791"/>
        <v>0</v>
      </c>
      <c r="EY368" s="9">
        <f t="shared" si="846"/>
        <v>0</v>
      </c>
      <c r="EZ368" s="9">
        <f t="shared" si="808"/>
        <v>0</v>
      </c>
      <c r="FA368" s="9">
        <f t="shared" si="809"/>
        <v>0</v>
      </c>
      <c r="FB368" s="9">
        <f t="shared" si="810"/>
        <v>0</v>
      </c>
      <c r="FC368" t="s">
        <v>1542</v>
      </c>
    </row>
    <row r="369" spans="1:159" x14ac:dyDescent="0.25">
      <c r="A369" s="2">
        <v>1.2</v>
      </c>
      <c r="B369" s="2" t="s">
        <v>869</v>
      </c>
      <c r="C369" s="4" t="s">
        <v>157</v>
      </c>
      <c r="D369" s="2" t="s">
        <v>870</v>
      </c>
      <c r="E369" s="21" t="s">
        <v>871</v>
      </c>
      <c r="F369" s="2"/>
      <c r="G369" s="4" t="s">
        <v>347</v>
      </c>
      <c r="H369" s="6" t="s">
        <v>347</v>
      </c>
      <c r="I369" s="4"/>
      <c r="J369" s="4" t="s">
        <v>268</v>
      </c>
      <c r="K369" s="75"/>
      <c r="L369" s="80">
        <v>1</v>
      </c>
      <c r="M369" s="57">
        <v>0</v>
      </c>
      <c r="N369" s="86">
        <v>0.53</v>
      </c>
      <c r="O369" s="6" t="s">
        <v>155</v>
      </c>
      <c r="P369" s="2" t="s">
        <v>173</v>
      </c>
      <c r="Q369" s="200">
        <f>VLOOKUP(P369,Contingencies!$A$2:$D$7,4,FALSE)</f>
        <v>0.125</v>
      </c>
      <c r="R369" s="53">
        <f t="shared" si="751"/>
        <v>250</v>
      </c>
      <c r="S369" s="67">
        <f t="shared" si="792"/>
        <v>0</v>
      </c>
      <c r="T369" s="4"/>
      <c r="U369" s="14">
        <v>2000</v>
      </c>
      <c r="V369" s="24"/>
      <c r="W369" s="24"/>
      <c r="X369" s="38"/>
      <c r="Y369" s="38"/>
      <c r="Z369" s="38"/>
      <c r="AA369" s="38"/>
      <c r="AB369" s="38"/>
      <c r="AC369" s="41"/>
      <c r="AD369" s="34"/>
      <c r="AE369" s="29"/>
      <c r="AF369" s="24"/>
      <c r="AG369" s="2">
        <f t="shared" si="793"/>
        <v>0</v>
      </c>
      <c r="AH369" s="51">
        <f t="shared" si="811"/>
        <v>0</v>
      </c>
      <c r="AI369" s="53">
        <f t="shared" si="752"/>
        <v>2000</v>
      </c>
      <c r="AJ369" s="53">
        <f t="shared" si="753"/>
        <v>0</v>
      </c>
      <c r="AK369" s="53">
        <f t="shared" si="754"/>
        <v>0</v>
      </c>
      <c r="AL369" s="53">
        <f t="shared" si="755"/>
        <v>0</v>
      </c>
      <c r="AM369" s="53">
        <f t="shared" si="756"/>
        <v>0</v>
      </c>
      <c r="AN369" s="53">
        <f t="shared" si="757"/>
        <v>0</v>
      </c>
      <c r="AO369" s="53">
        <f t="shared" si="758"/>
        <v>0</v>
      </c>
      <c r="AP369" s="53">
        <f t="shared" si="759"/>
        <v>0</v>
      </c>
      <c r="AQ369" s="53">
        <f t="shared" si="760"/>
        <v>0</v>
      </c>
      <c r="AR369" s="53">
        <f t="shared" si="761"/>
        <v>0</v>
      </c>
      <c r="AS369" s="53">
        <f t="shared" si="762"/>
        <v>0</v>
      </c>
      <c r="AT369" s="53">
        <f t="shared" si="763"/>
        <v>0</v>
      </c>
      <c r="AU369" s="10">
        <f t="shared" si="812"/>
        <v>2000</v>
      </c>
      <c r="AV369" s="54">
        <f t="shared" si="833"/>
        <v>0</v>
      </c>
      <c r="AW369" s="10">
        <f t="shared" si="813"/>
        <v>2000</v>
      </c>
      <c r="AX369" s="53" cm="1">
        <f t="array" aca="1" ref="AX369" ca="1">AU369*CELL("contents",$Q369)</f>
        <v>250</v>
      </c>
      <c r="AY369" s="53" cm="1">
        <f t="array" aca="1" ref="AY369" ca="1">AV369*CELL("contents",$Q369)</f>
        <v>0</v>
      </c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>
        <f t="shared" si="814"/>
        <v>0</v>
      </c>
      <c r="BM369" s="51">
        <f t="shared" si="815"/>
        <v>0</v>
      </c>
      <c r="BN369" s="53">
        <f t="shared" si="764"/>
        <v>0</v>
      </c>
      <c r="BO369" s="53">
        <f t="shared" si="765"/>
        <v>0</v>
      </c>
      <c r="BP369" s="53">
        <f t="shared" si="766"/>
        <v>0</v>
      </c>
      <c r="BQ369" s="53">
        <f t="shared" si="767"/>
        <v>0</v>
      </c>
      <c r="BR369" s="53">
        <f t="shared" si="768"/>
        <v>0</v>
      </c>
      <c r="BS369" s="53">
        <f t="shared" si="769"/>
        <v>0</v>
      </c>
      <c r="BT369" s="53">
        <f t="shared" si="770"/>
        <v>0</v>
      </c>
      <c r="BU369" s="53">
        <f t="shared" si="771"/>
        <v>0</v>
      </c>
      <c r="BV369" s="53">
        <f t="shared" si="772"/>
        <v>0</v>
      </c>
      <c r="BW369" s="53">
        <f t="shared" si="773"/>
        <v>0</v>
      </c>
      <c r="BX369" s="53">
        <f t="shared" si="774"/>
        <v>0</v>
      </c>
      <c r="BY369" s="53">
        <f t="shared" si="775"/>
        <v>0</v>
      </c>
      <c r="BZ369" s="10">
        <f t="shared" si="816"/>
        <v>0</v>
      </c>
      <c r="CA369" s="54">
        <f t="shared" si="817"/>
        <v>0</v>
      </c>
      <c r="CB369" s="10">
        <f t="shared" si="818"/>
        <v>0</v>
      </c>
      <c r="CC369" s="53" cm="1">
        <f t="array" aca="1" ref="CC369" ca="1">BZ369*CELL("contents",$Q369)</f>
        <v>0</v>
      </c>
      <c r="CD369" s="53" cm="1">
        <f t="array" aca="1" ref="CD369" ca="1">CA369*CELL("contents",$Q369)</f>
        <v>0</v>
      </c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>
        <f t="shared" si="819"/>
        <v>0</v>
      </c>
      <c r="CR369" s="51">
        <f t="shared" si="820"/>
        <v>0</v>
      </c>
      <c r="CS369" s="53">
        <f t="shared" si="821"/>
        <v>0</v>
      </c>
      <c r="CT369" s="53">
        <f t="shared" si="834"/>
        <v>0</v>
      </c>
      <c r="CU369" s="53">
        <f t="shared" si="835"/>
        <v>0</v>
      </c>
      <c r="CV369" s="53">
        <f t="shared" si="836"/>
        <v>0</v>
      </c>
      <c r="CW369" s="53">
        <f t="shared" si="837"/>
        <v>0</v>
      </c>
      <c r="CX369" s="53">
        <f t="shared" si="838"/>
        <v>0</v>
      </c>
      <c r="CY369" s="53">
        <f t="shared" si="839"/>
        <v>0</v>
      </c>
      <c r="CZ369" s="53">
        <f t="shared" si="840"/>
        <v>0</v>
      </c>
      <c r="DA369" s="53">
        <f t="shared" si="841"/>
        <v>0</v>
      </c>
      <c r="DB369" s="53">
        <f t="shared" si="842"/>
        <v>0</v>
      </c>
      <c r="DC369" s="53">
        <f t="shared" si="843"/>
        <v>0</v>
      </c>
      <c r="DD369" s="53">
        <f t="shared" si="844"/>
        <v>0</v>
      </c>
      <c r="DE369" s="10">
        <f t="shared" si="822"/>
        <v>0</v>
      </c>
      <c r="DF369" s="54">
        <f t="shared" si="823"/>
        <v>0</v>
      </c>
      <c r="DG369" s="10">
        <f t="shared" si="824"/>
        <v>0</v>
      </c>
      <c r="DH369" s="53" cm="1">
        <f t="array" aca="1" ref="DH369" ca="1">DE369*CELL("contents",$Q369)</f>
        <v>0</v>
      </c>
      <c r="DI369" s="53" cm="1">
        <f t="array" aca="1" ref="DI369" ca="1">DF369*CELL("contents",$Q369)</f>
        <v>0</v>
      </c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>
        <f t="shared" si="825"/>
        <v>0</v>
      </c>
      <c r="DW369" s="51">
        <f t="shared" si="826"/>
        <v>0</v>
      </c>
      <c r="DX369" s="53">
        <f t="shared" si="776"/>
        <v>0</v>
      </c>
      <c r="DY369" s="53">
        <f t="shared" si="777"/>
        <v>0</v>
      </c>
      <c r="DZ369" s="53">
        <f t="shared" si="778"/>
        <v>0</v>
      </c>
      <c r="EA369" s="53">
        <f t="shared" si="779"/>
        <v>0</v>
      </c>
      <c r="EB369" s="53">
        <f t="shared" si="780"/>
        <v>0</v>
      </c>
      <c r="EC369" s="53">
        <f t="shared" si="781"/>
        <v>0</v>
      </c>
      <c r="ED369" s="53">
        <f t="shared" si="782"/>
        <v>0</v>
      </c>
      <c r="EE369" s="53">
        <f t="shared" si="783"/>
        <v>0</v>
      </c>
      <c r="EF369" s="53">
        <f t="shared" si="784"/>
        <v>0</v>
      </c>
      <c r="EG369" s="53">
        <f t="shared" si="785"/>
        <v>0</v>
      </c>
      <c r="EH369" s="53">
        <f t="shared" si="786"/>
        <v>0</v>
      </c>
      <c r="EI369" s="53">
        <f t="shared" si="787"/>
        <v>0</v>
      </c>
      <c r="EJ369" s="10">
        <f t="shared" si="827"/>
        <v>0</v>
      </c>
      <c r="EK369" s="54">
        <f t="shared" si="828"/>
        <v>0</v>
      </c>
      <c r="EL369" s="10">
        <f t="shared" si="829"/>
        <v>0</v>
      </c>
      <c r="EM369" s="53" cm="1">
        <f t="array" aca="1" ref="EM369" ca="1">EJ369*CELL("contents",$Q369)</f>
        <v>0</v>
      </c>
      <c r="EN369" s="53" cm="1">
        <f t="array" aca="1" ref="EN369" ca="1">EK369*CELL("contents",$Q369)</f>
        <v>0</v>
      </c>
      <c r="EO369" s="11">
        <f t="shared" si="830"/>
        <v>2000</v>
      </c>
      <c r="EP369" s="2">
        <v>1</v>
      </c>
      <c r="EQ369" s="2">
        <f t="shared" ref="EQ369:ET369" si="877">EP369*1.0215</f>
        <v>1.0215000000000001</v>
      </c>
      <c r="ER369" s="2">
        <f t="shared" si="877"/>
        <v>1.0434622500000001</v>
      </c>
      <c r="ES369" s="2">
        <f t="shared" si="877"/>
        <v>1.0658966883750003</v>
      </c>
      <c r="ET369" s="2">
        <f t="shared" si="877"/>
        <v>1.0888134671750629</v>
      </c>
      <c r="EU369" s="53">
        <f t="shared" si="789"/>
        <v>0</v>
      </c>
      <c r="EV369" s="53">
        <f t="shared" si="832"/>
        <v>0</v>
      </c>
      <c r="EW369" s="69">
        <f t="shared" si="790"/>
        <v>0</v>
      </c>
      <c r="EX369" s="69">
        <f t="shared" si="791"/>
        <v>0</v>
      </c>
      <c r="EY369" s="9">
        <f t="shared" si="846"/>
        <v>0</v>
      </c>
      <c r="EZ369" s="9">
        <f t="shared" si="808"/>
        <v>0</v>
      </c>
      <c r="FA369" s="9">
        <f t="shared" si="809"/>
        <v>0</v>
      </c>
      <c r="FB369" s="9">
        <f t="shared" si="810"/>
        <v>0</v>
      </c>
      <c r="FC369" t="s">
        <v>1542</v>
      </c>
    </row>
    <row r="370" spans="1:159" ht="51" x14ac:dyDescent="0.25">
      <c r="A370" s="2">
        <v>1.2</v>
      </c>
      <c r="B370" s="2" t="s">
        <v>872</v>
      </c>
      <c r="C370" s="4" t="s">
        <v>157</v>
      </c>
      <c r="D370" s="18" t="s">
        <v>873</v>
      </c>
      <c r="E370" s="33" t="s">
        <v>874</v>
      </c>
      <c r="F370" s="2"/>
      <c r="G370" s="4" t="s">
        <v>347</v>
      </c>
      <c r="H370" s="6" t="s">
        <v>347</v>
      </c>
      <c r="I370" s="4"/>
      <c r="J370" s="4" t="s">
        <v>268</v>
      </c>
      <c r="K370" s="75"/>
      <c r="L370" s="80">
        <v>1</v>
      </c>
      <c r="M370" s="56">
        <v>0</v>
      </c>
      <c r="N370" s="86">
        <v>0.53</v>
      </c>
      <c r="O370" s="6" t="s">
        <v>155</v>
      </c>
      <c r="P370" s="2" t="s">
        <v>173</v>
      </c>
      <c r="Q370" s="200">
        <f>VLOOKUP(P370,Contingencies!$A$2:$D$7,4,FALSE)</f>
        <v>0.125</v>
      </c>
      <c r="R370" s="53">
        <f t="shared" si="751"/>
        <v>1850.5</v>
      </c>
      <c r="S370" s="67">
        <f t="shared" si="792"/>
        <v>0</v>
      </c>
      <c r="T370" s="44" t="s">
        <v>875</v>
      </c>
      <c r="U370" s="24"/>
      <c r="V370" s="14">
        <v>7402</v>
      </c>
      <c r="W370" s="14">
        <v>7402</v>
      </c>
      <c r="X370" s="37"/>
      <c r="Y370" s="38"/>
      <c r="Z370" s="38"/>
      <c r="AA370" s="38"/>
      <c r="AB370" s="38"/>
      <c r="AC370" s="38"/>
      <c r="AD370" s="24"/>
      <c r="AE370" s="24"/>
      <c r="AF370" s="24"/>
      <c r="AG370" s="2">
        <f t="shared" si="793"/>
        <v>0</v>
      </c>
      <c r="AH370" s="51">
        <f t="shared" si="811"/>
        <v>0</v>
      </c>
      <c r="AI370" s="53">
        <f t="shared" si="752"/>
        <v>0</v>
      </c>
      <c r="AJ370" s="53">
        <f t="shared" si="753"/>
        <v>7402</v>
      </c>
      <c r="AK370" s="53">
        <f t="shared" si="754"/>
        <v>7402</v>
      </c>
      <c r="AL370" s="53">
        <f t="shared" si="755"/>
        <v>0</v>
      </c>
      <c r="AM370" s="53">
        <f t="shared" si="756"/>
        <v>0</v>
      </c>
      <c r="AN370" s="53">
        <f t="shared" si="757"/>
        <v>0</v>
      </c>
      <c r="AO370" s="53">
        <f t="shared" si="758"/>
        <v>0</v>
      </c>
      <c r="AP370" s="53">
        <f t="shared" si="759"/>
        <v>0</v>
      </c>
      <c r="AQ370" s="53">
        <f t="shared" si="760"/>
        <v>0</v>
      </c>
      <c r="AR370" s="53">
        <f t="shared" si="761"/>
        <v>0</v>
      </c>
      <c r="AS370" s="53">
        <f t="shared" si="762"/>
        <v>0</v>
      </c>
      <c r="AT370" s="53">
        <f t="shared" si="763"/>
        <v>0</v>
      </c>
      <c r="AU370" s="10">
        <f t="shared" si="812"/>
        <v>14804</v>
      </c>
      <c r="AV370" s="54">
        <f t="shared" si="833"/>
        <v>0</v>
      </c>
      <c r="AW370" s="10">
        <f t="shared" si="813"/>
        <v>14804</v>
      </c>
      <c r="AX370" s="53" cm="1">
        <f t="array" aca="1" ref="AX370" ca="1">AU370*CELL("contents",$Q370)</f>
        <v>1850.5</v>
      </c>
      <c r="AY370" s="53" cm="1">
        <f t="array" aca="1" ref="AY370" ca="1">AV370*CELL("contents",$Q370)</f>
        <v>0</v>
      </c>
      <c r="AZ370" s="2"/>
      <c r="BA370" s="2"/>
      <c r="BB370" s="2"/>
      <c r="BC370" s="2"/>
      <c r="BD370" s="2"/>
      <c r="BE370" s="29"/>
      <c r="BF370" s="29"/>
      <c r="BG370" s="2"/>
      <c r="BH370" s="2"/>
      <c r="BI370" s="2"/>
      <c r="BJ370" s="2"/>
      <c r="BK370" s="2"/>
      <c r="BL370" s="2">
        <f t="shared" si="814"/>
        <v>0</v>
      </c>
      <c r="BM370" s="51">
        <f t="shared" si="815"/>
        <v>0</v>
      </c>
      <c r="BN370" s="53">
        <f t="shared" si="764"/>
        <v>0</v>
      </c>
      <c r="BO370" s="53">
        <f t="shared" si="765"/>
        <v>0</v>
      </c>
      <c r="BP370" s="53">
        <f t="shared" si="766"/>
        <v>0</v>
      </c>
      <c r="BQ370" s="53">
        <f t="shared" si="767"/>
        <v>0</v>
      </c>
      <c r="BR370" s="53">
        <f t="shared" si="768"/>
        <v>0</v>
      </c>
      <c r="BS370" s="53">
        <f t="shared" si="769"/>
        <v>0</v>
      </c>
      <c r="BT370" s="53">
        <f t="shared" si="770"/>
        <v>0</v>
      </c>
      <c r="BU370" s="53">
        <f t="shared" si="771"/>
        <v>0</v>
      </c>
      <c r="BV370" s="53">
        <f t="shared" si="772"/>
        <v>0</v>
      </c>
      <c r="BW370" s="53">
        <f t="shared" si="773"/>
        <v>0</v>
      </c>
      <c r="BX370" s="53">
        <f t="shared" si="774"/>
        <v>0</v>
      </c>
      <c r="BY370" s="53">
        <f t="shared" si="775"/>
        <v>0</v>
      </c>
      <c r="BZ370" s="10">
        <f t="shared" si="816"/>
        <v>0</v>
      </c>
      <c r="CA370" s="54">
        <f t="shared" si="817"/>
        <v>0</v>
      </c>
      <c r="CB370" s="10">
        <f t="shared" si="818"/>
        <v>0</v>
      </c>
      <c r="CC370" s="53" cm="1">
        <f t="array" aca="1" ref="CC370" ca="1">BZ370*CELL("contents",$Q370)</f>
        <v>0</v>
      </c>
      <c r="CD370" s="53" cm="1">
        <f t="array" aca="1" ref="CD370" ca="1">CA370*CELL("contents",$Q370)</f>
        <v>0</v>
      </c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>
        <f t="shared" si="819"/>
        <v>0</v>
      </c>
      <c r="CR370" s="51">
        <f t="shared" si="820"/>
        <v>0</v>
      </c>
      <c r="CS370" s="53">
        <f t="shared" si="821"/>
        <v>0</v>
      </c>
      <c r="CT370" s="53">
        <f t="shared" si="834"/>
        <v>0</v>
      </c>
      <c r="CU370" s="53">
        <f t="shared" si="835"/>
        <v>0</v>
      </c>
      <c r="CV370" s="53">
        <f t="shared" si="836"/>
        <v>0</v>
      </c>
      <c r="CW370" s="53">
        <f t="shared" si="837"/>
        <v>0</v>
      </c>
      <c r="CX370" s="53">
        <f t="shared" si="838"/>
        <v>0</v>
      </c>
      <c r="CY370" s="53">
        <f t="shared" si="839"/>
        <v>0</v>
      </c>
      <c r="CZ370" s="53">
        <f t="shared" si="840"/>
        <v>0</v>
      </c>
      <c r="DA370" s="53">
        <f t="shared" si="841"/>
        <v>0</v>
      </c>
      <c r="DB370" s="53">
        <f t="shared" si="842"/>
        <v>0</v>
      </c>
      <c r="DC370" s="53">
        <f t="shared" si="843"/>
        <v>0</v>
      </c>
      <c r="DD370" s="53">
        <f t="shared" si="844"/>
        <v>0</v>
      </c>
      <c r="DE370" s="10">
        <f t="shared" si="822"/>
        <v>0</v>
      </c>
      <c r="DF370" s="54">
        <f t="shared" si="823"/>
        <v>0</v>
      </c>
      <c r="DG370" s="10">
        <f t="shared" si="824"/>
        <v>0</v>
      </c>
      <c r="DH370" s="53" cm="1">
        <f t="array" aca="1" ref="DH370" ca="1">DE370*CELL("contents",$Q370)</f>
        <v>0</v>
      </c>
      <c r="DI370" s="53" cm="1">
        <f t="array" aca="1" ref="DI370" ca="1">DF370*CELL("contents",$Q370)</f>
        <v>0</v>
      </c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>
        <f t="shared" si="825"/>
        <v>0</v>
      </c>
      <c r="DW370" s="51">
        <f t="shared" si="826"/>
        <v>0</v>
      </c>
      <c r="DX370" s="53">
        <f t="shared" si="776"/>
        <v>0</v>
      </c>
      <c r="DY370" s="53">
        <f t="shared" si="777"/>
        <v>0</v>
      </c>
      <c r="DZ370" s="53">
        <f t="shared" si="778"/>
        <v>0</v>
      </c>
      <c r="EA370" s="53">
        <f t="shared" si="779"/>
        <v>0</v>
      </c>
      <c r="EB370" s="53">
        <f t="shared" si="780"/>
        <v>0</v>
      </c>
      <c r="EC370" s="53">
        <f t="shared" si="781"/>
        <v>0</v>
      </c>
      <c r="ED370" s="53">
        <f t="shared" si="782"/>
        <v>0</v>
      </c>
      <c r="EE370" s="53">
        <f t="shared" si="783"/>
        <v>0</v>
      </c>
      <c r="EF370" s="53">
        <f t="shared" si="784"/>
        <v>0</v>
      </c>
      <c r="EG370" s="53">
        <f t="shared" si="785"/>
        <v>0</v>
      </c>
      <c r="EH370" s="53">
        <f t="shared" si="786"/>
        <v>0</v>
      </c>
      <c r="EI370" s="53">
        <f t="shared" si="787"/>
        <v>0</v>
      </c>
      <c r="EJ370" s="10">
        <f t="shared" si="827"/>
        <v>0</v>
      </c>
      <c r="EK370" s="54">
        <f t="shared" si="828"/>
        <v>0</v>
      </c>
      <c r="EL370" s="10">
        <f t="shared" si="829"/>
        <v>0</v>
      </c>
      <c r="EM370" s="53" cm="1">
        <f t="array" aca="1" ref="EM370" ca="1">EJ370*CELL("contents",$Q370)</f>
        <v>0</v>
      </c>
      <c r="EN370" s="53" cm="1">
        <f t="array" aca="1" ref="EN370" ca="1">EK370*CELL("contents",$Q370)</f>
        <v>0</v>
      </c>
      <c r="EO370" s="11">
        <f t="shared" si="830"/>
        <v>14804</v>
      </c>
      <c r="EP370" s="2">
        <v>1</v>
      </c>
      <c r="EQ370" s="2">
        <f t="shared" ref="EQ370:ET370" si="878">EP370*1.0215</f>
        <v>1.0215000000000001</v>
      </c>
      <c r="ER370" s="2">
        <f t="shared" si="878"/>
        <v>1.0434622500000001</v>
      </c>
      <c r="ES370" s="2">
        <f t="shared" si="878"/>
        <v>1.0658966883750003</v>
      </c>
      <c r="ET370" s="2">
        <f t="shared" si="878"/>
        <v>1.0888134671750629</v>
      </c>
      <c r="EU370" s="53">
        <f t="shared" si="789"/>
        <v>0</v>
      </c>
      <c r="EV370" s="53">
        <f t="shared" si="832"/>
        <v>0</v>
      </c>
      <c r="EW370" s="69">
        <f t="shared" si="790"/>
        <v>0</v>
      </c>
      <c r="EX370" s="69">
        <f t="shared" si="791"/>
        <v>0</v>
      </c>
      <c r="EY370" s="9">
        <f t="shared" si="846"/>
        <v>0</v>
      </c>
      <c r="EZ370" s="9">
        <f t="shared" si="808"/>
        <v>0</v>
      </c>
      <c r="FA370" s="9">
        <f t="shared" si="809"/>
        <v>0</v>
      </c>
      <c r="FB370" s="9">
        <f t="shared" si="810"/>
        <v>0</v>
      </c>
      <c r="FC370" t="s">
        <v>1542</v>
      </c>
    </row>
    <row r="371" spans="1:159" x14ac:dyDescent="0.25">
      <c r="A371" s="2">
        <v>1.2</v>
      </c>
      <c r="B371" s="2" t="s">
        <v>876</v>
      </c>
      <c r="C371" s="4" t="s">
        <v>157</v>
      </c>
      <c r="D371" s="2" t="s">
        <v>877</v>
      </c>
      <c r="E371" s="15" t="s">
        <v>877</v>
      </c>
      <c r="F371" s="2"/>
      <c r="G371" s="4" t="s">
        <v>347</v>
      </c>
      <c r="H371" s="6" t="s">
        <v>347</v>
      </c>
      <c r="I371" s="4"/>
      <c r="J371" s="4" t="s">
        <v>268</v>
      </c>
      <c r="K371" s="75"/>
      <c r="L371" s="80">
        <v>1</v>
      </c>
      <c r="M371" s="56">
        <v>0</v>
      </c>
      <c r="N371" s="86">
        <v>0.53</v>
      </c>
      <c r="O371" s="6" t="s">
        <v>155</v>
      </c>
      <c r="P371" s="2" t="s">
        <v>173</v>
      </c>
      <c r="Q371" s="200">
        <f>VLOOKUP(P371,Contingencies!$A$2:$D$7,4,FALSE)</f>
        <v>0.125</v>
      </c>
      <c r="R371" s="53">
        <f t="shared" si="751"/>
        <v>75</v>
      </c>
      <c r="S371" s="67">
        <f t="shared" si="792"/>
        <v>0</v>
      </c>
      <c r="T371" s="4"/>
      <c r="U371" s="2"/>
      <c r="V371" s="24"/>
      <c r="W371" s="24"/>
      <c r="X371" s="38"/>
      <c r="Y371" s="38"/>
      <c r="Z371" s="38"/>
      <c r="AA371" s="38"/>
      <c r="AB371" s="38"/>
      <c r="AC371" s="41"/>
      <c r="AD371" s="14">
        <v>600</v>
      </c>
      <c r="AE371" s="2"/>
      <c r="AF371" s="24"/>
      <c r="AG371" s="2">
        <f t="shared" si="793"/>
        <v>0</v>
      </c>
      <c r="AH371" s="51">
        <f t="shared" si="811"/>
        <v>0</v>
      </c>
      <c r="AI371" s="53">
        <f t="shared" si="752"/>
        <v>0</v>
      </c>
      <c r="AJ371" s="53">
        <f t="shared" si="753"/>
        <v>0</v>
      </c>
      <c r="AK371" s="53">
        <f t="shared" si="754"/>
        <v>0</v>
      </c>
      <c r="AL371" s="53">
        <f t="shared" si="755"/>
        <v>0</v>
      </c>
      <c r="AM371" s="53">
        <f t="shared" si="756"/>
        <v>0</v>
      </c>
      <c r="AN371" s="53">
        <f t="shared" si="757"/>
        <v>0</v>
      </c>
      <c r="AO371" s="53">
        <f t="shared" si="758"/>
        <v>0</v>
      </c>
      <c r="AP371" s="53">
        <f t="shared" si="759"/>
        <v>0</v>
      </c>
      <c r="AQ371" s="53">
        <f t="shared" si="760"/>
        <v>0</v>
      </c>
      <c r="AR371" s="53">
        <f t="shared" si="761"/>
        <v>600</v>
      </c>
      <c r="AS371" s="53">
        <f t="shared" si="762"/>
        <v>0</v>
      </c>
      <c r="AT371" s="53">
        <f t="shared" si="763"/>
        <v>0</v>
      </c>
      <c r="AU371" s="10">
        <f t="shared" si="812"/>
        <v>600</v>
      </c>
      <c r="AV371" s="54">
        <f t="shared" si="833"/>
        <v>0</v>
      </c>
      <c r="AW371" s="10">
        <f t="shared" si="813"/>
        <v>600</v>
      </c>
      <c r="AX371" s="53" cm="1">
        <f t="array" aca="1" ref="AX371" ca="1">AU371*CELL("contents",$Q371)</f>
        <v>75</v>
      </c>
      <c r="AY371" s="53" cm="1">
        <f t="array" aca="1" ref="AY371" ca="1">AV371*CELL("contents",$Q371)</f>
        <v>0</v>
      </c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>
        <f t="shared" si="814"/>
        <v>0</v>
      </c>
      <c r="BM371" s="51">
        <f t="shared" si="815"/>
        <v>0</v>
      </c>
      <c r="BN371" s="53">
        <f t="shared" si="764"/>
        <v>0</v>
      </c>
      <c r="BO371" s="53">
        <f t="shared" si="765"/>
        <v>0</v>
      </c>
      <c r="BP371" s="53">
        <f t="shared" si="766"/>
        <v>0</v>
      </c>
      <c r="BQ371" s="53">
        <f t="shared" si="767"/>
        <v>0</v>
      </c>
      <c r="BR371" s="53">
        <f t="shared" si="768"/>
        <v>0</v>
      </c>
      <c r="BS371" s="53">
        <f t="shared" si="769"/>
        <v>0</v>
      </c>
      <c r="BT371" s="53">
        <f t="shared" si="770"/>
        <v>0</v>
      </c>
      <c r="BU371" s="53">
        <f t="shared" si="771"/>
        <v>0</v>
      </c>
      <c r="BV371" s="53">
        <f t="shared" si="772"/>
        <v>0</v>
      </c>
      <c r="BW371" s="53">
        <f t="shared" si="773"/>
        <v>0</v>
      </c>
      <c r="BX371" s="53">
        <f t="shared" si="774"/>
        <v>0</v>
      </c>
      <c r="BY371" s="53">
        <f t="shared" si="775"/>
        <v>0</v>
      </c>
      <c r="BZ371" s="10">
        <f t="shared" si="816"/>
        <v>0</v>
      </c>
      <c r="CA371" s="54">
        <f t="shared" si="817"/>
        <v>0</v>
      </c>
      <c r="CB371" s="10">
        <f t="shared" si="818"/>
        <v>0</v>
      </c>
      <c r="CC371" s="53" cm="1">
        <f t="array" aca="1" ref="CC371" ca="1">BZ371*CELL("contents",$Q371)</f>
        <v>0</v>
      </c>
      <c r="CD371" s="53" cm="1">
        <f t="array" aca="1" ref="CD371" ca="1">CA371*CELL("contents",$Q371)</f>
        <v>0</v>
      </c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>
        <f t="shared" si="819"/>
        <v>0</v>
      </c>
      <c r="CR371" s="51">
        <f t="shared" si="820"/>
        <v>0</v>
      </c>
      <c r="CS371" s="53">
        <f t="shared" si="821"/>
        <v>0</v>
      </c>
      <c r="CT371" s="53">
        <f t="shared" si="834"/>
        <v>0</v>
      </c>
      <c r="CU371" s="53">
        <f t="shared" si="835"/>
        <v>0</v>
      </c>
      <c r="CV371" s="53">
        <f t="shared" si="836"/>
        <v>0</v>
      </c>
      <c r="CW371" s="53">
        <f t="shared" si="837"/>
        <v>0</v>
      </c>
      <c r="CX371" s="53">
        <f t="shared" si="838"/>
        <v>0</v>
      </c>
      <c r="CY371" s="53">
        <f t="shared" si="839"/>
        <v>0</v>
      </c>
      <c r="CZ371" s="53">
        <f t="shared" si="840"/>
        <v>0</v>
      </c>
      <c r="DA371" s="53">
        <f t="shared" si="841"/>
        <v>0</v>
      </c>
      <c r="DB371" s="53">
        <f t="shared" si="842"/>
        <v>0</v>
      </c>
      <c r="DC371" s="53">
        <f t="shared" si="843"/>
        <v>0</v>
      </c>
      <c r="DD371" s="53">
        <f t="shared" si="844"/>
        <v>0</v>
      </c>
      <c r="DE371" s="10">
        <f t="shared" si="822"/>
        <v>0</v>
      </c>
      <c r="DF371" s="54">
        <f t="shared" si="823"/>
        <v>0</v>
      </c>
      <c r="DG371" s="10">
        <f t="shared" si="824"/>
        <v>0</v>
      </c>
      <c r="DH371" s="53" cm="1">
        <f t="array" aca="1" ref="DH371" ca="1">DE371*CELL("contents",$Q371)</f>
        <v>0</v>
      </c>
      <c r="DI371" s="53" cm="1">
        <f t="array" aca="1" ref="DI371" ca="1">DF371*CELL("contents",$Q371)</f>
        <v>0</v>
      </c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>
        <f t="shared" si="825"/>
        <v>0</v>
      </c>
      <c r="DW371" s="51">
        <f t="shared" si="826"/>
        <v>0</v>
      </c>
      <c r="DX371" s="53">
        <f t="shared" si="776"/>
        <v>0</v>
      </c>
      <c r="DY371" s="53">
        <f t="shared" si="777"/>
        <v>0</v>
      </c>
      <c r="DZ371" s="53">
        <f t="shared" si="778"/>
        <v>0</v>
      </c>
      <c r="EA371" s="53">
        <f t="shared" si="779"/>
        <v>0</v>
      </c>
      <c r="EB371" s="53">
        <f t="shared" si="780"/>
        <v>0</v>
      </c>
      <c r="EC371" s="53">
        <f t="shared" si="781"/>
        <v>0</v>
      </c>
      <c r="ED371" s="53">
        <f t="shared" si="782"/>
        <v>0</v>
      </c>
      <c r="EE371" s="53">
        <f t="shared" si="783"/>
        <v>0</v>
      </c>
      <c r="EF371" s="53">
        <f t="shared" si="784"/>
        <v>0</v>
      </c>
      <c r="EG371" s="53">
        <f t="shared" si="785"/>
        <v>0</v>
      </c>
      <c r="EH371" s="53">
        <f t="shared" si="786"/>
        <v>0</v>
      </c>
      <c r="EI371" s="53">
        <f t="shared" si="787"/>
        <v>0</v>
      </c>
      <c r="EJ371" s="10">
        <f t="shared" si="827"/>
        <v>0</v>
      </c>
      <c r="EK371" s="54">
        <f t="shared" si="828"/>
        <v>0</v>
      </c>
      <c r="EL371" s="10">
        <f t="shared" si="829"/>
        <v>0</v>
      </c>
      <c r="EM371" s="53" cm="1">
        <f t="array" aca="1" ref="EM371" ca="1">EJ371*CELL("contents",$Q371)</f>
        <v>0</v>
      </c>
      <c r="EN371" s="53" cm="1">
        <f t="array" aca="1" ref="EN371" ca="1">EK371*CELL("contents",$Q371)</f>
        <v>0</v>
      </c>
      <c r="EO371" s="11">
        <f t="shared" si="830"/>
        <v>600</v>
      </c>
      <c r="EP371" s="2">
        <v>1</v>
      </c>
      <c r="EQ371" s="2">
        <f t="shared" ref="EQ371:ET371" si="879">EP371*1.0215</f>
        <v>1.0215000000000001</v>
      </c>
      <c r="ER371" s="2">
        <f t="shared" si="879"/>
        <v>1.0434622500000001</v>
      </c>
      <c r="ES371" s="2">
        <f t="shared" si="879"/>
        <v>1.0658966883750003</v>
      </c>
      <c r="ET371" s="2">
        <f t="shared" si="879"/>
        <v>1.0888134671750629</v>
      </c>
      <c r="EU371" s="53">
        <f t="shared" si="789"/>
        <v>0</v>
      </c>
      <c r="EV371" s="53">
        <f t="shared" si="832"/>
        <v>0</v>
      </c>
      <c r="EW371" s="69">
        <f t="shared" si="790"/>
        <v>0</v>
      </c>
      <c r="EX371" s="69">
        <f t="shared" si="791"/>
        <v>0</v>
      </c>
      <c r="EY371" s="9">
        <f t="shared" si="846"/>
        <v>0</v>
      </c>
      <c r="EZ371" s="9">
        <f t="shared" si="808"/>
        <v>0</v>
      </c>
      <c r="FA371" s="9">
        <f t="shared" si="809"/>
        <v>0</v>
      </c>
      <c r="FB371" s="9">
        <f t="shared" si="810"/>
        <v>0</v>
      </c>
      <c r="FC371" t="s">
        <v>1542</v>
      </c>
    </row>
    <row r="372" spans="1:159" ht="38.25" x14ac:dyDescent="0.25">
      <c r="A372" s="2">
        <v>1.2</v>
      </c>
      <c r="B372" s="2" t="s">
        <v>878</v>
      </c>
      <c r="C372" s="4" t="s">
        <v>157</v>
      </c>
      <c r="D372" s="2" t="s">
        <v>879</v>
      </c>
      <c r="E372" s="33" t="s">
        <v>880</v>
      </c>
      <c r="F372" s="2"/>
      <c r="G372" s="4" t="s">
        <v>151</v>
      </c>
      <c r="H372" s="6" t="s">
        <v>151</v>
      </c>
      <c r="I372" s="4" t="s">
        <v>159</v>
      </c>
      <c r="J372" s="7" t="s">
        <v>154</v>
      </c>
      <c r="K372" s="75">
        <v>115</v>
      </c>
      <c r="L372" s="81">
        <v>115</v>
      </c>
      <c r="M372" s="56">
        <v>0</v>
      </c>
      <c r="N372" s="86">
        <v>0</v>
      </c>
      <c r="O372" s="6" t="s">
        <v>155</v>
      </c>
      <c r="P372" s="2" t="s">
        <v>352</v>
      </c>
      <c r="Q372" s="200">
        <f>VLOOKUP(P372,Contingencies!$A$2:$D$7,4,FALSE)</f>
        <v>0.2</v>
      </c>
      <c r="R372" s="53">
        <f t="shared" si="751"/>
        <v>959.98527000000013</v>
      </c>
      <c r="S372" s="67">
        <f t="shared" si="792"/>
        <v>0</v>
      </c>
      <c r="T372" s="4" t="s">
        <v>881</v>
      </c>
      <c r="U372" s="2"/>
      <c r="V372" s="2"/>
      <c r="W372" s="2"/>
      <c r="X372" s="38"/>
      <c r="Y372" s="38"/>
      <c r="Z372" s="38"/>
      <c r="AA372" s="38"/>
      <c r="AB372" s="38"/>
      <c r="AC372" s="38"/>
      <c r="AD372" s="24"/>
      <c r="AE372" s="24"/>
      <c r="AF372" s="18"/>
      <c r="AG372" s="2">
        <f t="shared" si="793"/>
        <v>0</v>
      </c>
      <c r="AH372" s="51">
        <f t="shared" si="811"/>
        <v>0</v>
      </c>
      <c r="AI372" s="53">
        <f t="shared" si="752"/>
        <v>0</v>
      </c>
      <c r="AJ372" s="53">
        <f t="shared" si="753"/>
        <v>0</v>
      </c>
      <c r="AK372" s="53">
        <f t="shared" si="754"/>
        <v>0</v>
      </c>
      <c r="AL372" s="53">
        <f t="shared" si="755"/>
        <v>0</v>
      </c>
      <c r="AM372" s="53">
        <f t="shared" si="756"/>
        <v>0</v>
      </c>
      <c r="AN372" s="53">
        <f t="shared" si="757"/>
        <v>0</v>
      </c>
      <c r="AO372" s="53">
        <f t="shared" si="758"/>
        <v>0</v>
      </c>
      <c r="AP372" s="53">
        <f t="shared" si="759"/>
        <v>0</v>
      </c>
      <c r="AQ372" s="53">
        <f t="shared" si="760"/>
        <v>0</v>
      </c>
      <c r="AR372" s="53">
        <f t="shared" si="761"/>
        <v>0</v>
      </c>
      <c r="AS372" s="53">
        <f t="shared" si="762"/>
        <v>0</v>
      </c>
      <c r="AT372" s="53">
        <f t="shared" si="763"/>
        <v>0</v>
      </c>
      <c r="AU372" s="10">
        <f t="shared" si="812"/>
        <v>0</v>
      </c>
      <c r="AV372" s="54">
        <f t="shared" si="833"/>
        <v>0</v>
      </c>
      <c r="AW372" s="10">
        <f t="shared" si="813"/>
        <v>0</v>
      </c>
      <c r="AX372" s="53" cm="1">
        <f t="array" aca="1" ref="AX372" ca="1">AU372*CELL("contents",$Q372)</f>
        <v>0</v>
      </c>
      <c r="AY372" s="53" cm="1">
        <f t="array" aca="1" ref="AY372" ca="1">AV372*CELL("contents",$Q372)</f>
        <v>0</v>
      </c>
      <c r="AZ372" s="4">
        <v>20</v>
      </c>
      <c r="BA372" s="4">
        <v>20</v>
      </c>
      <c r="BB372" s="2"/>
      <c r="BC372" s="2"/>
      <c r="BD372" s="2"/>
      <c r="BE372" s="29"/>
      <c r="BF372" s="29"/>
      <c r="BG372" s="2"/>
      <c r="BH372" s="2"/>
      <c r="BI372" s="2"/>
      <c r="BJ372" s="2"/>
      <c r="BK372" s="2"/>
      <c r="BL372" s="2">
        <f t="shared" si="814"/>
        <v>40</v>
      </c>
      <c r="BM372" s="51">
        <f t="shared" si="815"/>
        <v>0.26666666666666666</v>
      </c>
      <c r="BN372" s="53">
        <f t="shared" si="764"/>
        <v>2399.9631750000003</v>
      </c>
      <c r="BO372" s="53">
        <f t="shared" si="765"/>
        <v>2399.9631750000003</v>
      </c>
      <c r="BP372" s="53">
        <f t="shared" si="766"/>
        <v>0</v>
      </c>
      <c r="BQ372" s="53">
        <f t="shared" si="767"/>
        <v>0</v>
      </c>
      <c r="BR372" s="53">
        <f t="shared" si="768"/>
        <v>0</v>
      </c>
      <c r="BS372" s="53">
        <f t="shared" si="769"/>
        <v>0</v>
      </c>
      <c r="BT372" s="53">
        <f t="shared" si="770"/>
        <v>0</v>
      </c>
      <c r="BU372" s="53">
        <f t="shared" si="771"/>
        <v>0</v>
      </c>
      <c r="BV372" s="53">
        <f t="shared" si="772"/>
        <v>0</v>
      </c>
      <c r="BW372" s="53">
        <f t="shared" si="773"/>
        <v>0</v>
      </c>
      <c r="BX372" s="53">
        <f t="shared" si="774"/>
        <v>0</v>
      </c>
      <c r="BY372" s="53">
        <f t="shared" si="775"/>
        <v>0</v>
      </c>
      <c r="BZ372" s="10">
        <f t="shared" si="816"/>
        <v>4799.9263500000006</v>
      </c>
      <c r="CA372" s="54">
        <f t="shared" si="817"/>
        <v>0</v>
      </c>
      <c r="CB372" s="10">
        <f t="shared" si="818"/>
        <v>4799.9263500000006</v>
      </c>
      <c r="CC372" s="53" cm="1">
        <f t="array" aca="1" ref="CC372" ca="1">BZ372*CELL("contents",$Q372)</f>
        <v>959.98527000000013</v>
      </c>
      <c r="CD372" s="53" cm="1">
        <f t="array" aca="1" ref="CD372" ca="1">CA372*CELL("contents",$Q372)</f>
        <v>0</v>
      </c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>
        <f t="shared" si="819"/>
        <v>0</v>
      </c>
      <c r="CR372" s="51">
        <f t="shared" si="820"/>
        <v>0</v>
      </c>
      <c r="CS372" s="53">
        <f t="shared" si="821"/>
        <v>0</v>
      </c>
      <c r="CT372" s="53">
        <f t="shared" si="834"/>
        <v>0</v>
      </c>
      <c r="CU372" s="53">
        <f t="shared" si="835"/>
        <v>0</v>
      </c>
      <c r="CV372" s="53">
        <f t="shared" si="836"/>
        <v>0</v>
      </c>
      <c r="CW372" s="53">
        <f t="shared" si="837"/>
        <v>0</v>
      </c>
      <c r="CX372" s="53">
        <f t="shared" si="838"/>
        <v>0</v>
      </c>
      <c r="CY372" s="53">
        <f t="shared" si="839"/>
        <v>0</v>
      </c>
      <c r="CZ372" s="53">
        <f t="shared" si="840"/>
        <v>0</v>
      </c>
      <c r="DA372" s="53">
        <f t="shared" si="841"/>
        <v>0</v>
      </c>
      <c r="DB372" s="53">
        <f t="shared" si="842"/>
        <v>0</v>
      </c>
      <c r="DC372" s="53">
        <f t="shared" si="843"/>
        <v>0</v>
      </c>
      <c r="DD372" s="53">
        <f t="shared" si="844"/>
        <v>0</v>
      </c>
      <c r="DE372" s="10">
        <f t="shared" si="822"/>
        <v>0</v>
      </c>
      <c r="DF372" s="54">
        <f t="shared" si="823"/>
        <v>0</v>
      </c>
      <c r="DG372" s="10">
        <f t="shared" si="824"/>
        <v>0</v>
      </c>
      <c r="DH372" s="53" cm="1">
        <f t="array" aca="1" ref="DH372" ca="1">DE372*CELL("contents",$Q372)</f>
        <v>0</v>
      </c>
      <c r="DI372" s="53" cm="1">
        <f t="array" aca="1" ref="DI372" ca="1">DF372*CELL("contents",$Q372)</f>
        <v>0</v>
      </c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>
        <f t="shared" si="825"/>
        <v>0</v>
      </c>
      <c r="DW372" s="51">
        <f t="shared" si="826"/>
        <v>0</v>
      </c>
      <c r="DX372" s="53">
        <f t="shared" si="776"/>
        <v>0</v>
      </c>
      <c r="DY372" s="53">
        <f t="shared" si="777"/>
        <v>0</v>
      </c>
      <c r="DZ372" s="53">
        <f t="shared" si="778"/>
        <v>0</v>
      </c>
      <c r="EA372" s="53">
        <f t="shared" si="779"/>
        <v>0</v>
      </c>
      <c r="EB372" s="53">
        <f t="shared" si="780"/>
        <v>0</v>
      </c>
      <c r="EC372" s="53">
        <f t="shared" si="781"/>
        <v>0</v>
      </c>
      <c r="ED372" s="53">
        <f t="shared" si="782"/>
        <v>0</v>
      </c>
      <c r="EE372" s="53">
        <f t="shared" si="783"/>
        <v>0</v>
      </c>
      <c r="EF372" s="53">
        <f t="shared" si="784"/>
        <v>0</v>
      </c>
      <c r="EG372" s="53">
        <f t="shared" si="785"/>
        <v>0</v>
      </c>
      <c r="EH372" s="53">
        <f t="shared" si="786"/>
        <v>0</v>
      </c>
      <c r="EI372" s="53">
        <f t="shared" si="787"/>
        <v>0</v>
      </c>
      <c r="EJ372" s="10">
        <f t="shared" si="827"/>
        <v>0</v>
      </c>
      <c r="EK372" s="54">
        <f t="shared" si="828"/>
        <v>0</v>
      </c>
      <c r="EL372" s="10">
        <f t="shared" si="829"/>
        <v>0</v>
      </c>
      <c r="EM372" s="53" cm="1">
        <f t="array" aca="1" ref="EM372" ca="1">EJ372*CELL("contents",$Q372)</f>
        <v>0</v>
      </c>
      <c r="EN372" s="53" cm="1">
        <f t="array" aca="1" ref="EN372" ca="1">EK372*CELL("contents",$Q372)</f>
        <v>0</v>
      </c>
      <c r="EO372" s="11">
        <f t="shared" si="830"/>
        <v>4799.9263500000006</v>
      </c>
      <c r="EP372" s="2">
        <v>1</v>
      </c>
      <c r="EQ372" s="2">
        <f t="shared" ref="EQ372:ET372" si="880">EP372*1.0215</f>
        <v>1.0215000000000001</v>
      </c>
      <c r="ER372" s="2">
        <f t="shared" si="880"/>
        <v>1.0434622500000001</v>
      </c>
      <c r="ES372" s="2">
        <f t="shared" si="880"/>
        <v>1.0658966883750003</v>
      </c>
      <c r="ET372" s="2">
        <f t="shared" si="880"/>
        <v>1.0888134671750629</v>
      </c>
      <c r="EU372" s="53">
        <f t="shared" si="789"/>
        <v>0</v>
      </c>
      <c r="EV372" s="53">
        <f t="shared" si="832"/>
        <v>4799.9263500000006</v>
      </c>
      <c r="EW372" s="69">
        <f t="shared" si="790"/>
        <v>0</v>
      </c>
      <c r="EX372" s="69">
        <f t="shared" si="791"/>
        <v>0</v>
      </c>
      <c r="EY372" s="9">
        <f t="shared" si="846"/>
        <v>0</v>
      </c>
      <c r="EZ372" s="9">
        <f t="shared" si="808"/>
        <v>0</v>
      </c>
      <c r="FA372" s="9">
        <f t="shared" si="809"/>
        <v>0</v>
      </c>
      <c r="FB372" s="9">
        <f t="shared" si="810"/>
        <v>0</v>
      </c>
      <c r="FC372" t="s">
        <v>1542</v>
      </c>
    </row>
    <row r="373" spans="1:159" ht="25.5" x14ac:dyDescent="0.25">
      <c r="A373" s="2">
        <v>1.2</v>
      </c>
      <c r="B373" s="2" t="s">
        <v>882</v>
      </c>
      <c r="C373" s="4" t="s">
        <v>157</v>
      </c>
      <c r="D373" s="2" t="s">
        <v>883</v>
      </c>
      <c r="E373" s="33" t="s">
        <v>884</v>
      </c>
      <c r="F373" s="2"/>
      <c r="G373" s="4" t="s">
        <v>151</v>
      </c>
      <c r="H373" s="6" t="s">
        <v>151</v>
      </c>
      <c r="I373" s="4" t="s">
        <v>159</v>
      </c>
      <c r="J373" s="7" t="s">
        <v>154</v>
      </c>
      <c r="K373" s="75">
        <v>115</v>
      </c>
      <c r="L373" s="81">
        <v>115</v>
      </c>
      <c r="M373" s="56">
        <v>0</v>
      </c>
      <c r="N373" s="86">
        <v>0</v>
      </c>
      <c r="O373" s="6" t="s">
        <v>155</v>
      </c>
      <c r="P373" s="2" t="s">
        <v>356</v>
      </c>
      <c r="Q373" s="200">
        <f>VLOOKUP(P373,Contingencies!$A$2:$D$7,4,FALSE)</f>
        <v>0.35</v>
      </c>
      <c r="R373" s="53">
        <f t="shared" si="751"/>
        <v>3324.5892225000002</v>
      </c>
      <c r="S373" s="67">
        <f t="shared" si="792"/>
        <v>0</v>
      </c>
      <c r="T373" s="4"/>
      <c r="U373" s="2"/>
      <c r="V373" s="2"/>
      <c r="W373" s="2"/>
      <c r="X373" s="38"/>
      <c r="Y373" s="38"/>
      <c r="Z373" s="38"/>
      <c r="AA373" s="38"/>
      <c r="AB373" s="38"/>
      <c r="AC373" s="38"/>
      <c r="AD373" s="24"/>
      <c r="AE373" s="14">
        <v>20</v>
      </c>
      <c r="AF373" s="14">
        <v>20</v>
      </c>
      <c r="AG373" s="2">
        <f t="shared" si="793"/>
        <v>40</v>
      </c>
      <c r="AH373" s="51">
        <f t="shared" si="811"/>
        <v>0.26666666666666666</v>
      </c>
      <c r="AI373" s="53">
        <f t="shared" si="752"/>
        <v>0</v>
      </c>
      <c r="AJ373" s="53">
        <f t="shared" si="753"/>
        <v>0</v>
      </c>
      <c r="AK373" s="53">
        <f t="shared" si="754"/>
        <v>0</v>
      </c>
      <c r="AL373" s="53">
        <f t="shared" si="755"/>
        <v>0</v>
      </c>
      <c r="AM373" s="53">
        <f t="shared" si="756"/>
        <v>0</v>
      </c>
      <c r="AN373" s="53">
        <f t="shared" si="757"/>
        <v>0</v>
      </c>
      <c r="AO373" s="53">
        <f t="shared" si="758"/>
        <v>0</v>
      </c>
      <c r="AP373" s="53">
        <f t="shared" si="759"/>
        <v>0</v>
      </c>
      <c r="AQ373" s="53">
        <f t="shared" si="760"/>
        <v>0</v>
      </c>
      <c r="AR373" s="53">
        <f t="shared" si="761"/>
        <v>0</v>
      </c>
      <c r="AS373" s="53">
        <f t="shared" si="762"/>
        <v>2349.4500000000003</v>
      </c>
      <c r="AT373" s="53">
        <f t="shared" si="763"/>
        <v>2349.4500000000003</v>
      </c>
      <c r="AU373" s="10">
        <f t="shared" si="812"/>
        <v>4698.9000000000005</v>
      </c>
      <c r="AV373" s="54">
        <f t="shared" si="833"/>
        <v>0</v>
      </c>
      <c r="AW373" s="10">
        <f t="shared" si="813"/>
        <v>4698.9000000000005</v>
      </c>
      <c r="AX373" s="53" cm="1">
        <f t="array" aca="1" ref="AX373" ca="1">AU373*CELL("contents",$Q373)</f>
        <v>1644.615</v>
      </c>
      <c r="AY373" s="53" cm="1">
        <f t="array" aca="1" ref="AY373" ca="1">AV373*CELL("contents",$Q373)</f>
        <v>0</v>
      </c>
      <c r="AZ373" s="2">
        <v>20</v>
      </c>
      <c r="BA373" s="2">
        <v>20</v>
      </c>
      <c r="BB373" s="2"/>
      <c r="BC373" s="2"/>
      <c r="BD373" s="2"/>
      <c r="BE373" s="29"/>
      <c r="BF373" s="29"/>
      <c r="BG373" s="2"/>
      <c r="BH373" s="2"/>
      <c r="BI373" s="2"/>
      <c r="BJ373" s="2"/>
      <c r="BK373" s="2"/>
      <c r="BL373" s="2">
        <f t="shared" si="814"/>
        <v>40</v>
      </c>
      <c r="BM373" s="51">
        <f t="shared" si="815"/>
        <v>0.26666666666666666</v>
      </c>
      <c r="BN373" s="53">
        <f t="shared" si="764"/>
        <v>2399.9631750000003</v>
      </c>
      <c r="BO373" s="53">
        <f t="shared" si="765"/>
        <v>2399.9631750000003</v>
      </c>
      <c r="BP373" s="53">
        <f t="shared" si="766"/>
        <v>0</v>
      </c>
      <c r="BQ373" s="53">
        <f t="shared" si="767"/>
        <v>0</v>
      </c>
      <c r="BR373" s="53">
        <f t="shared" si="768"/>
        <v>0</v>
      </c>
      <c r="BS373" s="53">
        <f t="shared" si="769"/>
        <v>0</v>
      </c>
      <c r="BT373" s="53">
        <f t="shared" si="770"/>
        <v>0</v>
      </c>
      <c r="BU373" s="53">
        <f t="shared" si="771"/>
        <v>0</v>
      </c>
      <c r="BV373" s="53">
        <f t="shared" si="772"/>
        <v>0</v>
      </c>
      <c r="BW373" s="53">
        <f t="shared" si="773"/>
        <v>0</v>
      </c>
      <c r="BX373" s="53">
        <f t="shared" si="774"/>
        <v>0</v>
      </c>
      <c r="BY373" s="53">
        <f t="shared" si="775"/>
        <v>0</v>
      </c>
      <c r="BZ373" s="10">
        <f t="shared" si="816"/>
        <v>4799.9263500000006</v>
      </c>
      <c r="CA373" s="54">
        <f t="shared" si="817"/>
        <v>0</v>
      </c>
      <c r="CB373" s="10">
        <f t="shared" si="818"/>
        <v>4799.9263500000006</v>
      </c>
      <c r="CC373" s="53" cm="1">
        <f t="array" aca="1" ref="CC373" ca="1">BZ373*CELL("contents",$Q373)</f>
        <v>1679.9742225000002</v>
      </c>
      <c r="CD373" s="53" cm="1">
        <f t="array" aca="1" ref="CD373" ca="1">CA373*CELL("contents",$Q373)</f>
        <v>0</v>
      </c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>
        <f t="shared" si="819"/>
        <v>0</v>
      </c>
      <c r="CR373" s="51">
        <f t="shared" si="820"/>
        <v>0</v>
      </c>
      <c r="CS373" s="53">
        <f t="shared" si="821"/>
        <v>0</v>
      </c>
      <c r="CT373" s="53">
        <f t="shared" si="834"/>
        <v>0</v>
      </c>
      <c r="CU373" s="53">
        <f t="shared" si="835"/>
        <v>0</v>
      </c>
      <c r="CV373" s="53">
        <f t="shared" si="836"/>
        <v>0</v>
      </c>
      <c r="CW373" s="53">
        <f t="shared" si="837"/>
        <v>0</v>
      </c>
      <c r="CX373" s="53">
        <f t="shared" si="838"/>
        <v>0</v>
      </c>
      <c r="CY373" s="53">
        <f t="shared" si="839"/>
        <v>0</v>
      </c>
      <c r="CZ373" s="53">
        <f t="shared" si="840"/>
        <v>0</v>
      </c>
      <c r="DA373" s="53">
        <f t="shared" si="841"/>
        <v>0</v>
      </c>
      <c r="DB373" s="53">
        <f t="shared" si="842"/>
        <v>0</v>
      </c>
      <c r="DC373" s="53">
        <f t="shared" si="843"/>
        <v>0</v>
      </c>
      <c r="DD373" s="53">
        <f t="shared" si="844"/>
        <v>0</v>
      </c>
      <c r="DE373" s="10">
        <f t="shared" si="822"/>
        <v>0</v>
      </c>
      <c r="DF373" s="54">
        <f t="shared" si="823"/>
        <v>0</v>
      </c>
      <c r="DG373" s="10">
        <f t="shared" si="824"/>
        <v>0</v>
      </c>
      <c r="DH373" s="53" cm="1">
        <f t="array" aca="1" ref="DH373" ca="1">DE373*CELL("contents",$Q373)</f>
        <v>0</v>
      </c>
      <c r="DI373" s="53" cm="1">
        <f t="array" aca="1" ref="DI373" ca="1">DF373*CELL("contents",$Q373)</f>
        <v>0</v>
      </c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>
        <f t="shared" si="825"/>
        <v>0</v>
      </c>
      <c r="DW373" s="51">
        <f t="shared" si="826"/>
        <v>0</v>
      </c>
      <c r="DX373" s="53">
        <f t="shared" si="776"/>
        <v>0</v>
      </c>
      <c r="DY373" s="53">
        <f t="shared" si="777"/>
        <v>0</v>
      </c>
      <c r="DZ373" s="53">
        <f t="shared" si="778"/>
        <v>0</v>
      </c>
      <c r="EA373" s="53">
        <f t="shared" si="779"/>
        <v>0</v>
      </c>
      <c r="EB373" s="53">
        <f t="shared" si="780"/>
        <v>0</v>
      </c>
      <c r="EC373" s="53">
        <f t="shared" si="781"/>
        <v>0</v>
      </c>
      <c r="ED373" s="53">
        <f t="shared" si="782"/>
        <v>0</v>
      </c>
      <c r="EE373" s="53">
        <f t="shared" si="783"/>
        <v>0</v>
      </c>
      <c r="EF373" s="53">
        <f t="shared" si="784"/>
        <v>0</v>
      </c>
      <c r="EG373" s="53">
        <f t="shared" si="785"/>
        <v>0</v>
      </c>
      <c r="EH373" s="53">
        <f t="shared" si="786"/>
        <v>0</v>
      </c>
      <c r="EI373" s="53">
        <f t="shared" si="787"/>
        <v>0</v>
      </c>
      <c r="EJ373" s="10">
        <f t="shared" si="827"/>
        <v>0</v>
      </c>
      <c r="EK373" s="54">
        <f t="shared" si="828"/>
        <v>0</v>
      </c>
      <c r="EL373" s="10">
        <f t="shared" si="829"/>
        <v>0</v>
      </c>
      <c r="EM373" s="53" cm="1">
        <f t="array" aca="1" ref="EM373" ca="1">EJ373*CELL("contents",$Q373)</f>
        <v>0</v>
      </c>
      <c r="EN373" s="53" cm="1">
        <f t="array" aca="1" ref="EN373" ca="1">EK373*CELL("contents",$Q373)</f>
        <v>0</v>
      </c>
      <c r="EO373" s="11">
        <f t="shared" si="830"/>
        <v>9498.8263500000012</v>
      </c>
      <c r="EP373" s="2">
        <v>1</v>
      </c>
      <c r="EQ373" s="2">
        <f t="shared" ref="EQ373:ET373" si="881">EP373*1.0215</f>
        <v>1.0215000000000001</v>
      </c>
      <c r="ER373" s="2">
        <f t="shared" si="881"/>
        <v>1.0434622500000001</v>
      </c>
      <c r="ES373" s="2">
        <f t="shared" si="881"/>
        <v>1.0658966883750003</v>
      </c>
      <c r="ET373" s="2">
        <f t="shared" si="881"/>
        <v>1.0888134671750629</v>
      </c>
      <c r="EU373" s="53">
        <f t="shared" si="789"/>
        <v>4698.9000000000005</v>
      </c>
      <c r="EV373" s="53">
        <f t="shared" si="832"/>
        <v>4799.9263500000006</v>
      </c>
      <c r="EW373" s="69">
        <f t="shared" si="790"/>
        <v>0</v>
      </c>
      <c r="EX373" s="69">
        <f t="shared" si="791"/>
        <v>0</v>
      </c>
      <c r="EY373" s="9">
        <f t="shared" si="846"/>
        <v>0</v>
      </c>
      <c r="EZ373" s="9">
        <f t="shared" si="808"/>
        <v>0</v>
      </c>
      <c r="FA373" s="9">
        <f t="shared" si="809"/>
        <v>0</v>
      </c>
      <c r="FB373" s="9">
        <f t="shared" si="810"/>
        <v>0</v>
      </c>
      <c r="FC373" t="s">
        <v>1542</v>
      </c>
    </row>
    <row r="374" spans="1:159" x14ac:dyDescent="0.25">
      <c r="A374" s="2">
        <v>1.2</v>
      </c>
      <c r="B374" s="2" t="s">
        <v>885</v>
      </c>
      <c r="C374" s="4" t="s">
        <v>157</v>
      </c>
      <c r="D374" s="2" t="s">
        <v>886</v>
      </c>
      <c r="E374" s="33" t="s">
        <v>887</v>
      </c>
      <c r="F374" s="2"/>
      <c r="G374" s="4" t="s">
        <v>151</v>
      </c>
      <c r="H374" s="6" t="s">
        <v>163</v>
      </c>
      <c r="I374" s="4" t="s">
        <v>348</v>
      </c>
      <c r="J374" s="7" t="s">
        <v>154</v>
      </c>
      <c r="K374" s="75">
        <v>115</v>
      </c>
      <c r="L374" s="81">
        <v>115</v>
      </c>
      <c r="M374" s="56">
        <v>0</v>
      </c>
      <c r="N374" s="86">
        <v>0</v>
      </c>
      <c r="O374" s="6" t="s">
        <v>155</v>
      </c>
      <c r="P374" s="2" t="s">
        <v>356</v>
      </c>
      <c r="Q374" s="200">
        <f>VLOOKUP(P374,Contingencies!$A$2:$D$7,4,FALSE)</f>
        <v>0.35</v>
      </c>
      <c r="R374" s="53">
        <f t="shared" si="751"/>
        <v>822.3075</v>
      </c>
      <c r="S374" s="67">
        <f t="shared" si="792"/>
        <v>0</v>
      </c>
      <c r="T374" s="4"/>
      <c r="U374" s="4">
        <v>20</v>
      </c>
      <c r="V374" s="2"/>
      <c r="W374" s="2"/>
      <c r="X374" s="38"/>
      <c r="Y374" s="38"/>
      <c r="Z374" s="38"/>
      <c r="AA374" s="38"/>
      <c r="AB374" s="38"/>
      <c r="AC374" s="38"/>
      <c r="AD374" s="29"/>
      <c r="AE374" s="2"/>
      <c r="AF374" s="2"/>
      <c r="AG374" s="2">
        <f t="shared" si="793"/>
        <v>20</v>
      </c>
      <c r="AH374" s="51">
        <f t="shared" si="811"/>
        <v>0.13333333333333333</v>
      </c>
      <c r="AI374" s="53">
        <f t="shared" si="752"/>
        <v>2349.4500000000003</v>
      </c>
      <c r="AJ374" s="53">
        <f t="shared" si="753"/>
        <v>0</v>
      </c>
      <c r="AK374" s="53">
        <f t="shared" si="754"/>
        <v>0</v>
      </c>
      <c r="AL374" s="53">
        <f t="shared" si="755"/>
        <v>0</v>
      </c>
      <c r="AM374" s="53">
        <f t="shared" si="756"/>
        <v>0</v>
      </c>
      <c r="AN374" s="53">
        <f t="shared" si="757"/>
        <v>0</v>
      </c>
      <c r="AO374" s="53">
        <f t="shared" si="758"/>
        <v>0</v>
      </c>
      <c r="AP374" s="53">
        <f t="shared" si="759"/>
        <v>0</v>
      </c>
      <c r="AQ374" s="53">
        <f t="shared" si="760"/>
        <v>0</v>
      </c>
      <c r="AR374" s="53">
        <f t="shared" si="761"/>
        <v>0</v>
      </c>
      <c r="AS374" s="53">
        <f t="shared" si="762"/>
        <v>0</v>
      </c>
      <c r="AT374" s="53">
        <f t="shared" si="763"/>
        <v>0</v>
      </c>
      <c r="AU374" s="10">
        <f t="shared" si="812"/>
        <v>2349.4500000000003</v>
      </c>
      <c r="AV374" s="54">
        <f t="shared" si="833"/>
        <v>0</v>
      </c>
      <c r="AW374" s="10">
        <f t="shared" si="813"/>
        <v>2349.4500000000003</v>
      </c>
      <c r="AX374" s="53" cm="1">
        <f t="array" aca="1" ref="AX374" ca="1">AU374*CELL("contents",$Q374)</f>
        <v>822.3075</v>
      </c>
      <c r="AY374" s="53" cm="1">
        <f t="array" aca="1" ref="AY374" ca="1">AV374*CELL("contents",$Q374)</f>
        <v>0</v>
      </c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>
        <f t="shared" si="814"/>
        <v>0</v>
      </c>
      <c r="BM374" s="51">
        <f t="shared" si="815"/>
        <v>0</v>
      </c>
      <c r="BN374" s="53">
        <f t="shared" si="764"/>
        <v>0</v>
      </c>
      <c r="BO374" s="53">
        <f t="shared" si="765"/>
        <v>0</v>
      </c>
      <c r="BP374" s="53">
        <f t="shared" si="766"/>
        <v>0</v>
      </c>
      <c r="BQ374" s="53">
        <f t="shared" si="767"/>
        <v>0</v>
      </c>
      <c r="BR374" s="53">
        <f t="shared" si="768"/>
        <v>0</v>
      </c>
      <c r="BS374" s="53">
        <f t="shared" si="769"/>
        <v>0</v>
      </c>
      <c r="BT374" s="53">
        <f t="shared" si="770"/>
        <v>0</v>
      </c>
      <c r="BU374" s="53">
        <f t="shared" si="771"/>
        <v>0</v>
      </c>
      <c r="BV374" s="53">
        <f t="shared" si="772"/>
        <v>0</v>
      </c>
      <c r="BW374" s="53">
        <f t="shared" si="773"/>
        <v>0</v>
      </c>
      <c r="BX374" s="53">
        <f t="shared" si="774"/>
        <v>0</v>
      </c>
      <c r="BY374" s="53">
        <f t="shared" si="775"/>
        <v>0</v>
      </c>
      <c r="BZ374" s="10">
        <f t="shared" si="816"/>
        <v>0</v>
      </c>
      <c r="CA374" s="54">
        <f t="shared" si="817"/>
        <v>0</v>
      </c>
      <c r="CB374" s="10">
        <f t="shared" si="818"/>
        <v>0</v>
      </c>
      <c r="CC374" s="53" cm="1">
        <f t="array" aca="1" ref="CC374" ca="1">BZ374*CELL("contents",$Q374)</f>
        <v>0</v>
      </c>
      <c r="CD374" s="53" cm="1">
        <f t="array" aca="1" ref="CD374" ca="1">CA374*CELL("contents",$Q374)</f>
        <v>0</v>
      </c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>
        <f t="shared" si="819"/>
        <v>0</v>
      </c>
      <c r="CR374" s="51">
        <f t="shared" si="820"/>
        <v>0</v>
      </c>
      <c r="CS374" s="53">
        <f t="shared" si="821"/>
        <v>0</v>
      </c>
      <c r="CT374" s="53">
        <f t="shared" si="834"/>
        <v>0</v>
      </c>
      <c r="CU374" s="53">
        <f t="shared" si="835"/>
        <v>0</v>
      </c>
      <c r="CV374" s="53">
        <f t="shared" si="836"/>
        <v>0</v>
      </c>
      <c r="CW374" s="53">
        <f t="shared" si="837"/>
        <v>0</v>
      </c>
      <c r="CX374" s="53">
        <f t="shared" si="838"/>
        <v>0</v>
      </c>
      <c r="CY374" s="53">
        <f t="shared" si="839"/>
        <v>0</v>
      </c>
      <c r="CZ374" s="53">
        <f t="shared" si="840"/>
        <v>0</v>
      </c>
      <c r="DA374" s="53">
        <f t="shared" si="841"/>
        <v>0</v>
      </c>
      <c r="DB374" s="53">
        <f t="shared" si="842"/>
        <v>0</v>
      </c>
      <c r="DC374" s="53">
        <f t="shared" si="843"/>
        <v>0</v>
      </c>
      <c r="DD374" s="53">
        <f t="shared" si="844"/>
        <v>0</v>
      </c>
      <c r="DE374" s="10">
        <f t="shared" si="822"/>
        <v>0</v>
      </c>
      <c r="DF374" s="54">
        <f t="shared" si="823"/>
        <v>0</v>
      </c>
      <c r="DG374" s="10">
        <f t="shared" si="824"/>
        <v>0</v>
      </c>
      <c r="DH374" s="53" cm="1">
        <f t="array" aca="1" ref="DH374" ca="1">DE374*CELL("contents",$Q374)</f>
        <v>0</v>
      </c>
      <c r="DI374" s="53" cm="1">
        <f t="array" aca="1" ref="DI374" ca="1">DF374*CELL("contents",$Q374)</f>
        <v>0</v>
      </c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>
        <f t="shared" si="825"/>
        <v>0</v>
      </c>
      <c r="DW374" s="51">
        <f t="shared" si="826"/>
        <v>0</v>
      </c>
      <c r="DX374" s="53">
        <f t="shared" si="776"/>
        <v>0</v>
      </c>
      <c r="DY374" s="53">
        <f t="shared" si="777"/>
        <v>0</v>
      </c>
      <c r="DZ374" s="53">
        <f t="shared" si="778"/>
        <v>0</v>
      </c>
      <c r="EA374" s="53">
        <f t="shared" si="779"/>
        <v>0</v>
      </c>
      <c r="EB374" s="53">
        <f t="shared" si="780"/>
        <v>0</v>
      </c>
      <c r="EC374" s="53">
        <f t="shared" si="781"/>
        <v>0</v>
      </c>
      <c r="ED374" s="53">
        <f t="shared" si="782"/>
        <v>0</v>
      </c>
      <c r="EE374" s="53">
        <f t="shared" si="783"/>
        <v>0</v>
      </c>
      <c r="EF374" s="53">
        <f t="shared" si="784"/>
        <v>0</v>
      </c>
      <c r="EG374" s="53">
        <f t="shared" si="785"/>
        <v>0</v>
      </c>
      <c r="EH374" s="53">
        <f t="shared" si="786"/>
        <v>0</v>
      </c>
      <c r="EI374" s="53">
        <f t="shared" si="787"/>
        <v>0</v>
      </c>
      <c r="EJ374" s="10">
        <f t="shared" si="827"/>
        <v>0</v>
      </c>
      <c r="EK374" s="54">
        <f t="shared" si="828"/>
        <v>0</v>
      </c>
      <c r="EL374" s="10">
        <f t="shared" si="829"/>
        <v>0</v>
      </c>
      <c r="EM374" s="53" cm="1">
        <f t="array" aca="1" ref="EM374" ca="1">EJ374*CELL("contents",$Q374)</f>
        <v>0</v>
      </c>
      <c r="EN374" s="53" cm="1">
        <f t="array" aca="1" ref="EN374" ca="1">EK374*CELL("contents",$Q374)</f>
        <v>0</v>
      </c>
      <c r="EO374" s="11">
        <f t="shared" si="830"/>
        <v>2349.4500000000003</v>
      </c>
      <c r="EP374" s="2">
        <v>1</v>
      </c>
      <c r="EQ374" s="2">
        <f t="shared" ref="EQ374:ET374" si="882">EP374*1.0215</f>
        <v>1.0215000000000001</v>
      </c>
      <c r="ER374" s="2">
        <f t="shared" si="882"/>
        <v>1.0434622500000001</v>
      </c>
      <c r="ES374" s="2">
        <f t="shared" si="882"/>
        <v>1.0658966883750003</v>
      </c>
      <c r="ET374" s="2">
        <f t="shared" si="882"/>
        <v>1.0888134671750629</v>
      </c>
      <c r="EU374" s="53">
        <f t="shared" si="789"/>
        <v>2349.4500000000003</v>
      </c>
      <c r="EV374" s="53">
        <f t="shared" si="832"/>
        <v>0</v>
      </c>
      <c r="EW374" s="69">
        <f t="shared" si="790"/>
        <v>0</v>
      </c>
      <c r="EX374" s="69">
        <f t="shared" si="791"/>
        <v>0</v>
      </c>
      <c r="EY374" s="9">
        <f t="shared" si="846"/>
        <v>0</v>
      </c>
      <c r="EZ374" s="9">
        <f t="shared" si="808"/>
        <v>0</v>
      </c>
      <c r="FA374" s="9">
        <f t="shared" si="809"/>
        <v>0</v>
      </c>
      <c r="FB374" s="9">
        <f t="shared" si="810"/>
        <v>0</v>
      </c>
      <c r="FC374" t="s">
        <v>1542</v>
      </c>
    </row>
    <row r="375" spans="1:159" x14ac:dyDescent="0.25">
      <c r="A375" s="2">
        <v>1.2</v>
      </c>
      <c r="B375" s="2" t="s">
        <v>885</v>
      </c>
      <c r="C375" s="4" t="s">
        <v>157</v>
      </c>
      <c r="D375" s="2" t="s">
        <v>886</v>
      </c>
      <c r="E375" s="33" t="s">
        <v>887</v>
      </c>
      <c r="F375" s="2"/>
      <c r="G375" s="4" t="s">
        <v>347</v>
      </c>
      <c r="H375" s="6" t="s">
        <v>347</v>
      </c>
      <c r="I375" s="4"/>
      <c r="J375" s="4" t="s">
        <v>154</v>
      </c>
      <c r="K375" s="75"/>
      <c r="L375" s="80">
        <v>1</v>
      </c>
      <c r="M375" s="56">
        <v>0</v>
      </c>
      <c r="N375" s="86">
        <v>0.53</v>
      </c>
      <c r="O375" s="6" t="s">
        <v>155</v>
      </c>
      <c r="P375" s="2" t="s">
        <v>356</v>
      </c>
      <c r="Q375" s="200">
        <f>VLOOKUP(P375,Contingencies!$A$2:$D$7,4,FALSE)</f>
        <v>0.35</v>
      </c>
      <c r="R375" s="53">
        <f t="shared" si="751"/>
        <v>1910.9999999999998</v>
      </c>
      <c r="S375" s="67">
        <f t="shared" si="792"/>
        <v>0</v>
      </c>
      <c r="T375" s="4"/>
      <c r="U375" s="4">
        <v>5460</v>
      </c>
      <c r="V375" s="2"/>
      <c r="W375" s="2"/>
      <c r="X375" s="38"/>
      <c r="Y375" s="38"/>
      <c r="Z375" s="38"/>
      <c r="AA375" s="38"/>
      <c r="AB375" s="38"/>
      <c r="AC375" s="38"/>
      <c r="AD375" s="29"/>
      <c r="AE375" s="2"/>
      <c r="AF375" s="2"/>
      <c r="AG375" s="2">
        <f t="shared" si="793"/>
        <v>0</v>
      </c>
      <c r="AH375" s="51">
        <f t="shared" si="811"/>
        <v>0</v>
      </c>
      <c r="AI375" s="53">
        <f t="shared" si="752"/>
        <v>5460</v>
      </c>
      <c r="AJ375" s="53">
        <f t="shared" si="753"/>
        <v>0</v>
      </c>
      <c r="AK375" s="53">
        <f t="shared" si="754"/>
        <v>0</v>
      </c>
      <c r="AL375" s="53">
        <f t="shared" si="755"/>
        <v>0</v>
      </c>
      <c r="AM375" s="53">
        <f t="shared" si="756"/>
        <v>0</v>
      </c>
      <c r="AN375" s="53">
        <f t="shared" si="757"/>
        <v>0</v>
      </c>
      <c r="AO375" s="53">
        <f t="shared" si="758"/>
        <v>0</v>
      </c>
      <c r="AP375" s="53">
        <f t="shared" si="759"/>
        <v>0</v>
      </c>
      <c r="AQ375" s="53">
        <f t="shared" si="760"/>
        <v>0</v>
      </c>
      <c r="AR375" s="53">
        <f t="shared" si="761"/>
        <v>0</v>
      </c>
      <c r="AS375" s="53">
        <f t="shared" si="762"/>
        <v>0</v>
      </c>
      <c r="AT375" s="53">
        <f t="shared" si="763"/>
        <v>0</v>
      </c>
      <c r="AU375" s="10">
        <f t="shared" si="812"/>
        <v>5460</v>
      </c>
      <c r="AV375" s="54">
        <f t="shared" si="833"/>
        <v>0</v>
      </c>
      <c r="AW375" s="10">
        <f t="shared" si="813"/>
        <v>5460</v>
      </c>
      <c r="AX375" s="53" cm="1">
        <f t="array" aca="1" ref="AX375" ca="1">AU375*CELL("contents",$Q375)</f>
        <v>1910.9999999999998</v>
      </c>
      <c r="AY375" s="53" cm="1">
        <f t="array" aca="1" ref="AY375" ca="1">AV375*CELL("contents",$Q375)</f>
        <v>0</v>
      </c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>
        <f t="shared" si="814"/>
        <v>0</v>
      </c>
      <c r="BM375" s="51">
        <f t="shared" si="815"/>
        <v>0</v>
      </c>
      <c r="BN375" s="53">
        <f t="shared" si="764"/>
        <v>0</v>
      </c>
      <c r="BO375" s="53">
        <f t="shared" si="765"/>
        <v>0</v>
      </c>
      <c r="BP375" s="53">
        <f t="shared" si="766"/>
        <v>0</v>
      </c>
      <c r="BQ375" s="53">
        <f t="shared" si="767"/>
        <v>0</v>
      </c>
      <c r="BR375" s="53">
        <f t="shared" si="768"/>
        <v>0</v>
      </c>
      <c r="BS375" s="53">
        <f t="shared" si="769"/>
        <v>0</v>
      </c>
      <c r="BT375" s="53">
        <f t="shared" si="770"/>
        <v>0</v>
      </c>
      <c r="BU375" s="53">
        <f t="shared" si="771"/>
        <v>0</v>
      </c>
      <c r="BV375" s="53">
        <f t="shared" si="772"/>
        <v>0</v>
      </c>
      <c r="BW375" s="53">
        <f t="shared" si="773"/>
        <v>0</v>
      </c>
      <c r="BX375" s="53">
        <f t="shared" si="774"/>
        <v>0</v>
      </c>
      <c r="BY375" s="53">
        <f t="shared" si="775"/>
        <v>0</v>
      </c>
      <c r="BZ375" s="10">
        <f t="shared" si="816"/>
        <v>0</v>
      </c>
      <c r="CA375" s="54">
        <f t="shared" si="817"/>
        <v>0</v>
      </c>
      <c r="CB375" s="10">
        <f t="shared" si="818"/>
        <v>0</v>
      </c>
      <c r="CC375" s="53" cm="1">
        <f t="array" aca="1" ref="CC375" ca="1">BZ375*CELL("contents",$Q375)</f>
        <v>0</v>
      </c>
      <c r="CD375" s="53" cm="1">
        <f t="array" aca="1" ref="CD375" ca="1">CA375*CELL("contents",$Q375)</f>
        <v>0</v>
      </c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>
        <f t="shared" si="819"/>
        <v>0</v>
      </c>
      <c r="CR375" s="51">
        <f t="shared" si="820"/>
        <v>0</v>
      </c>
      <c r="CS375" s="53">
        <f t="shared" si="821"/>
        <v>0</v>
      </c>
      <c r="CT375" s="53">
        <f t="shared" si="834"/>
        <v>0</v>
      </c>
      <c r="CU375" s="53">
        <f t="shared" si="835"/>
        <v>0</v>
      </c>
      <c r="CV375" s="53">
        <f t="shared" si="836"/>
        <v>0</v>
      </c>
      <c r="CW375" s="53">
        <f t="shared" si="837"/>
        <v>0</v>
      </c>
      <c r="CX375" s="53">
        <f t="shared" si="838"/>
        <v>0</v>
      </c>
      <c r="CY375" s="53">
        <f t="shared" si="839"/>
        <v>0</v>
      </c>
      <c r="CZ375" s="53">
        <f t="shared" si="840"/>
        <v>0</v>
      </c>
      <c r="DA375" s="53">
        <f t="shared" si="841"/>
        <v>0</v>
      </c>
      <c r="DB375" s="53">
        <f t="shared" si="842"/>
        <v>0</v>
      </c>
      <c r="DC375" s="53">
        <f t="shared" si="843"/>
        <v>0</v>
      </c>
      <c r="DD375" s="53">
        <f t="shared" si="844"/>
        <v>0</v>
      </c>
      <c r="DE375" s="10">
        <f t="shared" si="822"/>
        <v>0</v>
      </c>
      <c r="DF375" s="54">
        <f t="shared" si="823"/>
        <v>0</v>
      </c>
      <c r="DG375" s="10">
        <f t="shared" si="824"/>
        <v>0</v>
      </c>
      <c r="DH375" s="53" cm="1">
        <f t="array" aca="1" ref="DH375" ca="1">DE375*CELL("contents",$Q375)</f>
        <v>0</v>
      </c>
      <c r="DI375" s="53" cm="1">
        <f t="array" aca="1" ref="DI375" ca="1">DF375*CELL("contents",$Q375)</f>
        <v>0</v>
      </c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>
        <f t="shared" si="825"/>
        <v>0</v>
      </c>
      <c r="DW375" s="51">
        <f t="shared" si="826"/>
        <v>0</v>
      </c>
      <c r="DX375" s="53">
        <f t="shared" si="776"/>
        <v>0</v>
      </c>
      <c r="DY375" s="53">
        <f t="shared" si="777"/>
        <v>0</v>
      </c>
      <c r="DZ375" s="53">
        <f t="shared" si="778"/>
        <v>0</v>
      </c>
      <c r="EA375" s="53">
        <f t="shared" si="779"/>
        <v>0</v>
      </c>
      <c r="EB375" s="53">
        <f t="shared" si="780"/>
        <v>0</v>
      </c>
      <c r="EC375" s="53">
        <f t="shared" si="781"/>
        <v>0</v>
      </c>
      <c r="ED375" s="53">
        <f t="shared" si="782"/>
        <v>0</v>
      </c>
      <c r="EE375" s="53">
        <f t="shared" si="783"/>
        <v>0</v>
      </c>
      <c r="EF375" s="53">
        <f t="shared" si="784"/>
        <v>0</v>
      </c>
      <c r="EG375" s="53">
        <f t="shared" si="785"/>
        <v>0</v>
      </c>
      <c r="EH375" s="53">
        <f t="shared" si="786"/>
        <v>0</v>
      </c>
      <c r="EI375" s="53">
        <f t="shared" si="787"/>
        <v>0</v>
      </c>
      <c r="EJ375" s="10">
        <f t="shared" si="827"/>
        <v>0</v>
      </c>
      <c r="EK375" s="54">
        <f t="shared" si="828"/>
        <v>0</v>
      </c>
      <c r="EL375" s="10">
        <f t="shared" si="829"/>
        <v>0</v>
      </c>
      <c r="EM375" s="53" cm="1">
        <f t="array" aca="1" ref="EM375" ca="1">EJ375*CELL("contents",$Q375)</f>
        <v>0</v>
      </c>
      <c r="EN375" s="53" cm="1">
        <f t="array" aca="1" ref="EN375" ca="1">EK375*CELL("contents",$Q375)</f>
        <v>0</v>
      </c>
      <c r="EO375" s="11">
        <f t="shared" si="830"/>
        <v>5460</v>
      </c>
      <c r="EP375" s="2">
        <v>1</v>
      </c>
      <c r="EQ375" s="2">
        <f t="shared" ref="EQ375:ET375" si="883">EP375*1.0215</f>
        <v>1.0215000000000001</v>
      </c>
      <c r="ER375" s="2">
        <f t="shared" si="883"/>
        <v>1.0434622500000001</v>
      </c>
      <c r="ES375" s="2">
        <f t="shared" si="883"/>
        <v>1.0658966883750003</v>
      </c>
      <c r="ET375" s="2">
        <f t="shared" si="883"/>
        <v>1.0888134671750629</v>
      </c>
      <c r="EU375" s="53">
        <f t="shared" si="789"/>
        <v>0</v>
      </c>
      <c r="EV375" s="53">
        <f t="shared" si="832"/>
        <v>0</v>
      </c>
      <c r="EW375" s="69">
        <f t="shared" si="790"/>
        <v>0</v>
      </c>
      <c r="EX375" s="69">
        <f t="shared" si="791"/>
        <v>0</v>
      </c>
      <c r="EY375" s="9">
        <f t="shared" si="846"/>
        <v>0</v>
      </c>
      <c r="EZ375" s="9">
        <f t="shared" si="808"/>
        <v>0</v>
      </c>
      <c r="FA375" s="9">
        <f t="shared" si="809"/>
        <v>0</v>
      </c>
      <c r="FB375" s="9">
        <f t="shared" si="810"/>
        <v>0</v>
      </c>
      <c r="FC375" t="s">
        <v>1542</v>
      </c>
    </row>
    <row r="376" spans="1:159" x14ac:dyDescent="0.25">
      <c r="A376" s="2">
        <v>1.2</v>
      </c>
      <c r="B376" s="2" t="s">
        <v>888</v>
      </c>
      <c r="C376" s="4" t="s">
        <v>157</v>
      </c>
      <c r="D376" s="2" t="s">
        <v>889</v>
      </c>
      <c r="E376" s="33" t="s">
        <v>890</v>
      </c>
      <c r="F376" s="2"/>
      <c r="G376" s="4" t="s">
        <v>151</v>
      </c>
      <c r="H376" s="6" t="s">
        <v>163</v>
      </c>
      <c r="I376" s="4" t="s">
        <v>348</v>
      </c>
      <c r="J376" s="7" t="s">
        <v>154</v>
      </c>
      <c r="K376" s="75">
        <v>115</v>
      </c>
      <c r="L376" s="81">
        <v>115</v>
      </c>
      <c r="M376" s="56">
        <v>0</v>
      </c>
      <c r="N376" s="86">
        <v>0</v>
      </c>
      <c r="O376" s="6" t="s">
        <v>155</v>
      </c>
      <c r="P376" s="2" t="s">
        <v>356</v>
      </c>
      <c r="Q376" s="200">
        <f>VLOOKUP(P376,Contingencies!$A$2:$D$7,4,FALSE)</f>
        <v>0.35</v>
      </c>
      <c r="R376" s="53">
        <f t="shared" si="751"/>
        <v>1480.1534999999999</v>
      </c>
      <c r="S376" s="67">
        <f t="shared" si="792"/>
        <v>0</v>
      </c>
      <c r="T376" s="4"/>
      <c r="U376" s="2"/>
      <c r="V376" s="2"/>
      <c r="W376" s="4"/>
      <c r="X376" s="37"/>
      <c r="Y376" s="37">
        <v>18</v>
      </c>
      <c r="Z376" s="37"/>
      <c r="AA376" s="37">
        <v>18</v>
      </c>
      <c r="AB376" s="38"/>
      <c r="AC376" s="38"/>
      <c r="AD376" s="29"/>
      <c r="AE376" s="29"/>
      <c r="AF376" s="2"/>
      <c r="AG376" s="2">
        <f t="shared" si="793"/>
        <v>36</v>
      </c>
      <c r="AH376" s="51">
        <f t="shared" si="811"/>
        <v>0.24</v>
      </c>
      <c r="AI376" s="53">
        <f t="shared" si="752"/>
        <v>0</v>
      </c>
      <c r="AJ376" s="53">
        <f t="shared" si="753"/>
        <v>0</v>
      </c>
      <c r="AK376" s="53">
        <f t="shared" si="754"/>
        <v>0</v>
      </c>
      <c r="AL376" s="53">
        <f t="shared" si="755"/>
        <v>0</v>
      </c>
      <c r="AM376" s="53">
        <f t="shared" si="756"/>
        <v>2114.5050000000001</v>
      </c>
      <c r="AN376" s="53">
        <f t="shared" si="757"/>
        <v>0</v>
      </c>
      <c r="AO376" s="53">
        <f t="shared" si="758"/>
        <v>2114.5050000000001</v>
      </c>
      <c r="AP376" s="53">
        <f t="shared" si="759"/>
        <v>0</v>
      </c>
      <c r="AQ376" s="53">
        <f t="shared" si="760"/>
        <v>0</v>
      </c>
      <c r="AR376" s="53">
        <f t="shared" si="761"/>
        <v>0</v>
      </c>
      <c r="AS376" s="53">
        <f t="shared" si="762"/>
        <v>0</v>
      </c>
      <c r="AT376" s="53">
        <f t="shared" si="763"/>
        <v>0</v>
      </c>
      <c r="AU376" s="10">
        <f t="shared" si="812"/>
        <v>4229.01</v>
      </c>
      <c r="AV376" s="54">
        <f t="shared" si="833"/>
        <v>0</v>
      </c>
      <c r="AW376" s="10">
        <f t="shared" si="813"/>
        <v>4229.01</v>
      </c>
      <c r="AX376" s="53" cm="1">
        <f t="array" aca="1" ref="AX376" ca="1">AU376*CELL("contents",$Q376)</f>
        <v>1480.1534999999999</v>
      </c>
      <c r="AY376" s="53" cm="1">
        <f t="array" aca="1" ref="AY376" ca="1">AV376*CELL("contents",$Q376)</f>
        <v>0</v>
      </c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>
        <f t="shared" si="814"/>
        <v>0</v>
      </c>
      <c r="BM376" s="51">
        <f t="shared" si="815"/>
        <v>0</v>
      </c>
      <c r="BN376" s="53">
        <f t="shared" si="764"/>
        <v>0</v>
      </c>
      <c r="BO376" s="53">
        <f t="shared" si="765"/>
        <v>0</v>
      </c>
      <c r="BP376" s="53">
        <f t="shared" si="766"/>
        <v>0</v>
      </c>
      <c r="BQ376" s="53">
        <f t="shared" si="767"/>
        <v>0</v>
      </c>
      <c r="BR376" s="53">
        <f t="shared" si="768"/>
        <v>0</v>
      </c>
      <c r="BS376" s="53">
        <f t="shared" si="769"/>
        <v>0</v>
      </c>
      <c r="BT376" s="53">
        <f t="shared" si="770"/>
        <v>0</v>
      </c>
      <c r="BU376" s="53">
        <f t="shared" si="771"/>
        <v>0</v>
      </c>
      <c r="BV376" s="53">
        <f t="shared" si="772"/>
        <v>0</v>
      </c>
      <c r="BW376" s="53">
        <f t="shared" si="773"/>
        <v>0</v>
      </c>
      <c r="BX376" s="53">
        <f t="shared" si="774"/>
        <v>0</v>
      </c>
      <c r="BY376" s="53">
        <f t="shared" si="775"/>
        <v>0</v>
      </c>
      <c r="BZ376" s="10">
        <f t="shared" si="816"/>
        <v>0</v>
      </c>
      <c r="CA376" s="54">
        <f t="shared" si="817"/>
        <v>0</v>
      </c>
      <c r="CB376" s="10">
        <f t="shared" si="818"/>
        <v>0</v>
      </c>
      <c r="CC376" s="53" cm="1">
        <f t="array" aca="1" ref="CC376" ca="1">BZ376*CELL("contents",$Q376)</f>
        <v>0</v>
      </c>
      <c r="CD376" s="53" cm="1">
        <f t="array" aca="1" ref="CD376" ca="1">CA376*CELL("contents",$Q376)</f>
        <v>0</v>
      </c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>
        <f t="shared" si="819"/>
        <v>0</v>
      </c>
      <c r="CR376" s="51">
        <f t="shared" si="820"/>
        <v>0</v>
      </c>
      <c r="CS376" s="53">
        <f t="shared" si="821"/>
        <v>0</v>
      </c>
      <c r="CT376" s="53">
        <f t="shared" si="834"/>
        <v>0</v>
      </c>
      <c r="CU376" s="53">
        <f t="shared" si="835"/>
        <v>0</v>
      </c>
      <c r="CV376" s="53">
        <f t="shared" si="836"/>
        <v>0</v>
      </c>
      <c r="CW376" s="53">
        <f t="shared" si="837"/>
        <v>0</v>
      </c>
      <c r="CX376" s="53">
        <f t="shared" si="838"/>
        <v>0</v>
      </c>
      <c r="CY376" s="53">
        <f t="shared" si="839"/>
        <v>0</v>
      </c>
      <c r="CZ376" s="53">
        <f t="shared" si="840"/>
        <v>0</v>
      </c>
      <c r="DA376" s="53">
        <f t="shared" si="841"/>
        <v>0</v>
      </c>
      <c r="DB376" s="53">
        <f t="shared" si="842"/>
        <v>0</v>
      </c>
      <c r="DC376" s="53">
        <f t="shared" si="843"/>
        <v>0</v>
      </c>
      <c r="DD376" s="53">
        <f t="shared" si="844"/>
        <v>0</v>
      </c>
      <c r="DE376" s="10">
        <f t="shared" si="822"/>
        <v>0</v>
      </c>
      <c r="DF376" s="54">
        <f t="shared" si="823"/>
        <v>0</v>
      </c>
      <c r="DG376" s="10">
        <f t="shared" si="824"/>
        <v>0</v>
      </c>
      <c r="DH376" s="53" cm="1">
        <f t="array" aca="1" ref="DH376" ca="1">DE376*CELL("contents",$Q376)</f>
        <v>0</v>
      </c>
      <c r="DI376" s="53" cm="1">
        <f t="array" aca="1" ref="DI376" ca="1">DF376*CELL("contents",$Q376)</f>
        <v>0</v>
      </c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>
        <f t="shared" si="825"/>
        <v>0</v>
      </c>
      <c r="DW376" s="51">
        <f t="shared" si="826"/>
        <v>0</v>
      </c>
      <c r="DX376" s="53">
        <f t="shared" si="776"/>
        <v>0</v>
      </c>
      <c r="DY376" s="53">
        <f t="shared" si="777"/>
        <v>0</v>
      </c>
      <c r="DZ376" s="53">
        <f t="shared" si="778"/>
        <v>0</v>
      </c>
      <c r="EA376" s="53">
        <f t="shared" si="779"/>
        <v>0</v>
      </c>
      <c r="EB376" s="53">
        <f t="shared" si="780"/>
        <v>0</v>
      </c>
      <c r="EC376" s="53">
        <f t="shared" si="781"/>
        <v>0</v>
      </c>
      <c r="ED376" s="53">
        <f t="shared" si="782"/>
        <v>0</v>
      </c>
      <c r="EE376" s="53">
        <f t="shared" si="783"/>
        <v>0</v>
      </c>
      <c r="EF376" s="53">
        <f t="shared" si="784"/>
        <v>0</v>
      </c>
      <c r="EG376" s="53">
        <f t="shared" si="785"/>
        <v>0</v>
      </c>
      <c r="EH376" s="53">
        <f t="shared" si="786"/>
        <v>0</v>
      </c>
      <c r="EI376" s="53">
        <f t="shared" si="787"/>
        <v>0</v>
      </c>
      <c r="EJ376" s="10">
        <f t="shared" si="827"/>
        <v>0</v>
      </c>
      <c r="EK376" s="54">
        <f t="shared" si="828"/>
        <v>0</v>
      </c>
      <c r="EL376" s="10">
        <f t="shared" si="829"/>
        <v>0</v>
      </c>
      <c r="EM376" s="53" cm="1">
        <f t="array" aca="1" ref="EM376" ca="1">EJ376*CELL("contents",$Q376)</f>
        <v>0</v>
      </c>
      <c r="EN376" s="53" cm="1">
        <f t="array" aca="1" ref="EN376" ca="1">EK376*CELL("contents",$Q376)</f>
        <v>0</v>
      </c>
      <c r="EO376" s="11">
        <f t="shared" si="830"/>
        <v>4229.01</v>
      </c>
      <c r="EP376" s="2">
        <v>1</v>
      </c>
      <c r="EQ376" s="2">
        <f t="shared" ref="EQ376:ET376" si="884">EP376*1.0215</f>
        <v>1.0215000000000001</v>
      </c>
      <c r="ER376" s="2">
        <f t="shared" si="884"/>
        <v>1.0434622500000001</v>
      </c>
      <c r="ES376" s="2">
        <f t="shared" si="884"/>
        <v>1.0658966883750003</v>
      </c>
      <c r="ET376" s="2">
        <f t="shared" si="884"/>
        <v>1.0888134671750629</v>
      </c>
      <c r="EU376" s="53">
        <f t="shared" si="789"/>
        <v>4229.01</v>
      </c>
      <c r="EV376" s="53">
        <f t="shared" si="832"/>
        <v>0</v>
      </c>
      <c r="EW376" s="69">
        <f t="shared" si="790"/>
        <v>0</v>
      </c>
      <c r="EX376" s="69">
        <f t="shared" si="791"/>
        <v>0</v>
      </c>
      <c r="EY376" s="9">
        <f t="shared" si="846"/>
        <v>0</v>
      </c>
      <c r="EZ376" s="9">
        <f t="shared" si="808"/>
        <v>0</v>
      </c>
      <c r="FA376" s="9">
        <f t="shared" si="809"/>
        <v>0</v>
      </c>
      <c r="FB376" s="9">
        <f t="shared" si="810"/>
        <v>0</v>
      </c>
      <c r="FC376" t="s">
        <v>1542</v>
      </c>
    </row>
    <row r="377" spans="1:159" x14ac:dyDescent="0.25">
      <c r="A377" s="2">
        <v>1.2</v>
      </c>
      <c r="B377" s="2" t="s">
        <v>891</v>
      </c>
      <c r="C377" s="4" t="s">
        <v>157</v>
      </c>
      <c r="D377" s="2" t="s">
        <v>892</v>
      </c>
      <c r="E377" s="33" t="s">
        <v>893</v>
      </c>
      <c r="F377" s="2"/>
      <c r="G377" s="4" t="s">
        <v>151</v>
      </c>
      <c r="H377" s="6" t="s">
        <v>163</v>
      </c>
      <c r="I377" s="4" t="s">
        <v>348</v>
      </c>
      <c r="J377" s="7" t="s">
        <v>154</v>
      </c>
      <c r="K377" s="75">
        <v>115</v>
      </c>
      <c r="L377" s="81">
        <v>115</v>
      </c>
      <c r="M377" s="57">
        <v>0</v>
      </c>
      <c r="N377" s="86">
        <v>0</v>
      </c>
      <c r="O377" s="6" t="s">
        <v>155</v>
      </c>
      <c r="P377" s="2" t="s">
        <v>356</v>
      </c>
      <c r="Q377" s="200">
        <f>VLOOKUP(P377,Contingencies!$A$2:$D$7,4,FALSE)</f>
        <v>0.35</v>
      </c>
      <c r="R377" s="53">
        <f t="shared" si="751"/>
        <v>1007.9845335000001</v>
      </c>
      <c r="S377" s="67">
        <f t="shared" si="792"/>
        <v>0</v>
      </c>
      <c r="T377" s="4"/>
      <c r="U377" s="2"/>
      <c r="V377" s="2"/>
      <c r="W377" s="2"/>
      <c r="X377" s="2"/>
      <c r="Y377" s="2"/>
      <c r="Z377" s="2"/>
      <c r="AA377" s="2"/>
      <c r="AB377" s="2"/>
      <c r="AC377" s="29"/>
      <c r="AD377" s="29"/>
      <c r="AE377" s="29"/>
      <c r="AF377" s="2"/>
      <c r="AG377" s="2">
        <f t="shared" si="793"/>
        <v>0</v>
      </c>
      <c r="AH377" s="51">
        <f t="shared" si="811"/>
        <v>0</v>
      </c>
      <c r="AI377" s="53">
        <f t="shared" si="752"/>
        <v>0</v>
      </c>
      <c r="AJ377" s="53">
        <f t="shared" si="753"/>
        <v>0</v>
      </c>
      <c r="AK377" s="53">
        <f t="shared" si="754"/>
        <v>0</v>
      </c>
      <c r="AL377" s="53">
        <f t="shared" si="755"/>
        <v>0</v>
      </c>
      <c r="AM377" s="53">
        <f t="shared" si="756"/>
        <v>0</v>
      </c>
      <c r="AN377" s="53">
        <f t="shared" si="757"/>
        <v>0</v>
      </c>
      <c r="AO377" s="53">
        <f t="shared" si="758"/>
        <v>0</v>
      </c>
      <c r="AP377" s="53">
        <f t="shared" si="759"/>
        <v>0</v>
      </c>
      <c r="AQ377" s="53">
        <f t="shared" si="760"/>
        <v>0</v>
      </c>
      <c r="AR377" s="53">
        <f t="shared" si="761"/>
        <v>0</v>
      </c>
      <c r="AS377" s="53">
        <f t="shared" si="762"/>
        <v>0</v>
      </c>
      <c r="AT377" s="53">
        <f t="shared" si="763"/>
        <v>0</v>
      </c>
      <c r="AU377" s="10">
        <f t="shared" si="812"/>
        <v>0</v>
      </c>
      <c r="AV377" s="54">
        <f t="shared" si="833"/>
        <v>0</v>
      </c>
      <c r="AW377" s="10">
        <f t="shared" si="813"/>
        <v>0</v>
      </c>
      <c r="AX377" s="53" cm="1">
        <f t="array" aca="1" ref="AX377" ca="1">AU377*CELL("contents",$Q377)</f>
        <v>0</v>
      </c>
      <c r="AY377" s="53" cm="1">
        <f t="array" aca="1" ref="AY377" ca="1">AV377*CELL("contents",$Q377)</f>
        <v>0</v>
      </c>
      <c r="AZ377" s="2"/>
      <c r="BA377" s="2"/>
      <c r="BB377" s="2"/>
      <c r="BC377" s="2"/>
      <c r="BD377" s="2"/>
      <c r="BE377" s="2"/>
      <c r="BF377" s="4">
        <v>24</v>
      </c>
      <c r="BG377" s="2"/>
      <c r="BH377" s="2"/>
      <c r="BI377" s="2"/>
      <c r="BJ377" s="2"/>
      <c r="BK377" s="2"/>
      <c r="BL377" s="2">
        <f t="shared" si="814"/>
        <v>24</v>
      </c>
      <c r="BM377" s="51">
        <f t="shared" si="815"/>
        <v>0.16</v>
      </c>
      <c r="BN377" s="53">
        <f t="shared" si="764"/>
        <v>0</v>
      </c>
      <c r="BO377" s="53">
        <f t="shared" si="765"/>
        <v>0</v>
      </c>
      <c r="BP377" s="53">
        <f t="shared" si="766"/>
        <v>0</v>
      </c>
      <c r="BQ377" s="53">
        <f t="shared" si="767"/>
        <v>0</v>
      </c>
      <c r="BR377" s="53">
        <f t="shared" si="768"/>
        <v>0</v>
      </c>
      <c r="BS377" s="53">
        <f t="shared" si="769"/>
        <v>0</v>
      </c>
      <c r="BT377" s="53">
        <f t="shared" si="770"/>
        <v>2879.9558100000004</v>
      </c>
      <c r="BU377" s="53">
        <f t="shared" si="771"/>
        <v>0</v>
      </c>
      <c r="BV377" s="53">
        <f t="shared" si="772"/>
        <v>0</v>
      </c>
      <c r="BW377" s="53">
        <f t="shared" si="773"/>
        <v>0</v>
      </c>
      <c r="BX377" s="53">
        <f t="shared" si="774"/>
        <v>0</v>
      </c>
      <c r="BY377" s="53">
        <f t="shared" si="775"/>
        <v>0</v>
      </c>
      <c r="BZ377" s="10">
        <f t="shared" si="816"/>
        <v>2879.9558100000004</v>
      </c>
      <c r="CA377" s="54">
        <f t="shared" si="817"/>
        <v>0</v>
      </c>
      <c r="CB377" s="10">
        <f t="shared" si="818"/>
        <v>2879.9558100000004</v>
      </c>
      <c r="CC377" s="53" cm="1">
        <f t="array" aca="1" ref="CC377" ca="1">BZ377*CELL("contents",$Q377)</f>
        <v>1007.9845335000001</v>
      </c>
      <c r="CD377" s="53" cm="1">
        <f t="array" aca="1" ref="CD377" ca="1">CA377*CELL("contents",$Q377)</f>
        <v>0</v>
      </c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>
        <f t="shared" si="819"/>
        <v>0</v>
      </c>
      <c r="CR377" s="51">
        <f t="shared" si="820"/>
        <v>0</v>
      </c>
      <c r="CS377" s="53">
        <f t="shared" si="821"/>
        <v>0</v>
      </c>
      <c r="CT377" s="53">
        <f t="shared" si="834"/>
        <v>0</v>
      </c>
      <c r="CU377" s="53">
        <f t="shared" si="835"/>
        <v>0</v>
      </c>
      <c r="CV377" s="53">
        <f t="shared" si="836"/>
        <v>0</v>
      </c>
      <c r="CW377" s="53">
        <f t="shared" si="837"/>
        <v>0</v>
      </c>
      <c r="CX377" s="53">
        <f t="shared" si="838"/>
        <v>0</v>
      </c>
      <c r="CY377" s="53">
        <f t="shared" si="839"/>
        <v>0</v>
      </c>
      <c r="CZ377" s="53">
        <f t="shared" si="840"/>
        <v>0</v>
      </c>
      <c r="DA377" s="53">
        <f t="shared" si="841"/>
        <v>0</v>
      </c>
      <c r="DB377" s="53">
        <f t="shared" si="842"/>
        <v>0</v>
      </c>
      <c r="DC377" s="53">
        <f t="shared" si="843"/>
        <v>0</v>
      </c>
      <c r="DD377" s="53">
        <f t="shared" si="844"/>
        <v>0</v>
      </c>
      <c r="DE377" s="10">
        <f t="shared" si="822"/>
        <v>0</v>
      </c>
      <c r="DF377" s="54">
        <f t="shared" si="823"/>
        <v>0</v>
      </c>
      <c r="DG377" s="10">
        <f t="shared" si="824"/>
        <v>0</v>
      </c>
      <c r="DH377" s="53" cm="1">
        <f t="array" aca="1" ref="DH377" ca="1">DE377*CELL("contents",$Q377)</f>
        <v>0</v>
      </c>
      <c r="DI377" s="53" cm="1">
        <f t="array" aca="1" ref="DI377" ca="1">DF377*CELL("contents",$Q377)</f>
        <v>0</v>
      </c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>
        <f t="shared" si="825"/>
        <v>0</v>
      </c>
      <c r="DW377" s="51">
        <f t="shared" si="826"/>
        <v>0</v>
      </c>
      <c r="DX377" s="53">
        <f t="shared" si="776"/>
        <v>0</v>
      </c>
      <c r="DY377" s="53">
        <f t="shared" si="777"/>
        <v>0</v>
      </c>
      <c r="DZ377" s="53">
        <f t="shared" si="778"/>
        <v>0</v>
      </c>
      <c r="EA377" s="53">
        <f t="shared" si="779"/>
        <v>0</v>
      </c>
      <c r="EB377" s="53">
        <f t="shared" si="780"/>
        <v>0</v>
      </c>
      <c r="EC377" s="53">
        <f t="shared" si="781"/>
        <v>0</v>
      </c>
      <c r="ED377" s="53">
        <f t="shared" si="782"/>
        <v>0</v>
      </c>
      <c r="EE377" s="53">
        <f t="shared" si="783"/>
        <v>0</v>
      </c>
      <c r="EF377" s="53">
        <f t="shared" si="784"/>
        <v>0</v>
      </c>
      <c r="EG377" s="53">
        <f t="shared" si="785"/>
        <v>0</v>
      </c>
      <c r="EH377" s="53">
        <f t="shared" si="786"/>
        <v>0</v>
      </c>
      <c r="EI377" s="53">
        <f t="shared" si="787"/>
        <v>0</v>
      </c>
      <c r="EJ377" s="10">
        <f t="shared" si="827"/>
        <v>0</v>
      </c>
      <c r="EK377" s="54">
        <f t="shared" si="828"/>
        <v>0</v>
      </c>
      <c r="EL377" s="10">
        <f t="shared" si="829"/>
        <v>0</v>
      </c>
      <c r="EM377" s="53" cm="1">
        <f t="array" aca="1" ref="EM377" ca="1">EJ377*CELL("contents",$Q377)</f>
        <v>0</v>
      </c>
      <c r="EN377" s="53" cm="1">
        <f t="array" aca="1" ref="EN377" ca="1">EK377*CELL("contents",$Q377)</f>
        <v>0</v>
      </c>
      <c r="EO377" s="11">
        <f t="shared" si="830"/>
        <v>2879.9558100000004</v>
      </c>
      <c r="EP377" s="2">
        <v>1</v>
      </c>
      <c r="EQ377" s="2">
        <f t="shared" ref="EQ377:ET377" si="885">EP377*1.0215</f>
        <v>1.0215000000000001</v>
      </c>
      <c r="ER377" s="2">
        <f t="shared" si="885"/>
        <v>1.0434622500000001</v>
      </c>
      <c r="ES377" s="2">
        <f t="shared" si="885"/>
        <v>1.0658966883750003</v>
      </c>
      <c r="ET377" s="2">
        <f t="shared" si="885"/>
        <v>1.0888134671750629</v>
      </c>
      <c r="EU377" s="53">
        <f t="shared" si="789"/>
        <v>0</v>
      </c>
      <c r="EV377" s="53">
        <f t="shared" si="832"/>
        <v>2879.9558100000004</v>
      </c>
      <c r="EW377" s="69">
        <f t="shared" si="790"/>
        <v>0</v>
      </c>
      <c r="EX377" s="69">
        <f t="shared" si="791"/>
        <v>0</v>
      </c>
      <c r="EY377" s="9">
        <f t="shared" si="846"/>
        <v>0</v>
      </c>
      <c r="EZ377" s="9">
        <f t="shared" si="808"/>
        <v>0</v>
      </c>
      <c r="FA377" s="9">
        <f t="shared" si="809"/>
        <v>0</v>
      </c>
      <c r="FB377" s="9">
        <f t="shared" si="810"/>
        <v>0</v>
      </c>
      <c r="FC377" t="s">
        <v>1542</v>
      </c>
    </row>
    <row r="378" spans="1:159" x14ac:dyDescent="0.25">
      <c r="A378" s="2">
        <v>1.2</v>
      </c>
      <c r="B378" s="2" t="s">
        <v>891</v>
      </c>
      <c r="C378" s="4" t="s">
        <v>157</v>
      </c>
      <c r="D378" s="2" t="s">
        <v>892</v>
      </c>
      <c r="E378" s="33" t="s">
        <v>893</v>
      </c>
      <c r="F378" s="2"/>
      <c r="G378" s="4" t="s">
        <v>151</v>
      </c>
      <c r="H378" s="6" t="s">
        <v>163</v>
      </c>
      <c r="I378" s="4" t="s">
        <v>269</v>
      </c>
      <c r="J378" s="7" t="s">
        <v>154</v>
      </c>
      <c r="K378" s="75">
        <v>77</v>
      </c>
      <c r="L378" s="81">
        <v>77</v>
      </c>
      <c r="M378" s="56">
        <v>0</v>
      </c>
      <c r="N378" s="86">
        <v>0</v>
      </c>
      <c r="O378" s="6" t="s">
        <v>155</v>
      </c>
      <c r="P378" s="2" t="s">
        <v>356</v>
      </c>
      <c r="Q378" s="200">
        <f>VLOOKUP(P378,Contingencies!$A$2:$D$7,4,FALSE)</f>
        <v>0.35</v>
      </c>
      <c r="R378" s="53">
        <f t="shared" si="751"/>
        <v>674.91138330000001</v>
      </c>
      <c r="S378" s="67">
        <f t="shared" si="792"/>
        <v>0</v>
      </c>
      <c r="T378" s="4"/>
      <c r="U378" s="2"/>
      <c r="V378" s="2"/>
      <c r="W378" s="2"/>
      <c r="X378" s="2"/>
      <c r="Y378" s="2"/>
      <c r="Z378" s="2"/>
      <c r="AA378" s="2"/>
      <c r="AB378" s="2"/>
      <c r="AC378" s="29"/>
      <c r="AD378" s="29"/>
      <c r="AE378" s="29"/>
      <c r="AF378" s="2"/>
      <c r="AG378" s="2">
        <f t="shared" si="793"/>
        <v>0</v>
      </c>
      <c r="AH378" s="51">
        <f t="shared" si="811"/>
        <v>0</v>
      </c>
      <c r="AI378" s="53">
        <f t="shared" si="752"/>
        <v>0</v>
      </c>
      <c r="AJ378" s="53">
        <f t="shared" si="753"/>
        <v>0</v>
      </c>
      <c r="AK378" s="53">
        <f t="shared" si="754"/>
        <v>0</v>
      </c>
      <c r="AL378" s="53">
        <f t="shared" si="755"/>
        <v>0</v>
      </c>
      <c r="AM378" s="53">
        <f t="shared" si="756"/>
        <v>0</v>
      </c>
      <c r="AN378" s="53">
        <f t="shared" si="757"/>
        <v>0</v>
      </c>
      <c r="AO378" s="53">
        <f t="shared" si="758"/>
        <v>0</v>
      </c>
      <c r="AP378" s="53">
        <f t="shared" si="759"/>
        <v>0</v>
      </c>
      <c r="AQ378" s="53">
        <f t="shared" si="760"/>
        <v>0</v>
      </c>
      <c r="AR378" s="53">
        <f t="shared" si="761"/>
        <v>0</v>
      </c>
      <c r="AS378" s="53">
        <f t="shared" si="762"/>
        <v>0</v>
      </c>
      <c r="AT378" s="53">
        <f t="shared" si="763"/>
        <v>0</v>
      </c>
      <c r="AU378" s="10">
        <f t="shared" si="812"/>
        <v>0</v>
      </c>
      <c r="AV378" s="54">
        <f t="shared" si="833"/>
        <v>0</v>
      </c>
      <c r="AW378" s="10">
        <f t="shared" si="813"/>
        <v>0</v>
      </c>
      <c r="AX378" s="53" cm="1">
        <f t="array" aca="1" ref="AX378" ca="1">AU378*CELL("contents",$Q378)</f>
        <v>0</v>
      </c>
      <c r="AY378" s="53" cm="1">
        <f t="array" aca="1" ref="AY378" ca="1">AV378*CELL("contents",$Q378)</f>
        <v>0</v>
      </c>
      <c r="AZ378" s="2"/>
      <c r="BA378" s="2"/>
      <c r="BB378" s="2"/>
      <c r="BC378" s="2"/>
      <c r="BD378" s="2"/>
      <c r="BE378" s="2"/>
      <c r="BF378" s="4">
        <v>24</v>
      </c>
      <c r="BG378" s="2"/>
      <c r="BH378" s="2"/>
      <c r="BI378" s="2"/>
      <c r="BJ378" s="2"/>
      <c r="BK378" s="2"/>
      <c r="BL378" s="2">
        <f t="shared" si="814"/>
        <v>24</v>
      </c>
      <c r="BM378" s="51">
        <f t="shared" si="815"/>
        <v>0.16</v>
      </c>
      <c r="BN378" s="53">
        <f t="shared" si="764"/>
        <v>0</v>
      </c>
      <c r="BO378" s="53">
        <f t="shared" si="765"/>
        <v>0</v>
      </c>
      <c r="BP378" s="53">
        <f t="shared" si="766"/>
        <v>0</v>
      </c>
      <c r="BQ378" s="53">
        <f t="shared" si="767"/>
        <v>0</v>
      </c>
      <c r="BR378" s="53">
        <f t="shared" si="768"/>
        <v>0</v>
      </c>
      <c r="BS378" s="53">
        <f t="shared" si="769"/>
        <v>0</v>
      </c>
      <c r="BT378" s="53">
        <f t="shared" si="770"/>
        <v>1928.3182380000003</v>
      </c>
      <c r="BU378" s="53">
        <f t="shared" si="771"/>
        <v>0</v>
      </c>
      <c r="BV378" s="53">
        <f t="shared" si="772"/>
        <v>0</v>
      </c>
      <c r="BW378" s="53">
        <f t="shared" si="773"/>
        <v>0</v>
      </c>
      <c r="BX378" s="53">
        <f t="shared" si="774"/>
        <v>0</v>
      </c>
      <c r="BY378" s="53">
        <f t="shared" si="775"/>
        <v>0</v>
      </c>
      <c r="BZ378" s="10">
        <f t="shared" si="816"/>
        <v>1928.3182380000003</v>
      </c>
      <c r="CA378" s="54">
        <f t="shared" si="817"/>
        <v>0</v>
      </c>
      <c r="CB378" s="10">
        <f t="shared" si="818"/>
        <v>1928.3182380000003</v>
      </c>
      <c r="CC378" s="53" cm="1">
        <f t="array" aca="1" ref="CC378" ca="1">BZ378*CELL("contents",$Q378)</f>
        <v>674.91138330000001</v>
      </c>
      <c r="CD378" s="53" cm="1">
        <f t="array" aca="1" ref="CD378" ca="1">CA378*CELL("contents",$Q378)</f>
        <v>0</v>
      </c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>
        <f t="shared" si="819"/>
        <v>0</v>
      </c>
      <c r="CR378" s="51">
        <f t="shared" si="820"/>
        <v>0</v>
      </c>
      <c r="CS378" s="53">
        <f t="shared" si="821"/>
        <v>0</v>
      </c>
      <c r="CT378" s="53">
        <f t="shared" si="834"/>
        <v>0</v>
      </c>
      <c r="CU378" s="53">
        <f t="shared" si="835"/>
        <v>0</v>
      </c>
      <c r="CV378" s="53">
        <f t="shared" si="836"/>
        <v>0</v>
      </c>
      <c r="CW378" s="53">
        <f t="shared" si="837"/>
        <v>0</v>
      </c>
      <c r="CX378" s="53">
        <f t="shared" si="838"/>
        <v>0</v>
      </c>
      <c r="CY378" s="53">
        <f t="shared" si="839"/>
        <v>0</v>
      </c>
      <c r="CZ378" s="53">
        <f t="shared" si="840"/>
        <v>0</v>
      </c>
      <c r="DA378" s="53">
        <f t="shared" si="841"/>
        <v>0</v>
      </c>
      <c r="DB378" s="53">
        <f t="shared" si="842"/>
        <v>0</v>
      </c>
      <c r="DC378" s="53">
        <f t="shared" si="843"/>
        <v>0</v>
      </c>
      <c r="DD378" s="53">
        <f t="shared" si="844"/>
        <v>0</v>
      </c>
      <c r="DE378" s="10">
        <f t="shared" si="822"/>
        <v>0</v>
      </c>
      <c r="DF378" s="54">
        <f t="shared" si="823"/>
        <v>0</v>
      </c>
      <c r="DG378" s="10">
        <f t="shared" si="824"/>
        <v>0</v>
      </c>
      <c r="DH378" s="53" cm="1">
        <f t="array" aca="1" ref="DH378" ca="1">DE378*CELL("contents",$Q378)</f>
        <v>0</v>
      </c>
      <c r="DI378" s="53" cm="1">
        <f t="array" aca="1" ref="DI378" ca="1">DF378*CELL("contents",$Q378)</f>
        <v>0</v>
      </c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>
        <f t="shared" si="825"/>
        <v>0</v>
      </c>
      <c r="DW378" s="51">
        <f t="shared" si="826"/>
        <v>0</v>
      </c>
      <c r="DX378" s="53">
        <f t="shared" si="776"/>
        <v>0</v>
      </c>
      <c r="DY378" s="53">
        <f t="shared" si="777"/>
        <v>0</v>
      </c>
      <c r="DZ378" s="53">
        <f t="shared" si="778"/>
        <v>0</v>
      </c>
      <c r="EA378" s="53">
        <f t="shared" si="779"/>
        <v>0</v>
      </c>
      <c r="EB378" s="53">
        <f t="shared" si="780"/>
        <v>0</v>
      </c>
      <c r="EC378" s="53">
        <f t="shared" si="781"/>
        <v>0</v>
      </c>
      <c r="ED378" s="53">
        <f t="shared" si="782"/>
        <v>0</v>
      </c>
      <c r="EE378" s="53">
        <f t="shared" si="783"/>
        <v>0</v>
      </c>
      <c r="EF378" s="53">
        <f t="shared" si="784"/>
        <v>0</v>
      </c>
      <c r="EG378" s="53">
        <f t="shared" si="785"/>
        <v>0</v>
      </c>
      <c r="EH378" s="53">
        <f t="shared" si="786"/>
        <v>0</v>
      </c>
      <c r="EI378" s="53">
        <f t="shared" si="787"/>
        <v>0</v>
      </c>
      <c r="EJ378" s="10">
        <f t="shared" si="827"/>
        <v>0</v>
      </c>
      <c r="EK378" s="54">
        <f t="shared" si="828"/>
        <v>0</v>
      </c>
      <c r="EL378" s="10">
        <f t="shared" si="829"/>
        <v>0</v>
      </c>
      <c r="EM378" s="53" cm="1">
        <f t="array" aca="1" ref="EM378" ca="1">EJ378*CELL("contents",$Q378)</f>
        <v>0</v>
      </c>
      <c r="EN378" s="53" cm="1">
        <f t="array" aca="1" ref="EN378" ca="1">EK378*CELL("contents",$Q378)</f>
        <v>0</v>
      </c>
      <c r="EO378" s="11">
        <f t="shared" si="830"/>
        <v>1928.3182380000003</v>
      </c>
      <c r="EP378" s="2">
        <v>1</v>
      </c>
      <c r="EQ378" s="2">
        <f t="shared" ref="EQ378:ET378" si="886">EP378*1.0215</f>
        <v>1.0215000000000001</v>
      </c>
      <c r="ER378" s="2">
        <f t="shared" si="886"/>
        <v>1.0434622500000001</v>
      </c>
      <c r="ES378" s="2">
        <f t="shared" si="886"/>
        <v>1.0658966883750003</v>
      </c>
      <c r="ET378" s="2">
        <f t="shared" si="886"/>
        <v>1.0888134671750629</v>
      </c>
      <c r="EU378" s="53">
        <f t="shared" si="789"/>
        <v>0</v>
      </c>
      <c r="EV378" s="53">
        <f t="shared" si="832"/>
        <v>1928.3182380000003</v>
      </c>
      <c r="EW378" s="69">
        <f t="shared" si="790"/>
        <v>0</v>
      </c>
      <c r="EX378" s="69">
        <f t="shared" si="791"/>
        <v>0</v>
      </c>
      <c r="EY378" s="9">
        <f t="shared" si="846"/>
        <v>0</v>
      </c>
      <c r="EZ378" s="9">
        <f t="shared" si="808"/>
        <v>0</v>
      </c>
      <c r="FA378" s="9">
        <f t="shared" si="809"/>
        <v>0</v>
      </c>
      <c r="FB378" s="9">
        <f t="shared" si="810"/>
        <v>0</v>
      </c>
      <c r="FC378" t="s">
        <v>1542</v>
      </c>
    </row>
    <row r="379" spans="1:159" x14ac:dyDescent="0.25">
      <c r="A379" s="2">
        <v>1.2</v>
      </c>
      <c r="B379" s="2" t="s">
        <v>891</v>
      </c>
      <c r="C379" s="4" t="s">
        <v>157</v>
      </c>
      <c r="D379" s="2" t="s">
        <v>892</v>
      </c>
      <c r="E379" s="33" t="s">
        <v>893</v>
      </c>
      <c r="F379" s="2"/>
      <c r="G379" s="4" t="s">
        <v>347</v>
      </c>
      <c r="H379" s="6" t="s">
        <v>347</v>
      </c>
      <c r="I379" s="4"/>
      <c r="J379" s="4" t="s">
        <v>154</v>
      </c>
      <c r="K379" s="75"/>
      <c r="L379" s="80">
        <v>1</v>
      </c>
      <c r="M379" s="56">
        <v>0</v>
      </c>
      <c r="N379" s="86">
        <v>0.53</v>
      </c>
      <c r="O379" s="6" t="s">
        <v>155</v>
      </c>
      <c r="P379" s="2" t="s">
        <v>356</v>
      </c>
      <c r="Q379" s="200">
        <f>VLOOKUP(P379,Contingencies!$A$2:$D$7,4,FALSE)</f>
        <v>0.35</v>
      </c>
      <c r="R379" s="53">
        <f t="shared" si="751"/>
        <v>1750</v>
      </c>
      <c r="S379" s="67">
        <f t="shared" si="792"/>
        <v>0</v>
      </c>
      <c r="T379" s="4"/>
      <c r="U379" s="2"/>
      <c r="V379" s="2"/>
      <c r="W379" s="2"/>
      <c r="X379" s="2"/>
      <c r="Y379" s="2"/>
      <c r="Z379" s="2"/>
      <c r="AA379" s="2"/>
      <c r="AB379" s="2"/>
      <c r="AC379" s="29"/>
      <c r="AD379" s="29"/>
      <c r="AE379" s="29"/>
      <c r="AF379" s="2"/>
      <c r="AG379" s="2">
        <f t="shared" si="793"/>
        <v>0</v>
      </c>
      <c r="AH379" s="51">
        <f t="shared" si="811"/>
        <v>0</v>
      </c>
      <c r="AI379" s="53">
        <f t="shared" si="752"/>
        <v>0</v>
      </c>
      <c r="AJ379" s="53">
        <f t="shared" si="753"/>
        <v>0</v>
      </c>
      <c r="AK379" s="53">
        <f t="shared" si="754"/>
        <v>0</v>
      </c>
      <c r="AL379" s="53">
        <f t="shared" si="755"/>
        <v>0</v>
      </c>
      <c r="AM379" s="53">
        <f t="shared" si="756"/>
        <v>0</v>
      </c>
      <c r="AN379" s="53">
        <f t="shared" si="757"/>
        <v>0</v>
      </c>
      <c r="AO379" s="53">
        <f t="shared" si="758"/>
        <v>0</v>
      </c>
      <c r="AP379" s="53">
        <f t="shared" si="759"/>
        <v>0</v>
      </c>
      <c r="AQ379" s="53">
        <f t="shared" si="760"/>
        <v>0</v>
      </c>
      <c r="AR379" s="53">
        <f t="shared" si="761"/>
        <v>0</v>
      </c>
      <c r="AS379" s="53">
        <f t="shared" si="762"/>
        <v>0</v>
      </c>
      <c r="AT379" s="53">
        <f t="shared" si="763"/>
        <v>0</v>
      </c>
      <c r="AU379" s="10">
        <f t="shared" si="812"/>
        <v>0</v>
      </c>
      <c r="AV379" s="54">
        <f t="shared" si="833"/>
        <v>0</v>
      </c>
      <c r="AW379" s="10">
        <f t="shared" si="813"/>
        <v>0</v>
      </c>
      <c r="AX379" s="53" cm="1">
        <f t="array" aca="1" ref="AX379" ca="1">AU379*CELL("contents",$Q379)</f>
        <v>0</v>
      </c>
      <c r="AY379" s="53" cm="1">
        <f t="array" aca="1" ref="AY379" ca="1">AV379*CELL("contents",$Q379)</f>
        <v>0</v>
      </c>
      <c r="AZ379" s="2"/>
      <c r="BA379" s="2"/>
      <c r="BB379" s="2"/>
      <c r="BC379" s="2"/>
      <c r="BD379" s="2"/>
      <c r="BE379" s="2"/>
      <c r="BF379" s="4">
        <v>5000</v>
      </c>
      <c r="BG379" s="2"/>
      <c r="BH379" s="2"/>
      <c r="BI379" s="2"/>
      <c r="BJ379" s="2"/>
      <c r="BK379" s="2"/>
      <c r="BL379" s="2">
        <f t="shared" si="814"/>
        <v>0</v>
      </c>
      <c r="BM379" s="51">
        <f t="shared" si="815"/>
        <v>0</v>
      </c>
      <c r="BN379" s="53">
        <f t="shared" si="764"/>
        <v>0</v>
      </c>
      <c r="BO379" s="53">
        <f t="shared" si="765"/>
        <v>0</v>
      </c>
      <c r="BP379" s="53">
        <f t="shared" si="766"/>
        <v>0</v>
      </c>
      <c r="BQ379" s="53">
        <f t="shared" si="767"/>
        <v>0</v>
      </c>
      <c r="BR379" s="53">
        <f t="shared" si="768"/>
        <v>0</v>
      </c>
      <c r="BS379" s="53">
        <f t="shared" si="769"/>
        <v>0</v>
      </c>
      <c r="BT379" s="53">
        <f t="shared" si="770"/>
        <v>5000</v>
      </c>
      <c r="BU379" s="53">
        <f t="shared" si="771"/>
        <v>0</v>
      </c>
      <c r="BV379" s="53">
        <f t="shared" si="772"/>
        <v>0</v>
      </c>
      <c r="BW379" s="53">
        <f t="shared" si="773"/>
        <v>0</v>
      </c>
      <c r="BX379" s="53">
        <f t="shared" si="774"/>
        <v>0</v>
      </c>
      <c r="BY379" s="53">
        <f t="shared" si="775"/>
        <v>0</v>
      </c>
      <c r="BZ379" s="10">
        <f t="shared" si="816"/>
        <v>5000</v>
      </c>
      <c r="CA379" s="54">
        <f t="shared" si="817"/>
        <v>0</v>
      </c>
      <c r="CB379" s="10">
        <f t="shared" si="818"/>
        <v>5000</v>
      </c>
      <c r="CC379" s="53" cm="1">
        <f t="array" aca="1" ref="CC379" ca="1">BZ379*CELL("contents",$Q379)</f>
        <v>1750</v>
      </c>
      <c r="CD379" s="53" cm="1">
        <f t="array" aca="1" ref="CD379" ca="1">CA379*CELL("contents",$Q379)</f>
        <v>0</v>
      </c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>
        <f t="shared" si="819"/>
        <v>0</v>
      </c>
      <c r="CR379" s="51">
        <f t="shared" si="820"/>
        <v>0</v>
      </c>
      <c r="CS379" s="53">
        <f t="shared" si="821"/>
        <v>0</v>
      </c>
      <c r="CT379" s="53">
        <f t="shared" si="834"/>
        <v>0</v>
      </c>
      <c r="CU379" s="53">
        <f t="shared" si="835"/>
        <v>0</v>
      </c>
      <c r="CV379" s="53">
        <f t="shared" si="836"/>
        <v>0</v>
      </c>
      <c r="CW379" s="53">
        <f t="shared" si="837"/>
        <v>0</v>
      </c>
      <c r="CX379" s="53">
        <f t="shared" si="838"/>
        <v>0</v>
      </c>
      <c r="CY379" s="53">
        <f t="shared" si="839"/>
        <v>0</v>
      </c>
      <c r="CZ379" s="53">
        <f t="shared" si="840"/>
        <v>0</v>
      </c>
      <c r="DA379" s="53">
        <f t="shared" si="841"/>
        <v>0</v>
      </c>
      <c r="DB379" s="53">
        <f t="shared" si="842"/>
        <v>0</v>
      </c>
      <c r="DC379" s="53">
        <f t="shared" si="843"/>
        <v>0</v>
      </c>
      <c r="DD379" s="53">
        <f t="shared" si="844"/>
        <v>0</v>
      </c>
      <c r="DE379" s="10">
        <f t="shared" si="822"/>
        <v>0</v>
      </c>
      <c r="DF379" s="54">
        <f t="shared" si="823"/>
        <v>0</v>
      </c>
      <c r="DG379" s="10">
        <f t="shared" si="824"/>
        <v>0</v>
      </c>
      <c r="DH379" s="53" cm="1">
        <f t="array" aca="1" ref="DH379" ca="1">DE379*CELL("contents",$Q379)</f>
        <v>0</v>
      </c>
      <c r="DI379" s="53" cm="1">
        <f t="array" aca="1" ref="DI379" ca="1">DF379*CELL("contents",$Q379)</f>
        <v>0</v>
      </c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>
        <f t="shared" si="825"/>
        <v>0</v>
      </c>
      <c r="DW379" s="51">
        <f t="shared" si="826"/>
        <v>0</v>
      </c>
      <c r="DX379" s="53">
        <f t="shared" si="776"/>
        <v>0</v>
      </c>
      <c r="DY379" s="53">
        <f t="shared" si="777"/>
        <v>0</v>
      </c>
      <c r="DZ379" s="53">
        <f t="shared" si="778"/>
        <v>0</v>
      </c>
      <c r="EA379" s="53">
        <f t="shared" si="779"/>
        <v>0</v>
      </c>
      <c r="EB379" s="53">
        <f t="shared" si="780"/>
        <v>0</v>
      </c>
      <c r="EC379" s="53">
        <f t="shared" si="781"/>
        <v>0</v>
      </c>
      <c r="ED379" s="53">
        <f t="shared" si="782"/>
        <v>0</v>
      </c>
      <c r="EE379" s="53">
        <f t="shared" si="783"/>
        <v>0</v>
      </c>
      <c r="EF379" s="53">
        <f t="shared" si="784"/>
        <v>0</v>
      </c>
      <c r="EG379" s="53">
        <f t="shared" si="785"/>
        <v>0</v>
      </c>
      <c r="EH379" s="53">
        <f t="shared" si="786"/>
        <v>0</v>
      </c>
      <c r="EI379" s="53">
        <f t="shared" si="787"/>
        <v>0</v>
      </c>
      <c r="EJ379" s="10">
        <f t="shared" si="827"/>
        <v>0</v>
      </c>
      <c r="EK379" s="54">
        <f t="shared" si="828"/>
        <v>0</v>
      </c>
      <c r="EL379" s="10">
        <f t="shared" si="829"/>
        <v>0</v>
      </c>
      <c r="EM379" s="53" cm="1">
        <f t="array" aca="1" ref="EM379" ca="1">EJ379*CELL("contents",$Q379)</f>
        <v>0</v>
      </c>
      <c r="EN379" s="53" cm="1">
        <f t="array" aca="1" ref="EN379" ca="1">EK379*CELL("contents",$Q379)</f>
        <v>0</v>
      </c>
      <c r="EO379" s="11">
        <f t="shared" si="830"/>
        <v>5000</v>
      </c>
      <c r="EP379" s="2">
        <v>1</v>
      </c>
      <c r="EQ379" s="2">
        <f t="shared" ref="EQ379:ET379" si="887">EP379*1.0215</f>
        <v>1.0215000000000001</v>
      </c>
      <c r="ER379" s="2">
        <f t="shared" si="887"/>
        <v>1.0434622500000001</v>
      </c>
      <c r="ES379" s="2">
        <f t="shared" si="887"/>
        <v>1.0658966883750003</v>
      </c>
      <c r="ET379" s="2">
        <f t="shared" si="887"/>
        <v>1.0888134671750629</v>
      </c>
      <c r="EU379" s="53">
        <f t="shared" si="789"/>
        <v>0</v>
      </c>
      <c r="EV379" s="53">
        <f t="shared" si="832"/>
        <v>0</v>
      </c>
      <c r="EW379" s="69">
        <f t="shared" si="790"/>
        <v>0</v>
      </c>
      <c r="EX379" s="69">
        <f t="shared" si="791"/>
        <v>0</v>
      </c>
      <c r="EY379" s="9">
        <f t="shared" si="846"/>
        <v>0</v>
      </c>
      <c r="EZ379" s="9">
        <f t="shared" si="808"/>
        <v>0</v>
      </c>
      <c r="FA379" s="9">
        <f t="shared" si="809"/>
        <v>0</v>
      </c>
      <c r="FB379" s="9">
        <f t="shared" si="810"/>
        <v>0</v>
      </c>
      <c r="FC379" t="s">
        <v>1542</v>
      </c>
    </row>
    <row r="380" spans="1:159" x14ac:dyDescent="0.25">
      <c r="A380" s="2">
        <v>1.2</v>
      </c>
      <c r="B380" s="2" t="s">
        <v>894</v>
      </c>
      <c r="C380" s="4" t="s">
        <v>157</v>
      </c>
      <c r="D380" s="2" t="s">
        <v>895</v>
      </c>
      <c r="E380" s="33" t="s">
        <v>896</v>
      </c>
      <c r="F380" s="2"/>
      <c r="G380" s="4" t="s">
        <v>151</v>
      </c>
      <c r="H380" s="6" t="s">
        <v>163</v>
      </c>
      <c r="I380" s="4" t="s">
        <v>167</v>
      </c>
      <c r="J380" s="7" t="s">
        <v>154</v>
      </c>
      <c r="K380" s="75">
        <v>115</v>
      </c>
      <c r="L380" s="81">
        <v>115</v>
      </c>
      <c r="M380" s="56">
        <v>0</v>
      </c>
      <c r="N380" s="86">
        <v>0</v>
      </c>
      <c r="O380" s="6" t="s">
        <v>155</v>
      </c>
      <c r="P380" s="2" t="s">
        <v>356</v>
      </c>
      <c r="Q380" s="200">
        <f>VLOOKUP(P380,Contingencies!$A$2:$D$7,4,FALSE)</f>
        <v>0.35</v>
      </c>
      <c r="R380" s="53">
        <f t="shared" si="751"/>
        <v>1029.6562009702502</v>
      </c>
      <c r="S380" s="67">
        <f t="shared" si="792"/>
        <v>0</v>
      </c>
      <c r="T380" s="4"/>
      <c r="U380" s="2"/>
      <c r="V380" s="2"/>
      <c r="W380" s="2"/>
      <c r="X380" s="2"/>
      <c r="Y380" s="2"/>
      <c r="Z380" s="2"/>
      <c r="AA380" s="2"/>
      <c r="AB380" s="2"/>
      <c r="AC380" s="29"/>
      <c r="AD380" s="29"/>
      <c r="AE380" s="29"/>
      <c r="AF380" s="2"/>
      <c r="AG380" s="2">
        <f t="shared" si="793"/>
        <v>0</v>
      </c>
      <c r="AH380" s="51">
        <f t="shared" si="811"/>
        <v>0</v>
      </c>
      <c r="AI380" s="53">
        <f t="shared" si="752"/>
        <v>0</v>
      </c>
      <c r="AJ380" s="53">
        <f t="shared" si="753"/>
        <v>0</v>
      </c>
      <c r="AK380" s="53">
        <f t="shared" si="754"/>
        <v>0</v>
      </c>
      <c r="AL380" s="53">
        <f t="shared" si="755"/>
        <v>0</v>
      </c>
      <c r="AM380" s="53">
        <f t="shared" si="756"/>
        <v>0</v>
      </c>
      <c r="AN380" s="53">
        <f t="shared" si="757"/>
        <v>0</v>
      </c>
      <c r="AO380" s="53">
        <f t="shared" si="758"/>
        <v>0</v>
      </c>
      <c r="AP380" s="53">
        <f t="shared" si="759"/>
        <v>0</v>
      </c>
      <c r="AQ380" s="53">
        <f t="shared" si="760"/>
        <v>0</v>
      </c>
      <c r="AR380" s="53">
        <f t="shared" si="761"/>
        <v>0</v>
      </c>
      <c r="AS380" s="53">
        <f t="shared" si="762"/>
        <v>0</v>
      </c>
      <c r="AT380" s="53">
        <f t="shared" si="763"/>
        <v>0</v>
      </c>
      <c r="AU380" s="10">
        <f t="shared" si="812"/>
        <v>0</v>
      </c>
      <c r="AV380" s="54">
        <f t="shared" si="833"/>
        <v>0</v>
      </c>
      <c r="AW380" s="10">
        <f t="shared" si="813"/>
        <v>0</v>
      </c>
      <c r="AX380" s="53" cm="1">
        <f t="array" aca="1" ref="AX380" ca="1">AU380*CELL("contents",$Q380)</f>
        <v>0</v>
      </c>
      <c r="AY380" s="53" cm="1">
        <f t="array" aca="1" ref="AY380" ca="1">AV380*CELL("contents",$Q380)</f>
        <v>0</v>
      </c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>
        <f t="shared" si="814"/>
        <v>0</v>
      </c>
      <c r="BM380" s="51">
        <f t="shared" si="815"/>
        <v>0</v>
      </c>
      <c r="BN380" s="53">
        <f t="shared" si="764"/>
        <v>0</v>
      </c>
      <c r="BO380" s="53">
        <f t="shared" si="765"/>
        <v>0</v>
      </c>
      <c r="BP380" s="53">
        <f t="shared" si="766"/>
        <v>0</v>
      </c>
      <c r="BQ380" s="53">
        <f t="shared" si="767"/>
        <v>0</v>
      </c>
      <c r="BR380" s="53">
        <f t="shared" si="768"/>
        <v>0</v>
      </c>
      <c r="BS380" s="53">
        <f t="shared" si="769"/>
        <v>0</v>
      </c>
      <c r="BT380" s="53">
        <f t="shared" si="770"/>
        <v>0</v>
      </c>
      <c r="BU380" s="53">
        <f t="shared" si="771"/>
        <v>0</v>
      </c>
      <c r="BV380" s="53">
        <f t="shared" si="772"/>
        <v>0</v>
      </c>
      <c r="BW380" s="53">
        <f t="shared" si="773"/>
        <v>0</v>
      </c>
      <c r="BX380" s="53">
        <f t="shared" si="774"/>
        <v>0</v>
      </c>
      <c r="BY380" s="53">
        <f t="shared" si="775"/>
        <v>0</v>
      </c>
      <c r="BZ380" s="10">
        <f t="shared" si="816"/>
        <v>0</v>
      </c>
      <c r="CA380" s="54">
        <f t="shared" si="817"/>
        <v>0</v>
      </c>
      <c r="CB380" s="10">
        <f t="shared" si="818"/>
        <v>0</v>
      </c>
      <c r="CC380" s="53" cm="1">
        <f t="array" aca="1" ref="CC380" ca="1">BZ380*CELL("contents",$Q380)</f>
        <v>0</v>
      </c>
      <c r="CD380" s="53" cm="1">
        <f t="array" aca="1" ref="CD380" ca="1">CA380*CELL("contents",$Q380)</f>
        <v>0</v>
      </c>
      <c r="CE380" s="2"/>
      <c r="CF380" s="2"/>
      <c r="CG380" s="2"/>
      <c r="CH380" s="2"/>
      <c r="CI380" s="2"/>
      <c r="CJ380" s="2"/>
      <c r="CK380" s="4">
        <v>24</v>
      </c>
      <c r="CL380" s="2"/>
      <c r="CM380" s="2"/>
      <c r="CN380" s="2"/>
      <c r="CO380" s="2"/>
      <c r="CP380" s="2"/>
      <c r="CQ380" s="2">
        <f t="shared" si="819"/>
        <v>24</v>
      </c>
      <c r="CR380" s="51">
        <f t="shared" si="820"/>
        <v>0.16</v>
      </c>
      <c r="CS380" s="53">
        <f t="shared" si="821"/>
        <v>0</v>
      </c>
      <c r="CT380" s="53">
        <f t="shared" si="834"/>
        <v>0</v>
      </c>
      <c r="CU380" s="53">
        <f t="shared" si="835"/>
        <v>0</v>
      </c>
      <c r="CV380" s="53">
        <f t="shared" si="836"/>
        <v>0</v>
      </c>
      <c r="CW380" s="53">
        <f t="shared" si="837"/>
        <v>0</v>
      </c>
      <c r="CX380" s="53">
        <f t="shared" si="838"/>
        <v>0</v>
      </c>
      <c r="CY380" s="53">
        <f t="shared" si="839"/>
        <v>2941.8748599150008</v>
      </c>
      <c r="CZ380" s="53">
        <f t="shared" si="840"/>
        <v>0</v>
      </c>
      <c r="DA380" s="53">
        <f t="shared" si="841"/>
        <v>0</v>
      </c>
      <c r="DB380" s="53">
        <f t="shared" si="842"/>
        <v>0</v>
      </c>
      <c r="DC380" s="53">
        <f t="shared" si="843"/>
        <v>0</v>
      </c>
      <c r="DD380" s="53">
        <f t="shared" si="844"/>
        <v>0</v>
      </c>
      <c r="DE380" s="10">
        <f t="shared" si="822"/>
        <v>2941.8748599150008</v>
      </c>
      <c r="DF380" s="54">
        <f t="shared" si="823"/>
        <v>0</v>
      </c>
      <c r="DG380" s="10">
        <f t="shared" si="824"/>
        <v>2941.8748599150008</v>
      </c>
      <c r="DH380" s="53" cm="1">
        <f t="array" aca="1" ref="DH380" ca="1">DE380*CELL("contents",$Q380)</f>
        <v>1029.6562009702502</v>
      </c>
      <c r="DI380" s="53" cm="1">
        <f t="array" aca="1" ref="DI380" ca="1">DF380*CELL("contents",$Q380)</f>
        <v>0</v>
      </c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>
        <f t="shared" si="825"/>
        <v>0</v>
      </c>
      <c r="DW380" s="51">
        <f t="shared" si="826"/>
        <v>0</v>
      </c>
      <c r="DX380" s="53">
        <f t="shared" si="776"/>
        <v>0</v>
      </c>
      <c r="DY380" s="53">
        <f t="shared" si="777"/>
        <v>0</v>
      </c>
      <c r="DZ380" s="53">
        <f t="shared" si="778"/>
        <v>0</v>
      </c>
      <c r="EA380" s="53">
        <f t="shared" si="779"/>
        <v>0</v>
      </c>
      <c r="EB380" s="53">
        <f t="shared" si="780"/>
        <v>0</v>
      </c>
      <c r="EC380" s="53">
        <f t="shared" si="781"/>
        <v>0</v>
      </c>
      <c r="ED380" s="53">
        <f t="shared" si="782"/>
        <v>0</v>
      </c>
      <c r="EE380" s="53">
        <f t="shared" si="783"/>
        <v>0</v>
      </c>
      <c r="EF380" s="53">
        <f t="shared" si="784"/>
        <v>0</v>
      </c>
      <c r="EG380" s="53">
        <f t="shared" si="785"/>
        <v>0</v>
      </c>
      <c r="EH380" s="53">
        <f t="shared" si="786"/>
        <v>0</v>
      </c>
      <c r="EI380" s="53">
        <f t="shared" si="787"/>
        <v>0</v>
      </c>
      <c r="EJ380" s="10">
        <f t="shared" si="827"/>
        <v>0</v>
      </c>
      <c r="EK380" s="54">
        <f t="shared" si="828"/>
        <v>0</v>
      </c>
      <c r="EL380" s="10">
        <f t="shared" si="829"/>
        <v>0</v>
      </c>
      <c r="EM380" s="53" cm="1">
        <f t="array" aca="1" ref="EM380" ca="1">EJ380*CELL("contents",$Q380)</f>
        <v>0</v>
      </c>
      <c r="EN380" s="53" cm="1">
        <f t="array" aca="1" ref="EN380" ca="1">EK380*CELL("contents",$Q380)</f>
        <v>0</v>
      </c>
      <c r="EO380" s="11">
        <f t="shared" si="830"/>
        <v>2941.8748599150008</v>
      </c>
      <c r="EP380" s="2">
        <v>1</v>
      </c>
      <c r="EQ380" s="2">
        <f t="shared" ref="EQ380:ET380" si="888">EP380*1.0215</f>
        <v>1.0215000000000001</v>
      </c>
      <c r="ER380" s="2">
        <f t="shared" si="888"/>
        <v>1.0434622500000001</v>
      </c>
      <c r="ES380" s="2">
        <f t="shared" si="888"/>
        <v>1.0658966883750003</v>
      </c>
      <c r="ET380" s="2">
        <f t="shared" si="888"/>
        <v>1.0888134671750629</v>
      </c>
      <c r="EU380" s="53">
        <f t="shared" si="789"/>
        <v>0</v>
      </c>
      <c r="EV380" s="53">
        <f t="shared" si="832"/>
        <v>0</v>
      </c>
      <c r="EW380" s="69">
        <f t="shared" si="790"/>
        <v>2941.8748599150008</v>
      </c>
      <c r="EX380" s="69">
        <f t="shared" si="791"/>
        <v>0</v>
      </c>
      <c r="EY380" s="9">
        <f t="shared" si="846"/>
        <v>0</v>
      </c>
      <c r="EZ380" s="9">
        <f t="shared" si="808"/>
        <v>0</v>
      </c>
      <c r="FA380" s="9">
        <f t="shared" si="809"/>
        <v>0</v>
      </c>
      <c r="FB380" s="9">
        <f t="shared" si="810"/>
        <v>0</v>
      </c>
      <c r="FC380" t="s">
        <v>1542</v>
      </c>
    </row>
    <row r="381" spans="1:159" x14ac:dyDescent="0.25">
      <c r="A381" s="2">
        <v>1.2</v>
      </c>
      <c r="B381" s="2" t="s">
        <v>894</v>
      </c>
      <c r="C381" s="4" t="s">
        <v>157</v>
      </c>
      <c r="D381" s="2" t="s">
        <v>895</v>
      </c>
      <c r="E381" s="33" t="s">
        <v>896</v>
      </c>
      <c r="F381" s="2"/>
      <c r="G381" s="4" t="s">
        <v>151</v>
      </c>
      <c r="H381" s="6" t="s">
        <v>163</v>
      </c>
      <c r="I381" s="4" t="s">
        <v>269</v>
      </c>
      <c r="J381" s="7" t="s">
        <v>154</v>
      </c>
      <c r="K381" s="75">
        <v>77</v>
      </c>
      <c r="L381" s="81">
        <v>77</v>
      </c>
      <c r="M381" s="57">
        <v>0</v>
      </c>
      <c r="N381" s="86">
        <v>0</v>
      </c>
      <c r="O381" s="6" t="s">
        <v>155</v>
      </c>
      <c r="P381" s="2" t="s">
        <v>356</v>
      </c>
      <c r="Q381" s="200">
        <f>VLOOKUP(P381,Contingencies!$A$2:$D$7,4,FALSE)</f>
        <v>0.35</v>
      </c>
      <c r="R381" s="53">
        <f t="shared" si="751"/>
        <v>689.42197804095008</v>
      </c>
      <c r="S381" s="67">
        <f t="shared" si="792"/>
        <v>0</v>
      </c>
      <c r="T381" s="4"/>
      <c r="U381" s="2"/>
      <c r="V381" s="2"/>
      <c r="W381" s="2"/>
      <c r="X381" s="2"/>
      <c r="Y381" s="2"/>
      <c r="Z381" s="2"/>
      <c r="AA381" s="2"/>
      <c r="AB381" s="2"/>
      <c r="AC381" s="29"/>
      <c r="AD381" s="29"/>
      <c r="AE381" s="29"/>
      <c r="AF381" s="2"/>
      <c r="AG381" s="2">
        <f t="shared" si="793"/>
        <v>0</v>
      </c>
      <c r="AH381" s="51">
        <f t="shared" si="811"/>
        <v>0</v>
      </c>
      <c r="AI381" s="53">
        <f t="shared" si="752"/>
        <v>0</v>
      </c>
      <c r="AJ381" s="53">
        <f t="shared" si="753"/>
        <v>0</v>
      </c>
      <c r="AK381" s="53">
        <f t="shared" si="754"/>
        <v>0</v>
      </c>
      <c r="AL381" s="53">
        <f t="shared" si="755"/>
        <v>0</v>
      </c>
      <c r="AM381" s="53">
        <f t="shared" si="756"/>
        <v>0</v>
      </c>
      <c r="AN381" s="53">
        <f t="shared" si="757"/>
        <v>0</v>
      </c>
      <c r="AO381" s="53">
        <f t="shared" si="758"/>
        <v>0</v>
      </c>
      <c r="AP381" s="53">
        <f t="shared" si="759"/>
        <v>0</v>
      </c>
      <c r="AQ381" s="53">
        <f t="shared" si="760"/>
        <v>0</v>
      </c>
      <c r="AR381" s="53">
        <f t="shared" si="761"/>
        <v>0</v>
      </c>
      <c r="AS381" s="53">
        <f t="shared" si="762"/>
        <v>0</v>
      </c>
      <c r="AT381" s="53">
        <f t="shared" si="763"/>
        <v>0</v>
      </c>
      <c r="AU381" s="10">
        <f t="shared" si="812"/>
        <v>0</v>
      </c>
      <c r="AV381" s="54">
        <f t="shared" si="833"/>
        <v>0</v>
      </c>
      <c r="AW381" s="10">
        <f t="shared" si="813"/>
        <v>0</v>
      </c>
      <c r="AX381" s="53" cm="1">
        <f t="array" aca="1" ref="AX381" ca="1">AU381*CELL("contents",$Q381)</f>
        <v>0</v>
      </c>
      <c r="AY381" s="53" cm="1">
        <f t="array" aca="1" ref="AY381" ca="1">AV381*CELL("contents",$Q381)</f>
        <v>0</v>
      </c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>
        <f t="shared" si="814"/>
        <v>0</v>
      </c>
      <c r="BM381" s="51">
        <f t="shared" si="815"/>
        <v>0</v>
      </c>
      <c r="BN381" s="53">
        <f t="shared" si="764"/>
        <v>0</v>
      </c>
      <c r="BO381" s="53">
        <f t="shared" si="765"/>
        <v>0</v>
      </c>
      <c r="BP381" s="53">
        <f t="shared" si="766"/>
        <v>0</v>
      </c>
      <c r="BQ381" s="53">
        <f t="shared" si="767"/>
        <v>0</v>
      </c>
      <c r="BR381" s="53">
        <f t="shared" si="768"/>
        <v>0</v>
      </c>
      <c r="BS381" s="53">
        <f t="shared" si="769"/>
        <v>0</v>
      </c>
      <c r="BT381" s="53">
        <f t="shared" si="770"/>
        <v>0</v>
      </c>
      <c r="BU381" s="53">
        <f t="shared" si="771"/>
        <v>0</v>
      </c>
      <c r="BV381" s="53">
        <f t="shared" si="772"/>
        <v>0</v>
      </c>
      <c r="BW381" s="53">
        <f t="shared" si="773"/>
        <v>0</v>
      </c>
      <c r="BX381" s="53">
        <f t="shared" si="774"/>
        <v>0</v>
      </c>
      <c r="BY381" s="53">
        <f t="shared" si="775"/>
        <v>0</v>
      </c>
      <c r="BZ381" s="10">
        <f t="shared" si="816"/>
        <v>0</v>
      </c>
      <c r="CA381" s="54">
        <f t="shared" si="817"/>
        <v>0</v>
      </c>
      <c r="CB381" s="10">
        <f t="shared" si="818"/>
        <v>0</v>
      </c>
      <c r="CC381" s="53" cm="1">
        <f t="array" aca="1" ref="CC381" ca="1">BZ381*CELL("contents",$Q381)</f>
        <v>0</v>
      </c>
      <c r="CD381" s="53" cm="1">
        <f t="array" aca="1" ref="CD381" ca="1">CA381*CELL("contents",$Q381)</f>
        <v>0</v>
      </c>
      <c r="CE381" s="2"/>
      <c r="CF381" s="2"/>
      <c r="CG381" s="2"/>
      <c r="CH381" s="2"/>
      <c r="CI381" s="2"/>
      <c r="CJ381" s="2"/>
      <c r="CK381" s="4">
        <v>24</v>
      </c>
      <c r="CL381" s="2"/>
      <c r="CM381" s="2"/>
      <c r="CN381" s="2"/>
      <c r="CO381" s="2"/>
      <c r="CP381" s="2"/>
      <c r="CQ381" s="2">
        <f t="shared" si="819"/>
        <v>24</v>
      </c>
      <c r="CR381" s="51">
        <f t="shared" si="820"/>
        <v>0.16</v>
      </c>
      <c r="CS381" s="53">
        <f t="shared" si="821"/>
        <v>0</v>
      </c>
      <c r="CT381" s="53">
        <f t="shared" si="834"/>
        <v>0</v>
      </c>
      <c r="CU381" s="53">
        <f t="shared" si="835"/>
        <v>0</v>
      </c>
      <c r="CV381" s="53">
        <f t="shared" si="836"/>
        <v>0</v>
      </c>
      <c r="CW381" s="53">
        <f t="shared" si="837"/>
        <v>0</v>
      </c>
      <c r="CX381" s="53">
        <f t="shared" si="838"/>
        <v>0</v>
      </c>
      <c r="CY381" s="53">
        <f t="shared" si="839"/>
        <v>1969.7770801170004</v>
      </c>
      <c r="CZ381" s="53">
        <f t="shared" si="840"/>
        <v>0</v>
      </c>
      <c r="DA381" s="53">
        <f t="shared" si="841"/>
        <v>0</v>
      </c>
      <c r="DB381" s="53">
        <f t="shared" si="842"/>
        <v>0</v>
      </c>
      <c r="DC381" s="53">
        <f t="shared" si="843"/>
        <v>0</v>
      </c>
      <c r="DD381" s="53">
        <f t="shared" si="844"/>
        <v>0</v>
      </c>
      <c r="DE381" s="10">
        <f t="shared" si="822"/>
        <v>1969.7770801170004</v>
      </c>
      <c r="DF381" s="54">
        <f t="shared" si="823"/>
        <v>0</v>
      </c>
      <c r="DG381" s="10">
        <f t="shared" si="824"/>
        <v>1969.7770801170004</v>
      </c>
      <c r="DH381" s="53" cm="1">
        <f t="array" aca="1" ref="DH381" ca="1">DE381*CELL("contents",$Q381)</f>
        <v>689.42197804095008</v>
      </c>
      <c r="DI381" s="53" cm="1">
        <f t="array" aca="1" ref="DI381" ca="1">DF381*CELL("contents",$Q381)</f>
        <v>0</v>
      </c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>
        <f t="shared" si="825"/>
        <v>0</v>
      </c>
      <c r="DW381" s="51">
        <f t="shared" si="826"/>
        <v>0</v>
      </c>
      <c r="DX381" s="53">
        <f t="shared" si="776"/>
        <v>0</v>
      </c>
      <c r="DY381" s="53">
        <f t="shared" si="777"/>
        <v>0</v>
      </c>
      <c r="DZ381" s="53">
        <f t="shared" si="778"/>
        <v>0</v>
      </c>
      <c r="EA381" s="53">
        <f t="shared" si="779"/>
        <v>0</v>
      </c>
      <c r="EB381" s="53">
        <f t="shared" si="780"/>
        <v>0</v>
      </c>
      <c r="EC381" s="53">
        <f t="shared" si="781"/>
        <v>0</v>
      </c>
      <c r="ED381" s="53">
        <f t="shared" si="782"/>
        <v>0</v>
      </c>
      <c r="EE381" s="53">
        <f t="shared" si="783"/>
        <v>0</v>
      </c>
      <c r="EF381" s="53">
        <f t="shared" si="784"/>
        <v>0</v>
      </c>
      <c r="EG381" s="53">
        <f t="shared" si="785"/>
        <v>0</v>
      </c>
      <c r="EH381" s="53">
        <f t="shared" si="786"/>
        <v>0</v>
      </c>
      <c r="EI381" s="53">
        <f t="shared" si="787"/>
        <v>0</v>
      </c>
      <c r="EJ381" s="10">
        <f t="shared" si="827"/>
        <v>0</v>
      </c>
      <c r="EK381" s="54">
        <f t="shared" si="828"/>
        <v>0</v>
      </c>
      <c r="EL381" s="10">
        <f t="shared" si="829"/>
        <v>0</v>
      </c>
      <c r="EM381" s="53" cm="1">
        <f t="array" aca="1" ref="EM381" ca="1">EJ381*CELL("contents",$Q381)</f>
        <v>0</v>
      </c>
      <c r="EN381" s="53" cm="1">
        <f t="array" aca="1" ref="EN381" ca="1">EK381*CELL("contents",$Q381)</f>
        <v>0</v>
      </c>
      <c r="EO381" s="11">
        <f t="shared" si="830"/>
        <v>1969.7770801170004</v>
      </c>
      <c r="EP381" s="2">
        <v>1</v>
      </c>
      <c r="EQ381" s="2">
        <f t="shared" ref="EQ381:ET381" si="889">EP381*1.0215</f>
        <v>1.0215000000000001</v>
      </c>
      <c r="ER381" s="2">
        <f t="shared" si="889"/>
        <v>1.0434622500000001</v>
      </c>
      <c r="ES381" s="2">
        <f t="shared" si="889"/>
        <v>1.0658966883750003</v>
      </c>
      <c r="ET381" s="2">
        <f t="shared" si="889"/>
        <v>1.0888134671750629</v>
      </c>
      <c r="EU381" s="53">
        <f t="shared" si="789"/>
        <v>0</v>
      </c>
      <c r="EV381" s="53">
        <f t="shared" si="832"/>
        <v>0</v>
      </c>
      <c r="EW381" s="69">
        <f t="shared" si="790"/>
        <v>1969.7770801170004</v>
      </c>
      <c r="EX381" s="69">
        <f t="shared" si="791"/>
        <v>0</v>
      </c>
      <c r="EY381" s="9">
        <f t="shared" si="846"/>
        <v>0</v>
      </c>
      <c r="EZ381" s="9">
        <f t="shared" si="808"/>
        <v>0</v>
      </c>
      <c r="FA381" s="9">
        <f t="shared" si="809"/>
        <v>0</v>
      </c>
      <c r="FB381" s="9">
        <f t="shared" si="810"/>
        <v>0</v>
      </c>
      <c r="FC381" t="s">
        <v>1542</v>
      </c>
    </row>
    <row r="382" spans="1:159" x14ac:dyDescent="0.25">
      <c r="A382" s="2">
        <v>1.2</v>
      </c>
      <c r="B382" s="2" t="s">
        <v>894</v>
      </c>
      <c r="C382" s="4" t="s">
        <v>157</v>
      </c>
      <c r="D382" s="2" t="s">
        <v>895</v>
      </c>
      <c r="E382" s="33" t="s">
        <v>896</v>
      </c>
      <c r="F382" s="2"/>
      <c r="G382" s="4" t="s">
        <v>347</v>
      </c>
      <c r="H382" s="6" t="s">
        <v>347</v>
      </c>
      <c r="I382" s="4"/>
      <c r="J382" s="4" t="s">
        <v>154</v>
      </c>
      <c r="K382" s="75"/>
      <c r="L382" s="80">
        <v>1</v>
      </c>
      <c r="M382" s="56">
        <v>0</v>
      </c>
      <c r="N382" s="86">
        <v>0.53</v>
      </c>
      <c r="O382" s="6" t="s">
        <v>155</v>
      </c>
      <c r="P382" s="2" t="s">
        <v>356</v>
      </c>
      <c r="Q382" s="200">
        <f>VLOOKUP(P382,Contingencies!$A$2:$D$7,4,FALSE)</f>
        <v>0.35</v>
      </c>
      <c r="R382" s="53">
        <f t="shared" si="751"/>
        <v>1750</v>
      </c>
      <c r="S382" s="67">
        <f t="shared" si="792"/>
        <v>0</v>
      </c>
      <c r="T382" s="4"/>
      <c r="U382" s="2"/>
      <c r="V382" s="2"/>
      <c r="W382" s="2"/>
      <c r="X382" s="2"/>
      <c r="Y382" s="2"/>
      <c r="Z382" s="2"/>
      <c r="AA382" s="2"/>
      <c r="AB382" s="2"/>
      <c r="AC382" s="29"/>
      <c r="AD382" s="29"/>
      <c r="AE382" s="29"/>
      <c r="AF382" s="2"/>
      <c r="AG382" s="2">
        <f t="shared" si="793"/>
        <v>0</v>
      </c>
      <c r="AH382" s="51">
        <f t="shared" si="811"/>
        <v>0</v>
      </c>
      <c r="AI382" s="53">
        <f t="shared" si="752"/>
        <v>0</v>
      </c>
      <c r="AJ382" s="53">
        <f t="shared" si="753"/>
        <v>0</v>
      </c>
      <c r="AK382" s="53">
        <f t="shared" si="754"/>
        <v>0</v>
      </c>
      <c r="AL382" s="53">
        <f t="shared" si="755"/>
        <v>0</v>
      </c>
      <c r="AM382" s="53">
        <f t="shared" si="756"/>
        <v>0</v>
      </c>
      <c r="AN382" s="53">
        <f t="shared" si="757"/>
        <v>0</v>
      </c>
      <c r="AO382" s="53">
        <f t="shared" si="758"/>
        <v>0</v>
      </c>
      <c r="AP382" s="53">
        <f t="shared" si="759"/>
        <v>0</v>
      </c>
      <c r="AQ382" s="53">
        <f t="shared" si="760"/>
        <v>0</v>
      </c>
      <c r="AR382" s="53">
        <f t="shared" si="761"/>
        <v>0</v>
      </c>
      <c r="AS382" s="53">
        <f t="shared" si="762"/>
        <v>0</v>
      </c>
      <c r="AT382" s="53">
        <f t="shared" si="763"/>
        <v>0</v>
      </c>
      <c r="AU382" s="10">
        <f t="shared" si="812"/>
        <v>0</v>
      </c>
      <c r="AV382" s="54">
        <f t="shared" si="833"/>
        <v>0</v>
      </c>
      <c r="AW382" s="10">
        <f t="shared" si="813"/>
        <v>0</v>
      </c>
      <c r="AX382" s="53" cm="1">
        <f t="array" aca="1" ref="AX382" ca="1">AU382*CELL("contents",$Q382)</f>
        <v>0</v>
      </c>
      <c r="AY382" s="53" cm="1">
        <f t="array" aca="1" ref="AY382" ca="1">AV382*CELL("contents",$Q382)</f>
        <v>0</v>
      </c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>
        <f t="shared" si="814"/>
        <v>0</v>
      </c>
      <c r="BM382" s="51">
        <f t="shared" si="815"/>
        <v>0</v>
      </c>
      <c r="BN382" s="53">
        <f t="shared" si="764"/>
        <v>0</v>
      </c>
      <c r="BO382" s="53">
        <f t="shared" si="765"/>
        <v>0</v>
      </c>
      <c r="BP382" s="53">
        <f t="shared" si="766"/>
        <v>0</v>
      </c>
      <c r="BQ382" s="53">
        <f t="shared" si="767"/>
        <v>0</v>
      </c>
      <c r="BR382" s="53">
        <f t="shared" si="768"/>
        <v>0</v>
      </c>
      <c r="BS382" s="53">
        <f t="shared" si="769"/>
        <v>0</v>
      </c>
      <c r="BT382" s="53">
        <f t="shared" si="770"/>
        <v>0</v>
      </c>
      <c r="BU382" s="53">
        <f t="shared" si="771"/>
        <v>0</v>
      </c>
      <c r="BV382" s="53">
        <f t="shared" si="772"/>
        <v>0</v>
      </c>
      <c r="BW382" s="53">
        <f t="shared" si="773"/>
        <v>0</v>
      </c>
      <c r="BX382" s="53">
        <f t="shared" si="774"/>
        <v>0</v>
      </c>
      <c r="BY382" s="53">
        <f t="shared" si="775"/>
        <v>0</v>
      </c>
      <c r="BZ382" s="10">
        <f t="shared" si="816"/>
        <v>0</v>
      </c>
      <c r="CA382" s="54">
        <f t="shared" si="817"/>
        <v>0</v>
      </c>
      <c r="CB382" s="10">
        <f t="shared" si="818"/>
        <v>0</v>
      </c>
      <c r="CC382" s="53" cm="1">
        <f t="array" aca="1" ref="CC382" ca="1">BZ382*CELL("contents",$Q382)</f>
        <v>0</v>
      </c>
      <c r="CD382" s="53" cm="1">
        <f t="array" aca="1" ref="CD382" ca="1">CA382*CELL("contents",$Q382)</f>
        <v>0</v>
      </c>
      <c r="CE382" s="2"/>
      <c r="CF382" s="2"/>
      <c r="CG382" s="2"/>
      <c r="CH382" s="2"/>
      <c r="CI382" s="2"/>
      <c r="CJ382" s="2"/>
      <c r="CK382" s="4">
        <v>5000</v>
      </c>
      <c r="CL382" s="2"/>
      <c r="CM382" s="2"/>
      <c r="CN382" s="2"/>
      <c r="CO382" s="2"/>
      <c r="CP382" s="2"/>
      <c r="CQ382" s="2">
        <f t="shared" si="819"/>
        <v>0</v>
      </c>
      <c r="CR382" s="51">
        <f t="shared" si="820"/>
        <v>0</v>
      </c>
      <c r="CS382" s="53">
        <f t="shared" si="821"/>
        <v>0</v>
      </c>
      <c r="CT382" s="53">
        <f t="shared" si="834"/>
        <v>0</v>
      </c>
      <c r="CU382" s="53">
        <f t="shared" si="835"/>
        <v>0</v>
      </c>
      <c r="CV382" s="53">
        <f t="shared" si="836"/>
        <v>0</v>
      </c>
      <c r="CW382" s="53">
        <f t="shared" si="837"/>
        <v>0</v>
      </c>
      <c r="CX382" s="53">
        <f t="shared" si="838"/>
        <v>0</v>
      </c>
      <c r="CY382" s="53">
        <f t="shared" si="839"/>
        <v>5000</v>
      </c>
      <c r="CZ382" s="53">
        <f t="shared" si="840"/>
        <v>0</v>
      </c>
      <c r="DA382" s="53">
        <f t="shared" si="841"/>
        <v>0</v>
      </c>
      <c r="DB382" s="53">
        <f t="shared" si="842"/>
        <v>0</v>
      </c>
      <c r="DC382" s="53">
        <f t="shared" si="843"/>
        <v>0</v>
      </c>
      <c r="DD382" s="53">
        <f t="shared" si="844"/>
        <v>0</v>
      </c>
      <c r="DE382" s="10">
        <f t="shared" si="822"/>
        <v>5000</v>
      </c>
      <c r="DF382" s="54">
        <f t="shared" si="823"/>
        <v>0</v>
      </c>
      <c r="DG382" s="10">
        <f t="shared" si="824"/>
        <v>5000</v>
      </c>
      <c r="DH382" s="53" cm="1">
        <f t="array" aca="1" ref="DH382" ca="1">DE382*CELL("contents",$Q382)</f>
        <v>1750</v>
      </c>
      <c r="DI382" s="53" cm="1">
        <f t="array" aca="1" ref="DI382" ca="1">DF382*CELL("contents",$Q382)</f>
        <v>0</v>
      </c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>
        <f t="shared" si="825"/>
        <v>0</v>
      </c>
      <c r="DW382" s="51">
        <f t="shared" si="826"/>
        <v>0</v>
      </c>
      <c r="DX382" s="53">
        <f t="shared" si="776"/>
        <v>0</v>
      </c>
      <c r="DY382" s="53">
        <f t="shared" si="777"/>
        <v>0</v>
      </c>
      <c r="DZ382" s="53">
        <f t="shared" si="778"/>
        <v>0</v>
      </c>
      <c r="EA382" s="53">
        <f t="shared" si="779"/>
        <v>0</v>
      </c>
      <c r="EB382" s="53">
        <f t="shared" si="780"/>
        <v>0</v>
      </c>
      <c r="EC382" s="53">
        <f t="shared" si="781"/>
        <v>0</v>
      </c>
      <c r="ED382" s="53">
        <f t="shared" si="782"/>
        <v>0</v>
      </c>
      <c r="EE382" s="53">
        <f t="shared" si="783"/>
        <v>0</v>
      </c>
      <c r="EF382" s="53">
        <f t="shared" si="784"/>
        <v>0</v>
      </c>
      <c r="EG382" s="53">
        <f t="shared" si="785"/>
        <v>0</v>
      </c>
      <c r="EH382" s="53">
        <f t="shared" si="786"/>
        <v>0</v>
      </c>
      <c r="EI382" s="53">
        <f t="shared" si="787"/>
        <v>0</v>
      </c>
      <c r="EJ382" s="10">
        <f t="shared" si="827"/>
        <v>0</v>
      </c>
      <c r="EK382" s="54">
        <f t="shared" si="828"/>
        <v>0</v>
      </c>
      <c r="EL382" s="10">
        <f t="shared" si="829"/>
        <v>0</v>
      </c>
      <c r="EM382" s="53" cm="1">
        <f t="array" aca="1" ref="EM382" ca="1">EJ382*CELL("contents",$Q382)</f>
        <v>0</v>
      </c>
      <c r="EN382" s="53" cm="1">
        <f t="array" aca="1" ref="EN382" ca="1">EK382*CELL("contents",$Q382)</f>
        <v>0</v>
      </c>
      <c r="EO382" s="11">
        <f t="shared" si="830"/>
        <v>5000</v>
      </c>
      <c r="EP382" s="2">
        <v>1</v>
      </c>
      <c r="EQ382" s="2">
        <f t="shared" ref="EQ382:ET382" si="890">EP382*1.0215</f>
        <v>1.0215000000000001</v>
      </c>
      <c r="ER382" s="2">
        <f t="shared" si="890"/>
        <v>1.0434622500000001</v>
      </c>
      <c r="ES382" s="2">
        <f t="shared" si="890"/>
        <v>1.0658966883750003</v>
      </c>
      <c r="ET382" s="2">
        <f t="shared" si="890"/>
        <v>1.0888134671750629</v>
      </c>
      <c r="EU382" s="53">
        <f t="shared" si="789"/>
        <v>0</v>
      </c>
      <c r="EV382" s="53">
        <f t="shared" si="832"/>
        <v>0</v>
      </c>
      <c r="EW382" s="69">
        <f t="shared" si="790"/>
        <v>0</v>
      </c>
      <c r="EX382" s="69">
        <f t="shared" si="791"/>
        <v>0</v>
      </c>
      <c r="EY382" s="9">
        <f t="shared" si="846"/>
        <v>0</v>
      </c>
      <c r="EZ382" s="9">
        <f t="shared" si="808"/>
        <v>0</v>
      </c>
      <c r="FA382" s="9">
        <f t="shared" si="809"/>
        <v>0</v>
      </c>
      <c r="FB382" s="9">
        <f t="shared" si="810"/>
        <v>0</v>
      </c>
      <c r="FC382" t="s">
        <v>1542</v>
      </c>
    </row>
    <row r="383" spans="1:159" x14ac:dyDescent="0.25">
      <c r="A383" s="2">
        <v>1.2</v>
      </c>
      <c r="B383" s="2" t="s">
        <v>897</v>
      </c>
      <c r="C383" s="4" t="s">
        <v>157</v>
      </c>
      <c r="D383" s="2" t="s">
        <v>898</v>
      </c>
      <c r="E383" s="33" t="s">
        <v>899</v>
      </c>
      <c r="F383" s="2"/>
      <c r="G383" s="4" t="s">
        <v>151</v>
      </c>
      <c r="H383" s="6" t="s">
        <v>163</v>
      </c>
      <c r="I383" s="4" t="s">
        <v>159</v>
      </c>
      <c r="J383" s="7" t="s">
        <v>154</v>
      </c>
      <c r="K383" s="75">
        <v>115</v>
      </c>
      <c r="L383" s="81">
        <v>115</v>
      </c>
      <c r="M383" s="56">
        <v>0</v>
      </c>
      <c r="N383" s="86">
        <v>0</v>
      </c>
      <c r="O383" s="6" t="s">
        <v>155</v>
      </c>
      <c r="P383" s="2" t="s">
        <v>356</v>
      </c>
      <c r="Q383" s="200">
        <f>VLOOKUP(P383,Contingencies!$A$2:$D$7,4,FALSE)</f>
        <v>0.35</v>
      </c>
      <c r="R383" s="53">
        <f t="shared" si="751"/>
        <v>1007.9845335000001</v>
      </c>
      <c r="S383" s="67">
        <f t="shared" si="792"/>
        <v>0</v>
      </c>
      <c r="T383" s="4"/>
      <c r="U383" s="2"/>
      <c r="V383" s="2"/>
      <c r="W383" s="2"/>
      <c r="X383" s="2"/>
      <c r="Y383" s="2"/>
      <c r="Z383" s="2"/>
      <c r="AA383" s="29"/>
      <c r="AB383" s="29"/>
      <c r="AC383" s="2"/>
      <c r="AD383" s="2"/>
      <c r="AE383" s="2"/>
      <c r="AF383" s="2"/>
      <c r="AG383" s="2">
        <f t="shared" si="793"/>
        <v>0</v>
      </c>
      <c r="AH383" s="51">
        <f t="shared" si="811"/>
        <v>0</v>
      </c>
      <c r="AI383" s="53">
        <f t="shared" si="752"/>
        <v>0</v>
      </c>
      <c r="AJ383" s="53">
        <f t="shared" si="753"/>
        <v>0</v>
      </c>
      <c r="AK383" s="53">
        <f t="shared" si="754"/>
        <v>0</v>
      </c>
      <c r="AL383" s="53">
        <f t="shared" si="755"/>
        <v>0</v>
      </c>
      <c r="AM383" s="53">
        <f t="shared" si="756"/>
        <v>0</v>
      </c>
      <c r="AN383" s="53">
        <f t="shared" si="757"/>
        <v>0</v>
      </c>
      <c r="AO383" s="53">
        <f t="shared" si="758"/>
        <v>0</v>
      </c>
      <c r="AP383" s="53">
        <f t="shared" si="759"/>
        <v>0</v>
      </c>
      <c r="AQ383" s="53">
        <f t="shared" si="760"/>
        <v>0</v>
      </c>
      <c r="AR383" s="53">
        <f t="shared" si="761"/>
        <v>0</v>
      </c>
      <c r="AS383" s="53">
        <f t="shared" si="762"/>
        <v>0</v>
      </c>
      <c r="AT383" s="53">
        <f t="shared" si="763"/>
        <v>0</v>
      </c>
      <c r="AU383" s="10">
        <f t="shared" si="812"/>
        <v>0</v>
      </c>
      <c r="AV383" s="54">
        <f t="shared" si="833"/>
        <v>0</v>
      </c>
      <c r="AW383" s="10">
        <f t="shared" si="813"/>
        <v>0</v>
      </c>
      <c r="AX383" s="53" cm="1">
        <f t="array" aca="1" ref="AX383" ca="1">AU383*CELL("contents",$Q383)</f>
        <v>0</v>
      </c>
      <c r="AY383" s="53" cm="1">
        <f t="array" aca="1" ref="AY383" ca="1">AV383*CELL("contents",$Q383)</f>
        <v>0</v>
      </c>
      <c r="AZ383" s="2"/>
      <c r="BA383" s="2"/>
      <c r="BB383" s="2"/>
      <c r="BC383" s="2"/>
      <c r="BD383" s="2"/>
      <c r="BE383" s="2"/>
      <c r="BF383" s="4">
        <v>24</v>
      </c>
      <c r="BG383" s="2"/>
      <c r="BH383" s="2"/>
      <c r="BI383" s="2"/>
      <c r="BJ383" s="2"/>
      <c r="BK383" s="2"/>
      <c r="BL383" s="2">
        <f t="shared" si="814"/>
        <v>24</v>
      </c>
      <c r="BM383" s="51">
        <f t="shared" si="815"/>
        <v>0.16</v>
      </c>
      <c r="BN383" s="53">
        <f t="shared" si="764"/>
        <v>0</v>
      </c>
      <c r="BO383" s="53">
        <f t="shared" si="765"/>
        <v>0</v>
      </c>
      <c r="BP383" s="53">
        <f t="shared" si="766"/>
        <v>0</v>
      </c>
      <c r="BQ383" s="53">
        <f t="shared" si="767"/>
        <v>0</v>
      </c>
      <c r="BR383" s="53">
        <f t="shared" si="768"/>
        <v>0</v>
      </c>
      <c r="BS383" s="53">
        <f t="shared" si="769"/>
        <v>0</v>
      </c>
      <c r="BT383" s="53">
        <f t="shared" si="770"/>
        <v>2879.9558100000004</v>
      </c>
      <c r="BU383" s="53">
        <f t="shared" si="771"/>
        <v>0</v>
      </c>
      <c r="BV383" s="53">
        <f t="shared" si="772"/>
        <v>0</v>
      </c>
      <c r="BW383" s="53">
        <f t="shared" si="773"/>
        <v>0</v>
      </c>
      <c r="BX383" s="53">
        <f t="shared" si="774"/>
        <v>0</v>
      </c>
      <c r="BY383" s="53">
        <f t="shared" si="775"/>
        <v>0</v>
      </c>
      <c r="BZ383" s="10">
        <f t="shared" si="816"/>
        <v>2879.9558100000004</v>
      </c>
      <c r="CA383" s="54">
        <f t="shared" si="817"/>
        <v>0</v>
      </c>
      <c r="CB383" s="10">
        <f t="shared" si="818"/>
        <v>2879.9558100000004</v>
      </c>
      <c r="CC383" s="53" cm="1">
        <f t="array" aca="1" ref="CC383" ca="1">BZ383*CELL("contents",$Q383)</f>
        <v>1007.9845335000001</v>
      </c>
      <c r="CD383" s="53" cm="1">
        <f t="array" aca="1" ref="CD383" ca="1">CA383*CELL("contents",$Q383)</f>
        <v>0</v>
      </c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>
        <f t="shared" si="819"/>
        <v>0</v>
      </c>
      <c r="CR383" s="51">
        <f t="shared" si="820"/>
        <v>0</v>
      </c>
      <c r="CS383" s="53">
        <f t="shared" si="821"/>
        <v>0</v>
      </c>
      <c r="CT383" s="53">
        <f t="shared" si="834"/>
        <v>0</v>
      </c>
      <c r="CU383" s="53">
        <f t="shared" si="835"/>
        <v>0</v>
      </c>
      <c r="CV383" s="53">
        <f t="shared" si="836"/>
        <v>0</v>
      </c>
      <c r="CW383" s="53">
        <f t="shared" si="837"/>
        <v>0</v>
      </c>
      <c r="CX383" s="53">
        <f t="shared" si="838"/>
        <v>0</v>
      </c>
      <c r="CY383" s="53">
        <f t="shared" si="839"/>
        <v>0</v>
      </c>
      <c r="CZ383" s="53">
        <f t="shared" si="840"/>
        <v>0</v>
      </c>
      <c r="DA383" s="53">
        <f t="shared" si="841"/>
        <v>0</v>
      </c>
      <c r="DB383" s="53">
        <f t="shared" si="842"/>
        <v>0</v>
      </c>
      <c r="DC383" s="53">
        <f t="shared" si="843"/>
        <v>0</v>
      </c>
      <c r="DD383" s="53">
        <f t="shared" si="844"/>
        <v>0</v>
      </c>
      <c r="DE383" s="10">
        <f t="shared" si="822"/>
        <v>0</v>
      </c>
      <c r="DF383" s="54">
        <f t="shared" si="823"/>
        <v>0</v>
      </c>
      <c r="DG383" s="10">
        <f t="shared" si="824"/>
        <v>0</v>
      </c>
      <c r="DH383" s="53" cm="1">
        <f t="array" aca="1" ref="DH383" ca="1">DE383*CELL("contents",$Q383)</f>
        <v>0</v>
      </c>
      <c r="DI383" s="53" cm="1">
        <f t="array" aca="1" ref="DI383" ca="1">DF383*CELL("contents",$Q383)</f>
        <v>0</v>
      </c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>
        <f t="shared" si="825"/>
        <v>0</v>
      </c>
      <c r="DW383" s="51">
        <f t="shared" si="826"/>
        <v>0</v>
      </c>
      <c r="DX383" s="53">
        <f t="shared" si="776"/>
        <v>0</v>
      </c>
      <c r="DY383" s="53">
        <f t="shared" si="777"/>
        <v>0</v>
      </c>
      <c r="DZ383" s="53">
        <f t="shared" si="778"/>
        <v>0</v>
      </c>
      <c r="EA383" s="53">
        <f t="shared" si="779"/>
        <v>0</v>
      </c>
      <c r="EB383" s="53">
        <f t="shared" si="780"/>
        <v>0</v>
      </c>
      <c r="EC383" s="53">
        <f t="shared" si="781"/>
        <v>0</v>
      </c>
      <c r="ED383" s="53">
        <f t="shared" si="782"/>
        <v>0</v>
      </c>
      <c r="EE383" s="53">
        <f t="shared" si="783"/>
        <v>0</v>
      </c>
      <c r="EF383" s="53">
        <f t="shared" si="784"/>
        <v>0</v>
      </c>
      <c r="EG383" s="53">
        <f t="shared" si="785"/>
        <v>0</v>
      </c>
      <c r="EH383" s="53">
        <f t="shared" si="786"/>
        <v>0</v>
      </c>
      <c r="EI383" s="53">
        <f t="shared" si="787"/>
        <v>0</v>
      </c>
      <c r="EJ383" s="10">
        <f t="shared" si="827"/>
        <v>0</v>
      </c>
      <c r="EK383" s="54">
        <f t="shared" si="828"/>
        <v>0</v>
      </c>
      <c r="EL383" s="10">
        <f t="shared" si="829"/>
        <v>0</v>
      </c>
      <c r="EM383" s="53" cm="1">
        <f t="array" aca="1" ref="EM383" ca="1">EJ383*CELL("contents",$Q383)</f>
        <v>0</v>
      </c>
      <c r="EN383" s="53" cm="1">
        <f t="array" aca="1" ref="EN383" ca="1">EK383*CELL("contents",$Q383)</f>
        <v>0</v>
      </c>
      <c r="EO383" s="11">
        <f t="shared" si="830"/>
        <v>2879.9558100000004</v>
      </c>
      <c r="EP383" s="2">
        <v>1</v>
      </c>
      <c r="EQ383" s="2">
        <f t="shared" ref="EQ383:ET383" si="891">EP383*1.0215</f>
        <v>1.0215000000000001</v>
      </c>
      <c r="ER383" s="2">
        <f t="shared" si="891"/>
        <v>1.0434622500000001</v>
      </c>
      <c r="ES383" s="2">
        <f t="shared" si="891"/>
        <v>1.0658966883750003</v>
      </c>
      <c r="ET383" s="2">
        <f t="shared" si="891"/>
        <v>1.0888134671750629</v>
      </c>
      <c r="EU383" s="53">
        <f t="shared" si="789"/>
        <v>0</v>
      </c>
      <c r="EV383" s="53">
        <f t="shared" si="832"/>
        <v>2879.9558100000004</v>
      </c>
      <c r="EW383" s="69">
        <f t="shared" si="790"/>
        <v>0</v>
      </c>
      <c r="EX383" s="69">
        <f t="shared" si="791"/>
        <v>0</v>
      </c>
      <c r="EY383" s="9">
        <f t="shared" si="846"/>
        <v>0</v>
      </c>
      <c r="EZ383" s="9">
        <f t="shared" si="808"/>
        <v>0</v>
      </c>
      <c r="FA383" s="9">
        <f t="shared" si="809"/>
        <v>0</v>
      </c>
      <c r="FB383" s="9">
        <f t="shared" si="810"/>
        <v>0</v>
      </c>
      <c r="FC383" t="s">
        <v>1535</v>
      </c>
    </row>
    <row r="384" spans="1:159" x14ac:dyDescent="0.25">
      <c r="A384" s="2">
        <v>1.2</v>
      </c>
      <c r="B384" s="2" t="s">
        <v>897</v>
      </c>
      <c r="C384" s="4" t="s">
        <v>157</v>
      </c>
      <c r="D384" s="2" t="s">
        <v>898</v>
      </c>
      <c r="E384" s="33" t="s">
        <v>899</v>
      </c>
      <c r="F384" s="2"/>
      <c r="G384" s="4" t="s">
        <v>347</v>
      </c>
      <c r="H384" s="6" t="s">
        <v>347</v>
      </c>
      <c r="I384" s="4"/>
      <c r="J384" s="4" t="s">
        <v>154</v>
      </c>
      <c r="K384" s="75"/>
      <c r="L384" s="80">
        <v>1</v>
      </c>
      <c r="M384" s="56">
        <v>0</v>
      </c>
      <c r="N384" s="86">
        <v>0.53</v>
      </c>
      <c r="O384" s="6" t="s">
        <v>155</v>
      </c>
      <c r="P384" s="2" t="s">
        <v>356</v>
      </c>
      <c r="Q384" s="200">
        <f>VLOOKUP(P384,Contingencies!$A$2:$D$7,4,FALSE)</f>
        <v>0.35</v>
      </c>
      <c r="R384" s="53">
        <f t="shared" si="751"/>
        <v>1750</v>
      </c>
      <c r="S384" s="67">
        <f t="shared" si="792"/>
        <v>0</v>
      </c>
      <c r="T384" s="4"/>
      <c r="U384" s="2"/>
      <c r="V384" s="2"/>
      <c r="W384" s="2"/>
      <c r="X384" s="2"/>
      <c r="Y384" s="2"/>
      <c r="Z384" s="2"/>
      <c r="AA384" s="29"/>
      <c r="AB384" s="29"/>
      <c r="AC384" s="2"/>
      <c r="AD384" s="2"/>
      <c r="AE384" s="2"/>
      <c r="AF384" s="2"/>
      <c r="AG384" s="2">
        <f t="shared" si="793"/>
        <v>0</v>
      </c>
      <c r="AH384" s="51">
        <f t="shared" si="811"/>
        <v>0</v>
      </c>
      <c r="AI384" s="53">
        <f t="shared" si="752"/>
        <v>0</v>
      </c>
      <c r="AJ384" s="53">
        <f t="shared" si="753"/>
        <v>0</v>
      </c>
      <c r="AK384" s="53">
        <f t="shared" si="754"/>
        <v>0</v>
      </c>
      <c r="AL384" s="53">
        <f t="shared" si="755"/>
        <v>0</v>
      </c>
      <c r="AM384" s="53">
        <f t="shared" si="756"/>
        <v>0</v>
      </c>
      <c r="AN384" s="53">
        <f t="shared" si="757"/>
        <v>0</v>
      </c>
      <c r="AO384" s="53">
        <f t="shared" si="758"/>
        <v>0</v>
      </c>
      <c r="AP384" s="53">
        <f t="shared" si="759"/>
        <v>0</v>
      </c>
      <c r="AQ384" s="53">
        <f t="shared" si="760"/>
        <v>0</v>
      </c>
      <c r="AR384" s="53">
        <f t="shared" si="761"/>
        <v>0</v>
      </c>
      <c r="AS384" s="53">
        <f t="shared" si="762"/>
        <v>0</v>
      </c>
      <c r="AT384" s="53">
        <f t="shared" si="763"/>
        <v>0</v>
      </c>
      <c r="AU384" s="10">
        <f t="shared" si="812"/>
        <v>0</v>
      </c>
      <c r="AV384" s="54">
        <f t="shared" si="833"/>
        <v>0</v>
      </c>
      <c r="AW384" s="10">
        <f t="shared" si="813"/>
        <v>0</v>
      </c>
      <c r="AX384" s="53" cm="1">
        <f t="array" aca="1" ref="AX384" ca="1">AU384*CELL("contents",$Q384)</f>
        <v>0</v>
      </c>
      <c r="AY384" s="53" cm="1">
        <f t="array" aca="1" ref="AY384" ca="1">AV384*CELL("contents",$Q384)</f>
        <v>0</v>
      </c>
      <c r="AZ384" s="2"/>
      <c r="BA384" s="2"/>
      <c r="BB384" s="2"/>
      <c r="BC384" s="2"/>
      <c r="BD384" s="2"/>
      <c r="BE384" s="2"/>
      <c r="BF384" s="4">
        <v>5000</v>
      </c>
      <c r="BG384" s="2"/>
      <c r="BH384" s="2"/>
      <c r="BI384" s="2"/>
      <c r="BJ384" s="2"/>
      <c r="BK384" s="2"/>
      <c r="BL384" s="2">
        <f t="shared" si="814"/>
        <v>0</v>
      </c>
      <c r="BM384" s="51">
        <f t="shared" si="815"/>
        <v>0</v>
      </c>
      <c r="BN384" s="53">
        <f t="shared" si="764"/>
        <v>0</v>
      </c>
      <c r="BO384" s="53">
        <f t="shared" si="765"/>
        <v>0</v>
      </c>
      <c r="BP384" s="53">
        <f t="shared" si="766"/>
        <v>0</v>
      </c>
      <c r="BQ384" s="53">
        <f t="shared" si="767"/>
        <v>0</v>
      </c>
      <c r="BR384" s="53">
        <f t="shared" si="768"/>
        <v>0</v>
      </c>
      <c r="BS384" s="53">
        <f t="shared" si="769"/>
        <v>0</v>
      </c>
      <c r="BT384" s="53">
        <f t="shared" si="770"/>
        <v>5000</v>
      </c>
      <c r="BU384" s="53">
        <f t="shared" si="771"/>
        <v>0</v>
      </c>
      <c r="BV384" s="53">
        <f t="shared" si="772"/>
        <v>0</v>
      </c>
      <c r="BW384" s="53">
        <f t="shared" si="773"/>
        <v>0</v>
      </c>
      <c r="BX384" s="53">
        <f t="shared" si="774"/>
        <v>0</v>
      </c>
      <c r="BY384" s="53">
        <f t="shared" si="775"/>
        <v>0</v>
      </c>
      <c r="BZ384" s="10">
        <f t="shared" si="816"/>
        <v>5000</v>
      </c>
      <c r="CA384" s="54">
        <f t="shared" si="817"/>
        <v>0</v>
      </c>
      <c r="CB384" s="10">
        <f t="shared" si="818"/>
        <v>5000</v>
      </c>
      <c r="CC384" s="53" cm="1">
        <f t="array" aca="1" ref="CC384" ca="1">BZ384*CELL("contents",$Q384)</f>
        <v>1750</v>
      </c>
      <c r="CD384" s="53" cm="1">
        <f t="array" aca="1" ref="CD384" ca="1">CA384*CELL("contents",$Q384)</f>
        <v>0</v>
      </c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>
        <f t="shared" si="819"/>
        <v>0</v>
      </c>
      <c r="CR384" s="51">
        <f t="shared" si="820"/>
        <v>0</v>
      </c>
      <c r="CS384" s="53">
        <f t="shared" si="821"/>
        <v>0</v>
      </c>
      <c r="CT384" s="53">
        <f t="shared" si="834"/>
        <v>0</v>
      </c>
      <c r="CU384" s="53">
        <f t="shared" si="835"/>
        <v>0</v>
      </c>
      <c r="CV384" s="53">
        <f t="shared" si="836"/>
        <v>0</v>
      </c>
      <c r="CW384" s="53">
        <f t="shared" si="837"/>
        <v>0</v>
      </c>
      <c r="CX384" s="53">
        <f t="shared" si="838"/>
        <v>0</v>
      </c>
      <c r="CY384" s="53">
        <f t="shared" si="839"/>
        <v>0</v>
      </c>
      <c r="CZ384" s="53">
        <f t="shared" si="840"/>
        <v>0</v>
      </c>
      <c r="DA384" s="53">
        <f t="shared" si="841"/>
        <v>0</v>
      </c>
      <c r="DB384" s="53">
        <f t="shared" si="842"/>
        <v>0</v>
      </c>
      <c r="DC384" s="53">
        <f t="shared" si="843"/>
        <v>0</v>
      </c>
      <c r="DD384" s="53">
        <f t="shared" si="844"/>
        <v>0</v>
      </c>
      <c r="DE384" s="10">
        <f t="shared" si="822"/>
        <v>0</v>
      </c>
      <c r="DF384" s="54">
        <f t="shared" si="823"/>
        <v>0</v>
      </c>
      <c r="DG384" s="10">
        <f t="shared" si="824"/>
        <v>0</v>
      </c>
      <c r="DH384" s="53" cm="1">
        <f t="array" aca="1" ref="DH384" ca="1">DE384*CELL("contents",$Q384)</f>
        <v>0</v>
      </c>
      <c r="DI384" s="53" cm="1">
        <f t="array" aca="1" ref="DI384" ca="1">DF384*CELL("contents",$Q384)</f>
        <v>0</v>
      </c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>
        <f t="shared" si="825"/>
        <v>0</v>
      </c>
      <c r="DW384" s="51">
        <f t="shared" si="826"/>
        <v>0</v>
      </c>
      <c r="DX384" s="53">
        <f t="shared" si="776"/>
        <v>0</v>
      </c>
      <c r="DY384" s="53">
        <f t="shared" si="777"/>
        <v>0</v>
      </c>
      <c r="DZ384" s="53">
        <f t="shared" si="778"/>
        <v>0</v>
      </c>
      <c r="EA384" s="53">
        <f t="shared" si="779"/>
        <v>0</v>
      </c>
      <c r="EB384" s="53">
        <f t="shared" si="780"/>
        <v>0</v>
      </c>
      <c r="EC384" s="53">
        <f t="shared" si="781"/>
        <v>0</v>
      </c>
      <c r="ED384" s="53">
        <f t="shared" si="782"/>
        <v>0</v>
      </c>
      <c r="EE384" s="53">
        <f t="shared" si="783"/>
        <v>0</v>
      </c>
      <c r="EF384" s="53">
        <f t="shared" si="784"/>
        <v>0</v>
      </c>
      <c r="EG384" s="53">
        <f t="shared" si="785"/>
        <v>0</v>
      </c>
      <c r="EH384" s="53">
        <f t="shared" si="786"/>
        <v>0</v>
      </c>
      <c r="EI384" s="53">
        <f t="shared" si="787"/>
        <v>0</v>
      </c>
      <c r="EJ384" s="10">
        <f t="shared" si="827"/>
        <v>0</v>
      </c>
      <c r="EK384" s="54">
        <f t="shared" si="828"/>
        <v>0</v>
      </c>
      <c r="EL384" s="10">
        <f t="shared" si="829"/>
        <v>0</v>
      </c>
      <c r="EM384" s="53" cm="1">
        <f t="array" aca="1" ref="EM384" ca="1">EJ384*CELL("contents",$Q384)</f>
        <v>0</v>
      </c>
      <c r="EN384" s="53" cm="1">
        <f t="array" aca="1" ref="EN384" ca="1">EK384*CELL("contents",$Q384)</f>
        <v>0</v>
      </c>
      <c r="EO384" s="11">
        <f t="shared" si="830"/>
        <v>5000</v>
      </c>
      <c r="EP384" s="2">
        <v>1</v>
      </c>
      <c r="EQ384" s="2">
        <f t="shared" ref="EQ384:ET384" si="892">EP384*1.0215</f>
        <v>1.0215000000000001</v>
      </c>
      <c r="ER384" s="2">
        <f t="shared" si="892"/>
        <v>1.0434622500000001</v>
      </c>
      <c r="ES384" s="2">
        <f t="shared" si="892"/>
        <v>1.0658966883750003</v>
      </c>
      <c r="ET384" s="2">
        <f t="shared" si="892"/>
        <v>1.0888134671750629</v>
      </c>
      <c r="EU384" s="53">
        <f t="shared" si="789"/>
        <v>0</v>
      </c>
      <c r="EV384" s="53">
        <f t="shared" si="832"/>
        <v>0</v>
      </c>
      <c r="EW384" s="69">
        <f t="shared" si="790"/>
        <v>0</v>
      </c>
      <c r="EX384" s="69">
        <f t="shared" si="791"/>
        <v>0</v>
      </c>
      <c r="EY384" s="9">
        <f t="shared" si="846"/>
        <v>0</v>
      </c>
      <c r="EZ384" s="9">
        <f t="shared" si="808"/>
        <v>0</v>
      </c>
      <c r="FA384" s="9">
        <f t="shared" si="809"/>
        <v>0</v>
      </c>
      <c r="FB384" s="9">
        <f t="shared" si="810"/>
        <v>0</v>
      </c>
      <c r="FC384" t="s">
        <v>1535</v>
      </c>
    </row>
    <row r="385" spans="1:159" x14ac:dyDescent="0.25">
      <c r="A385" s="2">
        <v>1.2</v>
      </c>
      <c r="B385" s="3" t="s">
        <v>900</v>
      </c>
      <c r="C385" s="4" t="s">
        <v>157</v>
      </c>
      <c r="D385" s="3" t="s">
        <v>901</v>
      </c>
      <c r="E385" s="33" t="s">
        <v>902</v>
      </c>
      <c r="F385" s="2"/>
      <c r="G385" s="4" t="s">
        <v>151</v>
      </c>
      <c r="H385" s="6" t="s">
        <v>163</v>
      </c>
      <c r="I385" s="4" t="s">
        <v>159</v>
      </c>
      <c r="J385" s="7" t="s">
        <v>154</v>
      </c>
      <c r="K385" s="75">
        <v>115</v>
      </c>
      <c r="L385" s="81">
        <v>115</v>
      </c>
      <c r="M385" s="56">
        <v>0</v>
      </c>
      <c r="N385" s="86">
        <v>0</v>
      </c>
      <c r="O385" s="6" t="s">
        <v>155</v>
      </c>
      <c r="P385" s="2" t="s">
        <v>356</v>
      </c>
      <c r="Q385" s="200">
        <f>VLOOKUP(P385,Contingencies!$A$2:$D$7,4,FALSE)</f>
        <v>0.35</v>
      </c>
      <c r="R385" s="53">
        <f t="shared" si="751"/>
        <v>1644.615</v>
      </c>
      <c r="S385" s="67">
        <f t="shared" si="792"/>
        <v>0</v>
      </c>
      <c r="T385" s="4"/>
      <c r="U385" s="2"/>
      <c r="V385" s="2"/>
      <c r="W385" s="2"/>
      <c r="X385" s="2"/>
      <c r="Y385" s="2"/>
      <c r="Z385" s="2"/>
      <c r="AA385" s="14">
        <v>40</v>
      </c>
      <c r="AB385" s="29"/>
      <c r="AC385" s="2"/>
      <c r="AD385" s="2"/>
      <c r="AE385" s="2"/>
      <c r="AF385" s="2"/>
      <c r="AG385" s="2">
        <f t="shared" si="793"/>
        <v>40</v>
      </c>
      <c r="AH385" s="51">
        <f t="shared" si="811"/>
        <v>0.26666666666666666</v>
      </c>
      <c r="AI385" s="53">
        <f t="shared" si="752"/>
        <v>0</v>
      </c>
      <c r="AJ385" s="53">
        <f t="shared" si="753"/>
        <v>0</v>
      </c>
      <c r="AK385" s="53">
        <f t="shared" si="754"/>
        <v>0</v>
      </c>
      <c r="AL385" s="53">
        <f t="shared" si="755"/>
        <v>0</v>
      </c>
      <c r="AM385" s="53">
        <f t="shared" si="756"/>
        <v>0</v>
      </c>
      <c r="AN385" s="53">
        <f t="shared" si="757"/>
        <v>0</v>
      </c>
      <c r="AO385" s="53">
        <f t="shared" si="758"/>
        <v>4698.9000000000005</v>
      </c>
      <c r="AP385" s="53">
        <f t="shared" si="759"/>
        <v>0</v>
      </c>
      <c r="AQ385" s="53">
        <f t="shared" si="760"/>
        <v>0</v>
      </c>
      <c r="AR385" s="53">
        <f t="shared" si="761"/>
        <v>0</v>
      </c>
      <c r="AS385" s="53">
        <f t="shared" si="762"/>
        <v>0</v>
      </c>
      <c r="AT385" s="53">
        <f t="shared" si="763"/>
        <v>0</v>
      </c>
      <c r="AU385" s="10">
        <f t="shared" si="812"/>
        <v>4698.9000000000005</v>
      </c>
      <c r="AV385" s="54">
        <f t="shared" si="833"/>
        <v>0</v>
      </c>
      <c r="AW385" s="10">
        <f t="shared" si="813"/>
        <v>4698.9000000000005</v>
      </c>
      <c r="AX385" s="53" cm="1">
        <f t="array" aca="1" ref="AX385" ca="1">AU385*CELL("contents",$Q385)</f>
        <v>1644.615</v>
      </c>
      <c r="AY385" s="53" cm="1">
        <f t="array" aca="1" ref="AY385" ca="1">AV385*CELL("contents",$Q385)</f>
        <v>0</v>
      </c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>
        <f t="shared" si="814"/>
        <v>0</v>
      </c>
      <c r="BM385" s="51">
        <f t="shared" si="815"/>
        <v>0</v>
      </c>
      <c r="BN385" s="53">
        <f t="shared" si="764"/>
        <v>0</v>
      </c>
      <c r="BO385" s="53">
        <f t="shared" si="765"/>
        <v>0</v>
      </c>
      <c r="BP385" s="53">
        <f t="shared" si="766"/>
        <v>0</v>
      </c>
      <c r="BQ385" s="53">
        <f t="shared" si="767"/>
        <v>0</v>
      </c>
      <c r="BR385" s="53">
        <f t="shared" si="768"/>
        <v>0</v>
      </c>
      <c r="BS385" s="53">
        <f t="shared" si="769"/>
        <v>0</v>
      </c>
      <c r="BT385" s="53">
        <f t="shared" si="770"/>
        <v>0</v>
      </c>
      <c r="BU385" s="53">
        <f t="shared" si="771"/>
        <v>0</v>
      </c>
      <c r="BV385" s="53">
        <f t="shared" si="772"/>
        <v>0</v>
      </c>
      <c r="BW385" s="53">
        <f t="shared" si="773"/>
        <v>0</v>
      </c>
      <c r="BX385" s="53">
        <f t="shared" si="774"/>
        <v>0</v>
      </c>
      <c r="BY385" s="53">
        <f t="shared" si="775"/>
        <v>0</v>
      </c>
      <c r="BZ385" s="10">
        <f t="shared" si="816"/>
        <v>0</v>
      </c>
      <c r="CA385" s="54">
        <f t="shared" si="817"/>
        <v>0</v>
      </c>
      <c r="CB385" s="10">
        <f t="shared" si="818"/>
        <v>0</v>
      </c>
      <c r="CC385" s="53" cm="1">
        <f t="array" aca="1" ref="CC385" ca="1">BZ385*CELL("contents",$Q385)</f>
        <v>0</v>
      </c>
      <c r="CD385" s="53" cm="1">
        <f t="array" aca="1" ref="CD385" ca="1">CA385*CELL("contents",$Q385)</f>
        <v>0</v>
      </c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>
        <f t="shared" si="819"/>
        <v>0</v>
      </c>
      <c r="CR385" s="51">
        <f t="shared" si="820"/>
        <v>0</v>
      </c>
      <c r="CS385" s="53">
        <f t="shared" si="821"/>
        <v>0</v>
      </c>
      <c r="CT385" s="53">
        <f t="shared" si="834"/>
        <v>0</v>
      </c>
      <c r="CU385" s="53">
        <f t="shared" si="835"/>
        <v>0</v>
      </c>
      <c r="CV385" s="53">
        <f t="shared" si="836"/>
        <v>0</v>
      </c>
      <c r="CW385" s="53">
        <f t="shared" si="837"/>
        <v>0</v>
      </c>
      <c r="CX385" s="53">
        <f t="shared" si="838"/>
        <v>0</v>
      </c>
      <c r="CY385" s="53">
        <f t="shared" si="839"/>
        <v>0</v>
      </c>
      <c r="CZ385" s="53">
        <f t="shared" si="840"/>
        <v>0</v>
      </c>
      <c r="DA385" s="53">
        <f t="shared" si="841"/>
        <v>0</v>
      </c>
      <c r="DB385" s="53">
        <f t="shared" si="842"/>
        <v>0</v>
      </c>
      <c r="DC385" s="53">
        <f t="shared" si="843"/>
        <v>0</v>
      </c>
      <c r="DD385" s="53">
        <f t="shared" si="844"/>
        <v>0</v>
      </c>
      <c r="DE385" s="10">
        <f t="shared" si="822"/>
        <v>0</v>
      </c>
      <c r="DF385" s="54">
        <f t="shared" si="823"/>
        <v>0</v>
      </c>
      <c r="DG385" s="10">
        <f t="shared" si="824"/>
        <v>0</v>
      </c>
      <c r="DH385" s="53" cm="1">
        <f t="array" aca="1" ref="DH385" ca="1">DE385*CELL("contents",$Q385)</f>
        <v>0</v>
      </c>
      <c r="DI385" s="53" cm="1">
        <f t="array" aca="1" ref="DI385" ca="1">DF385*CELL("contents",$Q385)</f>
        <v>0</v>
      </c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>
        <f t="shared" si="825"/>
        <v>0</v>
      </c>
      <c r="DW385" s="51">
        <f t="shared" si="826"/>
        <v>0</v>
      </c>
      <c r="DX385" s="53">
        <f t="shared" si="776"/>
        <v>0</v>
      </c>
      <c r="DY385" s="53">
        <f t="shared" si="777"/>
        <v>0</v>
      </c>
      <c r="DZ385" s="53">
        <f t="shared" si="778"/>
        <v>0</v>
      </c>
      <c r="EA385" s="53">
        <f t="shared" si="779"/>
        <v>0</v>
      </c>
      <c r="EB385" s="53">
        <f t="shared" si="780"/>
        <v>0</v>
      </c>
      <c r="EC385" s="53">
        <f t="shared" si="781"/>
        <v>0</v>
      </c>
      <c r="ED385" s="53">
        <f t="shared" si="782"/>
        <v>0</v>
      </c>
      <c r="EE385" s="53">
        <f t="shared" si="783"/>
        <v>0</v>
      </c>
      <c r="EF385" s="53">
        <f t="shared" si="784"/>
        <v>0</v>
      </c>
      <c r="EG385" s="53">
        <f t="shared" si="785"/>
        <v>0</v>
      </c>
      <c r="EH385" s="53">
        <f t="shared" si="786"/>
        <v>0</v>
      </c>
      <c r="EI385" s="53">
        <f t="shared" si="787"/>
        <v>0</v>
      </c>
      <c r="EJ385" s="10">
        <f t="shared" si="827"/>
        <v>0</v>
      </c>
      <c r="EK385" s="54">
        <f t="shared" si="828"/>
        <v>0</v>
      </c>
      <c r="EL385" s="10">
        <f t="shared" si="829"/>
        <v>0</v>
      </c>
      <c r="EM385" s="53" cm="1">
        <f t="array" aca="1" ref="EM385" ca="1">EJ385*CELL("contents",$Q385)</f>
        <v>0</v>
      </c>
      <c r="EN385" s="53" cm="1">
        <f t="array" aca="1" ref="EN385" ca="1">EK385*CELL("contents",$Q385)</f>
        <v>0</v>
      </c>
      <c r="EO385" s="11">
        <f t="shared" si="830"/>
        <v>4698.9000000000005</v>
      </c>
      <c r="EP385" s="2">
        <v>1</v>
      </c>
      <c r="EQ385" s="2">
        <f t="shared" ref="EQ385:ET385" si="893">EP385*1.0215</f>
        <v>1.0215000000000001</v>
      </c>
      <c r="ER385" s="2">
        <f t="shared" si="893"/>
        <v>1.0434622500000001</v>
      </c>
      <c r="ES385" s="2">
        <f t="shared" si="893"/>
        <v>1.0658966883750003</v>
      </c>
      <c r="ET385" s="2">
        <f t="shared" si="893"/>
        <v>1.0888134671750629</v>
      </c>
      <c r="EU385" s="53">
        <f t="shared" si="789"/>
        <v>4698.9000000000005</v>
      </c>
      <c r="EV385" s="53">
        <f t="shared" si="832"/>
        <v>0</v>
      </c>
      <c r="EW385" s="69">
        <f t="shared" si="790"/>
        <v>0</v>
      </c>
      <c r="EX385" s="69">
        <f t="shared" si="791"/>
        <v>0</v>
      </c>
      <c r="EY385" s="9">
        <f t="shared" si="846"/>
        <v>0</v>
      </c>
      <c r="EZ385" s="9">
        <f t="shared" si="808"/>
        <v>0</v>
      </c>
      <c r="FA385" s="9">
        <f t="shared" si="809"/>
        <v>0</v>
      </c>
      <c r="FB385" s="9">
        <f t="shared" si="810"/>
        <v>0</v>
      </c>
      <c r="FC385" t="s">
        <v>1535</v>
      </c>
    </row>
    <row r="386" spans="1:159" x14ac:dyDescent="0.25">
      <c r="A386" s="2">
        <v>1.2</v>
      </c>
      <c r="B386" s="3" t="s">
        <v>900</v>
      </c>
      <c r="C386" s="4" t="s">
        <v>157</v>
      </c>
      <c r="D386" s="3" t="s">
        <v>901</v>
      </c>
      <c r="E386" s="33" t="s">
        <v>903</v>
      </c>
      <c r="F386" s="2"/>
      <c r="G386" s="4" t="s">
        <v>347</v>
      </c>
      <c r="H386" s="6" t="s">
        <v>347</v>
      </c>
      <c r="I386" s="4"/>
      <c r="J386" s="4" t="s">
        <v>154</v>
      </c>
      <c r="K386" s="75"/>
      <c r="L386" s="80">
        <v>1</v>
      </c>
      <c r="M386" s="56">
        <v>0</v>
      </c>
      <c r="N386" s="86">
        <v>0.53</v>
      </c>
      <c r="O386" s="6" t="s">
        <v>155</v>
      </c>
      <c r="P386" s="2" t="s">
        <v>356</v>
      </c>
      <c r="Q386" s="200">
        <f>VLOOKUP(P386,Contingencies!$A$2:$D$7,4,FALSE)</f>
        <v>0.35</v>
      </c>
      <c r="R386" s="53">
        <f t="shared" ref="R386:R449" si="894">Q386*EO386</f>
        <v>2310</v>
      </c>
      <c r="S386" s="67">
        <f t="shared" si="792"/>
        <v>0</v>
      </c>
      <c r="T386" s="4"/>
      <c r="U386" s="2"/>
      <c r="V386" s="2"/>
      <c r="W386" s="2"/>
      <c r="X386" s="2"/>
      <c r="Y386" s="2"/>
      <c r="Z386" s="2"/>
      <c r="AA386" s="12">
        <v>6600</v>
      </c>
      <c r="AB386" s="2"/>
      <c r="AC386" s="2"/>
      <c r="AD386" s="2"/>
      <c r="AE386" s="2"/>
      <c r="AF386" s="2"/>
      <c r="AG386" s="2">
        <f t="shared" si="793"/>
        <v>0</v>
      </c>
      <c r="AH386" s="51">
        <f t="shared" si="811"/>
        <v>0</v>
      </c>
      <c r="AI386" s="53">
        <f t="shared" ref="AI386:AI449" si="895">IF($G386="Labor Hours",U386*$K386*(1+$M386)*$EQ386,U386)</f>
        <v>0</v>
      </c>
      <c r="AJ386" s="53">
        <f t="shared" ref="AJ386:AJ449" si="896">IF($G386="Labor Hours",V386*$K386*(1+$M386)*$EQ386,V386)</f>
        <v>0</v>
      </c>
      <c r="AK386" s="53">
        <f t="shared" ref="AK386:AK449" si="897">IF($G386="Labor Hours",W386*$K386*(1+$M386)*$EQ386,W386)</f>
        <v>0</v>
      </c>
      <c r="AL386" s="53">
        <f t="shared" ref="AL386:AL449" si="898">IF($G386="Labor Hours",X386*$K386*(1+$M386)*$EQ386,X386)</f>
        <v>0</v>
      </c>
      <c r="AM386" s="53">
        <f t="shared" ref="AM386:AM449" si="899">IF($G386="Labor Hours",Y386*$K386*(1+$M386)*$EQ386,Y386)</f>
        <v>0</v>
      </c>
      <c r="AN386" s="53">
        <f t="shared" ref="AN386:AN449" si="900">IF($G386="Labor Hours",Z386*$K386*(1+$M386)*$EQ386,Z386)</f>
        <v>0</v>
      </c>
      <c r="AO386" s="53">
        <f t="shared" ref="AO386:AO449" si="901">IF($G386="Labor Hours",AA386*$K386*(1+$M386)*$EQ386,AA386)</f>
        <v>6600</v>
      </c>
      <c r="AP386" s="53">
        <f t="shared" ref="AP386:AP449" si="902">IF($G386="Labor Hours",AB386*$K386*(1+$M386)*$EQ386,AB386)</f>
        <v>0</v>
      </c>
      <c r="AQ386" s="53">
        <f t="shared" ref="AQ386:AQ449" si="903">IF($G386="Labor Hours",AC386*$K386*(1+$M386)*$EQ386,AC386)</f>
        <v>0</v>
      </c>
      <c r="AR386" s="53">
        <f t="shared" ref="AR386:AR449" si="904">IF($G386="Labor Hours",AD386*$K386*(1+$M386)*$EQ386,AD386)</f>
        <v>0</v>
      </c>
      <c r="AS386" s="53">
        <f t="shared" ref="AS386:AS449" si="905">IF($G386="Labor Hours",AE386*$K386*(1+$M386)*$EQ386,AE386)</f>
        <v>0</v>
      </c>
      <c r="AT386" s="53">
        <f t="shared" ref="AT386:AT449" si="906">IF($G386="Labor Hours",AF386*$K386*(1+$M386)*$EQ386,AF386)</f>
        <v>0</v>
      </c>
      <c r="AU386" s="10">
        <f t="shared" si="812"/>
        <v>6600</v>
      </c>
      <c r="AV386" s="54">
        <f t="shared" si="833"/>
        <v>0</v>
      </c>
      <c r="AW386" s="10">
        <f t="shared" si="813"/>
        <v>6600</v>
      </c>
      <c r="AX386" s="53" cm="1">
        <f t="array" aca="1" ref="AX386" ca="1">AU386*CELL("contents",$Q386)</f>
        <v>2310</v>
      </c>
      <c r="AY386" s="53" cm="1">
        <f t="array" aca="1" ref="AY386" ca="1">AV386*CELL("contents",$Q386)</f>
        <v>0</v>
      </c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>
        <f t="shared" si="814"/>
        <v>0</v>
      </c>
      <c r="BM386" s="51">
        <f t="shared" si="815"/>
        <v>0</v>
      </c>
      <c r="BN386" s="53">
        <f t="shared" ref="BN386:BN449" si="907">IF($G386="Labor Hours",AZ386*$K386*(1+$M386)*$ER386,AZ386)</f>
        <v>0</v>
      </c>
      <c r="BO386" s="53">
        <f t="shared" ref="BO386:BO449" si="908">IF($G386="Labor Hours",BA386*$K386*(1+$M386)*$ER386,BA386)</f>
        <v>0</v>
      </c>
      <c r="BP386" s="53">
        <f t="shared" ref="BP386:BP449" si="909">IF($G386="Labor Hours",BB386*$K386*(1+$M386)*$ER386,BB386)</f>
        <v>0</v>
      </c>
      <c r="BQ386" s="53">
        <f t="shared" ref="BQ386:BQ449" si="910">IF($G386="Labor Hours",BC386*$K386*(1+$M386)*$ER386,BC386)</f>
        <v>0</v>
      </c>
      <c r="BR386" s="53">
        <f t="shared" ref="BR386:BR449" si="911">IF($G386="Labor Hours",BD386*$K386*(1+$M386)*$ER386,BD386)</f>
        <v>0</v>
      </c>
      <c r="BS386" s="53">
        <f t="shared" ref="BS386:BS449" si="912">IF($G386="Labor Hours",BE386*$K386*(1+$M386)*$ER386,BE386)</f>
        <v>0</v>
      </c>
      <c r="BT386" s="53">
        <f t="shared" ref="BT386:BT449" si="913">IF($G386="Labor Hours",BF386*$K386*(1+$M386)*$ER386,BF386)</f>
        <v>0</v>
      </c>
      <c r="BU386" s="53">
        <f t="shared" ref="BU386:BU449" si="914">IF($G386="Labor Hours",BG386*$K386*(1+$M386)*$ER386,BG386)</f>
        <v>0</v>
      </c>
      <c r="BV386" s="53">
        <f t="shared" ref="BV386:BV449" si="915">IF($G386="Labor Hours",BH386*$K386*(1+$M386)*$ER386,BH386)</f>
        <v>0</v>
      </c>
      <c r="BW386" s="53">
        <f t="shared" ref="BW386:BW449" si="916">IF($G386="Labor Hours",BI386*$K386*(1+$M386)*$ER386,BI386)</f>
        <v>0</v>
      </c>
      <c r="BX386" s="53">
        <f t="shared" ref="BX386:BX449" si="917">IF($G386="Labor Hours",BJ386*$K386*(1+$M386)*$ER386,BJ386)</f>
        <v>0</v>
      </c>
      <c r="BY386" s="53">
        <f t="shared" ref="BY386:BY449" si="918">IF($G386="Labor Hours",BK386*$K386*(1+$M386)*$ER386,BK386)</f>
        <v>0</v>
      </c>
      <c r="BZ386" s="10">
        <f t="shared" si="816"/>
        <v>0</v>
      </c>
      <c r="CA386" s="54">
        <f t="shared" si="817"/>
        <v>0</v>
      </c>
      <c r="CB386" s="10">
        <f t="shared" si="818"/>
        <v>0</v>
      </c>
      <c r="CC386" s="53" cm="1">
        <f t="array" aca="1" ref="CC386" ca="1">BZ386*CELL("contents",$Q386)</f>
        <v>0</v>
      </c>
      <c r="CD386" s="53" cm="1">
        <f t="array" aca="1" ref="CD386" ca="1">CA386*CELL("contents",$Q386)</f>
        <v>0</v>
      </c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>
        <f t="shared" si="819"/>
        <v>0</v>
      </c>
      <c r="CR386" s="51">
        <f t="shared" si="820"/>
        <v>0</v>
      </c>
      <c r="CS386" s="53">
        <f t="shared" si="821"/>
        <v>0</v>
      </c>
      <c r="CT386" s="53">
        <f t="shared" si="834"/>
        <v>0</v>
      </c>
      <c r="CU386" s="53">
        <f t="shared" si="835"/>
        <v>0</v>
      </c>
      <c r="CV386" s="53">
        <f t="shared" si="836"/>
        <v>0</v>
      </c>
      <c r="CW386" s="53">
        <f t="shared" si="837"/>
        <v>0</v>
      </c>
      <c r="CX386" s="53">
        <f t="shared" si="838"/>
        <v>0</v>
      </c>
      <c r="CY386" s="53">
        <f t="shared" si="839"/>
        <v>0</v>
      </c>
      <c r="CZ386" s="53">
        <f t="shared" si="840"/>
        <v>0</v>
      </c>
      <c r="DA386" s="53">
        <f t="shared" si="841"/>
        <v>0</v>
      </c>
      <c r="DB386" s="53">
        <f t="shared" si="842"/>
        <v>0</v>
      </c>
      <c r="DC386" s="53">
        <f t="shared" si="843"/>
        <v>0</v>
      </c>
      <c r="DD386" s="53">
        <f t="shared" si="844"/>
        <v>0</v>
      </c>
      <c r="DE386" s="10">
        <f t="shared" si="822"/>
        <v>0</v>
      </c>
      <c r="DF386" s="54">
        <f t="shared" si="823"/>
        <v>0</v>
      </c>
      <c r="DG386" s="10">
        <f t="shared" si="824"/>
        <v>0</v>
      </c>
      <c r="DH386" s="53" cm="1">
        <f t="array" aca="1" ref="DH386" ca="1">DE386*CELL("contents",$Q386)</f>
        <v>0</v>
      </c>
      <c r="DI386" s="53" cm="1">
        <f t="array" aca="1" ref="DI386" ca="1">DF386*CELL("contents",$Q386)</f>
        <v>0</v>
      </c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>
        <f t="shared" si="825"/>
        <v>0</v>
      </c>
      <c r="DW386" s="51">
        <f t="shared" si="826"/>
        <v>0</v>
      </c>
      <c r="DX386" s="53">
        <f t="shared" ref="DX386:DX449" si="919">IF($G386="Labor Hours",DJ386*$K386*(1+$M386)*$ET386,DJ386)</f>
        <v>0</v>
      </c>
      <c r="DY386" s="53">
        <f t="shared" ref="DY386:DY449" si="920">IF($G386="Labor Hours",DK386*$K386*(1+$M386)*$ET386,DK386)</f>
        <v>0</v>
      </c>
      <c r="DZ386" s="53">
        <f t="shared" ref="DZ386:DZ449" si="921">IF($G386="Labor Hours",DL386*$K386*(1+$M386)*$ET386,DL386)</f>
        <v>0</v>
      </c>
      <c r="EA386" s="53">
        <f t="shared" ref="EA386:EA449" si="922">IF($G386="Labor Hours",DM386*$K386*(1+$M386)*$ET386,DM386)</f>
        <v>0</v>
      </c>
      <c r="EB386" s="53">
        <f t="shared" ref="EB386:EB449" si="923">IF($G386="Labor Hours",DN386*$K386*(1+$M386)*$ET386,DN386)</f>
        <v>0</v>
      </c>
      <c r="EC386" s="53">
        <f t="shared" ref="EC386:EC449" si="924">IF($G386="Labor Hours",DO386*$K386*(1+$M386)*$ET386,DO386)</f>
        <v>0</v>
      </c>
      <c r="ED386" s="53">
        <f t="shared" ref="ED386:ED449" si="925">IF($G386="Labor Hours",DP386*$K386*(1+$M386)*$ET386,DP386)</f>
        <v>0</v>
      </c>
      <c r="EE386" s="53">
        <f t="shared" ref="EE386:EE449" si="926">IF($G386="Labor Hours",DQ386*$K386*(1+$M386)*$ET386,DQ386)</f>
        <v>0</v>
      </c>
      <c r="EF386" s="53">
        <f t="shared" ref="EF386:EF449" si="927">IF($G386="Labor Hours",DR386*$K386*(1+$M386)*$ET386,DR386)</f>
        <v>0</v>
      </c>
      <c r="EG386" s="53">
        <f t="shared" ref="EG386:EG449" si="928">IF($G386="Labor Hours",DS386*$K386*(1+$M386)*$ET386,DS386)</f>
        <v>0</v>
      </c>
      <c r="EH386" s="53">
        <f t="shared" ref="EH386:EH449" si="929">IF($G386="Labor Hours",DT386*$K386*(1+$M386)*$ET386,DT386)</f>
        <v>0</v>
      </c>
      <c r="EI386" s="53">
        <f t="shared" ref="EI386:EI449" si="930">IF($G386="Labor Hours",DU386*$K386*(1+$M386)*$ET386,DU386)</f>
        <v>0</v>
      </c>
      <c r="EJ386" s="10">
        <f t="shared" si="827"/>
        <v>0</v>
      </c>
      <c r="EK386" s="54">
        <f t="shared" si="828"/>
        <v>0</v>
      </c>
      <c r="EL386" s="10">
        <f t="shared" si="829"/>
        <v>0</v>
      </c>
      <c r="EM386" s="53" cm="1">
        <f t="array" aca="1" ref="EM386" ca="1">EJ386*CELL("contents",$Q386)</f>
        <v>0</v>
      </c>
      <c r="EN386" s="53" cm="1">
        <f t="array" aca="1" ref="EN386" ca="1">EK386*CELL("contents",$Q386)</f>
        <v>0</v>
      </c>
      <c r="EO386" s="11">
        <f t="shared" si="830"/>
        <v>6600</v>
      </c>
      <c r="EP386" s="2">
        <v>1</v>
      </c>
      <c r="EQ386" s="2">
        <f t="shared" ref="EQ386:ET386" si="931">EP386*1.0215</f>
        <v>1.0215000000000001</v>
      </c>
      <c r="ER386" s="2">
        <f t="shared" si="931"/>
        <v>1.0434622500000001</v>
      </c>
      <c r="ES386" s="2">
        <f t="shared" si="931"/>
        <v>1.0658966883750003</v>
      </c>
      <c r="ET386" s="2">
        <f t="shared" si="931"/>
        <v>1.0888134671750629</v>
      </c>
      <c r="EU386" s="53">
        <f t="shared" ref="EU386:EU449" si="932">IF($G386="Labor Hours",$K386*$AG386*EQ386,0)</f>
        <v>0</v>
      </c>
      <c r="EV386" s="53">
        <f t="shared" si="832"/>
        <v>0</v>
      </c>
      <c r="EW386" s="69">
        <f t="shared" ref="EW386:EW449" si="933">IF($G386="Labor Hours",$K386*$CQ386*ES386,0)</f>
        <v>0</v>
      </c>
      <c r="EX386" s="69">
        <f t="shared" ref="EX386:EX449" si="934">IF($G386="Labor Hours",$K386*$DV386*ET386,0)</f>
        <v>0</v>
      </c>
      <c r="EY386" s="9">
        <f t="shared" si="846"/>
        <v>0</v>
      </c>
      <c r="EZ386" s="9">
        <f t="shared" si="808"/>
        <v>0</v>
      </c>
      <c r="FA386" s="9">
        <f t="shared" si="809"/>
        <v>0</v>
      </c>
      <c r="FB386" s="9">
        <f t="shared" si="810"/>
        <v>0</v>
      </c>
      <c r="FC386" t="s">
        <v>1535</v>
      </c>
    </row>
    <row r="387" spans="1:159" x14ac:dyDescent="0.25">
      <c r="A387" s="2">
        <v>1.2</v>
      </c>
      <c r="B387" s="3" t="s">
        <v>904</v>
      </c>
      <c r="C387" s="4" t="s">
        <v>157</v>
      </c>
      <c r="D387" s="3" t="s">
        <v>905</v>
      </c>
      <c r="E387" s="33" t="s">
        <v>906</v>
      </c>
      <c r="F387" s="2"/>
      <c r="G387" s="4" t="s">
        <v>151</v>
      </c>
      <c r="H387" s="6" t="s">
        <v>163</v>
      </c>
      <c r="I387" s="4" t="s">
        <v>159</v>
      </c>
      <c r="J387" s="7" t="s">
        <v>154</v>
      </c>
      <c r="K387" s="75">
        <v>115</v>
      </c>
      <c r="L387" s="81">
        <v>115</v>
      </c>
      <c r="M387" s="57">
        <v>0</v>
      </c>
      <c r="N387" s="86">
        <v>0</v>
      </c>
      <c r="O387" s="6" t="s">
        <v>155</v>
      </c>
      <c r="P387" s="2" t="s">
        <v>356</v>
      </c>
      <c r="Q387" s="200">
        <f>VLOOKUP(P387,Contingencies!$A$2:$D$7,4,FALSE)</f>
        <v>0.35</v>
      </c>
      <c r="R387" s="53">
        <f t="shared" si="894"/>
        <v>1007.9845335000001</v>
      </c>
      <c r="S387" s="67">
        <f t="shared" ref="S387:S450" si="935">IF($H387="CapEx",0,R387*N387)</f>
        <v>0</v>
      </c>
      <c r="T387" s="4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>
        <f t="shared" ref="AG387:AG450" si="936">IF(G387="Labor Hours",SUM(U387:AF387),0)</f>
        <v>0</v>
      </c>
      <c r="AH387" s="51">
        <f t="shared" si="811"/>
        <v>0</v>
      </c>
      <c r="AI387" s="53">
        <f t="shared" si="895"/>
        <v>0</v>
      </c>
      <c r="AJ387" s="53">
        <f t="shared" si="896"/>
        <v>0</v>
      </c>
      <c r="AK387" s="53">
        <f t="shared" si="897"/>
        <v>0</v>
      </c>
      <c r="AL387" s="53">
        <f t="shared" si="898"/>
        <v>0</v>
      </c>
      <c r="AM387" s="53">
        <f t="shared" si="899"/>
        <v>0</v>
      </c>
      <c r="AN387" s="53">
        <f t="shared" si="900"/>
        <v>0</v>
      </c>
      <c r="AO387" s="53">
        <f t="shared" si="901"/>
        <v>0</v>
      </c>
      <c r="AP387" s="53">
        <f t="shared" si="902"/>
        <v>0</v>
      </c>
      <c r="AQ387" s="53">
        <f t="shared" si="903"/>
        <v>0</v>
      </c>
      <c r="AR387" s="53">
        <f t="shared" si="904"/>
        <v>0</v>
      </c>
      <c r="AS387" s="53">
        <f t="shared" si="905"/>
        <v>0</v>
      </c>
      <c r="AT387" s="53">
        <f t="shared" si="906"/>
        <v>0</v>
      </c>
      <c r="AU387" s="10">
        <f t="shared" si="812"/>
        <v>0</v>
      </c>
      <c r="AV387" s="54">
        <f t="shared" si="833"/>
        <v>0</v>
      </c>
      <c r="AW387" s="10">
        <f t="shared" si="813"/>
        <v>0</v>
      </c>
      <c r="AX387" s="53" cm="1">
        <f t="array" aca="1" ref="AX387" ca="1">AU387*CELL("contents",$Q387)</f>
        <v>0</v>
      </c>
      <c r="AY387" s="53" cm="1">
        <f t="array" aca="1" ref="AY387" ca="1">AV387*CELL("contents",$Q387)</f>
        <v>0</v>
      </c>
      <c r="AZ387" s="2"/>
      <c r="BA387" s="2"/>
      <c r="BB387" s="2"/>
      <c r="BC387" s="2"/>
      <c r="BD387" s="2"/>
      <c r="BE387" s="2"/>
      <c r="BF387" s="14">
        <v>24</v>
      </c>
      <c r="BG387" s="29"/>
      <c r="BH387" s="2"/>
      <c r="BI387" s="2"/>
      <c r="BJ387" s="2"/>
      <c r="BK387" s="2"/>
      <c r="BL387" s="2">
        <f t="shared" si="814"/>
        <v>24</v>
      </c>
      <c r="BM387" s="51">
        <f t="shared" si="815"/>
        <v>0.16</v>
      </c>
      <c r="BN387" s="53">
        <f t="shared" si="907"/>
        <v>0</v>
      </c>
      <c r="BO387" s="53">
        <f t="shared" si="908"/>
        <v>0</v>
      </c>
      <c r="BP387" s="53">
        <f t="shared" si="909"/>
        <v>0</v>
      </c>
      <c r="BQ387" s="53">
        <f t="shared" si="910"/>
        <v>0</v>
      </c>
      <c r="BR387" s="53">
        <f t="shared" si="911"/>
        <v>0</v>
      </c>
      <c r="BS387" s="53">
        <f t="shared" si="912"/>
        <v>0</v>
      </c>
      <c r="BT387" s="53">
        <f t="shared" si="913"/>
        <v>2879.9558100000004</v>
      </c>
      <c r="BU387" s="53">
        <f t="shared" si="914"/>
        <v>0</v>
      </c>
      <c r="BV387" s="53">
        <f t="shared" si="915"/>
        <v>0</v>
      </c>
      <c r="BW387" s="53">
        <f t="shared" si="916"/>
        <v>0</v>
      </c>
      <c r="BX387" s="53">
        <f t="shared" si="917"/>
        <v>0</v>
      </c>
      <c r="BY387" s="53">
        <f t="shared" si="918"/>
        <v>0</v>
      </c>
      <c r="BZ387" s="10">
        <f t="shared" si="816"/>
        <v>2879.9558100000004</v>
      </c>
      <c r="CA387" s="54">
        <f t="shared" si="817"/>
        <v>0</v>
      </c>
      <c r="CB387" s="10">
        <f t="shared" si="818"/>
        <v>2879.9558100000004</v>
      </c>
      <c r="CC387" s="53" cm="1">
        <f t="array" aca="1" ref="CC387" ca="1">BZ387*CELL("contents",$Q387)</f>
        <v>1007.9845335000001</v>
      </c>
      <c r="CD387" s="53" cm="1">
        <f t="array" aca="1" ref="CD387" ca="1">CA387*CELL("contents",$Q387)</f>
        <v>0</v>
      </c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>
        <f t="shared" si="819"/>
        <v>0</v>
      </c>
      <c r="CR387" s="51">
        <f t="shared" si="820"/>
        <v>0</v>
      </c>
      <c r="CS387" s="53">
        <f t="shared" si="821"/>
        <v>0</v>
      </c>
      <c r="CT387" s="53">
        <f t="shared" si="834"/>
        <v>0</v>
      </c>
      <c r="CU387" s="53">
        <f t="shared" si="835"/>
        <v>0</v>
      </c>
      <c r="CV387" s="53">
        <f t="shared" si="836"/>
        <v>0</v>
      </c>
      <c r="CW387" s="53">
        <f t="shared" si="837"/>
        <v>0</v>
      </c>
      <c r="CX387" s="53">
        <f t="shared" si="838"/>
        <v>0</v>
      </c>
      <c r="CY387" s="53">
        <f t="shared" si="839"/>
        <v>0</v>
      </c>
      <c r="CZ387" s="53">
        <f t="shared" si="840"/>
        <v>0</v>
      </c>
      <c r="DA387" s="53">
        <f t="shared" si="841"/>
        <v>0</v>
      </c>
      <c r="DB387" s="53">
        <f t="shared" si="842"/>
        <v>0</v>
      </c>
      <c r="DC387" s="53">
        <f t="shared" si="843"/>
        <v>0</v>
      </c>
      <c r="DD387" s="53">
        <f t="shared" si="844"/>
        <v>0</v>
      </c>
      <c r="DE387" s="10">
        <f t="shared" si="822"/>
        <v>0</v>
      </c>
      <c r="DF387" s="54">
        <f t="shared" si="823"/>
        <v>0</v>
      </c>
      <c r="DG387" s="10">
        <f t="shared" si="824"/>
        <v>0</v>
      </c>
      <c r="DH387" s="53" cm="1">
        <f t="array" aca="1" ref="DH387" ca="1">DE387*CELL("contents",$Q387)</f>
        <v>0</v>
      </c>
      <c r="DI387" s="53" cm="1">
        <f t="array" aca="1" ref="DI387" ca="1">DF387*CELL("contents",$Q387)</f>
        <v>0</v>
      </c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>
        <f t="shared" si="825"/>
        <v>0</v>
      </c>
      <c r="DW387" s="51">
        <f t="shared" si="826"/>
        <v>0</v>
      </c>
      <c r="DX387" s="53">
        <f t="shared" si="919"/>
        <v>0</v>
      </c>
      <c r="DY387" s="53">
        <f t="shared" si="920"/>
        <v>0</v>
      </c>
      <c r="DZ387" s="53">
        <f t="shared" si="921"/>
        <v>0</v>
      </c>
      <c r="EA387" s="53">
        <f t="shared" si="922"/>
        <v>0</v>
      </c>
      <c r="EB387" s="53">
        <f t="shared" si="923"/>
        <v>0</v>
      </c>
      <c r="EC387" s="53">
        <f t="shared" si="924"/>
        <v>0</v>
      </c>
      <c r="ED387" s="53">
        <f t="shared" si="925"/>
        <v>0</v>
      </c>
      <c r="EE387" s="53">
        <f t="shared" si="926"/>
        <v>0</v>
      </c>
      <c r="EF387" s="53">
        <f t="shared" si="927"/>
        <v>0</v>
      </c>
      <c r="EG387" s="53">
        <f t="shared" si="928"/>
        <v>0</v>
      </c>
      <c r="EH387" s="53">
        <f t="shared" si="929"/>
        <v>0</v>
      </c>
      <c r="EI387" s="53">
        <f t="shared" si="930"/>
        <v>0</v>
      </c>
      <c r="EJ387" s="10">
        <f t="shared" si="827"/>
        <v>0</v>
      </c>
      <c r="EK387" s="54">
        <f t="shared" si="828"/>
        <v>0</v>
      </c>
      <c r="EL387" s="10">
        <f t="shared" si="829"/>
        <v>0</v>
      </c>
      <c r="EM387" s="53" cm="1">
        <f t="array" aca="1" ref="EM387" ca="1">EJ387*CELL("contents",$Q387)</f>
        <v>0</v>
      </c>
      <c r="EN387" s="53" cm="1">
        <f t="array" aca="1" ref="EN387" ca="1">EK387*CELL("contents",$Q387)</f>
        <v>0</v>
      </c>
      <c r="EO387" s="11">
        <f t="shared" si="830"/>
        <v>2879.9558100000004</v>
      </c>
      <c r="EP387" s="2">
        <v>1</v>
      </c>
      <c r="EQ387" s="2">
        <f t="shared" ref="EQ387:ET387" si="937">EP387*1.0215</f>
        <v>1.0215000000000001</v>
      </c>
      <c r="ER387" s="2">
        <f t="shared" si="937"/>
        <v>1.0434622500000001</v>
      </c>
      <c r="ES387" s="2">
        <f t="shared" si="937"/>
        <v>1.0658966883750003</v>
      </c>
      <c r="ET387" s="2">
        <f t="shared" si="937"/>
        <v>1.0888134671750629</v>
      </c>
      <c r="EU387" s="53">
        <f t="shared" si="932"/>
        <v>0</v>
      </c>
      <c r="EV387" s="53">
        <f t="shared" si="832"/>
        <v>2879.9558100000004</v>
      </c>
      <c r="EW387" s="69">
        <f t="shared" si="933"/>
        <v>0</v>
      </c>
      <c r="EX387" s="69">
        <f t="shared" si="934"/>
        <v>0</v>
      </c>
      <c r="EY387" s="9">
        <f t="shared" si="846"/>
        <v>0</v>
      </c>
      <c r="EZ387" s="9">
        <f t="shared" si="808"/>
        <v>0</v>
      </c>
      <c r="FA387" s="9">
        <f t="shared" si="809"/>
        <v>0</v>
      </c>
      <c r="FB387" s="9">
        <f t="shared" si="810"/>
        <v>0</v>
      </c>
      <c r="FC387" t="s">
        <v>1535</v>
      </c>
    </row>
    <row r="388" spans="1:159" x14ac:dyDescent="0.25">
      <c r="A388" s="2">
        <v>1.2</v>
      </c>
      <c r="B388" s="3" t="s">
        <v>904</v>
      </c>
      <c r="C388" s="4" t="s">
        <v>157</v>
      </c>
      <c r="D388" s="3" t="s">
        <v>905</v>
      </c>
      <c r="E388" s="33" t="s">
        <v>906</v>
      </c>
      <c r="F388" s="2"/>
      <c r="G388" s="4" t="s">
        <v>347</v>
      </c>
      <c r="H388" s="6" t="s">
        <v>347</v>
      </c>
      <c r="I388" s="4"/>
      <c r="J388" s="4" t="s">
        <v>154</v>
      </c>
      <c r="K388" s="75"/>
      <c r="L388" s="80">
        <v>1</v>
      </c>
      <c r="M388" s="57">
        <v>0</v>
      </c>
      <c r="N388" s="86">
        <v>0.53</v>
      </c>
      <c r="O388" s="6" t="s">
        <v>155</v>
      </c>
      <c r="P388" s="2" t="s">
        <v>356</v>
      </c>
      <c r="Q388" s="200">
        <f>VLOOKUP(P388,Contingencies!$A$2:$D$7,4,FALSE)</f>
        <v>0.35</v>
      </c>
      <c r="R388" s="53">
        <f t="shared" si="894"/>
        <v>1750</v>
      </c>
      <c r="S388" s="67">
        <f t="shared" si="935"/>
        <v>0</v>
      </c>
      <c r="T388" s="4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>
        <f t="shared" si="936"/>
        <v>0</v>
      </c>
      <c r="AH388" s="51">
        <f t="shared" si="811"/>
        <v>0</v>
      </c>
      <c r="AI388" s="53">
        <f t="shared" si="895"/>
        <v>0</v>
      </c>
      <c r="AJ388" s="53">
        <f t="shared" si="896"/>
        <v>0</v>
      </c>
      <c r="AK388" s="53">
        <f t="shared" si="897"/>
        <v>0</v>
      </c>
      <c r="AL388" s="53">
        <f t="shared" si="898"/>
        <v>0</v>
      </c>
      <c r="AM388" s="53">
        <f t="shared" si="899"/>
        <v>0</v>
      </c>
      <c r="AN388" s="53">
        <f t="shared" si="900"/>
        <v>0</v>
      </c>
      <c r="AO388" s="53">
        <f t="shared" si="901"/>
        <v>0</v>
      </c>
      <c r="AP388" s="53">
        <f t="shared" si="902"/>
        <v>0</v>
      </c>
      <c r="AQ388" s="53">
        <f t="shared" si="903"/>
        <v>0</v>
      </c>
      <c r="AR388" s="53">
        <f t="shared" si="904"/>
        <v>0</v>
      </c>
      <c r="AS388" s="53">
        <f t="shared" si="905"/>
        <v>0</v>
      </c>
      <c r="AT388" s="53">
        <f t="shared" si="906"/>
        <v>0</v>
      </c>
      <c r="AU388" s="10">
        <f t="shared" si="812"/>
        <v>0</v>
      </c>
      <c r="AV388" s="54">
        <f t="shared" si="833"/>
        <v>0</v>
      </c>
      <c r="AW388" s="10">
        <f t="shared" si="813"/>
        <v>0</v>
      </c>
      <c r="AX388" s="53" cm="1">
        <f t="array" aca="1" ref="AX388" ca="1">AU388*CELL("contents",$Q388)</f>
        <v>0</v>
      </c>
      <c r="AY388" s="53" cm="1">
        <f t="array" aca="1" ref="AY388" ca="1">AV388*CELL("contents",$Q388)</f>
        <v>0</v>
      </c>
      <c r="AZ388" s="2"/>
      <c r="BA388" s="2"/>
      <c r="BB388" s="2"/>
      <c r="BC388" s="2"/>
      <c r="BD388" s="2"/>
      <c r="BE388" s="2"/>
      <c r="BF388" s="12">
        <v>5000</v>
      </c>
      <c r="BG388" s="2"/>
      <c r="BH388" s="2"/>
      <c r="BI388" s="2"/>
      <c r="BJ388" s="2"/>
      <c r="BK388" s="2"/>
      <c r="BL388" s="2">
        <f t="shared" si="814"/>
        <v>0</v>
      </c>
      <c r="BM388" s="51">
        <f t="shared" si="815"/>
        <v>0</v>
      </c>
      <c r="BN388" s="53">
        <f t="shared" si="907"/>
        <v>0</v>
      </c>
      <c r="BO388" s="53">
        <f t="shared" si="908"/>
        <v>0</v>
      </c>
      <c r="BP388" s="53">
        <f t="shared" si="909"/>
        <v>0</v>
      </c>
      <c r="BQ388" s="53">
        <f t="shared" si="910"/>
        <v>0</v>
      </c>
      <c r="BR388" s="53">
        <f t="shared" si="911"/>
        <v>0</v>
      </c>
      <c r="BS388" s="53">
        <f t="shared" si="912"/>
        <v>0</v>
      </c>
      <c r="BT388" s="53">
        <f t="shared" si="913"/>
        <v>5000</v>
      </c>
      <c r="BU388" s="53">
        <f t="shared" si="914"/>
        <v>0</v>
      </c>
      <c r="BV388" s="53">
        <f t="shared" si="915"/>
        <v>0</v>
      </c>
      <c r="BW388" s="53">
        <f t="shared" si="916"/>
        <v>0</v>
      </c>
      <c r="BX388" s="53">
        <f t="shared" si="917"/>
        <v>0</v>
      </c>
      <c r="BY388" s="53">
        <f t="shared" si="918"/>
        <v>0</v>
      </c>
      <c r="BZ388" s="10">
        <f t="shared" si="816"/>
        <v>5000</v>
      </c>
      <c r="CA388" s="54">
        <f t="shared" si="817"/>
        <v>0</v>
      </c>
      <c r="CB388" s="10">
        <f t="shared" si="818"/>
        <v>5000</v>
      </c>
      <c r="CC388" s="53" cm="1">
        <f t="array" aca="1" ref="CC388" ca="1">BZ388*CELL("contents",$Q388)</f>
        <v>1750</v>
      </c>
      <c r="CD388" s="53" cm="1">
        <f t="array" aca="1" ref="CD388" ca="1">CA388*CELL("contents",$Q388)</f>
        <v>0</v>
      </c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>
        <f t="shared" si="819"/>
        <v>0</v>
      </c>
      <c r="CR388" s="51">
        <f t="shared" si="820"/>
        <v>0</v>
      </c>
      <c r="CS388" s="53">
        <f t="shared" si="821"/>
        <v>0</v>
      </c>
      <c r="CT388" s="53">
        <f t="shared" si="834"/>
        <v>0</v>
      </c>
      <c r="CU388" s="53">
        <f t="shared" si="835"/>
        <v>0</v>
      </c>
      <c r="CV388" s="53">
        <f t="shared" si="836"/>
        <v>0</v>
      </c>
      <c r="CW388" s="53">
        <f t="shared" si="837"/>
        <v>0</v>
      </c>
      <c r="CX388" s="53">
        <f t="shared" si="838"/>
        <v>0</v>
      </c>
      <c r="CY388" s="53">
        <f t="shared" si="839"/>
        <v>0</v>
      </c>
      <c r="CZ388" s="53">
        <f t="shared" si="840"/>
        <v>0</v>
      </c>
      <c r="DA388" s="53">
        <f t="shared" si="841"/>
        <v>0</v>
      </c>
      <c r="DB388" s="53">
        <f t="shared" si="842"/>
        <v>0</v>
      </c>
      <c r="DC388" s="53">
        <f t="shared" si="843"/>
        <v>0</v>
      </c>
      <c r="DD388" s="53">
        <f t="shared" si="844"/>
        <v>0</v>
      </c>
      <c r="DE388" s="10">
        <f t="shared" si="822"/>
        <v>0</v>
      </c>
      <c r="DF388" s="54">
        <f t="shared" si="823"/>
        <v>0</v>
      </c>
      <c r="DG388" s="10">
        <f t="shared" si="824"/>
        <v>0</v>
      </c>
      <c r="DH388" s="53" cm="1">
        <f t="array" aca="1" ref="DH388" ca="1">DE388*CELL("contents",$Q388)</f>
        <v>0</v>
      </c>
      <c r="DI388" s="53" cm="1">
        <f t="array" aca="1" ref="DI388" ca="1">DF388*CELL("contents",$Q388)</f>
        <v>0</v>
      </c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>
        <f t="shared" si="825"/>
        <v>0</v>
      </c>
      <c r="DW388" s="51">
        <f t="shared" si="826"/>
        <v>0</v>
      </c>
      <c r="DX388" s="53">
        <f t="shared" si="919"/>
        <v>0</v>
      </c>
      <c r="DY388" s="53">
        <f t="shared" si="920"/>
        <v>0</v>
      </c>
      <c r="DZ388" s="53">
        <f t="shared" si="921"/>
        <v>0</v>
      </c>
      <c r="EA388" s="53">
        <f t="shared" si="922"/>
        <v>0</v>
      </c>
      <c r="EB388" s="53">
        <f t="shared" si="923"/>
        <v>0</v>
      </c>
      <c r="EC388" s="53">
        <f t="shared" si="924"/>
        <v>0</v>
      </c>
      <c r="ED388" s="53">
        <f t="shared" si="925"/>
        <v>0</v>
      </c>
      <c r="EE388" s="53">
        <f t="shared" si="926"/>
        <v>0</v>
      </c>
      <c r="EF388" s="53">
        <f t="shared" si="927"/>
        <v>0</v>
      </c>
      <c r="EG388" s="53">
        <f t="shared" si="928"/>
        <v>0</v>
      </c>
      <c r="EH388" s="53">
        <f t="shared" si="929"/>
        <v>0</v>
      </c>
      <c r="EI388" s="53">
        <f t="shared" si="930"/>
        <v>0</v>
      </c>
      <c r="EJ388" s="10">
        <f t="shared" si="827"/>
        <v>0</v>
      </c>
      <c r="EK388" s="54">
        <f t="shared" si="828"/>
        <v>0</v>
      </c>
      <c r="EL388" s="10">
        <f t="shared" si="829"/>
        <v>0</v>
      </c>
      <c r="EM388" s="53" cm="1">
        <f t="array" aca="1" ref="EM388" ca="1">EJ388*CELL("contents",$Q388)</f>
        <v>0</v>
      </c>
      <c r="EN388" s="53" cm="1">
        <f t="array" aca="1" ref="EN388" ca="1">EK388*CELL("contents",$Q388)</f>
        <v>0</v>
      </c>
      <c r="EO388" s="11">
        <f t="shared" si="830"/>
        <v>5000</v>
      </c>
      <c r="EP388" s="2">
        <v>1</v>
      </c>
      <c r="EQ388" s="2">
        <f t="shared" ref="EQ388:ET388" si="938">EP388*1.0215</f>
        <v>1.0215000000000001</v>
      </c>
      <c r="ER388" s="2">
        <f t="shared" si="938"/>
        <v>1.0434622500000001</v>
      </c>
      <c r="ES388" s="2">
        <f t="shared" si="938"/>
        <v>1.0658966883750003</v>
      </c>
      <c r="ET388" s="2">
        <f t="shared" si="938"/>
        <v>1.0888134671750629</v>
      </c>
      <c r="EU388" s="53">
        <f t="shared" si="932"/>
        <v>0</v>
      </c>
      <c r="EV388" s="53">
        <f t="shared" si="832"/>
        <v>0</v>
      </c>
      <c r="EW388" s="69">
        <f t="shared" si="933"/>
        <v>0</v>
      </c>
      <c r="EX388" s="69">
        <f t="shared" si="934"/>
        <v>0</v>
      </c>
      <c r="EY388" s="9">
        <f t="shared" si="846"/>
        <v>0</v>
      </c>
      <c r="EZ388" s="9">
        <f t="shared" si="808"/>
        <v>0</v>
      </c>
      <c r="FA388" s="9">
        <f t="shared" si="809"/>
        <v>0</v>
      </c>
      <c r="FB388" s="9">
        <f t="shared" si="810"/>
        <v>0</v>
      </c>
      <c r="FC388" t="s">
        <v>1535</v>
      </c>
    </row>
    <row r="389" spans="1:159" ht="25.5" x14ac:dyDescent="0.25">
      <c r="A389" s="2">
        <v>1.2</v>
      </c>
      <c r="B389" s="2" t="s">
        <v>908</v>
      </c>
      <c r="C389" s="4" t="s">
        <v>157</v>
      </c>
      <c r="D389" s="2" t="s">
        <v>909</v>
      </c>
      <c r="E389" s="33" t="s">
        <v>910</v>
      </c>
      <c r="F389" s="2"/>
      <c r="G389" s="4" t="s">
        <v>151</v>
      </c>
      <c r="H389" s="6" t="s">
        <v>163</v>
      </c>
      <c r="I389" s="4" t="s">
        <v>159</v>
      </c>
      <c r="J389" s="7" t="s">
        <v>154</v>
      </c>
      <c r="K389" s="75">
        <v>115</v>
      </c>
      <c r="L389" s="81">
        <v>115</v>
      </c>
      <c r="M389" s="57">
        <v>0</v>
      </c>
      <c r="N389" s="86">
        <v>0</v>
      </c>
      <c r="O389" s="6" t="s">
        <v>155</v>
      </c>
      <c r="P389" s="2" t="s">
        <v>356</v>
      </c>
      <c r="Q389" s="200">
        <f>VLOOKUP(P389,Contingencies!$A$2:$D$7,4,FALSE)</f>
        <v>0.35</v>
      </c>
      <c r="R389" s="53">
        <f t="shared" si="894"/>
        <v>1679.9742225000002</v>
      </c>
      <c r="S389" s="67">
        <f t="shared" si="935"/>
        <v>0</v>
      </c>
      <c r="T389" s="4"/>
      <c r="U389" s="2"/>
      <c r="V389" s="17"/>
      <c r="W389" s="17"/>
      <c r="X389" s="17"/>
      <c r="Y389" s="17"/>
      <c r="Z389" s="2"/>
      <c r="AA389" s="2"/>
      <c r="AB389" s="2"/>
      <c r="AC389" s="2"/>
      <c r="AD389" s="2"/>
      <c r="AE389" s="2"/>
      <c r="AF389" s="2"/>
      <c r="AG389" s="2">
        <f t="shared" si="936"/>
        <v>0</v>
      </c>
      <c r="AH389" s="51">
        <f t="shared" si="811"/>
        <v>0</v>
      </c>
      <c r="AI389" s="53">
        <f t="shared" si="895"/>
        <v>0</v>
      </c>
      <c r="AJ389" s="53">
        <f t="shared" si="896"/>
        <v>0</v>
      </c>
      <c r="AK389" s="53">
        <f t="shared" si="897"/>
        <v>0</v>
      </c>
      <c r="AL389" s="53">
        <f t="shared" si="898"/>
        <v>0</v>
      </c>
      <c r="AM389" s="53">
        <f t="shared" si="899"/>
        <v>0</v>
      </c>
      <c r="AN389" s="53">
        <f t="shared" si="900"/>
        <v>0</v>
      </c>
      <c r="AO389" s="53">
        <f t="shared" si="901"/>
        <v>0</v>
      </c>
      <c r="AP389" s="53">
        <f t="shared" si="902"/>
        <v>0</v>
      </c>
      <c r="AQ389" s="53">
        <f t="shared" si="903"/>
        <v>0</v>
      </c>
      <c r="AR389" s="53">
        <f t="shared" si="904"/>
        <v>0</v>
      </c>
      <c r="AS389" s="53">
        <f t="shared" si="905"/>
        <v>0</v>
      </c>
      <c r="AT389" s="53">
        <f t="shared" si="906"/>
        <v>0</v>
      </c>
      <c r="AU389" s="10">
        <f t="shared" si="812"/>
        <v>0</v>
      </c>
      <c r="AV389" s="54">
        <f t="shared" si="833"/>
        <v>0</v>
      </c>
      <c r="AW389" s="10">
        <f t="shared" si="813"/>
        <v>0</v>
      </c>
      <c r="AX389" s="53" cm="1">
        <f t="array" aca="1" ref="AX389" ca="1">AU389*CELL("contents",$Q389)</f>
        <v>0</v>
      </c>
      <c r="AY389" s="53" cm="1">
        <f t="array" aca="1" ref="AY389" ca="1">AV389*CELL("contents",$Q389)</f>
        <v>0</v>
      </c>
      <c r="AZ389" s="2"/>
      <c r="BA389" s="2"/>
      <c r="BB389" s="2"/>
      <c r="BC389" s="2"/>
      <c r="BD389" s="2"/>
      <c r="BE389" s="2"/>
      <c r="BF389" s="2"/>
      <c r="BG389" s="4">
        <v>40</v>
      </c>
      <c r="BH389" s="2"/>
      <c r="BI389" s="2"/>
      <c r="BJ389" s="2"/>
      <c r="BK389" s="2"/>
      <c r="BL389" s="2">
        <f t="shared" si="814"/>
        <v>40</v>
      </c>
      <c r="BM389" s="51">
        <f t="shared" si="815"/>
        <v>0.26666666666666666</v>
      </c>
      <c r="BN389" s="53">
        <f t="shared" si="907"/>
        <v>0</v>
      </c>
      <c r="BO389" s="53">
        <f t="shared" si="908"/>
        <v>0</v>
      </c>
      <c r="BP389" s="53">
        <f t="shared" si="909"/>
        <v>0</v>
      </c>
      <c r="BQ389" s="53">
        <f t="shared" si="910"/>
        <v>0</v>
      </c>
      <c r="BR389" s="53">
        <f t="shared" si="911"/>
        <v>0</v>
      </c>
      <c r="BS389" s="53">
        <f t="shared" si="912"/>
        <v>0</v>
      </c>
      <c r="BT389" s="53">
        <f t="shared" si="913"/>
        <v>0</v>
      </c>
      <c r="BU389" s="53">
        <f t="shared" si="914"/>
        <v>4799.9263500000006</v>
      </c>
      <c r="BV389" s="53">
        <f t="shared" si="915"/>
        <v>0</v>
      </c>
      <c r="BW389" s="53">
        <f t="shared" si="916"/>
        <v>0</v>
      </c>
      <c r="BX389" s="53">
        <f t="shared" si="917"/>
        <v>0</v>
      </c>
      <c r="BY389" s="53">
        <f t="shared" si="918"/>
        <v>0</v>
      </c>
      <c r="BZ389" s="10">
        <f t="shared" si="816"/>
        <v>4799.9263500000006</v>
      </c>
      <c r="CA389" s="54">
        <f t="shared" si="817"/>
        <v>0</v>
      </c>
      <c r="CB389" s="10">
        <f t="shared" si="818"/>
        <v>4799.9263500000006</v>
      </c>
      <c r="CC389" s="53" cm="1">
        <f t="array" aca="1" ref="CC389" ca="1">BZ389*CELL("contents",$Q389)</f>
        <v>1679.9742225000002</v>
      </c>
      <c r="CD389" s="53" cm="1">
        <f t="array" aca="1" ref="CD389" ca="1">CA389*CELL("contents",$Q389)</f>
        <v>0</v>
      </c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>
        <f t="shared" si="819"/>
        <v>0</v>
      </c>
      <c r="CR389" s="51">
        <f t="shared" si="820"/>
        <v>0</v>
      </c>
      <c r="CS389" s="53">
        <f t="shared" si="821"/>
        <v>0</v>
      </c>
      <c r="CT389" s="53">
        <f t="shared" si="834"/>
        <v>0</v>
      </c>
      <c r="CU389" s="53">
        <f t="shared" si="835"/>
        <v>0</v>
      </c>
      <c r="CV389" s="53">
        <f t="shared" si="836"/>
        <v>0</v>
      </c>
      <c r="CW389" s="53">
        <f t="shared" si="837"/>
        <v>0</v>
      </c>
      <c r="CX389" s="53">
        <f t="shared" si="838"/>
        <v>0</v>
      </c>
      <c r="CY389" s="53">
        <f t="shared" si="839"/>
        <v>0</v>
      </c>
      <c r="CZ389" s="53">
        <f t="shared" si="840"/>
        <v>0</v>
      </c>
      <c r="DA389" s="53">
        <f t="shared" si="841"/>
        <v>0</v>
      </c>
      <c r="DB389" s="53">
        <f t="shared" si="842"/>
        <v>0</v>
      </c>
      <c r="DC389" s="53">
        <f t="shared" si="843"/>
        <v>0</v>
      </c>
      <c r="DD389" s="53">
        <f t="shared" si="844"/>
        <v>0</v>
      </c>
      <c r="DE389" s="10">
        <f t="shared" si="822"/>
        <v>0</v>
      </c>
      <c r="DF389" s="54">
        <f t="shared" si="823"/>
        <v>0</v>
      </c>
      <c r="DG389" s="10">
        <f t="shared" si="824"/>
        <v>0</v>
      </c>
      <c r="DH389" s="53" cm="1">
        <f t="array" aca="1" ref="DH389" ca="1">DE389*CELL("contents",$Q389)</f>
        <v>0</v>
      </c>
      <c r="DI389" s="53" cm="1">
        <f t="array" aca="1" ref="DI389" ca="1">DF389*CELL("contents",$Q389)</f>
        <v>0</v>
      </c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>
        <f t="shared" si="825"/>
        <v>0</v>
      </c>
      <c r="DW389" s="51">
        <f t="shared" si="826"/>
        <v>0</v>
      </c>
      <c r="DX389" s="53">
        <f t="shared" si="919"/>
        <v>0</v>
      </c>
      <c r="DY389" s="53">
        <f t="shared" si="920"/>
        <v>0</v>
      </c>
      <c r="DZ389" s="53">
        <f t="shared" si="921"/>
        <v>0</v>
      </c>
      <c r="EA389" s="53">
        <f t="shared" si="922"/>
        <v>0</v>
      </c>
      <c r="EB389" s="53">
        <f t="shared" si="923"/>
        <v>0</v>
      </c>
      <c r="EC389" s="53">
        <f t="shared" si="924"/>
        <v>0</v>
      </c>
      <c r="ED389" s="53">
        <f t="shared" si="925"/>
        <v>0</v>
      </c>
      <c r="EE389" s="53">
        <f t="shared" si="926"/>
        <v>0</v>
      </c>
      <c r="EF389" s="53">
        <f t="shared" si="927"/>
        <v>0</v>
      </c>
      <c r="EG389" s="53">
        <f t="shared" si="928"/>
        <v>0</v>
      </c>
      <c r="EH389" s="53">
        <f t="shared" si="929"/>
        <v>0</v>
      </c>
      <c r="EI389" s="53">
        <f t="shared" si="930"/>
        <v>0</v>
      </c>
      <c r="EJ389" s="10">
        <f t="shared" si="827"/>
        <v>0</v>
      </c>
      <c r="EK389" s="54">
        <f t="shared" si="828"/>
        <v>0</v>
      </c>
      <c r="EL389" s="10">
        <f t="shared" si="829"/>
        <v>0</v>
      </c>
      <c r="EM389" s="53" cm="1">
        <f t="array" aca="1" ref="EM389" ca="1">EJ389*CELL("contents",$Q389)</f>
        <v>0</v>
      </c>
      <c r="EN389" s="53" cm="1">
        <f t="array" aca="1" ref="EN389" ca="1">EK389*CELL("contents",$Q389)</f>
        <v>0</v>
      </c>
      <c r="EO389" s="11">
        <f t="shared" si="830"/>
        <v>4799.9263500000006</v>
      </c>
      <c r="EP389" s="2">
        <v>1</v>
      </c>
      <c r="EQ389" s="2">
        <f t="shared" ref="EQ389:ET389" si="939">EP389*1.0215</f>
        <v>1.0215000000000001</v>
      </c>
      <c r="ER389" s="2">
        <f t="shared" si="939"/>
        <v>1.0434622500000001</v>
      </c>
      <c r="ES389" s="2">
        <f t="shared" si="939"/>
        <v>1.0658966883750003</v>
      </c>
      <c r="ET389" s="2">
        <f t="shared" si="939"/>
        <v>1.0888134671750629</v>
      </c>
      <c r="EU389" s="53">
        <f t="shared" si="932"/>
        <v>0</v>
      </c>
      <c r="EV389" s="53">
        <f t="shared" si="832"/>
        <v>4799.9263500000006</v>
      </c>
      <c r="EW389" s="69">
        <f t="shared" si="933"/>
        <v>0</v>
      </c>
      <c r="EX389" s="69">
        <f t="shared" si="934"/>
        <v>0</v>
      </c>
      <c r="EY389" s="9">
        <f t="shared" si="846"/>
        <v>0</v>
      </c>
      <c r="EZ389" s="9">
        <f t="shared" si="808"/>
        <v>0</v>
      </c>
      <c r="FA389" s="9">
        <f t="shared" si="809"/>
        <v>0</v>
      </c>
      <c r="FB389" s="9">
        <f t="shared" si="810"/>
        <v>0</v>
      </c>
      <c r="FC389" t="s">
        <v>1535</v>
      </c>
    </row>
    <row r="390" spans="1:159" ht="25.5" x14ac:dyDescent="0.25">
      <c r="A390" s="2">
        <v>1.2</v>
      </c>
      <c r="B390" s="2" t="s">
        <v>908</v>
      </c>
      <c r="C390" s="4" t="s">
        <v>157</v>
      </c>
      <c r="D390" s="2" t="s">
        <v>909</v>
      </c>
      <c r="E390" s="33" t="s">
        <v>910</v>
      </c>
      <c r="F390" s="2"/>
      <c r="G390" s="4" t="s">
        <v>347</v>
      </c>
      <c r="H390" s="6" t="s">
        <v>347</v>
      </c>
      <c r="I390" s="4"/>
      <c r="J390" s="4" t="s">
        <v>268</v>
      </c>
      <c r="K390" s="75"/>
      <c r="L390" s="80">
        <v>1</v>
      </c>
      <c r="M390" s="57">
        <v>0</v>
      </c>
      <c r="N390" s="86">
        <v>0.53</v>
      </c>
      <c r="O390" s="6" t="s">
        <v>155</v>
      </c>
      <c r="P390" s="2" t="s">
        <v>356</v>
      </c>
      <c r="Q390" s="200">
        <f>VLOOKUP(P390,Contingencies!$A$2:$D$7,4,FALSE)</f>
        <v>0.35</v>
      </c>
      <c r="R390" s="53">
        <f t="shared" si="894"/>
        <v>3692.85</v>
      </c>
      <c r="S390" s="67">
        <f t="shared" si="935"/>
        <v>0</v>
      </c>
      <c r="T390" s="4"/>
      <c r="U390" s="2"/>
      <c r="V390" s="17"/>
      <c r="W390" s="17"/>
      <c r="X390" s="17"/>
      <c r="Y390" s="17"/>
      <c r="Z390" s="2"/>
      <c r="AA390" s="2"/>
      <c r="AB390" s="2"/>
      <c r="AC390" s="2"/>
      <c r="AD390" s="2"/>
      <c r="AE390" s="2"/>
      <c r="AF390" s="2"/>
      <c r="AG390" s="2">
        <f t="shared" si="936"/>
        <v>0</v>
      </c>
      <c r="AH390" s="51">
        <f t="shared" si="811"/>
        <v>0</v>
      </c>
      <c r="AI390" s="53">
        <f t="shared" si="895"/>
        <v>0</v>
      </c>
      <c r="AJ390" s="53">
        <f t="shared" si="896"/>
        <v>0</v>
      </c>
      <c r="AK390" s="53">
        <f t="shared" si="897"/>
        <v>0</v>
      </c>
      <c r="AL390" s="53">
        <f t="shared" si="898"/>
        <v>0</v>
      </c>
      <c r="AM390" s="53">
        <f t="shared" si="899"/>
        <v>0</v>
      </c>
      <c r="AN390" s="53">
        <f t="shared" si="900"/>
        <v>0</v>
      </c>
      <c r="AO390" s="53">
        <f t="shared" si="901"/>
        <v>0</v>
      </c>
      <c r="AP390" s="53">
        <f t="shared" si="902"/>
        <v>0</v>
      </c>
      <c r="AQ390" s="53">
        <f t="shared" si="903"/>
        <v>0</v>
      </c>
      <c r="AR390" s="53">
        <f t="shared" si="904"/>
        <v>0</v>
      </c>
      <c r="AS390" s="53">
        <f t="shared" si="905"/>
        <v>0</v>
      </c>
      <c r="AT390" s="53">
        <f t="shared" si="906"/>
        <v>0</v>
      </c>
      <c r="AU390" s="10">
        <f t="shared" si="812"/>
        <v>0</v>
      </c>
      <c r="AV390" s="54">
        <f t="shared" si="833"/>
        <v>0</v>
      </c>
      <c r="AW390" s="10">
        <f t="shared" si="813"/>
        <v>0</v>
      </c>
      <c r="AX390" s="53" cm="1">
        <f t="array" aca="1" ref="AX390" ca="1">AU390*CELL("contents",$Q390)</f>
        <v>0</v>
      </c>
      <c r="AY390" s="53" cm="1">
        <f t="array" aca="1" ref="AY390" ca="1">AV390*CELL("contents",$Q390)</f>
        <v>0</v>
      </c>
      <c r="AZ390" s="2"/>
      <c r="BA390" s="2"/>
      <c r="BB390" s="2"/>
      <c r="BC390" s="2"/>
      <c r="BD390" s="2"/>
      <c r="BE390" s="2"/>
      <c r="BF390" s="2"/>
      <c r="BG390" s="4">
        <v>10551</v>
      </c>
      <c r="BH390" s="2"/>
      <c r="BI390" s="2"/>
      <c r="BJ390" s="2"/>
      <c r="BK390" s="2"/>
      <c r="BL390" s="2">
        <f t="shared" si="814"/>
        <v>0</v>
      </c>
      <c r="BM390" s="51">
        <f t="shared" si="815"/>
        <v>0</v>
      </c>
      <c r="BN390" s="53">
        <f t="shared" si="907"/>
        <v>0</v>
      </c>
      <c r="BO390" s="53">
        <f t="shared" si="908"/>
        <v>0</v>
      </c>
      <c r="BP390" s="53">
        <f t="shared" si="909"/>
        <v>0</v>
      </c>
      <c r="BQ390" s="53">
        <f t="shared" si="910"/>
        <v>0</v>
      </c>
      <c r="BR390" s="53">
        <f t="shared" si="911"/>
        <v>0</v>
      </c>
      <c r="BS390" s="53">
        <f t="shared" si="912"/>
        <v>0</v>
      </c>
      <c r="BT390" s="53">
        <f t="shared" si="913"/>
        <v>0</v>
      </c>
      <c r="BU390" s="53">
        <f t="shared" si="914"/>
        <v>10551</v>
      </c>
      <c r="BV390" s="53">
        <f t="shared" si="915"/>
        <v>0</v>
      </c>
      <c r="BW390" s="53">
        <f t="shared" si="916"/>
        <v>0</v>
      </c>
      <c r="BX390" s="53">
        <f t="shared" si="917"/>
        <v>0</v>
      </c>
      <c r="BY390" s="53">
        <f t="shared" si="918"/>
        <v>0</v>
      </c>
      <c r="BZ390" s="10">
        <f t="shared" si="816"/>
        <v>10551</v>
      </c>
      <c r="CA390" s="54">
        <f t="shared" si="817"/>
        <v>0</v>
      </c>
      <c r="CB390" s="10">
        <f t="shared" si="818"/>
        <v>10551</v>
      </c>
      <c r="CC390" s="53" cm="1">
        <f t="array" aca="1" ref="CC390" ca="1">BZ390*CELL("contents",$Q390)</f>
        <v>3692.85</v>
      </c>
      <c r="CD390" s="53" cm="1">
        <f t="array" aca="1" ref="CD390" ca="1">CA390*CELL("contents",$Q390)</f>
        <v>0</v>
      </c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>
        <f t="shared" si="819"/>
        <v>0</v>
      </c>
      <c r="CR390" s="51">
        <f t="shared" si="820"/>
        <v>0</v>
      </c>
      <c r="CS390" s="53">
        <f t="shared" si="821"/>
        <v>0</v>
      </c>
      <c r="CT390" s="53">
        <f t="shared" si="834"/>
        <v>0</v>
      </c>
      <c r="CU390" s="53">
        <f t="shared" si="835"/>
        <v>0</v>
      </c>
      <c r="CV390" s="53">
        <f t="shared" si="836"/>
        <v>0</v>
      </c>
      <c r="CW390" s="53">
        <f t="shared" si="837"/>
        <v>0</v>
      </c>
      <c r="CX390" s="53">
        <f t="shared" si="838"/>
        <v>0</v>
      </c>
      <c r="CY390" s="53">
        <f t="shared" si="839"/>
        <v>0</v>
      </c>
      <c r="CZ390" s="53">
        <f t="shared" si="840"/>
        <v>0</v>
      </c>
      <c r="DA390" s="53">
        <f t="shared" si="841"/>
        <v>0</v>
      </c>
      <c r="DB390" s="53">
        <f t="shared" si="842"/>
        <v>0</v>
      </c>
      <c r="DC390" s="53">
        <f t="shared" si="843"/>
        <v>0</v>
      </c>
      <c r="DD390" s="53">
        <f t="shared" si="844"/>
        <v>0</v>
      </c>
      <c r="DE390" s="10">
        <f t="shared" si="822"/>
        <v>0</v>
      </c>
      <c r="DF390" s="54">
        <f t="shared" si="823"/>
        <v>0</v>
      </c>
      <c r="DG390" s="10">
        <f t="shared" si="824"/>
        <v>0</v>
      </c>
      <c r="DH390" s="53" cm="1">
        <f t="array" aca="1" ref="DH390" ca="1">DE390*CELL("contents",$Q390)</f>
        <v>0</v>
      </c>
      <c r="DI390" s="53" cm="1">
        <f t="array" aca="1" ref="DI390" ca="1">DF390*CELL("contents",$Q390)</f>
        <v>0</v>
      </c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>
        <f t="shared" si="825"/>
        <v>0</v>
      </c>
      <c r="DW390" s="51">
        <f t="shared" si="826"/>
        <v>0</v>
      </c>
      <c r="DX390" s="53">
        <f t="shared" si="919"/>
        <v>0</v>
      </c>
      <c r="DY390" s="53">
        <f t="shared" si="920"/>
        <v>0</v>
      </c>
      <c r="DZ390" s="53">
        <f t="shared" si="921"/>
        <v>0</v>
      </c>
      <c r="EA390" s="53">
        <f t="shared" si="922"/>
        <v>0</v>
      </c>
      <c r="EB390" s="53">
        <f t="shared" si="923"/>
        <v>0</v>
      </c>
      <c r="EC390" s="53">
        <f t="shared" si="924"/>
        <v>0</v>
      </c>
      <c r="ED390" s="53">
        <f t="shared" si="925"/>
        <v>0</v>
      </c>
      <c r="EE390" s="53">
        <f t="shared" si="926"/>
        <v>0</v>
      </c>
      <c r="EF390" s="53">
        <f t="shared" si="927"/>
        <v>0</v>
      </c>
      <c r="EG390" s="53">
        <f t="shared" si="928"/>
        <v>0</v>
      </c>
      <c r="EH390" s="53">
        <f t="shared" si="929"/>
        <v>0</v>
      </c>
      <c r="EI390" s="53">
        <f t="shared" si="930"/>
        <v>0</v>
      </c>
      <c r="EJ390" s="10">
        <f t="shared" si="827"/>
        <v>0</v>
      </c>
      <c r="EK390" s="54">
        <f t="shared" si="828"/>
        <v>0</v>
      </c>
      <c r="EL390" s="10">
        <f t="shared" si="829"/>
        <v>0</v>
      </c>
      <c r="EM390" s="53" cm="1">
        <f t="array" aca="1" ref="EM390" ca="1">EJ390*CELL("contents",$Q390)</f>
        <v>0</v>
      </c>
      <c r="EN390" s="53" cm="1">
        <f t="array" aca="1" ref="EN390" ca="1">EK390*CELL("contents",$Q390)</f>
        <v>0</v>
      </c>
      <c r="EO390" s="11">
        <f t="shared" si="830"/>
        <v>10551</v>
      </c>
      <c r="EP390" s="2">
        <v>1</v>
      </c>
      <c r="EQ390" s="2">
        <f t="shared" ref="EQ390:ET390" si="940">EP390*1.0215</f>
        <v>1.0215000000000001</v>
      </c>
      <c r="ER390" s="2">
        <f t="shared" si="940"/>
        <v>1.0434622500000001</v>
      </c>
      <c r="ES390" s="2">
        <f t="shared" si="940"/>
        <v>1.0658966883750003</v>
      </c>
      <c r="ET390" s="2">
        <f t="shared" si="940"/>
        <v>1.0888134671750629</v>
      </c>
      <c r="EU390" s="53">
        <f t="shared" si="932"/>
        <v>0</v>
      </c>
      <c r="EV390" s="53">
        <f t="shared" si="832"/>
        <v>0</v>
      </c>
      <c r="EW390" s="69">
        <f t="shared" si="933"/>
        <v>0</v>
      </c>
      <c r="EX390" s="69">
        <f t="shared" si="934"/>
        <v>0</v>
      </c>
      <c r="EY390" s="9">
        <f t="shared" si="846"/>
        <v>0</v>
      </c>
      <c r="EZ390" s="9">
        <f t="shared" si="808"/>
        <v>0</v>
      </c>
      <c r="FA390" s="9">
        <f t="shared" si="809"/>
        <v>0</v>
      </c>
      <c r="FB390" s="9">
        <f t="shared" si="810"/>
        <v>0</v>
      </c>
      <c r="FC390" t="s">
        <v>1535</v>
      </c>
    </row>
    <row r="391" spans="1:159" x14ac:dyDescent="0.25">
      <c r="A391" s="2">
        <v>1.2</v>
      </c>
      <c r="B391" s="2" t="s">
        <v>911</v>
      </c>
      <c r="C391" s="4" t="s">
        <v>157</v>
      </c>
      <c r="D391" s="2" t="s">
        <v>912</v>
      </c>
      <c r="E391" s="5" t="s">
        <v>913</v>
      </c>
      <c r="F391" s="2"/>
      <c r="G391" s="4" t="s">
        <v>151</v>
      </c>
      <c r="H391" s="6" t="s">
        <v>163</v>
      </c>
      <c r="I391" s="4" t="s">
        <v>159</v>
      </c>
      <c r="J391" s="7" t="s">
        <v>154</v>
      </c>
      <c r="K391" s="75">
        <v>115</v>
      </c>
      <c r="L391" s="81">
        <v>115</v>
      </c>
      <c r="M391" s="56">
        <v>0</v>
      </c>
      <c r="N391" s="86">
        <v>0</v>
      </c>
      <c r="O391" s="6" t="s">
        <v>155</v>
      </c>
      <c r="P391" s="2" t="s">
        <v>356</v>
      </c>
      <c r="Q391" s="200">
        <f>VLOOKUP(P391,Contingencies!$A$2:$D$7,4,FALSE)</f>
        <v>0.35</v>
      </c>
      <c r="R391" s="53">
        <f t="shared" si="894"/>
        <v>335.9948445</v>
      </c>
      <c r="S391" s="67">
        <f t="shared" si="935"/>
        <v>0</v>
      </c>
      <c r="T391" s="4"/>
      <c r="U391" s="2"/>
      <c r="V391" s="2"/>
      <c r="W391" s="2"/>
      <c r="X391" s="2"/>
      <c r="Y391" s="2"/>
      <c r="Z391" s="2"/>
      <c r="AA391" s="18"/>
      <c r="AB391" s="18"/>
      <c r="AC391" s="18"/>
      <c r="AD391" s="2"/>
      <c r="AE391" s="2"/>
      <c r="AF391" s="2"/>
      <c r="AG391" s="2">
        <f t="shared" si="936"/>
        <v>0</v>
      </c>
      <c r="AH391" s="51">
        <f t="shared" si="811"/>
        <v>0</v>
      </c>
      <c r="AI391" s="53">
        <f t="shared" si="895"/>
        <v>0</v>
      </c>
      <c r="AJ391" s="53">
        <f t="shared" si="896"/>
        <v>0</v>
      </c>
      <c r="AK391" s="53">
        <f t="shared" si="897"/>
        <v>0</v>
      </c>
      <c r="AL391" s="53">
        <f t="shared" si="898"/>
        <v>0</v>
      </c>
      <c r="AM391" s="53">
        <f t="shared" si="899"/>
        <v>0</v>
      </c>
      <c r="AN391" s="53">
        <f t="shared" si="900"/>
        <v>0</v>
      </c>
      <c r="AO391" s="53">
        <f t="shared" si="901"/>
        <v>0</v>
      </c>
      <c r="AP391" s="53">
        <f t="shared" si="902"/>
        <v>0</v>
      </c>
      <c r="AQ391" s="53">
        <f t="shared" si="903"/>
        <v>0</v>
      </c>
      <c r="AR391" s="53">
        <f t="shared" si="904"/>
        <v>0</v>
      </c>
      <c r="AS391" s="53">
        <f t="shared" si="905"/>
        <v>0</v>
      </c>
      <c r="AT391" s="53">
        <f t="shared" si="906"/>
        <v>0</v>
      </c>
      <c r="AU391" s="10">
        <f t="shared" si="812"/>
        <v>0</v>
      </c>
      <c r="AV391" s="54">
        <f t="shared" si="833"/>
        <v>0</v>
      </c>
      <c r="AW391" s="10">
        <f t="shared" si="813"/>
        <v>0</v>
      </c>
      <c r="AX391" s="53" cm="1">
        <f t="array" aca="1" ref="AX391" ca="1">AU391*CELL("contents",$Q391)</f>
        <v>0</v>
      </c>
      <c r="AY391" s="53" cm="1">
        <f t="array" aca="1" ref="AY391" ca="1">AV391*CELL("contents",$Q391)</f>
        <v>0</v>
      </c>
      <c r="AZ391" s="2"/>
      <c r="BA391" s="2"/>
      <c r="BB391" s="2"/>
      <c r="BC391" s="2"/>
      <c r="BD391" s="2"/>
      <c r="BE391" s="2"/>
      <c r="BF391" s="4">
        <v>8</v>
      </c>
      <c r="BG391" s="2"/>
      <c r="BH391" s="2"/>
      <c r="BI391" s="2"/>
      <c r="BJ391" s="2"/>
      <c r="BK391" s="2"/>
      <c r="BL391" s="2">
        <f t="shared" si="814"/>
        <v>8</v>
      </c>
      <c r="BM391" s="51">
        <f t="shared" si="815"/>
        <v>5.333333333333333E-2</v>
      </c>
      <c r="BN391" s="53">
        <f t="shared" si="907"/>
        <v>0</v>
      </c>
      <c r="BO391" s="53">
        <f t="shared" si="908"/>
        <v>0</v>
      </c>
      <c r="BP391" s="53">
        <f t="shared" si="909"/>
        <v>0</v>
      </c>
      <c r="BQ391" s="53">
        <f t="shared" si="910"/>
        <v>0</v>
      </c>
      <c r="BR391" s="53">
        <f t="shared" si="911"/>
        <v>0</v>
      </c>
      <c r="BS391" s="53">
        <f t="shared" si="912"/>
        <v>0</v>
      </c>
      <c r="BT391" s="53">
        <f t="shared" si="913"/>
        <v>959.98527000000013</v>
      </c>
      <c r="BU391" s="53">
        <f t="shared" si="914"/>
        <v>0</v>
      </c>
      <c r="BV391" s="53">
        <f t="shared" si="915"/>
        <v>0</v>
      </c>
      <c r="BW391" s="53">
        <f t="shared" si="916"/>
        <v>0</v>
      </c>
      <c r="BX391" s="53">
        <f t="shared" si="917"/>
        <v>0</v>
      </c>
      <c r="BY391" s="53">
        <f t="shared" si="918"/>
        <v>0</v>
      </c>
      <c r="BZ391" s="10">
        <f t="shared" si="816"/>
        <v>959.98527000000013</v>
      </c>
      <c r="CA391" s="54">
        <f t="shared" si="817"/>
        <v>0</v>
      </c>
      <c r="CB391" s="10">
        <f t="shared" si="818"/>
        <v>959.98527000000013</v>
      </c>
      <c r="CC391" s="53" cm="1">
        <f t="array" aca="1" ref="CC391" ca="1">BZ391*CELL("contents",$Q391)</f>
        <v>335.9948445</v>
      </c>
      <c r="CD391" s="53" cm="1">
        <f t="array" aca="1" ref="CD391" ca="1">CA391*CELL("contents",$Q391)</f>
        <v>0</v>
      </c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>
        <f t="shared" si="819"/>
        <v>0</v>
      </c>
      <c r="CR391" s="51">
        <f t="shared" si="820"/>
        <v>0</v>
      </c>
      <c r="CS391" s="53">
        <f t="shared" si="821"/>
        <v>0</v>
      </c>
      <c r="CT391" s="53">
        <f t="shared" si="834"/>
        <v>0</v>
      </c>
      <c r="CU391" s="53">
        <f t="shared" si="835"/>
        <v>0</v>
      </c>
      <c r="CV391" s="53">
        <f t="shared" si="836"/>
        <v>0</v>
      </c>
      <c r="CW391" s="53">
        <f t="shared" si="837"/>
        <v>0</v>
      </c>
      <c r="CX391" s="53">
        <f t="shared" si="838"/>
        <v>0</v>
      </c>
      <c r="CY391" s="53">
        <f t="shared" si="839"/>
        <v>0</v>
      </c>
      <c r="CZ391" s="53">
        <f t="shared" si="840"/>
        <v>0</v>
      </c>
      <c r="DA391" s="53">
        <f t="shared" si="841"/>
        <v>0</v>
      </c>
      <c r="DB391" s="53">
        <f t="shared" si="842"/>
        <v>0</v>
      </c>
      <c r="DC391" s="53">
        <f t="shared" si="843"/>
        <v>0</v>
      </c>
      <c r="DD391" s="53">
        <f t="shared" si="844"/>
        <v>0</v>
      </c>
      <c r="DE391" s="10">
        <f t="shared" si="822"/>
        <v>0</v>
      </c>
      <c r="DF391" s="54">
        <f t="shared" si="823"/>
        <v>0</v>
      </c>
      <c r="DG391" s="10">
        <f t="shared" si="824"/>
        <v>0</v>
      </c>
      <c r="DH391" s="53" cm="1">
        <f t="array" aca="1" ref="DH391" ca="1">DE391*CELL("contents",$Q391)</f>
        <v>0</v>
      </c>
      <c r="DI391" s="53" cm="1">
        <f t="array" aca="1" ref="DI391" ca="1">DF391*CELL("contents",$Q391)</f>
        <v>0</v>
      </c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>
        <f t="shared" si="825"/>
        <v>0</v>
      </c>
      <c r="DW391" s="51">
        <f t="shared" si="826"/>
        <v>0</v>
      </c>
      <c r="DX391" s="53">
        <f t="shared" si="919"/>
        <v>0</v>
      </c>
      <c r="DY391" s="53">
        <f t="shared" si="920"/>
        <v>0</v>
      </c>
      <c r="DZ391" s="53">
        <f t="shared" si="921"/>
        <v>0</v>
      </c>
      <c r="EA391" s="53">
        <f t="shared" si="922"/>
        <v>0</v>
      </c>
      <c r="EB391" s="53">
        <f t="shared" si="923"/>
        <v>0</v>
      </c>
      <c r="EC391" s="53">
        <f t="shared" si="924"/>
        <v>0</v>
      </c>
      <c r="ED391" s="53">
        <f t="shared" si="925"/>
        <v>0</v>
      </c>
      <c r="EE391" s="53">
        <f t="shared" si="926"/>
        <v>0</v>
      </c>
      <c r="EF391" s="53">
        <f t="shared" si="927"/>
        <v>0</v>
      </c>
      <c r="EG391" s="53">
        <f t="shared" si="928"/>
        <v>0</v>
      </c>
      <c r="EH391" s="53">
        <f t="shared" si="929"/>
        <v>0</v>
      </c>
      <c r="EI391" s="53">
        <f t="shared" si="930"/>
        <v>0</v>
      </c>
      <c r="EJ391" s="10">
        <f t="shared" si="827"/>
        <v>0</v>
      </c>
      <c r="EK391" s="54">
        <f t="shared" si="828"/>
        <v>0</v>
      </c>
      <c r="EL391" s="10">
        <f t="shared" si="829"/>
        <v>0</v>
      </c>
      <c r="EM391" s="53" cm="1">
        <f t="array" aca="1" ref="EM391" ca="1">EJ391*CELL("contents",$Q391)</f>
        <v>0</v>
      </c>
      <c r="EN391" s="53" cm="1">
        <f t="array" aca="1" ref="EN391" ca="1">EK391*CELL("contents",$Q391)</f>
        <v>0</v>
      </c>
      <c r="EO391" s="11">
        <f t="shared" si="830"/>
        <v>959.98527000000013</v>
      </c>
      <c r="EP391" s="2">
        <v>1</v>
      </c>
      <c r="EQ391" s="2">
        <f t="shared" ref="EQ391:ET391" si="941">EP391*1.0215</f>
        <v>1.0215000000000001</v>
      </c>
      <c r="ER391" s="2">
        <f t="shared" si="941"/>
        <v>1.0434622500000001</v>
      </c>
      <c r="ES391" s="2">
        <f t="shared" si="941"/>
        <v>1.0658966883750003</v>
      </c>
      <c r="ET391" s="2">
        <f t="shared" si="941"/>
        <v>1.0888134671750629</v>
      </c>
      <c r="EU391" s="53">
        <f t="shared" si="932"/>
        <v>0</v>
      </c>
      <c r="EV391" s="53">
        <f t="shared" si="832"/>
        <v>959.98527000000013</v>
      </c>
      <c r="EW391" s="69">
        <f t="shared" si="933"/>
        <v>0</v>
      </c>
      <c r="EX391" s="69">
        <f t="shared" si="934"/>
        <v>0</v>
      </c>
      <c r="EY391" s="9">
        <f t="shared" si="846"/>
        <v>0</v>
      </c>
      <c r="EZ391" s="9">
        <f t="shared" si="808"/>
        <v>0</v>
      </c>
      <c r="FA391" s="9">
        <f t="shared" si="809"/>
        <v>0</v>
      </c>
      <c r="FB391" s="9">
        <f t="shared" si="810"/>
        <v>0</v>
      </c>
      <c r="FC391" t="s">
        <v>1535</v>
      </c>
    </row>
    <row r="392" spans="1:159" x14ac:dyDescent="0.25">
      <c r="A392" s="2">
        <v>1.2</v>
      </c>
      <c r="B392" s="2" t="s">
        <v>914</v>
      </c>
      <c r="C392" s="4" t="s">
        <v>157</v>
      </c>
      <c r="D392" s="2" t="s">
        <v>915</v>
      </c>
      <c r="E392" s="5" t="s">
        <v>916</v>
      </c>
      <c r="F392" s="2"/>
      <c r="G392" s="4" t="s">
        <v>151</v>
      </c>
      <c r="H392" s="6" t="s">
        <v>163</v>
      </c>
      <c r="I392" s="4" t="s">
        <v>159</v>
      </c>
      <c r="J392" s="7" t="s">
        <v>154</v>
      </c>
      <c r="K392" s="75">
        <v>115</v>
      </c>
      <c r="L392" s="81">
        <v>115</v>
      </c>
      <c r="M392" s="56">
        <v>0</v>
      </c>
      <c r="N392" s="86">
        <v>0</v>
      </c>
      <c r="O392" s="6" t="s">
        <v>155</v>
      </c>
      <c r="P392" s="2" t="s">
        <v>356</v>
      </c>
      <c r="Q392" s="200">
        <f>VLOOKUP(P392,Contingencies!$A$2:$D$7,4,FALSE)</f>
        <v>0.35</v>
      </c>
      <c r="R392" s="53">
        <f t="shared" si="894"/>
        <v>335.9948445</v>
      </c>
      <c r="S392" s="67">
        <f t="shared" si="935"/>
        <v>0</v>
      </c>
      <c r="T392" s="4"/>
      <c r="U392" s="2"/>
      <c r="V392" s="2"/>
      <c r="W392" s="2"/>
      <c r="X392" s="2"/>
      <c r="Y392" s="2"/>
      <c r="Z392" s="2"/>
      <c r="AA392" s="18"/>
      <c r="AB392" s="18"/>
      <c r="AC392" s="18"/>
      <c r="AD392" s="18"/>
      <c r="AE392" s="2"/>
      <c r="AF392" s="2"/>
      <c r="AG392" s="2">
        <f t="shared" si="936"/>
        <v>0</v>
      </c>
      <c r="AH392" s="51">
        <f t="shared" si="811"/>
        <v>0</v>
      </c>
      <c r="AI392" s="53">
        <f t="shared" si="895"/>
        <v>0</v>
      </c>
      <c r="AJ392" s="53">
        <f t="shared" si="896"/>
        <v>0</v>
      </c>
      <c r="AK392" s="53">
        <f t="shared" si="897"/>
        <v>0</v>
      </c>
      <c r="AL392" s="53">
        <f t="shared" si="898"/>
        <v>0</v>
      </c>
      <c r="AM392" s="53">
        <f t="shared" si="899"/>
        <v>0</v>
      </c>
      <c r="AN392" s="53">
        <f t="shared" si="900"/>
        <v>0</v>
      </c>
      <c r="AO392" s="53">
        <f t="shared" si="901"/>
        <v>0</v>
      </c>
      <c r="AP392" s="53">
        <f t="shared" si="902"/>
        <v>0</v>
      </c>
      <c r="AQ392" s="53">
        <f t="shared" si="903"/>
        <v>0</v>
      </c>
      <c r="AR392" s="53">
        <f t="shared" si="904"/>
        <v>0</v>
      </c>
      <c r="AS392" s="53">
        <f t="shared" si="905"/>
        <v>0</v>
      </c>
      <c r="AT392" s="53">
        <f t="shared" si="906"/>
        <v>0</v>
      </c>
      <c r="AU392" s="10">
        <f t="shared" si="812"/>
        <v>0</v>
      </c>
      <c r="AV392" s="54">
        <f t="shared" si="833"/>
        <v>0</v>
      </c>
      <c r="AW392" s="10">
        <f t="shared" si="813"/>
        <v>0</v>
      </c>
      <c r="AX392" s="53" cm="1">
        <f t="array" aca="1" ref="AX392" ca="1">AU392*CELL("contents",$Q392)</f>
        <v>0</v>
      </c>
      <c r="AY392" s="53" cm="1">
        <f t="array" aca="1" ref="AY392" ca="1">AV392*CELL("contents",$Q392)</f>
        <v>0</v>
      </c>
      <c r="AZ392" s="2"/>
      <c r="BA392" s="2"/>
      <c r="BB392" s="2"/>
      <c r="BC392" s="2"/>
      <c r="BD392" s="2"/>
      <c r="BE392" s="2"/>
      <c r="BF392" s="4">
        <v>8</v>
      </c>
      <c r="BG392" s="2"/>
      <c r="BH392" s="2"/>
      <c r="BI392" s="2"/>
      <c r="BJ392" s="2"/>
      <c r="BK392" s="2"/>
      <c r="BL392" s="2">
        <f t="shared" si="814"/>
        <v>8</v>
      </c>
      <c r="BM392" s="51">
        <f t="shared" si="815"/>
        <v>5.333333333333333E-2</v>
      </c>
      <c r="BN392" s="53">
        <f t="shared" si="907"/>
        <v>0</v>
      </c>
      <c r="BO392" s="53">
        <f t="shared" si="908"/>
        <v>0</v>
      </c>
      <c r="BP392" s="53">
        <f t="shared" si="909"/>
        <v>0</v>
      </c>
      <c r="BQ392" s="53">
        <f t="shared" si="910"/>
        <v>0</v>
      </c>
      <c r="BR392" s="53">
        <f t="shared" si="911"/>
        <v>0</v>
      </c>
      <c r="BS392" s="53">
        <f t="shared" si="912"/>
        <v>0</v>
      </c>
      <c r="BT392" s="53">
        <f t="shared" si="913"/>
        <v>959.98527000000013</v>
      </c>
      <c r="BU392" s="53">
        <f t="shared" si="914"/>
        <v>0</v>
      </c>
      <c r="BV392" s="53">
        <f t="shared" si="915"/>
        <v>0</v>
      </c>
      <c r="BW392" s="53">
        <f t="shared" si="916"/>
        <v>0</v>
      </c>
      <c r="BX392" s="53">
        <f t="shared" si="917"/>
        <v>0</v>
      </c>
      <c r="BY392" s="53">
        <f t="shared" si="918"/>
        <v>0</v>
      </c>
      <c r="BZ392" s="10">
        <f t="shared" si="816"/>
        <v>959.98527000000013</v>
      </c>
      <c r="CA392" s="54">
        <f t="shared" si="817"/>
        <v>0</v>
      </c>
      <c r="CB392" s="10">
        <f t="shared" si="818"/>
        <v>959.98527000000013</v>
      </c>
      <c r="CC392" s="53" cm="1">
        <f t="array" aca="1" ref="CC392" ca="1">BZ392*CELL("contents",$Q392)</f>
        <v>335.9948445</v>
      </c>
      <c r="CD392" s="53" cm="1">
        <f t="array" aca="1" ref="CD392" ca="1">CA392*CELL("contents",$Q392)</f>
        <v>0</v>
      </c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>
        <f t="shared" si="819"/>
        <v>0</v>
      </c>
      <c r="CR392" s="51">
        <f t="shared" si="820"/>
        <v>0</v>
      </c>
      <c r="CS392" s="53">
        <f t="shared" si="821"/>
        <v>0</v>
      </c>
      <c r="CT392" s="53">
        <f t="shared" si="834"/>
        <v>0</v>
      </c>
      <c r="CU392" s="53">
        <f t="shared" si="835"/>
        <v>0</v>
      </c>
      <c r="CV392" s="53">
        <f t="shared" si="836"/>
        <v>0</v>
      </c>
      <c r="CW392" s="53">
        <f t="shared" si="837"/>
        <v>0</v>
      </c>
      <c r="CX392" s="53">
        <f t="shared" si="838"/>
        <v>0</v>
      </c>
      <c r="CY392" s="53">
        <f t="shared" si="839"/>
        <v>0</v>
      </c>
      <c r="CZ392" s="53">
        <f t="shared" si="840"/>
        <v>0</v>
      </c>
      <c r="DA392" s="53">
        <f t="shared" si="841"/>
        <v>0</v>
      </c>
      <c r="DB392" s="53">
        <f t="shared" si="842"/>
        <v>0</v>
      </c>
      <c r="DC392" s="53">
        <f t="shared" si="843"/>
        <v>0</v>
      </c>
      <c r="DD392" s="53">
        <f t="shared" si="844"/>
        <v>0</v>
      </c>
      <c r="DE392" s="10">
        <f t="shared" si="822"/>
        <v>0</v>
      </c>
      <c r="DF392" s="54">
        <f t="shared" si="823"/>
        <v>0</v>
      </c>
      <c r="DG392" s="10">
        <f t="shared" si="824"/>
        <v>0</v>
      </c>
      <c r="DH392" s="53" cm="1">
        <f t="array" aca="1" ref="DH392" ca="1">DE392*CELL("contents",$Q392)</f>
        <v>0</v>
      </c>
      <c r="DI392" s="53" cm="1">
        <f t="array" aca="1" ref="DI392" ca="1">DF392*CELL("contents",$Q392)</f>
        <v>0</v>
      </c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>
        <f t="shared" si="825"/>
        <v>0</v>
      </c>
      <c r="DW392" s="51">
        <f t="shared" si="826"/>
        <v>0</v>
      </c>
      <c r="DX392" s="53">
        <f t="shared" si="919"/>
        <v>0</v>
      </c>
      <c r="DY392" s="53">
        <f t="shared" si="920"/>
        <v>0</v>
      </c>
      <c r="DZ392" s="53">
        <f t="shared" si="921"/>
        <v>0</v>
      </c>
      <c r="EA392" s="53">
        <f t="shared" si="922"/>
        <v>0</v>
      </c>
      <c r="EB392" s="53">
        <f t="shared" si="923"/>
        <v>0</v>
      </c>
      <c r="EC392" s="53">
        <f t="shared" si="924"/>
        <v>0</v>
      </c>
      <c r="ED392" s="53">
        <f t="shared" si="925"/>
        <v>0</v>
      </c>
      <c r="EE392" s="53">
        <f t="shared" si="926"/>
        <v>0</v>
      </c>
      <c r="EF392" s="53">
        <f t="shared" si="927"/>
        <v>0</v>
      </c>
      <c r="EG392" s="53">
        <f t="shared" si="928"/>
        <v>0</v>
      </c>
      <c r="EH392" s="53">
        <f t="shared" si="929"/>
        <v>0</v>
      </c>
      <c r="EI392" s="53">
        <f t="shared" si="930"/>
        <v>0</v>
      </c>
      <c r="EJ392" s="10">
        <f t="shared" si="827"/>
        <v>0</v>
      </c>
      <c r="EK392" s="54">
        <f t="shared" si="828"/>
        <v>0</v>
      </c>
      <c r="EL392" s="10">
        <f t="shared" si="829"/>
        <v>0</v>
      </c>
      <c r="EM392" s="53" cm="1">
        <f t="array" aca="1" ref="EM392" ca="1">EJ392*CELL("contents",$Q392)</f>
        <v>0</v>
      </c>
      <c r="EN392" s="53" cm="1">
        <f t="array" aca="1" ref="EN392" ca="1">EK392*CELL("contents",$Q392)</f>
        <v>0</v>
      </c>
      <c r="EO392" s="11">
        <f t="shared" si="830"/>
        <v>959.98527000000013</v>
      </c>
      <c r="EP392" s="2">
        <v>1</v>
      </c>
      <c r="EQ392" s="2">
        <f t="shared" ref="EQ392:ET392" si="942">EP392*1.0215</f>
        <v>1.0215000000000001</v>
      </c>
      <c r="ER392" s="2">
        <f t="shared" si="942"/>
        <v>1.0434622500000001</v>
      </c>
      <c r="ES392" s="2">
        <f t="shared" si="942"/>
        <v>1.0658966883750003</v>
      </c>
      <c r="ET392" s="2">
        <f t="shared" si="942"/>
        <v>1.0888134671750629</v>
      </c>
      <c r="EU392" s="53">
        <f t="shared" si="932"/>
        <v>0</v>
      </c>
      <c r="EV392" s="53">
        <f t="shared" si="832"/>
        <v>959.98527000000013</v>
      </c>
      <c r="EW392" s="69">
        <f t="shared" si="933"/>
        <v>0</v>
      </c>
      <c r="EX392" s="69">
        <f t="shared" si="934"/>
        <v>0</v>
      </c>
      <c r="EY392" s="9">
        <f t="shared" si="846"/>
        <v>0</v>
      </c>
      <c r="EZ392" s="9">
        <f t="shared" si="808"/>
        <v>0</v>
      </c>
      <c r="FA392" s="9">
        <f t="shared" si="809"/>
        <v>0</v>
      </c>
      <c r="FB392" s="9">
        <f t="shared" si="810"/>
        <v>0</v>
      </c>
      <c r="FC392" t="s">
        <v>1535</v>
      </c>
    </row>
    <row r="393" spans="1:159" x14ac:dyDescent="0.25">
      <c r="A393" s="2">
        <v>1.2</v>
      </c>
      <c r="B393" s="2" t="s">
        <v>917</v>
      </c>
      <c r="C393" s="4" t="s">
        <v>157</v>
      </c>
      <c r="D393" s="2" t="s">
        <v>907</v>
      </c>
      <c r="E393" s="5" t="s">
        <v>918</v>
      </c>
      <c r="F393" s="2"/>
      <c r="G393" s="4" t="s">
        <v>151</v>
      </c>
      <c r="H393" s="6" t="s">
        <v>163</v>
      </c>
      <c r="I393" s="4" t="s">
        <v>159</v>
      </c>
      <c r="J393" s="7" t="s">
        <v>154</v>
      </c>
      <c r="K393" s="75">
        <v>115</v>
      </c>
      <c r="L393" s="81">
        <v>115</v>
      </c>
      <c r="M393" s="56">
        <v>0</v>
      </c>
      <c r="N393" s="86">
        <v>0</v>
      </c>
      <c r="O393" s="6" t="s">
        <v>155</v>
      </c>
      <c r="P393" s="2" t="s">
        <v>356</v>
      </c>
      <c r="Q393" s="200">
        <f>VLOOKUP(P393,Contingencies!$A$2:$D$7,4,FALSE)</f>
        <v>0.35</v>
      </c>
      <c r="R393" s="53">
        <f t="shared" si="894"/>
        <v>671.989689</v>
      </c>
      <c r="S393" s="67">
        <f t="shared" si="935"/>
        <v>0</v>
      </c>
      <c r="T393" s="4"/>
      <c r="U393" s="2"/>
      <c r="V393" s="2"/>
      <c r="W393" s="2"/>
      <c r="X393" s="2"/>
      <c r="Y393" s="2"/>
      <c r="Z393" s="2"/>
      <c r="AA393" s="18"/>
      <c r="AB393" s="18"/>
      <c r="AC393" s="18"/>
      <c r="AD393" s="18"/>
      <c r="AE393" s="2"/>
      <c r="AF393" s="2"/>
      <c r="AG393" s="2">
        <f t="shared" si="936"/>
        <v>0</v>
      </c>
      <c r="AH393" s="51">
        <f t="shared" si="811"/>
        <v>0</v>
      </c>
      <c r="AI393" s="53">
        <f t="shared" si="895"/>
        <v>0</v>
      </c>
      <c r="AJ393" s="53">
        <f t="shared" si="896"/>
        <v>0</v>
      </c>
      <c r="AK393" s="53">
        <f t="shared" si="897"/>
        <v>0</v>
      </c>
      <c r="AL393" s="53">
        <f t="shared" si="898"/>
        <v>0</v>
      </c>
      <c r="AM393" s="53">
        <f t="shared" si="899"/>
        <v>0</v>
      </c>
      <c r="AN393" s="53">
        <f t="shared" si="900"/>
        <v>0</v>
      </c>
      <c r="AO393" s="53">
        <f t="shared" si="901"/>
        <v>0</v>
      </c>
      <c r="AP393" s="53">
        <f t="shared" si="902"/>
        <v>0</v>
      </c>
      <c r="AQ393" s="53">
        <f t="shared" si="903"/>
        <v>0</v>
      </c>
      <c r="AR393" s="53">
        <f t="shared" si="904"/>
        <v>0</v>
      </c>
      <c r="AS393" s="53">
        <f t="shared" si="905"/>
        <v>0</v>
      </c>
      <c r="AT393" s="53">
        <f t="shared" si="906"/>
        <v>0</v>
      </c>
      <c r="AU393" s="10">
        <f t="shared" si="812"/>
        <v>0</v>
      </c>
      <c r="AV393" s="54">
        <f t="shared" si="833"/>
        <v>0</v>
      </c>
      <c r="AW393" s="10">
        <f t="shared" si="813"/>
        <v>0</v>
      </c>
      <c r="AX393" s="53" cm="1">
        <f t="array" aca="1" ref="AX393" ca="1">AU393*CELL("contents",$Q393)</f>
        <v>0</v>
      </c>
      <c r="AY393" s="53" cm="1">
        <f t="array" aca="1" ref="AY393" ca="1">AV393*CELL("contents",$Q393)</f>
        <v>0</v>
      </c>
      <c r="AZ393" s="2"/>
      <c r="BA393" s="2"/>
      <c r="BB393" s="2"/>
      <c r="BC393" s="2"/>
      <c r="BD393" s="2"/>
      <c r="BE393" s="2"/>
      <c r="BF393" s="4">
        <v>8</v>
      </c>
      <c r="BG393" s="4">
        <v>8</v>
      </c>
      <c r="BH393" s="2"/>
      <c r="BI393" s="2"/>
      <c r="BJ393" s="2"/>
      <c r="BK393" s="2"/>
      <c r="BL393" s="2">
        <f t="shared" si="814"/>
        <v>16</v>
      </c>
      <c r="BM393" s="51">
        <f t="shared" si="815"/>
        <v>0.10666666666666666</v>
      </c>
      <c r="BN393" s="53">
        <f t="shared" si="907"/>
        <v>0</v>
      </c>
      <c r="BO393" s="53">
        <f t="shared" si="908"/>
        <v>0</v>
      </c>
      <c r="BP393" s="53">
        <f t="shared" si="909"/>
        <v>0</v>
      </c>
      <c r="BQ393" s="53">
        <f t="shared" si="910"/>
        <v>0</v>
      </c>
      <c r="BR393" s="53">
        <f t="shared" si="911"/>
        <v>0</v>
      </c>
      <c r="BS393" s="53">
        <f t="shared" si="912"/>
        <v>0</v>
      </c>
      <c r="BT393" s="53">
        <f t="shared" si="913"/>
        <v>959.98527000000013</v>
      </c>
      <c r="BU393" s="53">
        <f t="shared" si="914"/>
        <v>959.98527000000013</v>
      </c>
      <c r="BV393" s="53">
        <f t="shared" si="915"/>
        <v>0</v>
      </c>
      <c r="BW393" s="53">
        <f t="shared" si="916"/>
        <v>0</v>
      </c>
      <c r="BX393" s="53">
        <f t="shared" si="917"/>
        <v>0</v>
      </c>
      <c r="BY393" s="53">
        <f t="shared" si="918"/>
        <v>0</v>
      </c>
      <c r="BZ393" s="10">
        <f t="shared" si="816"/>
        <v>1919.9705400000003</v>
      </c>
      <c r="CA393" s="54">
        <f t="shared" si="817"/>
        <v>0</v>
      </c>
      <c r="CB393" s="10">
        <f t="shared" si="818"/>
        <v>1919.9705400000003</v>
      </c>
      <c r="CC393" s="53" cm="1">
        <f t="array" aca="1" ref="CC393" ca="1">BZ393*CELL("contents",$Q393)</f>
        <v>671.989689</v>
      </c>
      <c r="CD393" s="53" cm="1">
        <f t="array" aca="1" ref="CD393" ca="1">CA393*CELL("contents",$Q393)</f>
        <v>0</v>
      </c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>
        <f t="shared" si="819"/>
        <v>0</v>
      </c>
      <c r="CR393" s="51">
        <f t="shared" si="820"/>
        <v>0</v>
      </c>
      <c r="CS393" s="53">
        <f t="shared" si="821"/>
        <v>0</v>
      </c>
      <c r="CT393" s="53">
        <f t="shared" si="834"/>
        <v>0</v>
      </c>
      <c r="CU393" s="53">
        <f t="shared" si="835"/>
        <v>0</v>
      </c>
      <c r="CV393" s="53">
        <f t="shared" si="836"/>
        <v>0</v>
      </c>
      <c r="CW393" s="53">
        <f t="shared" si="837"/>
        <v>0</v>
      </c>
      <c r="CX393" s="53">
        <f t="shared" si="838"/>
        <v>0</v>
      </c>
      <c r="CY393" s="53">
        <f t="shared" si="839"/>
        <v>0</v>
      </c>
      <c r="CZ393" s="53">
        <f t="shared" si="840"/>
        <v>0</v>
      </c>
      <c r="DA393" s="53">
        <f t="shared" si="841"/>
        <v>0</v>
      </c>
      <c r="DB393" s="53">
        <f t="shared" si="842"/>
        <v>0</v>
      </c>
      <c r="DC393" s="53">
        <f t="shared" si="843"/>
        <v>0</v>
      </c>
      <c r="DD393" s="53">
        <f t="shared" si="844"/>
        <v>0</v>
      </c>
      <c r="DE393" s="10">
        <f t="shared" si="822"/>
        <v>0</v>
      </c>
      <c r="DF393" s="54">
        <f t="shared" si="823"/>
        <v>0</v>
      </c>
      <c r="DG393" s="10">
        <f t="shared" si="824"/>
        <v>0</v>
      </c>
      <c r="DH393" s="53" cm="1">
        <f t="array" aca="1" ref="DH393" ca="1">DE393*CELL("contents",$Q393)</f>
        <v>0</v>
      </c>
      <c r="DI393" s="53" cm="1">
        <f t="array" aca="1" ref="DI393" ca="1">DF393*CELL("contents",$Q393)</f>
        <v>0</v>
      </c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>
        <f t="shared" si="825"/>
        <v>0</v>
      </c>
      <c r="DW393" s="51">
        <f t="shared" si="826"/>
        <v>0</v>
      </c>
      <c r="DX393" s="53">
        <f t="shared" si="919"/>
        <v>0</v>
      </c>
      <c r="DY393" s="53">
        <f t="shared" si="920"/>
        <v>0</v>
      </c>
      <c r="DZ393" s="53">
        <f t="shared" si="921"/>
        <v>0</v>
      </c>
      <c r="EA393" s="53">
        <f t="shared" si="922"/>
        <v>0</v>
      </c>
      <c r="EB393" s="53">
        <f t="shared" si="923"/>
        <v>0</v>
      </c>
      <c r="EC393" s="53">
        <f t="shared" si="924"/>
        <v>0</v>
      </c>
      <c r="ED393" s="53">
        <f t="shared" si="925"/>
        <v>0</v>
      </c>
      <c r="EE393" s="53">
        <f t="shared" si="926"/>
        <v>0</v>
      </c>
      <c r="EF393" s="53">
        <f t="shared" si="927"/>
        <v>0</v>
      </c>
      <c r="EG393" s="53">
        <f t="shared" si="928"/>
        <v>0</v>
      </c>
      <c r="EH393" s="53">
        <f t="shared" si="929"/>
        <v>0</v>
      </c>
      <c r="EI393" s="53">
        <f t="shared" si="930"/>
        <v>0</v>
      </c>
      <c r="EJ393" s="10">
        <f t="shared" si="827"/>
        <v>0</v>
      </c>
      <c r="EK393" s="54">
        <f t="shared" si="828"/>
        <v>0</v>
      </c>
      <c r="EL393" s="10">
        <f t="shared" si="829"/>
        <v>0</v>
      </c>
      <c r="EM393" s="53" cm="1">
        <f t="array" aca="1" ref="EM393" ca="1">EJ393*CELL("contents",$Q393)</f>
        <v>0</v>
      </c>
      <c r="EN393" s="53" cm="1">
        <f t="array" aca="1" ref="EN393" ca="1">EK393*CELL("contents",$Q393)</f>
        <v>0</v>
      </c>
      <c r="EO393" s="11">
        <f t="shared" si="830"/>
        <v>1919.9705400000003</v>
      </c>
      <c r="EP393" s="2">
        <v>1</v>
      </c>
      <c r="EQ393" s="2">
        <f t="shared" ref="EQ393:ET393" si="943">EP393*1.0215</f>
        <v>1.0215000000000001</v>
      </c>
      <c r="ER393" s="2">
        <f t="shared" si="943"/>
        <v>1.0434622500000001</v>
      </c>
      <c r="ES393" s="2">
        <f t="shared" si="943"/>
        <v>1.0658966883750003</v>
      </c>
      <c r="ET393" s="2">
        <f t="shared" si="943"/>
        <v>1.0888134671750629</v>
      </c>
      <c r="EU393" s="53">
        <f t="shared" si="932"/>
        <v>0</v>
      </c>
      <c r="EV393" s="53">
        <f t="shared" si="832"/>
        <v>1919.9705400000003</v>
      </c>
      <c r="EW393" s="69">
        <f t="shared" si="933"/>
        <v>0</v>
      </c>
      <c r="EX393" s="69">
        <f t="shared" si="934"/>
        <v>0</v>
      </c>
      <c r="EY393" s="9">
        <f t="shared" si="846"/>
        <v>0</v>
      </c>
      <c r="EZ393" s="9">
        <f t="shared" si="808"/>
        <v>0</v>
      </c>
      <c r="FA393" s="9">
        <f t="shared" si="809"/>
        <v>0</v>
      </c>
      <c r="FB393" s="9">
        <f t="shared" si="810"/>
        <v>0</v>
      </c>
      <c r="FC393" t="s">
        <v>1535</v>
      </c>
    </row>
    <row r="394" spans="1:159" x14ac:dyDescent="0.25">
      <c r="A394" s="2">
        <v>1.2</v>
      </c>
      <c r="B394" s="2" t="s">
        <v>917</v>
      </c>
      <c r="C394" s="4" t="s">
        <v>157</v>
      </c>
      <c r="D394" s="2" t="s">
        <v>907</v>
      </c>
      <c r="E394" s="21" t="s">
        <v>918</v>
      </c>
      <c r="F394" s="2"/>
      <c r="G394" s="4" t="s">
        <v>347</v>
      </c>
      <c r="H394" s="6" t="s">
        <v>347</v>
      </c>
      <c r="I394" s="4"/>
      <c r="J394" s="4" t="s">
        <v>154</v>
      </c>
      <c r="K394" s="75"/>
      <c r="L394" s="80">
        <v>1</v>
      </c>
      <c r="M394" s="56">
        <v>0</v>
      </c>
      <c r="N394" s="86">
        <v>0.53</v>
      </c>
      <c r="O394" s="6" t="s">
        <v>155</v>
      </c>
      <c r="P394" s="2" t="s">
        <v>356</v>
      </c>
      <c r="Q394" s="200">
        <f>VLOOKUP(P394,Contingencies!$A$2:$D$7,4,FALSE)</f>
        <v>0.35</v>
      </c>
      <c r="R394" s="53">
        <f t="shared" si="894"/>
        <v>3977.7499999999995</v>
      </c>
      <c r="S394" s="67">
        <f t="shared" si="935"/>
        <v>0</v>
      </c>
      <c r="T394" s="4"/>
      <c r="U394" s="2"/>
      <c r="V394" s="2"/>
      <c r="W394" s="2"/>
      <c r="X394" s="2"/>
      <c r="Y394" s="2"/>
      <c r="Z394" s="2"/>
      <c r="AA394" s="16"/>
      <c r="AB394" s="17"/>
      <c r="AC394" s="18"/>
      <c r="AD394" s="16"/>
      <c r="AE394" s="2"/>
      <c r="AF394" s="2"/>
      <c r="AG394" s="2">
        <f t="shared" si="936"/>
        <v>0</v>
      </c>
      <c r="AH394" s="51">
        <f t="shared" si="811"/>
        <v>0</v>
      </c>
      <c r="AI394" s="53">
        <f t="shared" si="895"/>
        <v>0</v>
      </c>
      <c r="AJ394" s="53">
        <f t="shared" si="896"/>
        <v>0</v>
      </c>
      <c r="AK394" s="53">
        <f t="shared" si="897"/>
        <v>0</v>
      </c>
      <c r="AL394" s="53">
        <f t="shared" si="898"/>
        <v>0</v>
      </c>
      <c r="AM394" s="53">
        <f t="shared" si="899"/>
        <v>0</v>
      </c>
      <c r="AN394" s="53">
        <f t="shared" si="900"/>
        <v>0</v>
      </c>
      <c r="AO394" s="53">
        <f t="shared" si="901"/>
        <v>0</v>
      </c>
      <c r="AP394" s="53">
        <f t="shared" si="902"/>
        <v>0</v>
      </c>
      <c r="AQ394" s="53">
        <f t="shared" si="903"/>
        <v>0</v>
      </c>
      <c r="AR394" s="53">
        <f t="shared" si="904"/>
        <v>0</v>
      </c>
      <c r="AS394" s="53">
        <f t="shared" si="905"/>
        <v>0</v>
      </c>
      <c r="AT394" s="53">
        <f t="shared" si="906"/>
        <v>0</v>
      </c>
      <c r="AU394" s="10">
        <f t="shared" si="812"/>
        <v>0</v>
      </c>
      <c r="AV394" s="54">
        <f t="shared" si="833"/>
        <v>0</v>
      </c>
      <c r="AW394" s="10">
        <f t="shared" si="813"/>
        <v>0</v>
      </c>
      <c r="AX394" s="53" cm="1">
        <f t="array" aca="1" ref="AX394" ca="1">AU394*CELL("contents",$Q394)</f>
        <v>0</v>
      </c>
      <c r="AY394" s="53" cm="1">
        <f t="array" aca="1" ref="AY394" ca="1">AV394*CELL("contents",$Q394)</f>
        <v>0</v>
      </c>
      <c r="AZ394" s="2"/>
      <c r="BA394" s="2"/>
      <c r="BB394" s="2"/>
      <c r="BC394" s="2"/>
      <c r="BD394" s="2"/>
      <c r="BE394" s="2"/>
      <c r="BF394" s="4">
        <v>11365</v>
      </c>
      <c r="BG394" s="4"/>
      <c r="BH394" s="2"/>
      <c r="BI394" s="2"/>
      <c r="BJ394" s="2"/>
      <c r="BK394" s="2"/>
      <c r="BL394" s="2">
        <f t="shared" si="814"/>
        <v>0</v>
      </c>
      <c r="BM394" s="51">
        <f t="shared" si="815"/>
        <v>0</v>
      </c>
      <c r="BN394" s="53">
        <f t="shared" si="907"/>
        <v>0</v>
      </c>
      <c r="BO394" s="53">
        <f t="shared" si="908"/>
        <v>0</v>
      </c>
      <c r="BP394" s="53">
        <f t="shared" si="909"/>
        <v>0</v>
      </c>
      <c r="BQ394" s="53">
        <f t="shared" si="910"/>
        <v>0</v>
      </c>
      <c r="BR394" s="53">
        <f t="shared" si="911"/>
        <v>0</v>
      </c>
      <c r="BS394" s="53">
        <f t="shared" si="912"/>
        <v>0</v>
      </c>
      <c r="BT394" s="53">
        <f t="shared" si="913"/>
        <v>11365</v>
      </c>
      <c r="BU394" s="53">
        <f t="shared" si="914"/>
        <v>0</v>
      </c>
      <c r="BV394" s="53">
        <f t="shared" si="915"/>
        <v>0</v>
      </c>
      <c r="BW394" s="53">
        <f t="shared" si="916"/>
        <v>0</v>
      </c>
      <c r="BX394" s="53">
        <f t="shared" si="917"/>
        <v>0</v>
      </c>
      <c r="BY394" s="53">
        <f t="shared" si="918"/>
        <v>0</v>
      </c>
      <c r="BZ394" s="10">
        <f t="shared" si="816"/>
        <v>11365</v>
      </c>
      <c r="CA394" s="54">
        <f t="shared" si="817"/>
        <v>0</v>
      </c>
      <c r="CB394" s="10">
        <f t="shared" si="818"/>
        <v>11365</v>
      </c>
      <c r="CC394" s="53" cm="1">
        <f t="array" aca="1" ref="CC394" ca="1">BZ394*CELL("contents",$Q394)</f>
        <v>3977.7499999999995</v>
      </c>
      <c r="CD394" s="53" cm="1">
        <f t="array" aca="1" ref="CD394" ca="1">CA394*CELL("contents",$Q394)</f>
        <v>0</v>
      </c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>
        <f t="shared" si="819"/>
        <v>0</v>
      </c>
      <c r="CR394" s="51">
        <f t="shared" si="820"/>
        <v>0</v>
      </c>
      <c r="CS394" s="53">
        <f t="shared" si="821"/>
        <v>0</v>
      </c>
      <c r="CT394" s="53">
        <f t="shared" si="834"/>
        <v>0</v>
      </c>
      <c r="CU394" s="53">
        <f t="shared" si="835"/>
        <v>0</v>
      </c>
      <c r="CV394" s="53">
        <f t="shared" si="836"/>
        <v>0</v>
      </c>
      <c r="CW394" s="53">
        <f t="shared" si="837"/>
        <v>0</v>
      </c>
      <c r="CX394" s="53">
        <f t="shared" si="838"/>
        <v>0</v>
      </c>
      <c r="CY394" s="53">
        <f t="shared" si="839"/>
        <v>0</v>
      </c>
      <c r="CZ394" s="53">
        <f t="shared" si="840"/>
        <v>0</v>
      </c>
      <c r="DA394" s="53">
        <f t="shared" si="841"/>
        <v>0</v>
      </c>
      <c r="DB394" s="53">
        <f t="shared" si="842"/>
        <v>0</v>
      </c>
      <c r="DC394" s="53">
        <f t="shared" si="843"/>
        <v>0</v>
      </c>
      <c r="DD394" s="53">
        <f t="shared" si="844"/>
        <v>0</v>
      </c>
      <c r="DE394" s="10">
        <f t="shared" si="822"/>
        <v>0</v>
      </c>
      <c r="DF394" s="54">
        <f t="shared" si="823"/>
        <v>0</v>
      </c>
      <c r="DG394" s="10">
        <f t="shared" si="824"/>
        <v>0</v>
      </c>
      <c r="DH394" s="53" cm="1">
        <f t="array" aca="1" ref="DH394" ca="1">DE394*CELL("contents",$Q394)</f>
        <v>0</v>
      </c>
      <c r="DI394" s="53" cm="1">
        <f t="array" aca="1" ref="DI394" ca="1">DF394*CELL("contents",$Q394)</f>
        <v>0</v>
      </c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>
        <f t="shared" si="825"/>
        <v>0</v>
      </c>
      <c r="DW394" s="51">
        <f t="shared" si="826"/>
        <v>0</v>
      </c>
      <c r="DX394" s="53">
        <f t="shared" si="919"/>
        <v>0</v>
      </c>
      <c r="DY394" s="53">
        <f t="shared" si="920"/>
        <v>0</v>
      </c>
      <c r="DZ394" s="53">
        <f t="shared" si="921"/>
        <v>0</v>
      </c>
      <c r="EA394" s="53">
        <f t="shared" si="922"/>
        <v>0</v>
      </c>
      <c r="EB394" s="53">
        <f t="shared" si="923"/>
        <v>0</v>
      </c>
      <c r="EC394" s="53">
        <f t="shared" si="924"/>
        <v>0</v>
      </c>
      <c r="ED394" s="53">
        <f t="shared" si="925"/>
        <v>0</v>
      </c>
      <c r="EE394" s="53">
        <f t="shared" si="926"/>
        <v>0</v>
      </c>
      <c r="EF394" s="53">
        <f t="shared" si="927"/>
        <v>0</v>
      </c>
      <c r="EG394" s="53">
        <f t="shared" si="928"/>
        <v>0</v>
      </c>
      <c r="EH394" s="53">
        <f t="shared" si="929"/>
        <v>0</v>
      </c>
      <c r="EI394" s="53">
        <f t="shared" si="930"/>
        <v>0</v>
      </c>
      <c r="EJ394" s="10">
        <f t="shared" si="827"/>
        <v>0</v>
      </c>
      <c r="EK394" s="54">
        <f t="shared" si="828"/>
        <v>0</v>
      </c>
      <c r="EL394" s="10">
        <f t="shared" si="829"/>
        <v>0</v>
      </c>
      <c r="EM394" s="53" cm="1">
        <f t="array" aca="1" ref="EM394" ca="1">EJ394*CELL("contents",$Q394)</f>
        <v>0</v>
      </c>
      <c r="EN394" s="53" cm="1">
        <f t="array" aca="1" ref="EN394" ca="1">EK394*CELL("contents",$Q394)</f>
        <v>0</v>
      </c>
      <c r="EO394" s="11">
        <f t="shared" si="830"/>
        <v>11365</v>
      </c>
      <c r="EP394" s="2">
        <v>1</v>
      </c>
      <c r="EQ394" s="2">
        <f t="shared" ref="EQ394:ET394" si="944">EP394*1.0215</f>
        <v>1.0215000000000001</v>
      </c>
      <c r="ER394" s="2">
        <f t="shared" si="944"/>
        <v>1.0434622500000001</v>
      </c>
      <c r="ES394" s="2">
        <f t="shared" si="944"/>
        <v>1.0658966883750003</v>
      </c>
      <c r="ET394" s="2">
        <f t="shared" si="944"/>
        <v>1.0888134671750629</v>
      </c>
      <c r="EU394" s="53">
        <f t="shared" si="932"/>
        <v>0</v>
      </c>
      <c r="EV394" s="53">
        <f t="shared" si="832"/>
        <v>0</v>
      </c>
      <c r="EW394" s="69">
        <f t="shared" si="933"/>
        <v>0</v>
      </c>
      <c r="EX394" s="69">
        <f t="shared" si="934"/>
        <v>0</v>
      </c>
      <c r="EY394" s="9">
        <f t="shared" si="846"/>
        <v>0</v>
      </c>
      <c r="EZ394" s="9">
        <f t="shared" si="808"/>
        <v>0</v>
      </c>
      <c r="FA394" s="9">
        <f t="shared" si="809"/>
        <v>0</v>
      </c>
      <c r="FB394" s="9">
        <f t="shared" si="810"/>
        <v>0</v>
      </c>
      <c r="FC394" t="s">
        <v>1535</v>
      </c>
    </row>
    <row r="395" spans="1:159" x14ac:dyDescent="0.25">
      <c r="A395" s="2">
        <v>1.2</v>
      </c>
      <c r="B395" s="2" t="s">
        <v>919</v>
      </c>
      <c r="C395" s="4" t="s">
        <v>157</v>
      </c>
      <c r="D395" s="3" t="s">
        <v>920</v>
      </c>
      <c r="E395" s="21" t="s">
        <v>921</v>
      </c>
      <c r="F395" s="2"/>
      <c r="G395" s="4" t="s">
        <v>151</v>
      </c>
      <c r="H395" s="6" t="s">
        <v>163</v>
      </c>
      <c r="I395" s="4" t="s">
        <v>159</v>
      </c>
      <c r="J395" s="7" t="s">
        <v>154</v>
      </c>
      <c r="K395" s="75">
        <v>115</v>
      </c>
      <c r="L395" s="81">
        <v>115</v>
      </c>
      <c r="M395" s="57">
        <v>0</v>
      </c>
      <c r="N395" s="86">
        <v>0</v>
      </c>
      <c r="O395" s="6" t="s">
        <v>155</v>
      </c>
      <c r="P395" s="2" t="s">
        <v>352</v>
      </c>
      <c r="Q395" s="200">
        <f>VLOOKUP(P395,Contingencies!$A$2:$D$7,4,FALSE)</f>
        <v>0.2</v>
      </c>
      <c r="R395" s="53">
        <f t="shared" si="894"/>
        <v>939.7800000000002</v>
      </c>
      <c r="S395" s="67">
        <f t="shared" si="935"/>
        <v>0</v>
      </c>
      <c r="T395" s="4"/>
      <c r="U395" s="14">
        <v>40</v>
      </c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2">
        <f t="shared" si="936"/>
        <v>40</v>
      </c>
      <c r="AH395" s="51">
        <f t="shared" si="811"/>
        <v>0.26666666666666666</v>
      </c>
      <c r="AI395" s="53">
        <f t="shared" si="895"/>
        <v>4698.9000000000005</v>
      </c>
      <c r="AJ395" s="53">
        <f t="shared" si="896"/>
        <v>0</v>
      </c>
      <c r="AK395" s="53">
        <f t="shared" si="897"/>
        <v>0</v>
      </c>
      <c r="AL395" s="53">
        <f t="shared" si="898"/>
        <v>0</v>
      </c>
      <c r="AM395" s="53">
        <f t="shared" si="899"/>
        <v>0</v>
      </c>
      <c r="AN395" s="53">
        <f t="shared" si="900"/>
        <v>0</v>
      </c>
      <c r="AO395" s="53">
        <f t="shared" si="901"/>
        <v>0</v>
      </c>
      <c r="AP395" s="53">
        <f t="shared" si="902"/>
        <v>0</v>
      </c>
      <c r="AQ395" s="53">
        <f t="shared" si="903"/>
        <v>0</v>
      </c>
      <c r="AR395" s="53">
        <f t="shared" si="904"/>
        <v>0</v>
      </c>
      <c r="AS395" s="53">
        <f t="shared" si="905"/>
        <v>0</v>
      </c>
      <c r="AT395" s="53">
        <f t="shared" si="906"/>
        <v>0</v>
      </c>
      <c r="AU395" s="10">
        <f t="shared" si="812"/>
        <v>4698.9000000000005</v>
      </c>
      <c r="AV395" s="54">
        <f t="shared" si="833"/>
        <v>0</v>
      </c>
      <c r="AW395" s="10">
        <f t="shared" si="813"/>
        <v>4698.9000000000005</v>
      </c>
      <c r="AX395" s="53" cm="1">
        <f t="array" aca="1" ref="AX395" ca="1">AU395*CELL("contents",$Q395)</f>
        <v>939.7800000000002</v>
      </c>
      <c r="AY395" s="53" cm="1">
        <f t="array" aca="1" ref="AY395" ca="1">AV395*CELL("contents",$Q395)</f>
        <v>0</v>
      </c>
      <c r="AZ395" s="2"/>
      <c r="BA395" s="18"/>
      <c r="BB395" s="2"/>
      <c r="BC395" s="2"/>
      <c r="BD395" s="2"/>
      <c r="BE395" s="2"/>
      <c r="BF395" s="18"/>
      <c r="BG395" s="2"/>
      <c r="BH395" s="2"/>
      <c r="BI395" s="18"/>
      <c r="BJ395" s="18"/>
      <c r="BK395" s="2"/>
      <c r="BL395" s="2">
        <f t="shared" si="814"/>
        <v>0</v>
      </c>
      <c r="BM395" s="51">
        <f t="shared" si="815"/>
        <v>0</v>
      </c>
      <c r="BN395" s="53">
        <f t="shared" si="907"/>
        <v>0</v>
      </c>
      <c r="BO395" s="53">
        <f t="shared" si="908"/>
        <v>0</v>
      </c>
      <c r="BP395" s="53">
        <f t="shared" si="909"/>
        <v>0</v>
      </c>
      <c r="BQ395" s="53">
        <f t="shared" si="910"/>
        <v>0</v>
      </c>
      <c r="BR395" s="53">
        <f t="shared" si="911"/>
        <v>0</v>
      </c>
      <c r="BS395" s="53">
        <f t="shared" si="912"/>
        <v>0</v>
      </c>
      <c r="BT395" s="53">
        <f t="shared" si="913"/>
        <v>0</v>
      </c>
      <c r="BU395" s="53">
        <f t="shared" si="914"/>
        <v>0</v>
      </c>
      <c r="BV395" s="53">
        <f t="shared" si="915"/>
        <v>0</v>
      </c>
      <c r="BW395" s="53">
        <f t="shared" si="916"/>
        <v>0</v>
      </c>
      <c r="BX395" s="53">
        <f t="shared" si="917"/>
        <v>0</v>
      </c>
      <c r="BY395" s="53">
        <f t="shared" si="918"/>
        <v>0</v>
      </c>
      <c r="BZ395" s="10">
        <f t="shared" si="816"/>
        <v>0</v>
      </c>
      <c r="CA395" s="54">
        <f t="shared" si="817"/>
        <v>0</v>
      </c>
      <c r="CB395" s="10">
        <f t="shared" si="818"/>
        <v>0</v>
      </c>
      <c r="CC395" s="53" cm="1">
        <f t="array" aca="1" ref="CC395" ca="1">BZ395*CELL("contents",$Q395)</f>
        <v>0</v>
      </c>
      <c r="CD395" s="53" cm="1">
        <f t="array" aca="1" ref="CD395" ca="1">CA395*CELL("contents",$Q395)</f>
        <v>0</v>
      </c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>
        <f t="shared" si="819"/>
        <v>0</v>
      </c>
      <c r="CR395" s="51">
        <f t="shared" si="820"/>
        <v>0</v>
      </c>
      <c r="CS395" s="53">
        <f t="shared" si="821"/>
        <v>0</v>
      </c>
      <c r="CT395" s="53">
        <f t="shared" si="834"/>
        <v>0</v>
      </c>
      <c r="CU395" s="53">
        <f t="shared" si="835"/>
        <v>0</v>
      </c>
      <c r="CV395" s="53">
        <f t="shared" si="836"/>
        <v>0</v>
      </c>
      <c r="CW395" s="53">
        <f t="shared" si="837"/>
        <v>0</v>
      </c>
      <c r="CX395" s="53">
        <f t="shared" si="838"/>
        <v>0</v>
      </c>
      <c r="CY395" s="53">
        <f t="shared" si="839"/>
        <v>0</v>
      </c>
      <c r="CZ395" s="53">
        <f t="shared" si="840"/>
        <v>0</v>
      </c>
      <c r="DA395" s="53">
        <f t="shared" si="841"/>
        <v>0</v>
      </c>
      <c r="DB395" s="53">
        <f t="shared" si="842"/>
        <v>0</v>
      </c>
      <c r="DC395" s="53">
        <f t="shared" si="843"/>
        <v>0</v>
      </c>
      <c r="DD395" s="53">
        <f t="shared" si="844"/>
        <v>0</v>
      </c>
      <c r="DE395" s="10">
        <f t="shared" si="822"/>
        <v>0</v>
      </c>
      <c r="DF395" s="54">
        <f t="shared" si="823"/>
        <v>0</v>
      </c>
      <c r="DG395" s="10">
        <f t="shared" si="824"/>
        <v>0</v>
      </c>
      <c r="DH395" s="53" cm="1">
        <f t="array" aca="1" ref="DH395" ca="1">DE395*CELL("contents",$Q395)</f>
        <v>0</v>
      </c>
      <c r="DI395" s="53" cm="1">
        <f t="array" aca="1" ref="DI395" ca="1">DF395*CELL("contents",$Q395)</f>
        <v>0</v>
      </c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>
        <f t="shared" si="825"/>
        <v>0</v>
      </c>
      <c r="DW395" s="51">
        <f t="shared" si="826"/>
        <v>0</v>
      </c>
      <c r="DX395" s="53">
        <f t="shared" si="919"/>
        <v>0</v>
      </c>
      <c r="DY395" s="53">
        <f t="shared" si="920"/>
        <v>0</v>
      </c>
      <c r="DZ395" s="53">
        <f t="shared" si="921"/>
        <v>0</v>
      </c>
      <c r="EA395" s="53">
        <f t="shared" si="922"/>
        <v>0</v>
      </c>
      <c r="EB395" s="53">
        <f t="shared" si="923"/>
        <v>0</v>
      </c>
      <c r="EC395" s="53">
        <f t="shared" si="924"/>
        <v>0</v>
      </c>
      <c r="ED395" s="53">
        <f t="shared" si="925"/>
        <v>0</v>
      </c>
      <c r="EE395" s="53">
        <f t="shared" si="926"/>
        <v>0</v>
      </c>
      <c r="EF395" s="53">
        <f t="shared" si="927"/>
        <v>0</v>
      </c>
      <c r="EG395" s="53">
        <f t="shared" si="928"/>
        <v>0</v>
      </c>
      <c r="EH395" s="53">
        <f t="shared" si="929"/>
        <v>0</v>
      </c>
      <c r="EI395" s="53">
        <f t="shared" si="930"/>
        <v>0</v>
      </c>
      <c r="EJ395" s="10">
        <f t="shared" si="827"/>
        <v>0</v>
      </c>
      <c r="EK395" s="54">
        <f t="shared" si="828"/>
        <v>0</v>
      </c>
      <c r="EL395" s="10">
        <f t="shared" si="829"/>
        <v>0</v>
      </c>
      <c r="EM395" s="53" cm="1">
        <f t="array" aca="1" ref="EM395" ca="1">EJ395*CELL("contents",$Q395)</f>
        <v>0</v>
      </c>
      <c r="EN395" s="53" cm="1">
        <f t="array" aca="1" ref="EN395" ca="1">EK395*CELL("contents",$Q395)</f>
        <v>0</v>
      </c>
      <c r="EO395" s="11">
        <f t="shared" si="830"/>
        <v>4698.9000000000005</v>
      </c>
      <c r="EP395" s="2">
        <v>1</v>
      </c>
      <c r="EQ395" s="2">
        <f t="shared" ref="EQ395:ET395" si="945">EP395*1.0215</f>
        <v>1.0215000000000001</v>
      </c>
      <c r="ER395" s="2">
        <f t="shared" si="945"/>
        <v>1.0434622500000001</v>
      </c>
      <c r="ES395" s="2">
        <f t="shared" si="945"/>
        <v>1.0658966883750003</v>
      </c>
      <c r="ET395" s="2">
        <f t="shared" si="945"/>
        <v>1.0888134671750629</v>
      </c>
      <c r="EU395" s="53">
        <f t="shared" si="932"/>
        <v>4698.9000000000005</v>
      </c>
      <c r="EV395" s="53">
        <f t="shared" si="832"/>
        <v>0</v>
      </c>
      <c r="EW395" s="69">
        <f t="shared" si="933"/>
        <v>0</v>
      </c>
      <c r="EX395" s="69">
        <f t="shared" si="934"/>
        <v>0</v>
      </c>
      <c r="EY395" s="9">
        <f t="shared" si="846"/>
        <v>0</v>
      </c>
      <c r="EZ395" s="9">
        <f t="shared" si="808"/>
        <v>0</v>
      </c>
      <c r="FA395" s="9">
        <f t="shared" si="809"/>
        <v>0</v>
      </c>
      <c r="FB395" s="9">
        <f t="shared" si="810"/>
        <v>0</v>
      </c>
      <c r="FC395" t="s">
        <v>1543</v>
      </c>
    </row>
    <row r="396" spans="1:159" x14ac:dyDescent="0.25">
      <c r="A396" s="2">
        <v>1.2</v>
      </c>
      <c r="B396" s="2" t="s">
        <v>919</v>
      </c>
      <c r="C396" s="4" t="s">
        <v>157</v>
      </c>
      <c r="D396" s="3" t="s">
        <v>920</v>
      </c>
      <c r="E396" s="21" t="s">
        <v>921</v>
      </c>
      <c r="F396" s="2"/>
      <c r="G396" s="4" t="s">
        <v>151</v>
      </c>
      <c r="H396" s="6" t="s">
        <v>163</v>
      </c>
      <c r="I396" s="4" t="s">
        <v>269</v>
      </c>
      <c r="J396" s="7" t="s">
        <v>154</v>
      </c>
      <c r="K396" s="75">
        <v>77</v>
      </c>
      <c r="L396" s="81">
        <v>77</v>
      </c>
      <c r="M396" s="57">
        <v>0</v>
      </c>
      <c r="N396" s="86">
        <v>0</v>
      </c>
      <c r="O396" s="6" t="s">
        <v>155</v>
      </c>
      <c r="P396" s="2" t="s">
        <v>352</v>
      </c>
      <c r="Q396" s="200">
        <f>VLOOKUP(P396,Contingencies!$A$2:$D$7,4,FALSE)</f>
        <v>0.2</v>
      </c>
      <c r="R396" s="53">
        <f t="shared" si="894"/>
        <v>377.54640000000006</v>
      </c>
      <c r="S396" s="67">
        <f t="shared" si="935"/>
        <v>0</v>
      </c>
      <c r="T396" s="4"/>
      <c r="U396" s="14">
        <v>24</v>
      </c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2">
        <f t="shared" si="936"/>
        <v>24</v>
      </c>
      <c r="AH396" s="51">
        <f t="shared" si="811"/>
        <v>0.16</v>
      </c>
      <c r="AI396" s="53">
        <f t="shared" si="895"/>
        <v>1887.7320000000002</v>
      </c>
      <c r="AJ396" s="53">
        <f t="shared" si="896"/>
        <v>0</v>
      </c>
      <c r="AK396" s="53">
        <f t="shared" si="897"/>
        <v>0</v>
      </c>
      <c r="AL396" s="53">
        <f t="shared" si="898"/>
        <v>0</v>
      </c>
      <c r="AM396" s="53">
        <f t="shared" si="899"/>
        <v>0</v>
      </c>
      <c r="AN396" s="53">
        <f t="shared" si="900"/>
        <v>0</v>
      </c>
      <c r="AO396" s="53">
        <f t="shared" si="901"/>
        <v>0</v>
      </c>
      <c r="AP396" s="53">
        <f t="shared" si="902"/>
        <v>0</v>
      </c>
      <c r="AQ396" s="53">
        <f t="shared" si="903"/>
        <v>0</v>
      </c>
      <c r="AR396" s="53">
        <f t="shared" si="904"/>
        <v>0</v>
      </c>
      <c r="AS396" s="53">
        <f t="shared" si="905"/>
        <v>0</v>
      </c>
      <c r="AT396" s="53">
        <f t="shared" si="906"/>
        <v>0</v>
      </c>
      <c r="AU396" s="10">
        <f t="shared" si="812"/>
        <v>1887.7320000000002</v>
      </c>
      <c r="AV396" s="54">
        <f t="shared" si="833"/>
        <v>0</v>
      </c>
      <c r="AW396" s="10">
        <f t="shared" si="813"/>
        <v>1887.7320000000002</v>
      </c>
      <c r="AX396" s="53" cm="1">
        <f t="array" aca="1" ref="AX396" ca="1">AU396*CELL("contents",$Q396)</f>
        <v>377.54640000000006</v>
      </c>
      <c r="AY396" s="53" cm="1">
        <f t="array" aca="1" ref="AY396" ca="1">AV396*CELL("contents",$Q396)</f>
        <v>0</v>
      </c>
      <c r="AZ396" s="2"/>
      <c r="BA396" s="18"/>
      <c r="BB396" s="2"/>
      <c r="BC396" s="2"/>
      <c r="BD396" s="2"/>
      <c r="BE396" s="2"/>
      <c r="BF396" s="18"/>
      <c r="BG396" s="2"/>
      <c r="BH396" s="2"/>
      <c r="BI396" s="18"/>
      <c r="BJ396" s="18"/>
      <c r="BK396" s="2"/>
      <c r="BL396" s="2">
        <f t="shared" si="814"/>
        <v>0</v>
      </c>
      <c r="BM396" s="51">
        <f t="shared" si="815"/>
        <v>0</v>
      </c>
      <c r="BN396" s="53">
        <f t="shared" si="907"/>
        <v>0</v>
      </c>
      <c r="BO396" s="53">
        <f t="shared" si="908"/>
        <v>0</v>
      </c>
      <c r="BP396" s="53">
        <f t="shared" si="909"/>
        <v>0</v>
      </c>
      <c r="BQ396" s="53">
        <f t="shared" si="910"/>
        <v>0</v>
      </c>
      <c r="BR396" s="53">
        <f t="shared" si="911"/>
        <v>0</v>
      </c>
      <c r="BS396" s="53">
        <f t="shared" si="912"/>
        <v>0</v>
      </c>
      <c r="BT396" s="53">
        <f t="shared" si="913"/>
        <v>0</v>
      </c>
      <c r="BU396" s="53">
        <f t="shared" si="914"/>
        <v>0</v>
      </c>
      <c r="BV396" s="53">
        <f t="shared" si="915"/>
        <v>0</v>
      </c>
      <c r="BW396" s="53">
        <f t="shared" si="916"/>
        <v>0</v>
      </c>
      <c r="BX396" s="53">
        <f t="shared" si="917"/>
        <v>0</v>
      </c>
      <c r="BY396" s="53">
        <f t="shared" si="918"/>
        <v>0</v>
      </c>
      <c r="BZ396" s="10">
        <f t="shared" si="816"/>
        <v>0</v>
      </c>
      <c r="CA396" s="54">
        <f t="shared" si="817"/>
        <v>0</v>
      </c>
      <c r="CB396" s="10">
        <f t="shared" si="818"/>
        <v>0</v>
      </c>
      <c r="CC396" s="53" cm="1">
        <f t="array" aca="1" ref="CC396" ca="1">BZ396*CELL("contents",$Q396)</f>
        <v>0</v>
      </c>
      <c r="CD396" s="53" cm="1">
        <f t="array" aca="1" ref="CD396" ca="1">CA396*CELL("contents",$Q396)</f>
        <v>0</v>
      </c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>
        <f t="shared" si="819"/>
        <v>0</v>
      </c>
      <c r="CR396" s="51">
        <f t="shared" si="820"/>
        <v>0</v>
      </c>
      <c r="CS396" s="53">
        <f t="shared" si="821"/>
        <v>0</v>
      </c>
      <c r="CT396" s="53">
        <f t="shared" si="834"/>
        <v>0</v>
      </c>
      <c r="CU396" s="53">
        <f t="shared" si="835"/>
        <v>0</v>
      </c>
      <c r="CV396" s="53">
        <f t="shared" si="836"/>
        <v>0</v>
      </c>
      <c r="CW396" s="53">
        <f t="shared" si="837"/>
        <v>0</v>
      </c>
      <c r="CX396" s="53">
        <f t="shared" si="838"/>
        <v>0</v>
      </c>
      <c r="CY396" s="53">
        <f t="shared" si="839"/>
        <v>0</v>
      </c>
      <c r="CZ396" s="53">
        <f t="shared" si="840"/>
        <v>0</v>
      </c>
      <c r="DA396" s="53">
        <f t="shared" si="841"/>
        <v>0</v>
      </c>
      <c r="DB396" s="53">
        <f t="shared" si="842"/>
        <v>0</v>
      </c>
      <c r="DC396" s="53">
        <f t="shared" si="843"/>
        <v>0</v>
      </c>
      <c r="DD396" s="53">
        <f t="shared" si="844"/>
        <v>0</v>
      </c>
      <c r="DE396" s="10">
        <f t="shared" si="822"/>
        <v>0</v>
      </c>
      <c r="DF396" s="54">
        <f t="shared" si="823"/>
        <v>0</v>
      </c>
      <c r="DG396" s="10">
        <f t="shared" si="824"/>
        <v>0</v>
      </c>
      <c r="DH396" s="53" cm="1">
        <f t="array" aca="1" ref="DH396" ca="1">DE396*CELL("contents",$Q396)</f>
        <v>0</v>
      </c>
      <c r="DI396" s="53" cm="1">
        <f t="array" aca="1" ref="DI396" ca="1">DF396*CELL("contents",$Q396)</f>
        <v>0</v>
      </c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>
        <f t="shared" si="825"/>
        <v>0</v>
      </c>
      <c r="DW396" s="51">
        <f t="shared" si="826"/>
        <v>0</v>
      </c>
      <c r="DX396" s="53">
        <f t="shared" si="919"/>
        <v>0</v>
      </c>
      <c r="DY396" s="53">
        <f t="shared" si="920"/>
        <v>0</v>
      </c>
      <c r="DZ396" s="53">
        <f t="shared" si="921"/>
        <v>0</v>
      </c>
      <c r="EA396" s="53">
        <f t="shared" si="922"/>
        <v>0</v>
      </c>
      <c r="EB396" s="53">
        <f t="shared" si="923"/>
        <v>0</v>
      </c>
      <c r="EC396" s="53">
        <f t="shared" si="924"/>
        <v>0</v>
      </c>
      <c r="ED396" s="53">
        <f t="shared" si="925"/>
        <v>0</v>
      </c>
      <c r="EE396" s="53">
        <f t="shared" si="926"/>
        <v>0</v>
      </c>
      <c r="EF396" s="53">
        <f t="shared" si="927"/>
        <v>0</v>
      </c>
      <c r="EG396" s="53">
        <f t="shared" si="928"/>
        <v>0</v>
      </c>
      <c r="EH396" s="53">
        <f t="shared" si="929"/>
        <v>0</v>
      </c>
      <c r="EI396" s="53">
        <f t="shared" si="930"/>
        <v>0</v>
      </c>
      <c r="EJ396" s="10">
        <f t="shared" si="827"/>
        <v>0</v>
      </c>
      <c r="EK396" s="54">
        <f t="shared" si="828"/>
        <v>0</v>
      </c>
      <c r="EL396" s="10">
        <f t="shared" si="829"/>
        <v>0</v>
      </c>
      <c r="EM396" s="53" cm="1">
        <f t="array" aca="1" ref="EM396" ca="1">EJ396*CELL("contents",$Q396)</f>
        <v>0</v>
      </c>
      <c r="EN396" s="53" cm="1">
        <f t="array" aca="1" ref="EN396" ca="1">EK396*CELL("contents",$Q396)</f>
        <v>0</v>
      </c>
      <c r="EO396" s="11">
        <f t="shared" si="830"/>
        <v>1887.7320000000002</v>
      </c>
      <c r="EP396" s="2">
        <v>1</v>
      </c>
      <c r="EQ396" s="2">
        <f t="shared" ref="EQ396:ET396" si="946">EP396*1.0215</f>
        <v>1.0215000000000001</v>
      </c>
      <c r="ER396" s="2">
        <f t="shared" si="946"/>
        <v>1.0434622500000001</v>
      </c>
      <c r="ES396" s="2">
        <f t="shared" si="946"/>
        <v>1.0658966883750003</v>
      </c>
      <c r="ET396" s="2">
        <f t="shared" si="946"/>
        <v>1.0888134671750629</v>
      </c>
      <c r="EU396" s="53">
        <f t="shared" si="932"/>
        <v>1887.7320000000002</v>
      </c>
      <c r="EV396" s="53">
        <f t="shared" si="832"/>
        <v>0</v>
      </c>
      <c r="EW396" s="69">
        <f t="shared" si="933"/>
        <v>0</v>
      </c>
      <c r="EX396" s="69">
        <f t="shared" si="934"/>
        <v>0</v>
      </c>
      <c r="EY396" s="9">
        <f t="shared" si="846"/>
        <v>0</v>
      </c>
      <c r="EZ396" s="9">
        <f t="shared" si="808"/>
        <v>0</v>
      </c>
      <c r="FA396" s="9">
        <f t="shared" si="809"/>
        <v>0</v>
      </c>
      <c r="FB396" s="9">
        <f t="shared" si="810"/>
        <v>0</v>
      </c>
      <c r="FC396" t="s">
        <v>1543</v>
      </c>
    </row>
    <row r="397" spans="1:159" x14ac:dyDescent="0.25">
      <c r="A397" s="2">
        <v>1.2</v>
      </c>
      <c r="B397" s="2" t="s">
        <v>919</v>
      </c>
      <c r="C397" s="4" t="s">
        <v>157</v>
      </c>
      <c r="D397" s="3" t="s">
        <v>920</v>
      </c>
      <c r="E397" s="21" t="s">
        <v>921</v>
      </c>
      <c r="F397" s="2"/>
      <c r="G397" s="4" t="s">
        <v>347</v>
      </c>
      <c r="H397" s="6" t="s">
        <v>347</v>
      </c>
      <c r="I397" s="4"/>
      <c r="J397" s="4" t="s">
        <v>268</v>
      </c>
      <c r="K397" s="75"/>
      <c r="L397" s="80">
        <v>1</v>
      </c>
      <c r="M397" s="57">
        <v>0</v>
      </c>
      <c r="N397" s="86">
        <v>0.53</v>
      </c>
      <c r="O397" s="6" t="s">
        <v>155</v>
      </c>
      <c r="P397" s="2" t="s">
        <v>352</v>
      </c>
      <c r="Q397" s="200">
        <f>VLOOKUP(P397,Contingencies!$A$2:$D$7,4,FALSE)</f>
        <v>0.2</v>
      </c>
      <c r="R397" s="53">
        <f t="shared" si="894"/>
        <v>400</v>
      </c>
      <c r="S397" s="67">
        <f t="shared" si="935"/>
        <v>0</v>
      </c>
      <c r="T397" s="4"/>
      <c r="U397" s="14">
        <v>2000</v>
      </c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2">
        <f t="shared" si="936"/>
        <v>0</v>
      </c>
      <c r="AH397" s="51">
        <f t="shared" si="811"/>
        <v>0</v>
      </c>
      <c r="AI397" s="53">
        <f t="shared" si="895"/>
        <v>2000</v>
      </c>
      <c r="AJ397" s="53">
        <f t="shared" si="896"/>
        <v>0</v>
      </c>
      <c r="AK397" s="53">
        <f t="shared" si="897"/>
        <v>0</v>
      </c>
      <c r="AL397" s="53">
        <f t="shared" si="898"/>
        <v>0</v>
      </c>
      <c r="AM397" s="53">
        <f t="shared" si="899"/>
        <v>0</v>
      </c>
      <c r="AN397" s="53">
        <f t="shared" si="900"/>
        <v>0</v>
      </c>
      <c r="AO397" s="53">
        <f t="shared" si="901"/>
        <v>0</v>
      </c>
      <c r="AP397" s="53">
        <f t="shared" si="902"/>
        <v>0</v>
      </c>
      <c r="AQ397" s="53">
        <f t="shared" si="903"/>
        <v>0</v>
      </c>
      <c r="AR397" s="53">
        <f t="shared" si="904"/>
        <v>0</v>
      </c>
      <c r="AS397" s="53">
        <f t="shared" si="905"/>
        <v>0</v>
      </c>
      <c r="AT397" s="53">
        <f t="shared" si="906"/>
        <v>0</v>
      </c>
      <c r="AU397" s="10">
        <f t="shared" si="812"/>
        <v>2000</v>
      </c>
      <c r="AV397" s="54">
        <f t="shared" si="833"/>
        <v>0</v>
      </c>
      <c r="AW397" s="10">
        <f t="shared" si="813"/>
        <v>2000</v>
      </c>
      <c r="AX397" s="53" cm="1">
        <f t="array" aca="1" ref="AX397" ca="1">AU397*CELL("contents",$Q397)</f>
        <v>400</v>
      </c>
      <c r="AY397" s="53" cm="1">
        <f t="array" aca="1" ref="AY397" ca="1">AV397*CELL("contents",$Q397)</f>
        <v>0</v>
      </c>
      <c r="AZ397" s="2"/>
      <c r="BA397" s="18"/>
      <c r="BB397" s="2"/>
      <c r="BC397" s="2"/>
      <c r="BD397" s="2"/>
      <c r="BE397" s="2"/>
      <c r="BF397" s="18"/>
      <c r="BG397" s="2"/>
      <c r="BH397" s="2"/>
      <c r="BI397" s="18"/>
      <c r="BJ397" s="18"/>
      <c r="BK397" s="2"/>
      <c r="BL397" s="2">
        <f t="shared" si="814"/>
        <v>0</v>
      </c>
      <c r="BM397" s="51">
        <f t="shared" si="815"/>
        <v>0</v>
      </c>
      <c r="BN397" s="53">
        <f t="shared" si="907"/>
        <v>0</v>
      </c>
      <c r="BO397" s="53">
        <f t="shared" si="908"/>
        <v>0</v>
      </c>
      <c r="BP397" s="53">
        <f t="shared" si="909"/>
        <v>0</v>
      </c>
      <c r="BQ397" s="53">
        <f t="shared" si="910"/>
        <v>0</v>
      </c>
      <c r="BR397" s="53">
        <f t="shared" si="911"/>
        <v>0</v>
      </c>
      <c r="BS397" s="53">
        <f t="shared" si="912"/>
        <v>0</v>
      </c>
      <c r="BT397" s="53">
        <f t="shared" si="913"/>
        <v>0</v>
      </c>
      <c r="BU397" s="53">
        <f t="shared" si="914"/>
        <v>0</v>
      </c>
      <c r="BV397" s="53">
        <f t="shared" si="915"/>
        <v>0</v>
      </c>
      <c r="BW397" s="53">
        <f t="shared" si="916"/>
        <v>0</v>
      </c>
      <c r="BX397" s="53">
        <f t="shared" si="917"/>
        <v>0</v>
      </c>
      <c r="BY397" s="53">
        <f t="shared" si="918"/>
        <v>0</v>
      </c>
      <c r="BZ397" s="10">
        <f t="shared" si="816"/>
        <v>0</v>
      </c>
      <c r="CA397" s="54">
        <f t="shared" si="817"/>
        <v>0</v>
      </c>
      <c r="CB397" s="10">
        <f t="shared" si="818"/>
        <v>0</v>
      </c>
      <c r="CC397" s="53" cm="1">
        <f t="array" aca="1" ref="CC397" ca="1">BZ397*CELL("contents",$Q397)</f>
        <v>0</v>
      </c>
      <c r="CD397" s="53" cm="1">
        <f t="array" aca="1" ref="CD397" ca="1">CA397*CELL("contents",$Q397)</f>
        <v>0</v>
      </c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>
        <f t="shared" si="819"/>
        <v>0</v>
      </c>
      <c r="CR397" s="51">
        <f t="shared" si="820"/>
        <v>0</v>
      </c>
      <c r="CS397" s="53">
        <f t="shared" si="821"/>
        <v>0</v>
      </c>
      <c r="CT397" s="53">
        <f t="shared" si="834"/>
        <v>0</v>
      </c>
      <c r="CU397" s="53">
        <f t="shared" si="835"/>
        <v>0</v>
      </c>
      <c r="CV397" s="53">
        <f t="shared" si="836"/>
        <v>0</v>
      </c>
      <c r="CW397" s="53">
        <f t="shared" si="837"/>
        <v>0</v>
      </c>
      <c r="CX397" s="53">
        <f t="shared" si="838"/>
        <v>0</v>
      </c>
      <c r="CY397" s="53">
        <f t="shared" si="839"/>
        <v>0</v>
      </c>
      <c r="CZ397" s="53">
        <f t="shared" si="840"/>
        <v>0</v>
      </c>
      <c r="DA397" s="53">
        <f t="shared" si="841"/>
        <v>0</v>
      </c>
      <c r="DB397" s="53">
        <f t="shared" si="842"/>
        <v>0</v>
      </c>
      <c r="DC397" s="53">
        <f t="shared" si="843"/>
        <v>0</v>
      </c>
      <c r="DD397" s="53">
        <f t="shared" si="844"/>
        <v>0</v>
      </c>
      <c r="DE397" s="10">
        <f t="shared" si="822"/>
        <v>0</v>
      </c>
      <c r="DF397" s="54">
        <f t="shared" si="823"/>
        <v>0</v>
      </c>
      <c r="DG397" s="10">
        <f t="shared" si="824"/>
        <v>0</v>
      </c>
      <c r="DH397" s="53" cm="1">
        <f t="array" aca="1" ref="DH397" ca="1">DE397*CELL("contents",$Q397)</f>
        <v>0</v>
      </c>
      <c r="DI397" s="53" cm="1">
        <f t="array" aca="1" ref="DI397" ca="1">DF397*CELL("contents",$Q397)</f>
        <v>0</v>
      </c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>
        <f t="shared" si="825"/>
        <v>0</v>
      </c>
      <c r="DW397" s="51">
        <f t="shared" si="826"/>
        <v>0</v>
      </c>
      <c r="DX397" s="53">
        <f t="shared" si="919"/>
        <v>0</v>
      </c>
      <c r="DY397" s="53">
        <f t="shared" si="920"/>
        <v>0</v>
      </c>
      <c r="DZ397" s="53">
        <f t="shared" si="921"/>
        <v>0</v>
      </c>
      <c r="EA397" s="53">
        <f t="shared" si="922"/>
        <v>0</v>
      </c>
      <c r="EB397" s="53">
        <f t="shared" si="923"/>
        <v>0</v>
      </c>
      <c r="EC397" s="53">
        <f t="shared" si="924"/>
        <v>0</v>
      </c>
      <c r="ED397" s="53">
        <f t="shared" si="925"/>
        <v>0</v>
      </c>
      <c r="EE397" s="53">
        <f t="shared" si="926"/>
        <v>0</v>
      </c>
      <c r="EF397" s="53">
        <f t="shared" si="927"/>
        <v>0</v>
      </c>
      <c r="EG397" s="53">
        <f t="shared" si="928"/>
        <v>0</v>
      </c>
      <c r="EH397" s="53">
        <f t="shared" si="929"/>
        <v>0</v>
      </c>
      <c r="EI397" s="53">
        <f t="shared" si="930"/>
        <v>0</v>
      </c>
      <c r="EJ397" s="10">
        <f t="shared" si="827"/>
        <v>0</v>
      </c>
      <c r="EK397" s="54">
        <f t="shared" si="828"/>
        <v>0</v>
      </c>
      <c r="EL397" s="10">
        <f t="shared" si="829"/>
        <v>0</v>
      </c>
      <c r="EM397" s="53" cm="1">
        <f t="array" aca="1" ref="EM397" ca="1">EJ397*CELL("contents",$Q397)</f>
        <v>0</v>
      </c>
      <c r="EN397" s="53" cm="1">
        <f t="array" aca="1" ref="EN397" ca="1">EK397*CELL("contents",$Q397)</f>
        <v>0</v>
      </c>
      <c r="EO397" s="11">
        <f t="shared" si="830"/>
        <v>2000</v>
      </c>
      <c r="EP397" s="2">
        <v>1</v>
      </c>
      <c r="EQ397" s="2">
        <f t="shared" ref="EQ397:ET397" si="947">EP397*1.0215</f>
        <v>1.0215000000000001</v>
      </c>
      <c r="ER397" s="2">
        <f t="shared" si="947"/>
        <v>1.0434622500000001</v>
      </c>
      <c r="ES397" s="2">
        <f t="shared" si="947"/>
        <v>1.0658966883750003</v>
      </c>
      <c r="ET397" s="2">
        <f t="shared" si="947"/>
        <v>1.0888134671750629</v>
      </c>
      <c r="EU397" s="53">
        <f t="shared" si="932"/>
        <v>0</v>
      </c>
      <c r="EV397" s="53">
        <f t="shared" si="832"/>
        <v>0</v>
      </c>
      <c r="EW397" s="69">
        <f t="shared" si="933"/>
        <v>0</v>
      </c>
      <c r="EX397" s="69">
        <f t="shared" si="934"/>
        <v>0</v>
      </c>
      <c r="EY397" s="9">
        <f t="shared" si="846"/>
        <v>0</v>
      </c>
      <c r="EZ397" s="9">
        <f t="shared" si="808"/>
        <v>0</v>
      </c>
      <c r="FA397" s="9">
        <f t="shared" si="809"/>
        <v>0</v>
      </c>
      <c r="FB397" s="9">
        <f t="shared" si="810"/>
        <v>0</v>
      </c>
      <c r="FC397" t="s">
        <v>1543</v>
      </c>
    </row>
    <row r="398" spans="1:159" x14ac:dyDescent="0.25">
      <c r="A398" s="2">
        <v>1.2</v>
      </c>
      <c r="B398" s="18" t="s">
        <v>922</v>
      </c>
      <c r="C398" s="4" t="s">
        <v>157</v>
      </c>
      <c r="D398" s="2" t="s">
        <v>923</v>
      </c>
      <c r="E398" s="21" t="s">
        <v>924</v>
      </c>
      <c r="F398" s="2"/>
      <c r="G398" s="4" t="s">
        <v>151</v>
      </c>
      <c r="H398" s="6" t="s">
        <v>163</v>
      </c>
      <c r="I398" s="4" t="s">
        <v>159</v>
      </c>
      <c r="J398" s="7" t="s">
        <v>154</v>
      </c>
      <c r="K398" s="75">
        <v>115</v>
      </c>
      <c r="L398" s="81">
        <v>115</v>
      </c>
      <c r="M398" s="56">
        <v>0</v>
      </c>
      <c r="N398" s="86">
        <v>0</v>
      </c>
      <c r="O398" s="6" t="s">
        <v>155</v>
      </c>
      <c r="P398" s="2" t="s">
        <v>356</v>
      </c>
      <c r="Q398" s="200">
        <f>VLOOKUP(P398,Contingencies!$A$2:$D$7,4,FALSE)</f>
        <v>0.35</v>
      </c>
      <c r="R398" s="53">
        <f t="shared" si="894"/>
        <v>986.76900000000001</v>
      </c>
      <c r="S398" s="67">
        <f t="shared" si="935"/>
        <v>0</v>
      </c>
      <c r="T398" s="4"/>
      <c r="U398" s="14">
        <v>8</v>
      </c>
      <c r="V398" s="14"/>
      <c r="W398" s="14">
        <v>8</v>
      </c>
      <c r="X398" s="14">
        <v>8</v>
      </c>
      <c r="Y398" s="14"/>
      <c r="Z398" s="2"/>
      <c r="AA398" s="2"/>
      <c r="AB398" s="2"/>
      <c r="AC398" s="2"/>
      <c r="AD398" s="18"/>
      <c r="AE398" s="18"/>
      <c r="AF398" s="18"/>
      <c r="AG398" s="2">
        <f t="shared" si="936"/>
        <v>24</v>
      </c>
      <c r="AH398" s="51">
        <f t="shared" si="811"/>
        <v>0.16</v>
      </c>
      <c r="AI398" s="53">
        <f t="shared" si="895"/>
        <v>939.78000000000009</v>
      </c>
      <c r="AJ398" s="53">
        <f t="shared" si="896"/>
        <v>0</v>
      </c>
      <c r="AK398" s="53">
        <f t="shared" si="897"/>
        <v>939.78000000000009</v>
      </c>
      <c r="AL398" s="53">
        <f t="shared" si="898"/>
        <v>939.78000000000009</v>
      </c>
      <c r="AM398" s="53">
        <f t="shared" si="899"/>
        <v>0</v>
      </c>
      <c r="AN398" s="53">
        <f t="shared" si="900"/>
        <v>0</v>
      </c>
      <c r="AO398" s="53">
        <f t="shared" si="901"/>
        <v>0</v>
      </c>
      <c r="AP398" s="53">
        <f t="shared" si="902"/>
        <v>0</v>
      </c>
      <c r="AQ398" s="53">
        <f t="shared" si="903"/>
        <v>0</v>
      </c>
      <c r="AR398" s="53">
        <f t="shared" si="904"/>
        <v>0</v>
      </c>
      <c r="AS398" s="53">
        <f t="shared" si="905"/>
        <v>0</v>
      </c>
      <c r="AT398" s="53">
        <f t="shared" si="906"/>
        <v>0</v>
      </c>
      <c r="AU398" s="10">
        <f t="shared" si="812"/>
        <v>2819.34</v>
      </c>
      <c r="AV398" s="54">
        <f t="shared" si="833"/>
        <v>0</v>
      </c>
      <c r="AW398" s="10">
        <f t="shared" si="813"/>
        <v>2819.34</v>
      </c>
      <c r="AX398" s="53" cm="1">
        <f t="array" aca="1" ref="AX398" ca="1">AU398*CELL("contents",$Q398)</f>
        <v>986.76900000000001</v>
      </c>
      <c r="AY398" s="53" cm="1">
        <f t="array" aca="1" ref="AY398" ca="1">AV398*CELL("contents",$Q398)</f>
        <v>0</v>
      </c>
      <c r="AZ398" s="18"/>
      <c r="BA398" s="18"/>
      <c r="BB398" s="2"/>
      <c r="BC398" s="2"/>
      <c r="BD398" s="2"/>
      <c r="BE398" s="2"/>
      <c r="BF398" s="18"/>
      <c r="BG398" s="2"/>
      <c r="BH398" s="2"/>
      <c r="BI398" s="18"/>
      <c r="BJ398" s="18"/>
      <c r="BK398" s="2"/>
      <c r="BL398" s="2">
        <f t="shared" si="814"/>
        <v>0</v>
      </c>
      <c r="BM398" s="51">
        <f t="shared" si="815"/>
        <v>0</v>
      </c>
      <c r="BN398" s="53">
        <f t="shared" si="907"/>
        <v>0</v>
      </c>
      <c r="BO398" s="53">
        <f t="shared" si="908"/>
        <v>0</v>
      </c>
      <c r="BP398" s="53">
        <f t="shared" si="909"/>
        <v>0</v>
      </c>
      <c r="BQ398" s="53">
        <f t="shared" si="910"/>
        <v>0</v>
      </c>
      <c r="BR398" s="53">
        <f t="shared" si="911"/>
        <v>0</v>
      </c>
      <c r="BS398" s="53">
        <f t="shared" si="912"/>
        <v>0</v>
      </c>
      <c r="BT398" s="53">
        <f t="shared" si="913"/>
        <v>0</v>
      </c>
      <c r="BU398" s="53">
        <f t="shared" si="914"/>
        <v>0</v>
      </c>
      <c r="BV398" s="53">
        <f t="shared" si="915"/>
        <v>0</v>
      </c>
      <c r="BW398" s="53">
        <f t="shared" si="916"/>
        <v>0</v>
      </c>
      <c r="BX398" s="53">
        <f t="shared" si="917"/>
        <v>0</v>
      </c>
      <c r="BY398" s="53">
        <f t="shared" si="918"/>
        <v>0</v>
      </c>
      <c r="BZ398" s="10">
        <f t="shared" si="816"/>
        <v>0</v>
      </c>
      <c r="CA398" s="54">
        <f t="shared" si="817"/>
        <v>0</v>
      </c>
      <c r="CB398" s="10">
        <f t="shared" si="818"/>
        <v>0</v>
      </c>
      <c r="CC398" s="53" cm="1">
        <f t="array" aca="1" ref="CC398" ca="1">BZ398*CELL("contents",$Q398)</f>
        <v>0</v>
      </c>
      <c r="CD398" s="53" cm="1">
        <f t="array" aca="1" ref="CD398" ca="1">CA398*CELL("contents",$Q398)</f>
        <v>0</v>
      </c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>
        <f t="shared" si="819"/>
        <v>0</v>
      </c>
      <c r="CR398" s="51">
        <f t="shared" si="820"/>
        <v>0</v>
      </c>
      <c r="CS398" s="53">
        <f t="shared" si="821"/>
        <v>0</v>
      </c>
      <c r="CT398" s="53">
        <f t="shared" si="834"/>
        <v>0</v>
      </c>
      <c r="CU398" s="53">
        <f t="shared" si="835"/>
        <v>0</v>
      </c>
      <c r="CV398" s="53">
        <f t="shared" si="836"/>
        <v>0</v>
      </c>
      <c r="CW398" s="53">
        <f t="shared" si="837"/>
        <v>0</v>
      </c>
      <c r="CX398" s="53">
        <f t="shared" si="838"/>
        <v>0</v>
      </c>
      <c r="CY398" s="53">
        <f t="shared" si="839"/>
        <v>0</v>
      </c>
      <c r="CZ398" s="53">
        <f t="shared" si="840"/>
        <v>0</v>
      </c>
      <c r="DA398" s="53">
        <f t="shared" si="841"/>
        <v>0</v>
      </c>
      <c r="DB398" s="53">
        <f t="shared" si="842"/>
        <v>0</v>
      </c>
      <c r="DC398" s="53">
        <f t="shared" si="843"/>
        <v>0</v>
      </c>
      <c r="DD398" s="53">
        <f t="shared" si="844"/>
        <v>0</v>
      </c>
      <c r="DE398" s="10">
        <f t="shared" si="822"/>
        <v>0</v>
      </c>
      <c r="DF398" s="54">
        <f t="shared" si="823"/>
        <v>0</v>
      </c>
      <c r="DG398" s="10">
        <f t="shared" si="824"/>
        <v>0</v>
      </c>
      <c r="DH398" s="53" cm="1">
        <f t="array" aca="1" ref="DH398" ca="1">DE398*CELL("contents",$Q398)</f>
        <v>0</v>
      </c>
      <c r="DI398" s="53" cm="1">
        <f t="array" aca="1" ref="DI398" ca="1">DF398*CELL("contents",$Q398)</f>
        <v>0</v>
      </c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>
        <f t="shared" si="825"/>
        <v>0</v>
      </c>
      <c r="DW398" s="51">
        <f t="shared" si="826"/>
        <v>0</v>
      </c>
      <c r="DX398" s="53">
        <f t="shared" si="919"/>
        <v>0</v>
      </c>
      <c r="DY398" s="53">
        <f t="shared" si="920"/>
        <v>0</v>
      </c>
      <c r="DZ398" s="53">
        <f t="shared" si="921"/>
        <v>0</v>
      </c>
      <c r="EA398" s="53">
        <f t="shared" si="922"/>
        <v>0</v>
      </c>
      <c r="EB398" s="53">
        <f t="shared" si="923"/>
        <v>0</v>
      </c>
      <c r="EC398" s="53">
        <f t="shared" si="924"/>
        <v>0</v>
      </c>
      <c r="ED398" s="53">
        <f t="shared" si="925"/>
        <v>0</v>
      </c>
      <c r="EE398" s="53">
        <f t="shared" si="926"/>
        <v>0</v>
      </c>
      <c r="EF398" s="53">
        <f t="shared" si="927"/>
        <v>0</v>
      </c>
      <c r="EG398" s="53">
        <f t="shared" si="928"/>
        <v>0</v>
      </c>
      <c r="EH398" s="53">
        <f t="shared" si="929"/>
        <v>0</v>
      </c>
      <c r="EI398" s="53">
        <f t="shared" si="930"/>
        <v>0</v>
      </c>
      <c r="EJ398" s="10">
        <f t="shared" si="827"/>
        <v>0</v>
      </c>
      <c r="EK398" s="54">
        <f t="shared" si="828"/>
        <v>0</v>
      </c>
      <c r="EL398" s="10">
        <f t="shared" si="829"/>
        <v>0</v>
      </c>
      <c r="EM398" s="53" cm="1">
        <f t="array" aca="1" ref="EM398" ca="1">EJ398*CELL("contents",$Q398)</f>
        <v>0</v>
      </c>
      <c r="EN398" s="53" cm="1">
        <f t="array" aca="1" ref="EN398" ca="1">EK398*CELL("contents",$Q398)</f>
        <v>0</v>
      </c>
      <c r="EO398" s="11">
        <f t="shared" si="830"/>
        <v>2819.34</v>
      </c>
      <c r="EP398" s="2">
        <v>1</v>
      </c>
      <c r="EQ398" s="2">
        <f t="shared" ref="EQ398:ET398" si="948">EP398*1.0215</f>
        <v>1.0215000000000001</v>
      </c>
      <c r="ER398" s="2">
        <f t="shared" si="948"/>
        <v>1.0434622500000001</v>
      </c>
      <c r="ES398" s="2">
        <f t="shared" si="948"/>
        <v>1.0658966883750003</v>
      </c>
      <c r="ET398" s="2">
        <f t="shared" si="948"/>
        <v>1.0888134671750629</v>
      </c>
      <c r="EU398" s="53">
        <f t="shared" si="932"/>
        <v>2819.34</v>
      </c>
      <c r="EV398" s="53">
        <f t="shared" si="832"/>
        <v>0</v>
      </c>
      <c r="EW398" s="69">
        <f t="shared" si="933"/>
        <v>0</v>
      </c>
      <c r="EX398" s="69">
        <f t="shared" si="934"/>
        <v>0</v>
      </c>
      <c r="EY398" s="9">
        <f t="shared" si="846"/>
        <v>0</v>
      </c>
      <c r="EZ398" s="9">
        <f t="shared" si="808"/>
        <v>0</v>
      </c>
      <c r="FA398" s="9">
        <f t="shared" si="809"/>
        <v>0</v>
      </c>
      <c r="FB398" s="9">
        <f t="shared" si="810"/>
        <v>0</v>
      </c>
      <c r="FC398" t="s">
        <v>1543</v>
      </c>
    </row>
    <row r="399" spans="1:159" x14ac:dyDescent="0.25">
      <c r="A399" s="2">
        <v>1.2</v>
      </c>
      <c r="B399" s="18" t="s">
        <v>925</v>
      </c>
      <c r="C399" s="4" t="s">
        <v>157</v>
      </c>
      <c r="D399" s="2" t="s">
        <v>926</v>
      </c>
      <c r="E399" s="21" t="s">
        <v>927</v>
      </c>
      <c r="F399" s="2"/>
      <c r="G399" s="4" t="s">
        <v>151</v>
      </c>
      <c r="H399" s="6" t="s">
        <v>163</v>
      </c>
      <c r="I399" s="4" t="s">
        <v>159</v>
      </c>
      <c r="J399" s="7" t="s">
        <v>154</v>
      </c>
      <c r="K399" s="75">
        <v>115</v>
      </c>
      <c r="L399" s="81">
        <v>115</v>
      </c>
      <c r="M399" s="56">
        <v>0</v>
      </c>
      <c r="N399" s="86">
        <v>0</v>
      </c>
      <c r="O399" s="6" t="s">
        <v>155</v>
      </c>
      <c r="P399" s="2" t="s">
        <v>356</v>
      </c>
      <c r="Q399" s="200">
        <f>VLOOKUP(P399,Contingencies!$A$2:$D$7,4,FALSE)</f>
        <v>0.35</v>
      </c>
      <c r="R399" s="53">
        <f t="shared" si="894"/>
        <v>1662.2946112500001</v>
      </c>
      <c r="S399" s="67">
        <f t="shared" si="935"/>
        <v>0</v>
      </c>
      <c r="T399" s="4"/>
      <c r="U399" s="14"/>
      <c r="V399" s="12"/>
      <c r="W399" s="12"/>
      <c r="X399" s="12"/>
      <c r="Y399" s="12"/>
      <c r="Z399" s="14"/>
      <c r="AA399" s="14"/>
      <c r="AB399" s="14"/>
      <c r="AC399" s="14">
        <v>8</v>
      </c>
      <c r="AD399" s="14">
        <v>12</v>
      </c>
      <c r="AE399" s="14"/>
      <c r="AF399" s="14"/>
      <c r="AG399" s="2">
        <f t="shared" si="936"/>
        <v>20</v>
      </c>
      <c r="AH399" s="51">
        <f t="shared" si="811"/>
        <v>0.13333333333333333</v>
      </c>
      <c r="AI399" s="53">
        <f t="shared" si="895"/>
        <v>0</v>
      </c>
      <c r="AJ399" s="53">
        <f t="shared" si="896"/>
        <v>0</v>
      </c>
      <c r="AK399" s="53">
        <f t="shared" si="897"/>
        <v>0</v>
      </c>
      <c r="AL399" s="53">
        <f t="shared" si="898"/>
        <v>0</v>
      </c>
      <c r="AM399" s="53">
        <f t="shared" si="899"/>
        <v>0</v>
      </c>
      <c r="AN399" s="53">
        <f t="shared" si="900"/>
        <v>0</v>
      </c>
      <c r="AO399" s="53">
        <f t="shared" si="901"/>
        <v>0</v>
      </c>
      <c r="AP399" s="53">
        <f t="shared" si="902"/>
        <v>0</v>
      </c>
      <c r="AQ399" s="53">
        <f t="shared" si="903"/>
        <v>939.78000000000009</v>
      </c>
      <c r="AR399" s="53">
        <f t="shared" si="904"/>
        <v>1409.67</v>
      </c>
      <c r="AS399" s="53">
        <f t="shared" si="905"/>
        <v>0</v>
      </c>
      <c r="AT399" s="53">
        <f t="shared" si="906"/>
        <v>0</v>
      </c>
      <c r="AU399" s="10">
        <f t="shared" si="812"/>
        <v>2349.4500000000003</v>
      </c>
      <c r="AV399" s="54">
        <f t="shared" si="833"/>
        <v>0</v>
      </c>
      <c r="AW399" s="10">
        <f t="shared" si="813"/>
        <v>2349.4500000000003</v>
      </c>
      <c r="AX399" s="53" cm="1">
        <f t="array" aca="1" ref="AX399" ca="1">AU399*CELL("contents",$Q399)</f>
        <v>822.3075</v>
      </c>
      <c r="AY399" s="53" cm="1">
        <f t="array" aca="1" ref="AY399" ca="1">AV399*CELL("contents",$Q399)</f>
        <v>0</v>
      </c>
      <c r="AZ399" s="14">
        <v>8</v>
      </c>
      <c r="BA399" s="14"/>
      <c r="BB399" s="4"/>
      <c r="BC399" s="4"/>
      <c r="BD399" s="4"/>
      <c r="BE399" s="4"/>
      <c r="BF399" s="4"/>
      <c r="BG399" s="14">
        <v>6</v>
      </c>
      <c r="BH399" s="14">
        <v>6</v>
      </c>
      <c r="BI399" s="4"/>
      <c r="BJ399" s="4"/>
      <c r="BK399" s="4"/>
      <c r="BL399" s="2">
        <f t="shared" si="814"/>
        <v>20</v>
      </c>
      <c r="BM399" s="51">
        <f t="shared" si="815"/>
        <v>0.13333333333333333</v>
      </c>
      <c r="BN399" s="53">
        <f t="shared" si="907"/>
        <v>959.98527000000013</v>
      </c>
      <c r="BO399" s="53">
        <f t="shared" si="908"/>
        <v>0</v>
      </c>
      <c r="BP399" s="53">
        <f t="shared" si="909"/>
        <v>0</v>
      </c>
      <c r="BQ399" s="53">
        <f t="shared" si="910"/>
        <v>0</v>
      </c>
      <c r="BR399" s="53">
        <f t="shared" si="911"/>
        <v>0</v>
      </c>
      <c r="BS399" s="53">
        <f t="shared" si="912"/>
        <v>0</v>
      </c>
      <c r="BT399" s="53">
        <f t="shared" si="913"/>
        <v>0</v>
      </c>
      <c r="BU399" s="53">
        <f t="shared" si="914"/>
        <v>719.9889525000001</v>
      </c>
      <c r="BV399" s="53">
        <f t="shared" si="915"/>
        <v>719.9889525000001</v>
      </c>
      <c r="BW399" s="53">
        <f t="shared" si="916"/>
        <v>0</v>
      </c>
      <c r="BX399" s="53">
        <f t="shared" si="917"/>
        <v>0</v>
      </c>
      <c r="BY399" s="53">
        <f t="shared" si="918"/>
        <v>0</v>
      </c>
      <c r="BZ399" s="10">
        <f t="shared" si="816"/>
        <v>2399.9631750000003</v>
      </c>
      <c r="CA399" s="54">
        <f t="shared" si="817"/>
        <v>0</v>
      </c>
      <c r="CB399" s="10">
        <f t="shared" si="818"/>
        <v>2399.9631750000003</v>
      </c>
      <c r="CC399" s="53" cm="1">
        <f t="array" aca="1" ref="CC399" ca="1">BZ399*CELL("contents",$Q399)</f>
        <v>839.98711125000011</v>
      </c>
      <c r="CD399" s="53" cm="1">
        <f t="array" aca="1" ref="CD399" ca="1">CA399*CELL("contents",$Q399)</f>
        <v>0</v>
      </c>
      <c r="CE399" s="4"/>
      <c r="CF399" s="4"/>
      <c r="CG399" s="4"/>
      <c r="CH399" s="4"/>
      <c r="CI399" s="4"/>
      <c r="CJ399" s="4"/>
      <c r="CK399" s="4"/>
      <c r="CL399" s="4"/>
      <c r="CM399" s="4"/>
      <c r="CN399" s="2"/>
      <c r="CO399" s="2"/>
      <c r="CP399" s="2"/>
      <c r="CQ399" s="2">
        <f t="shared" si="819"/>
        <v>0</v>
      </c>
      <c r="CR399" s="51">
        <f t="shared" si="820"/>
        <v>0</v>
      </c>
      <c r="CS399" s="53">
        <f t="shared" si="821"/>
        <v>0</v>
      </c>
      <c r="CT399" s="53">
        <f t="shared" si="834"/>
        <v>0</v>
      </c>
      <c r="CU399" s="53">
        <f t="shared" si="835"/>
        <v>0</v>
      </c>
      <c r="CV399" s="53">
        <f t="shared" si="836"/>
        <v>0</v>
      </c>
      <c r="CW399" s="53">
        <f t="shared" si="837"/>
        <v>0</v>
      </c>
      <c r="CX399" s="53">
        <f t="shared" si="838"/>
        <v>0</v>
      </c>
      <c r="CY399" s="53">
        <f t="shared" si="839"/>
        <v>0</v>
      </c>
      <c r="CZ399" s="53">
        <f t="shared" si="840"/>
        <v>0</v>
      </c>
      <c r="DA399" s="53">
        <f t="shared" si="841"/>
        <v>0</v>
      </c>
      <c r="DB399" s="53">
        <f t="shared" si="842"/>
        <v>0</v>
      </c>
      <c r="DC399" s="53">
        <f t="shared" si="843"/>
        <v>0</v>
      </c>
      <c r="DD399" s="53">
        <f t="shared" si="844"/>
        <v>0</v>
      </c>
      <c r="DE399" s="10">
        <f t="shared" si="822"/>
        <v>0</v>
      </c>
      <c r="DF399" s="54">
        <f t="shared" si="823"/>
        <v>0</v>
      </c>
      <c r="DG399" s="10">
        <f t="shared" si="824"/>
        <v>0</v>
      </c>
      <c r="DH399" s="53" cm="1">
        <f t="array" aca="1" ref="DH399" ca="1">DE399*CELL("contents",$Q399)</f>
        <v>0</v>
      </c>
      <c r="DI399" s="53" cm="1">
        <f t="array" aca="1" ref="DI399" ca="1">DF399*CELL("contents",$Q399)</f>
        <v>0</v>
      </c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>
        <f t="shared" si="825"/>
        <v>0</v>
      </c>
      <c r="DW399" s="51">
        <f t="shared" si="826"/>
        <v>0</v>
      </c>
      <c r="DX399" s="53">
        <f t="shared" si="919"/>
        <v>0</v>
      </c>
      <c r="DY399" s="53">
        <f t="shared" si="920"/>
        <v>0</v>
      </c>
      <c r="DZ399" s="53">
        <f t="shared" si="921"/>
        <v>0</v>
      </c>
      <c r="EA399" s="53">
        <f t="shared" si="922"/>
        <v>0</v>
      </c>
      <c r="EB399" s="53">
        <f t="shared" si="923"/>
        <v>0</v>
      </c>
      <c r="EC399" s="53">
        <f t="shared" si="924"/>
        <v>0</v>
      </c>
      <c r="ED399" s="53">
        <f t="shared" si="925"/>
        <v>0</v>
      </c>
      <c r="EE399" s="53">
        <f t="shared" si="926"/>
        <v>0</v>
      </c>
      <c r="EF399" s="53">
        <f t="shared" si="927"/>
        <v>0</v>
      </c>
      <c r="EG399" s="53">
        <f t="shared" si="928"/>
        <v>0</v>
      </c>
      <c r="EH399" s="53">
        <f t="shared" si="929"/>
        <v>0</v>
      </c>
      <c r="EI399" s="53">
        <f t="shared" si="930"/>
        <v>0</v>
      </c>
      <c r="EJ399" s="10">
        <f t="shared" si="827"/>
        <v>0</v>
      </c>
      <c r="EK399" s="54">
        <f t="shared" si="828"/>
        <v>0</v>
      </c>
      <c r="EL399" s="10">
        <f t="shared" si="829"/>
        <v>0</v>
      </c>
      <c r="EM399" s="53" cm="1">
        <f t="array" aca="1" ref="EM399" ca="1">EJ399*CELL("contents",$Q399)</f>
        <v>0</v>
      </c>
      <c r="EN399" s="53" cm="1">
        <f t="array" aca="1" ref="EN399" ca="1">EK399*CELL("contents",$Q399)</f>
        <v>0</v>
      </c>
      <c r="EO399" s="11">
        <f t="shared" si="830"/>
        <v>4749.4131750000006</v>
      </c>
      <c r="EP399" s="2">
        <v>1</v>
      </c>
      <c r="EQ399" s="2">
        <f t="shared" ref="EQ399:ET399" si="949">EP399*1.0215</f>
        <v>1.0215000000000001</v>
      </c>
      <c r="ER399" s="2">
        <f t="shared" si="949"/>
        <v>1.0434622500000001</v>
      </c>
      <c r="ES399" s="2">
        <f t="shared" si="949"/>
        <v>1.0658966883750003</v>
      </c>
      <c r="ET399" s="2">
        <f t="shared" si="949"/>
        <v>1.0888134671750629</v>
      </c>
      <c r="EU399" s="53">
        <f t="shared" si="932"/>
        <v>2349.4500000000003</v>
      </c>
      <c r="EV399" s="53">
        <f t="shared" si="832"/>
        <v>2399.9631750000003</v>
      </c>
      <c r="EW399" s="69">
        <f t="shared" si="933"/>
        <v>0</v>
      </c>
      <c r="EX399" s="69">
        <f t="shared" si="934"/>
        <v>0</v>
      </c>
      <c r="EY399" s="9">
        <f t="shared" si="846"/>
        <v>0</v>
      </c>
      <c r="EZ399" s="9">
        <f t="shared" si="808"/>
        <v>0</v>
      </c>
      <c r="FA399" s="9">
        <f t="shared" si="809"/>
        <v>0</v>
      </c>
      <c r="FB399" s="9">
        <f t="shared" si="810"/>
        <v>0</v>
      </c>
      <c r="FC399" t="s">
        <v>1543</v>
      </c>
    </row>
    <row r="400" spans="1:159" x14ac:dyDescent="0.25">
      <c r="A400" s="2">
        <v>1.2</v>
      </c>
      <c r="B400" s="18" t="s">
        <v>925</v>
      </c>
      <c r="C400" s="4" t="s">
        <v>157</v>
      </c>
      <c r="D400" s="2" t="s">
        <v>926</v>
      </c>
      <c r="E400" s="21" t="s">
        <v>927</v>
      </c>
      <c r="F400" s="2"/>
      <c r="G400" s="4" t="s">
        <v>347</v>
      </c>
      <c r="H400" s="6" t="s">
        <v>347</v>
      </c>
      <c r="I400" s="4"/>
      <c r="J400" s="4" t="s">
        <v>154</v>
      </c>
      <c r="K400" s="75"/>
      <c r="L400" s="80">
        <v>1</v>
      </c>
      <c r="M400" s="56">
        <v>0</v>
      </c>
      <c r="N400" s="86">
        <v>0.53</v>
      </c>
      <c r="O400" s="6" t="s">
        <v>155</v>
      </c>
      <c r="P400" s="2" t="s">
        <v>356</v>
      </c>
      <c r="Q400" s="200">
        <f>VLOOKUP(P400,Contingencies!$A$2:$D$7,4,FALSE)</f>
        <v>0.35</v>
      </c>
      <c r="R400" s="53">
        <f t="shared" si="894"/>
        <v>2800</v>
      </c>
      <c r="S400" s="67">
        <f t="shared" si="935"/>
        <v>0</v>
      </c>
      <c r="T400" s="4"/>
      <c r="U400" s="35"/>
      <c r="V400" s="12"/>
      <c r="W400" s="12"/>
      <c r="X400" s="12"/>
      <c r="Y400" s="12"/>
      <c r="Z400" s="14"/>
      <c r="AA400" s="14"/>
      <c r="AB400" s="14"/>
      <c r="AC400" s="14"/>
      <c r="AD400" s="14">
        <v>4000</v>
      </c>
      <c r="AE400" s="14"/>
      <c r="AF400" s="14"/>
      <c r="AG400" s="2">
        <f t="shared" si="936"/>
        <v>0</v>
      </c>
      <c r="AH400" s="51">
        <f t="shared" si="811"/>
        <v>0</v>
      </c>
      <c r="AI400" s="53">
        <f t="shared" si="895"/>
        <v>0</v>
      </c>
      <c r="AJ400" s="53">
        <f t="shared" si="896"/>
        <v>0</v>
      </c>
      <c r="AK400" s="53">
        <f t="shared" si="897"/>
        <v>0</v>
      </c>
      <c r="AL400" s="53">
        <f t="shared" si="898"/>
        <v>0</v>
      </c>
      <c r="AM400" s="53">
        <f t="shared" si="899"/>
        <v>0</v>
      </c>
      <c r="AN400" s="53">
        <f t="shared" si="900"/>
        <v>0</v>
      </c>
      <c r="AO400" s="53">
        <f t="shared" si="901"/>
        <v>0</v>
      </c>
      <c r="AP400" s="53">
        <f t="shared" si="902"/>
        <v>0</v>
      </c>
      <c r="AQ400" s="53">
        <f t="shared" si="903"/>
        <v>0</v>
      </c>
      <c r="AR400" s="53">
        <f t="shared" si="904"/>
        <v>4000</v>
      </c>
      <c r="AS400" s="53">
        <f t="shared" si="905"/>
        <v>0</v>
      </c>
      <c r="AT400" s="53">
        <f t="shared" si="906"/>
        <v>0</v>
      </c>
      <c r="AU400" s="10">
        <f t="shared" si="812"/>
        <v>4000</v>
      </c>
      <c r="AV400" s="54">
        <f t="shared" si="833"/>
        <v>0</v>
      </c>
      <c r="AW400" s="10">
        <f t="shared" si="813"/>
        <v>4000</v>
      </c>
      <c r="AX400" s="53" cm="1">
        <f t="array" aca="1" ref="AX400" ca="1">AU400*CELL("contents",$Q400)</f>
        <v>1400</v>
      </c>
      <c r="AY400" s="53" cm="1">
        <f t="array" aca="1" ref="AY400" ca="1">AV400*CELL("contents",$Q400)</f>
        <v>0</v>
      </c>
      <c r="AZ400" s="14">
        <v>1000</v>
      </c>
      <c r="BA400" s="14"/>
      <c r="BB400" s="4"/>
      <c r="BC400" s="4"/>
      <c r="BD400" s="4"/>
      <c r="BE400" s="4"/>
      <c r="BF400" s="4"/>
      <c r="BG400" s="14">
        <v>1000</v>
      </c>
      <c r="BH400" s="14">
        <v>2000</v>
      </c>
      <c r="BI400" s="4"/>
      <c r="BJ400" s="4"/>
      <c r="BK400" s="4"/>
      <c r="BL400" s="2">
        <f t="shared" si="814"/>
        <v>0</v>
      </c>
      <c r="BM400" s="51">
        <f t="shared" si="815"/>
        <v>0</v>
      </c>
      <c r="BN400" s="53">
        <f t="shared" si="907"/>
        <v>1000</v>
      </c>
      <c r="BO400" s="53">
        <f t="shared" si="908"/>
        <v>0</v>
      </c>
      <c r="BP400" s="53">
        <f t="shared" si="909"/>
        <v>0</v>
      </c>
      <c r="BQ400" s="53">
        <f t="shared" si="910"/>
        <v>0</v>
      </c>
      <c r="BR400" s="53">
        <f t="shared" si="911"/>
        <v>0</v>
      </c>
      <c r="BS400" s="53">
        <f t="shared" si="912"/>
        <v>0</v>
      </c>
      <c r="BT400" s="53">
        <f t="shared" si="913"/>
        <v>0</v>
      </c>
      <c r="BU400" s="53">
        <f t="shared" si="914"/>
        <v>1000</v>
      </c>
      <c r="BV400" s="53">
        <f t="shared" si="915"/>
        <v>2000</v>
      </c>
      <c r="BW400" s="53">
        <f t="shared" si="916"/>
        <v>0</v>
      </c>
      <c r="BX400" s="53">
        <f t="shared" si="917"/>
        <v>0</v>
      </c>
      <c r="BY400" s="53">
        <f t="shared" si="918"/>
        <v>0</v>
      </c>
      <c r="BZ400" s="10">
        <f t="shared" si="816"/>
        <v>4000</v>
      </c>
      <c r="CA400" s="54">
        <f t="shared" si="817"/>
        <v>0</v>
      </c>
      <c r="CB400" s="10">
        <f t="shared" si="818"/>
        <v>4000</v>
      </c>
      <c r="CC400" s="53" cm="1">
        <f t="array" aca="1" ref="CC400" ca="1">BZ400*CELL("contents",$Q400)</f>
        <v>1400</v>
      </c>
      <c r="CD400" s="53" cm="1">
        <f t="array" aca="1" ref="CD400" ca="1">CA400*CELL("contents",$Q400)</f>
        <v>0</v>
      </c>
      <c r="CE400" s="4"/>
      <c r="CF400" s="4"/>
      <c r="CG400" s="4"/>
      <c r="CH400" s="4"/>
      <c r="CI400" s="4"/>
      <c r="CJ400" s="4"/>
      <c r="CK400" s="4"/>
      <c r="CL400" s="4"/>
      <c r="CM400" s="4"/>
      <c r="CN400" s="2"/>
      <c r="CO400" s="2"/>
      <c r="CP400" s="2"/>
      <c r="CQ400" s="2">
        <f t="shared" si="819"/>
        <v>0</v>
      </c>
      <c r="CR400" s="51">
        <f t="shared" si="820"/>
        <v>0</v>
      </c>
      <c r="CS400" s="53">
        <f t="shared" si="821"/>
        <v>0</v>
      </c>
      <c r="CT400" s="53">
        <f t="shared" si="834"/>
        <v>0</v>
      </c>
      <c r="CU400" s="53">
        <f t="shared" si="835"/>
        <v>0</v>
      </c>
      <c r="CV400" s="53">
        <f t="shared" si="836"/>
        <v>0</v>
      </c>
      <c r="CW400" s="53">
        <f t="shared" si="837"/>
        <v>0</v>
      </c>
      <c r="CX400" s="53">
        <f t="shared" si="838"/>
        <v>0</v>
      </c>
      <c r="CY400" s="53">
        <f t="shared" si="839"/>
        <v>0</v>
      </c>
      <c r="CZ400" s="53">
        <f t="shared" si="840"/>
        <v>0</v>
      </c>
      <c r="DA400" s="53">
        <f t="shared" si="841"/>
        <v>0</v>
      </c>
      <c r="DB400" s="53">
        <f t="shared" si="842"/>
        <v>0</v>
      </c>
      <c r="DC400" s="53">
        <f t="shared" si="843"/>
        <v>0</v>
      </c>
      <c r="DD400" s="53">
        <f t="shared" si="844"/>
        <v>0</v>
      </c>
      <c r="DE400" s="10">
        <f t="shared" si="822"/>
        <v>0</v>
      </c>
      <c r="DF400" s="54">
        <f t="shared" si="823"/>
        <v>0</v>
      </c>
      <c r="DG400" s="10">
        <f t="shared" si="824"/>
        <v>0</v>
      </c>
      <c r="DH400" s="53" cm="1">
        <f t="array" aca="1" ref="DH400" ca="1">DE400*CELL("contents",$Q400)</f>
        <v>0</v>
      </c>
      <c r="DI400" s="53" cm="1">
        <f t="array" aca="1" ref="DI400" ca="1">DF400*CELL("contents",$Q400)</f>
        <v>0</v>
      </c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>
        <f t="shared" si="825"/>
        <v>0</v>
      </c>
      <c r="DW400" s="51">
        <f t="shared" si="826"/>
        <v>0</v>
      </c>
      <c r="DX400" s="53">
        <f t="shared" si="919"/>
        <v>0</v>
      </c>
      <c r="DY400" s="53">
        <f t="shared" si="920"/>
        <v>0</v>
      </c>
      <c r="DZ400" s="53">
        <f t="shared" si="921"/>
        <v>0</v>
      </c>
      <c r="EA400" s="53">
        <f t="shared" si="922"/>
        <v>0</v>
      </c>
      <c r="EB400" s="53">
        <f t="shared" si="923"/>
        <v>0</v>
      </c>
      <c r="EC400" s="53">
        <f t="shared" si="924"/>
        <v>0</v>
      </c>
      <c r="ED400" s="53">
        <f t="shared" si="925"/>
        <v>0</v>
      </c>
      <c r="EE400" s="53">
        <f t="shared" si="926"/>
        <v>0</v>
      </c>
      <c r="EF400" s="53">
        <f t="shared" si="927"/>
        <v>0</v>
      </c>
      <c r="EG400" s="53">
        <f t="shared" si="928"/>
        <v>0</v>
      </c>
      <c r="EH400" s="53">
        <f t="shared" si="929"/>
        <v>0</v>
      </c>
      <c r="EI400" s="53">
        <f t="shared" si="930"/>
        <v>0</v>
      </c>
      <c r="EJ400" s="10">
        <f t="shared" si="827"/>
        <v>0</v>
      </c>
      <c r="EK400" s="54">
        <f t="shared" si="828"/>
        <v>0</v>
      </c>
      <c r="EL400" s="10">
        <f t="shared" si="829"/>
        <v>0</v>
      </c>
      <c r="EM400" s="53" cm="1">
        <f t="array" aca="1" ref="EM400" ca="1">EJ400*CELL("contents",$Q400)</f>
        <v>0</v>
      </c>
      <c r="EN400" s="53" cm="1">
        <f t="array" aca="1" ref="EN400" ca="1">EK400*CELL("contents",$Q400)</f>
        <v>0</v>
      </c>
      <c r="EO400" s="11">
        <f t="shared" si="830"/>
        <v>8000</v>
      </c>
      <c r="EP400" s="2">
        <v>1</v>
      </c>
      <c r="EQ400" s="2">
        <f t="shared" ref="EQ400:ET400" si="950">EP400*1.0215</f>
        <v>1.0215000000000001</v>
      </c>
      <c r="ER400" s="2">
        <f t="shared" si="950"/>
        <v>1.0434622500000001</v>
      </c>
      <c r="ES400" s="2">
        <f t="shared" si="950"/>
        <v>1.0658966883750003</v>
      </c>
      <c r="ET400" s="2">
        <f t="shared" si="950"/>
        <v>1.0888134671750629</v>
      </c>
      <c r="EU400" s="53">
        <f t="shared" si="932"/>
        <v>0</v>
      </c>
      <c r="EV400" s="53">
        <f t="shared" si="832"/>
        <v>0</v>
      </c>
      <c r="EW400" s="69">
        <f t="shared" si="933"/>
        <v>0</v>
      </c>
      <c r="EX400" s="69">
        <f t="shared" si="934"/>
        <v>0</v>
      </c>
      <c r="EY400" s="9">
        <f t="shared" si="846"/>
        <v>0</v>
      </c>
      <c r="EZ400" s="9">
        <f t="shared" ref="EZ400:EZ460" si="951">EV400*$M400</f>
        <v>0</v>
      </c>
      <c r="FA400" s="9">
        <f t="shared" ref="FA400:FA460" si="952">EW400*$M400</f>
        <v>0</v>
      </c>
      <c r="FB400" s="9">
        <f t="shared" ref="FB400:FB460" si="953">EX400*$M400</f>
        <v>0</v>
      </c>
      <c r="FC400" t="s">
        <v>1543</v>
      </c>
    </row>
    <row r="401" spans="1:159" x14ac:dyDescent="0.25">
      <c r="A401" s="2">
        <v>1.2</v>
      </c>
      <c r="B401" s="18" t="s">
        <v>929</v>
      </c>
      <c r="C401" s="4" t="s">
        <v>157</v>
      </c>
      <c r="D401" s="2" t="s">
        <v>930</v>
      </c>
      <c r="E401" s="21" t="s">
        <v>928</v>
      </c>
      <c r="F401" s="2"/>
      <c r="G401" s="4" t="s">
        <v>151</v>
      </c>
      <c r="H401" s="6" t="s">
        <v>163</v>
      </c>
      <c r="I401" s="4" t="s">
        <v>159</v>
      </c>
      <c r="J401" s="7" t="s">
        <v>154</v>
      </c>
      <c r="K401" s="75">
        <v>115</v>
      </c>
      <c r="L401" s="81">
        <v>115</v>
      </c>
      <c r="M401" s="56">
        <v>0</v>
      </c>
      <c r="N401" s="86">
        <v>0</v>
      </c>
      <c r="O401" s="6" t="s">
        <v>155</v>
      </c>
      <c r="P401" s="2" t="s">
        <v>356</v>
      </c>
      <c r="Q401" s="200">
        <f>VLOOKUP(P401,Contingencies!$A$2:$D$7,4,FALSE)</f>
        <v>0.35</v>
      </c>
      <c r="R401" s="53">
        <f t="shared" si="894"/>
        <v>986.76900000000001</v>
      </c>
      <c r="S401" s="67">
        <f t="shared" si="935"/>
        <v>0</v>
      </c>
      <c r="T401" s="4"/>
      <c r="U401" s="18"/>
      <c r="V401" s="16"/>
      <c r="W401" s="16"/>
      <c r="X401" s="16"/>
      <c r="Y401" s="16"/>
      <c r="Z401" s="18"/>
      <c r="AA401" s="18"/>
      <c r="AB401" s="14">
        <v>8</v>
      </c>
      <c r="AC401" s="14">
        <v>16</v>
      </c>
      <c r="AD401" s="2"/>
      <c r="AE401" s="18"/>
      <c r="AF401" s="18"/>
      <c r="AG401" s="2">
        <f t="shared" si="936"/>
        <v>24</v>
      </c>
      <c r="AH401" s="51">
        <f t="shared" ref="AH401:AH460" si="954">(AG401/1800)*12</f>
        <v>0.16</v>
      </c>
      <c r="AI401" s="53">
        <f t="shared" si="895"/>
        <v>0</v>
      </c>
      <c r="AJ401" s="53">
        <f t="shared" si="896"/>
        <v>0</v>
      </c>
      <c r="AK401" s="53">
        <f t="shared" si="897"/>
        <v>0</v>
      </c>
      <c r="AL401" s="53">
        <f t="shared" si="898"/>
        <v>0</v>
      </c>
      <c r="AM401" s="53">
        <f t="shared" si="899"/>
        <v>0</v>
      </c>
      <c r="AN401" s="53">
        <f t="shared" si="900"/>
        <v>0</v>
      </c>
      <c r="AO401" s="53">
        <f t="shared" si="901"/>
        <v>0</v>
      </c>
      <c r="AP401" s="53">
        <f t="shared" si="902"/>
        <v>939.78000000000009</v>
      </c>
      <c r="AQ401" s="53">
        <f t="shared" si="903"/>
        <v>1879.5600000000002</v>
      </c>
      <c r="AR401" s="53">
        <f t="shared" si="904"/>
        <v>0</v>
      </c>
      <c r="AS401" s="53">
        <f t="shared" si="905"/>
        <v>0</v>
      </c>
      <c r="AT401" s="53">
        <f t="shared" si="906"/>
        <v>0</v>
      </c>
      <c r="AU401" s="10">
        <f t="shared" ref="AU401:AU460" si="955">SUM(AI401:AT401)</f>
        <v>2819.34</v>
      </c>
      <c r="AV401" s="54">
        <f t="shared" si="833"/>
        <v>0</v>
      </c>
      <c r="AW401" s="10">
        <f t="shared" ref="AW401:AW460" si="956">AU401+AV401</f>
        <v>2819.34</v>
      </c>
      <c r="AX401" s="53" cm="1">
        <f t="array" aca="1" ref="AX401" ca="1">AU401*CELL("contents",$Q401)</f>
        <v>986.76900000000001</v>
      </c>
      <c r="AY401" s="53" cm="1">
        <f t="array" aca="1" ref="AY401" ca="1">AV401*CELL("contents",$Q401)</f>
        <v>0</v>
      </c>
      <c r="AZ401" s="18"/>
      <c r="BA401" s="18"/>
      <c r="BB401" s="2"/>
      <c r="BC401" s="2"/>
      <c r="BD401" s="2"/>
      <c r="BE401" s="2"/>
      <c r="BF401" s="2"/>
      <c r="BG401" s="18"/>
      <c r="BH401" s="18"/>
      <c r="BI401" s="2"/>
      <c r="BJ401" s="2"/>
      <c r="BK401" s="2"/>
      <c r="BL401" s="2">
        <f t="shared" ref="BL401:BL460" si="957">IF($G401="Labor Hours",SUM(AZ401:BK401),0)</f>
        <v>0</v>
      </c>
      <c r="BM401" s="51">
        <f t="shared" ref="BM401:BM460" si="958">(BL401/1800)*12</f>
        <v>0</v>
      </c>
      <c r="BN401" s="53">
        <f t="shared" si="907"/>
        <v>0</v>
      </c>
      <c r="BO401" s="53">
        <f t="shared" si="908"/>
        <v>0</v>
      </c>
      <c r="BP401" s="53">
        <f t="shared" si="909"/>
        <v>0</v>
      </c>
      <c r="BQ401" s="53">
        <f t="shared" si="910"/>
        <v>0</v>
      </c>
      <c r="BR401" s="53">
        <f t="shared" si="911"/>
        <v>0</v>
      </c>
      <c r="BS401" s="53">
        <f t="shared" si="912"/>
        <v>0</v>
      </c>
      <c r="BT401" s="53">
        <f t="shared" si="913"/>
        <v>0</v>
      </c>
      <c r="BU401" s="53">
        <f t="shared" si="914"/>
        <v>0</v>
      </c>
      <c r="BV401" s="53">
        <f t="shared" si="915"/>
        <v>0</v>
      </c>
      <c r="BW401" s="53">
        <f t="shared" si="916"/>
        <v>0</v>
      </c>
      <c r="BX401" s="53">
        <f t="shared" si="917"/>
        <v>0</v>
      </c>
      <c r="BY401" s="53">
        <f t="shared" si="918"/>
        <v>0</v>
      </c>
      <c r="BZ401" s="10">
        <f t="shared" ref="BZ401:BZ460" si="959">SUM(BN401:BY401)</f>
        <v>0</v>
      </c>
      <c r="CA401" s="54">
        <f t="shared" ref="CA401:CA460" si="960">IF($G401="CapEx",0,BZ401*$N401)</f>
        <v>0</v>
      </c>
      <c r="CB401" s="10">
        <f t="shared" ref="CB401:CB460" si="961">BZ401+CA401</f>
        <v>0</v>
      </c>
      <c r="CC401" s="53" cm="1">
        <f t="array" aca="1" ref="CC401" ca="1">BZ401*CELL("contents",$Q401)</f>
        <v>0</v>
      </c>
      <c r="CD401" s="53" cm="1">
        <f t="array" aca="1" ref="CD401" ca="1">CA401*CELL("contents",$Q401)</f>
        <v>0</v>
      </c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>
        <f t="shared" ref="CQ401:CQ460" si="962">IF($G401="Labor Hours",SUM(CE401:CP401),0)</f>
        <v>0</v>
      </c>
      <c r="CR401" s="51">
        <f t="shared" ref="CR401:CR460" si="963">(CQ401/1800)*12</f>
        <v>0</v>
      </c>
      <c r="CS401" s="53">
        <f t="shared" ref="CS401:CS464" si="964">IF($G401="Labor Hours",CE401*$K401*(1+$M401)*$ES401,CE401)</f>
        <v>0</v>
      </c>
      <c r="CT401" s="53">
        <f t="shared" si="834"/>
        <v>0</v>
      </c>
      <c r="CU401" s="53">
        <f t="shared" si="835"/>
        <v>0</v>
      </c>
      <c r="CV401" s="53">
        <f t="shared" si="836"/>
        <v>0</v>
      </c>
      <c r="CW401" s="53">
        <f t="shared" si="837"/>
        <v>0</v>
      </c>
      <c r="CX401" s="53">
        <f t="shared" si="838"/>
        <v>0</v>
      </c>
      <c r="CY401" s="53">
        <f t="shared" si="839"/>
        <v>0</v>
      </c>
      <c r="CZ401" s="53">
        <f t="shared" si="840"/>
        <v>0</v>
      </c>
      <c r="DA401" s="53">
        <f t="shared" si="841"/>
        <v>0</v>
      </c>
      <c r="DB401" s="53">
        <f t="shared" si="842"/>
        <v>0</v>
      </c>
      <c r="DC401" s="53">
        <f t="shared" si="843"/>
        <v>0</v>
      </c>
      <c r="DD401" s="53">
        <f t="shared" si="844"/>
        <v>0</v>
      </c>
      <c r="DE401" s="10">
        <f t="shared" ref="DE401:DE460" si="965">SUM(CS401:DD401)</f>
        <v>0</v>
      </c>
      <c r="DF401" s="54">
        <f t="shared" ref="DF401:DF460" si="966">IF($G401="CapEx",0,DE401*$N401)</f>
        <v>0</v>
      </c>
      <c r="DG401" s="10">
        <f t="shared" ref="DG401:DG460" si="967">SUM(DE401:DF401)</f>
        <v>0</v>
      </c>
      <c r="DH401" s="53" cm="1">
        <f t="array" aca="1" ref="DH401" ca="1">DE401*CELL("contents",$Q401)</f>
        <v>0</v>
      </c>
      <c r="DI401" s="53" cm="1">
        <f t="array" aca="1" ref="DI401" ca="1">DF401*CELL("contents",$Q401)</f>
        <v>0</v>
      </c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>
        <f t="shared" ref="DV401:DV460" si="968">IF($G401="Labor Hours",SUM(DJ401:DU401),0)</f>
        <v>0</v>
      </c>
      <c r="DW401" s="51">
        <f t="shared" ref="DW401:DW460" si="969">(DV401/1800)*12</f>
        <v>0</v>
      </c>
      <c r="DX401" s="53">
        <f t="shared" si="919"/>
        <v>0</v>
      </c>
      <c r="DY401" s="53">
        <f t="shared" si="920"/>
        <v>0</v>
      </c>
      <c r="DZ401" s="53">
        <f t="shared" si="921"/>
        <v>0</v>
      </c>
      <c r="EA401" s="53">
        <f t="shared" si="922"/>
        <v>0</v>
      </c>
      <c r="EB401" s="53">
        <f t="shared" si="923"/>
        <v>0</v>
      </c>
      <c r="EC401" s="53">
        <f t="shared" si="924"/>
        <v>0</v>
      </c>
      <c r="ED401" s="53">
        <f t="shared" si="925"/>
        <v>0</v>
      </c>
      <c r="EE401" s="53">
        <f t="shared" si="926"/>
        <v>0</v>
      </c>
      <c r="EF401" s="53">
        <f t="shared" si="927"/>
        <v>0</v>
      </c>
      <c r="EG401" s="53">
        <f t="shared" si="928"/>
        <v>0</v>
      </c>
      <c r="EH401" s="53">
        <f t="shared" si="929"/>
        <v>0</v>
      </c>
      <c r="EI401" s="53">
        <f t="shared" si="930"/>
        <v>0</v>
      </c>
      <c r="EJ401" s="10">
        <f t="shared" ref="EJ401:EJ460" si="970">SUM(DX401:EI401)</f>
        <v>0</v>
      </c>
      <c r="EK401" s="54">
        <f t="shared" ref="EK401:EK460" si="971">IF($G401="CapEx",0,EJ401*$N401)</f>
        <v>0</v>
      </c>
      <c r="EL401" s="10">
        <f t="shared" ref="EL401:EL460" si="972">SUM(EJ401:EK401)</f>
        <v>0</v>
      </c>
      <c r="EM401" s="53" cm="1">
        <f t="array" aca="1" ref="EM401" ca="1">EJ401*CELL("contents",$Q401)</f>
        <v>0</v>
      </c>
      <c r="EN401" s="53" cm="1">
        <f t="array" aca="1" ref="EN401" ca="1">EK401*CELL("contents",$Q401)</f>
        <v>0</v>
      </c>
      <c r="EO401" s="11">
        <f t="shared" ref="EO401:EO464" si="973">AW401+CB401+DG401+EL401</f>
        <v>2819.34</v>
      </c>
      <c r="EP401" s="2">
        <v>1</v>
      </c>
      <c r="EQ401" s="2">
        <f t="shared" ref="EQ401:ET401" si="974">EP401*1.0215</f>
        <v>1.0215000000000001</v>
      </c>
      <c r="ER401" s="2">
        <f t="shared" si="974"/>
        <v>1.0434622500000001</v>
      </c>
      <c r="ES401" s="2">
        <f t="shared" si="974"/>
        <v>1.0658966883750003</v>
      </c>
      <c r="ET401" s="2">
        <f t="shared" si="974"/>
        <v>1.0888134671750629</v>
      </c>
      <c r="EU401" s="53">
        <f t="shared" si="932"/>
        <v>2819.34</v>
      </c>
      <c r="EV401" s="53">
        <f t="shared" ref="EV401:EV432" si="975">IF($G401="Labor Hours",$K401*BL401*ER401,0)</f>
        <v>0</v>
      </c>
      <c r="EW401" s="69">
        <f t="shared" si="933"/>
        <v>0</v>
      </c>
      <c r="EX401" s="69">
        <f t="shared" si="934"/>
        <v>0</v>
      </c>
      <c r="EY401" s="9">
        <f t="shared" si="846"/>
        <v>0</v>
      </c>
      <c r="EZ401" s="9">
        <f t="shared" si="951"/>
        <v>0</v>
      </c>
      <c r="FA401" s="9">
        <f t="shared" si="952"/>
        <v>0</v>
      </c>
      <c r="FB401" s="9">
        <f t="shared" si="953"/>
        <v>0</v>
      </c>
      <c r="FC401" t="s">
        <v>1543</v>
      </c>
    </row>
    <row r="402" spans="1:159" x14ac:dyDescent="0.25">
      <c r="A402" s="2">
        <v>1.2</v>
      </c>
      <c r="B402" s="18" t="s">
        <v>929</v>
      </c>
      <c r="C402" s="4" t="s">
        <v>157</v>
      </c>
      <c r="D402" s="2" t="s">
        <v>930</v>
      </c>
      <c r="E402" s="21" t="s">
        <v>928</v>
      </c>
      <c r="F402" s="2"/>
      <c r="G402" s="4" t="s">
        <v>347</v>
      </c>
      <c r="H402" s="6" t="s">
        <v>347</v>
      </c>
      <c r="I402" s="4"/>
      <c r="J402" s="4" t="s">
        <v>154</v>
      </c>
      <c r="K402" s="75"/>
      <c r="L402" s="80">
        <v>1</v>
      </c>
      <c r="M402" s="56">
        <v>0</v>
      </c>
      <c r="N402" s="86">
        <v>0.53</v>
      </c>
      <c r="O402" s="6" t="s">
        <v>155</v>
      </c>
      <c r="P402" s="2" t="s">
        <v>356</v>
      </c>
      <c r="Q402" s="200">
        <f>VLOOKUP(P402,Contingencies!$A$2:$D$7,4,FALSE)</f>
        <v>0.35</v>
      </c>
      <c r="R402" s="53">
        <f t="shared" si="894"/>
        <v>1750</v>
      </c>
      <c r="S402" s="67">
        <f t="shared" si="935"/>
        <v>0</v>
      </c>
      <c r="T402" s="4"/>
      <c r="U402" s="45"/>
      <c r="V402" s="16"/>
      <c r="W402" s="16"/>
      <c r="X402" s="16"/>
      <c r="Y402" s="16"/>
      <c r="Z402" s="18"/>
      <c r="AA402" s="18"/>
      <c r="AB402" s="14"/>
      <c r="AC402" s="14">
        <v>5000</v>
      </c>
      <c r="AD402" s="2"/>
      <c r="AE402" s="18"/>
      <c r="AF402" s="18"/>
      <c r="AG402" s="2">
        <f t="shared" si="936"/>
        <v>0</v>
      </c>
      <c r="AH402" s="51">
        <f t="shared" si="954"/>
        <v>0</v>
      </c>
      <c r="AI402" s="53">
        <f t="shared" si="895"/>
        <v>0</v>
      </c>
      <c r="AJ402" s="53">
        <f t="shared" si="896"/>
        <v>0</v>
      </c>
      <c r="AK402" s="53">
        <f t="shared" si="897"/>
        <v>0</v>
      </c>
      <c r="AL402" s="53">
        <f t="shared" si="898"/>
        <v>0</v>
      </c>
      <c r="AM402" s="53">
        <f t="shared" si="899"/>
        <v>0</v>
      </c>
      <c r="AN402" s="53">
        <f t="shared" si="900"/>
        <v>0</v>
      </c>
      <c r="AO402" s="53">
        <f t="shared" si="901"/>
        <v>0</v>
      </c>
      <c r="AP402" s="53">
        <f t="shared" si="902"/>
        <v>0</v>
      </c>
      <c r="AQ402" s="53">
        <f t="shared" si="903"/>
        <v>5000</v>
      </c>
      <c r="AR402" s="53">
        <f t="shared" si="904"/>
        <v>0</v>
      </c>
      <c r="AS402" s="53">
        <f t="shared" si="905"/>
        <v>0</v>
      </c>
      <c r="AT402" s="53">
        <f t="shared" si="906"/>
        <v>0</v>
      </c>
      <c r="AU402" s="10">
        <f t="shared" si="955"/>
        <v>5000</v>
      </c>
      <c r="AV402" s="54">
        <f t="shared" ref="AV402:AV465" si="976">IF(G402="CapEx",0,AU402*N402)</f>
        <v>0</v>
      </c>
      <c r="AW402" s="10">
        <f t="shared" si="956"/>
        <v>5000</v>
      </c>
      <c r="AX402" s="53" cm="1">
        <f t="array" aca="1" ref="AX402" ca="1">AU402*CELL("contents",$Q402)</f>
        <v>1750</v>
      </c>
      <c r="AY402" s="53" cm="1">
        <f t="array" aca="1" ref="AY402" ca="1">AV402*CELL("contents",$Q402)</f>
        <v>0</v>
      </c>
      <c r="AZ402" s="18"/>
      <c r="BA402" s="18"/>
      <c r="BB402" s="2"/>
      <c r="BC402" s="2"/>
      <c r="BD402" s="2"/>
      <c r="BE402" s="2"/>
      <c r="BF402" s="2"/>
      <c r="BG402" s="18"/>
      <c r="BH402" s="18"/>
      <c r="BI402" s="2"/>
      <c r="BJ402" s="2"/>
      <c r="BK402" s="2"/>
      <c r="BL402" s="2">
        <f t="shared" si="957"/>
        <v>0</v>
      </c>
      <c r="BM402" s="51">
        <f t="shared" si="958"/>
        <v>0</v>
      </c>
      <c r="BN402" s="53">
        <f t="shared" si="907"/>
        <v>0</v>
      </c>
      <c r="BO402" s="53">
        <f t="shared" si="908"/>
        <v>0</v>
      </c>
      <c r="BP402" s="53">
        <f t="shared" si="909"/>
        <v>0</v>
      </c>
      <c r="BQ402" s="53">
        <f t="shared" si="910"/>
        <v>0</v>
      </c>
      <c r="BR402" s="53">
        <f t="shared" si="911"/>
        <v>0</v>
      </c>
      <c r="BS402" s="53">
        <f t="shared" si="912"/>
        <v>0</v>
      </c>
      <c r="BT402" s="53">
        <f t="shared" si="913"/>
        <v>0</v>
      </c>
      <c r="BU402" s="53">
        <f t="shared" si="914"/>
        <v>0</v>
      </c>
      <c r="BV402" s="53">
        <f t="shared" si="915"/>
        <v>0</v>
      </c>
      <c r="BW402" s="53">
        <f t="shared" si="916"/>
        <v>0</v>
      </c>
      <c r="BX402" s="53">
        <f t="shared" si="917"/>
        <v>0</v>
      </c>
      <c r="BY402" s="53">
        <f t="shared" si="918"/>
        <v>0</v>
      </c>
      <c r="BZ402" s="10">
        <f t="shared" si="959"/>
        <v>0</v>
      </c>
      <c r="CA402" s="54">
        <f t="shared" si="960"/>
        <v>0</v>
      </c>
      <c r="CB402" s="10">
        <f t="shared" si="961"/>
        <v>0</v>
      </c>
      <c r="CC402" s="53" cm="1">
        <f t="array" aca="1" ref="CC402" ca="1">BZ402*CELL("contents",$Q402)</f>
        <v>0</v>
      </c>
      <c r="CD402" s="53" cm="1">
        <f t="array" aca="1" ref="CD402" ca="1">CA402*CELL("contents",$Q402)</f>
        <v>0</v>
      </c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>
        <f t="shared" si="962"/>
        <v>0</v>
      </c>
      <c r="CR402" s="51">
        <f t="shared" si="963"/>
        <v>0</v>
      </c>
      <c r="CS402" s="53">
        <f t="shared" si="964"/>
        <v>0</v>
      </c>
      <c r="CT402" s="53">
        <f t="shared" ref="CT402:CT465" si="977">IF($G402="Labor Hours",CF402*$K402*(1+$M402)*$ES402,CF402)</f>
        <v>0</v>
      </c>
      <c r="CU402" s="53">
        <f t="shared" ref="CU402:CU465" si="978">IF($G402="Labor Hours",CG402*$K402*(1+$M402)*$ES402,CG402)</f>
        <v>0</v>
      </c>
      <c r="CV402" s="53">
        <f t="shared" ref="CV402:CV465" si="979">IF($G402="Labor Hours",CH402*$K402*(1+$M402)*$ES402,CH402)</f>
        <v>0</v>
      </c>
      <c r="CW402" s="53">
        <f t="shared" ref="CW402:CW465" si="980">IF($G402="Labor Hours",CI402*$K402*(1+$M402)*$ES402,CI402)</f>
        <v>0</v>
      </c>
      <c r="CX402" s="53">
        <f t="shared" ref="CX402:CX465" si="981">IF($G402="Labor Hours",CJ402*$K402*(1+$M402)*$ES402,CJ402)</f>
        <v>0</v>
      </c>
      <c r="CY402" s="53">
        <f t="shared" ref="CY402:CY465" si="982">IF($G402="Labor Hours",CK402*$K402*(1+$M402)*$ES402,CK402)</f>
        <v>0</v>
      </c>
      <c r="CZ402" s="53">
        <f t="shared" ref="CZ402:CZ465" si="983">IF($G402="Labor Hours",CL402*$K402*(1+$M402)*$ES402,CL402)</f>
        <v>0</v>
      </c>
      <c r="DA402" s="53">
        <f t="shared" ref="DA402:DA465" si="984">IF($G402="Labor Hours",CM402*$K402*(1+$M402)*$ES402,CM402)</f>
        <v>0</v>
      </c>
      <c r="DB402" s="53">
        <f t="shared" ref="DB402:DB465" si="985">IF($G402="Labor Hours",CN402*$K402*(1+$M402)*$ES402,CN402)</f>
        <v>0</v>
      </c>
      <c r="DC402" s="53">
        <f t="shared" ref="DC402:DC465" si="986">IF($G402="Labor Hours",CO402*$K402*(1+$M402)*$ES402,CO402)</f>
        <v>0</v>
      </c>
      <c r="DD402" s="53">
        <f t="shared" ref="DD402:DD465" si="987">IF($G402="Labor Hours",CP402*$K402*(1+$M402)*$ES402,CP402)</f>
        <v>0</v>
      </c>
      <c r="DE402" s="10">
        <f t="shared" si="965"/>
        <v>0</v>
      </c>
      <c r="DF402" s="54">
        <f t="shared" si="966"/>
        <v>0</v>
      </c>
      <c r="DG402" s="10">
        <f t="shared" si="967"/>
        <v>0</v>
      </c>
      <c r="DH402" s="53" cm="1">
        <f t="array" aca="1" ref="DH402" ca="1">DE402*CELL("contents",$Q402)</f>
        <v>0</v>
      </c>
      <c r="DI402" s="53" cm="1">
        <f t="array" aca="1" ref="DI402" ca="1">DF402*CELL("contents",$Q402)</f>
        <v>0</v>
      </c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>
        <f t="shared" si="968"/>
        <v>0</v>
      </c>
      <c r="DW402" s="51">
        <f t="shared" si="969"/>
        <v>0</v>
      </c>
      <c r="DX402" s="53">
        <f t="shared" si="919"/>
        <v>0</v>
      </c>
      <c r="DY402" s="53">
        <f t="shared" si="920"/>
        <v>0</v>
      </c>
      <c r="DZ402" s="53">
        <f t="shared" si="921"/>
        <v>0</v>
      </c>
      <c r="EA402" s="53">
        <f t="shared" si="922"/>
        <v>0</v>
      </c>
      <c r="EB402" s="53">
        <f t="shared" si="923"/>
        <v>0</v>
      </c>
      <c r="EC402" s="53">
        <f t="shared" si="924"/>
        <v>0</v>
      </c>
      <c r="ED402" s="53">
        <f t="shared" si="925"/>
        <v>0</v>
      </c>
      <c r="EE402" s="53">
        <f t="shared" si="926"/>
        <v>0</v>
      </c>
      <c r="EF402" s="53">
        <f t="shared" si="927"/>
        <v>0</v>
      </c>
      <c r="EG402" s="53">
        <f t="shared" si="928"/>
        <v>0</v>
      </c>
      <c r="EH402" s="53">
        <f t="shared" si="929"/>
        <v>0</v>
      </c>
      <c r="EI402" s="53">
        <f t="shared" si="930"/>
        <v>0</v>
      </c>
      <c r="EJ402" s="10">
        <f t="shared" si="970"/>
        <v>0</v>
      </c>
      <c r="EK402" s="54">
        <f t="shared" si="971"/>
        <v>0</v>
      </c>
      <c r="EL402" s="10">
        <f t="shared" si="972"/>
        <v>0</v>
      </c>
      <c r="EM402" s="53" cm="1">
        <f t="array" aca="1" ref="EM402" ca="1">EJ402*CELL("contents",$Q402)</f>
        <v>0</v>
      </c>
      <c r="EN402" s="53" cm="1">
        <f t="array" aca="1" ref="EN402" ca="1">EK402*CELL("contents",$Q402)</f>
        <v>0</v>
      </c>
      <c r="EO402" s="11">
        <f t="shared" si="973"/>
        <v>5000</v>
      </c>
      <c r="EP402" s="2">
        <v>1</v>
      </c>
      <c r="EQ402" s="2">
        <f t="shared" ref="EQ402:ET402" si="988">EP402*1.0215</f>
        <v>1.0215000000000001</v>
      </c>
      <c r="ER402" s="2">
        <f t="shared" si="988"/>
        <v>1.0434622500000001</v>
      </c>
      <c r="ES402" s="2">
        <f t="shared" si="988"/>
        <v>1.0658966883750003</v>
      </c>
      <c r="ET402" s="2">
        <f t="shared" si="988"/>
        <v>1.0888134671750629</v>
      </c>
      <c r="EU402" s="53">
        <f t="shared" si="932"/>
        <v>0</v>
      </c>
      <c r="EV402" s="53">
        <f t="shared" si="975"/>
        <v>0</v>
      </c>
      <c r="EW402" s="69">
        <f t="shared" si="933"/>
        <v>0</v>
      </c>
      <c r="EX402" s="69">
        <f t="shared" si="934"/>
        <v>0</v>
      </c>
      <c r="EY402" s="9">
        <f t="shared" ref="EY402:EY461" si="989">EU402*$M402</f>
        <v>0</v>
      </c>
      <c r="EZ402" s="9">
        <f t="shared" si="951"/>
        <v>0</v>
      </c>
      <c r="FA402" s="9">
        <f t="shared" si="952"/>
        <v>0</v>
      </c>
      <c r="FB402" s="9">
        <f t="shared" si="953"/>
        <v>0</v>
      </c>
      <c r="FC402" t="s">
        <v>1543</v>
      </c>
    </row>
    <row r="403" spans="1:159" ht="25.5" x14ac:dyDescent="0.25">
      <c r="A403" s="2">
        <v>1.2</v>
      </c>
      <c r="B403" s="18" t="s">
        <v>931</v>
      </c>
      <c r="C403" s="4" t="s">
        <v>157</v>
      </c>
      <c r="D403" s="2" t="s">
        <v>932</v>
      </c>
      <c r="E403" s="21" t="s">
        <v>933</v>
      </c>
      <c r="F403" s="2"/>
      <c r="G403" s="4" t="s">
        <v>151</v>
      </c>
      <c r="H403" s="6" t="s">
        <v>163</v>
      </c>
      <c r="I403" s="4" t="s">
        <v>159</v>
      </c>
      <c r="J403" s="7" t="s">
        <v>154</v>
      </c>
      <c r="K403" s="75">
        <v>115</v>
      </c>
      <c r="L403" s="81">
        <v>115</v>
      </c>
      <c r="M403" s="56">
        <v>0</v>
      </c>
      <c r="N403" s="86">
        <v>0</v>
      </c>
      <c r="O403" s="6" t="s">
        <v>155</v>
      </c>
      <c r="P403" s="2" t="s">
        <v>356</v>
      </c>
      <c r="Q403" s="200">
        <f>VLOOKUP(P403,Contingencies!$A$2:$D$7,4,FALSE)</f>
        <v>0.35</v>
      </c>
      <c r="R403" s="53">
        <f t="shared" si="894"/>
        <v>657.846</v>
      </c>
      <c r="S403" s="67">
        <f t="shared" si="935"/>
        <v>0</v>
      </c>
      <c r="T403" s="4"/>
      <c r="U403" s="45"/>
      <c r="V403" s="16"/>
      <c r="W403" s="16"/>
      <c r="X403" s="16"/>
      <c r="Y403" s="16"/>
      <c r="Z403" s="18"/>
      <c r="AA403" s="18"/>
      <c r="AB403" s="14"/>
      <c r="AC403" s="14">
        <v>8</v>
      </c>
      <c r="AD403" s="14">
        <v>8</v>
      </c>
      <c r="AE403" s="14"/>
      <c r="AF403" s="14"/>
      <c r="AG403" s="2">
        <f t="shared" si="936"/>
        <v>16</v>
      </c>
      <c r="AH403" s="51">
        <f t="shared" si="954"/>
        <v>0.10666666666666666</v>
      </c>
      <c r="AI403" s="53">
        <f t="shared" si="895"/>
        <v>0</v>
      </c>
      <c r="AJ403" s="53">
        <f t="shared" si="896"/>
        <v>0</v>
      </c>
      <c r="AK403" s="53">
        <f t="shared" si="897"/>
        <v>0</v>
      </c>
      <c r="AL403" s="53">
        <f t="shared" si="898"/>
        <v>0</v>
      </c>
      <c r="AM403" s="53">
        <f t="shared" si="899"/>
        <v>0</v>
      </c>
      <c r="AN403" s="53">
        <f t="shared" si="900"/>
        <v>0</v>
      </c>
      <c r="AO403" s="53">
        <f t="shared" si="901"/>
        <v>0</v>
      </c>
      <c r="AP403" s="53">
        <f t="shared" si="902"/>
        <v>0</v>
      </c>
      <c r="AQ403" s="53">
        <f t="shared" si="903"/>
        <v>939.78000000000009</v>
      </c>
      <c r="AR403" s="53">
        <f t="shared" si="904"/>
        <v>939.78000000000009</v>
      </c>
      <c r="AS403" s="53">
        <f t="shared" si="905"/>
        <v>0</v>
      </c>
      <c r="AT403" s="53">
        <f t="shared" si="906"/>
        <v>0</v>
      </c>
      <c r="AU403" s="10">
        <f t="shared" si="955"/>
        <v>1879.5600000000002</v>
      </c>
      <c r="AV403" s="54">
        <f t="shared" si="976"/>
        <v>0</v>
      </c>
      <c r="AW403" s="10">
        <f t="shared" si="956"/>
        <v>1879.5600000000002</v>
      </c>
      <c r="AX403" s="53" cm="1">
        <f t="array" aca="1" ref="AX403" ca="1">AU403*CELL("contents",$Q403)</f>
        <v>657.846</v>
      </c>
      <c r="AY403" s="53" cm="1">
        <f t="array" aca="1" ref="AY403" ca="1">AV403*CELL("contents",$Q403)</f>
        <v>0</v>
      </c>
      <c r="AZ403" s="14"/>
      <c r="BA403" s="14"/>
      <c r="BB403" s="4"/>
      <c r="BC403" s="2"/>
      <c r="BD403" s="2"/>
      <c r="BE403" s="2"/>
      <c r="BF403" s="2"/>
      <c r="BG403" s="18"/>
      <c r="BH403" s="18"/>
      <c r="BI403" s="2"/>
      <c r="BJ403" s="2"/>
      <c r="BK403" s="2"/>
      <c r="BL403" s="2">
        <f t="shared" si="957"/>
        <v>0</v>
      </c>
      <c r="BM403" s="51">
        <f t="shared" si="958"/>
        <v>0</v>
      </c>
      <c r="BN403" s="53">
        <f t="shared" si="907"/>
        <v>0</v>
      </c>
      <c r="BO403" s="53">
        <f t="shared" si="908"/>
        <v>0</v>
      </c>
      <c r="BP403" s="53">
        <f t="shared" si="909"/>
        <v>0</v>
      </c>
      <c r="BQ403" s="53">
        <f t="shared" si="910"/>
        <v>0</v>
      </c>
      <c r="BR403" s="53">
        <f t="shared" si="911"/>
        <v>0</v>
      </c>
      <c r="BS403" s="53">
        <f t="shared" si="912"/>
        <v>0</v>
      </c>
      <c r="BT403" s="53">
        <f t="shared" si="913"/>
        <v>0</v>
      </c>
      <c r="BU403" s="53">
        <f t="shared" si="914"/>
        <v>0</v>
      </c>
      <c r="BV403" s="53">
        <f t="shared" si="915"/>
        <v>0</v>
      </c>
      <c r="BW403" s="53">
        <f t="shared" si="916"/>
        <v>0</v>
      </c>
      <c r="BX403" s="53">
        <f t="shared" si="917"/>
        <v>0</v>
      </c>
      <c r="BY403" s="53">
        <f t="shared" si="918"/>
        <v>0</v>
      </c>
      <c r="BZ403" s="10">
        <f t="shared" si="959"/>
        <v>0</v>
      </c>
      <c r="CA403" s="54">
        <f t="shared" si="960"/>
        <v>0</v>
      </c>
      <c r="CB403" s="10">
        <f t="shared" si="961"/>
        <v>0</v>
      </c>
      <c r="CC403" s="53" cm="1">
        <f t="array" aca="1" ref="CC403" ca="1">BZ403*CELL("contents",$Q403)</f>
        <v>0</v>
      </c>
      <c r="CD403" s="53" cm="1">
        <f t="array" aca="1" ref="CD403" ca="1">CA403*CELL("contents",$Q403)</f>
        <v>0</v>
      </c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>
        <f t="shared" si="962"/>
        <v>0</v>
      </c>
      <c r="CR403" s="51">
        <f t="shared" si="963"/>
        <v>0</v>
      </c>
      <c r="CS403" s="53">
        <f t="shared" si="964"/>
        <v>0</v>
      </c>
      <c r="CT403" s="53">
        <f t="shared" si="977"/>
        <v>0</v>
      </c>
      <c r="CU403" s="53">
        <f t="shared" si="978"/>
        <v>0</v>
      </c>
      <c r="CV403" s="53">
        <f t="shared" si="979"/>
        <v>0</v>
      </c>
      <c r="CW403" s="53">
        <f t="shared" si="980"/>
        <v>0</v>
      </c>
      <c r="CX403" s="53">
        <f t="shared" si="981"/>
        <v>0</v>
      </c>
      <c r="CY403" s="53">
        <f t="shared" si="982"/>
        <v>0</v>
      </c>
      <c r="CZ403" s="53">
        <f t="shared" si="983"/>
        <v>0</v>
      </c>
      <c r="DA403" s="53">
        <f t="shared" si="984"/>
        <v>0</v>
      </c>
      <c r="DB403" s="53">
        <f t="shared" si="985"/>
        <v>0</v>
      </c>
      <c r="DC403" s="53">
        <f t="shared" si="986"/>
        <v>0</v>
      </c>
      <c r="DD403" s="53">
        <f t="shared" si="987"/>
        <v>0</v>
      </c>
      <c r="DE403" s="10">
        <f t="shared" si="965"/>
        <v>0</v>
      </c>
      <c r="DF403" s="54">
        <f t="shared" si="966"/>
        <v>0</v>
      </c>
      <c r="DG403" s="10">
        <f t="shared" si="967"/>
        <v>0</v>
      </c>
      <c r="DH403" s="53" cm="1">
        <f t="array" aca="1" ref="DH403" ca="1">DE403*CELL("contents",$Q403)</f>
        <v>0</v>
      </c>
      <c r="DI403" s="53" cm="1">
        <f t="array" aca="1" ref="DI403" ca="1">DF403*CELL("contents",$Q403)</f>
        <v>0</v>
      </c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>
        <f t="shared" si="968"/>
        <v>0</v>
      </c>
      <c r="DW403" s="51">
        <f t="shared" si="969"/>
        <v>0</v>
      </c>
      <c r="DX403" s="53">
        <f t="shared" si="919"/>
        <v>0</v>
      </c>
      <c r="DY403" s="53">
        <f t="shared" si="920"/>
        <v>0</v>
      </c>
      <c r="DZ403" s="53">
        <f t="shared" si="921"/>
        <v>0</v>
      </c>
      <c r="EA403" s="53">
        <f t="shared" si="922"/>
        <v>0</v>
      </c>
      <c r="EB403" s="53">
        <f t="shared" si="923"/>
        <v>0</v>
      </c>
      <c r="EC403" s="53">
        <f t="shared" si="924"/>
        <v>0</v>
      </c>
      <c r="ED403" s="53">
        <f t="shared" si="925"/>
        <v>0</v>
      </c>
      <c r="EE403" s="53">
        <f t="shared" si="926"/>
        <v>0</v>
      </c>
      <c r="EF403" s="53">
        <f t="shared" si="927"/>
        <v>0</v>
      </c>
      <c r="EG403" s="53">
        <f t="shared" si="928"/>
        <v>0</v>
      </c>
      <c r="EH403" s="53">
        <f t="shared" si="929"/>
        <v>0</v>
      </c>
      <c r="EI403" s="53">
        <f t="shared" si="930"/>
        <v>0</v>
      </c>
      <c r="EJ403" s="10">
        <f t="shared" si="970"/>
        <v>0</v>
      </c>
      <c r="EK403" s="54">
        <f t="shared" si="971"/>
        <v>0</v>
      </c>
      <c r="EL403" s="10">
        <f t="shared" si="972"/>
        <v>0</v>
      </c>
      <c r="EM403" s="53" cm="1">
        <f t="array" aca="1" ref="EM403" ca="1">EJ403*CELL("contents",$Q403)</f>
        <v>0</v>
      </c>
      <c r="EN403" s="53" cm="1">
        <f t="array" aca="1" ref="EN403" ca="1">EK403*CELL("contents",$Q403)</f>
        <v>0</v>
      </c>
      <c r="EO403" s="11">
        <f t="shared" si="973"/>
        <v>1879.5600000000002</v>
      </c>
      <c r="EP403" s="2">
        <v>1</v>
      </c>
      <c r="EQ403" s="2">
        <f t="shared" ref="EQ403:ET403" si="990">EP403*1.0215</f>
        <v>1.0215000000000001</v>
      </c>
      <c r="ER403" s="2">
        <f t="shared" si="990"/>
        <v>1.0434622500000001</v>
      </c>
      <c r="ES403" s="2">
        <f t="shared" si="990"/>
        <v>1.0658966883750003</v>
      </c>
      <c r="ET403" s="2">
        <f t="shared" si="990"/>
        <v>1.0888134671750629</v>
      </c>
      <c r="EU403" s="53">
        <f t="shared" si="932"/>
        <v>1879.5600000000002</v>
      </c>
      <c r="EV403" s="53">
        <f t="shared" si="975"/>
        <v>0</v>
      </c>
      <c r="EW403" s="69">
        <f t="shared" si="933"/>
        <v>0</v>
      </c>
      <c r="EX403" s="69">
        <f t="shared" si="934"/>
        <v>0</v>
      </c>
      <c r="EY403" s="9">
        <f t="shared" si="989"/>
        <v>0</v>
      </c>
      <c r="EZ403" s="9">
        <f t="shared" si="951"/>
        <v>0</v>
      </c>
      <c r="FA403" s="9">
        <f t="shared" si="952"/>
        <v>0</v>
      </c>
      <c r="FB403" s="9">
        <f t="shared" si="953"/>
        <v>0</v>
      </c>
      <c r="FC403" t="s">
        <v>1543</v>
      </c>
    </row>
    <row r="404" spans="1:159" x14ac:dyDescent="0.25">
      <c r="A404" s="2">
        <v>1.2</v>
      </c>
      <c r="B404" s="2" t="s">
        <v>934</v>
      </c>
      <c r="C404" s="4" t="s">
        <v>157</v>
      </c>
      <c r="D404" s="2" t="s">
        <v>935</v>
      </c>
      <c r="E404" s="21" t="s">
        <v>936</v>
      </c>
      <c r="F404" s="2"/>
      <c r="G404" s="4" t="s">
        <v>151</v>
      </c>
      <c r="H404" s="6" t="s">
        <v>163</v>
      </c>
      <c r="I404" s="4" t="s">
        <v>159</v>
      </c>
      <c r="J404" s="7" t="s">
        <v>154</v>
      </c>
      <c r="K404" s="75">
        <v>115</v>
      </c>
      <c r="L404" s="81">
        <v>115</v>
      </c>
      <c r="M404" s="56">
        <v>0</v>
      </c>
      <c r="N404" s="86">
        <v>0</v>
      </c>
      <c r="O404" s="6" t="s">
        <v>155</v>
      </c>
      <c r="P404" s="2" t="s">
        <v>356</v>
      </c>
      <c r="Q404" s="200">
        <f>VLOOKUP(P404,Contingencies!$A$2:$D$7,4,FALSE)</f>
        <v>0.35</v>
      </c>
      <c r="R404" s="53">
        <f t="shared" si="894"/>
        <v>657.846</v>
      </c>
      <c r="S404" s="67">
        <f t="shared" si="935"/>
        <v>0</v>
      </c>
      <c r="T404" s="4"/>
      <c r="U404" s="4"/>
      <c r="V404" s="4"/>
      <c r="W404" s="4"/>
      <c r="X404" s="4"/>
      <c r="Y404" s="4"/>
      <c r="Z404" s="4"/>
      <c r="AA404" s="14">
        <v>8</v>
      </c>
      <c r="AB404" s="14">
        <v>8</v>
      </c>
      <c r="AC404" s="14"/>
      <c r="AD404" s="18"/>
      <c r="AE404" s="2"/>
      <c r="AF404" s="2"/>
      <c r="AG404" s="2">
        <f t="shared" si="936"/>
        <v>16</v>
      </c>
      <c r="AH404" s="51">
        <f t="shared" si="954"/>
        <v>0.10666666666666666</v>
      </c>
      <c r="AI404" s="53">
        <f t="shared" si="895"/>
        <v>0</v>
      </c>
      <c r="AJ404" s="53">
        <f t="shared" si="896"/>
        <v>0</v>
      </c>
      <c r="AK404" s="53">
        <f t="shared" si="897"/>
        <v>0</v>
      </c>
      <c r="AL404" s="53">
        <f t="shared" si="898"/>
        <v>0</v>
      </c>
      <c r="AM404" s="53">
        <f t="shared" si="899"/>
        <v>0</v>
      </c>
      <c r="AN404" s="53">
        <f t="shared" si="900"/>
        <v>0</v>
      </c>
      <c r="AO404" s="53">
        <f t="shared" si="901"/>
        <v>939.78000000000009</v>
      </c>
      <c r="AP404" s="53">
        <f t="shared" si="902"/>
        <v>939.78000000000009</v>
      </c>
      <c r="AQ404" s="53">
        <f t="shared" si="903"/>
        <v>0</v>
      </c>
      <c r="AR404" s="53">
        <f t="shared" si="904"/>
        <v>0</v>
      </c>
      <c r="AS404" s="53">
        <f t="shared" si="905"/>
        <v>0</v>
      </c>
      <c r="AT404" s="53">
        <f t="shared" si="906"/>
        <v>0</v>
      </c>
      <c r="AU404" s="10">
        <f t="shared" si="955"/>
        <v>1879.5600000000002</v>
      </c>
      <c r="AV404" s="54">
        <f t="shared" si="976"/>
        <v>0</v>
      </c>
      <c r="AW404" s="10">
        <f t="shared" si="956"/>
        <v>1879.5600000000002</v>
      </c>
      <c r="AX404" s="53" cm="1">
        <f t="array" aca="1" ref="AX404" ca="1">AU404*CELL("contents",$Q404)</f>
        <v>657.846</v>
      </c>
      <c r="AY404" s="53" cm="1">
        <f t="array" aca="1" ref="AY404" ca="1">AV404*CELL("contents",$Q404)</f>
        <v>0</v>
      </c>
      <c r="AZ404" s="18"/>
      <c r="BA404" s="18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>
        <f t="shared" si="957"/>
        <v>0</v>
      </c>
      <c r="BM404" s="51">
        <f t="shared" si="958"/>
        <v>0</v>
      </c>
      <c r="BN404" s="53">
        <f t="shared" si="907"/>
        <v>0</v>
      </c>
      <c r="BO404" s="53">
        <f t="shared" si="908"/>
        <v>0</v>
      </c>
      <c r="BP404" s="53">
        <f t="shared" si="909"/>
        <v>0</v>
      </c>
      <c r="BQ404" s="53">
        <f t="shared" si="910"/>
        <v>0</v>
      </c>
      <c r="BR404" s="53">
        <f t="shared" si="911"/>
        <v>0</v>
      </c>
      <c r="BS404" s="53">
        <f t="shared" si="912"/>
        <v>0</v>
      </c>
      <c r="BT404" s="53">
        <f t="shared" si="913"/>
        <v>0</v>
      </c>
      <c r="BU404" s="53">
        <f t="shared" si="914"/>
        <v>0</v>
      </c>
      <c r="BV404" s="53">
        <f t="shared" si="915"/>
        <v>0</v>
      </c>
      <c r="BW404" s="53">
        <f t="shared" si="916"/>
        <v>0</v>
      </c>
      <c r="BX404" s="53">
        <f t="shared" si="917"/>
        <v>0</v>
      </c>
      <c r="BY404" s="53">
        <f t="shared" si="918"/>
        <v>0</v>
      </c>
      <c r="BZ404" s="10">
        <f t="shared" si="959"/>
        <v>0</v>
      </c>
      <c r="CA404" s="54">
        <f t="shared" si="960"/>
        <v>0</v>
      </c>
      <c r="CB404" s="10">
        <f t="shared" si="961"/>
        <v>0</v>
      </c>
      <c r="CC404" s="53" cm="1">
        <f t="array" aca="1" ref="CC404" ca="1">BZ404*CELL("contents",$Q404)</f>
        <v>0</v>
      </c>
      <c r="CD404" s="53" cm="1">
        <f t="array" aca="1" ref="CD404" ca="1">CA404*CELL("contents",$Q404)</f>
        <v>0</v>
      </c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>
        <f t="shared" si="962"/>
        <v>0</v>
      </c>
      <c r="CR404" s="51">
        <f t="shared" si="963"/>
        <v>0</v>
      </c>
      <c r="CS404" s="53">
        <f t="shared" si="964"/>
        <v>0</v>
      </c>
      <c r="CT404" s="53">
        <f t="shared" si="977"/>
        <v>0</v>
      </c>
      <c r="CU404" s="53">
        <f t="shared" si="978"/>
        <v>0</v>
      </c>
      <c r="CV404" s="53">
        <f t="shared" si="979"/>
        <v>0</v>
      </c>
      <c r="CW404" s="53">
        <f t="shared" si="980"/>
        <v>0</v>
      </c>
      <c r="CX404" s="53">
        <f t="shared" si="981"/>
        <v>0</v>
      </c>
      <c r="CY404" s="53">
        <f t="shared" si="982"/>
        <v>0</v>
      </c>
      <c r="CZ404" s="53">
        <f t="shared" si="983"/>
        <v>0</v>
      </c>
      <c r="DA404" s="53">
        <f t="shared" si="984"/>
        <v>0</v>
      </c>
      <c r="DB404" s="53">
        <f t="shared" si="985"/>
        <v>0</v>
      </c>
      <c r="DC404" s="53">
        <f t="shared" si="986"/>
        <v>0</v>
      </c>
      <c r="DD404" s="53">
        <f t="shared" si="987"/>
        <v>0</v>
      </c>
      <c r="DE404" s="10">
        <f t="shared" si="965"/>
        <v>0</v>
      </c>
      <c r="DF404" s="54">
        <f t="shared" si="966"/>
        <v>0</v>
      </c>
      <c r="DG404" s="10">
        <f t="shared" si="967"/>
        <v>0</v>
      </c>
      <c r="DH404" s="53" cm="1">
        <f t="array" aca="1" ref="DH404" ca="1">DE404*CELL("contents",$Q404)</f>
        <v>0</v>
      </c>
      <c r="DI404" s="53" cm="1">
        <f t="array" aca="1" ref="DI404" ca="1">DF404*CELL("contents",$Q404)</f>
        <v>0</v>
      </c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>
        <f t="shared" si="968"/>
        <v>0</v>
      </c>
      <c r="DW404" s="51">
        <f t="shared" si="969"/>
        <v>0</v>
      </c>
      <c r="DX404" s="53">
        <f t="shared" si="919"/>
        <v>0</v>
      </c>
      <c r="DY404" s="53">
        <f t="shared" si="920"/>
        <v>0</v>
      </c>
      <c r="DZ404" s="53">
        <f t="shared" si="921"/>
        <v>0</v>
      </c>
      <c r="EA404" s="53">
        <f t="shared" si="922"/>
        <v>0</v>
      </c>
      <c r="EB404" s="53">
        <f t="shared" si="923"/>
        <v>0</v>
      </c>
      <c r="EC404" s="53">
        <f t="shared" si="924"/>
        <v>0</v>
      </c>
      <c r="ED404" s="53">
        <f t="shared" si="925"/>
        <v>0</v>
      </c>
      <c r="EE404" s="53">
        <f t="shared" si="926"/>
        <v>0</v>
      </c>
      <c r="EF404" s="53">
        <f t="shared" si="927"/>
        <v>0</v>
      </c>
      <c r="EG404" s="53">
        <f t="shared" si="928"/>
        <v>0</v>
      </c>
      <c r="EH404" s="53">
        <f t="shared" si="929"/>
        <v>0</v>
      </c>
      <c r="EI404" s="53">
        <f t="shared" si="930"/>
        <v>0</v>
      </c>
      <c r="EJ404" s="10">
        <f t="shared" si="970"/>
        <v>0</v>
      </c>
      <c r="EK404" s="54">
        <f t="shared" si="971"/>
        <v>0</v>
      </c>
      <c r="EL404" s="10">
        <f t="shared" si="972"/>
        <v>0</v>
      </c>
      <c r="EM404" s="53" cm="1">
        <f t="array" aca="1" ref="EM404" ca="1">EJ404*CELL("contents",$Q404)</f>
        <v>0</v>
      </c>
      <c r="EN404" s="53" cm="1">
        <f t="array" aca="1" ref="EN404" ca="1">EK404*CELL("contents",$Q404)</f>
        <v>0</v>
      </c>
      <c r="EO404" s="11">
        <f t="shared" si="973"/>
        <v>1879.5600000000002</v>
      </c>
      <c r="EP404" s="2">
        <v>1</v>
      </c>
      <c r="EQ404" s="2">
        <f t="shared" ref="EQ404:ET404" si="991">EP404*1.0215</f>
        <v>1.0215000000000001</v>
      </c>
      <c r="ER404" s="2">
        <f t="shared" si="991"/>
        <v>1.0434622500000001</v>
      </c>
      <c r="ES404" s="2">
        <f t="shared" si="991"/>
        <v>1.0658966883750003</v>
      </c>
      <c r="ET404" s="2">
        <f t="shared" si="991"/>
        <v>1.0888134671750629</v>
      </c>
      <c r="EU404" s="53">
        <f t="shared" si="932"/>
        <v>1879.5600000000002</v>
      </c>
      <c r="EV404" s="53">
        <f t="shared" si="975"/>
        <v>0</v>
      </c>
      <c r="EW404" s="69">
        <f t="shared" si="933"/>
        <v>0</v>
      </c>
      <c r="EX404" s="69">
        <f t="shared" si="934"/>
        <v>0</v>
      </c>
      <c r="EY404" s="9">
        <f t="shared" si="989"/>
        <v>0</v>
      </c>
      <c r="EZ404" s="9">
        <f t="shared" si="951"/>
        <v>0</v>
      </c>
      <c r="FA404" s="9">
        <f t="shared" si="952"/>
        <v>0</v>
      </c>
      <c r="FB404" s="9">
        <f t="shared" si="953"/>
        <v>0</v>
      </c>
      <c r="FC404" t="s">
        <v>1543</v>
      </c>
    </row>
    <row r="405" spans="1:159" x14ac:dyDescent="0.25">
      <c r="A405" s="2">
        <v>1.2</v>
      </c>
      <c r="B405" s="2" t="s">
        <v>937</v>
      </c>
      <c r="C405" s="4" t="s">
        <v>157</v>
      </c>
      <c r="D405" s="2" t="s">
        <v>938</v>
      </c>
      <c r="E405" s="21" t="s">
        <v>939</v>
      </c>
      <c r="F405" s="2"/>
      <c r="G405" s="4" t="s">
        <v>151</v>
      </c>
      <c r="H405" s="6" t="s">
        <v>163</v>
      </c>
      <c r="I405" s="4" t="s">
        <v>159</v>
      </c>
      <c r="J405" s="7" t="s">
        <v>154</v>
      </c>
      <c r="K405" s="75">
        <v>115</v>
      </c>
      <c r="L405" s="81">
        <v>115</v>
      </c>
      <c r="M405" s="56">
        <v>0</v>
      </c>
      <c r="N405" s="86">
        <v>0</v>
      </c>
      <c r="O405" s="6" t="s">
        <v>155</v>
      </c>
      <c r="P405" s="2" t="s">
        <v>356</v>
      </c>
      <c r="Q405" s="200">
        <f>VLOOKUP(P405,Contingencies!$A$2:$D$7,4,FALSE)</f>
        <v>0.35</v>
      </c>
      <c r="R405" s="53">
        <f t="shared" si="894"/>
        <v>1315.692</v>
      </c>
      <c r="S405" s="67">
        <f t="shared" si="935"/>
        <v>0</v>
      </c>
      <c r="T405" s="4"/>
      <c r="U405" s="2"/>
      <c r="V405" s="4"/>
      <c r="W405" s="4"/>
      <c r="X405" s="4"/>
      <c r="Y405" s="4"/>
      <c r="Z405" s="4"/>
      <c r="AA405" s="14"/>
      <c r="AB405" s="12">
        <v>16</v>
      </c>
      <c r="AC405" s="12">
        <v>8</v>
      </c>
      <c r="AD405" s="12">
        <v>8</v>
      </c>
      <c r="AE405" s="4"/>
      <c r="AF405" s="2"/>
      <c r="AG405" s="2">
        <f t="shared" si="936"/>
        <v>32</v>
      </c>
      <c r="AH405" s="51">
        <f t="shared" si="954"/>
        <v>0.21333333333333332</v>
      </c>
      <c r="AI405" s="53">
        <f t="shared" si="895"/>
        <v>0</v>
      </c>
      <c r="AJ405" s="53">
        <f t="shared" si="896"/>
        <v>0</v>
      </c>
      <c r="AK405" s="53">
        <f t="shared" si="897"/>
        <v>0</v>
      </c>
      <c r="AL405" s="53">
        <f t="shared" si="898"/>
        <v>0</v>
      </c>
      <c r="AM405" s="53">
        <f t="shared" si="899"/>
        <v>0</v>
      </c>
      <c r="AN405" s="53">
        <f t="shared" si="900"/>
        <v>0</v>
      </c>
      <c r="AO405" s="53">
        <f t="shared" si="901"/>
        <v>0</v>
      </c>
      <c r="AP405" s="53">
        <f t="shared" si="902"/>
        <v>1879.5600000000002</v>
      </c>
      <c r="AQ405" s="53">
        <f t="shared" si="903"/>
        <v>939.78000000000009</v>
      </c>
      <c r="AR405" s="53">
        <f t="shared" si="904"/>
        <v>939.78000000000009</v>
      </c>
      <c r="AS405" s="53">
        <f t="shared" si="905"/>
        <v>0</v>
      </c>
      <c r="AT405" s="53">
        <f t="shared" si="906"/>
        <v>0</v>
      </c>
      <c r="AU405" s="10">
        <f t="shared" si="955"/>
        <v>3759.1200000000003</v>
      </c>
      <c r="AV405" s="54">
        <f t="shared" si="976"/>
        <v>0</v>
      </c>
      <c r="AW405" s="10">
        <f t="shared" si="956"/>
        <v>3759.1200000000003</v>
      </c>
      <c r="AX405" s="53" cm="1">
        <f t="array" aca="1" ref="AX405" ca="1">AU405*CELL("contents",$Q405)</f>
        <v>1315.692</v>
      </c>
      <c r="AY405" s="53" cm="1">
        <f t="array" aca="1" ref="AY405" ca="1">AV405*CELL("contents",$Q405)</f>
        <v>0</v>
      </c>
      <c r="AZ405" s="18"/>
      <c r="BA405" s="18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>
        <f t="shared" si="957"/>
        <v>0</v>
      </c>
      <c r="BM405" s="51">
        <f t="shared" si="958"/>
        <v>0</v>
      </c>
      <c r="BN405" s="53">
        <f t="shared" si="907"/>
        <v>0</v>
      </c>
      <c r="BO405" s="53">
        <f t="shared" si="908"/>
        <v>0</v>
      </c>
      <c r="BP405" s="53">
        <f t="shared" si="909"/>
        <v>0</v>
      </c>
      <c r="BQ405" s="53">
        <f t="shared" si="910"/>
        <v>0</v>
      </c>
      <c r="BR405" s="53">
        <f t="shared" si="911"/>
        <v>0</v>
      </c>
      <c r="BS405" s="53">
        <f t="shared" si="912"/>
        <v>0</v>
      </c>
      <c r="BT405" s="53">
        <f t="shared" si="913"/>
        <v>0</v>
      </c>
      <c r="BU405" s="53">
        <f t="shared" si="914"/>
        <v>0</v>
      </c>
      <c r="BV405" s="53">
        <f t="shared" si="915"/>
        <v>0</v>
      </c>
      <c r="BW405" s="53">
        <f t="shared" si="916"/>
        <v>0</v>
      </c>
      <c r="BX405" s="53">
        <f t="shared" si="917"/>
        <v>0</v>
      </c>
      <c r="BY405" s="53">
        <f t="shared" si="918"/>
        <v>0</v>
      </c>
      <c r="BZ405" s="10">
        <f t="shared" si="959"/>
        <v>0</v>
      </c>
      <c r="CA405" s="54">
        <f t="shared" si="960"/>
        <v>0</v>
      </c>
      <c r="CB405" s="10">
        <f t="shared" si="961"/>
        <v>0</v>
      </c>
      <c r="CC405" s="53" cm="1">
        <f t="array" aca="1" ref="CC405" ca="1">BZ405*CELL("contents",$Q405)</f>
        <v>0</v>
      </c>
      <c r="CD405" s="53" cm="1">
        <f t="array" aca="1" ref="CD405" ca="1">CA405*CELL("contents",$Q405)</f>
        <v>0</v>
      </c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>
        <f t="shared" si="962"/>
        <v>0</v>
      </c>
      <c r="CR405" s="51">
        <f t="shared" si="963"/>
        <v>0</v>
      </c>
      <c r="CS405" s="53">
        <f t="shared" si="964"/>
        <v>0</v>
      </c>
      <c r="CT405" s="53">
        <f t="shared" si="977"/>
        <v>0</v>
      </c>
      <c r="CU405" s="53">
        <f t="shared" si="978"/>
        <v>0</v>
      </c>
      <c r="CV405" s="53">
        <f t="shared" si="979"/>
        <v>0</v>
      </c>
      <c r="CW405" s="53">
        <f t="shared" si="980"/>
        <v>0</v>
      </c>
      <c r="CX405" s="53">
        <f t="shared" si="981"/>
        <v>0</v>
      </c>
      <c r="CY405" s="53">
        <f t="shared" si="982"/>
        <v>0</v>
      </c>
      <c r="CZ405" s="53">
        <f t="shared" si="983"/>
        <v>0</v>
      </c>
      <c r="DA405" s="53">
        <f t="shared" si="984"/>
        <v>0</v>
      </c>
      <c r="DB405" s="53">
        <f t="shared" si="985"/>
        <v>0</v>
      </c>
      <c r="DC405" s="53">
        <f t="shared" si="986"/>
        <v>0</v>
      </c>
      <c r="DD405" s="53">
        <f t="shared" si="987"/>
        <v>0</v>
      </c>
      <c r="DE405" s="10">
        <f t="shared" si="965"/>
        <v>0</v>
      </c>
      <c r="DF405" s="54">
        <f t="shared" si="966"/>
        <v>0</v>
      </c>
      <c r="DG405" s="10">
        <f t="shared" si="967"/>
        <v>0</v>
      </c>
      <c r="DH405" s="53" cm="1">
        <f t="array" aca="1" ref="DH405" ca="1">DE405*CELL("contents",$Q405)</f>
        <v>0</v>
      </c>
      <c r="DI405" s="53" cm="1">
        <f t="array" aca="1" ref="DI405" ca="1">DF405*CELL("contents",$Q405)</f>
        <v>0</v>
      </c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>
        <f t="shared" si="968"/>
        <v>0</v>
      </c>
      <c r="DW405" s="51">
        <f t="shared" si="969"/>
        <v>0</v>
      </c>
      <c r="DX405" s="53">
        <f t="shared" si="919"/>
        <v>0</v>
      </c>
      <c r="DY405" s="53">
        <f t="shared" si="920"/>
        <v>0</v>
      </c>
      <c r="DZ405" s="53">
        <f t="shared" si="921"/>
        <v>0</v>
      </c>
      <c r="EA405" s="53">
        <f t="shared" si="922"/>
        <v>0</v>
      </c>
      <c r="EB405" s="53">
        <f t="shared" si="923"/>
        <v>0</v>
      </c>
      <c r="EC405" s="53">
        <f t="shared" si="924"/>
        <v>0</v>
      </c>
      <c r="ED405" s="53">
        <f t="shared" si="925"/>
        <v>0</v>
      </c>
      <c r="EE405" s="53">
        <f t="shared" si="926"/>
        <v>0</v>
      </c>
      <c r="EF405" s="53">
        <f t="shared" si="927"/>
        <v>0</v>
      </c>
      <c r="EG405" s="53">
        <f t="shared" si="928"/>
        <v>0</v>
      </c>
      <c r="EH405" s="53">
        <f t="shared" si="929"/>
        <v>0</v>
      </c>
      <c r="EI405" s="53">
        <f t="shared" si="930"/>
        <v>0</v>
      </c>
      <c r="EJ405" s="10">
        <f t="shared" si="970"/>
        <v>0</v>
      </c>
      <c r="EK405" s="54">
        <f t="shared" si="971"/>
        <v>0</v>
      </c>
      <c r="EL405" s="10">
        <f t="shared" si="972"/>
        <v>0</v>
      </c>
      <c r="EM405" s="53" cm="1">
        <f t="array" aca="1" ref="EM405" ca="1">EJ405*CELL("contents",$Q405)</f>
        <v>0</v>
      </c>
      <c r="EN405" s="53" cm="1">
        <f t="array" aca="1" ref="EN405" ca="1">EK405*CELL("contents",$Q405)</f>
        <v>0</v>
      </c>
      <c r="EO405" s="11">
        <f t="shared" si="973"/>
        <v>3759.1200000000003</v>
      </c>
      <c r="EP405" s="2">
        <v>1</v>
      </c>
      <c r="EQ405" s="2">
        <f t="shared" ref="EQ405:ET405" si="992">EP405*1.0215</f>
        <v>1.0215000000000001</v>
      </c>
      <c r="ER405" s="2">
        <f t="shared" si="992"/>
        <v>1.0434622500000001</v>
      </c>
      <c r="ES405" s="2">
        <f t="shared" si="992"/>
        <v>1.0658966883750003</v>
      </c>
      <c r="ET405" s="2">
        <f t="shared" si="992"/>
        <v>1.0888134671750629</v>
      </c>
      <c r="EU405" s="53">
        <f t="shared" si="932"/>
        <v>3759.1200000000003</v>
      </c>
      <c r="EV405" s="53">
        <f t="shared" si="975"/>
        <v>0</v>
      </c>
      <c r="EW405" s="69">
        <f t="shared" si="933"/>
        <v>0</v>
      </c>
      <c r="EX405" s="69">
        <f t="shared" si="934"/>
        <v>0</v>
      </c>
      <c r="EY405" s="9">
        <f t="shared" si="989"/>
        <v>0</v>
      </c>
      <c r="EZ405" s="9">
        <f t="shared" si="951"/>
        <v>0</v>
      </c>
      <c r="FA405" s="9">
        <f t="shared" si="952"/>
        <v>0</v>
      </c>
      <c r="FB405" s="9">
        <f t="shared" si="953"/>
        <v>0</v>
      </c>
      <c r="FC405" t="s">
        <v>1543</v>
      </c>
    </row>
    <row r="406" spans="1:159" x14ac:dyDescent="0.25">
      <c r="A406" s="2">
        <v>1.2</v>
      </c>
      <c r="B406" s="2" t="s">
        <v>937</v>
      </c>
      <c r="C406" s="4" t="s">
        <v>157</v>
      </c>
      <c r="D406" s="2" t="s">
        <v>938</v>
      </c>
      <c r="E406" s="21" t="s">
        <v>939</v>
      </c>
      <c r="F406" s="2"/>
      <c r="G406" s="4" t="s">
        <v>347</v>
      </c>
      <c r="H406" s="6" t="s">
        <v>347</v>
      </c>
      <c r="I406" s="4"/>
      <c r="J406" s="4" t="s">
        <v>154</v>
      </c>
      <c r="K406" s="75"/>
      <c r="L406" s="80">
        <v>1</v>
      </c>
      <c r="M406" s="56">
        <v>0</v>
      </c>
      <c r="N406" s="86">
        <v>0.53</v>
      </c>
      <c r="O406" s="6" t="s">
        <v>155</v>
      </c>
      <c r="P406" s="2" t="s">
        <v>356</v>
      </c>
      <c r="Q406" s="200">
        <f>VLOOKUP(P406,Contingencies!$A$2:$D$7,4,FALSE)</f>
        <v>0.35</v>
      </c>
      <c r="R406" s="53">
        <f t="shared" si="894"/>
        <v>1225</v>
      </c>
      <c r="S406" s="67">
        <f t="shared" si="935"/>
        <v>0</v>
      </c>
      <c r="T406" s="4"/>
      <c r="U406" s="2"/>
      <c r="V406" s="4"/>
      <c r="W406" s="4"/>
      <c r="X406" s="4"/>
      <c r="Y406" s="4"/>
      <c r="Z406" s="4"/>
      <c r="AA406" s="14"/>
      <c r="AB406" s="12">
        <v>1500</v>
      </c>
      <c r="AC406" s="12">
        <v>1000</v>
      </c>
      <c r="AD406" s="12">
        <v>1000</v>
      </c>
      <c r="AE406" s="8"/>
      <c r="AF406" s="2"/>
      <c r="AG406" s="2">
        <f t="shared" si="936"/>
        <v>0</v>
      </c>
      <c r="AH406" s="51">
        <f t="shared" si="954"/>
        <v>0</v>
      </c>
      <c r="AI406" s="53">
        <f t="shared" si="895"/>
        <v>0</v>
      </c>
      <c r="AJ406" s="53">
        <f t="shared" si="896"/>
        <v>0</v>
      </c>
      <c r="AK406" s="53">
        <f t="shared" si="897"/>
        <v>0</v>
      </c>
      <c r="AL406" s="53">
        <f t="shared" si="898"/>
        <v>0</v>
      </c>
      <c r="AM406" s="53">
        <f t="shared" si="899"/>
        <v>0</v>
      </c>
      <c r="AN406" s="53">
        <f t="shared" si="900"/>
        <v>0</v>
      </c>
      <c r="AO406" s="53">
        <f t="shared" si="901"/>
        <v>0</v>
      </c>
      <c r="AP406" s="53">
        <f t="shared" si="902"/>
        <v>1500</v>
      </c>
      <c r="AQ406" s="53">
        <f t="shared" si="903"/>
        <v>1000</v>
      </c>
      <c r="AR406" s="53">
        <f t="shared" si="904"/>
        <v>1000</v>
      </c>
      <c r="AS406" s="53">
        <f t="shared" si="905"/>
        <v>0</v>
      </c>
      <c r="AT406" s="53">
        <f t="shared" si="906"/>
        <v>0</v>
      </c>
      <c r="AU406" s="10">
        <f t="shared" si="955"/>
        <v>3500</v>
      </c>
      <c r="AV406" s="54">
        <f t="shared" si="976"/>
        <v>0</v>
      </c>
      <c r="AW406" s="10">
        <f t="shared" si="956"/>
        <v>3500</v>
      </c>
      <c r="AX406" s="53" cm="1">
        <f t="array" aca="1" ref="AX406" ca="1">AU406*CELL("contents",$Q406)</f>
        <v>1225</v>
      </c>
      <c r="AY406" s="53" cm="1">
        <f t="array" aca="1" ref="AY406" ca="1">AV406*CELL("contents",$Q406)</f>
        <v>0</v>
      </c>
      <c r="AZ406" s="18"/>
      <c r="BA406" s="18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>
        <f t="shared" si="957"/>
        <v>0</v>
      </c>
      <c r="BM406" s="51">
        <f t="shared" si="958"/>
        <v>0</v>
      </c>
      <c r="BN406" s="53">
        <f t="shared" si="907"/>
        <v>0</v>
      </c>
      <c r="BO406" s="53">
        <f t="shared" si="908"/>
        <v>0</v>
      </c>
      <c r="BP406" s="53">
        <f t="shared" si="909"/>
        <v>0</v>
      </c>
      <c r="BQ406" s="53">
        <f t="shared" si="910"/>
        <v>0</v>
      </c>
      <c r="BR406" s="53">
        <f t="shared" si="911"/>
        <v>0</v>
      </c>
      <c r="BS406" s="53">
        <f t="shared" si="912"/>
        <v>0</v>
      </c>
      <c r="BT406" s="53">
        <f t="shared" si="913"/>
        <v>0</v>
      </c>
      <c r="BU406" s="53">
        <f t="shared" si="914"/>
        <v>0</v>
      </c>
      <c r="BV406" s="53">
        <f t="shared" si="915"/>
        <v>0</v>
      </c>
      <c r="BW406" s="53">
        <f t="shared" si="916"/>
        <v>0</v>
      </c>
      <c r="BX406" s="53">
        <f t="shared" si="917"/>
        <v>0</v>
      </c>
      <c r="BY406" s="53">
        <f t="shared" si="918"/>
        <v>0</v>
      </c>
      <c r="BZ406" s="10">
        <f t="shared" si="959"/>
        <v>0</v>
      </c>
      <c r="CA406" s="54">
        <f t="shared" si="960"/>
        <v>0</v>
      </c>
      <c r="CB406" s="10">
        <f t="shared" si="961"/>
        <v>0</v>
      </c>
      <c r="CC406" s="53" cm="1">
        <f t="array" aca="1" ref="CC406" ca="1">BZ406*CELL("contents",$Q406)</f>
        <v>0</v>
      </c>
      <c r="CD406" s="53" cm="1">
        <f t="array" aca="1" ref="CD406" ca="1">CA406*CELL("contents",$Q406)</f>
        <v>0</v>
      </c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>
        <f t="shared" si="962"/>
        <v>0</v>
      </c>
      <c r="CR406" s="51">
        <f t="shared" si="963"/>
        <v>0</v>
      </c>
      <c r="CS406" s="53">
        <f t="shared" si="964"/>
        <v>0</v>
      </c>
      <c r="CT406" s="53">
        <f t="shared" si="977"/>
        <v>0</v>
      </c>
      <c r="CU406" s="53">
        <f t="shared" si="978"/>
        <v>0</v>
      </c>
      <c r="CV406" s="53">
        <f t="shared" si="979"/>
        <v>0</v>
      </c>
      <c r="CW406" s="53">
        <f t="shared" si="980"/>
        <v>0</v>
      </c>
      <c r="CX406" s="53">
        <f t="shared" si="981"/>
        <v>0</v>
      </c>
      <c r="CY406" s="53">
        <f t="shared" si="982"/>
        <v>0</v>
      </c>
      <c r="CZ406" s="53">
        <f t="shared" si="983"/>
        <v>0</v>
      </c>
      <c r="DA406" s="53">
        <f t="shared" si="984"/>
        <v>0</v>
      </c>
      <c r="DB406" s="53">
        <f t="shared" si="985"/>
        <v>0</v>
      </c>
      <c r="DC406" s="53">
        <f t="shared" si="986"/>
        <v>0</v>
      </c>
      <c r="DD406" s="53">
        <f t="shared" si="987"/>
        <v>0</v>
      </c>
      <c r="DE406" s="10">
        <f t="shared" si="965"/>
        <v>0</v>
      </c>
      <c r="DF406" s="54">
        <f t="shared" si="966"/>
        <v>0</v>
      </c>
      <c r="DG406" s="10">
        <f t="shared" si="967"/>
        <v>0</v>
      </c>
      <c r="DH406" s="53" cm="1">
        <f t="array" aca="1" ref="DH406" ca="1">DE406*CELL("contents",$Q406)</f>
        <v>0</v>
      </c>
      <c r="DI406" s="53" cm="1">
        <f t="array" aca="1" ref="DI406" ca="1">DF406*CELL("contents",$Q406)</f>
        <v>0</v>
      </c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>
        <f t="shared" si="968"/>
        <v>0</v>
      </c>
      <c r="DW406" s="51">
        <f t="shared" si="969"/>
        <v>0</v>
      </c>
      <c r="DX406" s="53">
        <f t="shared" si="919"/>
        <v>0</v>
      </c>
      <c r="DY406" s="53">
        <f t="shared" si="920"/>
        <v>0</v>
      </c>
      <c r="DZ406" s="53">
        <f t="shared" si="921"/>
        <v>0</v>
      </c>
      <c r="EA406" s="53">
        <f t="shared" si="922"/>
        <v>0</v>
      </c>
      <c r="EB406" s="53">
        <f t="shared" si="923"/>
        <v>0</v>
      </c>
      <c r="EC406" s="53">
        <f t="shared" si="924"/>
        <v>0</v>
      </c>
      <c r="ED406" s="53">
        <f t="shared" si="925"/>
        <v>0</v>
      </c>
      <c r="EE406" s="53">
        <f t="shared" si="926"/>
        <v>0</v>
      </c>
      <c r="EF406" s="53">
        <f t="shared" si="927"/>
        <v>0</v>
      </c>
      <c r="EG406" s="53">
        <f t="shared" si="928"/>
        <v>0</v>
      </c>
      <c r="EH406" s="53">
        <f t="shared" si="929"/>
        <v>0</v>
      </c>
      <c r="EI406" s="53">
        <f t="shared" si="930"/>
        <v>0</v>
      </c>
      <c r="EJ406" s="10">
        <f t="shared" si="970"/>
        <v>0</v>
      </c>
      <c r="EK406" s="54">
        <f t="shared" si="971"/>
        <v>0</v>
      </c>
      <c r="EL406" s="10">
        <f t="shared" si="972"/>
        <v>0</v>
      </c>
      <c r="EM406" s="53" cm="1">
        <f t="array" aca="1" ref="EM406" ca="1">EJ406*CELL("contents",$Q406)</f>
        <v>0</v>
      </c>
      <c r="EN406" s="53" cm="1">
        <f t="array" aca="1" ref="EN406" ca="1">EK406*CELL("contents",$Q406)</f>
        <v>0</v>
      </c>
      <c r="EO406" s="11">
        <f t="shared" si="973"/>
        <v>3500</v>
      </c>
      <c r="EP406" s="2">
        <v>1</v>
      </c>
      <c r="EQ406" s="2">
        <f t="shared" ref="EQ406:ET406" si="993">EP406*1.0215</f>
        <v>1.0215000000000001</v>
      </c>
      <c r="ER406" s="2">
        <f t="shared" si="993"/>
        <v>1.0434622500000001</v>
      </c>
      <c r="ES406" s="2">
        <f t="shared" si="993"/>
        <v>1.0658966883750003</v>
      </c>
      <c r="ET406" s="2">
        <f t="shared" si="993"/>
        <v>1.0888134671750629</v>
      </c>
      <c r="EU406" s="53">
        <f t="shared" si="932"/>
        <v>0</v>
      </c>
      <c r="EV406" s="53">
        <f t="shared" si="975"/>
        <v>0</v>
      </c>
      <c r="EW406" s="69">
        <f t="shared" si="933"/>
        <v>0</v>
      </c>
      <c r="EX406" s="69">
        <f t="shared" si="934"/>
        <v>0</v>
      </c>
      <c r="EY406" s="9">
        <f t="shared" si="989"/>
        <v>0</v>
      </c>
      <c r="EZ406" s="9">
        <f t="shared" si="951"/>
        <v>0</v>
      </c>
      <c r="FA406" s="9">
        <f t="shared" si="952"/>
        <v>0</v>
      </c>
      <c r="FB406" s="9">
        <f t="shared" si="953"/>
        <v>0</v>
      </c>
      <c r="FC406" t="s">
        <v>1543</v>
      </c>
    </row>
    <row r="407" spans="1:159" x14ac:dyDescent="0.25">
      <c r="A407" s="2">
        <v>1.2</v>
      </c>
      <c r="B407" s="2" t="s">
        <v>940</v>
      </c>
      <c r="C407" s="4" t="s">
        <v>157</v>
      </c>
      <c r="D407" s="2" t="s">
        <v>941</v>
      </c>
      <c r="E407" s="5" t="s">
        <v>942</v>
      </c>
      <c r="F407" s="2"/>
      <c r="G407" s="4" t="s">
        <v>151</v>
      </c>
      <c r="H407" s="6" t="s">
        <v>163</v>
      </c>
      <c r="I407" s="4" t="s">
        <v>269</v>
      </c>
      <c r="J407" s="7" t="s">
        <v>154</v>
      </c>
      <c r="K407" s="75">
        <v>77</v>
      </c>
      <c r="L407" s="81">
        <v>77</v>
      </c>
      <c r="M407" s="57">
        <v>0</v>
      </c>
      <c r="N407" s="86">
        <v>0</v>
      </c>
      <c r="O407" s="6" t="s">
        <v>155</v>
      </c>
      <c r="P407" s="2" t="s">
        <v>356</v>
      </c>
      <c r="Q407" s="200">
        <f>VLOOKUP(P407,Contingencies!$A$2:$D$7,4,FALSE)</f>
        <v>0.35</v>
      </c>
      <c r="R407" s="53">
        <f t="shared" si="894"/>
        <v>2202.3539999999998</v>
      </c>
      <c r="S407" s="67">
        <f t="shared" si="935"/>
        <v>0</v>
      </c>
      <c r="T407" s="4"/>
      <c r="U407" s="46"/>
      <c r="V407" s="46"/>
      <c r="W407" s="46"/>
      <c r="X407" s="46"/>
      <c r="Y407" s="14">
        <v>20</v>
      </c>
      <c r="Z407" s="14">
        <v>20</v>
      </c>
      <c r="AA407" s="14">
        <v>20</v>
      </c>
      <c r="AB407" s="14">
        <v>20</v>
      </c>
      <c r="AC407" s="14"/>
      <c r="AD407" s="14"/>
      <c r="AE407" s="14"/>
      <c r="AF407" s="14"/>
      <c r="AG407" s="2">
        <f t="shared" si="936"/>
        <v>80</v>
      </c>
      <c r="AH407" s="51">
        <f t="shared" si="954"/>
        <v>0.53333333333333333</v>
      </c>
      <c r="AI407" s="53">
        <f t="shared" si="895"/>
        <v>0</v>
      </c>
      <c r="AJ407" s="53">
        <f t="shared" si="896"/>
        <v>0</v>
      </c>
      <c r="AK407" s="53">
        <f t="shared" si="897"/>
        <v>0</v>
      </c>
      <c r="AL407" s="53">
        <f t="shared" si="898"/>
        <v>0</v>
      </c>
      <c r="AM407" s="53">
        <f t="shared" si="899"/>
        <v>1573.1100000000001</v>
      </c>
      <c r="AN407" s="53">
        <f t="shared" si="900"/>
        <v>1573.1100000000001</v>
      </c>
      <c r="AO407" s="53">
        <f t="shared" si="901"/>
        <v>1573.1100000000001</v>
      </c>
      <c r="AP407" s="53">
        <f t="shared" si="902"/>
        <v>1573.1100000000001</v>
      </c>
      <c r="AQ407" s="53">
        <f t="shared" si="903"/>
        <v>0</v>
      </c>
      <c r="AR407" s="53">
        <f t="shared" si="904"/>
        <v>0</v>
      </c>
      <c r="AS407" s="53">
        <f t="shared" si="905"/>
        <v>0</v>
      </c>
      <c r="AT407" s="53">
        <f t="shared" si="906"/>
        <v>0</v>
      </c>
      <c r="AU407" s="10">
        <f t="shared" si="955"/>
        <v>6292.4400000000005</v>
      </c>
      <c r="AV407" s="54">
        <f t="shared" si="976"/>
        <v>0</v>
      </c>
      <c r="AW407" s="10">
        <f t="shared" si="956"/>
        <v>6292.4400000000005</v>
      </c>
      <c r="AX407" s="53" cm="1">
        <f t="array" aca="1" ref="AX407" ca="1">AU407*CELL("contents",$Q407)</f>
        <v>2202.3539999999998</v>
      </c>
      <c r="AY407" s="53" cm="1">
        <f t="array" aca="1" ref="AY407" ca="1">AV407*CELL("contents",$Q407)</f>
        <v>0</v>
      </c>
      <c r="AZ407" s="18"/>
      <c r="BA407" s="18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>
        <f t="shared" si="957"/>
        <v>0</v>
      </c>
      <c r="BM407" s="51">
        <f t="shared" si="958"/>
        <v>0</v>
      </c>
      <c r="BN407" s="53">
        <f t="shared" si="907"/>
        <v>0</v>
      </c>
      <c r="BO407" s="53">
        <f t="shared" si="908"/>
        <v>0</v>
      </c>
      <c r="BP407" s="53">
        <f t="shared" si="909"/>
        <v>0</v>
      </c>
      <c r="BQ407" s="53">
        <f t="shared" si="910"/>
        <v>0</v>
      </c>
      <c r="BR407" s="53">
        <f t="shared" si="911"/>
        <v>0</v>
      </c>
      <c r="BS407" s="53">
        <f t="shared" si="912"/>
        <v>0</v>
      </c>
      <c r="BT407" s="53">
        <f t="shared" si="913"/>
        <v>0</v>
      </c>
      <c r="BU407" s="53">
        <f t="shared" si="914"/>
        <v>0</v>
      </c>
      <c r="BV407" s="53">
        <f t="shared" si="915"/>
        <v>0</v>
      </c>
      <c r="BW407" s="53">
        <f t="shared" si="916"/>
        <v>0</v>
      </c>
      <c r="BX407" s="53">
        <f t="shared" si="917"/>
        <v>0</v>
      </c>
      <c r="BY407" s="53">
        <f t="shared" si="918"/>
        <v>0</v>
      </c>
      <c r="BZ407" s="10">
        <f t="shared" si="959"/>
        <v>0</v>
      </c>
      <c r="CA407" s="54">
        <f t="shared" si="960"/>
        <v>0</v>
      </c>
      <c r="CB407" s="10">
        <f t="shared" si="961"/>
        <v>0</v>
      </c>
      <c r="CC407" s="53" cm="1">
        <f t="array" aca="1" ref="CC407" ca="1">BZ407*CELL("contents",$Q407)</f>
        <v>0</v>
      </c>
      <c r="CD407" s="53" cm="1">
        <f t="array" aca="1" ref="CD407" ca="1">CA407*CELL("contents",$Q407)</f>
        <v>0</v>
      </c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>
        <f t="shared" si="962"/>
        <v>0</v>
      </c>
      <c r="CR407" s="51">
        <f t="shared" si="963"/>
        <v>0</v>
      </c>
      <c r="CS407" s="53">
        <f t="shared" si="964"/>
        <v>0</v>
      </c>
      <c r="CT407" s="53">
        <f t="shared" si="977"/>
        <v>0</v>
      </c>
      <c r="CU407" s="53">
        <f t="shared" si="978"/>
        <v>0</v>
      </c>
      <c r="CV407" s="53">
        <f t="shared" si="979"/>
        <v>0</v>
      </c>
      <c r="CW407" s="53">
        <f t="shared" si="980"/>
        <v>0</v>
      </c>
      <c r="CX407" s="53">
        <f t="shared" si="981"/>
        <v>0</v>
      </c>
      <c r="CY407" s="53">
        <f t="shared" si="982"/>
        <v>0</v>
      </c>
      <c r="CZ407" s="53">
        <f t="shared" si="983"/>
        <v>0</v>
      </c>
      <c r="DA407" s="53">
        <f t="shared" si="984"/>
        <v>0</v>
      </c>
      <c r="DB407" s="53">
        <f t="shared" si="985"/>
        <v>0</v>
      </c>
      <c r="DC407" s="53">
        <f t="shared" si="986"/>
        <v>0</v>
      </c>
      <c r="DD407" s="53">
        <f t="shared" si="987"/>
        <v>0</v>
      </c>
      <c r="DE407" s="10">
        <f t="shared" si="965"/>
        <v>0</v>
      </c>
      <c r="DF407" s="54">
        <f t="shared" si="966"/>
        <v>0</v>
      </c>
      <c r="DG407" s="10">
        <f t="shared" si="967"/>
        <v>0</v>
      </c>
      <c r="DH407" s="53" cm="1">
        <f t="array" aca="1" ref="DH407" ca="1">DE407*CELL("contents",$Q407)</f>
        <v>0</v>
      </c>
      <c r="DI407" s="53" cm="1">
        <f t="array" aca="1" ref="DI407" ca="1">DF407*CELL("contents",$Q407)</f>
        <v>0</v>
      </c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>
        <f t="shared" si="968"/>
        <v>0</v>
      </c>
      <c r="DW407" s="51">
        <f t="shared" si="969"/>
        <v>0</v>
      </c>
      <c r="DX407" s="53">
        <f t="shared" si="919"/>
        <v>0</v>
      </c>
      <c r="DY407" s="53">
        <f t="shared" si="920"/>
        <v>0</v>
      </c>
      <c r="DZ407" s="53">
        <f t="shared" si="921"/>
        <v>0</v>
      </c>
      <c r="EA407" s="53">
        <f t="shared" si="922"/>
        <v>0</v>
      </c>
      <c r="EB407" s="53">
        <f t="shared" si="923"/>
        <v>0</v>
      </c>
      <c r="EC407" s="53">
        <f t="shared" si="924"/>
        <v>0</v>
      </c>
      <c r="ED407" s="53">
        <f t="shared" si="925"/>
        <v>0</v>
      </c>
      <c r="EE407" s="53">
        <f t="shared" si="926"/>
        <v>0</v>
      </c>
      <c r="EF407" s="53">
        <f t="shared" si="927"/>
        <v>0</v>
      </c>
      <c r="EG407" s="53">
        <f t="shared" si="928"/>
        <v>0</v>
      </c>
      <c r="EH407" s="53">
        <f t="shared" si="929"/>
        <v>0</v>
      </c>
      <c r="EI407" s="53">
        <f t="shared" si="930"/>
        <v>0</v>
      </c>
      <c r="EJ407" s="10">
        <f t="shared" si="970"/>
        <v>0</v>
      </c>
      <c r="EK407" s="54">
        <f t="shared" si="971"/>
        <v>0</v>
      </c>
      <c r="EL407" s="10">
        <f t="shared" si="972"/>
        <v>0</v>
      </c>
      <c r="EM407" s="53" cm="1">
        <f t="array" aca="1" ref="EM407" ca="1">EJ407*CELL("contents",$Q407)</f>
        <v>0</v>
      </c>
      <c r="EN407" s="53" cm="1">
        <f t="array" aca="1" ref="EN407" ca="1">EK407*CELL("contents",$Q407)</f>
        <v>0</v>
      </c>
      <c r="EO407" s="11">
        <f t="shared" si="973"/>
        <v>6292.4400000000005</v>
      </c>
      <c r="EP407" s="2">
        <v>1</v>
      </c>
      <c r="EQ407" s="2">
        <f t="shared" ref="EQ407:ET407" si="994">EP407*1.0215</f>
        <v>1.0215000000000001</v>
      </c>
      <c r="ER407" s="2">
        <f t="shared" si="994"/>
        <v>1.0434622500000001</v>
      </c>
      <c r="ES407" s="2">
        <f t="shared" si="994"/>
        <v>1.0658966883750003</v>
      </c>
      <c r="ET407" s="2">
        <f t="shared" si="994"/>
        <v>1.0888134671750629</v>
      </c>
      <c r="EU407" s="53">
        <f t="shared" si="932"/>
        <v>6292.4400000000005</v>
      </c>
      <c r="EV407" s="53">
        <f t="shared" si="975"/>
        <v>0</v>
      </c>
      <c r="EW407" s="69">
        <f t="shared" si="933"/>
        <v>0</v>
      </c>
      <c r="EX407" s="69">
        <f t="shared" si="934"/>
        <v>0</v>
      </c>
      <c r="EY407" s="9">
        <f t="shared" si="989"/>
        <v>0</v>
      </c>
      <c r="EZ407" s="9">
        <f t="shared" si="951"/>
        <v>0</v>
      </c>
      <c r="FA407" s="9">
        <f t="shared" si="952"/>
        <v>0</v>
      </c>
      <c r="FB407" s="9">
        <f t="shared" si="953"/>
        <v>0</v>
      </c>
      <c r="FC407" t="s">
        <v>1543</v>
      </c>
    </row>
    <row r="408" spans="1:159" x14ac:dyDescent="0.25">
      <c r="A408" s="2">
        <v>1.2</v>
      </c>
      <c r="B408" s="2" t="s">
        <v>940</v>
      </c>
      <c r="C408" s="4" t="s">
        <v>157</v>
      </c>
      <c r="D408" s="2" t="s">
        <v>941</v>
      </c>
      <c r="E408" s="5" t="s">
        <v>942</v>
      </c>
      <c r="F408" s="2"/>
      <c r="G408" s="4" t="s">
        <v>151</v>
      </c>
      <c r="H408" s="6" t="s">
        <v>163</v>
      </c>
      <c r="I408" s="4" t="s">
        <v>167</v>
      </c>
      <c r="J408" s="7" t="s">
        <v>154</v>
      </c>
      <c r="K408" s="75">
        <v>115</v>
      </c>
      <c r="L408" s="81">
        <v>115</v>
      </c>
      <c r="M408" s="57">
        <v>0</v>
      </c>
      <c r="N408" s="86">
        <v>0</v>
      </c>
      <c r="O408" s="6" t="s">
        <v>155</v>
      </c>
      <c r="P408" s="2" t="s">
        <v>356</v>
      </c>
      <c r="Q408" s="200">
        <f>VLOOKUP(P408,Contingencies!$A$2:$D$7,4,FALSE)</f>
        <v>0.35</v>
      </c>
      <c r="R408" s="53">
        <f t="shared" si="894"/>
        <v>3289.23</v>
      </c>
      <c r="S408" s="67">
        <f t="shared" si="935"/>
        <v>0</v>
      </c>
      <c r="T408" s="4"/>
      <c r="U408" s="46"/>
      <c r="V408" s="46"/>
      <c r="W408" s="46"/>
      <c r="X408" s="46"/>
      <c r="Y408" s="14">
        <v>20</v>
      </c>
      <c r="Z408" s="14">
        <v>20</v>
      </c>
      <c r="AA408" s="14">
        <v>20</v>
      </c>
      <c r="AB408" s="14">
        <v>20</v>
      </c>
      <c r="AC408" s="14"/>
      <c r="AD408" s="14"/>
      <c r="AE408" s="14"/>
      <c r="AF408" s="14"/>
      <c r="AG408" s="2">
        <f t="shared" si="936"/>
        <v>80</v>
      </c>
      <c r="AH408" s="51">
        <f t="shared" si="954"/>
        <v>0.53333333333333333</v>
      </c>
      <c r="AI408" s="53">
        <f t="shared" si="895"/>
        <v>0</v>
      </c>
      <c r="AJ408" s="53">
        <f t="shared" si="896"/>
        <v>0</v>
      </c>
      <c r="AK408" s="53">
        <f t="shared" si="897"/>
        <v>0</v>
      </c>
      <c r="AL408" s="53">
        <f t="shared" si="898"/>
        <v>0</v>
      </c>
      <c r="AM408" s="53">
        <f t="shared" si="899"/>
        <v>2349.4500000000003</v>
      </c>
      <c r="AN408" s="53">
        <f t="shared" si="900"/>
        <v>2349.4500000000003</v>
      </c>
      <c r="AO408" s="53">
        <f t="shared" si="901"/>
        <v>2349.4500000000003</v>
      </c>
      <c r="AP408" s="53">
        <f t="shared" si="902"/>
        <v>2349.4500000000003</v>
      </c>
      <c r="AQ408" s="53">
        <f t="shared" si="903"/>
        <v>0</v>
      </c>
      <c r="AR408" s="53">
        <f t="shared" si="904"/>
        <v>0</v>
      </c>
      <c r="AS408" s="53">
        <f t="shared" si="905"/>
        <v>0</v>
      </c>
      <c r="AT408" s="53">
        <f t="shared" si="906"/>
        <v>0</v>
      </c>
      <c r="AU408" s="10">
        <f t="shared" si="955"/>
        <v>9397.8000000000011</v>
      </c>
      <c r="AV408" s="54">
        <f t="shared" si="976"/>
        <v>0</v>
      </c>
      <c r="AW408" s="10">
        <f t="shared" si="956"/>
        <v>9397.8000000000011</v>
      </c>
      <c r="AX408" s="53" cm="1">
        <f t="array" aca="1" ref="AX408" ca="1">AU408*CELL("contents",$Q408)</f>
        <v>3289.23</v>
      </c>
      <c r="AY408" s="53" cm="1">
        <f t="array" aca="1" ref="AY408" ca="1">AV408*CELL("contents",$Q408)</f>
        <v>0</v>
      </c>
      <c r="AZ408" s="18"/>
      <c r="BA408" s="18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>
        <f t="shared" si="957"/>
        <v>0</v>
      </c>
      <c r="BM408" s="51">
        <f t="shared" si="958"/>
        <v>0</v>
      </c>
      <c r="BN408" s="53">
        <f t="shared" si="907"/>
        <v>0</v>
      </c>
      <c r="BO408" s="53">
        <f t="shared" si="908"/>
        <v>0</v>
      </c>
      <c r="BP408" s="53">
        <f t="shared" si="909"/>
        <v>0</v>
      </c>
      <c r="BQ408" s="53">
        <f t="shared" si="910"/>
        <v>0</v>
      </c>
      <c r="BR408" s="53">
        <f t="shared" si="911"/>
        <v>0</v>
      </c>
      <c r="BS408" s="53">
        <f t="shared" si="912"/>
        <v>0</v>
      </c>
      <c r="BT408" s="53">
        <f t="shared" si="913"/>
        <v>0</v>
      </c>
      <c r="BU408" s="53">
        <f t="shared" si="914"/>
        <v>0</v>
      </c>
      <c r="BV408" s="53">
        <f t="shared" si="915"/>
        <v>0</v>
      </c>
      <c r="BW408" s="53">
        <f t="shared" si="916"/>
        <v>0</v>
      </c>
      <c r="BX408" s="53">
        <f t="shared" si="917"/>
        <v>0</v>
      </c>
      <c r="BY408" s="53">
        <f t="shared" si="918"/>
        <v>0</v>
      </c>
      <c r="BZ408" s="10">
        <f t="shared" si="959"/>
        <v>0</v>
      </c>
      <c r="CA408" s="54">
        <f t="shared" si="960"/>
        <v>0</v>
      </c>
      <c r="CB408" s="10">
        <f t="shared" si="961"/>
        <v>0</v>
      </c>
      <c r="CC408" s="53" cm="1">
        <f t="array" aca="1" ref="CC408" ca="1">BZ408*CELL("contents",$Q408)</f>
        <v>0</v>
      </c>
      <c r="CD408" s="53" cm="1">
        <f t="array" aca="1" ref="CD408" ca="1">CA408*CELL("contents",$Q408)</f>
        <v>0</v>
      </c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>
        <f t="shared" si="962"/>
        <v>0</v>
      </c>
      <c r="CR408" s="51">
        <f t="shared" si="963"/>
        <v>0</v>
      </c>
      <c r="CS408" s="53">
        <f t="shared" si="964"/>
        <v>0</v>
      </c>
      <c r="CT408" s="53">
        <f t="shared" si="977"/>
        <v>0</v>
      </c>
      <c r="CU408" s="53">
        <f t="shared" si="978"/>
        <v>0</v>
      </c>
      <c r="CV408" s="53">
        <f t="shared" si="979"/>
        <v>0</v>
      </c>
      <c r="CW408" s="53">
        <f t="shared" si="980"/>
        <v>0</v>
      </c>
      <c r="CX408" s="53">
        <f t="shared" si="981"/>
        <v>0</v>
      </c>
      <c r="CY408" s="53">
        <f t="shared" si="982"/>
        <v>0</v>
      </c>
      <c r="CZ408" s="53">
        <f t="shared" si="983"/>
        <v>0</v>
      </c>
      <c r="DA408" s="53">
        <f t="shared" si="984"/>
        <v>0</v>
      </c>
      <c r="DB408" s="53">
        <f t="shared" si="985"/>
        <v>0</v>
      </c>
      <c r="DC408" s="53">
        <f t="shared" si="986"/>
        <v>0</v>
      </c>
      <c r="DD408" s="53">
        <f t="shared" si="987"/>
        <v>0</v>
      </c>
      <c r="DE408" s="10">
        <f t="shared" si="965"/>
        <v>0</v>
      </c>
      <c r="DF408" s="54">
        <f t="shared" si="966"/>
        <v>0</v>
      </c>
      <c r="DG408" s="10">
        <f t="shared" si="967"/>
        <v>0</v>
      </c>
      <c r="DH408" s="53" cm="1">
        <f t="array" aca="1" ref="DH408" ca="1">DE408*CELL("contents",$Q408)</f>
        <v>0</v>
      </c>
      <c r="DI408" s="53" cm="1">
        <f t="array" aca="1" ref="DI408" ca="1">DF408*CELL("contents",$Q408)</f>
        <v>0</v>
      </c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>
        <f t="shared" si="968"/>
        <v>0</v>
      </c>
      <c r="DW408" s="51">
        <f t="shared" si="969"/>
        <v>0</v>
      </c>
      <c r="DX408" s="53">
        <f t="shared" si="919"/>
        <v>0</v>
      </c>
      <c r="DY408" s="53">
        <f t="shared" si="920"/>
        <v>0</v>
      </c>
      <c r="DZ408" s="53">
        <f t="shared" si="921"/>
        <v>0</v>
      </c>
      <c r="EA408" s="53">
        <f t="shared" si="922"/>
        <v>0</v>
      </c>
      <c r="EB408" s="53">
        <f t="shared" si="923"/>
        <v>0</v>
      </c>
      <c r="EC408" s="53">
        <f t="shared" si="924"/>
        <v>0</v>
      </c>
      <c r="ED408" s="53">
        <f t="shared" si="925"/>
        <v>0</v>
      </c>
      <c r="EE408" s="53">
        <f t="shared" si="926"/>
        <v>0</v>
      </c>
      <c r="EF408" s="53">
        <f t="shared" si="927"/>
        <v>0</v>
      </c>
      <c r="EG408" s="53">
        <f t="shared" si="928"/>
        <v>0</v>
      </c>
      <c r="EH408" s="53">
        <f t="shared" si="929"/>
        <v>0</v>
      </c>
      <c r="EI408" s="53">
        <f t="shared" si="930"/>
        <v>0</v>
      </c>
      <c r="EJ408" s="10">
        <f t="shared" si="970"/>
        <v>0</v>
      </c>
      <c r="EK408" s="54">
        <f t="shared" si="971"/>
        <v>0</v>
      </c>
      <c r="EL408" s="10">
        <f t="shared" si="972"/>
        <v>0</v>
      </c>
      <c r="EM408" s="53" cm="1">
        <f t="array" aca="1" ref="EM408" ca="1">EJ408*CELL("contents",$Q408)</f>
        <v>0</v>
      </c>
      <c r="EN408" s="53" cm="1">
        <f t="array" aca="1" ref="EN408" ca="1">EK408*CELL("contents",$Q408)</f>
        <v>0</v>
      </c>
      <c r="EO408" s="11">
        <f t="shared" si="973"/>
        <v>9397.8000000000011</v>
      </c>
      <c r="EP408" s="2">
        <v>1</v>
      </c>
      <c r="EQ408" s="2">
        <f t="shared" ref="EQ408:ET408" si="995">EP408*1.0215</f>
        <v>1.0215000000000001</v>
      </c>
      <c r="ER408" s="2">
        <f t="shared" si="995"/>
        <v>1.0434622500000001</v>
      </c>
      <c r="ES408" s="2">
        <f t="shared" si="995"/>
        <v>1.0658966883750003</v>
      </c>
      <c r="ET408" s="2">
        <f t="shared" si="995"/>
        <v>1.0888134671750629</v>
      </c>
      <c r="EU408" s="53">
        <f t="shared" si="932"/>
        <v>9397.8000000000011</v>
      </c>
      <c r="EV408" s="53">
        <f t="shared" si="975"/>
        <v>0</v>
      </c>
      <c r="EW408" s="69">
        <f t="shared" si="933"/>
        <v>0</v>
      </c>
      <c r="EX408" s="69">
        <f t="shared" si="934"/>
        <v>0</v>
      </c>
      <c r="EY408" s="9">
        <f t="shared" si="989"/>
        <v>0</v>
      </c>
      <c r="EZ408" s="9">
        <f t="shared" si="951"/>
        <v>0</v>
      </c>
      <c r="FA408" s="9">
        <f t="shared" si="952"/>
        <v>0</v>
      </c>
      <c r="FB408" s="9">
        <f t="shared" si="953"/>
        <v>0</v>
      </c>
      <c r="FC408" t="s">
        <v>1543</v>
      </c>
    </row>
    <row r="409" spans="1:159" x14ac:dyDescent="0.25">
      <c r="A409" s="2">
        <v>1.2</v>
      </c>
      <c r="B409" s="2" t="s">
        <v>940</v>
      </c>
      <c r="C409" s="4" t="s">
        <v>157</v>
      </c>
      <c r="D409" s="2" t="s">
        <v>941</v>
      </c>
      <c r="E409" s="5" t="s">
        <v>942</v>
      </c>
      <c r="F409" s="2"/>
      <c r="G409" s="4" t="s">
        <v>347</v>
      </c>
      <c r="H409" s="6" t="s">
        <v>347</v>
      </c>
      <c r="I409" s="4"/>
      <c r="J409" s="4" t="s">
        <v>154</v>
      </c>
      <c r="K409" s="75"/>
      <c r="L409" s="80">
        <v>1</v>
      </c>
      <c r="M409" s="57">
        <v>0</v>
      </c>
      <c r="N409" s="86">
        <v>0.53</v>
      </c>
      <c r="O409" s="6" t="s">
        <v>155</v>
      </c>
      <c r="P409" s="2" t="s">
        <v>356</v>
      </c>
      <c r="Q409" s="200">
        <f>VLOOKUP(P409,Contingencies!$A$2:$D$7,4,FALSE)</f>
        <v>0.35</v>
      </c>
      <c r="R409" s="53">
        <f t="shared" si="894"/>
        <v>3500</v>
      </c>
      <c r="S409" s="67">
        <f t="shared" si="935"/>
        <v>0</v>
      </c>
      <c r="T409" s="4"/>
      <c r="U409" s="46"/>
      <c r="V409" s="46"/>
      <c r="W409" s="46"/>
      <c r="X409" s="46"/>
      <c r="Y409" s="14">
        <v>2500</v>
      </c>
      <c r="Z409" s="14">
        <v>2500</v>
      </c>
      <c r="AA409" s="14">
        <v>2500</v>
      </c>
      <c r="AB409" s="14">
        <v>2500</v>
      </c>
      <c r="AC409" s="14"/>
      <c r="AD409" s="14"/>
      <c r="AE409" s="14"/>
      <c r="AF409" s="14"/>
      <c r="AG409" s="2">
        <f t="shared" si="936"/>
        <v>0</v>
      </c>
      <c r="AH409" s="51">
        <f t="shared" si="954"/>
        <v>0</v>
      </c>
      <c r="AI409" s="53">
        <f t="shared" si="895"/>
        <v>0</v>
      </c>
      <c r="AJ409" s="53">
        <f t="shared" si="896"/>
        <v>0</v>
      </c>
      <c r="AK409" s="53">
        <f t="shared" si="897"/>
        <v>0</v>
      </c>
      <c r="AL409" s="53">
        <f t="shared" si="898"/>
        <v>0</v>
      </c>
      <c r="AM409" s="53">
        <f t="shared" si="899"/>
        <v>2500</v>
      </c>
      <c r="AN409" s="53">
        <f t="shared" si="900"/>
        <v>2500</v>
      </c>
      <c r="AO409" s="53">
        <f t="shared" si="901"/>
        <v>2500</v>
      </c>
      <c r="AP409" s="53">
        <f t="shared" si="902"/>
        <v>2500</v>
      </c>
      <c r="AQ409" s="53">
        <f t="shared" si="903"/>
        <v>0</v>
      </c>
      <c r="AR409" s="53">
        <f t="shared" si="904"/>
        <v>0</v>
      </c>
      <c r="AS409" s="53">
        <f t="shared" si="905"/>
        <v>0</v>
      </c>
      <c r="AT409" s="53">
        <f t="shared" si="906"/>
        <v>0</v>
      </c>
      <c r="AU409" s="10">
        <f t="shared" si="955"/>
        <v>10000</v>
      </c>
      <c r="AV409" s="54">
        <f t="shared" si="976"/>
        <v>0</v>
      </c>
      <c r="AW409" s="10">
        <f t="shared" si="956"/>
        <v>10000</v>
      </c>
      <c r="AX409" s="53" cm="1">
        <f t="array" aca="1" ref="AX409" ca="1">AU409*CELL("contents",$Q409)</f>
        <v>3500</v>
      </c>
      <c r="AY409" s="53" cm="1">
        <f t="array" aca="1" ref="AY409" ca="1">AV409*CELL("contents",$Q409)</f>
        <v>0</v>
      </c>
      <c r="AZ409" s="18"/>
      <c r="BA409" s="18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>
        <f t="shared" si="957"/>
        <v>0</v>
      </c>
      <c r="BM409" s="51">
        <f t="shared" si="958"/>
        <v>0</v>
      </c>
      <c r="BN409" s="53">
        <f t="shared" si="907"/>
        <v>0</v>
      </c>
      <c r="BO409" s="53">
        <f t="shared" si="908"/>
        <v>0</v>
      </c>
      <c r="BP409" s="53">
        <f t="shared" si="909"/>
        <v>0</v>
      </c>
      <c r="BQ409" s="53">
        <f t="shared" si="910"/>
        <v>0</v>
      </c>
      <c r="BR409" s="53">
        <f t="shared" si="911"/>
        <v>0</v>
      </c>
      <c r="BS409" s="53">
        <f t="shared" si="912"/>
        <v>0</v>
      </c>
      <c r="BT409" s="53">
        <f t="shared" si="913"/>
        <v>0</v>
      </c>
      <c r="BU409" s="53">
        <f t="shared" si="914"/>
        <v>0</v>
      </c>
      <c r="BV409" s="53">
        <f t="shared" si="915"/>
        <v>0</v>
      </c>
      <c r="BW409" s="53">
        <f t="shared" si="916"/>
        <v>0</v>
      </c>
      <c r="BX409" s="53">
        <f t="shared" si="917"/>
        <v>0</v>
      </c>
      <c r="BY409" s="53">
        <f t="shared" si="918"/>
        <v>0</v>
      </c>
      <c r="BZ409" s="10">
        <f t="shared" si="959"/>
        <v>0</v>
      </c>
      <c r="CA409" s="54">
        <f t="shared" si="960"/>
        <v>0</v>
      </c>
      <c r="CB409" s="10">
        <f t="shared" si="961"/>
        <v>0</v>
      </c>
      <c r="CC409" s="53" cm="1">
        <f t="array" aca="1" ref="CC409" ca="1">BZ409*CELL("contents",$Q409)</f>
        <v>0</v>
      </c>
      <c r="CD409" s="53" cm="1">
        <f t="array" aca="1" ref="CD409" ca="1">CA409*CELL("contents",$Q409)</f>
        <v>0</v>
      </c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>
        <f t="shared" si="962"/>
        <v>0</v>
      </c>
      <c r="CR409" s="51">
        <f t="shared" si="963"/>
        <v>0</v>
      </c>
      <c r="CS409" s="53">
        <f t="shared" si="964"/>
        <v>0</v>
      </c>
      <c r="CT409" s="53">
        <f t="shared" si="977"/>
        <v>0</v>
      </c>
      <c r="CU409" s="53">
        <f t="shared" si="978"/>
        <v>0</v>
      </c>
      <c r="CV409" s="53">
        <f t="shared" si="979"/>
        <v>0</v>
      </c>
      <c r="CW409" s="53">
        <f t="shared" si="980"/>
        <v>0</v>
      </c>
      <c r="CX409" s="53">
        <f t="shared" si="981"/>
        <v>0</v>
      </c>
      <c r="CY409" s="53">
        <f t="shared" si="982"/>
        <v>0</v>
      </c>
      <c r="CZ409" s="53">
        <f t="shared" si="983"/>
        <v>0</v>
      </c>
      <c r="DA409" s="53">
        <f t="shared" si="984"/>
        <v>0</v>
      </c>
      <c r="DB409" s="53">
        <f t="shared" si="985"/>
        <v>0</v>
      </c>
      <c r="DC409" s="53">
        <f t="shared" si="986"/>
        <v>0</v>
      </c>
      <c r="DD409" s="53">
        <f t="shared" si="987"/>
        <v>0</v>
      </c>
      <c r="DE409" s="10">
        <f t="shared" si="965"/>
        <v>0</v>
      </c>
      <c r="DF409" s="54">
        <f t="shared" si="966"/>
        <v>0</v>
      </c>
      <c r="DG409" s="10">
        <f t="shared" si="967"/>
        <v>0</v>
      </c>
      <c r="DH409" s="53" cm="1">
        <f t="array" aca="1" ref="DH409" ca="1">DE409*CELL("contents",$Q409)</f>
        <v>0</v>
      </c>
      <c r="DI409" s="53" cm="1">
        <f t="array" aca="1" ref="DI409" ca="1">DF409*CELL("contents",$Q409)</f>
        <v>0</v>
      </c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>
        <f t="shared" si="968"/>
        <v>0</v>
      </c>
      <c r="DW409" s="51">
        <f t="shared" si="969"/>
        <v>0</v>
      </c>
      <c r="DX409" s="53">
        <f t="shared" si="919"/>
        <v>0</v>
      </c>
      <c r="DY409" s="53">
        <f t="shared" si="920"/>
        <v>0</v>
      </c>
      <c r="DZ409" s="53">
        <f t="shared" si="921"/>
        <v>0</v>
      </c>
      <c r="EA409" s="53">
        <f t="shared" si="922"/>
        <v>0</v>
      </c>
      <c r="EB409" s="53">
        <f t="shared" si="923"/>
        <v>0</v>
      </c>
      <c r="EC409" s="53">
        <f t="shared" si="924"/>
        <v>0</v>
      </c>
      <c r="ED409" s="53">
        <f t="shared" si="925"/>
        <v>0</v>
      </c>
      <c r="EE409" s="53">
        <f t="shared" si="926"/>
        <v>0</v>
      </c>
      <c r="EF409" s="53">
        <f t="shared" si="927"/>
        <v>0</v>
      </c>
      <c r="EG409" s="53">
        <f t="shared" si="928"/>
        <v>0</v>
      </c>
      <c r="EH409" s="53">
        <f t="shared" si="929"/>
        <v>0</v>
      </c>
      <c r="EI409" s="53">
        <f t="shared" si="930"/>
        <v>0</v>
      </c>
      <c r="EJ409" s="10">
        <f t="shared" si="970"/>
        <v>0</v>
      </c>
      <c r="EK409" s="54">
        <f t="shared" si="971"/>
        <v>0</v>
      </c>
      <c r="EL409" s="10">
        <f t="shared" si="972"/>
        <v>0</v>
      </c>
      <c r="EM409" s="53" cm="1">
        <f t="array" aca="1" ref="EM409" ca="1">EJ409*CELL("contents",$Q409)</f>
        <v>0</v>
      </c>
      <c r="EN409" s="53" cm="1">
        <f t="array" aca="1" ref="EN409" ca="1">EK409*CELL("contents",$Q409)</f>
        <v>0</v>
      </c>
      <c r="EO409" s="11">
        <f t="shared" si="973"/>
        <v>10000</v>
      </c>
      <c r="EP409" s="2">
        <v>1</v>
      </c>
      <c r="EQ409" s="2">
        <f t="shared" ref="EQ409:ET409" si="996">EP409*1.0215</f>
        <v>1.0215000000000001</v>
      </c>
      <c r="ER409" s="2">
        <f t="shared" si="996"/>
        <v>1.0434622500000001</v>
      </c>
      <c r="ES409" s="2">
        <f t="shared" si="996"/>
        <v>1.0658966883750003</v>
      </c>
      <c r="ET409" s="2">
        <f t="shared" si="996"/>
        <v>1.0888134671750629</v>
      </c>
      <c r="EU409" s="53">
        <f t="shared" si="932"/>
        <v>0</v>
      </c>
      <c r="EV409" s="53">
        <f t="shared" si="975"/>
        <v>0</v>
      </c>
      <c r="EW409" s="69">
        <f t="shared" si="933"/>
        <v>0</v>
      </c>
      <c r="EX409" s="69">
        <f t="shared" si="934"/>
        <v>0</v>
      </c>
      <c r="EY409" s="9">
        <f t="shared" si="989"/>
        <v>0</v>
      </c>
      <c r="EZ409" s="9">
        <f t="shared" si="951"/>
        <v>0</v>
      </c>
      <c r="FA409" s="9">
        <f t="shared" si="952"/>
        <v>0</v>
      </c>
      <c r="FB409" s="9">
        <f t="shared" si="953"/>
        <v>0</v>
      </c>
      <c r="FC409" t="s">
        <v>1543</v>
      </c>
    </row>
    <row r="410" spans="1:159" x14ac:dyDescent="0.25">
      <c r="A410" s="2">
        <v>1.2</v>
      </c>
      <c r="B410" s="2" t="s">
        <v>943</v>
      </c>
      <c r="C410" s="4" t="s">
        <v>157</v>
      </c>
      <c r="D410" s="2" t="s">
        <v>944</v>
      </c>
      <c r="E410" s="5" t="s">
        <v>945</v>
      </c>
      <c r="F410" s="2"/>
      <c r="G410" s="4" t="s">
        <v>151</v>
      </c>
      <c r="H410" s="6" t="s">
        <v>163</v>
      </c>
      <c r="I410" s="4" t="s">
        <v>269</v>
      </c>
      <c r="J410" s="7" t="s">
        <v>154</v>
      </c>
      <c r="K410" s="75">
        <v>77</v>
      </c>
      <c r="L410" s="81">
        <v>77</v>
      </c>
      <c r="M410" s="57">
        <v>0</v>
      </c>
      <c r="N410" s="86">
        <v>0</v>
      </c>
      <c r="O410" s="6" t="s">
        <v>155</v>
      </c>
      <c r="P410" s="2" t="s">
        <v>356</v>
      </c>
      <c r="Q410" s="200">
        <f>VLOOKUP(P410,Contingencies!$A$2:$D$7,4,FALSE)</f>
        <v>0.35</v>
      </c>
      <c r="R410" s="53">
        <f t="shared" si="894"/>
        <v>2249.7046110000001</v>
      </c>
      <c r="S410" s="67">
        <f t="shared" si="935"/>
        <v>0</v>
      </c>
      <c r="T410" s="4"/>
      <c r="U410" s="23"/>
      <c r="V410" s="23"/>
      <c r="W410" s="23"/>
      <c r="X410" s="23"/>
      <c r="Y410" s="23"/>
      <c r="Z410" s="23"/>
      <c r="AA410" s="18"/>
      <c r="AB410" s="18"/>
      <c r="AC410" s="18"/>
      <c r="AD410" s="18"/>
      <c r="AE410" s="18"/>
      <c r="AF410" s="18"/>
      <c r="AG410" s="2">
        <f t="shared" si="936"/>
        <v>0</v>
      </c>
      <c r="AH410" s="51">
        <f t="shared" si="954"/>
        <v>0</v>
      </c>
      <c r="AI410" s="53">
        <f t="shared" si="895"/>
        <v>0</v>
      </c>
      <c r="AJ410" s="53">
        <f t="shared" si="896"/>
        <v>0</v>
      </c>
      <c r="AK410" s="53">
        <f t="shared" si="897"/>
        <v>0</v>
      </c>
      <c r="AL410" s="53">
        <f t="shared" si="898"/>
        <v>0</v>
      </c>
      <c r="AM410" s="53">
        <f t="shared" si="899"/>
        <v>0</v>
      </c>
      <c r="AN410" s="53">
        <f t="shared" si="900"/>
        <v>0</v>
      </c>
      <c r="AO410" s="53">
        <f t="shared" si="901"/>
        <v>0</v>
      </c>
      <c r="AP410" s="53">
        <f t="shared" si="902"/>
        <v>0</v>
      </c>
      <c r="AQ410" s="53">
        <f t="shared" si="903"/>
        <v>0</v>
      </c>
      <c r="AR410" s="53">
        <f t="shared" si="904"/>
        <v>0</v>
      </c>
      <c r="AS410" s="53">
        <f t="shared" si="905"/>
        <v>0</v>
      </c>
      <c r="AT410" s="53">
        <f t="shared" si="906"/>
        <v>0</v>
      </c>
      <c r="AU410" s="10">
        <f t="shared" si="955"/>
        <v>0</v>
      </c>
      <c r="AV410" s="54">
        <f t="shared" si="976"/>
        <v>0</v>
      </c>
      <c r="AW410" s="10">
        <f t="shared" si="956"/>
        <v>0</v>
      </c>
      <c r="AX410" s="53" cm="1">
        <f t="array" aca="1" ref="AX410" ca="1">AU410*CELL("contents",$Q410)</f>
        <v>0</v>
      </c>
      <c r="AY410" s="53" cm="1">
        <f t="array" aca="1" ref="AY410" ca="1">AV410*CELL("contents",$Q410)</f>
        <v>0</v>
      </c>
      <c r="AZ410" s="14"/>
      <c r="BA410" s="14"/>
      <c r="BB410" s="4"/>
      <c r="BC410" s="4"/>
      <c r="BD410" s="14">
        <v>20</v>
      </c>
      <c r="BE410" s="14">
        <v>20</v>
      </c>
      <c r="BF410" s="14">
        <v>20</v>
      </c>
      <c r="BG410" s="14">
        <v>20</v>
      </c>
      <c r="BH410" s="4"/>
      <c r="BI410" s="4"/>
      <c r="BJ410" s="4"/>
      <c r="BK410" s="4"/>
      <c r="BL410" s="2">
        <f t="shared" si="957"/>
        <v>80</v>
      </c>
      <c r="BM410" s="51">
        <f t="shared" si="958"/>
        <v>0.53333333333333333</v>
      </c>
      <c r="BN410" s="53">
        <f t="shared" si="907"/>
        <v>0</v>
      </c>
      <c r="BO410" s="53">
        <f t="shared" si="908"/>
        <v>0</v>
      </c>
      <c r="BP410" s="53">
        <f t="shared" si="909"/>
        <v>0</v>
      </c>
      <c r="BQ410" s="53">
        <f t="shared" si="910"/>
        <v>0</v>
      </c>
      <c r="BR410" s="53">
        <f t="shared" si="911"/>
        <v>1606.9318650000002</v>
      </c>
      <c r="BS410" s="53">
        <f t="shared" si="912"/>
        <v>1606.9318650000002</v>
      </c>
      <c r="BT410" s="53">
        <f t="shared" si="913"/>
        <v>1606.9318650000002</v>
      </c>
      <c r="BU410" s="53">
        <f t="shared" si="914"/>
        <v>1606.9318650000002</v>
      </c>
      <c r="BV410" s="53">
        <f t="shared" si="915"/>
        <v>0</v>
      </c>
      <c r="BW410" s="53">
        <f t="shared" si="916"/>
        <v>0</v>
      </c>
      <c r="BX410" s="53">
        <f t="shared" si="917"/>
        <v>0</v>
      </c>
      <c r="BY410" s="53">
        <f t="shared" si="918"/>
        <v>0</v>
      </c>
      <c r="BZ410" s="10">
        <f t="shared" si="959"/>
        <v>6427.727460000001</v>
      </c>
      <c r="CA410" s="54">
        <f t="shared" si="960"/>
        <v>0</v>
      </c>
      <c r="CB410" s="10">
        <f t="shared" si="961"/>
        <v>6427.727460000001</v>
      </c>
      <c r="CC410" s="53" cm="1">
        <f t="array" aca="1" ref="CC410" ca="1">BZ410*CELL("contents",$Q410)</f>
        <v>2249.7046110000001</v>
      </c>
      <c r="CD410" s="53" cm="1">
        <f t="array" aca="1" ref="CD410" ca="1">CA410*CELL("contents",$Q410)</f>
        <v>0</v>
      </c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>
        <f t="shared" si="962"/>
        <v>0</v>
      </c>
      <c r="CR410" s="51">
        <f t="shared" si="963"/>
        <v>0</v>
      </c>
      <c r="CS410" s="53">
        <f t="shared" si="964"/>
        <v>0</v>
      </c>
      <c r="CT410" s="53">
        <f t="shared" si="977"/>
        <v>0</v>
      </c>
      <c r="CU410" s="53">
        <f t="shared" si="978"/>
        <v>0</v>
      </c>
      <c r="CV410" s="53">
        <f t="shared" si="979"/>
        <v>0</v>
      </c>
      <c r="CW410" s="53">
        <f t="shared" si="980"/>
        <v>0</v>
      </c>
      <c r="CX410" s="53">
        <f t="shared" si="981"/>
        <v>0</v>
      </c>
      <c r="CY410" s="53">
        <f t="shared" si="982"/>
        <v>0</v>
      </c>
      <c r="CZ410" s="53">
        <f t="shared" si="983"/>
        <v>0</v>
      </c>
      <c r="DA410" s="53">
        <f t="shared" si="984"/>
        <v>0</v>
      </c>
      <c r="DB410" s="53">
        <f t="shared" si="985"/>
        <v>0</v>
      </c>
      <c r="DC410" s="53">
        <f t="shared" si="986"/>
        <v>0</v>
      </c>
      <c r="DD410" s="53">
        <f t="shared" si="987"/>
        <v>0</v>
      </c>
      <c r="DE410" s="10">
        <f t="shared" si="965"/>
        <v>0</v>
      </c>
      <c r="DF410" s="54">
        <f t="shared" si="966"/>
        <v>0</v>
      </c>
      <c r="DG410" s="10">
        <f t="shared" si="967"/>
        <v>0</v>
      </c>
      <c r="DH410" s="53" cm="1">
        <f t="array" aca="1" ref="DH410" ca="1">DE410*CELL("contents",$Q410)</f>
        <v>0</v>
      </c>
      <c r="DI410" s="53" cm="1">
        <f t="array" aca="1" ref="DI410" ca="1">DF410*CELL("contents",$Q410)</f>
        <v>0</v>
      </c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>
        <f t="shared" si="968"/>
        <v>0</v>
      </c>
      <c r="DW410" s="51">
        <f t="shared" si="969"/>
        <v>0</v>
      </c>
      <c r="DX410" s="53">
        <f t="shared" si="919"/>
        <v>0</v>
      </c>
      <c r="DY410" s="53">
        <f t="shared" si="920"/>
        <v>0</v>
      </c>
      <c r="DZ410" s="53">
        <f t="shared" si="921"/>
        <v>0</v>
      </c>
      <c r="EA410" s="53">
        <f t="shared" si="922"/>
        <v>0</v>
      </c>
      <c r="EB410" s="53">
        <f t="shared" si="923"/>
        <v>0</v>
      </c>
      <c r="EC410" s="53">
        <f t="shared" si="924"/>
        <v>0</v>
      </c>
      <c r="ED410" s="53">
        <f t="shared" si="925"/>
        <v>0</v>
      </c>
      <c r="EE410" s="53">
        <f t="shared" si="926"/>
        <v>0</v>
      </c>
      <c r="EF410" s="53">
        <f t="shared" si="927"/>
        <v>0</v>
      </c>
      <c r="EG410" s="53">
        <f t="shared" si="928"/>
        <v>0</v>
      </c>
      <c r="EH410" s="53">
        <f t="shared" si="929"/>
        <v>0</v>
      </c>
      <c r="EI410" s="53">
        <f t="shared" si="930"/>
        <v>0</v>
      </c>
      <c r="EJ410" s="10">
        <f t="shared" si="970"/>
        <v>0</v>
      </c>
      <c r="EK410" s="54">
        <f t="shared" si="971"/>
        <v>0</v>
      </c>
      <c r="EL410" s="10">
        <f t="shared" si="972"/>
        <v>0</v>
      </c>
      <c r="EM410" s="53" cm="1">
        <f t="array" aca="1" ref="EM410" ca="1">EJ410*CELL("contents",$Q410)</f>
        <v>0</v>
      </c>
      <c r="EN410" s="53" cm="1">
        <f t="array" aca="1" ref="EN410" ca="1">EK410*CELL("contents",$Q410)</f>
        <v>0</v>
      </c>
      <c r="EO410" s="11">
        <f t="shared" si="973"/>
        <v>6427.727460000001</v>
      </c>
      <c r="EP410" s="2">
        <v>1</v>
      </c>
      <c r="EQ410" s="2">
        <f t="shared" ref="EQ410:ET410" si="997">EP410*1.0215</f>
        <v>1.0215000000000001</v>
      </c>
      <c r="ER410" s="2">
        <f t="shared" si="997"/>
        <v>1.0434622500000001</v>
      </c>
      <c r="ES410" s="2">
        <f t="shared" si="997"/>
        <v>1.0658966883750003</v>
      </c>
      <c r="ET410" s="2">
        <f t="shared" si="997"/>
        <v>1.0888134671750629</v>
      </c>
      <c r="EU410" s="53">
        <f t="shared" si="932"/>
        <v>0</v>
      </c>
      <c r="EV410" s="53">
        <f t="shared" si="975"/>
        <v>6427.727460000001</v>
      </c>
      <c r="EW410" s="69">
        <f t="shared" si="933"/>
        <v>0</v>
      </c>
      <c r="EX410" s="69">
        <f t="shared" si="934"/>
        <v>0</v>
      </c>
      <c r="EY410" s="9">
        <f t="shared" si="989"/>
        <v>0</v>
      </c>
      <c r="EZ410" s="9">
        <f t="shared" si="951"/>
        <v>0</v>
      </c>
      <c r="FA410" s="9">
        <f t="shared" si="952"/>
        <v>0</v>
      </c>
      <c r="FB410" s="9">
        <f t="shared" si="953"/>
        <v>0</v>
      </c>
      <c r="FC410" t="s">
        <v>1543</v>
      </c>
    </row>
    <row r="411" spans="1:159" x14ac:dyDescent="0.25">
      <c r="A411" s="2">
        <v>1.2</v>
      </c>
      <c r="B411" s="2" t="s">
        <v>943</v>
      </c>
      <c r="C411" s="4" t="s">
        <v>157</v>
      </c>
      <c r="D411" s="2" t="s">
        <v>944</v>
      </c>
      <c r="E411" s="5" t="s">
        <v>945</v>
      </c>
      <c r="F411" s="2"/>
      <c r="G411" s="4" t="s">
        <v>151</v>
      </c>
      <c r="H411" s="6" t="s">
        <v>163</v>
      </c>
      <c r="I411" s="4" t="s">
        <v>167</v>
      </c>
      <c r="J411" s="7" t="s">
        <v>154</v>
      </c>
      <c r="K411" s="75">
        <v>115</v>
      </c>
      <c r="L411" s="81">
        <v>115</v>
      </c>
      <c r="M411" s="57">
        <v>0</v>
      </c>
      <c r="N411" s="86">
        <v>0</v>
      </c>
      <c r="O411" s="6" t="s">
        <v>155</v>
      </c>
      <c r="P411" s="2" t="s">
        <v>356</v>
      </c>
      <c r="Q411" s="200">
        <f>VLOOKUP(P411,Contingencies!$A$2:$D$7,4,FALSE)</f>
        <v>0.35</v>
      </c>
      <c r="R411" s="53">
        <f t="shared" si="894"/>
        <v>3359.9484450000004</v>
      </c>
      <c r="S411" s="67">
        <f t="shared" si="935"/>
        <v>0</v>
      </c>
      <c r="T411" s="4"/>
      <c r="U411" s="23"/>
      <c r="V411" s="23"/>
      <c r="W411" s="23"/>
      <c r="X411" s="23"/>
      <c r="Y411" s="23"/>
      <c r="Z411" s="23"/>
      <c r="AA411" s="18"/>
      <c r="AB411" s="18"/>
      <c r="AC411" s="18"/>
      <c r="AD411" s="18"/>
      <c r="AE411" s="18"/>
      <c r="AF411" s="18"/>
      <c r="AG411" s="2">
        <f t="shared" si="936"/>
        <v>0</v>
      </c>
      <c r="AH411" s="51">
        <f t="shared" si="954"/>
        <v>0</v>
      </c>
      <c r="AI411" s="53">
        <f t="shared" si="895"/>
        <v>0</v>
      </c>
      <c r="AJ411" s="53">
        <f t="shared" si="896"/>
        <v>0</v>
      </c>
      <c r="AK411" s="53">
        <f t="shared" si="897"/>
        <v>0</v>
      </c>
      <c r="AL411" s="53">
        <f t="shared" si="898"/>
        <v>0</v>
      </c>
      <c r="AM411" s="53">
        <f t="shared" si="899"/>
        <v>0</v>
      </c>
      <c r="AN411" s="53">
        <f t="shared" si="900"/>
        <v>0</v>
      </c>
      <c r="AO411" s="53">
        <f t="shared" si="901"/>
        <v>0</v>
      </c>
      <c r="AP411" s="53">
        <f t="shared" si="902"/>
        <v>0</v>
      </c>
      <c r="AQ411" s="53">
        <f t="shared" si="903"/>
        <v>0</v>
      </c>
      <c r="AR411" s="53">
        <f t="shared" si="904"/>
        <v>0</v>
      </c>
      <c r="AS411" s="53">
        <f t="shared" si="905"/>
        <v>0</v>
      </c>
      <c r="AT411" s="53">
        <f t="shared" si="906"/>
        <v>0</v>
      </c>
      <c r="AU411" s="10">
        <f t="shared" si="955"/>
        <v>0</v>
      </c>
      <c r="AV411" s="54">
        <f t="shared" si="976"/>
        <v>0</v>
      </c>
      <c r="AW411" s="10">
        <f t="shared" si="956"/>
        <v>0</v>
      </c>
      <c r="AX411" s="53" cm="1">
        <f t="array" aca="1" ref="AX411" ca="1">AU411*CELL("contents",$Q411)</f>
        <v>0</v>
      </c>
      <c r="AY411" s="53" cm="1">
        <f t="array" aca="1" ref="AY411" ca="1">AV411*CELL("contents",$Q411)</f>
        <v>0</v>
      </c>
      <c r="AZ411" s="14"/>
      <c r="BA411" s="14"/>
      <c r="BB411" s="4"/>
      <c r="BC411" s="4"/>
      <c r="BD411" s="14">
        <v>20</v>
      </c>
      <c r="BE411" s="14">
        <v>20</v>
      </c>
      <c r="BF411" s="14">
        <v>20</v>
      </c>
      <c r="BG411" s="14">
        <v>20</v>
      </c>
      <c r="BH411" s="4"/>
      <c r="BI411" s="4"/>
      <c r="BJ411" s="4"/>
      <c r="BK411" s="4"/>
      <c r="BL411" s="2">
        <f t="shared" si="957"/>
        <v>80</v>
      </c>
      <c r="BM411" s="51">
        <f t="shared" si="958"/>
        <v>0.53333333333333333</v>
      </c>
      <c r="BN411" s="53">
        <f t="shared" si="907"/>
        <v>0</v>
      </c>
      <c r="BO411" s="53">
        <f t="shared" si="908"/>
        <v>0</v>
      </c>
      <c r="BP411" s="53">
        <f t="shared" si="909"/>
        <v>0</v>
      </c>
      <c r="BQ411" s="53">
        <f t="shared" si="910"/>
        <v>0</v>
      </c>
      <c r="BR411" s="53">
        <f t="shared" si="911"/>
        <v>2399.9631750000003</v>
      </c>
      <c r="BS411" s="53">
        <f t="shared" si="912"/>
        <v>2399.9631750000003</v>
      </c>
      <c r="BT411" s="53">
        <f t="shared" si="913"/>
        <v>2399.9631750000003</v>
      </c>
      <c r="BU411" s="53">
        <f t="shared" si="914"/>
        <v>2399.9631750000003</v>
      </c>
      <c r="BV411" s="53">
        <f t="shared" si="915"/>
        <v>0</v>
      </c>
      <c r="BW411" s="53">
        <f t="shared" si="916"/>
        <v>0</v>
      </c>
      <c r="BX411" s="53">
        <f t="shared" si="917"/>
        <v>0</v>
      </c>
      <c r="BY411" s="53">
        <f t="shared" si="918"/>
        <v>0</v>
      </c>
      <c r="BZ411" s="10">
        <f t="shared" si="959"/>
        <v>9599.8527000000013</v>
      </c>
      <c r="CA411" s="54">
        <f t="shared" si="960"/>
        <v>0</v>
      </c>
      <c r="CB411" s="10">
        <f t="shared" si="961"/>
        <v>9599.8527000000013</v>
      </c>
      <c r="CC411" s="53" cm="1">
        <f t="array" aca="1" ref="CC411" ca="1">BZ411*CELL("contents",$Q411)</f>
        <v>3359.9484450000004</v>
      </c>
      <c r="CD411" s="53" cm="1">
        <f t="array" aca="1" ref="CD411" ca="1">CA411*CELL("contents",$Q411)</f>
        <v>0</v>
      </c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>
        <f t="shared" si="962"/>
        <v>0</v>
      </c>
      <c r="CR411" s="51">
        <f t="shared" si="963"/>
        <v>0</v>
      </c>
      <c r="CS411" s="53">
        <f t="shared" si="964"/>
        <v>0</v>
      </c>
      <c r="CT411" s="53">
        <f t="shared" si="977"/>
        <v>0</v>
      </c>
      <c r="CU411" s="53">
        <f t="shared" si="978"/>
        <v>0</v>
      </c>
      <c r="CV411" s="53">
        <f t="shared" si="979"/>
        <v>0</v>
      </c>
      <c r="CW411" s="53">
        <f t="shared" si="980"/>
        <v>0</v>
      </c>
      <c r="CX411" s="53">
        <f t="shared" si="981"/>
        <v>0</v>
      </c>
      <c r="CY411" s="53">
        <f t="shared" si="982"/>
        <v>0</v>
      </c>
      <c r="CZ411" s="53">
        <f t="shared" si="983"/>
        <v>0</v>
      </c>
      <c r="DA411" s="53">
        <f t="shared" si="984"/>
        <v>0</v>
      </c>
      <c r="DB411" s="53">
        <f t="shared" si="985"/>
        <v>0</v>
      </c>
      <c r="DC411" s="53">
        <f t="shared" si="986"/>
        <v>0</v>
      </c>
      <c r="DD411" s="53">
        <f t="shared" si="987"/>
        <v>0</v>
      </c>
      <c r="DE411" s="10">
        <f t="shared" si="965"/>
        <v>0</v>
      </c>
      <c r="DF411" s="54">
        <f t="shared" si="966"/>
        <v>0</v>
      </c>
      <c r="DG411" s="10">
        <f t="shared" si="967"/>
        <v>0</v>
      </c>
      <c r="DH411" s="53" cm="1">
        <f t="array" aca="1" ref="DH411" ca="1">DE411*CELL("contents",$Q411)</f>
        <v>0</v>
      </c>
      <c r="DI411" s="53" cm="1">
        <f t="array" aca="1" ref="DI411" ca="1">DF411*CELL("contents",$Q411)</f>
        <v>0</v>
      </c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>
        <f t="shared" si="968"/>
        <v>0</v>
      </c>
      <c r="DW411" s="51">
        <f t="shared" si="969"/>
        <v>0</v>
      </c>
      <c r="DX411" s="53">
        <f t="shared" si="919"/>
        <v>0</v>
      </c>
      <c r="DY411" s="53">
        <f t="shared" si="920"/>
        <v>0</v>
      </c>
      <c r="DZ411" s="53">
        <f t="shared" si="921"/>
        <v>0</v>
      </c>
      <c r="EA411" s="53">
        <f t="shared" si="922"/>
        <v>0</v>
      </c>
      <c r="EB411" s="53">
        <f t="shared" si="923"/>
        <v>0</v>
      </c>
      <c r="EC411" s="53">
        <f t="shared" si="924"/>
        <v>0</v>
      </c>
      <c r="ED411" s="53">
        <f t="shared" si="925"/>
        <v>0</v>
      </c>
      <c r="EE411" s="53">
        <f t="shared" si="926"/>
        <v>0</v>
      </c>
      <c r="EF411" s="53">
        <f t="shared" si="927"/>
        <v>0</v>
      </c>
      <c r="EG411" s="53">
        <f t="shared" si="928"/>
        <v>0</v>
      </c>
      <c r="EH411" s="53">
        <f t="shared" si="929"/>
        <v>0</v>
      </c>
      <c r="EI411" s="53">
        <f t="shared" si="930"/>
        <v>0</v>
      </c>
      <c r="EJ411" s="10">
        <f t="shared" si="970"/>
        <v>0</v>
      </c>
      <c r="EK411" s="54">
        <f t="shared" si="971"/>
        <v>0</v>
      </c>
      <c r="EL411" s="10">
        <f t="shared" si="972"/>
        <v>0</v>
      </c>
      <c r="EM411" s="53" cm="1">
        <f t="array" aca="1" ref="EM411" ca="1">EJ411*CELL("contents",$Q411)</f>
        <v>0</v>
      </c>
      <c r="EN411" s="53" cm="1">
        <f t="array" aca="1" ref="EN411" ca="1">EK411*CELL("contents",$Q411)</f>
        <v>0</v>
      </c>
      <c r="EO411" s="11">
        <f t="shared" si="973"/>
        <v>9599.8527000000013</v>
      </c>
      <c r="EP411" s="2">
        <v>1</v>
      </c>
      <c r="EQ411" s="2">
        <f t="shared" ref="EQ411:ET411" si="998">EP411*1.0215</f>
        <v>1.0215000000000001</v>
      </c>
      <c r="ER411" s="2">
        <f t="shared" si="998"/>
        <v>1.0434622500000001</v>
      </c>
      <c r="ES411" s="2">
        <f t="shared" si="998"/>
        <v>1.0658966883750003</v>
      </c>
      <c r="ET411" s="2">
        <f t="shared" si="998"/>
        <v>1.0888134671750629</v>
      </c>
      <c r="EU411" s="53">
        <f t="shared" si="932"/>
        <v>0</v>
      </c>
      <c r="EV411" s="53">
        <f t="shared" si="975"/>
        <v>9599.8527000000013</v>
      </c>
      <c r="EW411" s="69">
        <f t="shared" si="933"/>
        <v>0</v>
      </c>
      <c r="EX411" s="69">
        <f t="shared" si="934"/>
        <v>0</v>
      </c>
      <c r="EY411" s="9">
        <f t="shared" si="989"/>
        <v>0</v>
      </c>
      <c r="EZ411" s="9">
        <f t="shared" si="951"/>
        <v>0</v>
      </c>
      <c r="FA411" s="9">
        <f t="shared" si="952"/>
        <v>0</v>
      </c>
      <c r="FB411" s="9">
        <f t="shared" si="953"/>
        <v>0</v>
      </c>
      <c r="FC411" t="s">
        <v>1543</v>
      </c>
    </row>
    <row r="412" spans="1:159" x14ac:dyDescent="0.25">
      <c r="A412" s="2">
        <v>1.2</v>
      </c>
      <c r="B412" s="2" t="s">
        <v>943</v>
      </c>
      <c r="C412" s="4" t="s">
        <v>157</v>
      </c>
      <c r="D412" s="2" t="s">
        <v>944</v>
      </c>
      <c r="E412" s="5" t="s">
        <v>945</v>
      </c>
      <c r="F412" s="2"/>
      <c r="G412" s="4" t="s">
        <v>347</v>
      </c>
      <c r="H412" s="6" t="s">
        <v>347</v>
      </c>
      <c r="I412" s="4"/>
      <c r="J412" s="4" t="s">
        <v>154</v>
      </c>
      <c r="K412" s="75"/>
      <c r="L412" s="80">
        <v>1</v>
      </c>
      <c r="M412" s="57">
        <v>0</v>
      </c>
      <c r="N412" s="86">
        <v>0.53</v>
      </c>
      <c r="O412" s="6" t="s">
        <v>155</v>
      </c>
      <c r="P412" s="2" t="s">
        <v>356</v>
      </c>
      <c r="Q412" s="200">
        <f>VLOOKUP(P412,Contingencies!$A$2:$D$7,4,FALSE)</f>
        <v>0.35</v>
      </c>
      <c r="R412" s="53">
        <f t="shared" si="894"/>
        <v>3500</v>
      </c>
      <c r="S412" s="67">
        <f t="shared" si="935"/>
        <v>0</v>
      </c>
      <c r="T412" s="4"/>
      <c r="U412" s="23"/>
      <c r="V412" s="23"/>
      <c r="W412" s="23"/>
      <c r="X412" s="23"/>
      <c r="Y412" s="23"/>
      <c r="Z412" s="23"/>
      <c r="AA412" s="18"/>
      <c r="AB412" s="18"/>
      <c r="AC412" s="18"/>
      <c r="AD412" s="18"/>
      <c r="AE412" s="18"/>
      <c r="AF412" s="18"/>
      <c r="AG412" s="2">
        <f t="shared" si="936"/>
        <v>0</v>
      </c>
      <c r="AH412" s="51">
        <f t="shared" si="954"/>
        <v>0</v>
      </c>
      <c r="AI412" s="53">
        <f t="shared" si="895"/>
        <v>0</v>
      </c>
      <c r="AJ412" s="53">
        <f t="shared" si="896"/>
        <v>0</v>
      </c>
      <c r="AK412" s="53">
        <f t="shared" si="897"/>
        <v>0</v>
      </c>
      <c r="AL412" s="53">
        <f t="shared" si="898"/>
        <v>0</v>
      </c>
      <c r="AM412" s="53">
        <f t="shared" si="899"/>
        <v>0</v>
      </c>
      <c r="AN412" s="53">
        <f t="shared" si="900"/>
        <v>0</v>
      </c>
      <c r="AO412" s="53">
        <f t="shared" si="901"/>
        <v>0</v>
      </c>
      <c r="AP412" s="53">
        <f t="shared" si="902"/>
        <v>0</v>
      </c>
      <c r="AQ412" s="53">
        <f t="shared" si="903"/>
        <v>0</v>
      </c>
      <c r="AR412" s="53">
        <f t="shared" si="904"/>
        <v>0</v>
      </c>
      <c r="AS412" s="53">
        <f t="shared" si="905"/>
        <v>0</v>
      </c>
      <c r="AT412" s="53">
        <f t="shared" si="906"/>
        <v>0</v>
      </c>
      <c r="AU412" s="10">
        <f t="shared" si="955"/>
        <v>0</v>
      </c>
      <c r="AV412" s="54">
        <f t="shared" si="976"/>
        <v>0</v>
      </c>
      <c r="AW412" s="10">
        <f t="shared" si="956"/>
        <v>0</v>
      </c>
      <c r="AX412" s="53" cm="1">
        <f t="array" aca="1" ref="AX412" ca="1">AU412*CELL("contents",$Q412)</f>
        <v>0</v>
      </c>
      <c r="AY412" s="53" cm="1">
        <f t="array" aca="1" ref="AY412" ca="1">AV412*CELL("contents",$Q412)</f>
        <v>0</v>
      </c>
      <c r="AZ412" s="14"/>
      <c r="BA412" s="14"/>
      <c r="BB412" s="4"/>
      <c r="BC412" s="4"/>
      <c r="BD412" s="14">
        <v>2500</v>
      </c>
      <c r="BE412" s="14">
        <v>2500</v>
      </c>
      <c r="BF412" s="14">
        <v>2500</v>
      </c>
      <c r="BG412" s="14">
        <v>2500</v>
      </c>
      <c r="BH412" s="4"/>
      <c r="BI412" s="4"/>
      <c r="BJ412" s="4"/>
      <c r="BK412" s="4"/>
      <c r="BL412" s="2">
        <f t="shared" si="957"/>
        <v>0</v>
      </c>
      <c r="BM412" s="51">
        <f t="shared" si="958"/>
        <v>0</v>
      </c>
      <c r="BN412" s="53">
        <f t="shared" si="907"/>
        <v>0</v>
      </c>
      <c r="BO412" s="53">
        <f t="shared" si="908"/>
        <v>0</v>
      </c>
      <c r="BP412" s="53">
        <f t="shared" si="909"/>
        <v>0</v>
      </c>
      <c r="BQ412" s="53">
        <f t="shared" si="910"/>
        <v>0</v>
      </c>
      <c r="BR412" s="53">
        <f t="shared" si="911"/>
        <v>2500</v>
      </c>
      <c r="BS412" s="53">
        <f t="shared" si="912"/>
        <v>2500</v>
      </c>
      <c r="BT412" s="53">
        <f t="shared" si="913"/>
        <v>2500</v>
      </c>
      <c r="BU412" s="53">
        <f t="shared" si="914"/>
        <v>2500</v>
      </c>
      <c r="BV412" s="53">
        <f t="shared" si="915"/>
        <v>0</v>
      </c>
      <c r="BW412" s="53">
        <f t="shared" si="916"/>
        <v>0</v>
      </c>
      <c r="BX412" s="53">
        <f t="shared" si="917"/>
        <v>0</v>
      </c>
      <c r="BY412" s="53">
        <f t="shared" si="918"/>
        <v>0</v>
      </c>
      <c r="BZ412" s="10">
        <f t="shared" si="959"/>
        <v>10000</v>
      </c>
      <c r="CA412" s="54">
        <f t="shared" si="960"/>
        <v>0</v>
      </c>
      <c r="CB412" s="10">
        <f t="shared" si="961"/>
        <v>10000</v>
      </c>
      <c r="CC412" s="53" cm="1">
        <f t="array" aca="1" ref="CC412" ca="1">BZ412*CELL("contents",$Q412)</f>
        <v>3500</v>
      </c>
      <c r="CD412" s="53" cm="1">
        <f t="array" aca="1" ref="CD412" ca="1">CA412*CELL("contents",$Q412)</f>
        <v>0</v>
      </c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>
        <f t="shared" si="962"/>
        <v>0</v>
      </c>
      <c r="CR412" s="51">
        <f t="shared" si="963"/>
        <v>0</v>
      </c>
      <c r="CS412" s="53">
        <f t="shared" si="964"/>
        <v>0</v>
      </c>
      <c r="CT412" s="53">
        <f t="shared" si="977"/>
        <v>0</v>
      </c>
      <c r="CU412" s="53">
        <f t="shared" si="978"/>
        <v>0</v>
      </c>
      <c r="CV412" s="53">
        <f t="shared" si="979"/>
        <v>0</v>
      </c>
      <c r="CW412" s="53">
        <f t="shared" si="980"/>
        <v>0</v>
      </c>
      <c r="CX412" s="53">
        <f t="shared" si="981"/>
        <v>0</v>
      </c>
      <c r="CY412" s="53">
        <f t="shared" si="982"/>
        <v>0</v>
      </c>
      <c r="CZ412" s="53">
        <f t="shared" si="983"/>
        <v>0</v>
      </c>
      <c r="DA412" s="53">
        <f t="shared" si="984"/>
        <v>0</v>
      </c>
      <c r="DB412" s="53">
        <f t="shared" si="985"/>
        <v>0</v>
      </c>
      <c r="DC412" s="53">
        <f t="shared" si="986"/>
        <v>0</v>
      </c>
      <c r="DD412" s="53">
        <f t="shared" si="987"/>
        <v>0</v>
      </c>
      <c r="DE412" s="10">
        <f t="shared" si="965"/>
        <v>0</v>
      </c>
      <c r="DF412" s="54">
        <f t="shared" si="966"/>
        <v>0</v>
      </c>
      <c r="DG412" s="10">
        <f t="shared" si="967"/>
        <v>0</v>
      </c>
      <c r="DH412" s="53" cm="1">
        <f t="array" aca="1" ref="DH412" ca="1">DE412*CELL("contents",$Q412)</f>
        <v>0</v>
      </c>
      <c r="DI412" s="53" cm="1">
        <f t="array" aca="1" ref="DI412" ca="1">DF412*CELL("contents",$Q412)</f>
        <v>0</v>
      </c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>
        <f t="shared" si="968"/>
        <v>0</v>
      </c>
      <c r="DW412" s="51">
        <f t="shared" si="969"/>
        <v>0</v>
      </c>
      <c r="DX412" s="53">
        <f t="shared" si="919"/>
        <v>0</v>
      </c>
      <c r="DY412" s="53">
        <f t="shared" si="920"/>
        <v>0</v>
      </c>
      <c r="DZ412" s="53">
        <f t="shared" si="921"/>
        <v>0</v>
      </c>
      <c r="EA412" s="53">
        <f t="shared" si="922"/>
        <v>0</v>
      </c>
      <c r="EB412" s="53">
        <f t="shared" si="923"/>
        <v>0</v>
      </c>
      <c r="EC412" s="53">
        <f t="shared" si="924"/>
        <v>0</v>
      </c>
      <c r="ED412" s="53">
        <f t="shared" si="925"/>
        <v>0</v>
      </c>
      <c r="EE412" s="53">
        <f t="shared" si="926"/>
        <v>0</v>
      </c>
      <c r="EF412" s="53">
        <f t="shared" si="927"/>
        <v>0</v>
      </c>
      <c r="EG412" s="53">
        <f t="shared" si="928"/>
        <v>0</v>
      </c>
      <c r="EH412" s="53">
        <f t="shared" si="929"/>
        <v>0</v>
      </c>
      <c r="EI412" s="53">
        <f t="shared" si="930"/>
        <v>0</v>
      </c>
      <c r="EJ412" s="10">
        <f t="shared" si="970"/>
        <v>0</v>
      </c>
      <c r="EK412" s="54">
        <f t="shared" si="971"/>
        <v>0</v>
      </c>
      <c r="EL412" s="10">
        <f t="shared" si="972"/>
        <v>0</v>
      </c>
      <c r="EM412" s="53" cm="1">
        <f t="array" aca="1" ref="EM412" ca="1">EJ412*CELL("contents",$Q412)</f>
        <v>0</v>
      </c>
      <c r="EN412" s="53" cm="1">
        <f t="array" aca="1" ref="EN412" ca="1">EK412*CELL("contents",$Q412)</f>
        <v>0</v>
      </c>
      <c r="EO412" s="11">
        <f t="shared" si="973"/>
        <v>10000</v>
      </c>
      <c r="EP412" s="2">
        <v>1</v>
      </c>
      <c r="EQ412" s="2">
        <f t="shared" ref="EQ412:ET412" si="999">EP412*1.0215</f>
        <v>1.0215000000000001</v>
      </c>
      <c r="ER412" s="2">
        <f t="shared" si="999"/>
        <v>1.0434622500000001</v>
      </c>
      <c r="ES412" s="2">
        <f t="shared" si="999"/>
        <v>1.0658966883750003</v>
      </c>
      <c r="ET412" s="2">
        <f t="shared" si="999"/>
        <v>1.0888134671750629</v>
      </c>
      <c r="EU412" s="53">
        <f t="shared" si="932"/>
        <v>0</v>
      </c>
      <c r="EV412" s="53">
        <f t="shared" si="975"/>
        <v>0</v>
      </c>
      <c r="EW412" s="69">
        <f t="shared" si="933"/>
        <v>0</v>
      </c>
      <c r="EX412" s="69">
        <f t="shared" si="934"/>
        <v>0</v>
      </c>
      <c r="EY412" s="9">
        <f t="shared" si="989"/>
        <v>0</v>
      </c>
      <c r="EZ412" s="9">
        <f t="shared" si="951"/>
        <v>0</v>
      </c>
      <c r="FA412" s="9">
        <f t="shared" si="952"/>
        <v>0</v>
      </c>
      <c r="FB412" s="9">
        <f t="shared" si="953"/>
        <v>0</v>
      </c>
      <c r="FC412" t="s">
        <v>1543</v>
      </c>
    </row>
    <row r="413" spans="1:159" x14ac:dyDescent="0.25">
      <c r="A413" s="2">
        <v>1.2</v>
      </c>
      <c r="B413" s="2" t="s">
        <v>946</v>
      </c>
      <c r="C413" s="4" t="s">
        <v>157</v>
      </c>
      <c r="D413" s="2" t="s">
        <v>947</v>
      </c>
      <c r="E413" s="5" t="s">
        <v>948</v>
      </c>
      <c r="F413" s="2"/>
      <c r="G413" s="4" t="s">
        <v>151</v>
      </c>
      <c r="H413" s="6" t="s">
        <v>163</v>
      </c>
      <c r="I413" s="4" t="s">
        <v>269</v>
      </c>
      <c r="J413" s="7" t="s">
        <v>154</v>
      </c>
      <c r="K413" s="75">
        <v>77</v>
      </c>
      <c r="L413" s="81">
        <v>77</v>
      </c>
      <c r="M413" s="57">
        <v>0</v>
      </c>
      <c r="N413" s="86">
        <v>0</v>
      </c>
      <c r="O413" s="6" t="s">
        <v>155</v>
      </c>
      <c r="P413" s="2" t="s">
        <v>356</v>
      </c>
      <c r="Q413" s="200">
        <f>VLOOKUP(P413,Contingencies!$A$2:$D$7,4,FALSE)</f>
        <v>0.35</v>
      </c>
      <c r="R413" s="53">
        <f t="shared" si="894"/>
        <v>2298.0732601365003</v>
      </c>
      <c r="S413" s="67">
        <f t="shared" si="935"/>
        <v>0</v>
      </c>
      <c r="T413" s="4"/>
      <c r="U413" s="23"/>
      <c r="V413" s="23"/>
      <c r="W413" s="23"/>
      <c r="X413" s="23"/>
      <c r="Y413" s="23"/>
      <c r="Z413" s="23"/>
      <c r="AA413" s="18"/>
      <c r="AB413" s="18"/>
      <c r="AC413" s="18"/>
      <c r="AD413" s="18"/>
      <c r="AE413" s="18"/>
      <c r="AF413" s="18"/>
      <c r="AG413" s="2">
        <f t="shared" si="936"/>
        <v>0</v>
      </c>
      <c r="AH413" s="51">
        <f t="shared" si="954"/>
        <v>0</v>
      </c>
      <c r="AI413" s="53">
        <f t="shared" si="895"/>
        <v>0</v>
      </c>
      <c r="AJ413" s="53">
        <f t="shared" si="896"/>
        <v>0</v>
      </c>
      <c r="AK413" s="53">
        <f t="shared" si="897"/>
        <v>0</v>
      </c>
      <c r="AL413" s="53">
        <f t="shared" si="898"/>
        <v>0</v>
      </c>
      <c r="AM413" s="53">
        <f t="shared" si="899"/>
        <v>0</v>
      </c>
      <c r="AN413" s="53">
        <f t="shared" si="900"/>
        <v>0</v>
      </c>
      <c r="AO413" s="53">
        <f t="shared" si="901"/>
        <v>0</v>
      </c>
      <c r="AP413" s="53">
        <f t="shared" si="902"/>
        <v>0</v>
      </c>
      <c r="AQ413" s="53">
        <f t="shared" si="903"/>
        <v>0</v>
      </c>
      <c r="AR413" s="53">
        <f t="shared" si="904"/>
        <v>0</v>
      </c>
      <c r="AS413" s="53">
        <f t="shared" si="905"/>
        <v>0</v>
      </c>
      <c r="AT413" s="53">
        <f t="shared" si="906"/>
        <v>0</v>
      </c>
      <c r="AU413" s="10">
        <f t="shared" si="955"/>
        <v>0</v>
      </c>
      <c r="AV413" s="54">
        <f t="shared" si="976"/>
        <v>0</v>
      </c>
      <c r="AW413" s="10">
        <f t="shared" si="956"/>
        <v>0</v>
      </c>
      <c r="AX413" s="53" cm="1">
        <f t="array" aca="1" ref="AX413" ca="1">AU413*CELL("contents",$Q413)</f>
        <v>0</v>
      </c>
      <c r="AY413" s="53" cm="1">
        <f t="array" aca="1" ref="AY413" ca="1">AV413*CELL("contents",$Q413)</f>
        <v>0</v>
      </c>
      <c r="AZ413" s="18"/>
      <c r="BA413" s="18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>
        <f t="shared" si="957"/>
        <v>0</v>
      </c>
      <c r="BM413" s="51">
        <f t="shared" si="958"/>
        <v>0</v>
      </c>
      <c r="BN413" s="53">
        <f t="shared" si="907"/>
        <v>0</v>
      </c>
      <c r="BO413" s="53">
        <f t="shared" si="908"/>
        <v>0</v>
      </c>
      <c r="BP413" s="53">
        <f t="shared" si="909"/>
        <v>0</v>
      </c>
      <c r="BQ413" s="53">
        <f t="shared" si="910"/>
        <v>0</v>
      </c>
      <c r="BR413" s="53">
        <f t="shared" si="911"/>
        <v>0</v>
      </c>
      <c r="BS413" s="53">
        <f t="shared" si="912"/>
        <v>0</v>
      </c>
      <c r="BT413" s="53">
        <f t="shared" si="913"/>
        <v>0</v>
      </c>
      <c r="BU413" s="53">
        <f t="shared" si="914"/>
        <v>0</v>
      </c>
      <c r="BV413" s="53">
        <f t="shared" si="915"/>
        <v>0</v>
      </c>
      <c r="BW413" s="53">
        <f t="shared" si="916"/>
        <v>0</v>
      </c>
      <c r="BX413" s="53">
        <f t="shared" si="917"/>
        <v>0</v>
      </c>
      <c r="BY413" s="53">
        <f t="shared" si="918"/>
        <v>0</v>
      </c>
      <c r="BZ413" s="10">
        <f t="shared" si="959"/>
        <v>0</v>
      </c>
      <c r="CA413" s="54">
        <f t="shared" si="960"/>
        <v>0</v>
      </c>
      <c r="CB413" s="10">
        <f t="shared" si="961"/>
        <v>0</v>
      </c>
      <c r="CC413" s="53" cm="1">
        <f t="array" aca="1" ref="CC413" ca="1">BZ413*CELL("contents",$Q413)</f>
        <v>0</v>
      </c>
      <c r="CD413" s="53" cm="1">
        <f t="array" aca="1" ref="CD413" ca="1">CA413*CELL("contents",$Q413)</f>
        <v>0</v>
      </c>
      <c r="CE413" s="4"/>
      <c r="CF413" s="4"/>
      <c r="CG413" s="4"/>
      <c r="CH413" s="4"/>
      <c r="CI413" s="14">
        <v>20</v>
      </c>
      <c r="CJ413" s="14">
        <v>20</v>
      </c>
      <c r="CK413" s="14">
        <v>20</v>
      </c>
      <c r="CL413" s="14">
        <v>20</v>
      </c>
      <c r="CM413" s="4"/>
      <c r="CN413" s="4"/>
      <c r="CO413" s="4"/>
      <c r="CP413" s="4"/>
      <c r="CQ413" s="2">
        <f t="shared" si="962"/>
        <v>80</v>
      </c>
      <c r="CR413" s="51">
        <f t="shared" si="963"/>
        <v>0.53333333333333333</v>
      </c>
      <c r="CS413" s="53">
        <f t="shared" si="964"/>
        <v>0</v>
      </c>
      <c r="CT413" s="53">
        <f t="shared" si="977"/>
        <v>0</v>
      </c>
      <c r="CU413" s="53">
        <f t="shared" si="978"/>
        <v>0</v>
      </c>
      <c r="CV413" s="53">
        <f t="shared" si="979"/>
        <v>0</v>
      </c>
      <c r="CW413" s="53">
        <f t="shared" si="980"/>
        <v>1641.4809000975004</v>
      </c>
      <c r="CX413" s="53">
        <f t="shared" si="981"/>
        <v>1641.4809000975004</v>
      </c>
      <c r="CY413" s="53">
        <f t="shared" si="982"/>
        <v>1641.4809000975004</v>
      </c>
      <c r="CZ413" s="53">
        <f t="shared" si="983"/>
        <v>1641.4809000975004</v>
      </c>
      <c r="DA413" s="53">
        <f t="shared" si="984"/>
        <v>0</v>
      </c>
      <c r="DB413" s="53">
        <f t="shared" si="985"/>
        <v>0</v>
      </c>
      <c r="DC413" s="53">
        <f t="shared" si="986"/>
        <v>0</v>
      </c>
      <c r="DD413" s="53">
        <f t="shared" si="987"/>
        <v>0</v>
      </c>
      <c r="DE413" s="10">
        <f t="shared" si="965"/>
        <v>6565.9236003900014</v>
      </c>
      <c r="DF413" s="54">
        <f t="shared" si="966"/>
        <v>0</v>
      </c>
      <c r="DG413" s="10">
        <f t="shared" si="967"/>
        <v>6565.9236003900014</v>
      </c>
      <c r="DH413" s="53" cm="1">
        <f t="array" aca="1" ref="DH413" ca="1">DE413*CELL("contents",$Q413)</f>
        <v>2298.0732601365003</v>
      </c>
      <c r="DI413" s="53" cm="1">
        <f t="array" aca="1" ref="DI413" ca="1">DF413*CELL("contents",$Q413)</f>
        <v>0</v>
      </c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>
        <f t="shared" si="968"/>
        <v>0</v>
      </c>
      <c r="DW413" s="51">
        <f t="shared" si="969"/>
        <v>0</v>
      </c>
      <c r="DX413" s="53">
        <f t="shared" si="919"/>
        <v>0</v>
      </c>
      <c r="DY413" s="53">
        <f t="shared" si="920"/>
        <v>0</v>
      </c>
      <c r="DZ413" s="53">
        <f t="shared" si="921"/>
        <v>0</v>
      </c>
      <c r="EA413" s="53">
        <f t="shared" si="922"/>
        <v>0</v>
      </c>
      <c r="EB413" s="53">
        <f t="shared" si="923"/>
        <v>0</v>
      </c>
      <c r="EC413" s="53">
        <f t="shared" si="924"/>
        <v>0</v>
      </c>
      <c r="ED413" s="53">
        <f t="shared" si="925"/>
        <v>0</v>
      </c>
      <c r="EE413" s="53">
        <f t="shared" si="926"/>
        <v>0</v>
      </c>
      <c r="EF413" s="53">
        <f t="shared" si="927"/>
        <v>0</v>
      </c>
      <c r="EG413" s="53">
        <f t="shared" si="928"/>
        <v>0</v>
      </c>
      <c r="EH413" s="53">
        <f t="shared" si="929"/>
        <v>0</v>
      </c>
      <c r="EI413" s="53">
        <f t="shared" si="930"/>
        <v>0</v>
      </c>
      <c r="EJ413" s="10">
        <f t="shared" si="970"/>
        <v>0</v>
      </c>
      <c r="EK413" s="54">
        <f t="shared" si="971"/>
        <v>0</v>
      </c>
      <c r="EL413" s="10">
        <f t="shared" si="972"/>
        <v>0</v>
      </c>
      <c r="EM413" s="53" cm="1">
        <f t="array" aca="1" ref="EM413" ca="1">EJ413*CELL("contents",$Q413)</f>
        <v>0</v>
      </c>
      <c r="EN413" s="53" cm="1">
        <f t="array" aca="1" ref="EN413" ca="1">EK413*CELL("contents",$Q413)</f>
        <v>0</v>
      </c>
      <c r="EO413" s="11">
        <f t="shared" si="973"/>
        <v>6565.9236003900014</v>
      </c>
      <c r="EP413" s="2">
        <v>1</v>
      </c>
      <c r="EQ413" s="2">
        <f t="shared" ref="EQ413:ET413" si="1000">EP413*1.0215</f>
        <v>1.0215000000000001</v>
      </c>
      <c r="ER413" s="2">
        <f t="shared" si="1000"/>
        <v>1.0434622500000001</v>
      </c>
      <c r="ES413" s="2">
        <f t="shared" si="1000"/>
        <v>1.0658966883750003</v>
      </c>
      <c r="ET413" s="2">
        <f t="shared" si="1000"/>
        <v>1.0888134671750629</v>
      </c>
      <c r="EU413" s="53">
        <f t="shared" si="932"/>
        <v>0</v>
      </c>
      <c r="EV413" s="53">
        <f t="shared" si="975"/>
        <v>0</v>
      </c>
      <c r="EW413" s="69">
        <f t="shared" si="933"/>
        <v>6565.9236003900014</v>
      </c>
      <c r="EX413" s="69">
        <f t="shared" si="934"/>
        <v>0</v>
      </c>
      <c r="EY413" s="9">
        <f t="shared" si="989"/>
        <v>0</v>
      </c>
      <c r="EZ413" s="9">
        <f t="shared" si="951"/>
        <v>0</v>
      </c>
      <c r="FA413" s="9">
        <f t="shared" si="952"/>
        <v>0</v>
      </c>
      <c r="FB413" s="9">
        <f t="shared" si="953"/>
        <v>0</v>
      </c>
      <c r="FC413" t="s">
        <v>1543</v>
      </c>
    </row>
    <row r="414" spans="1:159" x14ac:dyDescent="0.25">
      <c r="A414" s="2">
        <v>1.2</v>
      </c>
      <c r="B414" s="2" t="s">
        <v>946</v>
      </c>
      <c r="C414" s="4" t="s">
        <v>157</v>
      </c>
      <c r="D414" s="2" t="s">
        <v>947</v>
      </c>
      <c r="E414" s="5" t="s">
        <v>948</v>
      </c>
      <c r="F414" s="2"/>
      <c r="G414" s="4" t="s">
        <v>151</v>
      </c>
      <c r="H414" s="6" t="s">
        <v>163</v>
      </c>
      <c r="I414" s="4" t="s">
        <v>167</v>
      </c>
      <c r="J414" s="7" t="s">
        <v>154</v>
      </c>
      <c r="K414" s="75">
        <v>115</v>
      </c>
      <c r="L414" s="81">
        <v>115</v>
      </c>
      <c r="M414" s="57">
        <v>0</v>
      </c>
      <c r="N414" s="86">
        <v>0</v>
      </c>
      <c r="O414" s="6" t="s">
        <v>155</v>
      </c>
      <c r="P414" s="2" t="s">
        <v>356</v>
      </c>
      <c r="Q414" s="200">
        <f>VLOOKUP(P414,Contingencies!$A$2:$D$7,4,FALSE)</f>
        <v>0.35</v>
      </c>
      <c r="R414" s="53">
        <f t="shared" si="894"/>
        <v>3432.1873365675006</v>
      </c>
      <c r="S414" s="67">
        <f t="shared" si="935"/>
        <v>0</v>
      </c>
      <c r="T414" s="4"/>
      <c r="U414" s="23"/>
      <c r="V414" s="23"/>
      <c r="W414" s="23"/>
      <c r="X414" s="23"/>
      <c r="Y414" s="23"/>
      <c r="Z414" s="23"/>
      <c r="AA414" s="18"/>
      <c r="AB414" s="18"/>
      <c r="AC414" s="18"/>
      <c r="AD414" s="18"/>
      <c r="AE414" s="18"/>
      <c r="AF414" s="18"/>
      <c r="AG414" s="2">
        <f t="shared" si="936"/>
        <v>0</v>
      </c>
      <c r="AH414" s="51">
        <f t="shared" si="954"/>
        <v>0</v>
      </c>
      <c r="AI414" s="53">
        <f t="shared" si="895"/>
        <v>0</v>
      </c>
      <c r="AJ414" s="53">
        <f t="shared" si="896"/>
        <v>0</v>
      </c>
      <c r="AK414" s="53">
        <f t="shared" si="897"/>
        <v>0</v>
      </c>
      <c r="AL414" s="53">
        <f t="shared" si="898"/>
        <v>0</v>
      </c>
      <c r="AM414" s="53">
        <f t="shared" si="899"/>
        <v>0</v>
      </c>
      <c r="AN414" s="53">
        <f t="shared" si="900"/>
        <v>0</v>
      </c>
      <c r="AO414" s="53">
        <f t="shared" si="901"/>
        <v>0</v>
      </c>
      <c r="AP414" s="53">
        <f t="shared" si="902"/>
        <v>0</v>
      </c>
      <c r="AQ414" s="53">
        <f t="shared" si="903"/>
        <v>0</v>
      </c>
      <c r="AR414" s="53">
        <f t="shared" si="904"/>
        <v>0</v>
      </c>
      <c r="AS414" s="53">
        <f t="shared" si="905"/>
        <v>0</v>
      </c>
      <c r="AT414" s="53">
        <f t="shared" si="906"/>
        <v>0</v>
      </c>
      <c r="AU414" s="10">
        <f t="shared" si="955"/>
        <v>0</v>
      </c>
      <c r="AV414" s="54">
        <f t="shared" si="976"/>
        <v>0</v>
      </c>
      <c r="AW414" s="10">
        <f t="shared" si="956"/>
        <v>0</v>
      </c>
      <c r="AX414" s="53" cm="1">
        <f t="array" aca="1" ref="AX414" ca="1">AU414*CELL("contents",$Q414)</f>
        <v>0</v>
      </c>
      <c r="AY414" s="53" cm="1">
        <f t="array" aca="1" ref="AY414" ca="1">AV414*CELL("contents",$Q414)</f>
        <v>0</v>
      </c>
      <c r="AZ414" s="18"/>
      <c r="BA414" s="18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>
        <f t="shared" si="957"/>
        <v>0</v>
      </c>
      <c r="BM414" s="51">
        <f t="shared" si="958"/>
        <v>0</v>
      </c>
      <c r="BN414" s="53">
        <f t="shared" si="907"/>
        <v>0</v>
      </c>
      <c r="BO414" s="53">
        <f t="shared" si="908"/>
        <v>0</v>
      </c>
      <c r="BP414" s="53">
        <f t="shared" si="909"/>
        <v>0</v>
      </c>
      <c r="BQ414" s="53">
        <f t="shared" si="910"/>
        <v>0</v>
      </c>
      <c r="BR414" s="53">
        <f t="shared" si="911"/>
        <v>0</v>
      </c>
      <c r="BS414" s="53">
        <f t="shared" si="912"/>
        <v>0</v>
      </c>
      <c r="BT414" s="53">
        <f t="shared" si="913"/>
        <v>0</v>
      </c>
      <c r="BU414" s="53">
        <f t="shared" si="914"/>
        <v>0</v>
      </c>
      <c r="BV414" s="53">
        <f t="shared" si="915"/>
        <v>0</v>
      </c>
      <c r="BW414" s="53">
        <f t="shared" si="916"/>
        <v>0</v>
      </c>
      <c r="BX414" s="53">
        <f t="shared" si="917"/>
        <v>0</v>
      </c>
      <c r="BY414" s="53">
        <f t="shared" si="918"/>
        <v>0</v>
      </c>
      <c r="BZ414" s="10">
        <f t="shared" si="959"/>
        <v>0</v>
      </c>
      <c r="CA414" s="54">
        <f t="shared" si="960"/>
        <v>0</v>
      </c>
      <c r="CB414" s="10">
        <f t="shared" si="961"/>
        <v>0</v>
      </c>
      <c r="CC414" s="53" cm="1">
        <f t="array" aca="1" ref="CC414" ca="1">BZ414*CELL("contents",$Q414)</f>
        <v>0</v>
      </c>
      <c r="CD414" s="53" cm="1">
        <f t="array" aca="1" ref="CD414" ca="1">CA414*CELL("contents",$Q414)</f>
        <v>0</v>
      </c>
      <c r="CE414" s="4"/>
      <c r="CF414" s="4"/>
      <c r="CG414" s="4"/>
      <c r="CH414" s="4"/>
      <c r="CI414" s="14">
        <v>20</v>
      </c>
      <c r="CJ414" s="14">
        <v>20</v>
      </c>
      <c r="CK414" s="14">
        <v>20</v>
      </c>
      <c r="CL414" s="14">
        <v>20</v>
      </c>
      <c r="CM414" s="4"/>
      <c r="CN414" s="4"/>
      <c r="CO414" s="4"/>
      <c r="CP414" s="4"/>
      <c r="CQ414" s="2">
        <f t="shared" si="962"/>
        <v>80</v>
      </c>
      <c r="CR414" s="51">
        <f t="shared" si="963"/>
        <v>0.53333333333333333</v>
      </c>
      <c r="CS414" s="53">
        <f t="shared" si="964"/>
        <v>0</v>
      </c>
      <c r="CT414" s="53">
        <f t="shared" si="977"/>
        <v>0</v>
      </c>
      <c r="CU414" s="53">
        <f t="shared" si="978"/>
        <v>0</v>
      </c>
      <c r="CV414" s="53">
        <f t="shared" si="979"/>
        <v>0</v>
      </c>
      <c r="CW414" s="53">
        <f t="shared" si="980"/>
        <v>2451.5623832625006</v>
      </c>
      <c r="CX414" s="53">
        <f t="shared" si="981"/>
        <v>2451.5623832625006</v>
      </c>
      <c r="CY414" s="53">
        <f t="shared" si="982"/>
        <v>2451.5623832625006</v>
      </c>
      <c r="CZ414" s="53">
        <f t="shared" si="983"/>
        <v>2451.5623832625006</v>
      </c>
      <c r="DA414" s="53">
        <f t="shared" si="984"/>
        <v>0</v>
      </c>
      <c r="DB414" s="53">
        <f t="shared" si="985"/>
        <v>0</v>
      </c>
      <c r="DC414" s="53">
        <f t="shared" si="986"/>
        <v>0</v>
      </c>
      <c r="DD414" s="53">
        <f t="shared" si="987"/>
        <v>0</v>
      </c>
      <c r="DE414" s="10">
        <f t="shared" si="965"/>
        <v>9806.2495330500024</v>
      </c>
      <c r="DF414" s="54">
        <f t="shared" si="966"/>
        <v>0</v>
      </c>
      <c r="DG414" s="10">
        <f t="shared" si="967"/>
        <v>9806.2495330500024</v>
      </c>
      <c r="DH414" s="53" cm="1">
        <f t="array" aca="1" ref="DH414" ca="1">DE414*CELL("contents",$Q414)</f>
        <v>3432.1873365675006</v>
      </c>
      <c r="DI414" s="53" cm="1">
        <f t="array" aca="1" ref="DI414" ca="1">DF414*CELL("contents",$Q414)</f>
        <v>0</v>
      </c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>
        <f t="shared" si="968"/>
        <v>0</v>
      </c>
      <c r="DW414" s="51">
        <f t="shared" si="969"/>
        <v>0</v>
      </c>
      <c r="DX414" s="53">
        <f t="shared" si="919"/>
        <v>0</v>
      </c>
      <c r="DY414" s="53">
        <f t="shared" si="920"/>
        <v>0</v>
      </c>
      <c r="DZ414" s="53">
        <f t="shared" si="921"/>
        <v>0</v>
      </c>
      <c r="EA414" s="53">
        <f t="shared" si="922"/>
        <v>0</v>
      </c>
      <c r="EB414" s="53">
        <f t="shared" si="923"/>
        <v>0</v>
      </c>
      <c r="EC414" s="53">
        <f t="shared" si="924"/>
        <v>0</v>
      </c>
      <c r="ED414" s="53">
        <f t="shared" si="925"/>
        <v>0</v>
      </c>
      <c r="EE414" s="53">
        <f t="shared" si="926"/>
        <v>0</v>
      </c>
      <c r="EF414" s="53">
        <f t="shared" si="927"/>
        <v>0</v>
      </c>
      <c r="EG414" s="53">
        <f t="shared" si="928"/>
        <v>0</v>
      </c>
      <c r="EH414" s="53">
        <f t="shared" si="929"/>
        <v>0</v>
      </c>
      <c r="EI414" s="53">
        <f t="shared" si="930"/>
        <v>0</v>
      </c>
      <c r="EJ414" s="10">
        <f t="shared" si="970"/>
        <v>0</v>
      </c>
      <c r="EK414" s="54">
        <f t="shared" si="971"/>
        <v>0</v>
      </c>
      <c r="EL414" s="10">
        <f t="shared" si="972"/>
        <v>0</v>
      </c>
      <c r="EM414" s="53" cm="1">
        <f t="array" aca="1" ref="EM414" ca="1">EJ414*CELL("contents",$Q414)</f>
        <v>0</v>
      </c>
      <c r="EN414" s="53" cm="1">
        <f t="array" aca="1" ref="EN414" ca="1">EK414*CELL("contents",$Q414)</f>
        <v>0</v>
      </c>
      <c r="EO414" s="11">
        <f t="shared" si="973"/>
        <v>9806.2495330500024</v>
      </c>
      <c r="EP414" s="2">
        <v>1</v>
      </c>
      <c r="EQ414" s="2">
        <f t="shared" ref="EQ414:ET414" si="1001">EP414*1.0215</f>
        <v>1.0215000000000001</v>
      </c>
      <c r="ER414" s="2">
        <f t="shared" si="1001"/>
        <v>1.0434622500000001</v>
      </c>
      <c r="ES414" s="2">
        <f t="shared" si="1001"/>
        <v>1.0658966883750003</v>
      </c>
      <c r="ET414" s="2">
        <f t="shared" si="1001"/>
        <v>1.0888134671750629</v>
      </c>
      <c r="EU414" s="53">
        <f t="shared" si="932"/>
        <v>0</v>
      </c>
      <c r="EV414" s="53">
        <f t="shared" si="975"/>
        <v>0</v>
      </c>
      <c r="EW414" s="69">
        <f t="shared" si="933"/>
        <v>9806.2495330500024</v>
      </c>
      <c r="EX414" s="69">
        <f t="shared" si="934"/>
        <v>0</v>
      </c>
      <c r="EY414" s="9">
        <f t="shared" si="989"/>
        <v>0</v>
      </c>
      <c r="EZ414" s="9">
        <f t="shared" si="951"/>
        <v>0</v>
      </c>
      <c r="FA414" s="9">
        <f t="shared" si="952"/>
        <v>0</v>
      </c>
      <c r="FB414" s="9">
        <f t="shared" si="953"/>
        <v>0</v>
      </c>
      <c r="FC414" t="s">
        <v>1543</v>
      </c>
    </row>
    <row r="415" spans="1:159" x14ac:dyDescent="0.25">
      <c r="A415" s="2">
        <v>1.2</v>
      </c>
      <c r="B415" s="2" t="s">
        <v>946</v>
      </c>
      <c r="C415" s="4" t="s">
        <v>157</v>
      </c>
      <c r="D415" s="2" t="s">
        <v>947</v>
      </c>
      <c r="E415" s="5" t="s">
        <v>948</v>
      </c>
      <c r="F415" s="2"/>
      <c r="G415" s="4" t="s">
        <v>347</v>
      </c>
      <c r="H415" s="6" t="s">
        <v>347</v>
      </c>
      <c r="I415" s="4"/>
      <c r="J415" s="4" t="s">
        <v>154</v>
      </c>
      <c r="K415" s="75"/>
      <c r="L415" s="80">
        <v>1</v>
      </c>
      <c r="M415" s="57">
        <v>0</v>
      </c>
      <c r="N415" s="86">
        <v>0.53</v>
      </c>
      <c r="O415" s="6" t="s">
        <v>155</v>
      </c>
      <c r="P415" s="2" t="s">
        <v>356</v>
      </c>
      <c r="Q415" s="200">
        <f>VLOOKUP(P415,Contingencies!$A$2:$D$7,4,FALSE)</f>
        <v>0.35</v>
      </c>
      <c r="R415" s="53">
        <f t="shared" si="894"/>
        <v>3500</v>
      </c>
      <c r="S415" s="67">
        <f t="shared" si="935"/>
        <v>0</v>
      </c>
      <c r="T415" s="4"/>
      <c r="U415" s="23"/>
      <c r="V415" s="23"/>
      <c r="W415" s="23"/>
      <c r="X415" s="23"/>
      <c r="Y415" s="23"/>
      <c r="Z415" s="23"/>
      <c r="AA415" s="18"/>
      <c r="AB415" s="18"/>
      <c r="AC415" s="18"/>
      <c r="AD415" s="18"/>
      <c r="AE415" s="18"/>
      <c r="AF415" s="18"/>
      <c r="AG415" s="2">
        <f t="shared" si="936"/>
        <v>0</v>
      </c>
      <c r="AH415" s="51">
        <f t="shared" si="954"/>
        <v>0</v>
      </c>
      <c r="AI415" s="53">
        <f t="shared" si="895"/>
        <v>0</v>
      </c>
      <c r="AJ415" s="53">
        <f t="shared" si="896"/>
        <v>0</v>
      </c>
      <c r="AK415" s="53">
        <f t="shared" si="897"/>
        <v>0</v>
      </c>
      <c r="AL415" s="53">
        <f t="shared" si="898"/>
        <v>0</v>
      </c>
      <c r="AM415" s="53">
        <f t="shared" si="899"/>
        <v>0</v>
      </c>
      <c r="AN415" s="53">
        <f t="shared" si="900"/>
        <v>0</v>
      </c>
      <c r="AO415" s="53">
        <f t="shared" si="901"/>
        <v>0</v>
      </c>
      <c r="AP415" s="53">
        <f t="shared" si="902"/>
        <v>0</v>
      </c>
      <c r="AQ415" s="53">
        <f t="shared" si="903"/>
        <v>0</v>
      </c>
      <c r="AR415" s="53">
        <f t="shared" si="904"/>
        <v>0</v>
      </c>
      <c r="AS415" s="53">
        <f t="shared" si="905"/>
        <v>0</v>
      </c>
      <c r="AT415" s="53">
        <f t="shared" si="906"/>
        <v>0</v>
      </c>
      <c r="AU415" s="10">
        <f t="shared" si="955"/>
        <v>0</v>
      </c>
      <c r="AV415" s="54">
        <f t="shared" si="976"/>
        <v>0</v>
      </c>
      <c r="AW415" s="10">
        <f t="shared" si="956"/>
        <v>0</v>
      </c>
      <c r="AX415" s="53" cm="1">
        <f t="array" aca="1" ref="AX415" ca="1">AU415*CELL("contents",$Q415)</f>
        <v>0</v>
      </c>
      <c r="AY415" s="53" cm="1">
        <f t="array" aca="1" ref="AY415" ca="1">AV415*CELL("contents",$Q415)</f>
        <v>0</v>
      </c>
      <c r="AZ415" s="18"/>
      <c r="BA415" s="18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>
        <f t="shared" si="957"/>
        <v>0</v>
      </c>
      <c r="BM415" s="51">
        <f t="shared" si="958"/>
        <v>0</v>
      </c>
      <c r="BN415" s="53">
        <f t="shared" si="907"/>
        <v>0</v>
      </c>
      <c r="BO415" s="53">
        <f t="shared" si="908"/>
        <v>0</v>
      </c>
      <c r="BP415" s="53">
        <f t="shared" si="909"/>
        <v>0</v>
      </c>
      <c r="BQ415" s="53">
        <f t="shared" si="910"/>
        <v>0</v>
      </c>
      <c r="BR415" s="53">
        <f t="shared" si="911"/>
        <v>0</v>
      </c>
      <c r="BS415" s="53">
        <f t="shared" si="912"/>
        <v>0</v>
      </c>
      <c r="BT415" s="53">
        <f t="shared" si="913"/>
        <v>0</v>
      </c>
      <c r="BU415" s="53">
        <f t="shared" si="914"/>
        <v>0</v>
      </c>
      <c r="BV415" s="53">
        <f t="shared" si="915"/>
        <v>0</v>
      </c>
      <c r="BW415" s="53">
        <f t="shared" si="916"/>
        <v>0</v>
      </c>
      <c r="BX415" s="53">
        <f t="shared" si="917"/>
        <v>0</v>
      </c>
      <c r="BY415" s="53">
        <f t="shared" si="918"/>
        <v>0</v>
      </c>
      <c r="BZ415" s="10">
        <f t="shared" si="959"/>
        <v>0</v>
      </c>
      <c r="CA415" s="54">
        <f t="shared" si="960"/>
        <v>0</v>
      </c>
      <c r="CB415" s="10">
        <f t="shared" si="961"/>
        <v>0</v>
      </c>
      <c r="CC415" s="53" cm="1">
        <f t="array" aca="1" ref="CC415" ca="1">BZ415*CELL("contents",$Q415)</f>
        <v>0</v>
      </c>
      <c r="CD415" s="53" cm="1">
        <f t="array" aca="1" ref="CD415" ca="1">CA415*CELL("contents",$Q415)</f>
        <v>0</v>
      </c>
      <c r="CE415" s="4"/>
      <c r="CF415" s="4"/>
      <c r="CG415" s="4"/>
      <c r="CH415" s="4"/>
      <c r="CI415" s="14">
        <v>2500</v>
      </c>
      <c r="CJ415" s="14">
        <v>2500</v>
      </c>
      <c r="CK415" s="14">
        <v>2500</v>
      </c>
      <c r="CL415" s="14">
        <v>2500</v>
      </c>
      <c r="CM415" s="4"/>
      <c r="CN415" s="4"/>
      <c r="CO415" s="4"/>
      <c r="CP415" s="4"/>
      <c r="CQ415" s="2">
        <f t="shared" si="962"/>
        <v>0</v>
      </c>
      <c r="CR415" s="51">
        <f t="shared" si="963"/>
        <v>0</v>
      </c>
      <c r="CS415" s="53">
        <f t="shared" si="964"/>
        <v>0</v>
      </c>
      <c r="CT415" s="53">
        <f t="shared" si="977"/>
        <v>0</v>
      </c>
      <c r="CU415" s="53">
        <f t="shared" si="978"/>
        <v>0</v>
      </c>
      <c r="CV415" s="53">
        <f t="shared" si="979"/>
        <v>0</v>
      </c>
      <c r="CW415" s="53">
        <f t="shared" si="980"/>
        <v>2500</v>
      </c>
      <c r="CX415" s="53">
        <f t="shared" si="981"/>
        <v>2500</v>
      </c>
      <c r="CY415" s="53">
        <f t="shared" si="982"/>
        <v>2500</v>
      </c>
      <c r="CZ415" s="53">
        <f t="shared" si="983"/>
        <v>2500</v>
      </c>
      <c r="DA415" s="53">
        <f t="shared" si="984"/>
        <v>0</v>
      </c>
      <c r="DB415" s="53">
        <f t="shared" si="985"/>
        <v>0</v>
      </c>
      <c r="DC415" s="53">
        <f t="shared" si="986"/>
        <v>0</v>
      </c>
      <c r="DD415" s="53">
        <f t="shared" si="987"/>
        <v>0</v>
      </c>
      <c r="DE415" s="10">
        <f t="shared" si="965"/>
        <v>10000</v>
      </c>
      <c r="DF415" s="54">
        <f t="shared" si="966"/>
        <v>0</v>
      </c>
      <c r="DG415" s="10">
        <f t="shared" si="967"/>
        <v>10000</v>
      </c>
      <c r="DH415" s="53" cm="1">
        <f t="array" aca="1" ref="DH415" ca="1">DE415*CELL("contents",$Q415)</f>
        <v>3500</v>
      </c>
      <c r="DI415" s="53" cm="1">
        <f t="array" aca="1" ref="DI415" ca="1">DF415*CELL("contents",$Q415)</f>
        <v>0</v>
      </c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>
        <f t="shared" si="968"/>
        <v>0</v>
      </c>
      <c r="DW415" s="51">
        <f t="shared" si="969"/>
        <v>0</v>
      </c>
      <c r="DX415" s="53">
        <f t="shared" si="919"/>
        <v>0</v>
      </c>
      <c r="DY415" s="53">
        <f t="shared" si="920"/>
        <v>0</v>
      </c>
      <c r="DZ415" s="53">
        <f t="shared" si="921"/>
        <v>0</v>
      </c>
      <c r="EA415" s="53">
        <f t="shared" si="922"/>
        <v>0</v>
      </c>
      <c r="EB415" s="53">
        <f t="shared" si="923"/>
        <v>0</v>
      </c>
      <c r="EC415" s="53">
        <f t="shared" si="924"/>
        <v>0</v>
      </c>
      <c r="ED415" s="53">
        <f t="shared" si="925"/>
        <v>0</v>
      </c>
      <c r="EE415" s="53">
        <f t="shared" si="926"/>
        <v>0</v>
      </c>
      <c r="EF415" s="53">
        <f t="shared" si="927"/>
        <v>0</v>
      </c>
      <c r="EG415" s="53">
        <f t="shared" si="928"/>
        <v>0</v>
      </c>
      <c r="EH415" s="53">
        <f t="shared" si="929"/>
        <v>0</v>
      </c>
      <c r="EI415" s="53">
        <f t="shared" si="930"/>
        <v>0</v>
      </c>
      <c r="EJ415" s="10">
        <f t="shared" si="970"/>
        <v>0</v>
      </c>
      <c r="EK415" s="54">
        <f t="shared" si="971"/>
        <v>0</v>
      </c>
      <c r="EL415" s="10">
        <f t="shared" si="972"/>
        <v>0</v>
      </c>
      <c r="EM415" s="53" cm="1">
        <f t="array" aca="1" ref="EM415" ca="1">EJ415*CELL("contents",$Q415)</f>
        <v>0</v>
      </c>
      <c r="EN415" s="53" cm="1">
        <f t="array" aca="1" ref="EN415" ca="1">EK415*CELL("contents",$Q415)</f>
        <v>0</v>
      </c>
      <c r="EO415" s="11">
        <f t="shared" si="973"/>
        <v>10000</v>
      </c>
      <c r="EP415" s="2">
        <v>1</v>
      </c>
      <c r="EQ415" s="2">
        <f t="shared" ref="EQ415:ET415" si="1002">EP415*1.0215</f>
        <v>1.0215000000000001</v>
      </c>
      <c r="ER415" s="2">
        <f t="shared" si="1002"/>
        <v>1.0434622500000001</v>
      </c>
      <c r="ES415" s="2">
        <f t="shared" si="1002"/>
        <v>1.0658966883750003</v>
      </c>
      <c r="ET415" s="2">
        <f t="shared" si="1002"/>
        <v>1.0888134671750629</v>
      </c>
      <c r="EU415" s="53">
        <f t="shared" si="932"/>
        <v>0</v>
      </c>
      <c r="EV415" s="53">
        <f t="shared" si="975"/>
        <v>0</v>
      </c>
      <c r="EW415" s="69">
        <f t="shared" si="933"/>
        <v>0</v>
      </c>
      <c r="EX415" s="69">
        <f t="shared" si="934"/>
        <v>0</v>
      </c>
      <c r="EY415" s="9">
        <f t="shared" si="989"/>
        <v>0</v>
      </c>
      <c r="EZ415" s="9">
        <f t="shared" si="951"/>
        <v>0</v>
      </c>
      <c r="FA415" s="9">
        <f t="shared" si="952"/>
        <v>0</v>
      </c>
      <c r="FB415" s="9">
        <f t="shared" si="953"/>
        <v>0</v>
      </c>
      <c r="FC415" t="s">
        <v>1543</v>
      </c>
    </row>
    <row r="416" spans="1:159" x14ac:dyDescent="0.25">
      <c r="A416" s="2">
        <v>1.2</v>
      </c>
      <c r="B416" s="2" t="s">
        <v>949</v>
      </c>
      <c r="C416" s="4" t="s">
        <v>157</v>
      </c>
      <c r="D416" s="2" t="s">
        <v>950</v>
      </c>
      <c r="E416" s="5" t="s">
        <v>951</v>
      </c>
      <c r="F416" s="2"/>
      <c r="G416" s="4" t="s">
        <v>151</v>
      </c>
      <c r="H416" s="6" t="s">
        <v>163</v>
      </c>
      <c r="I416" s="4" t="s">
        <v>269</v>
      </c>
      <c r="J416" s="7" t="s">
        <v>154</v>
      </c>
      <c r="K416" s="75">
        <v>77</v>
      </c>
      <c r="L416" s="81">
        <v>77</v>
      </c>
      <c r="M416" s="57">
        <v>0</v>
      </c>
      <c r="N416" s="86">
        <v>0</v>
      </c>
      <c r="O416" s="6" t="s">
        <v>155</v>
      </c>
      <c r="P416" s="2" t="s">
        <v>356</v>
      </c>
      <c r="Q416" s="200">
        <f>VLOOKUP(P416,Contingencies!$A$2:$D$7,4,FALSE)</f>
        <v>0.35</v>
      </c>
      <c r="R416" s="53">
        <f t="shared" si="894"/>
        <v>1173.7409176147178</v>
      </c>
      <c r="S416" s="67">
        <f t="shared" si="935"/>
        <v>0</v>
      </c>
      <c r="T416" s="4"/>
      <c r="U416" s="23"/>
      <c r="V416" s="23"/>
      <c r="W416" s="23"/>
      <c r="X416" s="23"/>
      <c r="Y416" s="23"/>
      <c r="Z416" s="23"/>
      <c r="AA416" s="18"/>
      <c r="AB416" s="18"/>
      <c r="AC416" s="18"/>
      <c r="AD416" s="18"/>
      <c r="AE416" s="18"/>
      <c r="AF416" s="18"/>
      <c r="AG416" s="2">
        <f t="shared" si="936"/>
        <v>0</v>
      </c>
      <c r="AH416" s="51">
        <f t="shared" si="954"/>
        <v>0</v>
      </c>
      <c r="AI416" s="53">
        <f t="shared" si="895"/>
        <v>0</v>
      </c>
      <c r="AJ416" s="53">
        <f t="shared" si="896"/>
        <v>0</v>
      </c>
      <c r="AK416" s="53">
        <f t="shared" si="897"/>
        <v>0</v>
      </c>
      <c r="AL416" s="53">
        <f t="shared" si="898"/>
        <v>0</v>
      </c>
      <c r="AM416" s="53">
        <f t="shared" si="899"/>
        <v>0</v>
      </c>
      <c r="AN416" s="53">
        <f t="shared" si="900"/>
        <v>0</v>
      </c>
      <c r="AO416" s="53">
        <f t="shared" si="901"/>
        <v>0</v>
      </c>
      <c r="AP416" s="53">
        <f t="shared" si="902"/>
        <v>0</v>
      </c>
      <c r="AQ416" s="53">
        <f t="shared" si="903"/>
        <v>0</v>
      </c>
      <c r="AR416" s="53">
        <f t="shared" si="904"/>
        <v>0</v>
      </c>
      <c r="AS416" s="53">
        <f t="shared" si="905"/>
        <v>0</v>
      </c>
      <c r="AT416" s="53">
        <f t="shared" si="906"/>
        <v>0</v>
      </c>
      <c r="AU416" s="10">
        <f t="shared" si="955"/>
        <v>0</v>
      </c>
      <c r="AV416" s="54">
        <f t="shared" si="976"/>
        <v>0</v>
      </c>
      <c r="AW416" s="10">
        <f t="shared" si="956"/>
        <v>0</v>
      </c>
      <c r="AX416" s="53" cm="1">
        <f t="array" aca="1" ref="AX416" ca="1">AU416*CELL("contents",$Q416)</f>
        <v>0</v>
      </c>
      <c r="AY416" s="53" cm="1">
        <f t="array" aca="1" ref="AY416" ca="1">AV416*CELL("contents",$Q416)</f>
        <v>0</v>
      </c>
      <c r="AZ416" s="18"/>
      <c r="BA416" s="18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>
        <f t="shared" si="957"/>
        <v>0</v>
      </c>
      <c r="BM416" s="51">
        <f t="shared" si="958"/>
        <v>0</v>
      </c>
      <c r="BN416" s="53">
        <f t="shared" si="907"/>
        <v>0</v>
      </c>
      <c r="BO416" s="53">
        <f t="shared" si="908"/>
        <v>0</v>
      </c>
      <c r="BP416" s="53">
        <f t="shared" si="909"/>
        <v>0</v>
      </c>
      <c r="BQ416" s="53">
        <f t="shared" si="910"/>
        <v>0</v>
      </c>
      <c r="BR416" s="53">
        <f t="shared" si="911"/>
        <v>0</v>
      </c>
      <c r="BS416" s="53">
        <f t="shared" si="912"/>
        <v>0</v>
      </c>
      <c r="BT416" s="53">
        <f t="shared" si="913"/>
        <v>0</v>
      </c>
      <c r="BU416" s="53">
        <f t="shared" si="914"/>
        <v>0</v>
      </c>
      <c r="BV416" s="53">
        <f t="shared" si="915"/>
        <v>0</v>
      </c>
      <c r="BW416" s="53">
        <f t="shared" si="916"/>
        <v>0</v>
      </c>
      <c r="BX416" s="53">
        <f t="shared" si="917"/>
        <v>0</v>
      </c>
      <c r="BY416" s="53">
        <f t="shared" si="918"/>
        <v>0</v>
      </c>
      <c r="BZ416" s="10">
        <f t="shared" si="959"/>
        <v>0</v>
      </c>
      <c r="CA416" s="54">
        <f t="shared" si="960"/>
        <v>0</v>
      </c>
      <c r="CB416" s="10">
        <f t="shared" si="961"/>
        <v>0</v>
      </c>
      <c r="CC416" s="53" cm="1">
        <f t="array" aca="1" ref="CC416" ca="1">BZ416*CELL("contents",$Q416)</f>
        <v>0</v>
      </c>
      <c r="CD416" s="53" cm="1">
        <f t="array" aca="1" ref="CD416" ca="1">CA416*CELL("contents",$Q416)</f>
        <v>0</v>
      </c>
      <c r="CE416" s="2"/>
      <c r="CF416" s="2"/>
      <c r="CG416" s="2"/>
      <c r="CH416" s="2"/>
      <c r="CI416" s="18"/>
      <c r="CJ416" s="18"/>
      <c r="CK416" s="18"/>
      <c r="CL416" s="18"/>
      <c r="CM416" s="2"/>
      <c r="CN416" s="2"/>
      <c r="CO416" s="2"/>
      <c r="CP416" s="2"/>
      <c r="CQ416" s="2">
        <f t="shared" si="962"/>
        <v>0</v>
      </c>
      <c r="CR416" s="51">
        <f t="shared" si="963"/>
        <v>0</v>
      </c>
      <c r="CS416" s="53">
        <f t="shared" si="964"/>
        <v>0</v>
      </c>
      <c r="CT416" s="53">
        <f t="shared" si="977"/>
        <v>0</v>
      </c>
      <c r="CU416" s="53">
        <f t="shared" si="978"/>
        <v>0</v>
      </c>
      <c r="CV416" s="53">
        <f t="shared" si="979"/>
        <v>0</v>
      </c>
      <c r="CW416" s="53">
        <f t="shared" si="980"/>
        <v>0</v>
      </c>
      <c r="CX416" s="53">
        <f t="shared" si="981"/>
        <v>0</v>
      </c>
      <c r="CY416" s="53">
        <f t="shared" si="982"/>
        <v>0</v>
      </c>
      <c r="CZ416" s="53">
        <f t="shared" si="983"/>
        <v>0</v>
      </c>
      <c r="DA416" s="53">
        <f t="shared" si="984"/>
        <v>0</v>
      </c>
      <c r="DB416" s="53">
        <f t="shared" si="985"/>
        <v>0</v>
      </c>
      <c r="DC416" s="53">
        <f t="shared" si="986"/>
        <v>0</v>
      </c>
      <c r="DD416" s="53">
        <f t="shared" si="987"/>
        <v>0</v>
      </c>
      <c r="DE416" s="10">
        <f t="shared" si="965"/>
        <v>0</v>
      </c>
      <c r="DF416" s="54">
        <f t="shared" si="966"/>
        <v>0</v>
      </c>
      <c r="DG416" s="10">
        <f t="shared" si="967"/>
        <v>0</v>
      </c>
      <c r="DH416" s="53" cm="1">
        <f t="array" aca="1" ref="DH416" ca="1">DE416*CELL("contents",$Q416)</f>
        <v>0</v>
      </c>
      <c r="DI416" s="53" cm="1">
        <f t="array" aca="1" ref="DI416" ca="1">DF416*CELL("contents",$Q416)</f>
        <v>0</v>
      </c>
      <c r="DJ416" s="4">
        <v>20</v>
      </c>
      <c r="DK416" s="4">
        <v>20</v>
      </c>
      <c r="DL416" s="4"/>
      <c r="DM416" s="4"/>
      <c r="DN416" s="4"/>
      <c r="DO416" s="4"/>
      <c r="DP416" s="2"/>
      <c r="DQ416" s="2"/>
      <c r="DR416" s="2"/>
      <c r="DS416" s="2"/>
      <c r="DT416" s="2"/>
      <c r="DU416" s="2"/>
      <c r="DV416" s="2">
        <f t="shared" si="968"/>
        <v>40</v>
      </c>
      <c r="DW416" s="51">
        <f t="shared" si="969"/>
        <v>0.26666666666666666</v>
      </c>
      <c r="DX416" s="53">
        <f t="shared" si="919"/>
        <v>1676.7727394495969</v>
      </c>
      <c r="DY416" s="53">
        <f t="shared" si="920"/>
        <v>1676.7727394495969</v>
      </c>
      <c r="DZ416" s="53">
        <f t="shared" si="921"/>
        <v>0</v>
      </c>
      <c r="EA416" s="53">
        <f t="shared" si="922"/>
        <v>0</v>
      </c>
      <c r="EB416" s="53">
        <f t="shared" si="923"/>
        <v>0</v>
      </c>
      <c r="EC416" s="53">
        <f t="shared" si="924"/>
        <v>0</v>
      </c>
      <c r="ED416" s="53">
        <f t="shared" si="925"/>
        <v>0</v>
      </c>
      <c r="EE416" s="53">
        <f t="shared" si="926"/>
        <v>0</v>
      </c>
      <c r="EF416" s="53">
        <f t="shared" si="927"/>
        <v>0</v>
      </c>
      <c r="EG416" s="53">
        <f t="shared" si="928"/>
        <v>0</v>
      </c>
      <c r="EH416" s="53">
        <f t="shared" si="929"/>
        <v>0</v>
      </c>
      <c r="EI416" s="53">
        <f t="shared" si="930"/>
        <v>0</v>
      </c>
      <c r="EJ416" s="10">
        <f t="shared" si="970"/>
        <v>3353.5454788991938</v>
      </c>
      <c r="EK416" s="54">
        <f t="shared" si="971"/>
        <v>0</v>
      </c>
      <c r="EL416" s="10">
        <f t="shared" si="972"/>
        <v>3353.5454788991938</v>
      </c>
      <c r="EM416" s="53" cm="1">
        <f t="array" aca="1" ref="EM416" ca="1">EJ416*CELL("contents",$Q416)</f>
        <v>1173.7409176147178</v>
      </c>
      <c r="EN416" s="53" cm="1">
        <f t="array" aca="1" ref="EN416" ca="1">EK416*CELL("contents",$Q416)</f>
        <v>0</v>
      </c>
      <c r="EO416" s="11">
        <f t="shared" si="973"/>
        <v>3353.5454788991938</v>
      </c>
      <c r="EP416" s="2">
        <v>1</v>
      </c>
      <c r="EQ416" s="2">
        <f t="shared" ref="EQ416:ET416" si="1003">EP416*1.0215</f>
        <v>1.0215000000000001</v>
      </c>
      <c r="ER416" s="2">
        <f t="shared" si="1003"/>
        <v>1.0434622500000001</v>
      </c>
      <c r="ES416" s="2">
        <f t="shared" si="1003"/>
        <v>1.0658966883750003</v>
      </c>
      <c r="ET416" s="2">
        <f t="shared" si="1003"/>
        <v>1.0888134671750629</v>
      </c>
      <c r="EU416" s="53">
        <f t="shared" si="932"/>
        <v>0</v>
      </c>
      <c r="EV416" s="53">
        <f t="shared" si="975"/>
        <v>0</v>
      </c>
      <c r="EW416" s="69">
        <f t="shared" si="933"/>
        <v>0</v>
      </c>
      <c r="EX416" s="69">
        <f t="shared" si="934"/>
        <v>3353.5454788991938</v>
      </c>
      <c r="EY416" s="9">
        <f t="shared" si="989"/>
        <v>0</v>
      </c>
      <c r="EZ416" s="9">
        <f t="shared" si="951"/>
        <v>0</v>
      </c>
      <c r="FA416" s="9">
        <f t="shared" si="952"/>
        <v>0</v>
      </c>
      <c r="FB416" s="9">
        <f t="shared" si="953"/>
        <v>0</v>
      </c>
      <c r="FC416" t="s">
        <v>1543</v>
      </c>
    </row>
    <row r="417" spans="1:159" x14ac:dyDescent="0.25">
      <c r="A417" s="2">
        <v>1.2</v>
      </c>
      <c r="B417" s="2" t="s">
        <v>949</v>
      </c>
      <c r="C417" s="4" t="s">
        <v>157</v>
      </c>
      <c r="D417" s="2" t="s">
        <v>950</v>
      </c>
      <c r="E417" s="5" t="s">
        <v>951</v>
      </c>
      <c r="F417" s="2"/>
      <c r="G417" s="4" t="s">
        <v>151</v>
      </c>
      <c r="H417" s="6" t="s">
        <v>163</v>
      </c>
      <c r="I417" s="4" t="s">
        <v>167</v>
      </c>
      <c r="J417" s="7" t="s">
        <v>154</v>
      </c>
      <c r="K417" s="75">
        <v>115</v>
      </c>
      <c r="L417" s="81">
        <v>115</v>
      </c>
      <c r="M417" s="57">
        <v>0</v>
      </c>
      <c r="N417" s="86">
        <v>0</v>
      </c>
      <c r="O417" s="6" t="s">
        <v>155</v>
      </c>
      <c r="P417" s="2" t="s">
        <v>356</v>
      </c>
      <c r="Q417" s="200">
        <f>VLOOKUP(P417,Contingencies!$A$2:$D$7,4,FALSE)</f>
        <v>0.35</v>
      </c>
      <c r="R417" s="53">
        <f t="shared" si="894"/>
        <v>1752.9896821518512</v>
      </c>
      <c r="S417" s="67">
        <f t="shared" si="935"/>
        <v>0</v>
      </c>
      <c r="T417" s="4"/>
      <c r="U417" s="23"/>
      <c r="V417" s="23"/>
      <c r="W417" s="23"/>
      <c r="X417" s="23"/>
      <c r="Y417" s="23"/>
      <c r="Z417" s="23"/>
      <c r="AA417" s="18"/>
      <c r="AB417" s="18"/>
      <c r="AC417" s="18"/>
      <c r="AD417" s="18"/>
      <c r="AE417" s="18"/>
      <c r="AF417" s="18"/>
      <c r="AG417" s="2">
        <f t="shared" si="936"/>
        <v>0</v>
      </c>
      <c r="AH417" s="51">
        <f t="shared" si="954"/>
        <v>0</v>
      </c>
      <c r="AI417" s="53">
        <f t="shared" si="895"/>
        <v>0</v>
      </c>
      <c r="AJ417" s="53">
        <f t="shared" si="896"/>
        <v>0</v>
      </c>
      <c r="AK417" s="53">
        <f t="shared" si="897"/>
        <v>0</v>
      </c>
      <c r="AL417" s="53">
        <f t="shared" si="898"/>
        <v>0</v>
      </c>
      <c r="AM417" s="53">
        <f t="shared" si="899"/>
        <v>0</v>
      </c>
      <c r="AN417" s="53">
        <f t="shared" si="900"/>
        <v>0</v>
      </c>
      <c r="AO417" s="53">
        <f t="shared" si="901"/>
        <v>0</v>
      </c>
      <c r="AP417" s="53">
        <f t="shared" si="902"/>
        <v>0</v>
      </c>
      <c r="AQ417" s="53">
        <f t="shared" si="903"/>
        <v>0</v>
      </c>
      <c r="AR417" s="53">
        <f t="shared" si="904"/>
        <v>0</v>
      </c>
      <c r="AS417" s="53">
        <f t="shared" si="905"/>
        <v>0</v>
      </c>
      <c r="AT417" s="53">
        <f t="shared" si="906"/>
        <v>0</v>
      </c>
      <c r="AU417" s="10">
        <f t="shared" si="955"/>
        <v>0</v>
      </c>
      <c r="AV417" s="54">
        <f t="shared" si="976"/>
        <v>0</v>
      </c>
      <c r="AW417" s="10">
        <f t="shared" si="956"/>
        <v>0</v>
      </c>
      <c r="AX417" s="53" cm="1">
        <f t="array" aca="1" ref="AX417" ca="1">AU417*CELL("contents",$Q417)</f>
        <v>0</v>
      </c>
      <c r="AY417" s="53" cm="1">
        <f t="array" aca="1" ref="AY417" ca="1">AV417*CELL("contents",$Q417)</f>
        <v>0</v>
      </c>
      <c r="AZ417" s="18"/>
      <c r="BA417" s="18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>
        <f t="shared" si="957"/>
        <v>0</v>
      </c>
      <c r="BM417" s="51">
        <f t="shared" si="958"/>
        <v>0</v>
      </c>
      <c r="BN417" s="53">
        <f t="shared" si="907"/>
        <v>0</v>
      </c>
      <c r="BO417" s="53">
        <f t="shared" si="908"/>
        <v>0</v>
      </c>
      <c r="BP417" s="53">
        <f t="shared" si="909"/>
        <v>0</v>
      </c>
      <c r="BQ417" s="53">
        <f t="shared" si="910"/>
        <v>0</v>
      </c>
      <c r="BR417" s="53">
        <f t="shared" si="911"/>
        <v>0</v>
      </c>
      <c r="BS417" s="53">
        <f t="shared" si="912"/>
        <v>0</v>
      </c>
      <c r="BT417" s="53">
        <f t="shared" si="913"/>
        <v>0</v>
      </c>
      <c r="BU417" s="53">
        <f t="shared" si="914"/>
        <v>0</v>
      </c>
      <c r="BV417" s="53">
        <f t="shared" si="915"/>
        <v>0</v>
      </c>
      <c r="BW417" s="53">
        <f t="shared" si="916"/>
        <v>0</v>
      </c>
      <c r="BX417" s="53">
        <f t="shared" si="917"/>
        <v>0</v>
      </c>
      <c r="BY417" s="53">
        <f t="shared" si="918"/>
        <v>0</v>
      </c>
      <c r="BZ417" s="10">
        <f t="shared" si="959"/>
        <v>0</v>
      </c>
      <c r="CA417" s="54">
        <f t="shared" si="960"/>
        <v>0</v>
      </c>
      <c r="CB417" s="10">
        <f t="shared" si="961"/>
        <v>0</v>
      </c>
      <c r="CC417" s="53" cm="1">
        <f t="array" aca="1" ref="CC417" ca="1">BZ417*CELL("contents",$Q417)</f>
        <v>0</v>
      </c>
      <c r="CD417" s="53" cm="1">
        <f t="array" aca="1" ref="CD417" ca="1">CA417*CELL("contents",$Q417)</f>
        <v>0</v>
      </c>
      <c r="CE417" s="2"/>
      <c r="CF417" s="2"/>
      <c r="CG417" s="2"/>
      <c r="CH417" s="2"/>
      <c r="CI417" s="18"/>
      <c r="CJ417" s="18"/>
      <c r="CK417" s="18"/>
      <c r="CL417" s="18"/>
      <c r="CM417" s="2"/>
      <c r="CN417" s="2"/>
      <c r="CO417" s="2"/>
      <c r="CP417" s="2"/>
      <c r="CQ417" s="2">
        <f t="shared" si="962"/>
        <v>0</v>
      </c>
      <c r="CR417" s="51">
        <f t="shared" si="963"/>
        <v>0</v>
      </c>
      <c r="CS417" s="53">
        <f t="shared" si="964"/>
        <v>0</v>
      </c>
      <c r="CT417" s="53">
        <f t="shared" si="977"/>
        <v>0</v>
      </c>
      <c r="CU417" s="53">
        <f t="shared" si="978"/>
        <v>0</v>
      </c>
      <c r="CV417" s="53">
        <f t="shared" si="979"/>
        <v>0</v>
      </c>
      <c r="CW417" s="53">
        <f t="shared" si="980"/>
        <v>0</v>
      </c>
      <c r="CX417" s="53">
        <f t="shared" si="981"/>
        <v>0</v>
      </c>
      <c r="CY417" s="53">
        <f t="shared" si="982"/>
        <v>0</v>
      </c>
      <c r="CZ417" s="53">
        <f t="shared" si="983"/>
        <v>0</v>
      </c>
      <c r="DA417" s="53">
        <f t="shared" si="984"/>
        <v>0</v>
      </c>
      <c r="DB417" s="53">
        <f t="shared" si="985"/>
        <v>0</v>
      </c>
      <c r="DC417" s="53">
        <f t="shared" si="986"/>
        <v>0</v>
      </c>
      <c r="DD417" s="53">
        <f t="shared" si="987"/>
        <v>0</v>
      </c>
      <c r="DE417" s="10">
        <f t="shared" si="965"/>
        <v>0</v>
      </c>
      <c r="DF417" s="54">
        <f t="shared" si="966"/>
        <v>0</v>
      </c>
      <c r="DG417" s="10">
        <f t="shared" si="967"/>
        <v>0</v>
      </c>
      <c r="DH417" s="53" cm="1">
        <f t="array" aca="1" ref="DH417" ca="1">DE417*CELL("contents",$Q417)</f>
        <v>0</v>
      </c>
      <c r="DI417" s="53" cm="1">
        <f t="array" aca="1" ref="DI417" ca="1">DF417*CELL("contents",$Q417)</f>
        <v>0</v>
      </c>
      <c r="DJ417" s="4">
        <v>20</v>
      </c>
      <c r="DK417" s="4">
        <v>20</v>
      </c>
      <c r="DL417" s="4"/>
      <c r="DM417" s="4"/>
      <c r="DN417" s="4"/>
      <c r="DO417" s="4"/>
      <c r="DP417" s="2"/>
      <c r="DQ417" s="2"/>
      <c r="DR417" s="2"/>
      <c r="DS417" s="2"/>
      <c r="DT417" s="2"/>
      <c r="DU417" s="2"/>
      <c r="DV417" s="2">
        <f t="shared" si="968"/>
        <v>40</v>
      </c>
      <c r="DW417" s="51">
        <f t="shared" si="969"/>
        <v>0.26666666666666666</v>
      </c>
      <c r="DX417" s="53">
        <f t="shared" si="919"/>
        <v>2504.2709745026445</v>
      </c>
      <c r="DY417" s="53">
        <f t="shared" si="920"/>
        <v>2504.2709745026445</v>
      </c>
      <c r="DZ417" s="53">
        <f t="shared" si="921"/>
        <v>0</v>
      </c>
      <c r="EA417" s="53">
        <f t="shared" si="922"/>
        <v>0</v>
      </c>
      <c r="EB417" s="53">
        <f t="shared" si="923"/>
        <v>0</v>
      </c>
      <c r="EC417" s="53">
        <f t="shared" si="924"/>
        <v>0</v>
      </c>
      <c r="ED417" s="53">
        <f t="shared" si="925"/>
        <v>0</v>
      </c>
      <c r="EE417" s="53">
        <f t="shared" si="926"/>
        <v>0</v>
      </c>
      <c r="EF417" s="53">
        <f t="shared" si="927"/>
        <v>0</v>
      </c>
      <c r="EG417" s="53">
        <f t="shared" si="928"/>
        <v>0</v>
      </c>
      <c r="EH417" s="53">
        <f t="shared" si="929"/>
        <v>0</v>
      </c>
      <c r="EI417" s="53">
        <f t="shared" si="930"/>
        <v>0</v>
      </c>
      <c r="EJ417" s="10">
        <f t="shared" si="970"/>
        <v>5008.5419490052891</v>
      </c>
      <c r="EK417" s="54">
        <f t="shared" si="971"/>
        <v>0</v>
      </c>
      <c r="EL417" s="10">
        <f t="shared" si="972"/>
        <v>5008.5419490052891</v>
      </c>
      <c r="EM417" s="53" cm="1">
        <f t="array" aca="1" ref="EM417" ca="1">EJ417*CELL("contents",$Q417)</f>
        <v>1752.9896821518512</v>
      </c>
      <c r="EN417" s="53" cm="1">
        <f t="array" aca="1" ref="EN417" ca="1">EK417*CELL("contents",$Q417)</f>
        <v>0</v>
      </c>
      <c r="EO417" s="11">
        <f t="shared" si="973"/>
        <v>5008.5419490052891</v>
      </c>
      <c r="EP417" s="2">
        <v>1</v>
      </c>
      <c r="EQ417" s="2">
        <f t="shared" ref="EQ417:ET417" si="1004">EP417*1.0215</f>
        <v>1.0215000000000001</v>
      </c>
      <c r="ER417" s="2">
        <f t="shared" si="1004"/>
        <v>1.0434622500000001</v>
      </c>
      <c r="ES417" s="2">
        <f t="shared" si="1004"/>
        <v>1.0658966883750003</v>
      </c>
      <c r="ET417" s="2">
        <f t="shared" si="1004"/>
        <v>1.0888134671750629</v>
      </c>
      <c r="EU417" s="53">
        <f t="shared" si="932"/>
        <v>0</v>
      </c>
      <c r="EV417" s="53">
        <f t="shared" si="975"/>
        <v>0</v>
      </c>
      <c r="EW417" s="69">
        <f t="shared" si="933"/>
        <v>0</v>
      </c>
      <c r="EX417" s="69">
        <f t="shared" si="934"/>
        <v>5008.5419490052891</v>
      </c>
      <c r="EY417" s="9">
        <f t="shared" si="989"/>
        <v>0</v>
      </c>
      <c r="EZ417" s="9">
        <f t="shared" si="951"/>
        <v>0</v>
      </c>
      <c r="FA417" s="9">
        <f t="shared" si="952"/>
        <v>0</v>
      </c>
      <c r="FB417" s="9">
        <f t="shared" si="953"/>
        <v>0</v>
      </c>
      <c r="FC417" t="s">
        <v>1543</v>
      </c>
    </row>
    <row r="418" spans="1:159" x14ac:dyDescent="0.25">
      <c r="A418" s="2">
        <v>1.2</v>
      </c>
      <c r="B418" s="2" t="s">
        <v>949</v>
      </c>
      <c r="C418" s="4" t="s">
        <v>157</v>
      </c>
      <c r="D418" s="2" t="s">
        <v>950</v>
      </c>
      <c r="E418" s="5" t="s">
        <v>951</v>
      </c>
      <c r="F418" s="2"/>
      <c r="G418" s="4" t="s">
        <v>347</v>
      </c>
      <c r="H418" s="6" t="s">
        <v>347</v>
      </c>
      <c r="I418" s="4"/>
      <c r="J418" s="4" t="s">
        <v>154</v>
      </c>
      <c r="K418" s="75"/>
      <c r="L418" s="80">
        <v>1</v>
      </c>
      <c r="M418" s="57">
        <v>0</v>
      </c>
      <c r="N418" s="86">
        <v>0.53</v>
      </c>
      <c r="O418" s="6" t="s">
        <v>155</v>
      </c>
      <c r="P418" s="2" t="s">
        <v>356</v>
      </c>
      <c r="Q418" s="200">
        <f>VLOOKUP(P418,Contingencies!$A$2:$D$7,4,FALSE)</f>
        <v>0.35</v>
      </c>
      <c r="R418" s="53">
        <f t="shared" si="894"/>
        <v>700</v>
      </c>
      <c r="S418" s="67">
        <f t="shared" si="935"/>
        <v>0</v>
      </c>
      <c r="T418" s="4"/>
      <c r="U418" s="23"/>
      <c r="V418" s="23"/>
      <c r="W418" s="23"/>
      <c r="X418" s="23"/>
      <c r="Y418" s="23"/>
      <c r="Z418" s="23"/>
      <c r="AA418" s="18"/>
      <c r="AB418" s="18"/>
      <c r="AC418" s="18"/>
      <c r="AD418" s="18"/>
      <c r="AE418" s="18"/>
      <c r="AF418" s="18"/>
      <c r="AG418" s="2">
        <f t="shared" si="936"/>
        <v>0</v>
      </c>
      <c r="AH418" s="51">
        <f t="shared" si="954"/>
        <v>0</v>
      </c>
      <c r="AI418" s="53">
        <f t="shared" si="895"/>
        <v>0</v>
      </c>
      <c r="AJ418" s="53">
        <f t="shared" si="896"/>
        <v>0</v>
      </c>
      <c r="AK418" s="53">
        <f t="shared" si="897"/>
        <v>0</v>
      </c>
      <c r="AL418" s="53">
        <f t="shared" si="898"/>
        <v>0</v>
      </c>
      <c r="AM418" s="53">
        <f t="shared" si="899"/>
        <v>0</v>
      </c>
      <c r="AN418" s="53">
        <f t="shared" si="900"/>
        <v>0</v>
      </c>
      <c r="AO418" s="53">
        <f t="shared" si="901"/>
        <v>0</v>
      </c>
      <c r="AP418" s="53">
        <f t="shared" si="902"/>
        <v>0</v>
      </c>
      <c r="AQ418" s="53">
        <f t="shared" si="903"/>
        <v>0</v>
      </c>
      <c r="AR418" s="53">
        <f t="shared" si="904"/>
        <v>0</v>
      </c>
      <c r="AS418" s="53">
        <f t="shared" si="905"/>
        <v>0</v>
      </c>
      <c r="AT418" s="53">
        <f t="shared" si="906"/>
        <v>0</v>
      </c>
      <c r="AU418" s="10">
        <f t="shared" si="955"/>
        <v>0</v>
      </c>
      <c r="AV418" s="54">
        <f t="shared" si="976"/>
        <v>0</v>
      </c>
      <c r="AW418" s="10">
        <f t="shared" si="956"/>
        <v>0</v>
      </c>
      <c r="AX418" s="53" cm="1">
        <f t="array" aca="1" ref="AX418" ca="1">AU418*CELL("contents",$Q418)</f>
        <v>0</v>
      </c>
      <c r="AY418" s="53" cm="1">
        <f t="array" aca="1" ref="AY418" ca="1">AV418*CELL("contents",$Q418)</f>
        <v>0</v>
      </c>
      <c r="AZ418" s="18"/>
      <c r="BA418" s="18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>
        <f t="shared" si="957"/>
        <v>0</v>
      </c>
      <c r="BM418" s="51">
        <f t="shared" si="958"/>
        <v>0</v>
      </c>
      <c r="BN418" s="53">
        <f t="shared" si="907"/>
        <v>0</v>
      </c>
      <c r="BO418" s="53">
        <f t="shared" si="908"/>
        <v>0</v>
      </c>
      <c r="BP418" s="53">
        <f t="shared" si="909"/>
        <v>0</v>
      </c>
      <c r="BQ418" s="53">
        <f t="shared" si="910"/>
        <v>0</v>
      </c>
      <c r="BR418" s="53">
        <f t="shared" si="911"/>
        <v>0</v>
      </c>
      <c r="BS418" s="53">
        <f t="shared" si="912"/>
        <v>0</v>
      </c>
      <c r="BT418" s="53">
        <f t="shared" si="913"/>
        <v>0</v>
      </c>
      <c r="BU418" s="53">
        <f t="shared" si="914"/>
        <v>0</v>
      </c>
      <c r="BV418" s="53">
        <f t="shared" si="915"/>
        <v>0</v>
      </c>
      <c r="BW418" s="53">
        <f t="shared" si="916"/>
        <v>0</v>
      </c>
      <c r="BX418" s="53">
        <f t="shared" si="917"/>
        <v>0</v>
      </c>
      <c r="BY418" s="53">
        <f t="shared" si="918"/>
        <v>0</v>
      </c>
      <c r="BZ418" s="10">
        <f t="shared" si="959"/>
        <v>0</v>
      </c>
      <c r="CA418" s="54">
        <f t="shared" si="960"/>
        <v>0</v>
      </c>
      <c r="CB418" s="10">
        <f t="shared" si="961"/>
        <v>0</v>
      </c>
      <c r="CC418" s="53" cm="1">
        <f t="array" aca="1" ref="CC418" ca="1">BZ418*CELL("contents",$Q418)</f>
        <v>0</v>
      </c>
      <c r="CD418" s="53" cm="1">
        <f t="array" aca="1" ref="CD418" ca="1">CA418*CELL("contents",$Q418)</f>
        <v>0</v>
      </c>
      <c r="CE418" s="2"/>
      <c r="CF418" s="2"/>
      <c r="CG418" s="2"/>
      <c r="CH418" s="2"/>
      <c r="CI418" s="18"/>
      <c r="CJ418" s="18"/>
      <c r="CK418" s="18"/>
      <c r="CL418" s="18"/>
      <c r="CM418" s="2"/>
      <c r="CN418" s="2"/>
      <c r="CO418" s="2"/>
      <c r="CP418" s="2"/>
      <c r="CQ418" s="2">
        <f t="shared" si="962"/>
        <v>0</v>
      </c>
      <c r="CR418" s="51">
        <f t="shared" si="963"/>
        <v>0</v>
      </c>
      <c r="CS418" s="53">
        <f t="shared" si="964"/>
        <v>0</v>
      </c>
      <c r="CT418" s="53">
        <f t="shared" si="977"/>
        <v>0</v>
      </c>
      <c r="CU418" s="53">
        <f t="shared" si="978"/>
        <v>0</v>
      </c>
      <c r="CV418" s="53">
        <f t="shared" si="979"/>
        <v>0</v>
      </c>
      <c r="CW418" s="53">
        <f t="shared" si="980"/>
        <v>0</v>
      </c>
      <c r="CX418" s="53">
        <f t="shared" si="981"/>
        <v>0</v>
      </c>
      <c r="CY418" s="53">
        <f t="shared" si="982"/>
        <v>0</v>
      </c>
      <c r="CZ418" s="53">
        <f t="shared" si="983"/>
        <v>0</v>
      </c>
      <c r="DA418" s="53">
        <f t="shared" si="984"/>
        <v>0</v>
      </c>
      <c r="DB418" s="53">
        <f t="shared" si="985"/>
        <v>0</v>
      </c>
      <c r="DC418" s="53">
        <f t="shared" si="986"/>
        <v>0</v>
      </c>
      <c r="DD418" s="53">
        <f t="shared" si="987"/>
        <v>0</v>
      </c>
      <c r="DE418" s="10">
        <f t="shared" si="965"/>
        <v>0</v>
      </c>
      <c r="DF418" s="54">
        <f t="shared" si="966"/>
        <v>0</v>
      </c>
      <c r="DG418" s="10">
        <f t="shared" si="967"/>
        <v>0</v>
      </c>
      <c r="DH418" s="53" cm="1">
        <f t="array" aca="1" ref="DH418" ca="1">DE418*CELL("contents",$Q418)</f>
        <v>0</v>
      </c>
      <c r="DI418" s="53" cm="1">
        <f t="array" aca="1" ref="DI418" ca="1">DF418*CELL("contents",$Q418)</f>
        <v>0</v>
      </c>
      <c r="DJ418" s="4">
        <v>1000</v>
      </c>
      <c r="DK418" s="4">
        <v>1000</v>
      </c>
      <c r="DL418" s="4"/>
      <c r="DM418" s="4"/>
      <c r="DN418" s="4"/>
      <c r="DO418" s="4"/>
      <c r="DP418" s="2"/>
      <c r="DQ418" s="2"/>
      <c r="DR418" s="2"/>
      <c r="DS418" s="2"/>
      <c r="DT418" s="2"/>
      <c r="DU418" s="2"/>
      <c r="DV418" s="2">
        <f t="shared" si="968"/>
        <v>0</v>
      </c>
      <c r="DW418" s="51">
        <f t="shared" si="969"/>
        <v>0</v>
      </c>
      <c r="DX418" s="53">
        <f t="shared" si="919"/>
        <v>1000</v>
      </c>
      <c r="DY418" s="53">
        <f t="shared" si="920"/>
        <v>1000</v>
      </c>
      <c r="DZ418" s="53">
        <f t="shared" si="921"/>
        <v>0</v>
      </c>
      <c r="EA418" s="53">
        <f t="shared" si="922"/>
        <v>0</v>
      </c>
      <c r="EB418" s="53">
        <f t="shared" si="923"/>
        <v>0</v>
      </c>
      <c r="EC418" s="53">
        <f t="shared" si="924"/>
        <v>0</v>
      </c>
      <c r="ED418" s="53">
        <f t="shared" si="925"/>
        <v>0</v>
      </c>
      <c r="EE418" s="53">
        <f t="shared" si="926"/>
        <v>0</v>
      </c>
      <c r="EF418" s="53">
        <f t="shared" si="927"/>
        <v>0</v>
      </c>
      <c r="EG418" s="53">
        <f t="shared" si="928"/>
        <v>0</v>
      </c>
      <c r="EH418" s="53">
        <f t="shared" si="929"/>
        <v>0</v>
      </c>
      <c r="EI418" s="53">
        <f t="shared" si="930"/>
        <v>0</v>
      </c>
      <c r="EJ418" s="10">
        <f t="shared" si="970"/>
        <v>2000</v>
      </c>
      <c r="EK418" s="54">
        <f t="shared" si="971"/>
        <v>0</v>
      </c>
      <c r="EL418" s="10">
        <f t="shared" si="972"/>
        <v>2000</v>
      </c>
      <c r="EM418" s="53" cm="1">
        <f t="array" aca="1" ref="EM418" ca="1">EJ418*CELL("contents",$Q418)</f>
        <v>700</v>
      </c>
      <c r="EN418" s="53" cm="1">
        <f t="array" aca="1" ref="EN418" ca="1">EK418*CELL("contents",$Q418)</f>
        <v>0</v>
      </c>
      <c r="EO418" s="11">
        <f t="shared" si="973"/>
        <v>2000</v>
      </c>
      <c r="EP418" s="2">
        <v>1</v>
      </c>
      <c r="EQ418" s="2">
        <f t="shared" ref="EQ418:ET418" si="1005">EP418*1.0215</f>
        <v>1.0215000000000001</v>
      </c>
      <c r="ER418" s="2">
        <f t="shared" si="1005"/>
        <v>1.0434622500000001</v>
      </c>
      <c r="ES418" s="2">
        <f t="shared" si="1005"/>
        <v>1.0658966883750003</v>
      </c>
      <c r="ET418" s="2">
        <f t="shared" si="1005"/>
        <v>1.0888134671750629</v>
      </c>
      <c r="EU418" s="53">
        <f t="shared" si="932"/>
        <v>0</v>
      </c>
      <c r="EV418" s="53">
        <f t="shared" si="975"/>
        <v>0</v>
      </c>
      <c r="EW418" s="69">
        <f t="shared" si="933"/>
        <v>0</v>
      </c>
      <c r="EX418" s="69">
        <f t="shared" si="934"/>
        <v>0</v>
      </c>
      <c r="EY418" s="9">
        <f t="shared" si="989"/>
        <v>0</v>
      </c>
      <c r="EZ418" s="9">
        <f t="shared" si="951"/>
        <v>0</v>
      </c>
      <c r="FA418" s="9">
        <f t="shared" si="952"/>
        <v>0</v>
      </c>
      <c r="FB418" s="9">
        <f t="shared" si="953"/>
        <v>0</v>
      </c>
      <c r="FC418" t="s">
        <v>1543</v>
      </c>
    </row>
    <row r="419" spans="1:159" x14ac:dyDescent="0.25">
      <c r="A419" s="2">
        <v>1.2</v>
      </c>
      <c r="B419" s="2" t="s">
        <v>952</v>
      </c>
      <c r="C419" s="4" t="s">
        <v>157</v>
      </c>
      <c r="D419" s="2" t="s">
        <v>953</v>
      </c>
      <c r="E419" s="5" t="s">
        <v>954</v>
      </c>
      <c r="F419" s="2"/>
      <c r="G419" s="4" t="s">
        <v>151</v>
      </c>
      <c r="H419" s="6" t="s">
        <v>163</v>
      </c>
      <c r="I419" s="4" t="s">
        <v>167</v>
      </c>
      <c r="J419" s="7" t="s">
        <v>154</v>
      </c>
      <c r="K419" s="75">
        <v>115</v>
      </c>
      <c r="L419" s="81">
        <v>115</v>
      </c>
      <c r="M419" s="56">
        <v>0</v>
      </c>
      <c r="N419" s="86">
        <v>0</v>
      </c>
      <c r="O419" s="6" t="s">
        <v>155</v>
      </c>
      <c r="P419" s="2" t="s">
        <v>356</v>
      </c>
      <c r="Q419" s="200">
        <f>VLOOKUP(P419,Contingencies!$A$2:$D$7,4,FALSE)</f>
        <v>0.35</v>
      </c>
      <c r="R419" s="53">
        <f t="shared" si="894"/>
        <v>3024.4097344702504</v>
      </c>
      <c r="S419" s="67">
        <f t="shared" si="935"/>
        <v>0</v>
      </c>
      <c r="T419" s="4"/>
      <c r="U419" s="4"/>
      <c r="V419" s="4"/>
      <c r="W419" s="4"/>
      <c r="X419" s="4"/>
      <c r="Y419" s="4"/>
      <c r="Z419" s="4"/>
      <c r="AA419" s="4"/>
      <c r="AB419" s="4"/>
      <c r="AC419" s="4">
        <v>8</v>
      </c>
      <c r="AD419" s="14">
        <v>8</v>
      </c>
      <c r="AE419" s="14">
        <v>8</v>
      </c>
      <c r="AF419" s="4"/>
      <c r="AG419" s="2">
        <f t="shared" si="936"/>
        <v>24</v>
      </c>
      <c r="AH419" s="51">
        <f t="shared" si="954"/>
        <v>0.16</v>
      </c>
      <c r="AI419" s="53">
        <f t="shared" si="895"/>
        <v>0</v>
      </c>
      <c r="AJ419" s="53">
        <f t="shared" si="896"/>
        <v>0</v>
      </c>
      <c r="AK419" s="53">
        <f t="shared" si="897"/>
        <v>0</v>
      </c>
      <c r="AL419" s="53">
        <f t="shared" si="898"/>
        <v>0</v>
      </c>
      <c r="AM419" s="53">
        <f t="shared" si="899"/>
        <v>0</v>
      </c>
      <c r="AN419" s="53">
        <f t="shared" si="900"/>
        <v>0</v>
      </c>
      <c r="AO419" s="53">
        <f t="shared" si="901"/>
        <v>0</v>
      </c>
      <c r="AP419" s="53">
        <f t="shared" si="902"/>
        <v>0</v>
      </c>
      <c r="AQ419" s="53">
        <f t="shared" si="903"/>
        <v>939.78000000000009</v>
      </c>
      <c r="AR419" s="53">
        <f t="shared" si="904"/>
        <v>939.78000000000009</v>
      </c>
      <c r="AS419" s="53">
        <f t="shared" si="905"/>
        <v>939.78000000000009</v>
      </c>
      <c r="AT419" s="53">
        <f t="shared" si="906"/>
        <v>0</v>
      </c>
      <c r="AU419" s="10">
        <f t="shared" si="955"/>
        <v>2819.34</v>
      </c>
      <c r="AV419" s="54">
        <f t="shared" si="976"/>
        <v>0</v>
      </c>
      <c r="AW419" s="10">
        <f t="shared" si="956"/>
        <v>2819.34</v>
      </c>
      <c r="AX419" s="53" cm="1">
        <f t="array" aca="1" ref="AX419" ca="1">AU419*CELL("contents",$Q419)</f>
        <v>986.76900000000001</v>
      </c>
      <c r="AY419" s="53" cm="1">
        <f t="array" aca="1" ref="AY419" ca="1">AV419*CELL("contents",$Q419)</f>
        <v>0</v>
      </c>
      <c r="AZ419" s="14"/>
      <c r="BA419" s="14"/>
      <c r="BB419" s="4"/>
      <c r="BC419" s="4"/>
      <c r="BD419" s="4"/>
      <c r="BE419" s="4"/>
      <c r="BF419" s="4"/>
      <c r="BG419" s="4"/>
      <c r="BH419" s="4">
        <v>8</v>
      </c>
      <c r="BI419" s="4">
        <v>8</v>
      </c>
      <c r="BJ419" s="4">
        <v>8</v>
      </c>
      <c r="BK419" s="4"/>
      <c r="BL419" s="2">
        <f t="shared" si="957"/>
        <v>24</v>
      </c>
      <c r="BM419" s="51">
        <f t="shared" si="958"/>
        <v>0.16</v>
      </c>
      <c r="BN419" s="53">
        <f t="shared" si="907"/>
        <v>0</v>
      </c>
      <c r="BO419" s="53">
        <f t="shared" si="908"/>
        <v>0</v>
      </c>
      <c r="BP419" s="53">
        <f t="shared" si="909"/>
        <v>0</v>
      </c>
      <c r="BQ419" s="53">
        <f t="shared" si="910"/>
        <v>0</v>
      </c>
      <c r="BR419" s="53">
        <f t="shared" si="911"/>
        <v>0</v>
      </c>
      <c r="BS419" s="53">
        <f t="shared" si="912"/>
        <v>0</v>
      </c>
      <c r="BT419" s="53">
        <f t="shared" si="913"/>
        <v>0</v>
      </c>
      <c r="BU419" s="53">
        <f t="shared" si="914"/>
        <v>0</v>
      </c>
      <c r="BV419" s="53">
        <f t="shared" si="915"/>
        <v>959.98527000000013</v>
      </c>
      <c r="BW419" s="53">
        <f t="shared" si="916"/>
        <v>959.98527000000013</v>
      </c>
      <c r="BX419" s="53">
        <f t="shared" si="917"/>
        <v>959.98527000000013</v>
      </c>
      <c r="BY419" s="53">
        <f t="shared" si="918"/>
        <v>0</v>
      </c>
      <c r="BZ419" s="10">
        <f t="shared" si="959"/>
        <v>2879.9558100000004</v>
      </c>
      <c r="CA419" s="54">
        <f t="shared" si="960"/>
        <v>0</v>
      </c>
      <c r="CB419" s="10">
        <f t="shared" si="961"/>
        <v>2879.9558100000004</v>
      </c>
      <c r="CC419" s="53" cm="1">
        <f t="array" aca="1" ref="CC419" ca="1">BZ419*CELL("contents",$Q419)</f>
        <v>1007.9845335000001</v>
      </c>
      <c r="CD419" s="53" cm="1">
        <f t="array" aca="1" ref="CD419" ca="1">CA419*CELL("contents",$Q419)</f>
        <v>0</v>
      </c>
      <c r="CE419" s="14"/>
      <c r="CF419" s="14"/>
      <c r="CG419" s="4"/>
      <c r="CH419" s="4"/>
      <c r="CI419" s="4"/>
      <c r="CJ419" s="4"/>
      <c r="CK419" s="4"/>
      <c r="CL419" s="4">
        <v>8</v>
      </c>
      <c r="CM419" s="4">
        <v>8</v>
      </c>
      <c r="CN419" s="4">
        <v>8</v>
      </c>
      <c r="CO419" s="2"/>
      <c r="CP419" s="2"/>
      <c r="CQ419" s="2">
        <f t="shared" si="962"/>
        <v>24</v>
      </c>
      <c r="CR419" s="51">
        <f t="shared" si="963"/>
        <v>0.16</v>
      </c>
      <c r="CS419" s="53">
        <f t="shared" si="964"/>
        <v>0</v>
      </c>
      <c r="CT419" s="53">
        <f t="shared" si="977"/>
        <v>0</v>
      </c>
      <c r="CU419" s="53">
        <f t="shared" si="978"/>
        <v>0</v>
      </c>
      <c r="CV419" s="53">
        <f t="shared" si="979"/>
        <v>0</v>
      </c>
      <c r="CW419" s="53">
        <f t="shared" si="980"/>
        <v>0</v>
      </c>
      <c r="CX419" s="53">
        <f t="shared" si="981"/>
        <v>0</v>
      </c>
      <c r="CY419" s="53">
        <f t="shared" si="982"/>
        <v>0</v>
      </c>
      <c r="CZ419" s="53">
        <f t="shared" si="983"/>
        <v>980.6249533050003</v>
      </c>
      <c r="DA419" s="53">
        <f t="shared" si="984"/>
        <v>980.6249533050003</v>
      </c>
      <c r="DB419" s="53">
        <f t="shared" si="985"/>
        <v>980.6249533050003</v>
      </c>
      <c r="DC419" s="53">
        <f t="shared" si="986"/>
        <v>0</v>
      </c>
      <c r="DD419" s="53">
        <f t="shared" si="987"/>
        <v>0</v>
      </c>
      <c r="DE419" s="10">
        <f t="shared" si="965"/>
        <v>2941.8748599150008</v>
      </c>
      <c r="DF419" s="54">
        <f t="shared" si="966"/>
        <v>0</v>
      </c>
      <c r="DG419" s="10">
        <f t="shared" si="967"/>
        <v>2941.8748599150008</v>
      </c>
      <c r="DH419" s="53" cm="1">
        <f t="array" aca="1" ref="DH419" ca="1">DE419*CELL("contents",$Q419)</f>
        <v>1029.6562009702502</v>
      </c>
      <c r="DI419" s="53" cm="1">
        <f t="array" aca="1" ref="DI419" ca="1">DF419*CELL("contents",$Q419)</f>
        <v>0</v>
      </c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>
        <f t="shared" si="968"/>
        <v>0</v>
      </c>
      <c r="DW419" s="51">
        <f t="shared" si="969"/>
        <v>0</v>
      </c>
      <c r="DX419" s="53">
        <f t="shared" si="919"/>
        <v>0</v>
      </c>
      <c r="DY419" s="53">
        <f t="shared" si="920"/>
        <v>0</v>
      </c>
      <c r="DZ419" s="53">
        <f t="shared" si="921"/>
        <v>0</v>
      </c>
      <c r="EA419" s="53">
        <f t="shared" si="922"/>
        <v>0</v>
      </c>
      <c r="EB419" s="53">
        <f t="shared" si="923"/>
        <v>0</v>
      </c>
      <c r="EC419" s="53">
        <f t="shared" si="924"/>
        <v>0</v>
      </c>
      <c r="ED419" s="53">
        <f t="shared" si="925"/>
        <v>0</v>
      </c>
      <c r="EE419" s="53">
        <f t="shared" si="926"/>
        <v>0</v>
      </c>
      <c r="EF419" s="53">
        <f t="shared" si="927"/>
        <v>0</v>
      </c>
      <c r="EG419" s="53">
        <f t="shared" si="928"/>
        <v>0</v>
      </c>
      <c r="EH419" s="53">
        <f t="shared" si="929"/>
        <v>0</v>
      </c>
      <c r="EI419" s="53">
        <f t="shared" si="930"/>
        <v>0</v>
      </c>
      <c r="EJ419" s="10">
        <f t="shared" si="970"/>
        <v>0</v>
      </c>
      <c r="EK419" s="54">
        <f t="shared" si="971"/>
        <v>0</v>
      </c>
      <c r="EL419" s="10">
        <f t="shared" si="972"/>
        <v>0</v>
      </c>
      <c r="EM419" s="53" cm="1">
        <f t="array" aca="1" ref="EM419" ca="1">EJ419*CELL("contents",$Q419)</f>
        <v>0</v>
      </c>
      <c r="EN419" s="53" cm="1">
        <f t="array" aca="1" ref="EN419" ca="1">EK419*CELL("contents",$Q419)</f>
        <v>0</v>
      </c>
      <c r="EO419" s="11">
        <f t="shared" si="973"/>
        <v>8641.1706699150018</v>
      </c>
      <c r="EP419" s="2">
        <v>1</v>
      </c>
      <c r="EQ419" s="2">
        <f t="shared" ref="EQ419:ET419" si="1006">EP419*1.0215</f>
        <v>1.0215000000000001</v>
      </c>
      <c r="ER419" s="2">
        <f t="shared" si="1006"/>
        <v>1.0434622500000001</v>
      </c>
      <c r="ES419" s="2">
        <f t="shared" si="1006"/>
        <v>1.0658966883750003</v>
      </c>
      <c r="ET419" s="2">
        <f t="shared" si="1006"/>
        <v>1.0888134671750629</v>
      </c>
      <c r="EU419" s="53">
        <f t="shared" si="932"/>
        <v>2819.34</v>
      </c>
      <c r="EV419" s="53">
        <f t="shared" si="975"/>
        <v>2879.9558100000004</v>
      </c>
      <c r="EW419" s="69">
        <f t="shared" si="933"/>
        <v>2941.8748599150008</v>
      </c>
      <c r="EX419" s="69">
        <f t="shared" si="934"/>
        <v>0</v>
      </c>
      <c r="EY419" s="9">
        <f t="shared" si="989"/>
        <v>0</v>
      </c>
      <c r="EZ419" s="9">
        <f t="shared" si="951"/>
        <v>0</v>
      </c>
      <c r="FA419" s="9">
        <f t="shared" si="952"/>
        <v>0</v>
      </c>
      <c r="FB419" s="9">
        <f t="shared" si="953"/>
        <v>0</v>
      </c>
      <c r="FC419" t="s">
        <v>1543</v>
      </c>
    </row>
    <row r="420" spans="1:159" x14ac:dyDescent="0.25">
      <c r="A420" s="2">
        <v>1.2</v>
      </c>
      <c r="B420" s="2" t="s">
        <v>952</v>
      </c>
      <c r="C420" s="4" t="s">
        <v>157</v>
      </c>
      <c r="D420" s="2" t="s">
        <v>953</v>
      </c>
      <c r="E420" s="5" t="s">
        <v>954</v>
      </c>
      <c r="F420" s="2"/>
      <c r="G420" s="4" t="s">
        <v>267</v>
      </c>
      <c r="H420" s="6" t="s">
        <v>267</v>
      </c>
      <c r="I420" s="4"/>
      <c r="J420" s="7" t="s">
        <v>154</v>
      </c>
      <c r="K420" s="75"/>
      <c r="L420" s="80">
        <v>1</v>
      </c>
      <c r="M420" s="56">
        <v>0</v>
      </c>
      <c r="N420" s="86">
        <v>0.53</v>
      </c>
      <c r="O420" s="6" t="s">
        <v>155</v>
      </c>
      <c r="P420" s="2" t="s">
        <v>356</v>
      </c>
      <c r="Q420" s="200">
        <f>VLOOKUP(P420,Contingencies!$A$2:$D$7,4,FALSE)</f>
        <v>0.35</v>
      </c>
      <c r="R420" s="53">
        <f t="shared" si="894"/>
        <v>8032.4999999999991</v>
      </c>
      <c r="S420" s="67">
        <f t="shared" si="935"/>
        <v>4257.2249999999995</v>
      </c>
      <c r="T420" s="4"/>
      <c r="U420" s="4"/>
      <c r="V420" s="4"/>
      <c r="W420" s="8"/>
      <c r="X420" s="4"/>
      <c r="Y420" s="4"/>
      <c r="Z420" s="4"/>
      <c r="AA420" s="4"/>
      <c r="AB420" s="4"/>
      <c r="AC420" s="8"/>
      <c r="AD420" s="12">
        <v>2500</v>
      </c>
      <c r="AE420" s="12">
        <v>2500</v>
      </c>
      <c r="AF420" s="4"/>
      <c r="AG420" s="2">
        <f t="shared" si="936"/>
        <v>0</v>
      </c>
      <c r="AH420" s="51">
        <f t="shared" si="954"/>
        <v>0</v>
      </c>
      <c r="AI420" s="53">
        <f t="shared" si="895"/>
        <v>0</v>
      </c>
      <c r="AJ420" s="53">
        <f t="shared" si="896"/>
        <v>0</v>
      </c>
      <c r="AK420" s="53">
        <f t="shared" si="897"/>
        <v>0</v>
      </c>
      <c r="AL420" s="53">
        <f t="shared" si="898"/>
        <v>0</v>
      </c>
      <c r="AM420" s="53">
        <f t="shared" si="899"/>
        <v>0</v>
      </c>
      <c r="AN420" s="53">
        <f t="shared" si="900"/>
        <v>0</v>
      </c>
      <c r="AO420" s="53">
        <f t="shared" si="901"/>
        <v>0</v>
      </c>
      <c r="AP420" s="53">
        <f t="shared" si="902"/>
        <v>0</v>
      </c>
      <c r="AQ420" s="53">
        <f t="shared" si="903"/>
        <v>0</v>
      </c>
      <c r="AR420" s="53">
        <f t="shared" si="904"/>
        <v>2500</v>
      </c>
      <c r="AS420" s="53">
        <f t="shared" si="905"/>
        <v>2500</v>
      </c>
      <c r="AT420" s="53">
        <f t="shared" si="906"/>
        <v>0</v>
      </c>
      <c r="AU420" s="10">
        <f t="shared" si="955"/>
        <v>5000</v>
      </c>
      <c r="AV420" s="54">
        <f t="shared" si="976"/>
        <v>2650</v>
      </c>
      <c r="AW420" s="10">
        <f t="shared" si="956"/>
        <v>7650</v>
      </c>
      <c r="AX420" s="53" cm="1">
        <f t="array" aca="1" ref="AX420" ca="1">AU420*CELL("contents",$Q420)</f>
        <v>1750</v>
      </c>
      <c r="AY420" s="53" cm="1">
        <f t="array" aca="1" ref="AY420" ca="1">AV420*CELL("contents",$Q420)</f>
        <v>927.49999999999989</v>
      </c>
      <c r="AZ420" s="14"/>
      <c r="BA420" s="14"/>
      <c r="BB420" s="4"/>
      <c r="BC420" s="4"/>
      <c r="BD420" s="4"/>
      <c r="BE420" s="4"/>
      <c r="BF420" s="4"/>
      <c r="BG420" s="4"/>
      <c r="BH420" s="8"/>
      <c r="BI420" s="12">
        <v>2500</v>
      </c>
      <c r="BJ420" s="12">
        <v>2500</v>
      </c>
      <c r="BK420" s="4"/>
      <c r="BL420" s="2">
        <f t="shared" si="957"/>
        <v>0</v>
      </c>
      <c r="BM420" s="51">
        <f t="shared" si="958"/>
        <v>0</v>
      </c>
      <c r="BN420" s="53">
        <f t="shared" si="907"/>
        <v>0</v>
      </c>
      <c r="BO420" s="53">
        <f t="shared" si="908"/>
        <v>0</v>
      </c>
      <c r="BP420" s="53">
        <f t="shared" si="909"/>
        <v>0</v>
      </c>
      <c r="BQ420" s="53">
        <f t="shared" si="910"/>
        <v>0</v>
      </c>
      <c r="BR420" s="53">
        <f t="shared" si="911"/>
        <v>0</v>
      </c>
      <c r="BS420" s="53">
        <f t="shared" si="912"/>
        <v>0</v>
      </c>
      <c r="BT420" s="53">
        <f t="shared" si="913"/>
        <v>0</v>
      </c>
      <c r="BU420" s="53">
        <f t="shared" si="914"/>
        <v>0</v>
      </c>
      <c r="BV420" s="53">
        <f t="shared" si="915"/>
        <v>0</v>
      </c>
      <c r="BW420" s="53">
        <f t="shared" si="916"/>
        <v>2500</v>
      </c>
      <c r="BX420" s="53">
        <f t="shared" si="917"/>
        <v>2500</v>
      </c>
      <c r="BY420" s="53">
        <f t="shared" si="918"/>
        <v>0</v>
      </c>
      <c r="BZ420" s="10">
        <f t="shared" si="959"/>
        <v>5000</v>
      </c>
      <c r="CA420" s="54">
        <f t="shared" si="960"/>
        <v>2650</v>
      </c>
      <c r="CB420" s="10">
        <f t="shared" si="961"/>
        <v>7650</v>
      </c>
      <c r="CC420" s="53" cm="1">
        <f t="array" aca="1" ref="CC420" ca="1">BZ420*CELL("contents",$Q420)</f>
        <v>1750</v>
      </c>
      <c r="CD420" s="53" cm="1">
        <f t="array" aca="1" ref="CD420" ca="1">CA420*CELL("contents",$Q420)</f>
        <v>927.49999999999989</v>
      </c>
      <c r="CE420" s="14"/>
      <c r="CF420" s="14"/>
      <c r="CG420" s="4"/>
      <c r="CH420" s="4"/>
      <c r="CI420" s="4"/>
      <c r="CJ420" s="4"/>
      <c r="CK420" s="4"/>
      <c r="CL420" s="8"/>
      <c r="CM420" s="12">
        <v>2500</v>
      </c>
      <c r="CN420" s="12">
        <v>2500</v>
      </c>
      <c r="CO420" s="2"/>
      <c r="CP420" s="2"/>
      <c r="CQ420" s="2">
        <f t="shared" si="962"/>
        <v>0</v>
      </c>
      <c r="CR420" s="51">
        <f t="shared" si="963"/>
        <v>0</v>
      </c>
      <c r="CS420" s="53">
        <f t="shared" si="964"/>
        <v>0</v>
      </c>
      <c r="CT420" s="53">
        <f t="shared" si="977"/>
        <v>0</v>
      </c>
      <c r="CU420" s="53">
        <f t="shared" si="978"/>
        <v>0</v>
      </c>
      <c r="CV420" s="53">
        <f t="shared" si="979"/>
        <v>0</v>
      </c>
      <c r="CW420" s="53">
        <f t="shared" si="980"/>
        <v>0</v>
      </c>
      <c r="CX420" s="53">
        <f t="shared" si="981"/>
        <v>0</v>
      </c>
      <c r="CY420" s="53">
        <f t="shared" si="982"/>
        <v>0</v>
      </c>
      <c r="CZ420" s="53">
        <f t="shared" si="983"/>
        <v>0</v>
      </c>
      <c r="DA420" s="53">
        <f t="shared" si="984"/>
        <v>2500</v>
      </c>
      <c r="DB420" s="53">
        <f t="shared" si="985"/>
        <v>2500</v>
      </c>
      <c r="DC420" s="53">
        <f t="shared" si="986"/>
        <v>0</v>
      </c>
      <c r="DD420" s="53">
        <f t="shared" si="987"/>
        <v>0</v>
      </c>
      <c r="DE420" s="10">
        <f t="shared" si="965"/>
        <v>5000</v>
      </c>
      <c r="DF420" s="54">
        <f t="shared" si="966"/>
        <v>2650</v>
      </c>
      <c r="DG420" s="10">
        <f t="shared" si="967"/>
        <v>7650</v>
      </c>
      <c r="DH420" s="53" cm="1">
        <f t="array" aca="1" ref="DH420" ca="1">DE420*CELL("contents",$Q420)</f>
        <v>1750</v>
      </c>
      <c r="DI420" s="53" cm="1">
        <f t="array" aca="1" ref="DI420" ca="1">DF420*CELL("contents",$Q420)</f>
        <v>927.49999999999989</v>
      </c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>
        <f t="shared" si="968"/>
        <v>0</v>
      </c>
      <c r="DW420" s="51">
        <f t="shared" si="969"/>
        <v>0</v>
      </c>
      <c r="DX420" s="53">
        <f t="shared" si="919"/>
        <v>0</v>
      </c>
      <c r="DY420" s="53">
        <f t="shared" si="920"/>
        <v>0</v>
      </c>
      <c r="DZ420" s="53">
        <f t="shared" si="921"/>
        <v>0</v>
      </c>
      <c r="EA420" s="53">
        <f t="shared" si="922"/>
        <v>0</v>
      </c>
      <c r="EB420" s="53">
        <f t="shared" si="923"/>
        <v>0</v>
      </c>
      <c r="EC420" s="53">
        <f t="shared" si="924"/>
        <v>0</v>
      </c>
      <c r="ED420" s="53">
        <f t="shared" si="925"/>
        <v>0</v>
      </c>
      <c r="EE420" s="53">
        <f t="shared" si="926"/>
        <v>0</v>
      </c>
      <c r="EF420" s="53">
        <f t="shared" si="927"/>
        <v>0</v>
      </c>
      <c r="EG420" s="53">
        <f t="shared" si="928"/>
        <v>0</v>
      </c>
      <c r="EH420" s="53">
        <f t="shared" si="929"/>
        <v>0</v>
      </c>
      <c r="EI420" s="53">
        <f t="shared" si="930"/>
        <v>0</v>
      </c>
      <c r="EJ420" s="10">
        <f t="shared" si="970"/>
        <v>0</v>
      </c>
      <c r="EK420" s="54">
        <f t="shared" si="971"/>
        <v>0</v>
      </c>
      <c r="EL420" s="10">
        <f t="shared" si="972"/>
        <v>0</v>
      </c>
      <c r="EM420" s="53" cm="1">
        <f t="array" aca="1" ref="EM420" ca="1">EJ420*CELL("contents",$Q420)</f>
        <v>0</v>
      </c>
      <c r="EN420" s="53" cm="1">
        <f t="array" aca="1" ref="EN420" ca="1">EK420*CELL("contents",$Q420)</f>
        <v>0</v>
      </c>
      <c r="EO420" s="11">
        <f t="shared" si="973"/>
        <v>22950</v>
      </c>
      <c r="EP420" s="2">
        <v>1</v>
      </c>
      <c r="EQ420" s="2">
        <f t="shared" ref="EQ420:ET420" si="1007">EP420*1.0215</f>
        <v>1.0215000000000001</v>
      </c>
      <c r="ER420" s="2">
        <f t="shared" si="1007"/>
        <v>1.0434622500000001</v>
      </c>
      <c r="ES420" s="2">
        <f t="shared" si="1007"/>
        <v>1.0658966883750003</v>
      </c>
      <c r="ET420" s="2">
        <f t="shared" si="1007"/>
        <v>1.0888134671750629</v>
      </c>
      <c r="EU420" s="53">
        <f t="shared" si="932"/>
        <v>0</v>
      </c>
      <c r="EV420" s="53">
        <f t="shared" si="975"/>
        <v>0</v>
      </c>
      <c r="EW420" s="69">
        <f t="shared" si="933"/>
        <v>0</v>
      </c>
      <c r="EX420" s="69">
        <f t="shared" si="934"/>
        <v>0</v>
      </c>
      <c r="EY420" s="9">
        <f t="shared" si="989"/>
        <v>0</v>
      </c>
      <c r="EZ420" s="9">
        <f t="shared" si="951"/>
        <v>0</v>
      </c>
      <c r="FA420" s="9">
        <f t="shared" si="952"/>
        <v>0</v>
      </c>
      <c r="FB420" s="9">
        <f t="shared" si="953"/>
        <v>0</v>
      </c>
      <c r="FC420" t="s">
        <v>1543</v>
      </c>
    </row>
    <row r="421" spans="1:159" ht="25.5" x14ac:dyDescent="0.25">
      <c r="A421" s="2">
        <v>1.2</v>
      </c>
      <c r="B421" s="2" t="s">
        <v>955</v>
      </c>
      <c r="C421" s="4" t="s">
        <v>157</v>
      </c>
      <c r="D421" s="3" t="s">
        <v>956</v>
      </c>
      <c r="E421" s="21" t="s">
        <v>957</v>
      </c>
      <c r="F421" s="2"/>
      <c r="G421" s="4" t="s">
        <v>151</v>
      </c>
      <c r="H421" s="6" t="s">
        <v>163</v>
      </c>
      <c r="I421" s="4" t="s">
        <v>269</v>
      </c>
      <c r="J421" s="7" t="s">
        <v>154</v>
      </c>
      <c r="K421" s="75">
        <v>77</v>
      </c>
      <c r="L421" s="81">
        <v>77</v>
      </c>
      <c r="M421" s="56">
        <v>0</v>
      </c>
      <c r="N421" s="86">
        <v>0</v>
      </c>
      <c r="O421" s="6" t="s">
        <v>155</v>
      </c>
      <c r="P421" s="2" t="s">
        <v>156</v>
      </c>
      <c r="Q421" s="200">
        <f>VLOOKUP(P421,Contingencies!$A$2:$D$7,4,FALSE)</f>
        <v>0.09</v>
      </c>
      <c r="R421" s="53">
        <f t="shared" si="894"/>
        <v>1982.1186</v>
      </c>
      <c r="S421" s="67">
        <f t="shared" si="935"/>
        <v>0</v>
      </c>
      <c r="T421" s="4" t="s">
        <v>958</v>
      </c>
      <c r="U421" s="2"/>
      <c r="V421" s="2"/>
      <c r="W421" s="2"/>
      <c r="X421" s="2"/>
      <c r="Y421" s="2"/>
      <c r="Z421" s="2"/>
      <c r="AA421" s="2"/>
      <c r="AB421" s="2"/>
      <c r="AC421" s="14"/>
      <c r="AD421" s="12"/>
      <c r="AE421" s="12">
        <v>280</v>
      </c>
      <c r="AF421" s="18"/>
      <c r="AG421" s="2">
        <f t="shared" si="936"/>
        <v>280</v>
      </c>
      <c r="AH421" s="51">
        <f t="shared" si="954"/>
        <v>1.8666666666666667</v>
      </c>
      <c r="AI421" s="53">
        <f t="shared" si="895"/>
        <v>0</v>
      </c>
      <c r="AJ421" s="53">
        <f t="shared" si="896"/>
        <v>0</v>
      </c>
      <c r="AK421" s="53">
        <f t="shared" si="897"/>
        <v>0</v>
      </c>
      <c r="AL421" s="53">
        <f t="shared" si="898"/>
        <v>0</v>
      </c>
      <c r="AM421" s="53">
        <f t="shared" si="899"/>
        <v>0</v>
      </c>
      <c r="AN421" s="53">
        <f t="shared" si="900"/>
        <v>0</v>
      </c>
      <c r="AO421" s="53">
        <f t="shared" si="901"/>
        <v>0</v>
      </c>
      <c r="AP421" s="53">
        <f t="shared" si="902"/>
        <v>0</v>
      </c>
      <c r="AQ421" s="53">
        <f t="shared" si="903"/>
        <v>0</v>
      </c>
      <c r="AR421" s="53">
        <f t="shared" si="904"/>
        <v>0</v>
      </c>
      <c r="AS421" s="53">
        <f t="shared" si="905"/>
        <v>22023.54</v>
      </c>
      <c r="AT421" s="53">
        <f t="shared" si="906"/>
        <v>0</v>
      </c>
      <c r="AU421" s="10">
        <f t="shared" si="955"/>
        <v>22023.54</v>
      </c>
      <c r="AV421" s="54">
        <f t="shared" si="976"/>
        <v>0</v>
      </c>
      <c r="AW421" s="10">
        <f t="shared" si="956"/>
        <v>22023.54</v>
      </c>
      <c r="AX421" s="53" cm="1">
        <f t="array" aca="1" ref="AX421" ca="1">AU421*CELL("contents",$Q421)</f>
        <v>1982.1186</v>
      </c>
      <c r="AY421" s="53" cm="1">
        <f t="array" aca="1" ref="AY421" ca="1">AV421*CELL("contents",$Q421)</f>
        <v>0</v>
      </c>
      <c r="AZ421" s="18"/>
      <c r="BA421" s="18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>
        <f t="shared" si="957"/>
        <v>0</v>
      </c>
      <c r="BM421" s="51">
        <f t="shared" si="958"/>
        <v>0</v>
      </c>
      <c r="BN421" s="53">
        <f t="shared" si="907"/>
        <v>0</v>
      </c>
      <c r="BO421" s="53">
        <f t="shared" si="908"/>
        <v>0</v>
      </c>
      <c r="BP421" s="53">
        <f t="shared" si="909"/>
        <v>0</v>
      </c>
      <c r="BQ421" s="53">
        <f t="shared" si="910"/>
        <v>0</v>
      </c>
      <c r="BR421" s="53">
        <f t="shared" si="911"/>
        <v>0</v>
      </c>
      <c r="BS421" s="53">
        <f t="shared" si="912"/>
        <v>0</v>
      </c>
      <c r="BT421" s="53">
        <f t="shared" si="913"/>
        <v>0</v>
      </c>
      <c r="BU421" s="53">
        <f t="shared" si="914"/>
        <v>0</v>
      </c>
      <c r="BV421" s="53">
        <f t="shared" si="915"/>
        <v>0</v>
      </c>
      <c r="BW421" s="53">
        <f t="shared" si="916"/>
        <v>0</v>
      </c>
      <c r="BX421" s="53">
        <f t="shared" si="917"/>
        <v>0</v>
      </c>
      <c r="BY421" s="53">
        <f t="shared" si="918"/>
        <v>0</v>
      </c>
      <c r="BZ421" s="10">
        <f t="shared" si="959"/>
        <v>0</v>
      </c>
      <c r="CA421" s="54">
        <f t="shared" si="960"/>
        <v>0</v>
      </c>
      <c r="CB421" s="10">
        <f t="shared" si="961"/>
        <v>0</v>
      </c>
      <c r="CC421" s="53" cm="1">
        <f t="array" aca="1" ref="CC421" ca="1">BZ421*CELL("contents",$Q421)</f>
        <v>0</v>
      </c>
      <c r="CD421" s="53" cm="1">
        <f t="array" aca="1" ref="CD421" ca="1">CA421*CELL("contents",$Q421)</f>
        <v>0</v>
      </c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>
        <f t="shared" si="962"/>
        <v>0</v>
      </c>
      <c r="CR421" s="51">
        <f t="shared" si="963"/>
        <v>0</v>
      </c>
      <c r="CS421" s="53">
        <f t="shared" si="964"/>
        <v>0</v>
      </c>
      <c r="CT421" s="53">
        <f t="shared" si="977"/>
        <v>0</v>
      </c>
      <c r="CU421" s="53">
        <f t="shared" si="978"/>
        <v>0</v>
      </c>
      <c r="CV421" s="53">
        <f t="shared" si="979"/>
        <v>0</v>
      </c>
      <c r="CW421" s="53">
        <f t="shared" si="980"/>
        <v>0</v>
      </c>
      <c r="CX421" s="53">
        <f t="shared" si="981"/>
        <v>0</v>
      </c>
      <c r="CY421" s="53">
        <f t="shared" si="982"/>
        <v>0</v>
      </c>
      <c r="CZ421" s="53">
        <f t="shared" si="983"/>
        <v>0</v>
      </c>
      <c r="DA421" s="53">
        <f t="shared" si="984"/>
        <v>0</v>
      </c>
      <c r="DB421" s="53">
        <f t="shared" si="985"/>
        <v>0</v>
      </c>
      <c r="DC421" s="53">
        <f t="shared" si="986"/>
        <v>0</v>
      </c>
      <c r="DD421" s="53">
        <f t="shared" si="987"/>
        <v>0</v>
      </c>
      <c r="DE421" s="10">
        <f t="shared" si="965"/>
        <v>0</v>
      </c>
      <c r="DF421" s="54">
        <f t="shared" si="966"/>
        <v>0</v>
      </c>
      <c r="DG421" s="10">
        <f t="shared" si="967"/>
        <v>0</v>
      </c>
      <c r="DH421" s="53" cm="1">
        <f t="array" aca="1" ref="DH421" ca="1">DE421*CELL("contents",$Q421)</f>
        <v>0</v>
      </c>
      <c r="DI421" s="53" cm="1">
        <f t="array" aca="1" ref="DI421" ca="1">DF421*CELL("contents",$Q421)</f>
        <v>0</v>
      </c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>
        <f t="shared" si="968"/>
        <v>0</v>
      </c>
      <c r="DW421" s="51">
        <f t="shared" si="969"/>
        <v>0</v>
      </c>
      <c r="DX421" s="53">
        <f t="shared" si="919"/>
        <v>0</v>
      </c>
      <c r="DY421" s="53">
        <f t="shared" si="920"/>
        <v>0</v>
      </c>
      <c r="DZ421" s="53">
        <f t="shared" si="921"/>
        <v>0</v>
      </c>
      <c r="EA421" s="53">
        <f t="shared" si="922"/>
        <v>0</v>
      </c>
      <c r="EB421" s="53">
        <f t="shared" si="923"/>
        <v>0</v>
      </c>
      <c r="EC421" s="53">
        <f t="shared" si="924"/>
        <v>0</v>
      </c>
      <c r="ED421" s="53">
        <f t="shared" si="925"/>
        <v>0</v>
      </c>
      <c r="EE421" s="53">
        <f t="shared" si="926"/>
        <v>0</v>
      </c>
      <c r="EF421" s="53">
        <f t="shared" si="927"/>
        <v>0</v>
      </c>
      <c r="EG421" s="53">
        <f t="shared" si="928"/>
        <v>0</v>
      </c>
      <c r="EH421" s="53">
        <f t="shared" si="929"/>
        <v>0</v>
      </c>
      <c r="EI421" s="53">
        <f t="shared" si="930"/>
        <v>0</v>
      </c>
      <c r="EJ421" s="10">
        <f t="shared" si="970"/>
        <v>0</v>
      </c>
      <c r="EK421" s="54">
        <f t="shared" si="971"/>
        <v>0</v>
      </c>
      <c r="EL421" s="10">
        <f t="shared" si="972"/>
        <v>0</v>
      </c>
      <c r="EM421" s="53" cm="1">
        <f t="array" aca="1" ref="EM421" ca="1">EJ421*CELL("contents",$Q421)</f>
        <v>0</v>
      </c>
      <c r="EN421" s="53" cm="1">
        <f t="array" aca="1" ref="EN421" ca="1">EK421*CELL("contents",$Q421)</f>
        <v>0</v>
      </c>
      <c r="EO421" s="11">
        <f t="shared" si="973"/>
        <v>22023.54</v>
      </c>
      <c r="EP421" s="2">
        <v>1</v>
      </c>
      <c r="EQ421" s="2">
        <f t="shared" ref="EQ421:ET421" si="1008">EP421*1.0215</f>
        <v>1.0215000000000001</v>
      </c>
      <c r="ER421" s="2">
        <f t="shared" si="1008"/>
        <v>1.0434622500000001</v>
      </c>
      <c r="ES421" s="2">
        <f t="shared" si="1008"/>
        <v>1.0658966883750003</v>
      </c>
      <c r="ET421" s="2">
        <f t="shared" si="1008"/>
        <v>1.0888134671750629</v>
      </c>
      <c r="EU421" s="53">
        <f t="shared" si="932"/>
        <v>22023.54</v>
      </c>
      <c r="EV421" s="53">
        <f t="shared" si="975"/>
        <v>0</v>
      </c>
      <c r="EW421" s="69">
        <f t="shared" si="933"/>
        <v>0</v>
      </c>
      <c r="EX421" s="69">
        <f t="shared" si="934"/>
        <v>0</v>
      </c>
      <c r="EY421" s="9">
        <f t="shared" si="989"/>
        <v>0</v>
      </c>
      <c r="EZ421" s="9">
        <f t="shared" si="951"/>
        <v>0</v>
      </c>
      <c r="FA421" s="9">
        <f t="shared" si="952"/>
        <v>0</v>
      </c>
      <c r="FB421" s="9">
        <f t="shared" si="953"/>
        <v>0</v>
      </c>
      <c r="FC421" t="s">
        <v>1544</v>
      </c>
    </row>
    <row r="422" spans="1:159" ht="25.5" x14ac:dyDescent="0.25">
      <c r="A422" s="2">
        <v>1.2</v>
      </c>
      <c r="B422" s="2" t="s">
        <v>955</v>
      </c>
      <c r="C422" s="4" t="s">
        <v>157</v>
      </c>
      <c r="D422" s="3" t="s">
        <v>956</v>
      </c>
      <c r="E422" s="21" t="s">
        <v>959</v>
      </c>
      <c r="F422" s="2"/>
      <c r="G422" s="4" t="s">
        <v>151</v>
      </c>
      <c r="H422" s="6" t="s">
        <v>163</v>
      </c>
      <c r="I422" s="4" t="s">
        <v>167</v>
      </c>
      <c r="J422" s="7" t="s">
        <v>154</v>
      </c>
      <c r="K422" s="75">
        <v>115</v>
      </c>
      <c r="L422" s="81">
        <v>115</v>
      </c>
      <c r="M422" s="56">
        <v>0</v>
      </c>
      <c r="N422" s="86">
        <v>0</v>
      </c>
      <c r="O422" s="6" t="s">
        <v>155</v>
      </c>
      <c r="P422" s="2" t="s">
        <v>156</v>
      </c>
      <c r="Q422" s="200">
        <f>VLOOKUP(P422,Contingencies!$A$2:$D$7,4,FALSE)</f>
        <v>0.09</v>
      </c>
      <c r="R422" s="53">
        <f t="shared" si="894"/>
        <v>3171.7574999999997</v>
      </c>
      <c r="S422" s="67">
        <f t="shared" si="935"/>
        <v>0</v>
      </c>
      <c r="T422" s="4" t="s">
        <v>960</v>
      </c>
      <c r="U422" s="2"/>
      <c r="V422" s="2"/>
      <c r="W422" s="2"/>
      <c r="X422" s="2"/>
      <c r="Y422" s="2"/>
      <c r="Z422" s="2"/>
      <c r="AA422" s="2"/>
      <c r="AB422" s="2"/>
      <c r="AC422" s="14"/>
      <c r="AD422" s="12"/>
      <c r="AE422" s="12">
        <v>300</v>
      </c>
      <c r="AF422" s="18"/>
      <c r="AG422" s="2">
        <f t="shared" si="936"/>
        <v>300</v>
      </c>
      <c r="AH422" s="51">
        <f t="shared" si="954"/>
        <v>2</v>
      </c>
      <c r="AI422" s="53">
        <f t="shared" si="895"/>
        <v>0</v>
      </c>
      <c r="AJ422" s="53">
        <f t="shared" si="896"/>
        <v>0</v>
      </c>
      <c r="AK422" s="53">
        <f t="shared" si="897"/>
        <v>0</v>
      </c>
      <c r="AL422" s="53">
        <f t="shared" si="898"/>
        <v>0</v>
      </c>
      <c r="AM422" s="53">
        <f t="shared" si="899"/>
        <v>0</v>
      </c>
      <c r="AN422" s="53">
        <f t="shared" si="900"/>
        <v>0</v>
      </c>
      <c r="AO422" s="53">
        <f t="shared" si="901"/>
        <v>0</v>
      </c>
      <c r="AP422" s="53">
        <f t="shared" si="902"/>
        <v>0</v>
      </c>
      <c r="AQ422" s="53">
        <f t="shared" si="903"/>
        <v>0</v>
      </c>
      <c r="AR422" s="53">
        <f t="shared" si="904"/>
        <v>0</v>
      </c>
      <c r="AS422" s="53">
        <f t="shared" si="905"/>
        <v>35241.75</v>
      </c>
      <c r="AT422" s="53">
        <f t="shared" si="906"/>
        <v>0</v>
      </c>
      <c r="AU422" s="10">
        <f t="shared" si="955"/>
        <v>35241.75</v>
      </c>
      <c r="AV422" s="54">
        <f t="shared" si="976"/>
        <v>0</v>
      </c>
      <c r="AW422" s="10">
        <f t="shared" si="956"/>
        <v>35241.75</v>
      </c>
      <c r="AX422" s="53" cm="1">
        <f t="array" aca="1" ref="AX422" ca="1">AU422*CELL("contents",$Q422)</f>
        <v>3171.7574999999997</v>
      </c>
      <c r="AY422" s="53" cm="1">
        <f t="array" aca="1" ref="AY422" ca="1">AV422*CELL("contents",$Q422)</f>
        <v>0</v>
      </c>
      <c r="AZ422" s="18"/>
      <c r="BA422" s="18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>
        <f t="shared" si="957"/>
        <v>0</v>
      </c>
      <c r="BM422" s="51">
        <f t="shared" si="958"/>
        <v>0</v>
      </c>
      <c r="BN422" s="53">
        <f t="shared" si="907"/>
        <v>0</v>
      </c>
      <c r="BO422" s="53">
        <f t="shared" si="908"/>
        <v>0</v>
      </c>
      <c r="BP422" s="53">
        <f t="shared" si="909"/>
        <v>0</v>
      </c>
      <c r="BQ422" s="53">
        <f t="shared" si="910"/>
        <v>0</v>
      </c>
      <c r="BR422" s="53">
        <f t="shared" si="911"/>
        <v>0</v>
      </c>
      <c r="BS422" s="53">
        <f t="shared" si="912"/>
        <v>0</v>
      </c>
      <c r="BT422" s="53">
        <f t="shared" si="913"/>
        <v>0</v>
      </c>
      <c r="BU422" s="53">
        <f t="shared" si="914"/>
        <v>0</v>
      </c>
      <c r="BV422" s="53">
        <f t="shared" si="915"/>
        <v>0</v>
      </c>
      <c r="BW422" s="53">
        <f t="shared" si="916"/>
        <v>0</v>
      </c>
      <c r="BX422" s="53">
        <f t="shared" si="917"/>
        <v>0</v>
      </c>
      <c r="BY422" s="53">
        <f t="shared" si="918"/>
        <v>0</v>
      </c>
      <c r="BZ422" s="10">
        <f t="shared" si="959"/>
        <v>0</v>
      </c>
      <c r="CA422" s="54">
        <f t="shared" si="960"/>
        <v>0</v>
      </c>
      <c r="CB422" s="10">
        <f t="shared" si="961"/>
        <v>0</v>
      </c>
      <c r="CC422" s="53" cm="1">
        <f t="array" aca="1" ref="CC422" ca="1">BZ422*CELL("contents",$Q422)</f>
        <v>0</v>
      </c>
      <c r="CD422" s="53" cm="1">
        <f t="array" aca="1" ref="CD422" ca="1">CA422*CELL("contents",$Q422)</f>
        <v>0</v>
      </c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>
        <f t="shared" si="962"/>
        <v>0</v>
      </c>
      <c r="CR422" s="51">
        <f t="shared" si="963"/>
        <v>0</v>
      </c>
      <c r="CS422" s="53">
        <f t="shared" si="964"/>
        <v>0</v>
      </c>
      <c r="CT422" s="53">
        <f t="shared" si="977"/>
        <v>0</v>
      </c>
      <c r="CU422" s="53">
        <f t="shared" si="978"/>
        <v>0</v>
      </c>
      <c r="CV422" s="53">
        <f t="shared" si="979"/>
        <v>0</v>
      </c>
      <c r="CW422" s="53">
        <f t="shared" si="980"/>
        <v>0</v>
      </c>
      <c r="CX422" s="53">
        <f t="shared" si="981"/>
        <v>0</v>
      </c>
      <c r="CY422" s="53">
        <f t="shared" si="982"/>
        <v>0</v>
      </c>
      <c r="CZ422" s="53">
        <f t="shared" si="983"/>
        <v>0</v>
      </c>
      <c r="DA422" s="53">
        <f t="shared" si="984"/>
        <v>0</v>
      </c>
      <c r="DB422" s="53">
        <f t="shared" si="985"/>
        <v>0</v>
      </c>
      <c r="DC422" s="53">
        <f t="shared" si="986"/>
        <v>0</v>
      </c>
      <c r="DD422" s="53">
        <f t="shared" si="987"/>
        <v>0</v>
      </c>
      <c r="DE422" s="10">
        <f t="shared" si="965"/>
        <v>0</v>
      </c>
      <c r="DF422" s="54">
        <f t="shared" si="966"/>
        <v>0</v>
      </c>
      <c r="DG422" s="10">
        <f t="shared" si="967"/>
        <v>0</v>
      </c>
      <c r="DH422" s="53" cm="1">
        <f t="array" aca="1" ref="DH422" ca="1">DE422*CELL("contents",$Q422)</f>
        <v>0</v>
      </c>
      <c r="DI422" s="53" cm="1">
        <f t="array" aca="1" ref="DI422" ca="1">DF422*CELL("contents",$Q422)</f>
        <v>0</v>
      </c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>
        <f t="shared" si="968"/>
        <v>0</v>
      </c>
      <c r="DW422" s="51">
        <f t="shared" si="969"/>
        <v>0</v>
      </c>
      <c r="DX422" s="53">
        <f t="shared" si="919"/>
        <v>0</v>
      </c>
      <c r="DY422" s="53">
        <f t="shared" si="920"/>
        <v>0</v>
      </c>
      <c r="DZ422" s="53">
        <f t="shared" si="921"/>
        <v>0</v>
      </c>
      <c r="EA422" s="53">
        <f t="shared" si="922"/>
        <v>0</v>
      </c>
      <c r="EB422" s="53">
        <f t="shared" si="923"/>
        <v>0</v>
      </c>
      <c r="EC422" s="53">
        <f t="shared" si="924"/>
        <v>0</v>
      </c>
      <c r="ED422" s="53">
        <f t="shared" si="925"/>
        <v>0</v>
      </c>
      <c r="EE422" s="53">
        <f t="shared" si="926"/>
        <v>0</v>
      </c>
      <c r="EF422" s="53">
        <f t="shared" si="927"/>
        <v>0</v>
      </c>
      <c r="EG422" s="53">
        <f t="shared" si="928"/>
        <v>0</v>
      </c>
      <c r="EH422" s="53">
        <f t="shared" si="929"/>
        <v>0</v>
      </c>
      <c r="EI422" s="53">
        <f t="shared" si="930"/>
        <v>0</v>
      </c>
      <c r="EJ422" s="10">
        <f t="shared" si="970"/>
        <v>0</v>
      </c>
      <c r="EK422" s="54">
        <f t="shared" si="971"/>
        <v>0</v>
      </c>
      <c r="EL422" s="10">
        <f t="shared" si="972"/>
        <v>0</v>
      </c>
      <c r="EM422" s="53" cm="1">
        <f t="array" aca="1" ref="EM422" ca="1">EJ422*CELL("contents",$Q422)</f>
        <v>0</v>
      </c>
      <c r="EN422" s="53" cm="1">
        <f t="array" aca="1" ref="EN422" ca="1">EK422*CELL("contents",$Q422)</f>
        <v>0</v>
      </c>
      <c r="EO422" s="11">
        <f t="shared" si="973"/>
        <v>35241.75</v>
      </c>
      <c r="EP422" s="2">
        <v>1</v>
      </c>
      <c r="EQ422" s="2">
        <f t="shared" ref="EQ422:ET422" si="1009">EP422*1.0215</f>
        <v>1.0215000000000001</v>
      </c>
      <c r="ER422" s="2">
        <f t="shared" si="1009"/>
        <v>1.0434622500000001</v>
      </c>
      <c r="ES422" s="2">
        <f t="shared" si="1009"/>
        <v>1.0658966883750003</v>
      </c>
      <c r="ET422" s="2">
        <f t="shared" si="1009"/>
        <v>1.0888134671750629</v>
      </c>
      <c r="EU422" s="53">
        <f t="shared" si="932"/>
        <v>35241.75</v>
      </c>
      <c r="EV422" s="53">
        <f t="shared" si="975"/>
        <v>0</v>
      </c>
      <c r="EW422" s="69">
        <f t="shared" si="933"/>
        <v>0</v>
      </c>
      <c r="EX422" s="69">
        <f t="shared" si="934"/>
        <v>0</v>
      </c>
      <c r="EY422" s="9">
        <f t="shared" si="989"/>
        <v>0</v>
      </c>
      <c r="EZ422" s="9">
        <f t="shared" si="951"/>
        <v>0</v>
      </c>
      <c r="FA422" s="9">
        <f t="shared" si="952"/>
        <v>0</v>
      </c>
      <c r="FB422" s="9">
        <f t="shared" si="953"/>
        <v>0</v>
      </c>
      <c r="FC422" t="s">
        <v>1544</v>
      </c>
    </row>
    <row r="423" spans="1:159" ht="25.5" x14ac:dyDescent="0.25">
      <c r="A423" s="2">
        <v>1.2</v>
      </c>
      <c r="B423" s="2" t="s">
        <v>955</v>
      </c>
      <c r="C423" s="4" t="s">
        <v>157</v>
      </c>
      <c r="D423" s="2" t="s">
        <v>956</v>
      </c>
      <c r="E423" s="21" t="s">
        <v>961</v>
      </c>
      <c r="F423" s="2"/>
      <c r="G423" s="4" t="s">
        <v>267</v>
      </c>
      <c r="H423" s="6" t="s">
        <v>267</v>
      </c>
      <c r="I423" s="4"/>
      <c r="J423" s="7" t="s">
        <v>154</v>
      </c>
      <c r="K423" s="75"/>
      <c r="L423" s="83">
        <v>1</v>
      </c>
      <c r="M423" s="57">
        <v>0</v>
      </c>
      <c r="N423" s="86">
        <v>0.53</v>
      </c>
      <c r="O423" s="6" t="s">
        <v>155</v>
      </c>
      <c r="P423" s="2" t="s">
        <v>156</v>
      </c>
      <c r="Q423" s="200">
        <f>VLOOKUP(P423,Contingencies!$A$2:$D$7,4,FALSE)</f>
        <v>0.09</v>
      </c>
      <c r="R423" s="53">
        <f t="shared" si="894"/>
        <v>688.5</v>
      </c>
      <c r="S423" s="67">
        <f t="shared" si="935"/>
        <v>364.90500000000003</v>
      </c>
      <c r="T423" s="4" t="s">
        <v>962</v>
      </c>
      <c r="U423" s="2"/>
      <c r="V423" s="2"/>
      <c r="W423" s="2"/>
      <c r="X423" s="2"/>
      <c r="Y423" s="2"/>
      <c r="Z423" s="2"/>
      <c r="AA423" s="2"/>
      <c r="AB423" s="2"/>
      <c r="AC423" s="4"/>
      <c r="AD423" s="4"/>
      <c r="AE423" s="12">
        <v>5000</v>
      </c>
      <c r="AF423" s="18"/>
      <c r="AG423" s="2">
        <f t="shared" si="936"/>
        <v>0</v>
      </c>
      <c r="AH423" s="51">
        <f t="shared" si="954"/>
        <v>0</v>
      </c>
      <c r="AI423" s="53">
        <f t="shared" si="895"/>
        <v>0</v>
      </c>
      <c r="AJ423" s="53">
        <f t="shared" si="896"/>
        <v>0</v>
      </c>
      <c r="AK423" s="53">
        <f t="shared" si="897"/>
        <v>0</v>
      </c>
      <c r="AL423" s="53">
        <f t="shared" si="898"/>
        <v>0</v>
      </c>
      <c r="AM423" s="53">
        <f t="shared" si="899"/>
        <v>0</v>
      </c>
      <c r="AN423" s="53">
        <f t="shared" si="900"/>
        <v>0</v>
      </c>
      <c r="AO423" s="53">
        <f t="shared" si="901"/>
        <v>0</v>
      </c>
      <c r="AP423" s="53">
        <f t="shared" si="902"/>
        <v>0</v>
      </c>
      <c r="AQ423" s="53">
        <f t="shared" si="903"/>
        <v>0</v>
      </c>
      <c r="AR423" s="53">
        <f t="shared" si="904"/>
        <v>0</v>
      </c>
      <c r="AS423" s="53">
        <f t="shared" si="905"/>
        <v>5000</v>
      </c>
      <c r="AT423" s="53">
        <f t="shared" si="906"/>
        <v>0</v>
      </c>
      <c r="AU423" s="10">
        <f t="shared" si="955"/>
        <v>5000</v>
      </c>
      <c r="AV423" s="54">
        <f t="shared" si="976"/>
        <v>2650</v>
      </c>
      <c r="AW423" s="10">
        <f t="shared" si="956"/>
        <v>7650</v>
      </c>
      <c r="AX423" s="53" cm="1">
        <f t="array" aca="1" ref="AX423" ca="1">AU423*CELL("contents",$Q423)</f>
        <v>450</v>
      </c>
      <c r="AY423" s="53" cm="1">
        <f t="array" aca="1" ref="AY423" ca="1">AV423*CELL("contents",$Q423)</f>
        <v>238.5</v>
      </c>
      <c r="AZ423" s="18"/>
      <c r="BA423" s="18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>
        <f t="shared" si="957"/>
        <v>0</v>
      </c>
      <c r="BM423" s="51">
        <f t="shared" si="958"/>
        <v>0</v>
      </c>
      <c r="BN423" s="53">
        <f t="shared" si="907"/>
        <v>0</v>
      </c>
      <c r="BO423" s="53">
        <f t="shared" si="908"/>
        <v>0</v>
      </c>
      <c r="BP423" s="53">
        <f t="shared" si="909"/>
        <v>0</v>
      </c>
      <c r="BQ423" s="53">
        <f t="shared" si="910"/>
        <v>0</v>
      </c>
      <c r="BR423" s="53">
        <f t="shared" si="911"/>
        <v>0</v>
      </c>
      <c r="BS423" s="53">
        <f t="shared" si="912"/>
        <v>0</v>
      </c>
      <c r="BT423" s="53">
        <f t="shared" si="913"/>
        <v>0</v>
      </c>
      <c r="BU423" s="53">
        <f t="shared" si="914"/>
        <v>0</v>
      </c>
      <c r="BV423" s="53">
        <f t="shared" si="915"/>
        <v>0</v>
      </c>
      <c r="BW423" s="53">
        <f t="shared" si="916"/>
        <v>0</v>
      </c>
      <c r="BX423" s="53">
        <f t="shared" si="917"/>
        <v>0</v>
      </c>
      <c r="BY423" s="53">
        <f t="shared" si="918"/>
        <v>0</v>
      </c>
      <c r="BZ423" s="10">
        <f t="shared" si="959"/>
        <v>0</v>
      </c>
      <c r="CA423" s="54">
        <f t="shared" si="960"/>
        <v>0</v>
      </c>
      <c r="CB423" s="10">
        <f t="shared" si="961"/>
        <v>0</v>
      </c>
      <c r="CC423" s="53" cm="1">
        <f t="array" aca="1" ref="CC423" ca="1">BZ423*CELL("contents",$Q423)</f>
        <v>0</v>
      </c>
      <c r="CD423" s="53" cm="1">
        <f t="array" aca="1" ref="CD423" ca="1">CA423*CELL("contents",$Q423)</f>
        <v>0</v>
      </c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>
        <f t="shared" si="962"/>
        <v>0</v>
      </c>
      <c r="CR423" s="51">
        <f t="shared" si="963"/>
        <v>0</v>
      </c>
      <c r="CS423" s="53">
        <f t="shared" si="964"/>
        <v>0</v>
      </c>
      <c r="CT423" s="53">
        <f t="shared" si="977"/>
        <v>0</v>
      </c>
      <c r="CU423" s="53">
        <f t="shared" si="978"/>
        <v>0</v>
      </c>
      <c r="CV423" s="53">
        <f t="shared" si="979"/>
        <v>0</v>
      </c>
      <c r="CW423" s="53">
        <f t="shared" si="980"/>
        <v>0</v>
      </c>
      <c r="CX423" s="53">
        <f t="shared" si="981"/>
        <v>0</v>
      </c>
      <c r="CY423" s="53">
        <f t="shared" si="982"/>
        <v>0</v>
      </c>
      <c r="CZ423" s="53">
        <f t="shared" si="983"/>
        <v>0</v>
      </c>
      <c r="DA423" s="53">
        <f t="shared" si="984"/>
        <v>0</v>
      </c>
      <c r="DB423" s="53">
        <f t="shared" si="985"/>
        <v>0</v>
      </c>
      <c r="DC423" s="53">
        <f t="shared" si="986"/>
        <v>0</v>
      </c>
      <c r="DD423" s="53">
        <f t="shared" si="987"/>
        <v>0</v>
      </c>
      <c r="DE423" s="10">
        <f t="shared" si="965"/>
        <v>0</v>
      </c>
      <c r="DF423" s="54">
        <f t="shared" si="966"/>
        <v>0</v>
      </c>
      <c r="DG423" s="10">
        <f t="shared" si="967"/>
        <v>0</v>
      </c>
      <c r="DH423" s="53" cm="1">
        <f t="array" aca="1" ref="DH423" ca="1">DE423*CELL("contents",$Q423)</f>
        <v>0</v>
      </c>
      <c r="DI423" s="53" cm="1">
        <f t="array" aca="1" ref="DI423" ca="1">DF423*CELL("contents",$Q423)</f>
        <v>0</v>
      </c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>
        <f t="shared" si="968"/>
        <v>0</v>
      </c>
      <c r="DW423" s="51">
        <f t="shared" si="969"/>
        <v>0</v>
      </c>
      <c r="DX423" s="53">
        <f t="shared" si="919"/>
        <v>0</v>
      </c>
      <c r="DY423" s="53">
        <f t="shared" si="920"/>
        <v>0</v>
      </c>
      <c r="DZ423" s="53">
        <f t="shared" si="921"/>
        <v>0</v>
      </c>
      <c r="EA423" s="53">
        <f t="shared" si="922"/>
        <v>0</v>
      </c>
      <c r="EB423" s="53">
        <f t="shared" si="923"/>
        <v>0</v>
      </c>
      <c r="EC423" s="53">
        <f t="shared" si="924"/>
        <v>0</v>
      </c>
      <c r="ED423" s="53">
        <f t="shared" si="925"/>
        <v>0</v>
      </c>
      <c r="EE423" s="53">
        <f t="shared" si="926"/>
        <v>0</v>
      </c>
      <c r="EF423" s="53">
        <f t="shared" si="927"/>
        <v>0</v>
      </c>
      <c r="EG423" s="53">
        <f t="shared" si="928"/>
        <v>0</v>
      </c>
      <c r="EH423" s="53">
        <f t="shared" si="929"/>
        <v>0</v>
      </c>
      <c r="EI423" s="53">
        <f t="shared" si="930"/>
        <v>0</v>
      </c>
      <c r="EJ423" s="10">
        <f t="shared" si="970"/>
        <v>0</v>
      </c>
      <c r="EK423" s="54">
        <f t="shared" si="971"/>
        <v>0</v>
      </c>
      <c r="EL423" s="10">
        <f t="shared" si="972"/>
        <v>0</v>
      </c>
      <c r="EM423" s="53" cm="1">
        <f t="array" aca="1" ref="EM423" ca="1">EJ423*CELL("contents",$Q423)</f>
        <v>0</v>
      </c>
      <c r="EN423" s="53" cm="1">
        <f t="array" aca="1" ref="EN423" ca="1">EK423*CELL("contents",$Q423)</f>
        <v>0</v>
      </c>
      <c r="EO423" s="11">
        <f t="shared" si="973"/>
        <v>7650</v>
      </c>
      <c r="EP423" s="2">
        <v>1</v>
      </c>
      <c r="EQ423" s="2">
        <f t="shared" ref="EQ423:ET423" si="1010">EP423*1.0215</f>
        <v>1.0215000000000001</v>
      </c>
      <c r="ER423" s="2">
        <f t="shared" si="1010"/>
        <v>1.0434622500000001</v>
      </c>
      <c r="ES423" s="2">
        <f t="shared" si="1010"/>
        <v>1.0658966883750003</v>
      </c>
      <c r="ET423" s="2">
        <f t="shared" si="1010"/>
        <v>1.0888134671750629</v>
      </c>
      <c r="EU423" s="53">
        <f t="shared" si="932"/>
        <v>0</v>
      </c>
      <c r="EV423" s="53">
        <f t="shared" si="975"/>
        <v>0</v>
      </c>
      <c r="EW423" s="69">
        <f t="shared" si="933"/>
        <v>0</v>
      </c>
      <c r="EX423" s="69">
        <f t="shared" si="934"/>
        <v>0</v>
      </c>
      <c r="EY423" s="9">
        <f t="shared" si="989"/>
        <v>0</v>
      </c>
      <c r="EZ423" s="9">
        <f t="shared" si="951"/>
        <v>0</v>
      </c>
      <c r="FA423" s="9">
        <f t="shared" si="952"/>
        <v>0</v>
      </c>
      <c r="FB423" s="9">
        <f t="shared" si="953"/>
        <v>0</v>
      </c>
      <c r="FC423" t="s">
        <v>1544</v>
      </c>
    </row>
    <row r="424" spans="1:159" ht="25.5" x14ac:dyDescent="0.25">
      <c r="A424" s="2">
        <v>1.2</v>
      </c>
      <c r="B424" s="2" t="s">
        <v>955</v>
      </c>
      <c r="C424" s="4" t="s">
        <v>157</v>
      </c>
      <c r="D424" s="2" t="s">
        <v>956</v>
      </c>
      <c r="E424" s="21" t="s">
        <v>963</v>
      </c>
      <c r="F424" s="2"/>
      <c r="G424" s="4" t="s">
        <v>267</v>
      </c>
      <c r="H424" s="6" t="s">
        <v>267</v>
      </c>
      <c r="I424" s="4"/>
      <c r="J424" s="7" t="s">
        <v>154</v>
      </c>
      <c r="K424" s="75"/>
      <c r="L424" s="83">
        <v>1</v>
      </c>
      <c r="M424" s="57">
        <v>0</v>
      </c>
      <c r="N424" s="86">
        <v>0.53</v>
      </c>
      <c r="O424" s="6" t="s">
        <v>155</v>
      </c>
      <c r="P424" s="2" t="s">
        <v>156</v>
      </c>
      <c r="Q424" s="200">
        <f>VLOOKUP(P424,Contingencies!$A$2:$D$7,4,FALSE)</f>
        <v>0.09</v>
      </c>
      <c r="R424" s="53">
        <f t="shared" si="894"/>
        <v>302.94</v>
      </c>
      <c r="S424" s="67">
        <f t="shared" si="935"/>
        <v>160.5582</v>
      </c>
      <c r="T424" s="4" t="s">
        <v>964</v>
      </c>
      <c r="U424" s="2"/>
      <c r="V424" s="2"/>
      <c r="W424" s="2"/>
      <c r="X424" s="2"/>
      <c r="Y424" s="2"/>
      <c r="Z424" s="2"/>
      <c r="AA424" s="2"/>
      <c r="AB424" s="2">
        <v>1000</v>
      </c>
      <c r="AC424" s="14">
        <v>1000</v>
      </c>
      <c r="AD424" s="12">
        <v>200</v>
      </c>
      <c r="AE424" s="12"/>
      <c r="AF424" s="18"/>
      <c r="AG424" s="2">
        <f t="shared" si="936"/>
        <v>0</v>
      </c>
      <c r="AH424" s="51">
        <f t="shared" si="954"/>
        <v>0</v>
      </c>
      <c r="AI424" s="53">
        <f t="shared" si="895"/>
        <v>0</v>
      </c>
      <c r="AJ424" s="53">
        <f t="shared" si="896"/>
        <v>0</v>
      </c>
      <c r="AK424" s="53">
        <f t="shared" si="897"/>
        <v>0</v>
      </c>
      <c r="AL424" s="53">
        <f t="shared" si="898"/>
        <v>0</v>
      </c>
      <c r="AM424" s="53">
        <f t="shared" si="899"/>
        <v>0</v>
      </c>
      <c r="AN424" s="53">
        <f t="shared" si="900"/>
        <v>0</v>
      </c>
      <c r="AO424" s="53">
        <f t="shared" si="901"/>
        <v>0</v>
      </c>
      <c r="AP424" s="53">
        <f t="shared" si="902"/>
        <v>1000</v>
      </c>
      <c r="AQ424" s="53">
        <f t="shared" si="903"/>
        <v>1000</v>
      </c>
      <c r="AR424" s="53">
        <f t="shared" si="904"/>
        <v>200</v>
      </c>
      <c r="AS424" s="53">
        <f t="shared" si="905"/>
        <v>0</v>
      </c>
      <c r="AT424" s="53">
        <f t="shared" si="906"/>
        <v>0</v>
      </c>
      <c r="AU424" s="10">
        <f t="shared" si="955"/>
        <v>2200</v>
      </c>
      <c r="AV424" s="54">
        <f t="shared" si="976"/>
        <v>1166</v>
      </c>
      <c r="AW424" s="10">
        <f t="shared" si="956"/>
        <v>3366</v>
      </c>
      <c r="AX424" s="53" cm="1">
        <f t="array" aca="1" ref="AX424" ca="1">AU424*CELL("contents",$Q424)</f>
        <v>198</v>
      </c>
      <c r="AY424" s="53" cm="1">
        <f t="array" aca="1" ref="AY424" ca="1">AV424*CELL("contents",$Q424)</f>
        <v>104.94</v>
      </c>
      <c r="AZ424" s="18"/>
      <c r="BA424" s="18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>
        <f t="shared" si="957"/>
        <v>0</v>
      </c>
      <c r="BM424" s="51">
        <f t="shared" si="958"/>
        <v>0</v>
      </c>
      <c r="BN424" s="53">
        <f t="shared" si="907"/>
        <v>0</v>
      </c>
      <c r="BO424" s="53">
        <f t="shared" si="908"/>
        <v>0</v>
      </c>
      <c r="BP424" s="53">
        <f t="shared" si="909"/>
        <v>0</v>
      </c>
      <c r="BQ424" s="53">
        <f t="shared" si="910"/>
        <v>0</v>
      </c>
      <c r="BR424" s="53">
        <f t="shared" si="911"/>
        <v>0</v>
      </c>
      <c r="BS424" s="53">
        <f t="shared" si="912"/>
        <v>0</v>
      </c>
      <c r="BT424" s="53">
        <f t="shared" si="913"/>
        <v>0</v>
      </c>
      <c r="BU424" s="53">
        <f t="shared" si="914"/>
        <v>0</v>
      </c>
      <c r="BV424" s="53">
        <f t="shared" si="915"/>
        <v>0</v>
      </c>
      <c r="BW424" s="53">
        <f t="shared" si="916"/>
        <v>0</v>
      </c>
      <c r="BX424" s="53">
        <f t="shared" si="917"/>
        <v>0</v>
      </c>
      <c r="BY424" s="53">
        <f t="shared" si="918"/>
        <v>0</v>
      </c>
      <c r="BZ424" s="10">
        <f t="shared" si="959"/>
        <v>0</v>
      </c>
      <c r="CA424" s="54">
        <f t="shared" si="960"/>
        <v>0</v>
      </c>
      <c r="CB424" s="10">
        <f t="shared" si="961"/>
        <v>0</v>
      </c>
      <c r="CC424" s="53" cm="1">
        <f t="array" aca="1" ref="CC424" ca="1">BZ424*CELL("contents",$Q424)</f>
        <v>0</v>
      </c>
      <c r="CD424" s="53" cm="1">
        <f t="array" aca="1" ref="CD424" ca="1">CA424*CELL("contents",$Q424)</f>
        <v>0</v>
      </c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>
        <f t="shared" si="962"/>
        <v>0</v>
      </c>
      <c r="CR424" s="51">
        <f t="shared" si="963"/>
        <v>0</v>
      </c>
      <c r="CS424" s="53">
        <f t="shared" si="964"/>
        <v>0</v>
      </c>
      <c r="CT424" s="53">
        <f t="shared" si="977"/>
        <v>0</v>
      </c>
      <c r="CU424" s="53">
        <f t="shared" si="978"/>
        <v>0</v>
      </c>
      <c r="CV424" s="53">
        <f t="shared" si="979"/>
        <v>0</v>
      </c>
      <c r="CW424" s="53">
        <f t="shared" si="980"/>
        <v>0</v>
      </c>
      <c r="CX424" s="53">
        <f t="shared" si="981"/>
        <v>0</v>
      </c>
      <c r="CY424" s="53">
        <f t="shared" si="982"/>
        <v>0</v>
      </c>
      <c r="CZ424" s="53">
        <f t="shared" si="983"/>
        <v>0</v>
      </c>
      <c r="DA424" s="53">
        <f t="shared" si="984"/>
        <v>0</v>
      </c>
      <c r="DB424" s="53">
        <f t="shared" si="985"/>
        <v>0</v>
      </c>
      <c r="DC424" s="53">
        <f t="shared" si="986"/>
        <v>0</v>
      </c>
      <c r="DD424" s="53">
        <f t="shared" si="987"/>
        <v>0</v>
      </c>
      <c r="DE424" s="10">
        <f t="shared" si="965"/>
        <v>0</v>
      </c>
      <c r="DF424" s="54">
        <f t="shared" si="966"/>
        <v>0</v>
      </c>
      <c r="DG424" s="10">
        <f t="shared" si="967"/>
        <v>0</v>
      </c>
      <c r="DH424" s="53" cm="1">
        <f t="array" aca="1" ref="DH424" ca="1">DE424*CELL("contents",$Q424)</f>
        <v>0</v>
      </c>
      <c r="DI424" s="53" cm="1">
        <f t="array" aca="1" ref="DI424" ca="1">DF424*CELL("contents",$Q424)</f>
        <v>0</v>
      </c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>
        <f t="shared" si="968"/>
        <v>0</v>
      </c>
      <c r="DW424" s="51">
        <f t="shared" si="969"/>
        <v>0</v>
      </c>
      <c r="DX424" s="53">
        <f t="shared" si="919"/>
        <v>0</v>
      </c>
      <c r="DY424" s="53">
        <f t="shared" si="920"/>
        <v>0</v>
      </c>
      <c r="DZ424" s="53">
        <f t="shared" si="921"/>
        <v>0</v>
      </c>
      <c r="EA424" s="53">
        <f t="shared" si="922"/>
        <v>0</v>
      </c>
      <c r="EB424" s="53">
        <f t="shared" si="923"/>
        <v>0</v>
      </c>
      <c r="EC424" s="53">
        <f t="shared" si="924"/>
        <v>0</v>
      </c>
      <c r="ED424" s="53">
        <f t="shared" si="925"/>
        <v>0</v>
      </c>
      <c r="EE424" s="53">
        <f t="shared" si="926"/>
        <v>0</v>
      </c>
      <c r="EF424" s="53">
        <f t="shared" si="927"/>
        <v>0</v>
      </c>
      <c r="EG424" s="53">
        <f t="shared" si="928"/>
        <v>0</v>
      </c>
      <c r="EH424" s="53">
        <f t="shared" si="929"/>
        <v>0</v>
      </c>
      <c r="EI424" s="53">
        <f t="shared" si="930"/>
        <v>0</v>
      </c>
      <c r="EJ424" s="10">
        <f t="shared" si="970"/>
        <v>0</v>
      </c>
      <c r="EK424" s="54">
        <f t="shared" si="971"/>
        <v>0</v>
      </c>
      <c r="EL424" s="10">
        <f t="shared" si="972"/>
        <v>0</v>
      </c>
      <c r="EM424" s="53" cm="1">
        <f t="array" aca="1" ref="EM424" ca="1">EJ424*CELL("contents",$Q424)</f>
        <v>0</v>
      </c>
      <c r="EN424" s="53" cm="1">
        <f t="array" aca="1" ref="EN424" ca="1">EK424*CELL("contents",$Q424)</f>
        <v>0</v>
      </c>
      <c r="EO424" s="11">
        <f t="shared" si="973"/>
        <v>3366</v>
      </c>
      <c r="EP424" s="2">
        <v>1</v>
      </c>
      <c r="EQ424" s="2">
        <f t="shared" ref="EQ424:ET424" si="1011">EP424*1.0215</f>
        <v>1.0215000000000001</v>
      </c>
      <c r="ER424" s="2">
        <f t="shared" si="1011"/>
        <v>1.0434622500000001</v>
      </c>
      <c r="ES424" s="2">
        <f t="shared" si="1011"/>
        <v>1.0658966883750003</v>
      </c>
      <c r="ET424" s="2">
        <f t="shared" si="1011"/>
        <v>1.0888134671750629</v>
      </c>
      <c r="EU424" s="53">
        <f t="shared" si="932"/>
        <v>0</v>
      </c>
      <c r="EV424" s="53">
        <f t="shared" si="975"/>
        <v>0</v>
      </c>
      <c r="EW424" s="69">
        <f t="shared" si="933"/>
        <v>0</v>
      </c>
      <c r="EX424" s="69">
        <f t="shared" si="934"/>
        <v>0</v>
      </c>
      <c r="EY424" s="9">
        <f t="shared" si="989"/>
        <v>0</v>
      </c>
      <c r="EZ424" s="9">
        <f t="shared" si="951"/>
        <v>0</v>
      </c>
      <c r="FA424" s="9">
        <f t="shared" si="952"/>
        <v>0</v>
      </c>
      <c r="FB424" s="9">
        <f t="shared" si="953"/>
        <v>0</v>
      </c>
      <c r="FC424" t="s">
        <v>1544</v>
      </c>
    </row>
    <row r="425" spans="1:159" ht="38.25" x14ac:dyDescent="0.25">
      <c r="A425" s="2">
        <v>1.2</v>
      </c>
      <c r="B425" s="2" t="s">
        <v>955</v>
      </c>
      <c r="C425" s="4" t="s">
        <v>157</v>
      </c>
      <c r="D425" s="2" t="s">
        <v>956</v>
      </c>
      <c r="E425" s="21" t="s">
        <v>965</v>
      </c>
      <c r="F425" s="2" t="s">
        <v>966</v>
      </c>
      <c r="G425" s="4" t="s">
        <v>257</v>
      </c>
      <c r="H425" s="6" t="s">
        <v>257</v>
      </c>
      <c r="I425" s="4"/>
      <c r="J425" s="7" t="s">
        <v>154</v>
      </c>
      <c r="K425" s="75"/>
      <c r="L425" s="83">
        <v>1</v>
      </c>
      <c r="M425" s="57">
        <v>0</v>
      </c>
      <c r="N425" s="86">
        <v>0.53</v>
      </c>
      <c r="O425" s="6" t="s">
        <v>155</v>
      </c>
      <c r="P425" s="2" t="s">
        <v>156</v>
      </c>
      <c r="Q425" s="200">
        <f>VLOOKUP(P425,Contingencies!$A$2:$D$7,4,FALSE)</f>
        <v>0.09</v>
      </c>
      <c r="R425" s="53">
        <f t="shared" si="894"/>
        <v>881.28</v>
      </c>
      <c r="S425" s="67">
        <f t="shared" si="935"/>
        <v>467.07839999999999</v>
      </c>
      <c r="T425" s="4" t="s">
        <v>967</v>
      </c>
      <c r="U425" s="2"/>
      <c r="V425" s="2"/>
      <c r="W425" s="2"/>
      <c r="X425" s="2"/>
      <c r="Y425" s="2"/>
      <c r="Z425" s="2"/>
      <c r="AA425" s="2"/>
      <c r="AB425" s="2"/>
      <c r="AC425" s="14"/>
      <c r="AD425" s="12"/>
      <c r="AE425" s="12">
        <v>6400</v>
      </c>
      <c r="AF425" s="18"/>
      <c r="AG425" s="2">
        <f t="shared" si="936"/>
        <v>0</v>
      </c>
      <c r="AH425" s="51">
        <f t="shared" si="954"/>
        <v>0</v>
      </c>
      <c r="AI425" s="53">
        <f t="shared" si="895"/>
        <v>0</v>
      </c>
      <c r="AJ425" s="53">
        <f t="shared" si="896"/>
        <v>0</v>
      </c>
      <c r="AK425" s="53">
        <f t="shared" si="897"/>
        <v>0</v>
      </c>
      <c r="AL425" s="53">
        <f t="shared" si="898"/>
        <v>0</v>
      </c>
      <c r="AM425" s="53">
        <f t="shared" si="899"/>
        <v>0</v>
      </c>
      <c r="AN425" s="53">
        <f t="shared" si="900"/>
        <v>0</v>
      </c>
      <c r="AO425" s="53">
        <f t="shared" si="901"/>
        <v>0</v>
      </c>
      <c r="AP425" s="53">
        <f t="shared" si="902"/>
        <v>0</v>
      </c>
      <c r="AQ425" s="53">
        <f t="shared" si="903"/>
        <v>0</v>
      </c>
      <c r="AR425" s="53">
        <f t="shared" si="904"/>
        <v>0</v>
      </c>
      <c r="AS425" s="53">
        <f t="shared" si="905"/>
        <v>6400</v>
      </c>
      <c r="AT425" s="53">
        <f t="shared" si="906"/>
        <v>0</v>
      </c>
      <c r="AU425" s="10">
        <f t="shared" si="955"/>
        <v>6400</v>
      </c>
      <c r="AV425" s="54">
        <f t="shared" si="976"/>
        <v>3392</v>
      </c>
      <c r="AW425" s="10">
        <f t="shared" si="956"/>
        <v>9792</v>
      </c>
      <c r="AX425" s="53" cm="1">
        <f t="array" aca="1" ref="AX425" ca="1">AU425*CELL("contents",$Q425)</f>
        <v>576</v>
      </c>
      <c r="AY425" s="53" cm="1">
        <f t="array" aca="1" ref="AY425" ca="1">AV425*CELL("contents",$Q425)</f>
        <v>305.27999999999997</v>
      </c>
      <c r="AZ425" s="18"/>
      <c r="BA425" s="18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>
        <f t="shared" si="957"/>
        <v>0</v>
      </c>
      <c r="BM425" s="51">
        <f t="shared" si="958"/>
        <v>0</v>
      </c>
      <c r="BN425" s="53">
        <f t="shared" si="907"/>
        <v>0</v>
      </c>
      <c r="BO425" s="53">
        <f t="shared" si="908"/>
        <v>0</v>
      </c>
      <c r="BP425" s="53">
        <f t="shared" si="909"/>
        <v>0</v>
      </c>
      <c r="BQ425" s="53">
        <f t="shared" si="910"/>
        <v>0</v>
      </c>
      <c r="BR425" s="53">
        <f t="shared" si="911"/>
        <v>0</v>
      </c>
      <c r="BS425" s="53">
        <f t="shared" si="912"/>
        <v>0</v>
      </c>
      <c r="BT425" s="53">
        <f t="shared" si="913"/>
        <v>0</v>
      </c>
      <c r="BU425" s="53">
        <f t="shared" si="914"/>
        <v>0</v>
      </c>
      <c r="BV425" s="53">
        <f t="shared" si="915"/>
        <v>0</v>
      </c>
      <c r="BW425" s="53">
        <f t="shared" si="916"/>
        <v>0</v>
      </c>
      <c r="BX425" s="53">
        <f t="shared" si="917"/>
        <v>0</v>
      </c>
      <c r="BY425" s="53">
        <f t="shared" si="918"/>
        <v>0</v>
      </c>
      <c r="BZ425" s="10">
        <f t="shared" si="959"/>
        <v>0</v>
      </c>
      <c r="CA425" s="54">
        <f t="shared" si="960"/>
        <v>0</v>
      </c>
      <c r="CB425" s="10">
        <f t="shared" si="961"/>
        <v>0</v>
      </c>
      <c r="CC425" s="53" cm="1">
        <f t="array" aca="1" ref="CC425" ca="1">BZ425*CELL("contents",$Q425)</f>
        <v>0</v>
      </c>
      <c r="CD425" s="53" cm="1">
        <f t="array" aca="1" ref="CD425" ca="1">CA425*CELL("contents",$Q425)</f>
        <v>0</v>
      </c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>
        <f t="shared" si="962"/>
        <v>0</v>
      </c>
      <c r="CR425" s="51">
        <f t="shared" si="963"/>
        <v>0</v>
      </c>
      <c r="CS425" s="53">
        <f t="shared" si="964"/>
        <v>0</v>
      </c>
      <c r="CT425" s="53">
        <f t="shared" si="977"/>
        <v>0</v>
      </c>
      <c r="CU425" s="53">
        <f t="shared" si="978"/>
        <v>0</v>
      </c>
      <c r="CV425" s="53">
        <f t="shared" si="979"/>
        <v>0</v>
      </c>
      <c r="CW425" s="53">
        <f t="shared" si="980"/>
        <v>0</v>
      </c>
      <c r="CX425" s="53">
        <f t="shared" si="981"/>
        <v>0</v>
      </c>
      <c r="CY425" s="53">
        <f t="shared" si="982"/>
        <v>0</v>
      </c>
      <c r="CZ425" s="53">
        <f t="shared" si="983"/>
        <v>0</v>
      </c>
      <c r="DA425" s="53">
        <f t="shared" si="984"/>
        <v>0</v>
      </c>
      <c r="DB425" s="53">
        <f t="shared" si="985"/>
        <v>0</v>
      </c>
      <c r="DC425" s="53">
        <f t="shared" si="986"/>
        <v>0</v>
      </c>
      <c r="DD425" s="53">
        <f t="shared" si="987"/>
        <v>0</v>
      </c>
      <c r="DE425" s="10">
        <f t="shared" si="965"/>
        <v>0</v>
      </c>
      <c r="DF425" s="54">
        <f t="shared" si="966"/>
        <v>0</v>
      </c>
      <c r="DG425" s="10">
        <f t="shared" si="967"/>
        <v>0</v>
      </c>
      <c r="DH425" s="53" cm="1">
        <f t="array" aca="1" ref="DH425" ca="1">DE425*CELL("contents",$Q425)</f>
        <v>0</v>
      </c>
      <c r="DI425" s="53" cm="1">
        <f t="array" aca="1" ref="DI425" ca="1">DF425*CELL("contents",$Q425)</f>
        <v>0</v>
      </c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>
        <f t="shared" si="968"/>
        <v>0</v>
      </c>
      <c r="DW425" s="51">
        <f t="shared" si="969"/>
        <v>0</v>
      </c>
      <c r="DX425" s="53">
        <f t="shared" si="919"/>
        <v>0</v>
      </c>
      <c r="DY425" s="53">
        <f t="shared" si="920"/>
        <v>0</v>
      </c>
      <c r="DZ425" s="53">
        <f t="shared" si="921"/>
        <v>0</v>
      </c>
      <c r="EA425" s="53">
        <f t="shared" si="922"/>
        <v>0</v>
      </c>
      <c r="EB425" s="53">
        <f t="shared" si="923"/>
        <v>0</v>
      </c>
      <c r="EC425" s="53">
        <f t="shared" si="924"/>
        <v>0</v>
      </c>
      <c r="ED425" s="53">
        <f t="shared" si="925"/>
        <v>0</v>
      </c>
      <c r="EE425" s="53">
        <f t="shared" si="926"/>
        <v>0</v>
      </c>
      <c r="EF425" s="53">
        <f t="shared" si="927"/>
        <v>0</v>
      </c>
      <c r="EG425" s="53">
        <f t="shared" si="928"/>
        <v>0</v>
      </c>
      <c r="EH425" s="53">
        <f t="shared" si="929"/>
        <v>0</v>
      </c>
      <c r="EI425" s="53">
        <f t="shared" si="930"/>
        <v>0</v>
      </c>
      <c r="EJ425" s="10">
        <f t="shared" si="970"/>
        <v>0</v>
      </c>
      <c r="EK425" s="54">
        <f t="shared" si="971"/>
        <v>0</v>
      </c>
      <c r="EL425" s="10">
        <f t="shared" si="972"/>
        <v>0</v>
      </c>
      <c r="EM425" s="53" cm="1">
        <f t="array" aca="1" ref="EM425" ca="1">EJ425*CELL("contents",$Q425)</f>
        <v>0</v>
      </c>
      <c r="EN425" s="53" cm="1">
        <f t="array" aca="1" ref="EN425" ca="1">EK425*CELL("contents",$Q425)</f>
        <v>0</v>
      </c>
      <c r="EO425" s="11">
        <f t="shared" si="973"/>
        <v>9792</v>
      </c>
      <c r="EP425" s="2">
        <v>1</v>
      </c>
      <c r="EQ425" s="2">
        <f t="shared" ref="EQ425:ET425" si="1012">EP425*1.0215</f>
        <v>1.0215000000000001</v>
      </c>
      <c r="ER425" s="2">
        <f t="shared" si="1012"/>
        <v>1.0434622500000001</v>
      </c>
      <c r="ES425" s="2">
        <f t="shared" si="1012"/>
        <v>1.0658966883750003</v>
      </c>
      <c r="ET425" s="2">
        <f t="shared" si="1012"/>
        <v>1.0888134671750629</v>
      </c>
      <c r="EU425" s="53">
        <f t="shared" si="932"/>
        <v>0</v>
      </c>
      <c r="EV425" s="53">
        <f t="shared" si="975"/>
        <v>0</v>
      </c>
      <c r="EW425" s="69">
        <f t="shared" si="933"/>
        <v>0</v>
      </c>
      <c r="EX425" s="69">
        <f t="shared" si="934"/>
        <v>0</v>
      </c>
      <c r="EY425" s="9">
        <f t="shared" si="989"/>
        <v>0</v>
      </c>
      <c r="EZ425" s="9">
        <f t="shared" si="951"/>
        <v>0</v>
      </c>
      <c r="FA425" s="9">
        <f t="shared" si="952"/>
        <v>0</v>
      </c>
      <c r="FB425" s="9">
        <f t="shared" si="953"/>
        <v>0</v>
      </c>
      <c r="FC425" t="s">
        <v>1544</v>
      </c>
    </row>
    <row r="426" spans="1:159" ht="38.25" x14ac:dyDescent="0.25">
      <c r="A426" s="2">
        <v>1.2</v>
      </c>
      <c r="B426" s="2" t="s">
        <v>955</v>
      </c>
      <c r="C426" s="4" t="s">
        <v>157</v>
      </c>
      <c r="D426" s="3" t="s">
        <v>956</v>
      </c>
      <c r="E426" s="21" t="s">
        <v>965</v>
      </c>
      <c r="F426" s="2" t="s">
        <v>260</v>
      </c>
      <c r="G426" s="4" t="s">
        <v>257</v>
      </c>
      <c r="H426" s="6" t="s">
        <v>257</v>
      </c>
      <c r="I426" s="4"/>
      <c r="J426" s="7" t="s">
        <v>154</v>
      </c>
      <c r="K426" s="75"/>
      <c r="L426" s="80">
        <v>1</v>
      </c>
      <c r="M426" s="56">
        <v>0</v>
      </c>
      <c r="N426" s="86">
        <v>0.53</v>
      </c>
      <c r="O426" s="6" t="s">
        <v>155</v>
      </c>
      <c r="P426" s="2" t="s">
        <v>156</v>
      </c>
      <c r="Q426" s="200">
        <f>VLOOKUP(P426,Contingencies!$A$2:$D$7,4,FALSE)</f>
        <v>0.09</v>
      </c>
      <c r="R426" s="53">
        <f t="shared" si="894"/>
        <v>247.85999999999999</v>
      </c>
      <c r="S426" s="67">
        <f t="shared" si="935"/>
        <v>131.36580000000001</v>
      </c>
      <c r="T426" s="4" t="s">
        <v>968</v>
      </c>
      <c r="U426" s="2"/>
      <c r="V426" s="2"/>
      <c r="W426" s="2"/>
      <c r="X426" s="2"/>
      <c r="Y426" s="2"/>
      <c r="Z426" s="2"/>
      <c r="AA426" s="2"/>
      <c r="AB426" s="2"/>
      <c r="AC426" s="14"/>
      <c r="AD426" s="12"/>
      <c r="AE426" s="12">
        <v>1800</v>
      </c>
      <c r="AF426" s="18"/>
      <c r="AG426" s="2">
        <f t="shared" si="936"/>
        <v>0</v>
      </c>
      <c r="AH426" s="51">
        <f t="shared" si="954"/>
        <v>0</v>
      </c>
      <c r="AI426" s="53">
        <f t="shared" si="895"/>
        <v>0</v>
      </c>
      <c r="AJ426" s="53">
        <f t="shared" si="896"/>
        <v>0</v>
      </c>
      <c r="AK426" s="53">
        <f t="shared" si="897"/>
        <v>0</v>
      </c>
      <c r="AL426" s="53">
        <f t="shared" si="898"/>
        <v>0</v>
      </c>
      <c r="AM426" s="53">
        <f t="shared" si="899"/>
        <v>0</v>
      </c>
      <c r="AN426" s="53">
        <f t="shared" si="900"/>
        <v>0</v>
      </c>
      <c r="AO426" s="53">
        <f t="shared" si="901"/>
        <v>0</v>
      </c>
      <c r="AP426" s="53">
        <f t="shared" si="902"/>
        <v>0</v>
      </c>
      <c r="AQ426" s="53">
        <f t="shared" si="903"/>
        <v>0</v>
      </c>
      <c r="AR426" s="53">
        <f t="shared" si="904"/>
        <v>0</v>
      </c>
      <c r="AS426" s="53">
        <f t="shared" si="905"/>
        <v>1800</v>
      </c>
      <c r="AT426" s="53">
        <f t="shared" si="906"/>
        <v>0</v>
      </c>
      <c r="AU426" s="10">
        <f t="shared" si="955"/>
        <v>1800</v>
      </c>
      <c r="AV426" s="54">
        <f t="shared" si="976"/>
        <v>954</v>
      </c>
      <c r="AW426" s="10">
        <f t="shared" si="956"/>
        <v>2754</v>
      </c>
      <c r="AX426" s="53" cm="1">
        <f t="array" aca="1" ref="AX426" ca="1">AU426*CELL("contents",$Q426)</f>
        <v>162</v>
      </c>
      <c r="AY426" s="53" cm="1">
        <f t="array" aca="1" ref="AY426" ca="1">AV426*CELL("contents",$Q426)</f>
        <v>85.86</v>
      </c>
      <c r="AZ426" s="18"/>
      <c r="BA426" s="18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>
        <f t="shared" si="957"/>
        <v>0</v>
      </c>
      <c r="BM426" s="51">
        <f t="shared" si="958"/>
        <v>0</v>
      </c>
      <c r="BN426" s="53">
        <f t="shared" si="907"/>
        <v>0</v>
      </c>
      <c r="BO426" s="53">
        <f t="shared" si="908"/>
        <v>0</v>
      </c>
      <c r="BP426" s="53">
        <f t="shared" si="909"/>
        <v>0</v>
      </c>
      <c r="BQ426" s="53">
        <f t="shared" si="910"/>
        <v>0</v>
      </c>
      <c r="BR426" s="53">
        <f t="shared" si="911"/>
        <v>0</v>
      </c>
      <c r="BS426" s="53">
        <f t="shared" si="912"/>
        <v>0</v>
      </c>
      <c r="BT426" s="53">
        <f t="shared" si="913"/>
        <v>0</v>
      </c>
      <c r="BU426" s="53">
        <f t="shared" si="914"/>
        <v>0</v>
      </c>
      <c r="BV426" s="53">
        <f t="shared" si="915"/>
        <v>0</v>
      </c>
      <c r="BW426" s="53">
        <f t="shared" si="916"/>
        <v>0</v>
      </c>
      <c r="BX426" s="53">
        <f t="shared" si="917"/>
        <v>0</v>
      </c>
      <c r="BY426" s="53">
        <f t="shared" si="918"/>
        <v>0</v>
      </c>
      <c r="BZ426" s="10">
        <f t="shared" si="959"/>
        <v>0</v>
      </c>
      <c r="CA426" s="54">
        <f t="shared" si="960"/>
        <v>0</v>
      </c>
      <c r="CB426" s="10">
        <f t="shared" si="961"/>
        <v>0</v>
      </c>
      <c r="CC426" s="53" cm="1">
        <f t="array" aca="1" ref="CC426" ca="1">BZ426*CELL("contents",$Q426)</f>
        <v>0</v>
      </c>
      <c r="CD426" s="53" cm="1">
        <f t="array" aca="1" ref="CD426" ca="1">CA426*CELL("contents",$Q426)</f>
        <v>0</v>
      </c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>
        <f t="shared" si="962"/>
        <v>0</v>
      </c>
      <c r="CR426" s="51">
        <f t="shared" si="963"/>
        <v>0</v>
      </c>
      <c r="CS426" s="53">
        <f t="shared" si="964"/>
        <v>0</v>
      </c>
      <c r="CT426" s="53">
        <f t="shared" si="977"/>
        <v>0</v>
      </c>
      <c r="CU426" s="53">
        <f t="shared" si="978"/>
        <v>0</v>
      </c>
      <c r="CV426" s="53">
        <f t="shared" si="979"/>
        <v>0</v>
      </c>
      <c r="CW426" s="53">
        <f t="shared" si="980"/>
        <v>0</v>
      </c>
      <c r="CX426" s="53">
        <f t="shared" si="981"/>
        <v>0</v>
      </c>
      <c r="CY426" s="53">
        <f t="shared" si="982"/>
        <v>0</v>
      </c>
      <c r="CZ426" s="53">
        <f t="shared" si="983"/>
        <v>0</v>
      </c>
      <c r="DA426" s="53">
        <f t="shared" si="984"/>
        <v>0</v>
      </c>
      <c r="DB426" s="53">
        <f t="shared" si="985"/>
        <v>0</v>
      </c>
      <c r="DC426" s="53">
        <f t="shared" si="986"/>
        <v>0</v>
      </c>
      <c r="DD426" s="53">
        <f t="shared" si="987"/>
        <v>0</v>
      </c>
      <c r="DE426" s="10">
        <f t="shared" si="965"/>
        <v>0</v>
      </c>
      <c r="DF426" s="54">
        <f t="shared" si="966"/>
        <v>0</v>
      </c>
      <c r="DG426" s="10">
        <f t="shared" si="967"/>
        <v>0</v>
      </c>
      <c r="DH426" s="53" cm="1">
        <f t="array" aca="1" ref="DH426" ca="1">DE426*CELL("contents",$Q426)</f>
        <v>0</v>
      </c>
      <c r="DI426" s="53" cm="1">
        <f t="array" aca="1" ref="DI426" ca="1">DF426*CELL("contents",$Q426)</f>
        <v>0</v>
      </c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>
        <f t="shared" si="968"/>
        <v>0</v>
      </c>
      <c r="DW426" s="51">
        <f t="shared" si="969"/>
        <v>0</v>
      </c>
      <c r="DX426" s="53">
        <f t="shared" si="919"/>
        <v>0</v>
      </c>
      <c r="DY426" s="53">
        <f t="shared" si="920"/>
        <v>0</v>
      </c>
      <c r="DZ426" s="53">
        <f t="shared" si="921"/>
        <v>0</v>
      </c>
      <c r="EA426" s="53">
        <f t="shared" si="922"/>
        <v>0</v>
      </c>
      <c r="EB426" s="53">
        <f t="shared" si="923"/>
        <v>0</v>
      </c>
      <c r="EC426" s="53">
        <f t="shared" si="924"/>
        <v>0</v>
      </c>
      <c r="ED426" s="53">
        <f t="shared" si="925"/>
        <v>0</v>
      </c>
      <c r="EE426" s="53">
        <f t="shared" si="926"/>
        <v>0</v>
      </c>
      <c r="EF426" s="53">
        <f t="shared" si="927"/>
        <v>0</v>
      </c>
      <c r="EG426" s="53">
        <f t="shared" si="928"/>
        <v>0</v>
      </c>
      <c r="EH426" s="53">
        <f t="shared" si="929"/>
        <v>0</v>
      </c>
      <c r="EI426" s="53">
        <f t="shared" si="930"/>
        <v>0</v>
      </c>
      <c r="EJ426" s="10">
        <f t="shared" si="970"/>
        <v>0</v>
      </c>
      <c r="EK426" s="54">
        <f t="shared" si="971"/>
        <v>0</v>
      </c>
      <c r="EL426" s="10">
        <f t="shared" si="972"/>
        <v>0</v>
      </c>
      <c r="EM426" s="53" cm="1">
        <f t="array" aca="1" ref="EM426" ca="1">EJ426*CELL("contents",$Q426)</f>
        <v>0</v>
      </c>
      <c r="EN426" s="53" cm="1">
        <f t="array" aca="1" ref="EN426" ca="1">EK426*CELL("contents",$Q426)</f>
        <v>0</v>
      </c>
      <c r="EO426" s="11">
        <f t="shared" si="973"/>
        <v>2754</v>
      </c>
      <c r="EP426" s="2">
        <v>1</v>
      </c>
      <c r="EQ426" s="2">
        <f t="shared" ref="EQ426:ET426" si="1013">EP426*1.0215</f>
        <v>1.0215000000000001</v>
      </c>
      <c r="ER426" s="2">
        <f t="shared" si="1013"/>
        <v>1.0434622500000001</v>
      </c>
      <c r="ES426" s="2">
        <f t="shared" si="1013"/>
        <v>1.0658966883750003</v>
      </c>
      <c r="ET426" s="2">
        <f t="shared" si="1013"/>
        <v>1.0888134671750629</v>
      </c>
      <c r="EU426" s="53">
        <f t="shared" si="932"/>
        <v>0</v>
      </c>
      <c r="EV426" s="53">
        <f t="shared" si="975"/>
        <v>0</v>
      </c>
      <c r="EW426" s="69">
        <f t="shared" si="933"/>
        <v>0</v>
      </c>
      <c r="EX426" s="69">
        <f t="shared" si="934"/>
        <v>0</v>
      </c>
      <c r="EY426" s="9">
        <f t="shared" si="989"/>
        <v>0</v>
      </c>
      <c r="EZ426" s="9">
        <f t="shared" si="951"/>
        <v>0</v>
      </c>
      <c r="FA426" s="9">
        <f t="shared" si="952"/>
        <v>0</v>
      </c>
      <c r="FB426" s="9">
        <f t="shared" si="953"/>
        <v>0</v>
      </c>
      <c r="FC426" t="s">
        <v>1544</v>
      </c>
    </row>
    <row r="427" spans="1:159" ht="25.5" x14ac:dyDescent="0.25">
      <c r="A427" s="2">
        <v>1.2</v>
      </c>
      <c r="B427" s="2" t="s">
        <v>969</v>
      </c>
      <c r="C427" s="4" t="s">
        <v>157</v>
      </c>
      <c r="D427" s="3" t="s">
        <v>970</v>
      </c>
      <c r="E427" s="21" t="s">
        <v>971</v>
      </c>
      <c r="F427" s="2"/>
      <c r="G427" s="4" t="s">
        <v>151</v>
      </c>
      <c r="H427" s="6" t="s">
        <v>163</v>
      </c>
      <c r="I427" s="4" t="s">
        <v>269</v>
      </c>
      <c r="J427" s="7" t="s">
        <v>154</v>
      </c>
      <c r="K427" s="75">
        <v>77</v>
      </c>
      <c r="L427" s="81">
        <v>77</v>
      </c>
      <c r="M427" s="56">
        <v>0</v>
      </c>
      <c r="N427" s="86">
        <v>0</v>
      </c>
      <c r="O427" s="6" t="s">
        <v>155</v>
      </c>
      <c r="P427" s="2" t="s">
        <v>156</v>
      </c>
      <c r="Q427" s="200">
        <f>VLOOKUP(P427,Contingencies!$A$2:$D$7,4,FALSE)</f>
        <v>0.09</v>
      </c>
      <c r="R427" s="53">
        <f t="shared" si="894"/>
        <v>3239.5746398400001</v>
      </c>
      <c r="S427" s="67">
        <f t="shared" si="935"/>
        <v>0</v>
      </c>
      <c r="T427" s="4" t="s">
        <v>972</v>
      </c>
      <c r="U427" s="2"/>
      <c r="V427" s="2"/>
      <c r="W427" s="2"/>
      <c r="X427" s="2"/>
      <c r="Y427" s="2"/>
      <c r="Z427" s="2"/>
      <c r="AA427" s="2"/>
      <c r="AB427" s="2"/>
      <c r="AC427" s="18"/>
      <c r="AD427" s="30"/>
      <c r="AE427" s="30"/>
      <c r="AF427" s="18"/>
      <c r="AG427" s="2">
        <f t="shared" si="936"/>
        <v>0</v>
      </c>
      <c r="AH427" s="51">
        <f t="shared" si="954"/>
        <v>0</v>
      </c>
      <c r="AI427" s="53">
        <f t="shared" si="895"/>
        <v>0</v>
      </c>
      <c r="AJ427" s="53">
        <f t="shared" si="896"/>
        <v>0</v>
      </c>
      <c r="AK427" s="53">
        <f t="shared" si="897"/>
        <v>0</v>
      </c>
      <c r="AL427" s="53">
        <f t="shared" si="898"/>
        <v>0</v>
      </c>
      <c r="AM427" s="53">
        <f t="shared" si="899"/>
        <v>0</v>
      </c>
      <c r="AN427" s="53">
        <f t="shared" si="900"/>
        <v>0</v>
      </c>
      <c r="AO427" s="53">
        <f t="shared" si="901"/>
        <v>0</v>
      </c>
      <c r="AP427" s="53">
        <f t="shared" si="902"/>
        <v>0</v>
      </c>
      <c r="AQ427" s="53">
        <f t="shared" si="903"/>
        <v>0</v>
      </c>
      <c r="AR427" s="53">
        <f t="shared" si="904"/>
        <v>0</v>
      </c>
      <c r="AS427" s="53">
        <f t="shared" si="905"/>
        <v>0</v>
      </c>
      <c r="AT427" s="53">
        <f t="shared" si="906"/>
        <v>0</v>
      </c>
      <c r="AU427" s="10">
        <f t="shared" si="955"/>
        <v>0</v>
      </c>
      <c r="AV427" s="54">
        <f t="shared" si="976"/>
        <v>0</v>
      </c>
      <c r="AW427" s="10">
        <f t="shared" si="956"/>
        <v>0</v>
      </c>
      <c r="AX427" s="53" cm="1">
        <f t="array" aca="1" ref="AX427" ca="1">AU427*CELL("contents",$Q427)</f>
        <v>0</v>
      </c>
      <c r="AY427" s="53" cm="1">
        <f t="array" aca="1" ref="AY427" ca="1">AV427*CELL("contents",$Q427)</f>
        <v>0</v>
      </c>
      <c r="AZ427" s="2"/>
      <c r="BA427" s="2"/>
      <c r="BB427" s="2"/>
      <c r="BC427" s="2"/>
      <c r="BD427" s="2"/>
      <c r="BE427" s="2"/>
      <c r="BF427" s="2"/>
      <c r="BG427" s="2"/>
      <c r="BH427" s="4"/>
      <c r="BI427" s="12">
        <v>224</v>
      </c>
      <c r="BJ427" s="12">
        <v>224</v>
      </c>
      <c r="BK427" s="2"/>
      <c r="BL427" s="2">
        <f t="shared" si="957"/>
        <v>448</v>
      </c>
      <c r="BM427" s="51">
        <f t="shared" si="958"/>
        <v>2.9866666666666664</v>
      </c>
      <c r="BN427" s="53">
        <f t="shared" si="907"/>
        <v>0</v>
      </c>
      <c r="BO427" s="53">
        <f t="shared" si="908"/>
        <v>0</v>
      </c>
      <c r="BP427" s="53">
        <f t="shared" si="909"/>
        <v>0</v>
      </c>
      <c r="BQ427" s="53">
        <f t="shared" si="910"/>
        <v>0</v>
      </c>
      <c r="BR427" s="53">
        <f t="shared" si="911"/>
        <v>0</v>
      </c>
      <c r="BS427" s="53">
        <f t="shared" si="912"/>
        <v>0</v>
      </c>
      <c r="BT427" s="53">
        <f t="shared" si="913"/>
        <v>0</v>
      </c>
      <c r="BU427" s="53">
        <f t="shared" si="914"/>
        <v>0</v>
      </c>
      <c r="BV427" s="53">
        <f t="shared" si="915"/>
        <v>0</v>
      </c>
      <c r="BW427" s="53">
        <f t="shared" si="916"/>
        <v>17997.636888000001</v>
      </c>
      <c r="BX427" s="53">
        <f t="shared" si="917"/>
        <v>17997.636888000001</v>
      </c>
      <c r="BY427" s="53">
        <f t="shared" si="918"/>
        <v>0</v>
      </c>
      <c r="BZ427" s="10">
        <f t="shared" si="959"/>
        <v>35995.273776000002</v>
      </c>
      <c r="CA427" s="54">
        <f t="shared" si="960"/>
        <v>0</v>
      </c>
      <c r="CB427" s="10">
        <f t="shared" si="961"/>
        <v>35995.273776000002</v>
      </c>
      <c r="CC427" s="53" cm="1">
        <f t="array" aca="1" ref="CC427" ca="1">BZ427*CELL("contents",$Q427)</f>
        <v>3239.5746398400001</v>
      </c>
      <c r="CD427" s="53" cm="1">
        <f t="array" aca="1" ref="CD427" ca="1">CA427*CELL("contents",$Q427)</f>
        <v>0</v>
      </c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>
        <f t="shared" si="962"/>
        <v>0</v>
      </c>
      <c r="CR427" s="51">
        <f t="shared" si="963"/>
        <v>0</v>
      </c>
      <c r="CS427" s="53">
        <f t="shared" si="964"/>
        <v>0</v>
      </c>
      <c r="CT427" s="53">
        <f t="shared" si="977"/>
        <v>0</v>
      </c>
      <c r="CU427" s="53">
        <f t="shared" si="978"/>
        <v>0</v>
      </c>
      <c r="CV427" s="53">
        <f t="shared" si="979"/>
        <v>0</v>
      </c>
      <c r="CW427" s="53">
        <f t="shared" si="980"/>
        <v>0</v>
      </c>
      <c r="CX427" s="53">
        <f t="shared" si="981"/>
        <v>0</v>
      </c>
      <c r="CY427" s="53">
        <f t="shared" si="982"/>
        <v>0</v>
      </c>
      <c r="CZ427" s="53">
        <f t="shared" si="983"/>
        <v>0</v>
      </c>
      <c r="DA427" s="53">
        <f t="shared" si="984"/>
        <v>0</v>
      </c>
      <c r="DB427" s="53">
        <f t="shared" si="985"/>
        <v>0</v>
      </c>
      <c r="DC427" s="53">
        <f t="shared" si="986"/>
        <v>0</v>
      </c>
      <c r="DD427" s="53">
        <f t="shared" si="987"/>
        <v>0</v>
      </c>
      <c r="DE427" s="10">
        <f t="shared" si="965"/>
        <v>0</v>
      </c>
      <c r="DF427" s="54">
        <f t="shared" si="966"/>
        <v>0</v>
      </c>
      <c r="DG427" s="10">
        <f t="shared" si="967"/>
        <v>0</v>
      </c>
      <c r="DH427" s="53" cm="1">
        <f t="array" aca="1" ref="DH427" ca="1">DE427*CELL("contents",$Q427)</f>
        <v>0</v>
      </c>
      <c r="DI427" s="53" cm="1">
        <f t="array" aca="1" ref="DI427" ca="1">DF427*CELL("contents",$Q427)</f>
        <v>0</v>
      </c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>
        <f t="shared" si="968"/>
        <v>0</v>
      </c>
      <c r="DW427" s="51">
        <f t="shared" si="969"/>
        <v>0</v>
      </c>
      <c r="DX427" s="53">
        <f t="shared" si="919"/>
        <v>0</v>
      </c>
      <c r="DY427" s="53">
        <f t="shared" si="920"/>
        <v>0</v>
      </c>
      <c r="DZ427" s="53">
        <f t="shared" si="921"/>
        <v>0</v>
      </c>
      <c r="EA427" s="53">
        <f t="shared" si="922"/>
        <v>0</v>
      </c>
      <c r="EB427" s="53">
        <f t="shared" si="923"/>
        <v>0</v>
      </c>
      <c r="EC427" s="53">
        <f t="shared" si="924"/>
        <v>0</v>
      </c>
      <c r="ED427" s="53">
        <f t="shared" si="925"/>
        <v>0</v>
      </c>
      <c r="EE427" s="53">
        <f t="shared" si="926"/>
        <v>0</v>
      </c>
      <c r="EF427" s="53">
        <f t="shared" si="927"/>
        <v>0</v>
      </c>
      <c r="EG427" s="53">
        <f t="shared" si="928"/>
        <v>0</v>
      </c>
      <c r="EH427" s="53">
        <f t="shared" si="929"/>
        <v>0</v>
      </c>
      <c r="EI427" s="53">
        <f t="shared" si="930"/>
        <v>0</v>
      </c>
      <c r="EJ427" s="10">
        <f t="shared" si="970"/>
        <v>0</v>
      </c>
      <c r="EK427" s="54">
        <f t="shared" si="971"/>
        <v>0</v>
      </c>
      <c r="EL427" s="10">
        <f t="shared" si="972"/>
        <v>0</v>
      </c>
      <c r="EM427" s="53" cm="1">
        <f t="array" aca="1" ref="EM427" ca="1">EJ427*CELL("contents",$Q427)</f>
        <v>0</v>
      </c>
      <c r="EN427" s="53" cm="1">
        <f t="array" aca="1" ref="EN427" ca="1">EK427*CELL("contents",$Q427)</f>
        <v>0</v>
      </c>
      <c r="EO427" s="11">
        <f t="shared" si="973"/>
        <v>35995.273776000002</v>
      </c>
      <c r="EP427" s="2">
        <v>1</v>
      </c>
      <c r="EQ427" s="2">
        <f t="shared" ref="EQ427:ET427" si="1014">EP427*1.0215</f>
        <v>1.0215000000000001</v>
      </c>
      <c r="ER427" s="2">
        <f t="shared" si="1014"/>
        <v>1.0434622500000001</v>
      </c>
      <c r="ES427" s="2">
        <f t="shared" si="1014"/>
        <v>1.0658966883750003</v>
      </c>
      <c r="ET427" s="2">
        <f t="shared" si="1014"/>
        <v>1.0888134671750629</v>
      </c>
      <c r="EU427" s="53">
        <f t="shared" si="932"/>
        <v>0</v>
      </c>
      <c r="EV427" s="53">
        <f t="shared" si="975"/>
        <v>35995.273776000002</v>
      </c>
      <c r="EW427" s="69">
        <f t="shared" si="933"/>
        <v>0</v>
      </c>
      <c r="EX427" s="69">
        <f t="shared" si="934"/>
        <v>0</v>
      </c>
      <c r="EY427" s="9">
        <f t="shared" si="989"/>
        <v>0</v>
      </c>
      <c r="EZ427" s="9">
        <f t="shared" si="951"/>
        <v>0</v>
      </c>
      <c r="FA427" s="9">
        <f t="shared" si="952"/>
        <v>0</v>
      </c>
      <c r="FB427" s="9">
        <f t="shared" si="953"/>
        <v>0</v>
      </c>
      <c r="FC427" t="s">
        <v>1544</v>
      </c>
    </row>
    <row r="428" spans="1:159" x14ac:dyDescent="0.25">
      <c r="A428" s="2">
        <v>1.2</v>
      </c>
      <c r="B428" s="2" t="s">
        <v>969</v>
      </c>
      <c r="C428" s="4" t="s">
        <v>157</v>
      </c>
      <c r="D428" s="3" t="s">
        <v>970</v>
      </c>
      <c r="E428" s="21" t="s">
        <v>973</v>
      </c>
      <c r="F428" s="2"/>
      <c r="G428" s="4" t="s">
        <v>151</v>
      </c>
      <c r="H428" s="6" t="s">
        <v>163</v>
      </c>
      <c r="I428" s="4" t="s">
        <v>167</v>
      </c>
      <c r="J428" s="7" t="s">
        <v>154</v>
      </c>
      <c r="K428" s="75">
        <v>115</v>
      </c>
      <c r="L428" s="81">
        <v>115</v>
      </c>
      <c r="M428" s="56">
        <v>0</v>
      </c>
      <c r="N428" s="86">
        <v>0</v>
      </c>
      <c r="O428" s="6" t="s">
        <v>155</v>
      </c>
      <c r="P428" s="2" t="s">
        <v>156</v>
      </c>
      <c r="Q428" s="200">
        <f>VLOOKUP(P428,Contingencies!$A$2:$D$7,4,FALSE)</f>
        <v>0.09</v>
      </c>
      <c r="R428" s="53">
        <f t="shared" si="894"/>
        <v>3239.9502862500008</v>
      </c>
      <c r="S428" s="67">
        <f t="shared" si="935"/>
        <v>0</v>
      </c>
      <c r="T428" s="4" t="s">
        <v>960</v>
      </c>
      <c r="U428" s="2"/>
      <c r="V428" s="2"/>
      <c r="W428" s="2"/>
      <c r="X428" s="2"/>
      <c r="Y428" s="2"/>
      <c r="Z428" s="2"/>
      <c r="AA428" s="2"/>
      <c r="AB428" s="2"/>
      <c r="AC428" s="18"/>
      <c r="AD428" s="30"/>
      <c r="AE428" s="30"/>
      <c r="AF428" s="18"/>
      <c r="AG428" s="2">
        <f t="shared" si="936"/>
        <v>0</v>
      </c>
      <c r="AH428" s="51">
        <f t="shared" si="954"/>
        <v>0</v>
      </c>
      <c r="AI428" s="53">
        <f t="shared" si="895"/>
        <v>0</v>
      </c>
      <c r="AJ428" s="53">
        <f t="shared" si="896"/>
        <v>0</v>
      </c>
      <c r="AK428" s="53">
        <f t="shared" si="897"/>
        <v>0</v>
      </c>
      <c r="AL428" s="53">
        <f t="shared" si="898"/>
        <v>0</v>
      </c>
      <c r="AM428" s="53">
        <f t="shared" si="899"/>
        <v>0</v>
      </c>
      <c r="AN428" s="53">
        <f t="shared" si="900"/>
        <v>0</v>
      </c>
      <c r="AO428" s="53">
        <f t="shared" si="901"/>
        <v>0</v>
      </c>
      <c r="AP428" s="53">
        <f t="shared" si="902"/>
        <v>0</v>
      </c>
      <c r="AQ428" s="53">
        <f t="shared" si="903"/>
        <v>0</v>
      </c>
      <c r="AR428" s="53">
        <f t="shared" si="904"/>
        <v>0</v>
      </c>
      <c r="AS428" s="53">
        <f t="shared" si="905"/>
        <v>0</v>
      </c>
      <c r="AT428" s="53">
        <f t="shared" si="906"/>
        <v>0</v>
      </c>
      <c r="AU428" s="10">
        <f t="shared" si="955"/>
        <v>0</v>
      </c>
      <c r="AV428" s="54">
        <f t="shared" si="976"/>
        <v>0</v>
      </c>
      <c r="AW428" s="10">
        <f t="shared" si="956"/>
        <v>0</v>
      </c>
      <c r="AX428" s="53" cm="1">
        <f t="array" aca="1" ref="AX428" ca="1">AU428*CELL("contents",$Q428)</f>
        <v>0</v>
      </c>
      <c r="AY428" s="53" cm="1">
        <f t="array" aca="1" ref="AY428" ca="1">AV428*CELL("contents",$Q428)</f>
        <v>0</v>
      </c>
      <c r="AZ428" s="2"/>
      <c r="BA428" s="2"/>
      <c r="BB428" s="2"/>
      <c r="BC428" s="2"/>
      <c r="BD428" s="2"/>
      <c r="BE428" s="2"/>
      <c r="BF428" s="2"/>
      <c r="BG428" s="2"/>
      <c r="BH428" s="4"/>
      <c r="BI428" s="12">
        <v>150</v>
      </c>
      <c r="BJ428" s="12">
        <v>150</v>
      </c>
      <c r="BK428" s="2"/>
      <c r="BL428" s="2">
        <f t="shared" si="957"/>
        <v>300</v>
      </c>
      <c r="BM428" s="51">
        <f t="shared" si="958"/>
        <v>2</v>
      </c>
      <c r="BN428" s="53">
        <f t="shared" si="907"/>
        <v>0</v>
      </c>
      <c r="BO428" s="53">
        <f t="shared" si="908"/>
        <v>0</v>
      </c>
      <c r="BP428" s="53">
        <f t="shared" si="909"/>
        <v>0</v>
      </c>
      <c r="BQ428" s="53">
        <f t="shared" si="910"/>
        <v>0</v>
      </c>
      <c r="BR428" s="53">
        <f t="shared" si="911"/>
        <v>0</v>
      </c>
      <c r="BS428" s="53">
        <f t="shared" si="912"/>
        <v>0</v>
      </c>
      <c r="BT428" s="53">
        <f t="shared" si="913"/>
        <v>0</v>
      </c>
      <c r="BU428" s="53">
        <f t="shared" si="914"/>
        <v>0</v>
      </c>
      <c r="BV428" s="53">
        <f t="shared" si="915"/>
        <v>0</v>
      </c>
      <c r="BW428" s="53">
        <f t="shared" si="916"/>
        <v>17999.723812500004</v>
      </c>
      <c r="BX428" s="53">
        <f t="shared" si="917"/>
        <v>17999.723812500004</v>
      </c>
      <c r="BY428" s="53">
        <f t="shared" si="918"/>
        <v>0</v>
      </c>
      <c r="BZ428" s="10">
        <f t="shared" si="959"/>
        <v>35999.447625000008</v>
      </c>
      <c r="CA428" s="54">
        <f t="shared" si="960"/>
        <v>0</v>
      </c>
      <c r="CB428" s="10">
        <f t="shared" si="961"/>
        <v>35999.447625000008</v>
      </c>
      <c r="CC428" s="53" cm="1">
        <f t="array" aca="1" ref="CC428" ca="1">BZ428*CELL("contents",$Q428)</f>
        <v>3239.9502862500008</v>
      </c>
      <c r="CD428" s="53" cm="1">
        <f t="array" aca="1" ref="CD428" ca="1">CA428*CELL("contents",$Q428)</f>
        <v>0</v>
      </c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>
        <f t="shared" si="962"/>
        <v>0</v>
      </c>
      <c r="CR428" s="51">
        <f t="shared" si="963"/>
        <v>0</v>
      </c>
      <c r="CS428" s="53">
        <f t="shared" si="964"/>
        <v>0</v>
      </c>
      <c r="CT428" s="53">
        <f t="shared" si="977"/>
        <v>0</v>
      </c>
      <c r="CU428" s="53">
        <f t="shared" si="978"/>
        <v>0</v>
      </c>
      <c r="CV428" s="53">
        <f t="shared" si="979"/>
        <v>0</v>
      </c>
      <c r="CW428" s="53">
        <f t="shared" si="980"/>
        <v>0</v>
      </c>
      <c r="CX428" s="53">
        <f t="shared" si="981"/>
        <v>0</v>
      </c>
      <c r="CY428" s="53">
        <f t="shared" si="982"/>
        <v>0</v>
      </c>
      <c r="CZ428" s="53">
        <f t="shared" si="983"/>
        <v>0</v>
      </c>
      <c r="DA428" s="53">
        <f t="shared" si="984"/>
        <v>0</v>
      </c>
      <c r="DB428" s="53">
        <f t="shared" si="985"/>
        <v>0</v>
      </c>
      <c r="DC428" s="53">
        <f t="shared" si="986"/>
        <v>0</v>
      </c>
      <c r="DD428" s="53">
        <f t="shared" si="987"/>
        <v>0</v>
      </c>
      <c r="DE428" s="10">
        <f t="shared" si="965"/>
        <v>0</v>
      </c>
      <c r="DF428" s="54">
        <f t="shared" si="966"/>
        <v>0</v>
      </c>
      <c r="DG428" s="10">
        <f t="shared" si="967"/>
        <v>0</v>
      </c>
      <c r="DH428" s="53" cm="1">
        <f t="array" aca="1" ref="DH428" ca="1">DE428*CELL("contents",$Q428)</f>
        <v>0</v>
      </c>
      <c r="DI428" s="53" cm="1">
        <f t="array" aca="1" ref="DI428" ca="1">DF428*CELL("contents",$Q428)</f>
        <v>0</v>
      </c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>
        <f t="shared" si="968"/>
        <v>0</v>
      </c>
      <c r="DW428" s="51">
        <f t="shared" si="969"/>
        <v>0</v>
      </c>
      <c r="DX428" s="53">
        <f t="shared" si="919"/>
        <v>0</v>
      </c>
      <c r="DY428" s="53">
        <f t="shared" si="920"/>
        <v>0</v>
      </c>
      <c r="DZ428" s="53">
        <f t="shared" si="921"/>
        <v>0</v>
      </c>
      <c r="EA428" s="53">
        <f t="shared" si="922"/>
        <v>0</v>
      </c>
      <c r="EB428" s="53">
        <f t="shared" si="923"/>
        <v>0</v>
      </c>
      <c r="EC428" s="53">
        <f t="shared" si="924"/>
        <v>0</v>
      </c>
      <c r="ED428" s="53">
        <f t="shared" si="925"/>
        <v>0</v>
      </c>
      <c r="EE428" s="53">
        <f t="shared" si="926"/>
        <v>0</v>
      </c>
      <c r="EF428" s="53">
        <f t="shared" si="927"/>
        <v>0</v>
      </c>
      <c r="EG428" s="53">
        <f t="shared" si="928"/>
        <v>0</v>
      </c>
      <c r="EH428" s="53">
        <f t="shared" si="929"/>
        <v>0</v>
      </c>
      <c r="EI428" s="53">
        <f t="shared" si="930"/>
        <v>0</v>
      </c>
      <c r="EJ428" s="10">
        <f t="shared" si="970"/>
        <v>0</v>
      </c>
      <c r="EK428" s="54">
        <f t="shared" si="971"/>
        <v>0</v>
      </c>
      <c r="EL428" s="10">
        <f t="shared" si="972"/>
        <v>0</v>
      </c>
      <c r="EM428" s="53" cm="1">
        <f t="array" aca="1" ref="EM428" ca="1">EJ428*CELL("contents",$Q428)</f>
        <v>0</v>
      </c>
      <c r="EN428" s="53" cm="1">
        <f t="array" aca="1" ref="EN428" ca="1">EK428*CELL("contents",$Q428)</f>
        <v>0</v>
      </c>
      <c r="EO428" s="11">
        <f t="shared" si="973"/>
        <v>35999.447625000008</v>
      </c>
      <c r="EP428" s="2">
        <v>1</v>
      </c>
      <c r="EQ428" s="2">
        <f t="shared" ref="EQ428:ET428" si="1015">EP428*1.0215</f>
        <v>1.0215000000000001</v>
      </c>
      <c r="ER428" s="2">
        <f t="shared" si="1015"/>
        <v>1.0434622500000001</v>
      </c>
      <c r="ES428" s="2">
        <f t="shared" si="1015"/>
        <v>1.0658966883750003</v>
      </c>
      <c r="ET428" s="2">
        <f t="shared" si="1015"/>
        <v>1.0888134671750629</v>
      </c>
      <c r="EU428" s="53">
        <f t="shared" si="932"/>
        <v>0</v>
      </c>
      <c r="EV428" s="53">
        <f t="shared" si="975"/>
        <v>35999.447625000008</v>
      </c>
      <c r="EW428" s="69">
        <f t="shared" si="933"/>
        <v>0</v>
      </c>
      <c r="EX428" s="69">
        <f t="shared" si="934"/>
        <v>0</v>
      </c>
      <c r="EY428" s="9">
        <f t="shared" si="989"/>
        <v>0</v>
      </c>
      <c r="EZ428" s="9">
        <f t="shared" si="951"/>
        <v>0</v>
      </c>
      <c r="FA428" s="9">
        <f t="shared" si="952"/>
        <v>0</v>
      </c>
      <c r="FB428" s="9">
        <f t="shared" si="953"/>
        <v>0</v>
      </c>
      <c r="FC428" t="s">
        <v>1544</v>
      </c>
    </row>
    <row r="429" spans="1:159" ht="25.5" x14ac:dyDescent="0.25">
      <c r="A429" s="2">
        <v>1.2</v>
      </c>
      <c r="B429" s="2" t="s">
        <v>969</v>
      </c>
      <c r="C429" s="4" t="s">
        <v>157</v>
      </c>
      <c r="D429" s="2" t="s">
        <v>970</v>
      </c>
      <c r="E429" s="21" t="s">
        <v>974</v>
      </c>
      <c r="F429" s="2"/>
      <c r="G429" s="4" t="s">
        <v>267</v>
      </c>
      <c r="H429" s="6" t="s">
        <v>267</v>
      </c>
      <c r="I429" s="4"/>
      <c r="J429" s="7" t="s">
        <v>154</v>
      </c>
      <c r="K429" s="75"/>
      <c r="L429" s="83">
        <v>1</v>
      </c>
      <c r="M429" s="57">
        <v>0</v>
      </c>
      <c r="N429" s="86">
        <v>0.53</v>
      </c>
      <c r="O429" s="6" t="s">
        <v>155</v>
      </c>
      <c r="P429" s="2" t="s">
        <v>156</v>
      </c>
      <c r="Q429" s="200">
        <f>VLOOKUP(P429,Contingencies!$A$2:$D$7,4,FALSE)</f>
        <v>0.09</v>
      </c>
      <c r="R429" s="53">
        <f t="shared" si="894"/>
        <v>344.25</v>
      </c>
      <c r="S429" s="67">
        <f t="shared" si="935"/>
        <v>182.45250000000001</v>
      </c>
      <c r="T429" s="4" t="s">
        <v>975</v>
      </c>
      <c r="U429" s="2"/>
      <c r="V429" s="2"/>
      <c r="W429" s="2"/>
      <c r="X429" s="2"/>
      <c r="Y429" s="2"/>
      <c r="Z429" s="2"/>
      <c r="AA429" s="2"/>
      <c r="AB429" s="2"/>
      <c r="AC429" s="18"/>
      <c r="AD429" s="16"/>
      <c r="AE429" s="16"/>
      <c r="AF429" s="18"/>
      <c r="AG429" s="2">
        <f t="shared" si="936"/>
        <v>0</v>
      </c>
      <c r="AH429" s="51">
        <f t="shared" si="954"/>
        <v>0</v>
      </c>
      <c r="AI429" s="53">
        <f t="shared" si="895"/>
        <v>0</v>
      </c>
      <c r="AJ429" s="53">
        <f t="shared" si="896"/>
        <v>0</v>
      </c>
      <c r="AK429" s="53">
        <f t="shared" si="897"/>
        <v>0</v>
      </c>
      <c r="AL429" s="53">
        <f t="shared" si="898"/>
        <v>0</v>
      </c>
      <c r="AM429" s="53">
        <f t="shared" si="899"/>
        <v>0</v>
      </c>
      <c r="AN429" s="53">
        <f t="shared" si="900"/>
        <v>0</v>
      </c>
      <c r="AO429" s="53">
        <f t="shared" si="901"/>
        <v>0</v>
      </c>
      <c r="AP429" s="53">
        <f t="shared" si="902"/>
        <v>0</v>
      </c>
      <c r="AQ429" s="53">
        <f t="shared" si="903"/>
        <v>0</v>
      </c>
      <c r="AR429" s="53">
        <f t="shared" si="904"/>
        <v>0</v>
      </c>
      <c r="AS429" s="53">
        <f t="shared" si="905"/>
        <v>0</v>
      </c>
      <c r="AT429" s="53">
        <f t="shared" si="906"/>
        <v>0</v>
      </c>
      <c r="AU429" s="10">
        <f t="shared" si="955"/>
        <v>0</v>
      </c>
      <c r="AV429" s="54">
        <f t="shared" si="976"/>
        <v>0</v>
      </c>
      <c r="AW429" s="10">
        <f t="shared" si="956"/>
        <v>0</v>
      </c>
      <c r="AX429" s="53" cm="1">
        <f t="array" aca="1" ref="AX429" ca="1">AU429*CELL("contents",$Q429)</f>
        <v>0</v>
      </c>
      <c r="AY429" s="53" cm="1">
        <f t="array" aca="1" ref="AY429" ca="1">AV429*CELL("contents",$Q429)</f>
        <v>0</v>
      </c>
      <c r="AZ429" s="18"/>
      <c r="BA429" s="18"/>
      <c r="BB429" s="2"/>
      <c r="BC429" s="2"/>
      <c r="BD429" s="2"/>
      <c r="BE429" s="2"/>
      <c r="BF429" s="2"/>
      <c r="BG429" s="2">
        <v>2500</v>
      </c>
      <c r="BH429" s="4"/>
      <c r="BI429" s="4"/>
      <c r="BJ429" s="4"/>
      <c r="BK429" s="2"/>
      <c r="BL429" s="2">
        <f t="shared" si="957"/>
        <v>0</v>
      </c>
      <c r="BM429" s="51">
        <f t="shared" si="958"/>
        <v>0</v>
      </c>
      <c r="BN429" s="53">
        <f t="shared" si="907"/>
        <v>0</v>
      </c>
      <c r="BO429" s="53">
        <f t="shared" si="908"/>
        <v>0</v>
      </c>
      <c r="BP429" s="53">
        <f t="shared" si="909"/>
        <v>0</v>
      </c>
      <c r="BQ429" s="53">
        <f t="shared" si="910"/>
        <v>0</v>
      </c>
      <c r="BR429" s="53">
        <f t="shared" si="911"/>
        <v>0</v>
      </c>
      <c r="BS429" s="53">
        <f t="shared" si="912"/>
        <v>0</v>
      </c>
      <c r="BT429" s="53">
        <f t="shared" si="913"/>
        <v>0</v>
      </c>
      <c r="BU429" s="53">
        <f t="shared" si="914"/>
        <v>2500</v>
      </c>
      <c r="BV429" s="53">
        <f t="shared" si="915"/>
        <v>0</v>
      </c>
      <c r="BW429" s="53">
        <f t="shared" si="916"/>
        <v>0</v>
      </c>
      <c r="BX429" s="53">
        <f t="shared" si="917"/>
        <v>0</v>
      </c>
      <c r="BY429" s="53">
        <f t="shared" si="918"/>
        <v>0</v>
      </c>
      <c r="BZ429" s="10">
        <f t="shared" si="959"/>
        <v>2500</v>
      </c>
      <c r="CA429" s="54">
        <f t="shared" si="960"/>
        <v>1325</v>
      </c>
      <c r="CB429" s="10">
        <f t="shared" si="961"/>
        <v>3825</v>
      </c>
      <c r="CC429" s="53" cm="1">
        <f t="array" aca="1" ref="CC429" ca="1">BZ429*CELL("contents",$Q429)</f>
        <v>225</v>
      </c>
      <c r="CD429" s="53" cm="1">
        <f t="array" aca="1" ref="CD429" ca="1">CA429*CELL("contents",$Q429)</f>
        <v>119.25</v>
      </c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>
        <f t="shared" si="962"/>
        <v>0</v>
      </c>
      <c r="CR429" s="51">
        <f t="shared" si="963"/>
        <v>0</v>
      </c>
      <c r="CS429" s="53">
        <f t="shared" si="964"/>
        <v>0</v>
      </c>
      <c r="CT429" s="53">
        <f t="shared" si="977"/>
        <v>0</v>
      </c>
      <c r="CU429" s="53">
        <f t="shared" si="978"/>
        <v>0</v>
      </c>
      <c r="CV429" s="53">
        <f t="shared" si="979"/>
        <v>0</v>
      </c>
      <c r="CW429" s="53">
        <f t="shared" si="980"/>
        <v>0</v>
      </c>
      <c r="CX429" s="53">
        <f t="shared" si="981"/>
        <v>0</v>
      </c>
      <c r="CY429" s="53">
        <f t="shared" si="982"/>
        <v>0</v>
      </c>
      <c r="CZ429" s="53">
        <f t="shared" si="983"/>
        <v>0</v>
      </c>
      <c r="DA429" s="53">
        <f t="shared" si="984"/>
        <v>0</v>
      </c>
      <c r="DB429" s="53">
        <f t="shared" si="985"/>
        <v>0</v>
      </c>
      <c r="DC429" s="53">
        <f t="shared" si="986"/>
        <v>0</v>
      </c>
      <c r="DD429" s="53">
        <f t="shared" si="987"/>
        <v>0</v>
      </c>
      <c r="DE429" s="10">
        <f t="shared" si="965"/>
        <v>0</v>
      </c>
      <c r="DF429" s="54">
        <f t="shared" si="966"/>
        <v>0</v>
      </c>
      <c r="DG429" s="10">
        <f t="shared" si="967"/>
        <v>0</v>
      </c>
      <c r="DH429" s="53" cm="1">
        <f t="array" aca="1" ref="DH429" ca="1">DE429*CELL("contents",$Q429)</f>
        <v>0</v>
      </c>
      <c r="DI429" s="53" cm="1">
        <f t="array" aca="1" ref="DI429" ca="1">DF429*CELL("contents",$Q429)</f>
        <v>0</v>
      </c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>
        <f t="shared" si="968"/>
        <v>0</v>
      </c>
      <c r="DW429" s="51">
        <f t="shared" si="969"/>
        <v>0</v>
      </c>
      <c r="DX429" s="53">
        <f t="shared" si="919"/>
        <v>0</v>
      </c>
      <c r="DY429" s="53">
        <f t="shared" si="920"/>
        <v>0</v>
      </c>
      <c r="DZ429" s="53">
        <f t="shared" si="921"/>
        <v>0</v>
      </c>
      <c r="EA429" s="53">
        <f t="shared" si="922"/>
        <v>0</v>
      </c>
      <c r="EB429" s="53">
        <f t="shared" si="923"/>
        <v>0</v>
      </c>
      <c r="EC429" s="53">
        <f t="shared" si="924"/>
        <v>0</v>
      </c>
      <c r="ED429" s="53">
        <f t="shared" si="925"/>
        <v>0</v>
      </c>
      <c r="EE429" s="53">
        <f t="shared" si="926"/>
        <v>0</v>
      </c>
      <c r="EF429" s="53">
        <f t="shared" si="927"/>
        <v>0</v>
      </c>
      <c r="EG429" s="53">
        <f t="shared" si="928"/>
        <v>0</v>
      </c>
      <c r="EH429" s="53">
        <f t="shared" si="929"/>
        <v>0</v>
      </c>
      <c r="EI429" s="53">
        <f t="shared" si="930"/>
        <v>0</v>
      </c>
      <c r="EJ429" s="10">
        <f t="shared" si="970"/>
        <v>0</v>
      </c>
      <c r="EK429" s="54">
        <f t="shared" si="971"/>
        <v>0</v>
      </c>
      <c r="EL429" s="10">
        <f t="shared" si="972"/>
        <v>0</v>
      </c>
      <c r="EM429" s="53" cm="1">
        <f t="array" aca="1" ref="EM429" ca="1">EJ429*CELL("contents",$Q429)</f>
        <v>0</v>
      </c>
      <c r="EN429" s="53" cm="1">
        <f t="array" aca="1" ref="EN429" ca="1">EK429*CELL("contents",$Q429)</f>
        <v>0</v>
      </c>
      <c r="EO429" s="11">
        <f t="shared" si="973"/>
        <v>3825</v>
      </c>
      <c r="EP429" s="2">
        <v>1</v>
      </c>
      <c r="EQ429" s="2">
        <f t="shared" ref="EQ429:ET429" si="1016">EP429*1.0215</f>
        <v>1.0215000000000001</v>
      </c>
      <c r="ER429" s="2">
        <f t="shared" si="1016"/>
        <v>1.0434622500000001</v>
      </c>
      <c r="ES429" s="2">
        <f t="shared" si="1016"/>
        <v>1.0658966883750003</v>
      </c>
      <c r="ET429" s="2">
        <f t="shared" si="1016"/>
        <v>1.0888134671750629</v>
      </c>
      <c r="EU429" s="53">
        <f t="shared" si="932"/>
        <v>0</v>
      </c>
      <c r="EV429" s="53">
        <f t="shared" si="975"/>
        <v>0</v>
      </c>
      <c r="EW429" s="69">
        <f t="shared" si="933"/>
        <v>0</v>
      </c>
      <c r="EX429" s="69">
        <f t="shared" si="934"/>
        <v>0</v>
      </c>
      <c r="EY429" s="9">
        <f t="shared" si="989"/>
        <v>0</v>
      </c>
      <c r="EZ429" s="9">
        <f t="shared" si="951"/>
        <v>0</v>
      </c>
      <c r="FA429" s="9">
        <f t="shared" si="952"/>
        <v>0</v>
      </c>
      <c r="FB429" s="9">
        <f t="shared" si="953"/>
        <v>0</v>
      </c>
      <c r="FC429" t="s">
        <v>1544</v>
      </c>
    </row>
    <row r="430" spans="1:159" ht="25.5" x14ac:dyDescent="0.25">
      <c r="A430" s="2">
        <v>1.2</v>
      </c>
      <c r="B430" s="2" t="s">
        <v>969</v>
      </c>
      <c r="C430" s="4" t="s">
        <v>157</v>
      </c>
      <c r="D430" s="2" t="s">
        <v>970</v>
      </c>
      <c r="E430" s="21" t="s">
        <v>976</v>
      </c>
      <c r="F430" s="2"/>
      <c r="G430" s="4" t="s">
        <v>267</v>
      </c>
      <c r="H430" s="6" t="s">
        <v>267</v>
      </c>
      <c r="I430" s="4"/>
      <c r="J430" s="7" t="s">
        <v>154</v>
      </c>
      <c r="K430" s="75"/>
      <c r="L430" s="83">
        <v>1</v>
      </c>
      <c r="M430" s="57">
        <v>0</v>
      </c>
      <c r="N430" s="86">
        <v>0.53</v>
      </c>
      <c r="O430" s="6" t="s">
        <v>155</v>
      </c>
      <c r="P430" s="2" t="s">
        <v>156</v>
      </c>
      <c r="Q430" s="200">
        <f>VLOOKUP(P430,Contingencies!$A$2:$D$7,4,FALSE)</f>
        <v>0.09</v>
      </c>
      <c r="R430" s="53">
        <f t="shared" si="894"/>
        <v>344.25</v>
      </c>
      <c r="S430" s="67">
        <f t="shared" si="935"/>
        <v>182.45250000000001</v>
      </c>
      <c r="T430" s="4" t="s">
        <v>977</v>
      </c>
      <c r="U430" s="2"/>
      <c r="V430" s="2"/>
      <c r="W430" s="2"/>
      <c r="X430" s="2"/>
      <c r="Y430" s="2"/>
      <c r="Z430" s="2"/>
      <c r="AA430" s="2"/>
      <c r="AB430" s="2"/>
      <c r="AC430" s="18"/>
      <c r="AD430" s="16"/>
      <c r="AE430" s="16"/>
      <c r="AF430" s="18"/>
      <c r="AG430" s="2">
        <f t="shared" si="936"/>
        <v>0</v>
      </c>
      <c r="AH430" s="51">
        <f t="shared" si="954"/>
        <v>0</v>
      </c>
      <c r="AI430" s="53">
        <f t="shared" si="895"/>
        <v>0</v>
      </c>
      <c r="AJ430" s="53">
        <f t="shared" si="896"/>
        <v>0</v>
      </c>
      <c r="AK430" s="53">
        <f t="shared" si="897"/>
        <v>0</v>
      </c>
      <c r="AL430" s="53">
        <f t="shared" si="898"/>
        <v>0</v>
      </c>
      <c r="AM430" s="53">
        <f t="shared" si="899"/>
        <v>0</v>
      </c>
      <c r="AN430" s="53">
        <f t="shared" si="900"/>
        <v>0</v>
      </c>
      <c r="AO430" s="53">
        <f t="shared" si="901"/>
        <v>0</v>
      </c>
      <c r="AP430" s="53">
        <f t="shared" si="902"/>
        <v>0</v>
      </c>
      <c r="AQ430" s="53">
        <f t="shared" si="903"/>
        <v>0</v>
      </c>
      <c r="AR430" s="53">
        <f t="shared" si="904"/>
        <v>0</v>
      </c>
      <c r="AS430" s="53">
        <f t="shared" si="905"/>
        <v>0</v>
      </c>
      <c r="AT430" s="53">
        <f t="shared" si="906"/>
        <v>0</v>
      </c>
      <c r="AU430" s="10">
        <f t="shared" si="955"/>
        <v>0</v>
      </c>
      <c r="AV430" s="54">
        <f t="shared" si="976"/>
        <v>0</v>
      </c>
      <c r="AW430" s="10">
        <f t="shared" si="956"/>
        <v>0</v>
      </c>
      <c r="AX430" s="53" cm="1">
        <f t="array" aca="1" ref="AX430" ca="1">AU430*CELL("contents",$Q430)</f>
        <v>0</v>
      </c>
      <c r="AY430" s="53" cm="1">
        <f t="array" aca="1" ref="AY430" ca="1">AV430*CELL("contents",$Q430)</f>
        <v>0</v>
      </c>
      <c r="AZ430" s="18"/>
      <c r="BA430" s="18"/>
      <c r="BB430" s="2"/>
      <c r="BC430" s="2"/>
      <c r="BD430" s="2"/>
      <c r="BE430" s="2"/>
      <c r="BF430" s="2"/>
      <c r="BG430" s="2">
        <v>1000</v>
      </c>
      <c r="BH430" s="4">
        <v>1000</v>
      </c>
      <c r="BI430" s="4">
        <v>500</v>
      </c>
      <c r="BJ430" s="4"/>
      <c r="BK430" s="2"/>
      <c r="BL430" s="2">
        <f t="shared" si="957"/>
        <v>0</v>
      </c>
      <c r="BM430" s="51">
        <f t="shared" si="958"/>
        <v>0</v>
      </c>
      <c r="BN430" s="53">
        <f t="shared" si="907"/>
        <v>0</v>
      </c>
      <c r="BO430" s="53">
        <f t="shared" si="908"/>
        <v>0</v>
      </c>
      <c r="BP430" s="53">
        <f t="shared" si="909"/>
        <v>0</v>
      </c>
      <c r="BQ430" s="53">
        <f t="shared" si="910"/>
        <v>0</v>
      </c>
      <c r="BR430" s="53">
        <f t="shared" si="911"/>
        <v>0</v>
      </c>
      <c r="BS430" s="53">
        <f t="shared" si="912"/>
        <v>0</v>
      </c>
      <c r="BT430" s="53">
        <f t="shared" si="913"/>
        <v>0</v>
      </c>
      <c r="BU430" s="53">
        <f t="shared" si="914"/>
        <v>1000</v>
      </c>
      <c r="BV430" s="53">
        <f t="shared" si="915"/>
        <v>1000</v>
      </c>
      <c r="BW430" s="53">
        <f t="shared" si="916"/>
        <v>500</v>
      </c>
      <c r="BX430" s="53">
        <f t="shared" si="917"/>
        <v>0</v>
      </c>
      <c r="BY430" s="53">
        <f t="shared" si="918"/>
        <v>0</v>
      </c>
      <c r="BZ430" s="10">
        <f t="shared" si="959"/>
        <v>2500</v>
      </c>
      <c r="CA430" s="54">
        <f t="shared" si="960"/>
        <v>1325</v>
      </c>
      <c r="CB430" s="10">
        <f t="shared" si="961"/>
        <v>3825</v>
      </c>
      <c r="CC430" s="53" cm="1">
        <f t="array" aca="1" ref="CC430" ca="1">BZ430*CELL("contents",$Q430)</f>
        <v>225</v>
      </c>
      <c r="CD430" s="53" cm="1">
        <f t="array" aca="1" ref="CD430" ca="1">CA430*CELL("contents",$Q430)</f>
        <v>119.25</v>
      </c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>
        <f t="shared" si="962"/>
        <v>0</v>
      </c>
      <c r="CR430" s="51">
        <f t="shared" si="963"/>
        <v>0</v>
      </c>
      <c r="CS430" s="53">
        <f t="shared" si="964"/>
        <v>0</v>
      </c>
      <c r="CT430" s="53">
        <f t="shared" si="977"/>
        <v>0</v>
      </c>
      <c r="CU430" s="53">
        <f t="shared" si="978"/>
        <v>0</v>
      </c>
      <c r="CV430" s="53">
        <f t="shared" si="979"/>
        <v>0</v>
      </c>
      <c r="CW430" s="53">
        <f t="shared" si="980"/>
        <v>0</v>
      </c>
      <c r="CX430" s="53">
        <f t="shared" si="981"/>
        <v>0</v>
      </c>
      <c r="CY430" s="53">
        <f t="shared" si="982"/>
        <v>0</v>
      </c>
      <c r="CZ430" s="53">
        <f t="shared" si="983"/>
        <v>0</v>
      </c>
      <c r="DA430" s="53">
        <f t="shared" si="984"/>
        <v>0</v>
      </c>
      <c r="DB430" s="53">
        <f t="shared" si="985"/>
        <v>0</v>
      </c>
      <c r="DC430" s="53">
        <f t="shared" si="986"/>
        <v>0</v>
      </c>
      <c r="DD430" s="53">
        <f t="shared" si="987"/>
        <v>0</v>
      </c>
      <c r="DE430" s="10">
        <f t="shared" si="965"/>
        <v>0</v>
      </c>
      <c r="DF430" s="54">
        <f t="shared" si="966"/>
        <v>0</v>
      </c>
      <c r="DG430" s="10">
        <f t="shared" si="967"/>
        <v>0</v>
      </c>
      <c r="DH430" s="53" cm="1">
        <f t="array" aca="1" ref="DH430" ca="1">DE430*CELL("contents",$Q430)</f>
        <v>0</v>
      </c>
      <c r="DI430" s="53" cm="1">
        <f t="array" aca="1" ref="DI430" ca="1">DF430*CELL("contents",$Q430)</f>
        <v>0</v>
      </c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>
        <f t="shared" si="968"/>
        <v>0</v>
      </c>
      <c r="DW430" s="51">
        <f t="shared" si="969"/>
        <v>0</v>
      </c>
      <c r="DX430" s="53">
        <f t="shared" si="919"/>
        <v>0</v>
      </c>
      <c r="DY430" s="53">
        <f t="shared" si="920"/>
        <v>0</v>
      </c>
      <c r="DZ430" s="53">
        <f t="shared" si="921"/>
        <v>0</v>
      </c>
      <c r="EA430" s="53">
        <f t="shared" si="922"/>
        <v>0</v>
      </c>
      <c r="EB430" s="53">
        <f t="shared" si="923"/>
        <v>0</v>
      </c>
      <c r="EC430" s="53">
        <f t="shared" si="924"/>
        <v>0</v>
      </c>
      <c r="ED430" s="53">
        <f t="shared" si="925"/>
        <v>0</v>
      </c>
      <c r="EE430" s="53">
        <f t="shared" si="926"/>
        <v>0</v>
      </c>
      <c r="EF430" s="53">
        <f t="shared" si="927"/>
        <v>0</v>
      </c>
      <c r="EG430" s="53">
        <f t="shared" si="928"/>
        <v>0</v>
      </c>
      <c r="EH430" s="53">
        <f t="shared" si="929"/>
        <v>0</v>
      </c>
      <c r="EI430" s="53">
        <f t="shared" si="930"/>
        <v>0</v>
      </c>
      <c r="EJ430" s="10">
        <f t="shared" si="970"/>
        <v>0</v>
      </c>
      <c r="EK430" s="54">
        <f t="shared" si="971"/>
        <v>0</v>
      </c>
      <c r="EL430" s="10">
        <f t="shared" si="972"/>
        <v>0</v>
      </c>
      <c r="EM430" s="53" cm="1">
        <f t="array" aca="1" ref="EM430" ca="1">EJ430*CELL("contents",$Q430)</f>
        <v>0</v>
      </c>
      <c r="EN430" s="53" cm="1">
        <f t="array" aca="1" ref="EN430" ca="1">EK430*CELL("contents",$Q430)</f>
        <v>0</v>
      </c>
      <c r="EO430" s="11">
        <f t="shared" si="973"/>
        <v>3825</v>
      </c>
      <c r="EP430" s="2">
        <v>1</v>
      </c>
      <c r="EQ430" s="2">
        <f t="shared" ref="EQ430:ET430" si="1017">EP430*1.0215</f>
        <v>1.0215000000000001</v>
      </c>
      <c r="ER430" s="2">
        <f t="shared" si="1017"/>
        <v>1.0434622500000001</v>
      </c>
      <c r="ES430" s="2">
        <f t="shared" si="1017"/>
        <v>1.0658966883750003</v>
      </c>
      <c r="ET430" s="2">
        <f t="shared" si="1017"/>
        <v>1.0888134671750629</v>
      </c>
      <c r="EU430" s="53">
        <f t="shared" si="932"/>
        <v>0</v>
      </c>
      <c r="EV430" s="53">
        <f t="shared" si="975"/>
        <v>0</v>
      </c>
      <c r="EW430" s="69">
        <f t="shared" si="933"/>
        <v>0</v>
      </c>
      <c r="EX430" s="69">
        <f t="shared" si="934"/>
        <v>0</v>
      </c>
      <c r="EY430" s="9">
        <f t="shared" si="989"/>
        <v>0</v>
      </c>
      <c r="EZ430" s="9">
        <f t="shared" si="951"/>
        <v>0</v>
      </c>
      <c r="FA430" s="9">
        <f t="shared" si="952"/>
        <v>0</v>
      </c>
      <c r="FB430" s="9">
        <f t="shared" si="953"/>
        <v>0</v>
      </c>
      <c r="FC430" t="s">
        <v>1544</v>
      </c>
    </row>
    <row r="431" spans="1:159" ht="25.5" x14ac:dyDescent="0.25">
      <c r="A431" s="2">
        <v>1.2</v>
      </c>
      <c r="B431" s="2" t="s">
        <v>969</v>
      </c>
      <c r="C431" s="4" t="s">
        <v>157</v>
      </c>
      <c r="D431" s="2" t="s">
        <v>970</v>
      </c>
      <c r="E431" s="21" t="s">
        <v>978</v>
      </c>
      <c r="F431" s="2" t="s">
        <v>966</v>
      </c>
      <c r="G431" s="4" t="s">
        <v>257</v>
      </c>
      <c r="H431" s="6" t="s">
        <v>257</v>
      </c>
      <c r="I431" s="4"/>
      <c r="J431" s="7" t="s">
        <v>154</v>
      </c>
      <c r="K431" s="75"/>
      <c r="L431" s="83">
        <v>1</v>
      </c>
      <c r="M431" s="57">
        <v>0</v>
      </c>
      <c r="N431" s="86">
        <v>0.53</v>
      </c>
      <c r="O431" s="6" t="s">
        <v>155</v>
      </c>
      <c r="P431" s="2" t="s">
        <v>156</v>
      </c>
      <c r="Q431" s="200">
        <f>VLOOKUP(P431,Contingencies!$A$2:$D$7,4,FALSE)</f>
        <v>0.09</v>
      </c>
      <c r="R431" s="53">
        <f t="shared" si="894"/>
        <v>1321.9199999999998</v>
      </c>
      <c r="S431" s="67">
        <f t="shared" si="935"/>
        <v>700.61759999999992</v>
      </c>
      <c r="T431" s="4" t="s">
        <v>979</v>
      </c>
      <c r="U431" s="2"/>
      <c r="V431" s="2"/>
      <c r="W431" s="2"/>
      <c r="X431" s="2"/>
      <c r="Y431" s="2"/>
      <c r="Z431" s="2"/>
      <c r="AA431" s="2"/>
      <c r="AB431" s="2"/>
      <c r="AC431" s="18"/>
      <c r="AD431" s="26"/>
      <c r="AE431" s="26"/>
      <c r="AF431" s="18"/>
      <c r="AG431" s="2">
        <f t="shared" si="936"/>
        <v>0</v>
      </c>
      <c r="AH431" s="51">
        <f t="shared" si="954"/>
        <v>0</v>
      </c>
      <c r="AI431" s="53">
        <f t="shared" si="895"/>
        <v>0</v>
      </c>
      <c r="AJ431" s="53">
        <f t="shared" si="896"/>
        <v>0</v>
      </c>
      <c r="AK431" s="53">
        <f t="shared" si="897"/>
        <v>0</v>
      </c>
      <c r="AL431" s="53">
        <f t="shared" si="898"/>
        <v>0</v>
      </c>
      <c r="AM431" s="53">
        <f t="shared" si="899"/>
        <v>0</v>
      </c>
      <c r="AN431" s="53">
        <f t="shared" si="900"/>
        <v>0</v>
      </c>
      <c r="AO431" s="53">
        <f t="shared" si="901"/>
        <v>0</v>
      </c>
      <c r="AP431" s="53">
        <f t="shared" si="902"/>
        <v>0</v>
      </c>
      <c r="AQ431" s="53">
        <f t="shared" si="903"/>
        <v>0</v>
      </c>
      <c r="AR431" s="53">
        <f t="shared" si="904"/>
        <v>0</v>
      </c>
      <c r="AS431" s="53">
        <f t="shared" si="905"/>
        <v>0</v>
      </c>
      <c r="AT431" s="53">
        <f t="shared" si="906"/>
        <v>0</v>
      </c>
      <c r="AU431" s="10">
        <f t="shared" si="955"/>
        <v>0</v>
      </c>
      <c r="AV431" s="54">
        <f t="shared" si="976"/>
        <v>0</v>
      </c>
      <c r="AW431" s="10">
        <f t="shared" si="956"/>
        <v>0</v>
      </c>
      <c r="AX431" s="53" cm="1">
        <f t="array" aca="1" ref="AX431" ca="1">AU431*CELL("contents",$Q431)</f>
        <v>0</v>
      </c>
      <c r="AY431" s="53" cm="1">
        <f t="array" aca="1" ref="AY431" ca="1">AV431*CELL("contents",$Q431)</f>
        <v>0</v>
      </c>
      <c r="AZ431" s="2"/>
      <c r="BA431" s="2"/>
      <c r="BB431" s="2"/>
      <c r="BC431" s="2"/>
      <c r="BD431" s="2"/>
      <c r="BE431" s="2"/>
      <c r="BF431" s="2"/>
      <c r="BG431" s="2"/>
      <c r="BH431" s="14"/>
      <c r="BI431" s="14">
        <v>4800</v>
      </c>
      <c r="BJ431" s="14">
        <v>4800</v>
      </c>
      <c r="BK431" s="2"/>
      <c r="BL431" s="2">
        <f t="shared" si="957"/>
        <v>0</v>
      </c>
      <c r="BM431" s="51">
        <f t="shared" si="958"/>
        <v>0</v>
      </c>
      <c r="BN431" s="53">
        <f t="shared" si="907"/>
        <v>0</v>
      </c>
      <c r="BO431" s="53">
        <f t="shared" si="908"/>
        <v>0</v>
      </c>
      <c r="BP431" s="53">
        <f t="shared" si="909"/>
        <v>0</v>
      </c>
      <c r="BQ431" s="53">
        <f t="shared" si="910"/>
        <v>0</v>
      </c>
      <c r="BR431" s="53">
        <f t="shared" si="911"/>
        <v>0</v>
      </c>
      <c r="BS431" s="53">
        <f t="shared" si="912"/>
        <v>0</v>
      </c>
      <c r="BT431" s="53">
        <f t="shared" si="913"/>
        <v>0</v>
      </c>
      <c r="BU431" s="53">
        <f t="shared" si="914"/>
        <v>0</v>
      </c>
      <c r="BV431" s="53">
        <f t="shared" si="915"/>
        <v>0</v>
      </c>
      <c r="BW431" s="53">
        <f t="shared" si="916"/>
        <v>4800</v>
      </c>
      <c r="BX431" s="53">
        <f t="shared" si="917"/>
        <v>4800</v>
      </c>
      <c r="BY431" s="53">
        <f t="shared" si="918"/>
        <v>0</v>
      </c>
      <c r="BZ431" s="10">
        <f t="shared" si="959"/>
        <v>9600</v>
      </c>
      <c r="CA431" s="54">
        <f t="shared" si="960"/>
        <v>5088</v>
      </c>
      <c r="CB431" s="10">
        <f t="shared" si="961"/>
        <v>14688</v>
      </c>
      <c r="CC431" s="53" cm="1">
        <f t="array" aca="1" ref="CC431" ca="1">BZ431*CELL("contents",$Q431)</f>
        <v>864</v>
      </c>
      <c r="CD431" s="53" cm="1">
        <f t="array" aca="1" ref="CD431" ca="1">CA431*CELL("contents",$Q431)</f>
        <v>457.91999999999996</v>
      </c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>
        <f t="shared" si="962"/>
        <v>0</v>
      </c>
      <c r="CR431" s="51">
        <f t="shared" si="963"/>
        <v>0</v>
      </c>
      <c r="CS431" s="53">
        <f t="shared" si="964"/>
        <v>0</v>
      </c>
      <c r="CT431" s="53">
        <f t="shared" si="977"/>
        <v>0</v>
      </c>
      <c r="CU431" s="53">
        <f t="shared" si="978"/>
        <v>0</v>
      </c>
      <c r="CV431" s="53">
        <f t="shared" si="979"/>
        <v>0</v>
      </c>
      <c r="CW431" s="53">
        <f t="shared" si="980"/>
        <v>0</v>
      </c>
      <c r="CX431" s="53">
        <f t="shared" si="981"/>
        <v>0</v>
      </c>
      <c r="CY431" s="53">
        <f t="shared" si="982"/>
        <v>0</v>
      </c>
      <c r="CZ431" s="53">
        <f t="shared" si="983"/>
        <v>0</v>
      </c>
      <c r="DA431" s="53">
        <f t="shared" si="984"/>
        <v>0</v>
      </c>
      <c r="DB431" s="53">
        <f t="shared" si="985"/>
        <v>0</v>
      </c>
      <c r="DC431" s="53">
        <f t="shared" si="986"/>
        <v>0</v>
      </c>
      <c r="DD431" s="53">
        <f t="shared" si="987"/>
        <v>0</v>
      </c>
      <c r="DE431" s="10">
        <f t="shared" si="965"/>
        <v>0</v>
      </c>
      <c r="DF431" s="54">
        <f t="shared" si="966"/>
        <v>0</v>
      </c>
      <c r="DG431" s="10">
        <f t="shared" si="967"/>
        <v>0</v>
      </c>
      <c r="DH431" s="53" cm="1">
        <f t="array" aca="1" ref="DH431" ca="1">DE431*CELL("contents",$Q431)</f>
        <v>0</v>
      </c>
      <c r="DI431" s="53" cm="1">
        <f t="array" aca="1" ref="DI431" ca="1">DF431*CELL("contents",$Q431)</f>
        <v>0</v>
      </c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>
        <f t="shared" si="968"/>
        <v>0</v>
      </c>
      <c r="DW431" s="51">
        <f t="shared" si="969"/>
        <v>0</v>
      </c>
      <c r="DX431" s="53">
        <f t="shared" si="919"/>
        <v>0</v>
      </c>
      <c r="DY431" s="53">
        <f t="shared" si="920"/>
        <v>0</v>
      </c>
      <c r="DZ431" s="53">
        <f t="shared" si="921"/>
        <v>0</v>
      </c>
      <c r="EA431" s="53">
        <f t="shared" si="922"/>
        <v>0</v>
      </c>
      <c r="EB431" s="53">
        <f t="shared" si="923"/>
        <v>0</v>
      </c>
      <c r="EC431" s="53">
        <f t="shared" si="924"/>
        <v>0</v>
      </c>
      <c r="ED431" s="53">
        <f t="shared" si="925"/>
        <v>0</v>
      </c>
      <c r="EE431" s="53">
        <f t="shared" si="926"/>
        <v>0</v>
      </c>
      <c r="EF431" s="53">
        <f t="shared" si="927"/>
        <v>0</v>
      </c>
      <c r="EG431" s="53">
        <f t="shared" si="928"/>
        <v>0</v>
      </c>
      <c r="EH431" s="53">
        <f t="shared" si="929"/>
        <v>0</v>
      </c>
      <c r="EI431" s="53">
        <f t="shared" si="930"/>
        <v>0</v>
      </c>
      <c r="EJ431" s="10">
        <f t="shared" si="970"/>
        <v>0</v>
      </c>
      <c r="EK431" s="54">
        <f t="shared" si="971"/>
        <v>0</v>
      </c>
      <c r="EL431" s="10">
        <f t="shared" si="972"/>
        <v>0</v>
      </c>
      <c r="EM431" s="53" cm="1">
        <f t="array" aca="1" ref="EM431" ca="1">EJ431*CELL("contents",$Q431)</f>
        <v>0</v>
      </c>
      <c r="EN431" s="53" cm="1">
        <f t="array" aca="1" ref="EN431" ca="1">EK431*CELL("contents",$Q431)</f>
        <v>0</v>
      </c>
      <c r="EO431" s="11">
        <f t="shared" si="973"/>
        <v>14688</v>
      </c>
      <c r="EP431" s="2">
        <v>1</v>
      </c>
      <c r="EQ431" s="2">
        <f t="shared" ref="EQ431:ET431" si="1018">EP431*1.0215</f>
        <v>1.0215000000000001</v>
      </c>
      <c r="ER431" s="2">
        <f t="shared" si="1018"/>
        <v>1.0434622500000001</v>
      </c>
      <c r="ES431" s="2">
        <f t="shared" si="1018"/>
        <v>1.0658966883750003</v>
      </c>
      <c r="ET431" s="2">
        <f t="shared" si="1018"/>
        <v>1.0888134671750629</v>
      </c>
      <c r="EU431" s="53">
        <f t="shared" si="932"/>
        <v>0</v>
      </c>
      <c r="EV431" s="53">
        <f t="shared" si="975"/>
        <v>0</v>
      </c>
      <c r="EW431" s="69">
        <f t="shared" si="933"/>
        <v>0</v>
      </c>
      <c r="EX431" s="69">
        <f t="shared" si="934"/>
        <v>0</v>
      </c>
      <c r="EY431" s="9">
        <f t="shared" si="989"/>
        <v>0</v>
      </c>
      <c r="EZ431" s="9">
        <f t="shared" si="951"/>
        <v>0</v>
      </c>
      <c r="FA431" s="9">
        <f t="shared" si="952"/>
        <v>0</v>
      </c>
      <c r="FB431" s="9">
        <f t="shared" si="953"/>
        <v>0</v>
      </c>
      <c r="FC431" t="s">
        <v>1544</v>
      </c>
    </row>
    <row r="432" spans="1:159" ht="25.5" x14ac:dyDescent="0.25">
      <c r="A432" s="2">
        <v>1.2</v>
      </c>
      <c r="B432" s="2" t="s">
        <v>969</v>
      </c>
      <c r="C432" s="4" t="s">
        <v>157</v>
      </c>
      <c r="D432" s="3" t="s">
        <v>970</v>
      </c>
      <c r="E432" s="21" t="s">
        <v>980</v>
      </c>
      <c r="F432" s="2" t="s">
        <v>260</v>
      </c>
      <c r="G432" s="4" t="s">
        <v>257</v>
      </c>
      <c r="H432" s="6" t="s">
        <v>257</v>
      </c>
      <c r="I432" s="4"/>
      <c r="J432" s="7" t="s">
        <v>154</v>
      </c>
      <c r="K432" s="75"/>
      <c r="L432" s="80">
        <v>1</v>
      </c>
      <c r="M432" s="56">
        <v>0</v>
      </c>
      <c r="N432" s="86">
        <v>0.53</v>
      </c>
      <c r="O432" s="6" t="s">
        <v>155</v>
      </c>
      <c r="P432" s="2" t="s">
        <v>156</v>
      </c>
      <c r="Q432" s="200">
        <f>VLOOKUP(P432,Contingencies!$A$2:$D$7,4,FALSE)</f>
        <v>0.09</v>
      </c>
      <c r="R432" s="53">
        <f t="shared" si="894"/>
        <v>743.57999999999993</v>
      </c>
      <c r="S432" s="67">
        <f t="shared" si="935"/>
        <v>394.09739999999999</v>
      </c>
      <c r="T432" s="4" t="s">
        <v>981</v>
      </c>
      <c r="U432" s="2"/>
      <c r="V432" s="2"/>
      <c r="W432" s="2"/>
      <c r="X432" s="2"/>
      <c r="Y432" s="2"/>
      <c r="Z432" s="2"/>
      <c r="AA432" s="2"/>
      <c r="AB432" s="2"/>
      <c r="AC432" s="18"/>
      <c r="AD432" s="26"/>
      <c r="AE432" s="26"/>
      <c r="AF432" s="18"/>
      <c r="AG432" s="2">
        <f t="shared" si="936"/>
        <v>0</v>
      </c>
      <c r="AH432" s="51">
        <f t="shared" si="954"/>
        <v>0</v>
      </c>
      <c r="AI432" s="53">
        <f t="shared" si="895"/>
        <v>0</v>
      </c>
      <c r="AJ432" s="53">
        <f t="shared" si="896"/>
        <v>0</v>
      </c>
      <c r="AK432" s="53">
        <f t="shared" si="897"/>
        <v>0</v>
      </c>
      <c r="AL432" s="53">
        <f t="shared" si="898"/>
        <v>0</v>
      </c>
      <c r="AM432" s="53">
        <f t="shared" si="899"/>
        <v>0</v>
      </c>
      <c r="AN432" s="53">
        <f t="shared" si="900"/>
        <v>0</v>
      </c>
      <c r="AO432" s="53">
        <f t="shared" si="901"/>
        <v>0</v>
      </c>
      <c r="AP432" s="53">
        <f t="shared" si="902"/>
        <v>0</v>
      </c>
      <c r="AQ432" s="53">
        <f t="shared" si="903"/>
        <v>0</v>
      </c>
      <c r="AR432" s="53">
        <f t="shared" si="904"/>
        <v>0</v>
      </c>
      <c r="AS432" s="53">
        <f t="shared" si="905"/>
        <v>0</v>
      </c>
      <c r="AT432" s="53">
        <f t="shared" si="906"/>
        <v>0</v>
      </c>
      <c r="AU432" s="10">
        <f t="shared" si="955"/>
        <v>0</v>
      </c>
      <c r="AV432" s="54">
        <f t="shared" si="976"/>
        <v>0</v>
      </c>
      <c r="AW432" s="10">
        <f t="shared" si="956"/>
        <v>0</v>
      </c>
      <c r="AX432" s="53" cm="1">
        <f t="array" aca="1" ref="AX432" ca="1">AU432*CELL("contents",$Q432)</f>
        <v>0</v>
      </c>
      <c r="AY432" s="53" cm="1">
        <f t="array" aca="1" ref="AY432" ca="1">AV432*CELL("contents",$Q432)</f>
        <v>0</v>
      </c>
      <c r="AZ432" s="2"/>
      <c r="BA432" s="2"/>
      <c r="BB432" s="2"/>
      <c r="BC432" s="2"/>
      <c r="BD432" s="2"/>
      <c r="BE432" s="2"/>
      <c r="BF432" s="2"/>
      <c r="BG432" s="2"/>
      <c r="BH432" s="14"/>
      <c r="BI432" s="14">
        <v>2700</v>
      </c>
      <c r="BJ432" s="14">
        <v>2700</v>
      </c>
      <c r="BK432" s="2"/>
      <c r="BL432" s="2">
        <f t="shared" si="957"/>
        <v>0</v>
      </c>
      <c r="BM432" s="51">
        <f t="shared" si="958"/>
        <v>0</v>
      </c>
      <c r="BN432" s="53">
        <f t="shared" si="907"/>
        <v>0</v>
      </c>
      <c r="BO432" s="53">
        <f t="shared" si="908"/>
        <v>0</v>
      </c>
      <c r="BP432" s="53">
        <f t="shared" si="909"/>
        <v>0</v>
      </c>
      <c r="BQ432" s="53">
        <f t="shared" si="910"/>
        <v>0</v>
      </c>
      <c r="BR432" s="53">
        <f t="shared" si="911"/>
        <v>0</v>
      </c>
      <c r="BS432" s="53">
        <f t="shared" si="912"/>
        <v>0</v>
      </c>
      <c r="BT432" s="53">
        <f t="shared" si="913"/>
        <v>0</v>
      </c>
      <c r="BU432" s="53">
        <f t="shared" si="914"/>
        <v>0</v>
      </c>
      <c r="BV432" s="53">
        <f t="shared" si="915"/>
        <v>0</v>
      </c>
      <c r="BW432" s="53">
        <f t="shared" si="916"/>
        <v>2700</v>
      </c>
      <c r="BX432" s="53">
        <f t="shared" si="917"/>
        <v>2700</v>
      </c>
      <c r="BY432" s="53">
        <f t="shared" si="918"/>
        <v>0</v>
      </c>
      <c r="BZ432" s="10">
        <f t="shared" si="959"/>
        <v>5400</v>
      </c>
      <c r="CA432" s="54">
        <f t="shared" si="960"/>
        <v>2862</v>
      </c>
      <c r="CB432" s="10">
        <f t="shared" si="961"/>
        <v>8262</v>
      </c>
      <c r="CC432" s="53" cm="1">
        <f t="array" aca="1" ref="CC432" ca="1">BZ432*CELL("contents",$Q432)</f>
        <v>486</v>
      </c>
      <c r="CD432" s="53" cm="1">
        <f t="array" aca="1" ref="CD432" ca="1">CA432*CELL("contents",$Q432)</f>
        <v>257.58</v>
      </c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>
        <f t="shared" si="962"/>
        <v>0</v>
      </c>
      <c r="CR432" s="51">
        <f t="shared" si="963"/>
        <v>0</v>
      </c>
      <c r="CS432" s="53">
        <f t="shared" si="964"/>
        <v>0</v>
      </c>
      <c r="CT432" s="53">
        <f t="shared" si="977"/>
        <v>0</v>
      </c>
      <c r="CU432" s="53">
        <f t="shared" si="978"/>
        <v>0</v>
      </c>
      <c r="CV432" s="53">
        <f t="shared" si="979"/>
        <v>0</v>
      </c>
      <c r="CW432" s="53">
        <f t="shared" si="980"/>
        <v>0</v>
      </c>
      <c r="CX432" s="53">
        <f t="shared" si="981"/>
        <v>0</v>
      </c>
      <c r="CY432" s="53">
        <f t="shared" si="982"/>
        <v>0</v>
      </c>
      <c r="CZ432" s="53">
        <f t="shared" si="983"/>
        <v>0</v>
      </c>
      <c r="DA432" s="53">
        <f t="shared" si="984"/>
        <v>0</v>
      </c>
      <c r="DB432" s="53">
        <f t="shared" si="985"/>
        <v>0</v>
      </c>
      <c r="DC432" s="53">
        <f t="shared" si="986"/>
        <v>0</v>
      </c>
      <c r="DD432" s="53">
        <f t="shared" si="987"/>
        <v>0</v>
      </c>
      <c r="DE432" s="10">
        <f t="shared" si="965"/>
        <v>0</v>
      </c>
      <c r="DF432" s="54">
        <f t="shared" si="966"/>
        <v>0</v>
      </c>
      <c r="DG432" s="10">
        <f t="shared" si="967"/>
        <v>0</v>
      </c>
      <c r="DH432" s="53" cm="1">
        <f t="array" aca="1" ref="DH432" ca="1">DE432*CELL("contents",$Q432)</f>
        <v>0</v>
      </c>
      <c r="DI432" s="53" cm="1">
        <f t="array" aca="1" ref="DI432" ca="1">DF432*CELL("contents",$Q432)</f>
        <v>0</v>
      </c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>
        <f t="shared" si="968"/>
        <v>0</v>
      </c>
      <c r="DW432" s="51">
        <f t="shared" si="969"/>
        <v>0</v>
      </c>
      <c r="DX432" s="53">
        <f t="shared" si="919"/>
        <v>0</v>
      </c>
      <c r="DY432" s="53">
        <f t="shared" si="920"/>
        <v>0</v>
      </c>
      <c r="DZ432" s="53">
        <f t="shared" si="921"/>
        <v>0</v>
      </c>
      <c r="EA432" s="53">
        <f t="shared" si="922"/>
        <v>0</v>
      </c>
      <c r="EB432" s="53">
        <f t="shared" si="923"/>
        <v>0</v>
      </c>
      <c r="EC432" s="53">
        <f t="shared" si="924"/>
        <v>0</v>
      </c>
      <c r="ED432" s="53">
        <f t="shared" si="925"/>
        <v>0</v>
      </c>
      <c r="EE432" s="53">
        <f t="shared" si="926"/>
        <v>0</v>
      </c>
      <c r="EF432" s="53">
        <f t="shared" si="927"/>
        <v>0</v>
      </c>
      <c r="EG432" s="53">
        <f t="shared" si="928"/>
        <v>0</v>
      </c>
      <c r="EH432" s="53">
        <f t="shared" si="929"/>
        <v>0</v>
      </c>
      <c r="EI432" s="53">
        <f t="shared" si="930"/>
        <v>0</v>
      </c>
      <c r="EJ432" s="10">
        <f t="shared" si="970"/>
        <v>0</v>
      </c>
      <c r="EK432" s="54">
        <f t="shared" si="971"/>
        <v>0</v>
      </c>
      <c r="EL432" s="10">
        <f t="shared" si="972"/>
        <v>0</v>
      </c>
      <c r="EM432" s="53" cm="1">
        <f t="array" aca="1" ref="EM432" ca="1">EJ432*CELL("contents",$Q432)</f>
        <v>0</v>
      </c>
      <c r="EN432" s="53" cm="1">
        <f t="array" aca="1" ref="EN432" ca="1">EK432*CELL("contents",$Q432)</f>
        <v>0</v>
      </c>
      <c r="EO432" s="11">
        <f t="shared" si="973"/>
        <v>8262</v>
      </c>
      <c r="EP432" s="2">
        <v>1</v>
      </c>
      <c r="EQ432" s="2">
        <f t="shared" ref="EQ432:ET432" si="1019">EP432*1.0215</f>
        <v>1.0215000000000001</v>
      </c>
      <c r="ER432" s="2">
        <f t="shared" si="1019"/>
        <v>1.0434622500000001</v>
      </c>
      <c r="ES432" s="2">
        <f t="shared" si="1019"/>
        <v>1.0658966883750003</v>
      </c>
      <c r="ET432" s="2">
        <f t="shared" si="1019"/>
        <v>1.0888134671750629</v>
      </c>
      <c r="EU432" s="53">
        <f t="shared" si="932"/>
        <v>0</v>
      </c>
      <c r="EV432" s="53">
        <f t="shared" si="975"/>
        <v>0</v>
      </c>
      <c r="EW432" s="69">
        <f t="shared" si="933"/>
        <v>0</v>
      </c>
      <c r="EX432" s="69">
        <f t="shared" si="934"/>
        <v>0</v>
      </c>
      <c r="EY432" s="9">
        <f t="shared" si="989"/>
        <v>0</v>
      </c>
      <c r="EZ432" s="9">
        <f t="shared" si="951"/>
        <v>0</v>
      </c>
      <c r="FA432" s="9">
        <f t="shared" si="952"/>
        <v>0</v>
      </c>
      <c r="FB432" s="9">
        <f t="shared" si="953"/>
        <v>0</v>
      </c>
      <c r="FC432" t="s">
        <v>1544</v>
      </c>
    </row>
    <row r="433" spans="1:159" ht="25.5" x14ac:dyDescent="0.25">
      <c r="A433" s="18">
        <v>1.2</v>
      </c>
      <c r="B433" s="18" t="s">
        <v>982</v>
      </c>
      <c r="C433" s="14" t="s">
        <v>157</v>
      </c>
      <c r="D433" s="27" t="s">
        <v>983</v>
      </c>
      <c r="E433" s="21" t="s">
        <v>984</v>
      </c>
      <c r="F433" s="2"/>
      <c r="G433" s="14" t="s">
        <v>151</v>
      </c>
      <c r="H433" s="31" t="s">
        <v>163</v>
      </c>
      <c r="I433" s="14" t="s">
        <v>269</v>
      </c>
      <c r="J433" s="32" t="s">
        <v>154</v>
      </c>
      <c r="K433" s="75">
        <v>77</v>
      </c>
      <c r="L433" s="84">
        <v>77</v>
      </c>
      <c r="M433" s="58">
        <v>0</v>
      </c>
      <c r="N433" s="87">
        <v>0</v>
      </c>
      <c r="O433" s="31" t="s">
        <v>155</v>
      </c>
      <c r="P433" s="2" t="s">
        <v>156</v>
      </c>
      <c r="Q433" s="200">
        <f>VLOOKUP(P433,Contingencies!$A$2:$D$7,4,FALSE)</f>
        <v>0.09</v>
      </c>
      <c r="R433" s="53">
        <f t="shared" si="894"/>
        <v>19855.352967579365</v>
      </c>
      <c r="S433" s="67">
        <f t="shared" si="935"/>
        <v>0</v>
      </c>
      <c r="T433" s="14" t="s">
        <v>985</v>
      </c>
      <c r="U433" s="2"/>
      <c r="V433" s="2"/>
      <c r="W433" s="2"/>
      <c r="X433" s="2"/>
      <c r="Y433" s="2"/>
      <c r="Z433" s="2"/>
      <c r="AA433" s="2"/>
      <c r="AB433" s="2"/>
      <c r="AC433" s="18"/>
      <c r="AD433" s="18"/>
      <c r="AE433" s="18"/>
      <c r="AF433" s="2"/>
      <c r="AG433" s="2">
        <f t="shared" si="936"/>
        <v>0</v>
      </c>
      <c r="AH433" s="51">
        <f t="shared" si="954"/>
        <v>0</v>
      </c>
      <c r="AI433" s="53">
        <f t="shared" si="895"/>
        <v>0</v>
      </c>
      <c r="AJ433" s="53">
        <f t="shared" si="896"/>
        <v>0</v>
      </c>
      <c r="AK433" s="53">
        <f t="shared" si="897"/>
        <v>0</v>
      </c>
      <c r="AL433" s="53">
        <f t="shared" si="898"/>
        <v>0</v>
      </c>
      <c r="AM433" s="53">
        <f t="shared" si="899"/>
        <v>0</v>
      </c>
      <c r="AN433" s="53">
        <f t="shared" si="900"/>
        <v>0</v>
      </c>
      <c r="AO433" s="53">
        <f t="shared" si="901"/>
        <v>0</v>
      </c>
      <c r="AP433" s="53">
        <f t="shared" si="902"/>
        <v>0</v>
      </c>
      <c r="AQ433" s="53">
        <f t="shared" si="903"/>
        <v>0</v>
      </c>
      <c r="AR433" s="53">
        <f t="shared" si="904"/>
        <v>0</v>
      </c>
      <c r="AS433" s="53">
        <f t="shared" si="905"/>
        <v>0</v>
      </c>
      <c r="AT433" s="53">
        <f t="shared" si="906"/>
        <v>0</v>
      </c>
      <c r="AU433" s="10">
        <f t="shared" si="955"/>
        <v>0</v>
      </c>
      <c r="AV433" s="54">
        <f t="shared" si="976"/>
        <v>0</v>
      </c>
      <c r="AW433" s="10">
        <f t="shared" si="956"/>
        <v>0</v>
      </c>
      <c r="AX433" s="53" cm="1">
        <f t="array" aca="1" ref="AX433" ca="1">AU433*CELL("contents",$Q433)</f>
        <v>0</v>
      </c>
      <c r="AY433" s="53" cm="1">
        <f t="array" aca="1" ref="AY433" ca="1">AV433*CELL("contents",$Q433)</f>
        <v>0</v>
      </c>
      <c r="AZ433" s="2"/>
      <c r="BA433" s="2"/>
      <c r="BB433" s="2"/>
      <c r="BC433" s="2"/>
      <c r="BD433" s="2"/>
      <c r="BE433" s="2"/>
      <c r="BF433" s="2"/>
      <c r="BG433" s="2"/>
      <c r="BH433" s="18"/>
      <c r="BI433" s="18"/>
      <c r="BJ433" s="18"/>
      <c r="BK433" s="2"/>
      <c r="BL433" s="2">
        <f t="shared" si="957"/>
        <v>0</v>
      </c>
      <c r="BM433" s="51">
        <f t="shared" si="958"/>
        <v>0</v>
      </c>
      <c r="BN433" s="53">
        <f t="shared" si="907"/>
        <v>0</v>
      </c>
      <c r="BO433" s="53">
        <f t="shared" si="908"/>
        <v>0</v>
      </c>
      <c r="BP433" s="53">
        <f t="shared" si="909"/>
        <v>0</v>
      </c>
      <c r="BQ433" s="53">
        <f t="shared" si="910"/>
        <v>0</v>
      </c>
      <c r="BR433" s="53">
        <f t="shared" si="911"/>
        <v>0</v>
      </c>
      <c r="BS433" s="53">
        <f t="shared" si="912"/>
        <v>0</v>
      </c>
      <c r="BT433" s="53">
        <f t="shared" si="913"/>
        <v>0</v>
      </c>
      <c r="BU433" s="53">
        <f t="shared" si="914"/>
        <v>0</v>
      </c>
      <c r="BV433" s="53">
        <f t="shared" si="915"/>
        <v>0</v>
      </c>
      <c r="BW433" s="53">
        <f t="shared" si="916"/>
        <v>0</v>
      </c>
      <c r="BX433" s="53">
        <f t="shared" si="917"/>
        <v>0</v>
      </c>
      <c r="BY433" s="53">
        <f t="shared" si="918"/>
        <v>0</v>
      </c>
      <c r="BZ433" s="10">
        <f t="shared" si="959"/>
        <v>0</v>
      </c>
      <c r="CA433" s="54">
        <f t="shared" si="960"/>
        <v>0</v>
      </c>
      <c r="CB433" s="10">
        <f t="shared" si="961"/>
        <v>0</v>
      </c>
      <c r="CC433" s="53" cm="1">
        <f t="array" aca="1" ref="CC433" ca="1">BZ433*CELL("contents",$Q433)</f>
        <v>0</v>
      </c>
      <c r="CD433" s="53" cm="1">
        <f t="array" aca="1" ref="CD433" ca="1">CA433*CELL("contents",$Q433)</f>
        <v>0</v>
      </c>
      <c r="CE433" s="2"/>
      <c r="CF433" s="2"/>
      <c r="CG433" s="2"/>
      <c r="CH433" s="2"/>
      <c r="CI433" s="2"/>
      <c r="CJ433" s="2"/>
      <c r="CK433" s="2"/>
      <c r="CL433" s="4"/>
      <c r="CM433" s="4"/>
      <c r="CN433" s="14">
        <v>1344</v>
      </c>
      <c r="CO433" s="14">
        <v>1344</v>
      </c>
      <c r="CP433" s="2"/>
      <c r="CQ433" s="2">
        <f t="shared" si="962"/>
        <v>2688</v>
      </c>
      <c r="CR433" s="51">
        <f t="shared" si="963"/>
        <v>17.920000000000002</v>
      </c>
      <c r="CS433" s="53">
        <f t="shared" si="964"/>
        <v>0</v>
      </c>
      <c r="CT433" s="53">
        <f t="shared" si="977"/>
        <v>0</v>
      </c>
      <c r="CU433" s="53">
        <f t="shared" si="978"/>
        <v>0</v>
      </c>
      <c r="CV433" s="53">
        <f t="shared" si="979"/>
        <v>0</v>
      </c>
      <c r="CW433" s="53">
        <f t="shared" si="980"/>
        <v>0</v>
      </c>
      <c r="CX433" s="53">
        <f t="shared" si="981"/>
        <v>0</v>
      </c>
      <c r="CY433" s="53">
        <f t="shared" si="982"/>
        <v>0</v>
      </c>
      <c r="CZ433" s="53">
        <f t="shared" si="983"/>
        <v>0</v>
      </c>
      <c r="DA433" s="53">
        <f t="shared" si="984"/>
        <v>0</v>
      </c>
      <c r="DB433" s="53">
        <f t="shared" si="985"/>
        <v>110307.51648655203</v>
      </c>
      <c r="DC433" s="53">
        <f t="shared" si="986"/>
        <v>110307.51648655203</v>
      </c>
      <c r="DD433" s="53">
        <f t="shared" si="987"/>
        <v>0</v>
      </c>
      <c r="DE433" s="10">
        <f t="shared" si="965"/>
        <v>220615.03297310407</v>
      </c>
      <c r="DF433" s="54">
        <f t="shared" si="966"/>
        <v>0</v>
      </c>
      <c r="DG433" s="10">
        <f t="shared" si="967"/>
        <v>220615.03297310407</v>
      </c>
      <c r="DH433" s="53" cm="1">
        <f t="array" aca="1" ref="DH433" ca="1">DE433*CELL("contents",$Q433)</f>
        <v>19855.352967579365</v>
      </c>
      <c r="DI433" s="53" cm="1">
        <f t="array" aca="1" ref="DI433" ca="1">DF433*CELL("contents",$Q433)</f>
        <v>0</v>
      </c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>
        <f t="shared" si="968"/>
        <v>0</v>
      </c>
      <c r="DW433" s="51">
        <f t="shared" si="969"/>
        <v>0</v>
      </c>
      <c r="DX433" s="53">
        <f t="shared" si="919"/>
        <v>0</v>
      </c>
      <c r="DY433" s="53">
        <f t="shared" si="920"/>
        <v>0</v>
      </c>
      <c r="DZ433" s="53">
        <f t="shared" si="921"/>
        <v>0</v>
      </c>
      <c r="EA433" s="53">
        <f t="shared" si="922"/>
        <v>0</v>
      </c>
      <c r="EB433" s="53">
        <f t="shared" si="923"/>
        <v>0</v>
      </c>
      <c r="EC433" s="53">
        <f t="shared" si="924"/>
        <v>0</v>
      </c>
      <c r="ED433" s="53">
        <f t="shared" si="925"/>
        <v>0</v>
      </c>
      <c r="EE433" s="53">
        <f t="shared" si="926"/>
        <v>0</v>
      </c>
      <c r="EF433" s="53">
        <f t="shared" si="927"/>
        <v>0</v>
      </c>
      <c r="EG433" s="53">
        <f t="shared" si="928"/>
        <v>0</v>
      </c>
      <c r="EH433" s="53">
        <f t="shared" si="929"/>
        <v>0</v>
      </c>
      <c r="EI433" s="53">
        <f t="shared" si="930"/>
        <v>0</v>
      </c>
      <c r="EJ433" s="10">
        <f t="shared" si="970"/>
        <v>0</v>
      </c>
      <c r="EK433" s="54">
        <f t="shared" si="971"/>
        <v>0</v>
      </c>
      <c r="EL433" s="10">
        <f t="shared" si="972"/>
        <v>0</v>
      </c>
      <c r="EM433" s="53" cm="1">
        <f t="array" aca="1" ref="EM433" ca="1">EJ433*CELL("contents",$Q433)</f>
        <v>0</v>
      </c>
      <c r="EN433" s="53" cm="1">
        <f t="array" aca="1" ref="EN433" ca="1">EK433*CELL("contents",$Q433)</f>
        <v>0</v>
      </c>
      <c r="EO433" s="11">
        <f t="shared" si="973"/>
        <v>220615.03297310407</v>
      </c>
      <c r="EP433" s="18">
        <v>1</v>
      </c>
      <c r="EQ433" s="2">
        <f t="shared" ref="EQ433:ET433" si="1020">EP433*1.0215</f>
        <v>1.0215000000000001</v>
      </c>
      <c r="ER433" s="2">
        <f t="shared" si="1020"/>
        <v>1.0434622500000001</v>
      </c>
      <c r="ES433" s="2">
        <f t="shared" si="1020"/>
        <v>1.0658966883750003</v>
      </c>
      <c r="ET433" s="2">
        <f t="shared" si="1020"/>
        <v>1.0888134671750629</v>
      </c>
      <c r="EU433" s="53">
        <f t="shared" si="932"/>
        <v>0</v>
      </c>
      <c r="EV433" s="53">
        <f t="shared" ref="EV433:EV464" si="1021">IF($G433="Labor Hours",$K433*BL433*ER433,0)</f>
        <v>0</v>
      </c>
      <c r="EW433" s="69">
        <f t="shared" si="933"/>
        <v>220615.03297310407</v>
      </c>
      <c r="EX433" s="69">
        <f t="shared" si="934"/>
        <v>0</v>
      </c>
      <c r="EY433" s="9">
        <f t="shared" si="989"/>
        <v>0</v>
      </c>
      <c r="EZ433" s="9">
        <f t="shared" si="951"/>
        <v>0</v>
      </c>
      <c r="FA433" s="9">
        <f t="shared" si="952"/>
        <v>0</v>
      </c>
      <c r="FB433" s="9">
        <f t="shared" si="953"/>
        <v>0</v>
      </c>
      <c r="FC433" t="s">
        <v>1544</v>
      </c>
    </row>
    <row r="434" spans="1:159" ht="25.5" x14ac:dyDescent="0.25">
      <c r="A434" s="18">
        <v>1.2</v>
      </c>
      <c r="B434" s="18" t="s">
        <v>982</v>
      </c>
      <c r="C434" s="14" t="s">
        <v>157</v>
      </c>
      <c r="D434" s="27" t="s">
        <v>983</v>
      </c>
      <c r="E434" s="21" t="s">
        <v>986</v>
      </c>
      <c r="F434" s="2"/>
      <c r="G434" s="14" t="s">
        <v>151</v>
      </c>
      <c r="H434" s="31" t="s">
        <v>163</v>
      </c>
      <c r="I434" s="14" t="s">
        <v>167</v>
      </c>
      <c r="J434" s="32" t="s">
        <v>154</v>
      </c>
      <c r="K434" s="75">
        <v>115</v>
      </c>
      <c r="L434" s="84">
        <v>115</v>
      </c>
      <c r="M434" s="58">
        <v>0</v>
      </c>
      <c r="N434" s="87">
        <v>0</v>
      </c>
      <c r="O434" s="31" t="s">
        <v>155</v>
      </c>
      <c r="P434" s="2" t="s">
        <v>156</v>
      </c>
      <c r="Q434" s="200">
        <f>VLOOKUP(P434,Contingencies!$A$2:$D$7,4,FALSE)</f>
        <v>0.09</v>
      </c>
      <c r="R434" s="53">
        <f t="shared" si="894"/>
        <v>6619.2184348087512</v>
      </c>
      <c r="S434" s="67">
        <f t="shared" si="935"/>
        <v>0</v>
      </c>
      <c r="T434" s="14" t="s">
        <v>987</v>
      </c>
      <c r="U434" s="2"/>
      <c r="V434" s="2"/>
      <c r="W434" s="2"/>
      <c r="X434" s="2"/>
      <c r="Y434" s="2"/>
      <c r="Z434" s="2"/>
      <c r="AA434" s="2"/>
      <c r="AB434" s="2"/>
      <c r="AC434" s="18"/>
      <c r="AD434" s="18"/>
      <c r="AE434" s="18"/>
      <c r="AF434" s="2"/>
      <c r="AG434" s="2">
        <f t="shared" si="936"/>
        <v>0</v>
      </c>
      <c r="AH434" s="51">
        <f t="shared" si="954"/>
        <v>0</v>
      </c>
      <c r="AI434" s="53">
        <f t="shared" si="895"/>
        <v>0</v>
      </c>
      <c r="AJ434" s="53">
        <f t="shared" si="896"/>
        <v>0</v>
      </c>
      <c r="AK434" s="53">
        <f t="shared" si="897"/>
        <v>0</v>
      </c>
      <c r="AL434" s="53">
        <f t="shared" si="898"/>
        <v>0</v>
      </c>
      <c r="AM434" s="53">
        <f t="shared" si="899"/>
        <v>0</v>
      </c>
      <c r="AN434" s="53">
        <f t="shared" si="900"/>
        <v>0</v>
      </c>
      <c r="AO434" s="53">
        <f t="shared" si="901"/>
        <v>0</v>
      </c>
      <c r="AP434" s="53">
        <f t="shared" si="902"/>
        <v>0</v>
      </c>
      <c r="AQ434" s="53">
        <f t="shared" si="903"/>
        <v>0</v>
      </c>
      <c r="AR434" s="53">
        <f t="shared" si="904"/>
        <v>0</v>
      </c>
      <c r="AS434" s="53">
        <f t="shared" si="905"/>
        <v>0</v>
      </c>
      <c r="AT434" s="53">
        <f t="shared" si="906"/>
        <v>0</v>
      </c>
      <c r="AU434" s="10">
        <f t="shared" si="955"/>
        <v>0</v>
      </c>
      <c r="AV434" s="54">
        <f t="shared" si="976"/>
        <v>0</v>
      </c>
      <c r="AW434" s="10">
        <f t="shared" si="956"/>
        <v>0</v>
      </c>
      <c r="AX434" s="53" cm="1">
        <f t="array" aca="1" ref="AX434" ca="1">AU434*CELL("contents",$Q434)</f>
        <v>0</v>
      </c>
      <c r="AY434" s="53" cm="1">
        <f t="array" aca="1" ref="AY434" ca="1">AV434*CELL("contents",$Q434)</f>
        <v>0</v>
      </c>
      <c r="AZ434" s="2"/>
      <c r="BA434" s="2"/>
      <c r="BB434" s="2"/>
      <c r="BC434" s="2"/>
      <c r="BD434" s="2"/>
      <c r="BE434" s="2"/>
      <c r="BF434" s="2"/>
      <c r="BG434" s="2"/>
      <c r="BH434" s="18"/>
      <c r="BI434" s="18"/>
      <c r="BJ434" s="18"/>
      <c r="BK434" s="2"/>
      <c r="BL434" s="2">
        <f t="shared" si="957"/>
        <v>0</v>
      </c>
      <c r="BM434" s="51">
        <f t="shared" si="958"/>
        <v>0</v>
      </c>
      <c r="BN434" s="53">
        <f t="shared" si="907"/>
        <v>0</v>
      </c>
      <c r="BO434" s="53">
        <f t="shared" si="908"/>
        <v>0</v>
      </c>
      <c r="BP434" s="53">
        <f t="shared" si="909"/>
        <v>0</v>
      </c>
      <c r="BQ434" s="53">
        <f t="shared" si="910"/>
        <v>0</v>
      </c>
      <c r="BR434" s="53">
        <f t="shared" si="911"/>
        <v>0</v>
      </c>
      <c r="BS434" s="53">
        <f t="shared" si="912"/>
        <v>0</v>
      </c>
      <c r="BT434" s="53">
        <f t="shared" si="913"/>
        <v>0</v>
      </c>
      <c r="BU434" s="53">
        <f t="shared" si="914"/>
        <v>0</v>
      </c>
      <c r="BV434" s="53">
        <f t="shared" si="915"/>
        <v>0</v>
      </c>
      <c r="BW434" s="53">
        <f t="shared" si="916"/>
        <v>0</v>
      </c>
      <c r="BX434" s="53">
        <f t="shared" si="917"/>
        <v>0</v>
      </c>
      <c r="BY434" s="53">
        <f t="shared" si="918"/>
        <v>0</v>
      </c>
      <c r="BZ434" s="10">
        <f t="shared" si="959"/>
        <v>0</v>
      </c>
      <c r="CA434" s="54">
        <f t="shared" si="960"/>
        <v>0</v>
      </c>
      <c r="CB434" s="10">
        <f t="shared" si="961"/>
        <v>0</v>
      </c>
      <c r="CC434" s="53" cm="1">
        <f t="array" aca="1" ref="CC434" ca="1">BZ434*CELL("contents",$Q434)</f>
        <v>0</v>
      </c>
      <c r="CD434" s="53" cm="1">
        <f t="array" aca="1" ref="CD434" ca="1">CA434*CELL("contents",$Q434)</f>
        <v>0</v>
      </c>
      <c r="CE434" s="2"/>
      <c r="CF434" s="2"/>
      <c r="CG434" s="2"/>
      <c r="CH434" s="2"/>
      <c r="CI434" s="2"/>
      <c r="CJ434" s="2"/>
      <c r="CK434" s="2"/>
      <c r="CL434" s="4"/>
      <c r="CM434" s="4"/>
      <c r="CN434" s="14">
        <v>300</v>
      </c>
      <c r="CO434" s="14">
        <v>300</v>
      </c>
      <c r="CP434" s="2"/>
      <c r="CQ434" s="2">
        <f t="shared" si="962"/>
        <v>600</v>
      </c>
      <c r="CR434" s="51">
        <f t="shared" si="963"/>
        <v>4</v>
      </c>
      <c r="CS434" s="53">
        <f t="shared" si="964"/>
        <v>0</v>
      </c>
      <c r="CT434" s="53">
        <f t="shared" si="977"/>
        <v>0</v>
      </c>
      <c r="CU434" s="53">
        <f t="shared" si="978"/>
        <v>0</v>
      </c>
      <c r="CV434" s="53">
        <f t="shared" si="979"/>
        <v>0</v>
      </c>
      <c r="CW434" s="53">
        <f t="shared" si="980"/>
        <v>0</v>
      </c>
      <c r="CX434" s="53">
        <f t="shared" si="981"/>
        <v>0</v>
      </c>
      <c r="CY434" s="53">
        <f t="shared" si="982"/>
        <v>0</v>
      </c>
      <c r="CZ434" s="53">
        <f t="shared" si="983"/>
        <v>0</v>
      </c>
      <c r="DA434" s="53">
        <f t="shared" si="984"/>
        <v>0</v>
      </c>
      <c r="DB434" s="53">
        <f t="shared" si="985"/>
        <v>36773.435748937511</v>
      </c>
      <c r="DC434" s="53">
        <f t="shared" si="986"/>
        <v>36773.435748937511</v>
      </c>
      <c r="DD434" s="53">
        <f t="shared" si="987"/>
        <v>0</v>
      </c>
      <c r="DE434" s="10">
        <f t="shared" si="965"/>
        <v>73546.871497875021</v>
      </c>
      <c r="DF434" s="54">
        <f t="shared" si="966"/>
        <v>0</v>
      </c>
      <c r="DG434" s="10">
        <f t="shared" si="967"/>
        <v>73546.871497875021</v>
      </c>
      <c r="DH434" s="53" cm="1">
        <f t="array" aca="1" ref="DH434" ca="1">DE434*CELL("contents",$Q434)</f>
        <v>6619.2184348087512</v>
      </c>
      <c r="DI434" s="53" cm="1">
        <f t="array" aca="1" ref="DI434" ca="1">DF434*CELL("contents",$Q434)</f>
        <v>0</v>
      </c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>
        <f t="shared" si="968"/>
        <v>0</v>
      </c>
      <c r="DW434" s="51">
        <f t="shared" si="969"/>
        <v>0</v>
      </c>
      <c r="DX434" s="53">
        <f t="shared" si="919"/>
        <v>0</v>
      </c>
      <c r="DY434" s="53">
        <f t="shared" si="920"/>
        <v>0</v>
      </c>
      <c r="DZ434" s="53">
        <f t="shared" si="921"/>
        <v>0</v>
      </c>
      <c r="EA434" s="53">
        <f t="shared" si="922"/>
        <v>0</v>
      </c>
      <c r="EB434" s="53">
        <f t="shared" si="923"/>
        <v>0</v>
      </c>
      <c r="EC434" s="53">
        <f t="shared" si="924"/>
        <v>0</v>
      </c>
      <c r="ED434" s="53">
        <f t="shared" si="925"/>
        <v>0</v>
      </c>
      <c r="EE434" s="53">
        <f t="shared" si="926"/>
        <v>0</v>
      </c>
      <c r="EF434" s="53">
        <f t="shared" si="927"/>
        <v>0</v>
      </c>
      <c r="EG434" s="53">
        <f t="shared" si="928"/>
        <v>0</v>
      </c>
      <c r="EH434" s="53">
        <f t="shared" si="929"/>
        <v>0</v>
      </c>
      <c r="EI434" s="53">
        <f t="shared" si="930"/>
        <v>0</v>
      </c>
      <c r="EJ434" s="10">
        <f t="shared" si="970"/>
        <v>0</v>
      </c>
      <c r="EK434" s="54">
        <f t="shared" si="971"/>
        <v>0</v>
      </c>
      <c r="EL434" s="10">
        <f t="shared" si="972"/>
        <v>0</v>
      </c>
      <c r="EM434" s="53" cm="1">
        <f t="array" aca="1" ref="EM434" ca="1">EJ434*CELL("contents",$Q434)</f>
        <v>0</v>
      </c>
      <c r="EN434" s="53" cm="1">
        <f t="array" aca="1" ref="EN434" ca="1">EK434*CELL("contents",$Q434)</f>
        <v>0</v>
      </c>
      <c r="EO434" s="11">
        <f t="shared" si="973"/>
        <v>73546.871497875021</v>
      </c>
      <c r="EP434" s="18">
        <v>1</v>
      </c>
      <c r="EQ434" s="2">
        <f t="shared" ref="EQ434:ET434" si="1022">EP434*1.0215</f>
        <v>1.0215000000000001</v>
      </c>
      <c r="ER434" s="2">
        <f t="shared" si="1022"/>
        <v>1.0434622500000001</v>
      </c>
      <c r="ES434" s="2">
        <f t="shared" si="1022"/>
        <v>1.0658966883750003</v>
      </c>
      <c r="ET434" s="2">
        <f t="shared" si="1022"/>
        <v>1.0888134671750629</v>
      </c>
      <c r="EU434" s="53">
        <f t="shared" si="932"/>
        <v>0</v>
      </c>
      <c r="EV434" s="53">
        <f t="shared" si="1021"/>
        <v>0</v>
      </c>
      <c r="EW434" s="69">
        <f t="shared" si="933"/>
        <v>73546.871497875021</v>
      </c>
      <c r="EX434" s="69">
        <f t="shared" si="934"/>
        <v>0</v>
      </c>
      <c r="EY434" s="9">
        <f t="shared" si="989"/>
        <v>0</v>
      </c>
      <c r="EZ434" s="9">
        <f t="shared" si="951"/>
        <v>0</v>
      </c>
      <c r="FA434" s="9">
        <f t="shared" si="952"/>
        <v>0</v>
      </c>
      <c r="FB434" s="9">
        <f t="shared" si="953"/>
        <v>0</v>
      </c>
      <c r="FC434" t="s">
        <v>1544</v>
      </c>
    </row>
    <row r="435" spans="1:159" ht="25.5" x14ac:dyDescent="0.25">
      <c r="A435" s="2">
        <v>1.2</v>
      </c>
      <c r="B435" s="2" t="s">
        <v>982</v>
      </c>
      <c r="C435" s="4" t="s">
        <v>157</v>
      </c>
      <c r="D435" s="2" t="s">
        <v>983</v>
      </c>
      <c r="E435" s="21" t="s">
        <v>988</v>
      </c>
      <c r="F435" s="2"/>
      <c r="G435" s="4" t="s">
        <v>267</v>
      </c>
      <c r="H435" s="6" t="s">
        <v>267</v>
      </c>
      <c r="I435" s="4"/>
      <c r="J435" s="7" t="s">
        <v>154</v>
      </c>
      <c r="K435" s="75"/>
      <c r="L435" s="83">
        <v>1</v>
      </c>
      <c r="M435" s="57">
        <v>0</v>
      </c>
      <c r="N435" s="86">
        <v>0.53</v>
      </c>
      <c r="O435" s="6" t="s">
        <v>155</v>
      </c>
      <c r="P435" s="2" t="s">
        <v>156</v>
      </c>
      <c r="Q435" s="200">
        <f>VLOOKUP(P435,Contingencies!$A$2:$D$7,4,FALSE)</f>
        <v>0.09</v>
      </c>
      <c r="R435" s="53">
        <f t="shared" si="894"/>
        <v>688.5</v>
      </c>
      <c r="S435" s="67">
        <f t="shared" si="935"/>
        <v>364.90500000000003</v>
      </c>
      <c r="T435" s="4" t="s">
        <v>989</v>
      </c>
      <c r="U435" s="2"/>
      <c r="V435" s="2"/>
      <c r="W435" s="2"/>
      <c r="X435" s="2"/>
      <c r="Y435" s="2"/>
      <c r="Z435" s="2"/>
      <c r="AA435" s="2"/>
      <c r="AB435" s="2"/>
      <c r="AC435" s="18"/>
      <c r="AD435" s="16"/>
      <c r="AE435" s="16"/>
      <c r="AF435" s="18"/>
      <c r="AG435" s="2">
        <f t="shared" si="936"/>
        <v>0</v>
      </c>
      <c r="AH435" s="51">
        <f t="shared" si="954"/>
        <v>0</v>
      </c>
      <c r="AI435" s="53">
        <f t="shared" si="895"/>
        <v>0</v>
      </c>
      <c r="AJ435" s="53">
        <f t="shared" si="896"/>
        <v>0</v>
      </c>
      <c r="AK435" s="53">
        <f t="shared" si="897"/>
        <v>0</v>
      </c>
      <c r="AL435" s="53">
        <f t="shared" si="898"/>
        <v>0</v>
      </c>
      <c r="AM435" s="53">
        <f t="shared" si="899"/>
        <v>0</v>
      </c>
      <c r="AN435" s="53">
        <f t="shared" si="900"/>
        <v>0</v>
      </c>
      <c r="AO435" s="53">
        <f t="shared" si="901"/>
        <v>0</v>
      </c>
      <c r="AP435" s="53">
        <f t="shared" si="902"/>
        <v>0</v>
      </c>
      <c r="AQ435" s="53">
        <f t="shared" si="903"/>
        <v>0</v>
      </c>
      <c r="AR435" s="53">
        <f t="shared" si="904"/>
        <v>0</v>
      </c>
      <c r="AS435" s="53">
        <f t="shared" si="905"/>
        <v>0</v>
      </c>
      <c r="AT435" s="53">
        <f t="shared" si="906"/>
        <v>0</v>
      </c>
      <c r="AU435" s="10">
        <f t="shared" si="955"/>
        <v>0</v>
      </c>
      <c r="AV435" s="54">
        <f t="shared" si="976"/>
        <v>0</v>
      </c>
      <c r="AW435" s="10">
        <f t="shared" si="956"/>
        <v>0</v>
      </c>
      <c r="AX435" s="53" cm="1">
        <f t="array" aca="1" ref="AX435" ca="1">AU435*CELL("contents",$Q435)</f>
        <v>0</v>
      </c>
      <c r="AY435" s="53" cm="1">
        <f t="array" aca="1" ref="AY435" ca="1">AV435*CELL("contents",$Q435)</f>
        <v>0</v>
      </c>
      <c r="AZ435" s="18"/>
      <c r="BA435" s="18"/>
      <c r="BB435" s="2"/>
      <c r="BC435" s="2"/>
      <c r="BD435" s="2"/>
      <c r="BE435" s="2"/>
      <c r="BF435" s="2"/>
      <c r="BG435" s="2"/>
      <c r="BH435" s="18"/>
      <c r="BI435" s="2"/>
      <c r="BJ435" s="2"/>
      <c r="BK435" s="2"/>
      <c r="BL435" s="2">
        <f t="shared" si="957"/>
        <v>0</v>
      </c>
      <c r="BM435" s="51">
        <f t="shared" si="958"/>
        <v>0</v>
      </c>
      <c r="BN435" s="53">
        <f t="shared" si="907"/>
        <v>0</v>
      </c>
      <c r="BO435" s="53">
        <f t="shared" si="908"/>
        <v>0</v>
      </c>
      <c r="BP435" s="53">
        <f t="shared" si="909"/>
        <v>0</v>
      </c>
      <c r="BQ435" s="53">
        <f t="shared" si="910"/>
        <v>0</v>
      </c>
      <c r="BR435" s="53">
        <f t="shared" si="911"/>
        <v>0</v>
      </c>
      <c r="BS435" s="53">
        <f t="shared" si="912"/>
        <v>0</v>
      </c>
      <c r="BT435" s="53">
        <f t="shared" si="913"/>
        <v>0</v>
      </c>
      <c r="BU435" s="53">
        <f t="shared" si="914"/>
        <v>0</v>
      </c>
      <c r="BV435" s="53">
        <f t="shared" si="915"/>
        <v>0</v>
      </c>
      <c r="BW435" s="53">
        <f t="shared" si="916"/>
        <v>0</v>
      </c>
      <c r="BX435" s="53">
        <f t="shared" si="917"/>
        <v>0</v>
      </c>
      <c r="BY435" s="53">
        <f t="shared" si="918"/>
        <v>0</v>
      </c>
      <c r="BZ435" s="10">
        <f t="shared" si="959"/>
        <v>0</v>
      </c>
      <c r="CA435" s="54">
        <f t="shared" si="960"/>
        <v>0</v>
      </c>
      <c r="CB435" s="10">
        <f t="shared" si="961"/>
        <v>0</v>
      </c>
      <c r="CC435" s="53" cm="1">
        <f t="array" aca="1" ref="CC435" ca="1">BZ435*CELL("contents",$Q435)</f>
        <v>0</v>
      </c>
      <c r="CD435" s="53" cm="1">
        <f t="array" aca="1" ref="CD435" ca="1">CA435*CELL("contents",$Q435)</f>
        <v>0</v>
      </c>
      <c r="CE435" s="2"/>
      <c r="CF435" s="2"/>
      <c r="CG435" s="2"/>
      <c r="CH435" s="2"/>
      <c r="CI435" s="2"/>
      <c r="CJ435" s="2"/>
      <c r="CK435" s="2"/>
      <c r="CL435" s="4">
        <v>2000</v>
      </c>
      <c r="CM435" s="4">
        <v>3000</v>
      </c>
      <c r="CN435" s="14"/>
      <c r="CO435" s="14"/>
      <c r="CP435" s="2"/>
      <c r="CQ435" s="2">
        <f t="shared" si="962"/>
        <v>0</v>
      </c>
      <c r="CR435" s="51">
        <f t="shared" si="963"/>
        <v>0</v>
      </c>
      <c r="CS435" s="53">
        <f t="shared" si="964"/>
        <v>0</v>
      </c>
      <c r="CT435" s="53">
        <f t="shared" si="977"/>
        <v>0</v>
      </c>
      <c r="CU435" s="53">
        <f t="shared" si="978"/>
        <v>0</v>
      </c>
      <c r="CV435" s="53">
        <f t="shared" si="979"/>
        <v>0</v>
      </c>
      <c r="CW435" s="53">
        <f t="shared" si="980"/>
        <v>0</v>
      </c>
      <c r="CX435" s="53">
        <f t="shared" si="981"/>
        <v>0</v>
      </c>
      <c r="CY435" s="53">
        <f t="shared" si="982"/>
        <v>0</v>
      </c>
      <c r="CZ435" s="53">
        <f t="shared" si="983"/>
        <v>2000</v>
      </c>
      <c r="DA435" s="53">
        <f t="shared" si="984"/>
        <v>3000</v>
      </c>
      <c r="DB435" s="53">
        <f t="shared" si="985"/>
        <v>0</v>
      </c>
      <c r="DC435" s="53">
        <f t="shared" si="986"/>
        <v>0</v>
      </c>
      <c r="DD435" s="53">
        <f t="shared" si="987"/>
        <v>0</v>
      </c>
      <c r="DE435" s="10">
        <f t="shared" si="965"/>
        <v>5000</v>
      </c>
      <c r="DF435" s="54">
        <f t="shared" si="966"/>
        <v>2650</v>
      </c>
      <c r="DG435" s="10">
        <f t="shared" si="967"/>
        <v>7650</v>
      </c>
      <c r="DH435" s="53" cm="1">
        <f t="array" aca="1" ref="DH435" ca="1">DE435*CELL("contents",$Q435)</f>
        <v>450</v>
      </c>
      <c r="DI435" s="53" cm="1">
        <f t="array" aca="1" ref="DI435" ca="1">DF435*CELL("contents",$Q435)</f>
        <v>238.5</v>
      </c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>
        <f t="shared" si="968"/>
        <v>0</v>
      </c>
      <c r="DW435" s="51">
        <f t="shared" si="969"/>
        <v>0</v>
      </c>
      <c r="DX435" s="53">
        <f t="shared" si="919"/>
        <v>0</v>
      </c>
      <c r="DY435" s="53">
        <f t="shared" si="920"/>
        <v>0</v>
      </c>
      <c r="DZ435" s="53">
        <f t="shared" si="921"/>
        <v>0</v>
      </c>
      <c r="EA435" s="53">
        <f t="shared" si="922"/>
        <v>0</v>
      </c>
      <c r="EB435" s="53">
        <f t="shared" si="923"/>
        <v>0</v>
      </c>
      <c r="EC435" s="53">
        <f t="shared" si="924"/>
        <v>0</v>
      </c>
      <c r="ED435" s="53">
        <f t="shared" si="925"/>
        <v>0</v>
      </c>
      <c r="EE435" s="53">
        <f t="shared" si="926"/>
        <v>0</v>
      </c>
      <c r="EF435" s="53">
        <f t="shared" si="927"/>
        <v>0</v>
      </c>
      <c r="EG435" s="53">
        <f t="shared" si="928"/>
        <v>0</v>
      </c>
      <c r="EH435" s="53">
        <f t="shared" si="929"/>
        <v>0</v>
      </c>
      <c r="EI435" s="53">
        <f t="shared" si="930"/>
        <v>0</v>
      </c>
      <c r="EJ435" s="10">
        <f t="shared" si="970"/>
        <v>0</v>
      </c>
      <c r="EK435" s="54">
        <f t="shared" si="971"/>
        <v>0</v>
      </c>
      <c r="EL435" s="10">
        <f t="shared" si="972"/>
        <v>0</v>
      </c>
      <c r="EM435" s="53" cm="1">
        <f t="array" aca="1" ref="EM435" ca="1">EJ435*CELL("contents",$Q435)</f>
        <v>0</v>
      </c>
      <c r="EN435" s="53" cm="1">
        <f t="array" aca="1" ref="EN435" ca="1">EK435*CELL("contents",$Q435)</f>
        <v>0</v>
      </c>
      <c r="EO435" s="11">
        <f t="shared" si="973"/>
        <v>7650</v>
      </c>
      <c r="EP435" s="2">
        <v>1</v>
      </c>
      <c r="EQ435" s="2">
        <f t="shared" ref="EQ435:ET435" si="1023">EP435*1.0215</f>
        <v>1.0215000000000001</v>
      </c>
      <c r="ER435" s="2">
        <f t="shared" si="1023"/>
        <v>1.0434622500000001</v>
      </c>
      <c r="ES435" s="2">
        <f t="shared" si="1023"/>
        <v>1.0658966883750003</v>
      </c>
      <c r="ET435" s="2">
        <f t="shared" si="1023"/>
        <v>1.0888134671750629</v>
      </c>
      <c r="EU435" s="53">
        <f t="shared" si="932"/>
        <v>0</v>
      </c>
      <c r="EV435" s="53">
        <f t="shared" si="1021"/>
        <v>0</v>
      </c>
      <c r="EW435" s="69">
        <f t="shared" si="933"/>
        <v>0</v>
      </c>
      <c r="EX435" s="69">
        <f t="shared" si="934"/>
        <v>0</v>
      </c>
      <c r="EY435" s="9">
        <f t="shared" si="989"/>
        <v>0</v>
      </c>
      <c r="EZ435" s="9">
        <f t="shared" si="951"/>
        <v>0</v>
      </c>
      <c r="FA435" s="9">
        <f t="shared" si="952"/>
        <v>0</v>
      </c>
      <c r="FB435" s="9">
        <f t="shared" si="953"/>
        <v>0</v>
      </c>
      <c r="FC435" t="s">
        <v>1544</v>
      </c>
    </row>
    <row r="436" spans="1:159" ht="25.5" x14ac:dyDescent="0.25">
      <c r="A436" s="2">
        <v>1.2</v>
      </c>
      <c r="B436" s="2" t="s">
        <v>982</v>
      </c>
      <c r="C436" s="4" t="s">
        <v>157</v>
      </c>
      <c r="D436" s="2" t="s">
        <v>983</v>
      </c>
      <c r="E436" s="21" t="s">
        <v>990</v>
      </c>
      <c r="F436" s="2"/>
      <c r="G436" s="4" t="s">
        <v>267</v>
      </c>
      <c r="H436" s="6" t="s">
        <v>267</v>
      </c>
      <c r="I436" s="4"/>
      <c r="J436" s="7" t="s">
        <v>154</v>
      </c>
      <c r="K436" s="75"/>
      <c r="L436" s="83">
        <v>1</v>
      </c>
      <c r="M436" s="57">
        <v>0</v>
      </c>
      <c r="N436" s="86">
        <v>0.53</v>
      </c>
      <c r="O436" s="6" t="s">
        <v>155</v>
      </c>
      <c r="P436" s="2" t="s">
        <v>156</v>
      </c>
      <c r="Q436" s="200">
        <f>VLOOKUP(P436,Contingencies!$A$2:$D$7,4,FALSE)</f>
        <v>0.09</v>
      </c>
      <c r="R436" s="53">
        <f t="shared" si="894"/>
        <v>619.65</v>
      </c>
      <c r="S436" s="67">
        <f t="shared" si="935"/>
        <v>328.41450000000003</v>
      </c>
      <c r="T436" s="4" t="s">
        <v>977</v>
      </c>
      <c r="U436" s="2"/>
      <c r="V436" s="2"/>
      <c r="W436" s="2"/>
      <c r="X436" s="2"/>
      <c r="Y436" s="2"/>
      <c r="Z436" s="2"/>
      <c r="AA436" s="2"/>
      <c r="AB436" s="2"/>
      <c r="AC436" s="18"/>
      <c r="AD436" s="16"/>
      <c r="AE436" s="16"/>
      <c r="AF436" s="18"/>
      <c r="AG436" s="2">
        <f t="shared" si="936"/>
        <v>0</v>
      </c>
      <c r="AH436" s="51">
        <f t="shared" si="954"/>
        <v>0</v>
      </c>
      <c r="AI436" s="53">
        <f t="shared" si="895"/>
        <v>0</v>
      </c>
      <c r="AJ436" s="53">
        <f t="shared" si="896"/>
        <v>0</v>
      </c>
      <c r="AK436" s="53">
        <f t="shared" si="897"/>
        <v>0</v>
      </c>
      <c r="AL436" s="53">
        <f t="shared" si="898"/>
        <v>0</v>
      </c>
      <c r="AM436" s="53">
        <f t="shared" si="899"/>
        <v>0</v>
      </c>
      <c r="AN436" s="53">
        <f t="shared" si="900"/>
        <v>0</v>
      </c>
      <c r="AO436" s="53">
        <f t="shared" si="901"/>
        <v>0</v>
      </c>
      <c r="AP436" s="53">
        <f t="shared" si="902"/>
        <v>0</v>
      </c>
      <c r="AQ436" s="53">
        <f t="shared" si="903"/>
        <v>0</v>
      </c>
      <c r="AR436" s="53">
        <f t="shared" si="904"/>
        <v>0</v>
      </c>
      <c r="AS436" s="53">
        <f t="shared" si="905"/>
        <v>0</v>
      </c>
      <c r="AT436" s="53">
        <f t="shared" si="906"/>
        <v>0</v>
      </c>
      <c r="AU436" s="10">
        <f t="shared" si="955"/>
        <v>0</v>
      </c>
      <c r="AV436" s="54">
        <f t="shared" si="976"/>
        <v>0</v>
      </c>
      <c r="AW436" s="10">
        <f t="shared" si="956"/>
        <v>0</v>
      </c>
      <c r="AX436" s="53" cm="1">
        <f t="array" aca="1" ref="AX436" ca="1">AU436*CELL("contents",$Q436)</f>
        <v>0</v>
      </c>
      <c r="AY436" s="53" cm="1">
        <f t="array" aca="1" ref="AY436" ca="1">AV436*CELL("contents",$Q436)</f>
        <v>0</v>
      </c>
      <c r="AZ436" s="18"/>
      <c r="BA436" s="18"/>
      <c r="BB436" s="2"/>
      <c r="BC436" s="2"/>
      <c r="BD436" s="2"/>
      <c r="BE436" s="2"/>
      <c r="BF436" s="2"/>
      <c r="BG436" s="2"/>
      <c r="BH436" s="18"/>
      <c r="BI436" s="2"/>
      <c r="BJ436" s="2"/>
      <c r="BK436" s="2"/>
      <c r="BL436" s="2">
        <f t="shared" si="957"/>
        <v>0</v>
      </c>
      <c r="BM436" s="51">
        <f t="shared" si="958"/>
        <v>0</v>
      </c>
      <c r="BN436" s="53">
        <f t="shared" si="907"/>
        <v>0</v>
      </c>
      <c r="BO436" s="53">
        <f t="shared" si="908"/>
        <v>0</v>
      </c>
      <c r="BP436" s="53">
        <f t="shared" si="909"/>
        <v>0</v>
      </c>
      <c r="BQ436" s="53">
        <f t="shared" si="910"/>
        <v>0</v>
      </c>
      <c r="BR436" s="53">
        <f t="shared" si="911"/>
        <v>0</v>
      </c>
      <c r="BS436" s="53">
        <f t="shared" si="912"/>
        <v>0</v>
      </c>
      <c r="BT436" s="53">
        <f t="shared" si="913"/>
        <v>0</v>
      </c>
      <c r="BU436" s="53">
        <f t="shared" si="914"/>
        <v>0</v>
      </c>
      <c r="BV436" s="53">
        <f t="shared" si="915"/>
        <v>0</v>
      </c>
      <c r="BW436" s="53">
        <f t="shared" si="916"/>
        <v>0</v>
      </c>
      <c r="BX436" s="53">
        <f t="shared" si="917"/>
        <v>0</v>
      </c>
      <c r="BY436" s="53">
        <f t="shared" si="918"/>
        <v>0</v>
      </c>
      <c r="BZ436" s="10">
        <f t="shared" si="959"/>
        <v>0</v>
      </c>
      <c r="CA436" s="54">
        <f t="shared" si="960"/>
        <v>0</v>
      </c>
      <c r="CB436" s="10">
        <f t="shared" si="961"/>
        <v>0</v>
      </c>
      <c r="CC436" s="53" cm="1">
        <f t="array" aca="1" ref="CC436" ca="1">BZ436*CELL("contents",$Q436)</f>
        <v>0</v>
      </c>
      <c r="CD436" s="53" cm="1">
        <f t="array" aca="1" ref="CD436" ca="1">CA436*CELL("contents",$Q436)</f>
        <v>0</v>
      </c>
      <c r="CE436" s="2"/>
      <c r="CF436" s="2"/>
      <c r="CG436" s="2"/>
      <c r="CH436" s="2"/>
      <c r="CI436" s="2"/>
      <c r="CJ436" s="2"/>
      <c r="CK436" s="2"/>
      <c r="CL436" s="4">
        <v>2000</v>
      </c>
      <c r="CM436" s="4">
        <v>2000</v>
      </c>
      <c r="CN436" s="14">
        <v>500</v>
      </c>
      <c r="CO436" s="14"/>
      <c r="CP436" s="2"/>
      <c r="CQ436" s="2">
        <f t="shared" si="962"/>
        <v>0</v>
      </c>
      <c r="CR436" s="51">
        <f t="shared" si="963"/>
        <v>0</v>
      </c>
      <c r="CS436" s="53">
        <f t="shared" si="964"/>
        <v>0</v>
      </c>
      <c r="CT436" s="53">
        <f t="shared" si="977"/>
        <v>0</v>
      </c>
      <c r="CU436" s="53">
        <f t="shared" si="978"/>
        <v>0</v>
      </c>
      <c r="CV436" s="53">
        <f t="shared" si="979"/>
        <v>0</v>
      </c>
      <c r="CW436" s="53">
        <f t="shared" si="980"/>
        <v>0</v>
      </c>
      <c r="CX436" s="53">
        <f t="shared" si="981"/>
        <v>0</v>
      </c>
      <c r="CY436" s="53">
        <f t="shared" si="982"/>
        <v>0</v>
      </c>
      <c r="CZ436" s="53">
        <f t="shared" si="983"/>
        <v>2000</v>
      </c>
      <c r="DA436" s="53">
        <f t="shared" si="984"/>
        <v>2000</v>
      </c>
      <c r="DB436" s="53">
        <f t="shared" si="985"/>
        <v>500</v>
      </c>
      <c r="DC436" s="53">
        <f t="shared" si="986"/>
        <v>0</v>
      </c>
      <c r="DD436" s="53">
        <f t="shared" si="987"/>
        <v>0</v>
      </c>
      <c r="DE436" s="10">
        <f t="shared" si="965"/>
        <v>4500</v>
      </c>
      <c r="DF436" s="54">
        <f t="shared" si="966"/>
        <v>2385</v>
      </c>
      <c r="DG436" s="10">
        <f t="shared" si="967"/>
        <v>6885</v>
      </c>
      <c r="DH436" s="53" cm="1">
        <f t="array" aca="1" ref="DH436" ca="1">DE436*CELL("contents",$Q436)</f>
        <v>405</v>
      </c>
      <c r="DI436" s="53" cm="1">
        <f t="array" aca="1" ref="DI436" ca="1">DF436*CELL("contents",$Q436)</f>
        <v>214.65</v>
      </c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>
        <f t="shared" si="968"/>
        <v>0</v>
      </c>
      <c r="DW436" s="51">
        <f t="shared" si="969"/>
        <v>0</v>
      </c>
      <c r="DX436" s="53">
        <f t="shared" si="919"/>
        <v>0</v>
      </c>
      <c r="DY436" s="53">
        <f t="shared" si="920"/>
        <v>0</v>
      </c>
      <c r="DZ436" s="53">
        <f t="shared" si="921"/>
        <v>0</v>
      </c>
      <c r="EA436" s="53">
        <f t="shared" si="922"/>
        <v>0</v>
      </c>
      <c r="EB436" s="53">
        <f t="shared" si="923"/>
        <v>0</v>
      </c>
      <c r="EC436" s="53">
        <f t="shared" si="924"/>
        <v>0</v>
      </c>
      <c r="ED436" s="53">
        <f t="shared" si="925"/>
        <v>0</v>
      </c>
      <c r="EE436" s="53">
        <f t="shared" si="926"/>
        <v>0</v>
      </c>
      <c r="EF436" s="53">
        <f t="shared" si="927"/>
        <v>0</v>
      </c>
      <c r="EG436" s="53">
        <f t="shared" si="928"/>
        <v>0</v>
      </c>
      <c r="EH436" s="53">
        <f t="shared" si="929"/>
        <v>0</v>
      </c>
      <c r="EI436" s="53">
        <f t="shared" si="930"/>
        <v>0</v>
      </c>
      <c r="EJ436" s="10">
        <f t="shared" si="970"/>
        <v>0</v>
      </c>
      <c r="EK436" s="54">
        <f t="shared" si="971"/>
        <v>0</v>
      </c>
      <c r="EL436" s="10">
        <f t="shared" si="972"/>
        <v>0</v>
      </c>
      <c r="EM436" s="53" cm="1">
        <f t="array" aca="1" ref="EM436" ca="1">EJ436*CELL("contents",$Q436)</f>
        <v>0</v>
      </c>
      <c r="EN436" s="53" cm="1">
        <f t="array" aca="1" ref="EN436" ca="1">EK436*CELL("contents",$Q436)</f>
        <v>0</v>
      </c>
      <c r="EO436" s="11">
        <f t="shared" si="973"/>
        <v>6885</v>
      </c>
      <c r="EP436" s="2">
        <v>1</v>
      </c>
      <c r="EQ436" s="2">
        <f t="shared" ref="EQ436:ET436" si="1024">EP436*1.0215</f>
        <v>1.0215000000000001</v>
      </c>
      <c r="ER436" s="2">
        <f t="shared" si="1024"/>
        <v>1.0434622500000001</v>
      </c>
      <c r="ES436" s="2">
        <f t="shared" si="1024"/>
        <v>1.0658966883750003</v>
      </c>
      <c r="ET436" s="2">
        <f t="shared" si="1024"/>
        <v>1.0888134671750629</v>
      </c>
      <c r="EU436" s="53">
        <f t="shared" si="932"/>
        <v>0</v>
      </c>
      <c r="EV436" s="53">
        <f t="shared" si="1021"/>
        <v>0</v>
      </c>
      <c r="EW436" s="69">
        <f t="shared" si="933"/>
        <v>0</v>
      </c>
      <c r="EX436" s="69">
        <f t="shared" si="934"/>
        <v>0</v>
      </c>
      <c r="EY436" s="9">
        <f t="shared" si="989"/>
        <v>0</v>
      </c>
      <c r="EZ436" s="9">
        <f t="shared" si="951"/>
        <v>0</v>
      </c>
      <c r="FA436" s="9">
        <f t="shared" si="952"/>
        <v>0</v>
      </c>
      <c r="FB436" s="9">
        <f t="shared" si="953"/>
        <v>0</v>
      </c>
      <c r="FC436" t="s">
        <v>1544</v>
      </c>
    </row>
    <row r="437" spans="1:159" ht="25.5" x14ac:dyDescent="0.25">
      <c r="A437" s="2">
        <v>1.2</v>
      </c>
      <c r="B437" s="2" t="s">
        <v>982</v>
      </c>
      <c r="C437" s="4" t="s">
        <v>157</v>
      </c>
      <c r="D437" s="2" t="s">
        <v>983</v>
      </c>
      <c r="E437" s="21" t="s">
        <v>991</v>
      </c>
      <c r="F437" s="2" t="s">
        <v>966</v>
      </c>
      <c r="G437" s="4" t="s">
        <v>257</v>
      </c>
      <c r="H437" s="6" t="s">
        <v>257</v>
      </c>
      <c r="I437" s="4"/>
      <c r="J437" s="7" t="s">
        <v>154</v>
      </c>
      <c r="K437" s="75"/>
      <c r="L437" s="83">
        <v>1</v>
      </c>
      <c r="M437" s="57">
        <v>0</v>
      </c>
      <c r="N437" s="86">
        <v>0.53</v>
      </c>
      <c r="O437" s="6" t="s">
        <v>155</v>
      </c>
      <c r="P437" s="2" t="s">
        <v>156</v>
      </c>
      <c r="Q437" s="200">
        <f>VLOOKUP(P437,Contingencies!$A$2:$D$7,4,FALSE)</f>
        <v>0.09</v>
      </c>
      <c r="R437" s="53">
        <f t="shared" si="894"/>
        <v>2643.8399999999997</v>
      </c>
      <c r="S437" s="67">
        <f t="shared" si="935"/>
        <v>1401.2351999999998</v>
      </c>
      <c r="T437" s="4" t="s">
        <v>992</v>
      </c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>
        <f t="shared" si="936"/>
        <v>0</v>
      </c>
      <c r="AH437" s="51">
        <f t="shared" si="954"/>
        <v>0</v>
      </c>
      <c r="AI437" s="53">
        <f t="shared" si="895"/>
        <v>0</v>
      </c>
      <c r="AJ437" s="53">
        <f t="shared" si="896"/>
        <v>0</v>
      </c>
      <c r="AK437" s="53">
        <f t="shared" si="897"/>
        <v>0</v>
      </c>
      <c r="AL437" s="53">
        <f t="shared" si="898"/>
        <v>0</v>
      </c>
      <c r="AM437" s="53">
        <f t="shared" si="899"/>
        <v>0</v>
      </c>
      <c r="AN437" s="53">
        <f t="shared" si="900"/>
        <v>0</v>
      </c>
      <c r="AO437" s="53">
        <f t="shared" si="901"/>
        <v>0</v>
      </c>
      <c r="AP437" s="53">
        <f t="shared" si="902"/>
        <v>0</v>
      </c>
      <c r="AQ437" s="53">
        <f t="shared" si="903"/>
        <v>0</v>
      </c>
      <c r="AR437" s="53">
        <f t="shared" si="904"/>
        <v>0</v>
      </c>
      <c r="AS437" s="53">
        <f t="shared" si="905"/>
        <v>0</v>
      </c>
      <c r="AT437" s="53">
        <f t="shared" si="906"/>
        <v>0</v>
      </c>
      <c r="AU437" s="10">
        <f t="shared" si="955"/>
        <v>0</v>
      </c>
      <c r="AV437" s="54">
        <f t="shared" si="976"/>
        <v>0</v>
      </c>
      <c r="AW437" s="10">
        <f t="shared" si="956"/>
        <v>0</v>
      </c>
      <c r="AX437" s="53" cm="1">
        <f t="array" aca="1" ref="AX437" ca="1">AU437*CELL("contents",$Q437)</f>
        <v>0</v>
      </c>
      <c r="AY437" s="53" cm="1">
        <f t="array" aca="1" ref="AY437" ca="1">AV437*CELL("contents",$Q437)</f>
        <v>0</v>
      </c>
      <c r="AZ437" s="2"/>
      <c r="BA437" s="2"/>
      <c r="BB437" s="2"/>
      <c r="BC437" s="2"/>
      <c r="BD437" s="2"/>
      <c r="BE437" s="2"/>
      <c r="BF437" s="2"/>
      <c r="BG437" s="2"/>
      <c r="BH437" s="18"/>
      <c r="BI437" s="26"/>
      <c r="BJ437" s="26"/>
      <c r="BK437" s="2"/>
      <c r="BL437" s="2">
        <f t="shared" si="957"/>
        <v>0</v>
      </c>
      <c r="BM437" s="51">
        <f t="shared" si="958"/>
        <v>0</v>
      </c>
      <c r="BN437" s="53">
        <f t="shared" si="907"/>
        <v>0</v>
      </c>
      <c r="BO437" s="53">
        <f t="shared" si="908"/>
        <v>0</v>
      </c>
      <c r="BP437" s="53">
        <f t="shared" si="909"/>
        <v>0</v>
      </c>
      <c r="BQ437" s="53">
        <f t="shared" si="910"/>
        <v>0</v>
      </c>
      <c r="BR437" s="53">
        <f t="shared" si="911"/>
        <v>0</v>
      </c>
      <c r="BS437" s="53">
        <f t="shared" si="912"/>
        <v>0</v>
      </c>
      <c r="BT437" s="53">
        <f t="shared" si="913"/>
        <v>0</v>
      </c>
      <c r="BU437" s="53">
        <f t="shared" si="914"/>
        <v>0</v>
      </c>
      <c r="BV437" s="53">
        <f t="shared" si="915"/>
        <v>0</v>
      </c>
      <c r="BW437" s="53">
        <f t="shared" si="916"/>
        <v>0</v>
      </c>
      <c r="BX437" s="53">
        <f t="shared" si="917"/>
        <v>0</v>
      </c>
      <c r="BY437" s="53">
        <f t="shared" si="918"/>
        <v>0</v>
      </c>
      <c r="BZ437" s="10">
        <f t="shared" si="959"/>
        <v>0</v>
      </c>
      <c r="CA437" s="54">
        <f t="shared" si="960"/>
        <v>0</v>
      </c>
      <c r="CB437" s="10">
        <f t="shared" si="961"/>
        <v>0</v>
      </c>
      <c r="CC437" s="53" cm="1">
        <f t="array" aca="1" ref="CC437" ca="1">BZ437*CELL("contents",$Q437)</f>
        <v>0</v>
      </c>
      <c r="CD437" s="53" cm="1">
        <f t="array" aca="1" ref="CD437" ca="1">CA437*CELL("contents",$Q437)</f>
        <v>0</v>
      </c>
      <c r="CE437" s="2"/>
      <c r="CF437" s="2"/>
      <c r="CG437" s="2"/>
      <c r="CH437" s="2"/>
      <c r="CI437" s="2"/>
      <c r="CJ437" s="2"/>
      <c r="CK437" s="2"/>
      <c r="CL437" s="4"/>
      <c r="CM437" s="4"/>
      <c r="CN437" s="14">
        <v>9600</v>
      </c>
      <c r="CO437" s="14">
        <v>9600</v>
      </c>
      <c r="CP437" s="2"/>
      <c r="CQ437" s="2">
        <f t="shared" si="962"/>
        <v>0</v>
      </c>
      <c r="CR437" s="51">
        <f t="shared" si="963"/>
        <v>0</v>
      </c>
      <c r="CS437" s="53">
        <f t="shared" si="964"/>
        <v>0</v>
      </c>
      <c r="CT437" s="53">
        <f t="shared" si="977"/>
        <v>0</v>
      </c>
      <c r="CU437" s="53">
        <f t="shared" si="978"/>
        <v>0</v>
      </c>
      <c r="CV437" s="53">
        <f t="shared" si="979"/>
        <v>0</v>
      </c>
      <c r="CW437" s="53">
        <f t="shared" si="980"/>
        <v>0</v>
      </c>
      <c r="CX437" s="53">
        <f t="shared" si="981"/>
        <v>0</v>
      </c>
      <c r="CY437" s="53">
        <f t="shared" si="982"/>
        <v>0</v>
      </c>
      <c r="CZ437" s="53">
        <f t="shared" si="983"/>
        <v>0</v>
      </c>
      <c r="DA437" s="53">
        <f t="shared" si="984"/>
        <v>0</v>
      </c>
      <c r="DB437" s="53">
        <f t="shared" si="985"/>
        <v>9600</v>
      </c>
      <c r="DC437" s="53">
        <f t="shared" si="986"/>
        <v>9600</v>
      </c>
      <c r="DD437" s="53">
        <f t="shared" si="987"/>
        <v>0</v>
      </c>
      <c r="DE437" s="10">
        <f t="shared" si="965"/>
        <v>19200</v>
      </c>
      <c r="DF437" s="54">
        <f t="shared" si="966"/>
        <v>10176</v>
      </c>
      <c r="DG437" s="10">
        <f t="shared" si="967"/>
        <v>29376</v>
      </c>
      <c r="DH437" s="53" cm="1">
        <f t="array" aca="1" ref="DH437" ca="1">DE437*CELL("contents",$Q437)</f>
        <v>1728</v>
      </c>
      <c r="DI437" s="53" cm="1">
        <f t="array" aca="1" ref="DI437" ca="1">DF437*CELL("contents",$Q437)</f>
        <v>915.83999999999992</v>
      </c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>
        <f t="shared" si="968"/>
        <v>0</v>
      </c>
      <c r="DW437" s="51">
        <f t="shared" si="969"/>
        <v>0</v>
      </c>
      <c r="DX437" s="53">
        <f t="shared" si="919"/>
        <v>0</v>
      </c>
      <c r="DY437" s="53">
        <f t="shared" si="920"/>
        <v>0</v>
      </c>
      <c r="DZ437" s="53">
        <f t="shared" si="921"/>
        <v>0</v>
      </c>
      <c r="EA437" s="53">
        <f t="shared" si="922"/>
        <v>0</v>
      </c>
      <c r="EB437" s="53">
        <f t="shared" si="923"/>
        <v>0</v>
      </c>
      <c r="EC437" s="53">
        <f t="shared" si="924"/>
        <v>0</v>
      </c>
      <c r="ED437" s="53">
        <f t="shared" si="925"/>
        <v>0</v>
      </c>
      <c r="EE437" s="53">
        <f t="shared" si="926"/>
        <v>0</v>
      </c>
      <c r="EF437" s="53">
        <f t="shared" si="927"/>
        <v>0</v>
      </c>
      <c r="EG437" s="53">
        <f t="shared" si="928"/>
        <v>0</v>
      </c>
      <c r="EH437" s="53">
        <f t="shared" si="929"/>
        <v>0</v>
      </c>
      <c r="EI437" s="53">
        <f t="shared" si="930"/>
        <v>0</v>
      </c>
      <c r="EJ437" s="10">
        <f t="shared" si="970"/>
        <v>0</v>
      </c>
      <c r="EK437" s="54">
        <f t="shared" si="971"/>
        <v>0</v>
      </c>
      <c r="EL437" s="10">
        <f t="shared" si="972"/>
        <v>0</v>
      </c>
      <c r="EM437" s="53" cm="1">
        <f t="array" aca="1" ref="EM437" ca="1">EJ437*CELL("contents",$Q437)</f>
        <v>0</v>
      </c>
      <c r="EN437" s="53" cm="1">
        <f t="array" aca="1" ref="EN437" ca="1">EK437*CELL("contents",$Q437)</f>
        <v>0</v>
      </c>
      <c r="EO437" s="11">
        <f t="shared" si="973"/>
        <v>29376</v>
      </c>
      <c r="EP437" s="2">
        <v>1</v>
      </c>
      <c r="EQ437" s="2">
        <f t="shared" ref="EQ437:ET437" si="1025">EP437*1.0215</f>
        <v>1.0215000000000001</v>
      </c>
      <c r="ER437" s="2">
        <f t="shared" si="1025"/>
        <v>1.0434622500000001</v>
      </c>
      <c r="ES437" s="2">
        <f t="shared" si="1025"/>
        <v>1.0658966883750003</v>
      </c>
      <c r="ET437" s="2">
        <f t="shared" si="1025"/>
        <v>1.0888134671750629</v>
      </c>
      <c r="EU437" s="53">
        <f t="shared" si="932"/>
        <v>0</v>
      </c>
      <c r="EV437" s="53">
        <f t="shared" si="1021"/>
        <v>0</v>
      </c>
      <c r="EW437" s="69">
        <f t="shared" si="933"/>
        <v>0</v>
      </c>
      <c r="EX437" s="69">
        <f t="shared" si="934"/>
        <v>0</v>
      </c>
      <c r="EY437" s="9">
        <f t="shared" si="989"/>
        <v>0</v>
      </c>
      <c r="EZ437" s="9">
        <f t="shared" si="951"/>
        <v>0</v>
      </c>
      <c r="FA437" s="9">
        <f t="shared" si="952"/>
        <v>0</v>
      </c>
      <c r="FB437" s="9">
        <f t="shared" si="953"/>
        <v>0</v>
      </c>
      <c r="FC437" t="s">
        <v>1544</v>
      </c>
    </row>
    <row r="438" spans="1:159" ht="25.5" x14ac:dyDescent="0.25">
      <c r="A438" s="2">
        <v>1.2</v>
      </c>
      <c r="B438" s="2" t="s">
        <v>982</v>
      </c>
      <c r="C438" s="4" t="s">
        <v>157</v>
      </c>
      <c r="D438" s="3" t="s">
        <v>983</v>
      </c>
      <c r="E438" s="21" t="s">
        <v>991</v>
      </c>
      <c r="F438" s="2" t="s">
        <v>260</v>
      </c>
      <c r="G438" s="4" t="s">
        <v>257</v>
      </c>
      <c r="H438" s="6" t="s">
        <v>257</v>
      </c>
      <c r="I438" s="4"/>
      <c r="J438" s="7" t="s">
        <v>154</v>
      </c>
      <c r="K438" s="75"/>
      <c r="L438" s="80">
        <v>1</v>
      </c>
      <c r="M438" s="56">
        <v>0</v>
      </c>
      <c r="N438" s="86">
        <v>0.53</v>
      </c>
      <c r="O438" s="6" t="s">
        <v>155</v>
      </c>
      <c r="P438" s="2" t="s">
        <v>156</v>
      </c>
      <c r="Q438" s="200">
        <f>VLOOKUP(P438,Contingencies!$A$2:$D$7,4,FALSE)</f>
        <v>0.09</v>
      </c>
      <c r="R438" s="53">
        <f t="shared" si="894"/>
        <v>2974.3199999999997</v>
      </c>
      <c r="S438" s="67">
        <f t="shared" si="935"/>
        <v>1576.3896</v>
      </c>
      <c r="T438" s="4" t="s">
        <v>993</v>
      </c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>
        <f t="shared" si="936"/>
        <v>0</v>
      </c>
      <c r="AH438" s="51">
        <f t="shared" si="954"/>
        <v>0</v>
      </c>
      <c r="AI438" s="53">
        <f t="shared" si="895"/>
        <v>0</v>
      </c>
      <c r="AJ438" s="53">
        <f t="shared" si="896"/>
        <v>0</v>
      </c>
      <c r="AK438" s="53">
        <f t="shared" si="897"/>
        <v>0</v>
      </c>
      <c r="AL438" s="53">
        <f t="shared" si="898"/>
        <v>0</v>
      </c>
      <c r="AM438" s="53">
        <f t="shared" si="899"/>
        <v>0</v>
      </c>
      <c r="AN438" s="53">
        <f t="shared" si="900"/>
        <v>0</v>
      </c>
      <c r="AO438" s="53">
        <f t="shared" si="901"/>
        <v>0</v>
      </c>
      <c r="AP438" s="53">
        <f t="shared" si="902"/>
        <v>0</v>
      </c>
      <c r="AQ438" s="53">
        <f t="shared" si="903"/>
        <v>0</v>
      </c>
      <c r="AR438" s="53">
        <f t="shared" si="904"/>
        <v>0</v>
      </c>
      <c r="AS438" s="53">
        <f t="shared" si="905"/>
        <v>0</v>
      </c>
      <c r="AT438" s="53">
        <f t="shared" si="906"/>
        <v>0</v>
      </c>
      <c r="AU438" s="10">
        <f t="shared" si="955"/>
        <v>0</v>
      </c>
      <c r="AV438" s="54">
        <f t="shared" si="976"/>
        <v>0</v>
      </c>
      <c r="AW438" s="10">
        <f t="shared" si="956"/>
        <v>0</v>
      </c>
      <c r="AX438" s="53" cm="1">
        <f t="array" aca="1" ref="AX438" ca="1">AU438*CELL("contents",$Q438)</f>
        <v>0</v>
      </c>
      <c r="AY438" s="53" cm="1">
        <f t="array" aca="1" ref="AY438" ca="1">AV438*CELL("contents",$Q438)</f>
        <v>0</v>
      </c>
      <c r="AZ438" s="2"/>
      <c r="BA438" s="2"/>
      <c r="BB438" s="2"/>
      <c r="BC438" s="2"/>
      <c r="BD438" s="2"/>
      <c r="BE438" s="2"/>
      <c r="BF438" s="2"/>
      <c r="BG438" s="2"/>
      <c r="BH438" s="18"/>
      <c r="BI438" s="26"/>
      <c r="BJ438" s="26"/>
      <c r="BK438" s="2"/>
      <c r="BL438" s="2">
        <f t="shared" si="957"/>
        <v>0</v>
      </c>
      <c r="BM438" s="51">
        <f t="shared" si="958"/>
        <v>0</v>
      </c>
      <c r="BN438" s="53">
        <f t="shared" si="907"/>
        <v>0</v>
      </c>
      <c r="BO438" s="53">
        <f t="shared" si="908"/>
        <v>0</v>
      </c>
      <c r="BP438" s="53">
        <f t="shared" si="909"/>
        <v>0</v>
      </c>
      <c r="BQ438" s="53">
        <f t="shared" si="910"/>
        <v>0</v>
      </c>
      <c r="BR438" s="53">
        <f t="shared" si="911"/>
        <v>0</v>
      </c>
      <c r="BS438" s="53">
        <f t="shared" si="912"/>
        <v>0</v>
      </c>
      <c r="BT438" s="53">
        <f t="shared" si="913"/>
        <v>0</v>
      </c>
      <c r="BU438" s="53">
        <f t="shared" si="914"/>
        <v>0</v>
      </c>
      <c r="BV438" s="53">
        <f t="shared" si="915"/>
        <v>0</v>
      </c>
      <c r="BW438" s="53">
        <f t="shared" si="916"/>
        <v>0</v>
      </c>
      <c r="BX438" s="53">
        <f t="shared" si="917"/>
        <v>0</v>
      </c>
      <c r="BY438" s="53">
        <f t="shared" si="918"/>
        <v>0</v>
      </c>
      <c r="BZ438" s="10">
        <f t="shared" si="959"/>
        <v>0</v>
      </c>
      <c r="CA438" s="54">
        <f t="shared" si="960"/>
        <v>0</v>
      </c>
      <c r="CB438" s="10">
        <f t="shared" si="961"/>
        <v>0</v>
      </c>
      <c r="CC438" s="53" cm="1">
        <f t="array" aca="1" ref="CC438" ca="1">BZ438*CELL("contents",$Q438)</f>
        <v>0</v>
      </c>
      <c r="CD438" s="53" cm="1">
        <f t="array" aca="1" ref="CD438" ca="1">CA438*CELL("contents",$Q438)</f>
        <v>0</v>
      </c>
      <c r="CE438" s="2"/>
      <c r="CF438" s="2"/>
      <c r="CG438" s="2"/>
      <c r="CH438" s="2"/>
      <c r="CI438" s="2"/>
      <c r="CJ438" s="2"/>
      <c r="CK438" s="2"/>
      <c r="CL438" s="4"/>
      <c r="CM438" s="4"/>
      <c r="CN438" s="14">
        <v>10800</v>
      </c>
      <c r="CO438" s="14">
        <v>10800</v>
      </c>
      <c r="CP438" s="2"/>
      <c r="CQ438" s="2">
        <f t="shared" si="962"/>
        <v>0</v>
      </c>
      <c r="CR438" s="51">
        <f t="shared" si="963"/>
        <v>0</v>
      </c>
      <c r="CS438" s="53">
        <f t="shared" si="964"/>
        <v>0</v>
      </c>
      <c r="CT438" s="53">
        <f t="shared" si="977"/>
        <v>0</v>
      </c>
      <c r="CU438" s="53">
        <f t="shared" si="978"/>
        <v>0</v>
      </c>
      <c r="CV438" s="53">
        <f t="shared" si="979"/>
        <v>0</v>
      </c>
      <c r="CW438" s="53">
        <f t="shared" si="980"/>
        <v>0</v>
      </c>
      <c r="CX438" s="53">
        <f t="shared" si="981"/>
        <v>0</v>
      </c>
      <c r="CY438" s="53">
        <f t="shared" si="982"/>
        <v>0</v>
      </c>
      <c r="CZ438" s="53">
        <f t="shared" si="983"/>
        <v>0</v>
      </c>
      <c r="DA438" s="53">
        <f t="shared" si="984"/>
        <v>0</v>
      </c>
      <c r="DB438" s="53">
        <f t="shared" si="985"/>
        <v>10800</v>
      </c>
      <c r="DC438" s="53">
        <f t="shared" si="986"/>
        <v>10800</v>
      </c>
      <c r="DD438" s="53">
        <f t="shared" si="987"/>
        <v>0</v>
      </c>
      <c r="DE438" s="10">
        <f t="shared" si="965"/>
        <v>21600</v>
      </c>
      <c r="DF438" s="54">
        <f t="shared" si="966"/>
        <v>11448</v>
      </c>
      <c r="DG438" s="10">
        <f t="shared" si="967"/>
        <v>33048</v>
      </c>
      <c r="DH438" s="53" cm="1">
        <f t="array" aca="1" ref="DH438" ca="1">DE438*CELL("contents",$Q438)</f>
        <v>1944</v>
      </c>
      <c r="DI438" s="53" cm="1">
        <f t="array" aca="1" ref="DI438" ca="1">DF438*CELL("contents",$Q438)</f>
        <v>1030.32</v>
      </c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>
        <f t="shared" si="968"/>
        <v>0</v>
      </c>
      <c r="DW438" s="51">
        <f t="shared" si="969"/>
        <v>0</v>
      </c>
      <c r="DX438" s="53">
        <f t="shared" si="919"/>
        <v>0</v>
      </c>
      <c r="DY438" s="53">
        <f t="shared" si="920"/>
        <v>0</v>
      </c>
      <c r="DZ438" s="53">
        <f t="shared" si="921"/>
        <v>0</v>
      </c>
      <c r="EA438" s="53">
        <f t="shared" si="922"/>
        <v>0</v>
      </c>
      <c r="EB438" s="53">
        <f t="shared" si="923"/>
        <v>0</v>
      </c>
      <c r="EC438" s="53">
        <f t="shared" si="924"/>
        <v>0</v>
      </c>
      <c r="ED438" s="53">
        <f t="shared" si="925"/>
        <v>0</v>
      </c>
      <c r="EE438" s="53">
        <f t="shared" si="926"/>
        <v>0</v>
      </c>
      <c r="EF438" s="53">
        <f t="shared" si="927"/>
        <v>0</v>
      </c>
      <c r="EG438" s="53">
        <f t="shared" si="928"/>
        <v>0</v>
      </c>
      <c r="EH438" s="53">
        <f t="shared" si="929"/>
        <v>0</v>
      </c>
      <c r="EI438" s="53">
        <f t="shared" si="930"/>
        <v>0</v>
      </c>
      <c r="EJ438" s="10">
        <f t="shared" si="970"/>
        <v>0</v>
      </c>
      <c r="EK438" s="54">
        <f t="shared" si="971"/>
        <v>0</v>
      </c>
      <c r="EL438" s="10">
        <f t="shared" si="972"/>
        <v>0</v>
      </c>
      <c r="EM438" s="53" cm="1">
        <f t="array" aca="1" ref="EM438" ca="1">EJ438*CELL("contents",$Q438)</f>
        <v>0</v>
      </c>
      <c r="EN438" s="53" cm="1">
        <f t="array" aca="1" ref="EN438" ca="1">EK438*CELL("contents",$Q438)</f>
        <v>0</v>
      </c>
      <c r="EO438" s="11">
        <f t="shared" si="973"/>
        <v>33048</v>
      </c>
      <c r="EP438" s="2">
        <v>1</v>
      </c>
      <c r="EQ438" s="2">
        <f t="shared" ref="EQ438:ET438" si="1026">EP438*1.0215</f>
        <v>1.0215000000000001</v>
      </c>
      <c r="ER438" s="2">
        <f t="shared" si="1026"/>
        <v>1.0434622500000001</v>
      </c>
      <c r="ES438" s="2">
        <f t="shared" si="1026"/>
        <v>1.0658966883750003</v>
      </c>
      <c r="ET438" s="2">
        <f t="shared" si="1026"/>
        <v>1.0888134671750629</v>
      </c>
      <c r="EU438" s="53">
        <f t="shared" si="932"/>
        <v>0</v>
      </c>
      <c r="EV438" s="53">
        <f t="shared" si="1021"/>
        <v>0</v>
      </c>
      <c r="EW438" s="69">
        <f t="shared" si="933"/>
        <v>0</v>
      </c>
      <c r="EX438" s="69">
        <f t="shared" si="934"/>
        <v>0</v>
      </c>
      <c r="EY438" s="9">
        <f t="shared" si="989"/>
        <v>0</v>
      </c>
      <c r="EZ438" s="9">
        <f t="shared" si="951"/>
        <v>0</v>
      </c>
      <c r="FA438" s="9">
        <f t="shared" si="952"/>
        <v>0</v>
      </c>
      <c r="FB438" s="9">
        <f t="shared" si="953"/>
        <v>0</v>
      </c>
      <c r="FC438" t="s">
        <v>1544</v>
      </c>
    </row>
    <row r="439" spans="1:159" x14ac:dyDescent="0.25">
      <c r="A439" s="2">
        <v>1.2</v>
      </c>
      <c r="B439" s="2" t="s">
        <v>994</v>
      </c>
      <c r="C439" s="4" t="s">
        <v>157</v>
      </c>
      <c r="D439" s="2" t="s">
        <v>995</v>
      </c>
      <c r="E439" s="21" t="s">
        <v>996</v>
      </c>
      <c r="F439" s="2"/>
      <c r="G439" s="4" t="s">
        <v>151</v>
      </c>
      <c r="H439" s="6" t="s">
        <v>163</v>
      </c>
      <c r="I439" s="4" t="s">
        <v>167</v>
      </c>
      <c r="J439" s="7" t="s">
        <v>154</v>
      </c>
      <c r="K439" s="75">
        <v>115</v>
      </c>
      <c r="L439" s="81">
        <v>115</v>
      </c>
      <c r="M439" s="56">
        <v>0</v>
      </c>
      <c r="N439" s="86">
        <v>0</v>
      </c>
      <c r="O439" s="6" t="s">
        <v>155</v>
      </c>
      <c r="P439" s="2" t="s">
        <v>156</v>
      </c>
      <c r="Q439" s="200">
        <f>VLOOKUP(P439,Contingencies!$A$2:$D$7,4,FALSE)</f>
        <v>0.09</v>
      </c>
      <c r="R439" s="53">
        <f t="shared" si="894"/>
        <v>264.76873739235009</v>
      </c>
      <c r="S439" s="67">
        <f t="shared" si="935"/>
        <v>0</v>
      </c>
      <c r="T439" s="4" t="s">
        <v>997</v>
      </c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>
        <f t="shared" si="936"/>
        <v>0</v>
      </c>
      <c r="AH439" s="51">
        <f t="shared" si="954"/>
        <v>0</v>
      </c>
      <c r="AI439" s="53">
        <f t="shared" si="895"/>
        <v>0</v>
      </c>
      <c r="AJ439" s="53">
        <f t="shared" si="896"/>
        <v>0</v>
      </c>
      <c r="AK439" s="53">
        <f t="shared" si="897"/>
        <v>0</v>
      </c>
      <c r="AL439" s="53">
        <f t="shared" si="898"/>
        <v>0</v>
      </c>
      <c r="AM439" s="53">
        <f t="shared" si="899"/>
        <v>0</v>
      </c>
      <c r="AN439" s="53">
        <f t="shared" si="900"/>
        <v>0</v>
      </c>
      <c r="AO439" s="53">
        <f t="shared" si="901"/>
        <v>0</v>
      </c>
      <c r="AP439" s="53">
        <f t="shared" si="902"/>
        <v>0</v>
      </c>
      <c r="AQ439" s="53">
        <f t="shared" si="903"/>
        <v>0</v>
      </c>
      <c r="AR439" s="53">
        <f t="shared" si="904"/>
        <v>0</v>
      </c>
      <c r="AS439" s="53">
        <f t="shared" si="905"/>
        <v>0</v>
      </c>
      <c r="AT439" s="53">
        <f t="shared" si="906"/>
        <v>0</v>
      </c>
      <c r="AU439" s="10">
        <f t="shared" si="955"/>
        <v>0</v>
      </c>
      <c r="AV439" s="54">
        <f t="shared" si="976"/>
        <v>0</v>
      </c>
      <c r="AW439" s="10">
        <f t="shared" si="956"/>
        <v>0</v>
      </c>
      <c r="AX439" s="53" cm="1">
        <f t="array" aca="1" ref="AX439" ca="1">AU439*CELL("contents",$Q439)</f>
        <v>0</v>
      </c>
      <c r="AY439" s="53" cm="1">
        <f t="array" aca="1" ref="AY439" ca="1">AV439*CELL("contents",$Q439)</f>
        <v>0</v>
      </c>
      <c r="AZ439" s="2"/>
      <c r="BA439" s="2"/>
      <c r="BB439" s="2"/>
      <c r="BC439" s="2"/>
      <c r="BD439" s="2"/>
      <c r="BE439" s="2"/>
      <c r="BF439" s="2"/>
      <c r="BG439" s="2"/>
      <c r="BH439" s="18"/>
      <c r="BI439" s="18"/>
      <c r="BJ439" s="18"/>
      <c r="BK439" s="2"/>
      <c r="BL439" s="2">
        <f t="shared" si="957"/>
        <v>0</v>
      </c>
      <c r="BM439" s="51">
        <f t="shared" si="958"/>
        <v>0</v>
      </c>
      <c r="BN439" s="53">
        <f t="shared" si="907"/>
        <v>0</v>
      </c>
      <c r="BO439" s="53">
        <f t="shared" si="908"/>
        <v>0</v>
      </c>
      <c r="BP439" s="53">
        <f t="shared" si="909"/>
        <v>0</v>
      </c>
      <c r="BQ439" s="53">
        <f t="shared" si="910"/>
        <v>0</v>
      </c>
      <c r="BR439" s="53">
        <f t="shared" si="911"/>
        <v>0</v>
      </c>
      <c r="BS439" s="53">
        <f t="shared" si="912"/>
        <v>0</v>
      </c>
      <c r="BT439" s="53">
        <f t="shared" si="913"/>
        <v>0</v>
      </c>
      <c r="BU439" s="53">
        <f t="shared" si="914"/>
        <v>0</v>
      </c>
      <c r="BV439" s="53">
        <f t="shared" si="915"/>
        <v>0</v>
      </c>
      <c r="BW439" s="53">
        <f t="shared" si="916"/>
        <v>0</v>
      </c>
      <c r="BX439" s="53">
        <f t="shared" si="917"/>
        <v>0</v>
      </c>
      <c r="BY439" s="53">
        <f t="shared" si="918"/>
        <v>0</v>
      </c>
      <c r="BZ439" s="10">
        <f t="shared" si="959"/>
        <v>0</v>
      </c>
      <c r="CA439" s="54">
        <f t="shared" si="960"/>
        <v>0</v>
      </c>
      <c r="CB439" s="10">
        <f t="shared" si="961"/>
        <v>0</v>
      </c>
      <c r="CC439" s="53" cm="1">
        <f t="array" aca="1" ref="CC439" ca="1">BZ439*CELL("contents",$Q439)</f>
        <v>0</v>
      </c>
      <c r="CD439" s="53" cm="1">
        <f t="array" aca="1" ref="CD439" ca="1">CA439*CELL("contents",$Q439)</f>
        <v>0</v>
      </c>
      <c r="CE439" s="2"/>
      <c r="CF439" s="2"/>
      <c r="CG439" s="2"/>
      <c r="CH439" s="2"/>
      <c r="CI439" s="2"/>
      <c r="CJ439" s="2"/>
      <c r="CK439" s="2"/>
      <c r="CL439" s="2"/>
      <c r="CM439" s="2"/>
      <c r="CN439" s="18">
        <v>24</v>
      </c>
      <c r="CO439" s="25"/>
      <c r="CP439" s="2"/>
      <c r="CQ439" s="2">
        <f t="shared" si="962"/>
        <v>24</v>
      </c>
      <c r="CR439" s="51">
        <f t="shared" si="963"/>
        <v>0.16</v>
      </c>
      <c r="CS439" s="53">
        <f t="shared" si="964"/>
        <v>0</v>
      </c>
      <c r="CT439" s="53">
        <f t="shared" si="977"/>
        <v>0</v>
      </c>
      <c r="CU439" s="53">
        <f t="shared" si="978"/>
        <v>0</v>
      </c>
      <c r="CV439" s="53">
        <f t="shared" si="979"/>
        <v>0</v>
      </c>
      <c r="CW439" s="53">
        <f t="shared" si="980"/>
        <v>0</v>
      </c>
      <c r="CX439" s="53">
        <f t="shared" si="981"/>
        <v>0</v>
      </c>
      <c r="CY439" s="53">
        <f t="shared" si="982"/>
        <v>0</v>
      </c>
      <c r="CZ439" s="53">
        <f t="shared" si="983"/>
        <v>0</v>
      </c>
      <c r="DA439" s="53">
        <f t="shared" si="984"/>
        <v>0</v>
      </c>
      <c r="DB439" s="53">
        <f t="shared" si="985"/>
        <v>2941.8748599150008</v>
      </c>
      <c r="DC439" s="53">
        <f t="shared" si="986"/>
        <v>0</v>
      </c>
      <c r="DD439" s="53">
        <f t="shared" si="987"/>
        <v>0</v>
      </c>
      <c r="DE439" s="10">
        <f t="shared" si="965"/>
        <v>2941.8748599150008</v>
      </c>
      <c r="DF439" s="54">
        <f t="shared" si="966"/>
        <v>0</v>
      </c>
      <c r="DG439" s="10">
        <f t="shared" si="967"/>
        <v>2941.8748599150008</v>
      </c>
      <c r="DH439" s="53" cm="1">
        <f t="array" aca="1" ref="DH439" ca="1">DE439*CELL("contents",$Q439)</f>
        <v>264.76873739235009</v>
      </c>
      <c r="DI439" s="53" cm="1">
        <f t="array" aca="1" ref="DI439" ca="1">DF439*CELL("contents",$Q439)</f>
        <v>0</v>
      </c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>
        <f t="shared" si="968"/>
        <v>0</v>
      </c>
      <c r="DW439" s="51">
        <f t="shared" si="969"/>
        <v>0</v>
      </c>
      <c r="DX439" s="53">
        <f t="shared" si="919"/>
        <v>0</v>
      </c>
      <c r="DY439" s="53">
        <f t="shared" si="920"/>
        <v>0</v>
      </c>
      <c r="DZ439" s="53">
        <f t="shared" si="921"/>
        <v>0</v>
      </c>
      <c r="EA439" s="53">
        <f t="shared" si="922"/>
        <v>0</v>
      </c>
      <c r="EB439" s="53">
        <f t="shared" si="923"/>
        <v>0</v>
      </c>
      <c r="EC439" s="53">
        <f t="shared" si="924"/>
        <v>0</v>
      </c>
      <c r="ED439" s="53">
        <f t="shared" si="925"/>
        <v>0</v>
      </c>
      <c r="EE439" s="53">
        <f t="shared" si="926"/>
        <v>0</v>
      </c>
      <c r="EF439" s="53">
        <f t="shared" si="927"/>
        <v>0</v>
      </c>
      <c r="EG439" s="53">
        <f t="shared" si="928"/>
        <v>0</v>
      </c>
      <c r="EH439" s="53">
        <f t="shared" si="929"/>
        <v>0</v>
      </c>
      <c r="EI439" s="53">
        <f t="shared" si="930"/>
        <v>0</v>
      </c>
      <c r="EJ439" s="10">
        <f t="shared" si="970"/>
        <v>0</v>
      </c>
      <c r="EK439" s="54">
        <f t="shared" si="971"/>
        <v>0</v>
      </c>
      <c r="EL439" s="10">
        <f t="shared" si="972"/>
        <v>0</v>
      </c>
      <c r="EM439" s="53" cm="1">
        <f t="array" aca="1" ref="EM439" ca="1">EJ439*CELL("contents",$Q439)</f>
        <v>0</v>
      </c>
      <c r="EN439" s="53" cm="1">
        <f t="array" aca="1" ref="EN439" ca="1">EK439*CELL("contents",$Q439)</f>
        <v>0</v>
      </c>
      <c r="EO439" s="11">
        <f t="shared" si="973"/>
        <v>2941.8748599150008</v>
      </c>
      <c r="EP439" s="2">
        <v>1</v>
      </c>
      <c r="EQ439" s="2">
        <f t="shared" ref="EQ439:ET439" si="1027">EP439*1.0215</f>
        <v>1.0215000000000001</v>
      </c>
      <c r="ER439" s="2">
        <f t="shared" si="1027"/>
        <v>1.0434622500000001</v>
      </c>
      <c r="ES439" s="2">
        <f t="shared" si="1027"/>
        <v>1.0658966883750003</v>
      </c>
      <c r="ET439" s="2">
        <f t="shared" si="1027"/>
        <v>1.0888134671750629</v>
      </c>
      <c r="EU439" s="53">
        <f t="shared" si="932"/>
        <v>0</v>
      </c>
      <c r="EV439" s="53">
        <f t="shared" si="1021"/>
        <v>0</v>
      </c>
      <c r="EW439" s="69">
        <f t="shared" si="933"/>
        <v>2941.8748599150008</v>
      </c>
      <c r="EX439" s="69">
        <f t="shared" si="934"/>
        <v>0</v>
      </c>
      <c r="EY439" s="9">
        <f t="shared" si="989"/>
        <v>0</v>
      </c>
      <c r="EZ439" s="9">
        <f t="shared" si="951"/>
        <v>0</v>
      </c>
      <c r="FA439" s="9">
        <f t="shared" si="952"/>
        <v>0</v>
      </c>
      <c r="FB439" s="9">
        <f t="shared" si="953"/>
        <v>0</v>
      </c>
      <c r="FC439" t="s">
        <v>1544</v>
      </c>
    </row>
    <row r="440" spans="1:159" ht="25.5" x14ac:dyDescent="0.25">
      <c r="A440" s="2">
        <v>1.2</v>
      </c>
      <c r="B440" s="3" t="s">
        <v>998</v>
      </c>
      <c r="C440" s="4" t="s">
        <v>157</v>
      </c>
      <c r="D440" s="2" t="s">
        <v>999</v>
      </c>
      <c r="E440" s="33" t="s">
        <v>1000</v>
      </c>
      <c r="F440" s="2"/>
      <c r="G440" s="4" t="s">
        <v>151</v>
      </c>
      <c r="H440" s="6" t="s">
        <v>163</v>
      </c>
      <c r="I440" s="4" t="s">
        <v>167</v>
      </c>
      <c r="J440" s="7" t="s">
        <v>261</v>
      </c>
      <c r="K440" s="75">
        <v>115</v>
      </c>
      <c r="L440" s="82">
        <v>115</v>
      </c>
      <c r="M440" s="57">
        <v>0</v>
      </c>
      <c r="N440" s="86">
        <v>0</v>
      </c>
      <c r="O440" s="6" t="s">
        <v>155</v>
      </c>
      <c r="P440" s="2" t="s">
        <v>156</v>
      </c>
      <c r="Q440" s="200">
        <f>VLOOKUP(P440,Contingencies!$A$2:$D$7,4,FALSE)</f>
        <v>0.09</v>
      </c>
      <c r="R440" s="53">
        <f t="shared" si="894"/>
        <v>1397.2393607796002</v>
      </c>
      <c r="S440" s="67">
        <f t="shared" si="935"/>
        <v>0</v>
      </c>
      <c r="T440" s="4" t="s">
        <v>1001</v>
      </c>
      <c r="U440" s="2"/>
      <c r="V440" s="2"/>
      <c r="W440" s="2"/>
      <c r="X440" s="2"/>
      <c r="Y440" s="2"/>
      <c r="Z440" s="2"/>
      <c r="AA440" s="2"/>
      <c r="AB440" s="2"/>
      <c r="AC440" s="4"/>
      <c r="AD440" s="4"/>
      <c r="AE440" s="4"/>
      <c r="AF440" s="4"/>
      <c r="AG440" s="2">
        <f t="shared" si="936"/>
        <v>0</v>
      </c>
      <c r="AH440" s="51">
        <f t="shared" si="954"/>
        <v>0</v>
      </c>
      <c r="AI440" s="53">
        <f t="shared" si="895"/>
        <v>0</v>
      </c>
      <c r="AJ440" s="53">
        <f t="shared" si="896"/>
        <v>0</v>
      </c>
      <c r="AK440" s="53">
        <f t="shared" si="897"/>
        <v>0</v>
      </c>
      <c r="AL440" s="53">
        <f t="shared" si="898"/>
        <v>0</v>
      </c>
      <c r="AM440" s="53">
        <f t="shared" si="899"/>
        <v>0</v>
      </c>
      <c r="AN440" s="53">
        <f t="shared" si="900"/>
        <v>0</v>
      </c>
      <c r="AO440" s="53">
        <f t="shared" si="901"/>
        <v>0</v>
      </c>
      <c r="AP440" s="53">
        <f t="shared" si="902"/>
        <v>0</v>
      </c>
      <c r="AQ440" s="53">
        <f t="shared" si="903"/>
        <v>0</v>
      </c>
      <c r="AR440" s="53">
        <f t="shared" si="904"/>
        <v>0</v>
      </c>
      <c r="AS440" s="53">
        <f t="shared" si="905"/>
        <v>0</v>
      </c>
      <c r="AT440" s="53">
        <f t="shared" si="906"/>
        <v>0</v>
      </c>
      <c r="AU440" s="10">
        <f t="shared" si="955"/>
        <v>0</v>
      </c>
      <c r="AV440" s="54">
        <f t="shared" si="976"/>
        <v>0</v>
      </c>
      <c r="AW440" s="10">
        <f t="shared" si="956"/>
        <v>0</v>
      </c>
      <c r="AX440" s="53" cm="1">
        <f t="array" aca="1" ref="AX440" ca="1">AU440*CELL("contents",$Q440)</f>
        <v>0</v>
      </c>
      <c r="AY440" s="53" cm="1">
        <f t="array" aca="1" ref="AY440" ca="1">AV440*CELL("contents",$Q440)</f>
        <v>0</v>
      </c>
      <c r="AZ440" s="4"/>
      <c r="BA440" s="14">
        <v>40</v>
      </c>
      <c r="BB440" s="14"/>
      <c r="BC440" s="14"/>
      <c r="BD440" s="14">
        <v>24</v>
      </c>
      <c r="BE440" s="2"/>
      <c r="BF440" s="2"/>
      <c r="BG440" s="2"/>
      <c r="BH440" s="2"/>
      <c r="BI440" s="2"/>
      <c r="BJ440" s="2"/>
      <c r="BK440" s="2"/>
      <c r="BL440" s="2">
        <f t="shared" si="957"/>
        <v>64</v>
      </c>
      <c r="BM440" s="51">
        <f t="shared" si="958"/>
        <v>0.42666666666666664</v>
      </c>
      <c r="BN440" s="53">
        <f t="shared" si="907"/>
        <v>0</v>
      </c>
      <c r="BO440" s="53">
        <f t="shared" si="908"/>
        <v>4799.9263500000006</v>
      </c>
      <c r="BP440" s="53">
        <f t="shared" si="909"/>
        <v>0</v>
      </c>
      <c r="BQ440" s="53">
        <f t="shared" si="910"/>
        <v>0</v>
      </c>
      <c r="BR440" s="53">
        <f t="shared" si="911"/>
        <v>2879.9558100000004</v>
      </c>
      <c r="BS440" s="53">
        <f t="shared" si="912"/>
        <v>0</v>
      </c>
      <c r="BT440" s="53">
        <f t="shared" si="913"/>
        <v>0</v>
      </c>
      <c r="BU440" s="53">
        <f t="shared" si="914"/>
        <v>0</v>
      </c>
      <c r="BV440" s="53">
        <f t="shared" si="915"/>
        <v>0</v>
      </c>
      <c r="BW440" s="53">
        <f t="shared" si="916"/>
        <v>0</v>
      </c>
      <c r="BX440" s="53">
        <f t="shared" si="917"/>
        <v>0</v>
      </c>
      <c r="BY440" s="53">
        <f t="shared" si="918"/>
        <v>0</v>
      </c>
      <c r="BZ440" s="10">
        <f t="shared" si="959"/>
        <v>7679.882160000001</v>
      </c>
      <c r="CA440" s="54">
        <f t="shared" si="960"/>
        <v>0</v>
      </c>
      <c r="CB440" s="10">
        <f t="shared" si="961"/>
        <v>7679.882160000001</v>
      </c>
      <c r="CC440" s="53" cm="1">
        <f t="array" aca="1" ref="CC440" ca="1">BZ440*CELL("contents",$Q440)</f>
        <v>691.18939440000008</v>
      </c>
      <c r="CD440" s="53" cm="1">
        <f t="array" aca="1" ref="CD440" ca="1">CA440*CELL("contents",$Q440)</f>
        <v>0</v>
      </c>
      <c r="CE440" s="2"/>
      <c r="CF440" s="18">
        <v>40</v>
      </c>
      <c r="CG440" s="18"/>
      <c r="CH440" s="18"/>
      <c r="CI440" s="18">
        <v>24</v>
      </c>
      <c r="CJ440" s="2"/>
      <c r="CK440" s="2"/>
      <c r="CL440" s="2"/>
      <c r="CM440" s="2"/>
      <c r="CN440" s="2"/>
      <c r="CO440" s="2"/>
      <c r="CP440" s="2"/>
      <c r="CQ440" s="2">
        <f t="shared" si="962"/>
        <v>64</v>
      </c>
      <c r="CR440" s="51">
        <f t="shared" si="963"/>
        <v>0.42666666666666664</v>
      </c>
      <c r="CS440" s="53">
        <f t="shared" si="964"/>
        <v>0</v>
      </c>
      <c r="CT440" s="53">
        <f t="shared" si="977"/>
        <v>4903.1247665250012</v>
      </c>
      <c r="CU440" s="53">
        <f t="shared" si="978"/>
        <v>0</v>
      </c>
      <c r="CV440" s="53">
        <f t="shared" si="979"/>
        <v>0</v>
      </c>
      <c r="CW440" s="53">
        <f t="shared" si="980"/>
        <v>2941.8748599150008</v>
      </c>
      <c r="CX440" s="53">
        <f t="shared" si="981"/>
        <v>0</v>
      </c>
      <c r="CY440" s="53">
        <f t="shared" si="982"/>
        <v>0</v>
      </c>
      <c r="CZ440" s="53">
        <f t="shared" si="983"/>
        <v>0</v>
      </c>
      <c r="DA440" s="53">
        <f t="shared" si="984"/>
        <v>0</v>
      </c>
      <c r="DB440" s="53">
        <f t="shared" si="985"/>
        <v>0</v>
      </c>
      <c r="DC440" s="53">
        <f t="shared" si="986"/>
        <v>0</v>
      </c>
      <c r="DD440" s="53">
        <f t="shared" si="987"/>
        <v>0</v>
      </c>
      <c r="DE440" s="10">
        <f t="shared" si="965"/>
        <v>7844.9996264400015</v>
      </c>
      <c r="DF440" s="54">
        <f t="shared" si="966"/>
        <v>0</v>
      </c>
      <c r="DG440" s="10">
        <f t="shared" si="967"/>
        <v>7844.9996264400015</v>
      </c>
      <c r="DH440" s="53" cm="1">
        <f t="array" aca="1" ref="DH440" ca="1">DE440*CELL("contents",$Q440)</f>
        <v>706.04996637960016</v>
      </c>
      <c r="DI440" s="53" cm="1">
        <f t="array" aca="1" ref="DI440" ca="1">DF440*CELL("contents",$Q440)</f>
        <v>0</v>
      </c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>
        <f t="shared" si="968"/>
        <v>0</v>
      </c>
      <c r="DW440" s="51">
        <f t="shared" si="969"/>
        <v>0</v>
      </c>
      <c r="DX440" s="53">
        <f t="shared" si="919"/>
        <v>0</v>
      </c>
      <c r="DY440" s="53">
        <f t="shared" si="920"/>
        <v>0</v>
      </c>
      <c r="DZ440" s="53">
        <f t="shared" si="921"/>
        <v>0</v>
      </c>
      <c r="EA440" s="53">
        <f t="shared" si="922"/>
        <v>0</v>
      </c>
      <c r="EB440" s="53">
        <f t="shared" si="923"/>
        <v>0</v>
      </c>
      <c r="EC440" s="53">
        <f t="shared" si="924"/>
        <v>0</v>
      </c>
      <c r="ED440" s="53">
        <f t="shared" si="925"/>
        <v>0</v>
      </c>
      <c r="EE440" s="53">
        <f t="shared" si="926"/>
        <v>0</v>
      </c>
      <c r="EF440" s="53">
        <f t="shared" si="927"/>
        <v>0</v>
      </c>
      <c r="EG440" s="53">
        <f t="shared" si="928"/>
        <v>0</v>
      </c>
      <c r="EH440" s="53">
        <f t="shared" si="929"/>
        <v>0</v>
      </c>
      <c r="EI440" s="53">
        <f t="shared" si="930"/>
        <v>0</v>
      </c>
      <c r="EJ440" s="10">
        <f t="shared" si="970"/>
        <v>0</v>
      </c>
      <c r="EK440" s="54">
        <f t="shared" si="971"/>
        <v>0</v>
      </c>
      <c r="EL440" s="10">
        <f t="shared" si="972"/>
        <v>0</v>
      </c>
      <c r="EM440" s="53" cm="1">
        <f t="array" aca="1" ref="EM440" ca="1">EJ440*CELL("contents",$Q440)</f>
        <v>0</v>
      </c>
      <c r="EN440" s="53" cm="1">
        <f t="array" aca="1" ref="EN440" ca="1">EK440*CELL("contents",$Q440)</f>
        <v>0</v>
      </c>
      <c r="EO440" s="11">
        <f t="shared" si="973"/>
        <v>15524.881786440003</v>
      </c>
      <c r="EP440" s="2">
        <v>1</v>
      </c>
      <c r="EQ440" s="2">
        <f t="shared" ref="EQ440:ET440" si="1028">EP440*1.0215</f>
        <v>1.0215000000000001</v>
      </c>
      <c r="ER440" s="2">
        <f t="shared" si="1028"/>
        <v>1.0434622500000001</v>
      </c>
      <c r="ES440" s="2">
        <f t="shared" si="1028"/>
        <v>1.0658966883750003</v>
      </c>
      <c r="ET440" s="2">
        <f t="shared" si="1028"/>
        <v>1.0888134671750629</v>
      </c>
      <c r="EU440" s="53">
        <f t="shared" si="932"/>
        <v>0</v>
      </c>
      <c r="EV440" s="53">
        <f t="shared" si="1021"/>
        <v>7679.882160000001</v>
      </c>
      <c r="EW440" s="69">
        <f t="shared" si="933"/>
        <v>7844.9996264400024</v>
      </c>
      <c r="EX440" s="69">
        <f t="shared" si="934"/>
        <v>0</v>
      </c>
      <c r="EY440" s="9">
        <f t="shared" si="989"/>
        <v>0</v>
      </c>
      <c r="EZ440" s="9">
        <f t="shared" si="951"/>
        <v>0</v>
      </c>
      <c r="FA440" s="9">
        <f t="shared" si="952"/>
        <v>0</v>
      </c>
      <c r="FB440" s="9">
        <f t="shared" si="953"/>
        <v>0</v>
      </c>
      <c r="FC440" t="s">
        <v>1544</v>
      </c>
    </row>
    <row r="441" spans="1:159" x14ac:dyDescent="0.25">
      <c r="A441" s="2">
        <v>1.2</v>
      </c>
      <c r="B441" s="3" t="s">
        <v>998</v>
      </c>
      <c r="C441" s="4" t="s">
        <v>147</v>
      </c>
      <c r="D441" s="18" t="s">
        <v>999</v>
      </c>
      <c r="E441" s="33" t="s">
        <v>1002</v>
      </c>
      <c r="F441" s="3" t="s">
        <v>242</v>
      </c>
      <c r="G441" s="4" t="s">
        <v>151</v>
      </c>
      <c r="H441" s="6" t="s">
        <v>163</v>
      </c>
      <c r="I441" s="4" t="s">
        <v>1003</v>
      </c>
      <c r="J441" s="7" t="s">
        <v>261</v>
      </c>
      <c r="K441" s="75">
        <v>53</v>
      </c>
      <c r="L441" s="81">
        <v>46</v>
      </c>
      <c r="M441" s="56">
        <v>0.35</v>
      </c>
      <c r="N441" s="86">
        <v>0.53</v>
      </c>
      <c r="O441" s="6" t="s">
        <v>155</v>
      </c>
      <c r="P441" s="2" t="s">
        <v>156</v>
      </c>
      <c r="Q441" s="200">
        <f>VLOOKUP(P441,Contingencies!$A$2:$D$7,4,FALSE)</f>
        <v>0.09</v>
      </c>
      <c r="R441" s="53">
        <f t="shared" si="894"/>
        <v>657.96121555704019</v>
      </c>
      <c r="S441" s="67">
        <f t="shared" si="935"/>
        <v>348.71944424523133</v>
      </c>
      <c r="T441" s="4" t="s">
        <v>1004</v>
      </c>
      <c r="U441" s="2"/>
      <c r="V441" s="2"/>
      <c r="W441" s="2"/>
      <c r="X441" s="2"/>
      <c r="Y441" s="2"/>
      <c r="Z441" s="2"/>
      <c r="AA441" s="2"/>
      <c r="AB441" s="2"/>
      <c r="AC441" s="4"/>
      <c r="AD441" s="4"/>
      <c r="AE441" s="4"/>
      <c r="AF441" s="4"/>
      <c r="AG441" s="2">
        <f t="shared" si="936"/>
        <v>0</v>
      </c>
      <c r="AH441" s="51">
        <f t="shared" si="954"/>
        <v>0</v>
      </c>
      <c r="AI441" s="53">
        <f t="shared" si="895"/>
        <v>0</v>
      </c>
      <c r="AJ441" s="53">
        <f t="shared" si="896"/>
        <v>0</v>
      </c>
      <c r="AK441" s="53">
        <f t="shared" si="897"/>
        <v>0</v>
      </c>
      <c r="AL441" s="53">
        <f t="shared" si="898"/>
        <v>0</v>
      </c>
      <c r="AM441" s="53">
        <f t="shared" si="899"/>
        <v>0</v>
      </c>
      <c r="AN441" s="53">
        <f t="shared" si="900"/>
        <v>0</v>
      </c>
      <c r="AO441" s="53">
        <f t="shared" si="901"/>
        <v>0</v>
      </c>
      <c r="AP441" s="53">
        <f t="shared" si="902"/>
        <v>0</v>
      </c>
      <c r="AQ441" s="53">
        <f t="shared" si="903"/>
        <v>0</v>
      </c>
      <c r="AR441" s="53">
        <f t="shared" si="904"/>
        <v>0</v>
      </c>
      <c r="AS441" s="53">
        <f t="shared" si="905"/>
        <v>0</v>
      </c>
      <c r="AT441" s="53">
        <f t="shared" si="906"/>
        <v>0</v>
      </c>
      <c r="AU441" s="10">
        <f t="shared" si="955"/>
        <v>0</v>
      </c>
      <c r="AV441" s="54">
        <f t="shared" si="976"/>
        <v>0</v>
      </c>
      <c r="AW441" s="10">
        <f t="shared" si="956"/>
        <v>0</v>
      </c>
      <c r="AX441" s="53" cm="1">
        <f t="array" aca="1" ref="AX441" ca="1">AU441*CELL("contents",$Q441)</f>
        <v>0</v>
      </c>
      <c r="AY441" s="53" cm="1">
        <f t="array" aca="1" ref="AY441" ca="1">AV441*CELL("contents",$Q441)</f>
        <v>0</v>
      </c>
      <c r="AZ441" s="4"/>
      <c r="BA441" s="4">
        <v>40</v>
      </c>
      <c r="BB441" s="4"/>
      <c r="BC441" s="4"/>
      <c r="BD441" s="4">
        <v>24</v>
      </c>
      <c r="BE441" s="2"/>
      <c r="BF441" s="2"/>
      <c r="BG441" s="2"/>
      <c r="BH441" s="2"/>
      <c r="BI441" s="2"/>
      <c r="BJ441" s="2"/>
      <c r="BK441" s="2"/>
      <c r="BL441" s="2">
        <f t="shared" si="957"/>
        <v>64</v>
      </c>
      <c r="BM441" s="51">
        <f t="shared" si="958"/>
        <v>0.42666666666666664</v>
      </c>
      <c r="BN441" s="53">
        <f t="shared" si="907"/>
        <v>0</v>
      </c>
      <c r="BO441" s="53">
        <f t="shared" si="908"/>
        <v>2986.3889595000005</v>
      </c>
      <c r="BP441" s="53">
        <f t="shared" si="909"/>
        <v>0</v>
      </c>
      <c r="BQ441" s="53">
        <f t="shared" si="910"/>
        <v>0</v>
      </c>
      <c r="BR441" s="53">
        <f t="shared" si="911"/>
        <v>1791.8333757000003</v>
      </c>
      <c r="BS441" s="53">
        <f t="shared" si="912"/>
        <v>0</v>
      </c>
      <c r="BT441" s="53">
        <f t="shared" si="913"/>
        <v>0</v>
      </c>
      <c r="BU441" s="53">
        <f t="shared" si="914"/>
        <v>0</v>
      </c>
      <c r="BV441" s="53">
        <f t="shared" si="915"/>
        <v>0</v>
      </c>
      <c r="BW441" s="53">
        <f t="shared" si="916"/>
        <v>0</v>
      </c>
      <c r="BX441" s="53">
        <f t="shared" si="917"/>
        <v>0</v>
      </c>
      <c r="BY441" s="53">
        <f t="shared" si="918"/>
        <v>0</v>
      </c>
      <c r="BZ441" s="10">
        <f t="shared" si="959"/>
        <v>4778.222335200001</v>
      </c>
      <c r="CA441" s="54">
        <f t="shared" si="960"/>
        <v>2532.4578376560007</v>
      </c>
      <c r="CB441" s="10">
        <f t="shared" si="961"/>
        <v>7310.6801728560022</v>
      </c>
      <c r="CC441" s="53" cm="1">
        <f t="array" aca="1" ref="CC441" ca="1">BZ441*CELL("contents",$Q441)</f>
        <v>430.04001016800009</v>
      </c>
      <c r="CD441" s="53" cm="1">
        <f t="array" aca="1" ref="CD441" ca="1">CA441*CELL("contents",$Q441)</f>
        <v>227.92120538904007</v>
      </c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>
        <f t="shared" si="962"/>
        <v>0</v>
      </c>
      <c r="CR441" s="51">
        <f t="shared" si="963"/>
        <v>0</v>
      </c>
      <c r="CS441" s="53">
        <f t="shared" si="964"/>
        <v>0</v>
      </c>
      <c r="CT441" s="53">
        <f t="shared" si="977"/>
        <v>0</v>
      </c>
      <c r="CU441" s="53">
        <f t="shared" si="978"/>
        <v>0</v>
      </c>
      <c r="CV441" s="53">
        <f t="shared" si="979"/>
        <v>0</v>
      </c>
      <c r="CW441" s="53">
        <f t="shared" si="980"/>
        <v>0</v>
      </c>
      <c r="CX441" s="53">
        <f t="shared" si="981"/>
        <v>0</v>
      </c>
      <c r="CY441" s="53">
        <f t="shared" si="982"/>
        <v>0</v>
      </c>
      <c r="CZ441" s="53">
        <f t="shared" si="983"/>
        <v>0</v>
      </c>
      <c r="DA441" s="53">
        <f t="shared" si="984"/>
        <v>0</v>
      </c>
      <c r="DB441" s="53">
        <f t="shared" si="985"/>
        <v>0</v>
      </c>
      <c r="DC441" s="53">
        <f t="shared" si="986"/>
        <v>0</v>
      </c>
      <c r="DD441" s="53">
        <f t="shared" si="987"/>
        <v>0</v>
      </c>
      <c r="DE441" s="10">
        <f t="shared" si="965"/>
        <v>0</v>
      </c>
      <c r="DF441" s="54">
        <f t="shared" si="966"/>
        <v>0</v>
      </c>
      <c r="DG441" s="10">
        <f t="shared" si="967"/>
        <v>0</v>
      </c>
      <c r="DH441" s="53" cm="1">
        <f t="array" aca="1" ref="DH441" ca="1">DE441*CELL("contents",$Q441)</f>
        <v>0</v>
      </c>
      <c r="DI441" s="53" cm="1">
        <f t="array" aca="1" ref="DI441" ca="1">DF441*CELL("contents",$Q441)</f>
        <v>0</v>
      </c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>
        <f t="shared" si="968"/>
        <v>0</v>
      </c>
      <c r="DW441" s="51">
        <f t="shared" si="969"/>
        <v>0</v>
      </c>
      <c r="DX441" s="53">
        <f t="shared" si="919"/>
        <v>0</v>
      </c>
      <c r="DY441" s="53">
        <f t="shared" si="920"/>
        <v>0</v>
      </c>
      <c r="DZ441" s="53">
        <f t="shared" si="921"/>
        <v>0</v>
      </c>
      <c r="EA441" s="53">
        <f t="shared" si="922"/>
        <v>0</v>
      </c>
      <c r="EB441" s="53">
        <f t="shared" si="923"/>
        <v>0</v>
      </c>
      <c r="EC441" s="53">
        <f t="shared" si="924"/>
        <v>0</v>
      </c>
      <c r="ED441" s="53">
        <f t="shared" si="925"/>
        <v>0</v>
      </c>
      <c r="EE441" s="53">
        <f t="shared" si="926"/>
        <v>0</v>
      </c>
      <c r="EF441" s="53">
        <f t="shared" si="927"/>
        <v>0</v>
      </c>
      <c r="EG441" s="53">
        <f t="shared" si="928"/>
        <v>0</v>
      </c>
      <c r="EH441" s="53">
        <f t="shared" si="929"/>
        <v>0</v>
      </c>
      <c r="EI441" s="53">
        <f t="shared" si="930"/>
        <v>0</v>
      </c>
      <c r="EJ441" s="10">
        <f t="shared" si="970"/>
        <v>0</v>
      </c>
      <c r="EK441" s="54">
        <f t="shared" si="971"/>
        <v>0</v>
      </c>
      <c r="EL441" s="10">
        <f t="shared" si="972"/>
        <v>0</v>
      </c>
      <c r="EM441" s="53" cm="1">
        <f t="array" aca="1" ref="EM441" ca="1">EJ441*CELL("contents",$Q441)</f>
        <v>0</v>
      </c>
      <c r="EN441" s="53" cm="1">
        <f t="array" aca="1" ref="EN441" ca="1">EK441*CELL("contents",$Q441)</f>
        <v>0</v>
      </c>
      <c r="EO441" s="11">
        <f t="shared" si="973"/>
        <v>7310.6801728560022</v>
      </c>
      <c r="EP441" s="2">
        <v>1</v>
      </c>
      <c r="EQ441" s="2">
        <f t="shared" ref="EQ441:ET441" si="1029">EP441*1.0215</f>
        <v>1.0215000000000001</v>
      </c>
      <c r="ER441" s="2">
        <f t="shared" si="1029"/>
        <v>1.0434622500000001</v>
      </c>
      <c r="ES441" s="2">
        <f t="shared" si="1029"/>
        <v>1.0658966883750003</v>
      </c>
      <c r="ET441" s="2">
        <f t="shared" si="1029"/>
        <v>1.0888134671750629</v>
      </c>
      <c r="EU441" s="53">
        <f t="shared" si="932"/>
        <v>0</v>
      </c>
      <c r="EV441" s="53">
        <f t="shared" si="1021"/>
        <v>3539.4239520000006</v>
      </c>
      <c r="EW441" s="69">
        <f t="shared" si="933"/>
        <v>0</v>
      </c>
      <c r="EX441" s="69">
        <f t="shared" si="934"/>
        <v>0</v>
      </c>
      <c r="EY441" s="9">
        <f t="shared" si="989"/>
        <v>0</v>
      </c>
      <c r="EZ441" s="9">
        <f t="shared" si="951"/>
        <v>1238.7983832000002</v>
      </c>
      <c r="FA441" s="9">
        <f t="shared" si="952"/>
        <v>0</v>
      </c>
      <c r="FB441" s="9">
        <f t="shared" si="953"/>
        <v>0</v>
      </c>
      <c r="FC441" t="s">
        <v>1544</v>
      </c>
    </row>
    <row r="442" spans="1:159" ht="25.5" x14ac:dyDescent="0.25">
      <c r="A442" s="2">
        <v>1.2</v>
      </c>
      <c r="B442" s="3" t="s">
        <v>998</v>
      </c>
      <c r="C442" s="4" t="s">
        <v>157</v>
      </c>
      <c r="D442" s="18" t="s">
        <v>999</v>
      </c>
      <c r="E442" s="33" t="s">
        <v>1005</v>
      </c>
      <c r="F442" s="2"/>
      <c r="G442" s="4" t="s">
        <v>151</v>
      </c>
      <c r="H442" s="6" t="s">
        <v>163</v>
      </c>
      <c r="I442" s="4" t="s">
        <v>269</v>
      </c>
      <c r="J442" s="7" t="s">
        <v>261</v>
      </c>
      <c r="K442" s="75">
        <v>77</v>
      </c>
      <c r="L442" s="81">
        <v>77</v>
      </c>
      <c r="M442" s="56">
        <v>0</v>
      </c>
      <c r="N442" s="86">
        <v>0</v>
      </c>
      <c r="O442" s="6" t="s">
        <v>155</v>
      </c>
      <c r="P442" s="2" t="s">
        <v>156</v>
      </c>
      <c r="Q442" s="200">
        <f>VLOOKUP(P442,Contingencies!$A$2:$D$7,4,FALSE)</f>
        <v>0.09</v>
      </c>
      <c r="R442" s="53">
        <f t="shared" si="894"/>
        <v>1388.3891313600002</v>
      </c>
      <c r="S442" s="67">
        <f t="shared" si="935"/>
        <v>0</v>
      </c>
      <c r="T442" s="4" t="s">
        <v>1006</v>
      </c>
      <c r="U442" s="2"/>
      <c r="V442" s="2"/>
      <c r="W442" s="2"/>
      <c r="X442" s="2"/>
      <c r="Y442" s="2"/>
      <c r="Z442" s="2"/>
      <c r="AA442" s="2"/>
      <c r="AB442" s="2"/>
      <c r="AC442" s="4"/>
      <c r="AD442" s="4"/>
      <c r="AE442" s="4"/>
      <c r="AF442" s="4"/>
      <c r="AG442" s="2">
        <f t="shared" si="936"/>
        <v>0</v>
      </c>
      <c r="AH442" s="51">
        <f t="shared" si="954"/>
        <v>0</v>
      </c>
      <c r="AI442" s="53">
        <f t="shared" si="895"/>
        <v>0</v>
      </c>
      <c r="AJ442" s="53">
        <f t="shared" si="896"/>
        <v>0</v>
      </c>
      <c r="AK442" s="53">
        <f t="shared" si="897"/>
        <v>0</v>
      </c>
      <c r="AL442" s="53">
        <f t="shared" si="898"/>
        <v>0</v>
      </c>
      <c r="AM442" s="53">
        <f t="shared" si="899"/>
        <v>0</v>
      </c>
      <c r="AN442" s="53">
        <f t="shared" si="900"/>
        <v>0</v>
      </c>
      <c r="AO442" s="53">
        <f t="shared" si="901"/>
        <v>0</v>
      </c>
      <c r="AP442" s="53">
        <f t="shared" si="902"/>
        <v>0</v>
      </c>
      <c r="AQ442" s="53">
        <f t="shared" si="903"/>
        <v>0</v>
      </c>
      <c r="AR442" s="53">
        <f t="shared" si="904"/>
        <v>0</v>
      </c>
      <c r="AS442" s="53">
        <f t="shared" si="905"/>
        <v>0</v>
      </c>
      <c r="AT442" s="53">
        <f t="shared" si="906"/>
        <v>0</v>
      </c>
      <c r="AU442" s="10">
        <f t="shared" si="955"/>
        <v>0</v>
      </c>
      <c r="AV442" s="54">
        <f t="shared" si="976"/>
        <v>0</v>
      </c>
      <c r="AW442" s="10">
        <f t="shared" si="956"/>
        <v>0</v>
      </c>
      <c r="AX442" s="53" cm="1">
        <f t="array" aca="1" ref="AX442" ca="1">AU442*CELL("contents",$Q442)</f>
        <v>0</v>
      </c>
      <c r="AY442" s="53" cm="1">
        <f t="array" aca="1" ref="AY442" ca="1">AV442*CELL("contents",$Q442)</f>
        <v>0</v>
      </c>
      <c r="AZ442" s="4"/>
      <c r="BA442" s="4">
        <v>120</v>
      </c>
      <c r="BB442" s="4"/>
      <c r="BC442" s="4"/>
      <c r="BD442" s="4">
        <v>72</v>
      </c>
      <c r="BE442" s="2"/>
      <c r="BF442" s="2"/>
      <c r="BG442" s="2"/>
      <c r="BH442" s="2"/>
      <c r="BI442" s="2"/>
      <c r="BJ442" s="2"/>
      <c r="BK442" s="2"/>
      <c r="BL442" s="2">
        <f t="shared" si="957"/>
        <v>192</v>
      </c>
      <c r="BM442" s="51">
        <f t="shared" si="958"/>
        <v>1.28</v>
      </c>
      <c r="BN442" s="53">
        <f t="shared" si="907"/>
        <v>0</v>
      </c>
      <c r="BO442" s="53">
        <f t="shared" si="908"/>
        <v>9641.591190000001</v>
      </c>
      <c r="BP442" s="53">
        <f t="shared" si="909"/>
        <v>0</v>
      </c>
      <c r="BQ442" s="53">
        <f t="shared" si="910"/>
        <v>0</v>
      </c>
      <c r="BR442" s="53">
        <f t="shared" si="911"/>
        <v>5784.9547140000004</v>
      </c>
      <c r="BS442" s="53">
        <f t="shared" si="912"/>
        <v>0</v>
      </c>
      <c r="BT442" s="53">
        <f t="shared" si="913"/>
        <v>0</v>
      </c>
      <c r="BU442" s="53">
        <f t="shared" si="914"/>
        <v>0</v>
      </c>
      <c r="BV442" s="53">
        <f t="shared" si="915"/>
        <v>0</v>
      </c>
      <c r="BW442" s="53">
        <f t="shared" si="916"/>
        <v>0</v>
      </c>
      <c r="BX442" s="53">
        <f t="shared" si="917"/>
        <v>0</v>
      </c>
      <c r="BY442" s="53">
        <f t="shared" si="918"/>
        <v>0</v>
      </c>
      <c r="BZ442" s="10">
        <f t="shared" si="959"/>
        <v>15426.545904000002</v>
      </c>
      <c r="CA442" s="54">
        <f t="shared" si="960"/>
        <v>0</v>
      </c>
      <c r="CB442" s="10">
        <f t="shared" si="961"/>
        <v>15426.545904000002</v>
      </c>
      <c r="CC442" s="53" cm="1">
        <f t="array" aca="1" ref="CC442" ca="1">BZ442*CELL("contents",$Q442)</f>
        <v>1388.3891313600002</v>
      </c>
      <c r="CD442" s="53" cm="1">
        <f t="array" aca="1" ref="CD442" ca="1">CA442*CELL("contents",$Q442)</f>
        <v>0</v>
      </c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>
        <f t="shared" si="962"/>
        <v>0</v>
      </c>
      <c r="CR442" s="51">
        <f t="shared" si="963"/>
        <v>0</v>
      </c>
      <c r="CS442" s="53">
        <f t="shared" si="964"/>
        <v>0</v>
      </c>
      <c r="CT442" s="53">
        <f t="shared" si="977"/>
        <v>0</v>
      </c>
      <c r="CU442" s="53">
        <f t="shared" si="978"/>
        <v>0</v>
      </c>
      <c r="CV442" s="53">
        <f t="shared" si="979"/>
        <v>0</v>
      </c>
      <c r="CW442" s="53">
        <f t="shared" si="980"/>
        <v>0</v>
      </c>
      <c r="CX442" s="53">
        <f t="shared" si="981"/>
        <v>0</v>
      </c>
      <c r="CY442" s="53">
        <f t="shared" si="982"/>
        <v>0</v>
      </c>
      <c r="CZ442" s="53">
        <f t="shared" si="983"/>
        <v>0</v>
      </c>
      <c r="DA442" s="53">
        <f t="shared" si="984"/>
        <v>0</v>
      </c>
      <c r="DB442" s="53">
        <f t="shared" si="985"/>
        <v>0</v>
      </c>
      <c r="DC442" s="53">
        <f t="shared" si="986"/>
        <v>0</v>
      </c>
      <c r="DD442" s="53">
        <f t="shared" si="987"/>
        <v>0</v>
      </c>
      <c r="DE442" s="10">
        <f t="shared" si="965"/>
        <v>0</v>
      </c>
      <c r="DF442" s="54">
        <f t="shared" si="966"/>
        <v>0</v>
      </c>
      <c r="DG442" s="10">
        <f t="shared" si="967"/>
        <v>0</v>
      </c>
      <c r="DH442" s="53" cm="1">
        <f t="array" aca="1" ref="DH442" ca="1">DE442*CELL("contents",$Q442)</f>
        <v>0</v>
      </c>
      <c r="DI442" s="53" cm="1">
        <f t="array" aca="1" ref="DI442" ca="1">DF442*CELL("contents",$Q442)</f>
        <v>0</v>
      </c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>
        <f t="shared" si="968"/>
        <v>0</v>
      </c>
      <c r="DW442" s="51">
        <f t="shared" si="969"/>
        <v>0</v>
      </c>
      <c r="DX442" s="53">
        <f t="shared" si="919"/>
        <v>0</v>
      </c>
      <c r="DY442" s="53">
        <f t="shared" si="920"/>
        <v>0</v>
      </c>
      <c r="DZ442" s="53">
        <f t="shared" si="921"/>
        <v>0</v>
      </c>
      <c r="EA442" s="53">
        <f t="shared" si="922"/>
        <v>0</v>
      </c>
      <c r="EB442" s="53">
        <f t="shared" si="923"/>
        <v>0</v>
      </c>
      <c r="EC442" s="53">
        <f t="shared" si="924"/>
        <v>0</v>
      </c>
      <c r="ED442" s="53">
        <f t="shared" si="925"/>
        <v>0</v>
      </c>
      <c r="EE442" s="53">
        <f t="shared" si="926"/>
        <v>0</v>
      </c>
      <c r="EF442" s="53">
        <f t="shared" si="927"/>
        <v>0</v>
      </c>
      <c r="EG442" s="53">
        <f t="shared" si="928"/>
        <v>0</v>
      </c>
      <c r="EH442" s="53">
        <f t="shared" si="929"/>
        <v>0</v>
      </c>
      <c r="EI442" s="53">
        <f t="shared" si="930"/>
        <v>0</v>
      </c>
      <c r="EJ442" s="10">
        <f t="shared" si="970"/>
        <v>0</v>
      </c>
      <c r="EK442" s="54">
        <f t="shared" si="971"/>
        <v>0</v>
      </c>
      <c r="EL442" s="10">
        <f t="shared" si="972"/>
        <v>0</v>
      </c>
      <c r="EM442" s="53" cm="1">
        <f t="array" aca="1" ref="EM442" ca="1">EJ442*CELL("contents",$Q442)</f>
        <v>0</v>
      </c>
      <c r="EN442" s="53" cm="1">
        <f t="array" aca="1" ref="EN442" ca="1">EK442*CELL("contents",$Q442)</f>
        <v>0</v>
      </c>
      <c r="EO442" s="11">
        <f t="shared" si="973"/>
        <v>15426.545904000002</v>
      </c>
      <c r="EP442" s="2">
        <v>1</v>
      </c>
      <c r="EQ442" s="2">
        <f t="shared" ref="EQ442:ET442" si="1030">EP442*1.0215</f>
        <v>1.0215000000000001</v>
      </c>
      <c r="ER442" s="2">
        <f t="shared" si="1030"/>
        <v>1.0434622500000001</v>
      </c>
      <c r="ES442" s="2">
        <f t="shared" si="1030"/>
        <v>1.0658966883750003</v>
      </c>
      <c r="ET442" s="2">
        <f t="shared" si="1030"/>
        <v>1.0888134671750629</v>
      </c>
      <c r="EU442" s="53">
        <f t="shared" si="932"/>
        <v>0</v>
      </c>
      <c r="EV442" s="53">
        <f t="shared" si="1021"/>
        <v>15426.545904000002</v>
      </c>
      <c r="EW442" s="69">
        <f t="shared" si="933"/>
        <v>0</v>
      </c>
      <c r="EX442" s="69">
        <f t="shared" si="934"/>
        <v>0</v>
      </c>
      <c r="EY442" s="9">
        <f t="shared" si="989"/>
        <v>0</v>
      </c>
      <c r="EZ442" s="9">
        <f t="shared" si="951"/>
        <v>0</v>
      </c>
      <c r="FA442" s="9">
        <f t="shared" si="952"/>
        <v>0</v>
      </c>
      <c r="FB442" s="9">
        <f t="shared" si="953"/>
        <v>0</v>
      </c>
      <c r="FC442" t="s">
        <v>1544</v>
      </c>
    </row>
    <row r="443" spans="1:159" x14ac:dyDescent="0.25">
      <c r="A443" s="2">
        <v>1.2</v>
      </c>
      <c r="B443" s="3" t="s">
        <v>998</v>
      </c>
      <c r="C443" s="4" t="s">
        <v>157</v>
      </c>
      <c r="D443" s="18" t="s">
        <v>999</v>
      </c>
      <c r="E443" s="33" t="s">
        <v>1007</v>
      </c>
      <c r="F443" s="2"/>
      <c r="G443" s="4" t="s">
        <v>151</v>
      </c>
      <c r="H443" s="6" t="s">
        <v>163</v>
      </c>
      <c r="I443" s="4" t="s">
        <v>167</v>
      </c>
      <c r="J443" s="7" t="s">
        <v>261</v>
      </c>
      <c r="K443" s="75">
        <v>115</v>
      </c>
      <c r="L443" s="81">
        <v>115</v>
      </c>
      <c r="M443" s="56">
        <v>0</v>
      </c>
      <c r="N443" s="86">
        <v>0</v>
      </c>
      <c r="O443" s="6" t="s">
        <v>155</v>
      </c>
      <c r="P443" s="2" t="s">
        <v>156</v>
      </c>
      <c r="Q443" s="200">
        <f>VLOOKUP(P443,Contingencies!$A$2:$D$7,4,FALSE)</f>
        <v>0.09</v>
      </c>
      <c r="R443" s="53">
        <f t="shared" si="894"/>
        <v>6220.704549600001</v>
      </c>
      <c r="S443" s="67">
        <f t="shared" si="935"/>
        <v>0</v>
      </c>
      <c r="T443" s="4" t="s">
        <v>1008</v>
      </c>
      <c r="U443" s="2"/>
      <c r="V443" s="2"/>
      <c r="W443" s="2"/>
      <c r="X443" s="2"/>
      <c r="Y443" s="2"/>
      <c r="Z443" s="2"/>
      <c r="AA443" s="2"/>
      <c r="AB443" s="2"/>
      <c r="AC443" s="4"/>
      <c r="AD443" s="4"/>
      <c r="AE443" s="4"/>
      <c r="AF443" s="4"/>
      <c r="AG443" s="2">
        <f t="shared" si="936"/>
        <v>0</v>
      </c>
      <c r="AH443" s="51">
        <f t="shared" si="954"/>
        <v>0</v>
      </c>
      <c r="AI443" s="53">
        <f t="shared" si="895"/>
        <v>0</v>
      </c>
      <c r="AJ443" s="53">
        <f t="shared" si="896"/>
        <v>0</v>
      </c>
      <c r="AK443" s="53">
        <f t="shared" si="897"/>
        <v>0</v>
      </c>
      <c r="AL443" s="53">
        <f t="shared" si="898"/>
        <v>0</v>
      </c>
      <c r="AM443" s="53">
        <f t="shared" si="899"/>
        <v>0</v>
      </c>
      <c r="AN443" s="53">
        <f t="shared" si="900"/>
        <v>0</v>
      </c>
      <c r="AO443" s="53">
        <f t="shared" si="901"/>
        <v>0</v>
      </c>
      <c r="AP443" s="53">
        <f t="shared" si="902"/>
        <v>0</v>
      </c>
      <c r="AQ443" s="53">
        <f t="shared" si="903"/>
        <v>0</v>
      </c>
      <c r="AR443" s="53">
        <f t="shared" si="904"/>
        <v>0</v>
      </c>
      <c r="AS443" s="53">
        <f t="shared" si="905"/>
        <v>0</v>
      </c>
      <c r="AT443" s="53">
        <f t="shared" si="906"/>
        <v>0</v>
      </c>
      <c r="AU443" s="10">
        <f t="shared" si="955"/>
        <v>0</v>
      </c>
      <c r="AV443" s="54">
        <f t="shared" si="976"/>
        <v>0</v>
      </c>
      <c r="AW443" s="10">
        <f t="shared" si="956"/>
        <v>0</v>
      </c>
      <c r="AX443" s="53" cm="1">
        <f t="array" aca="1" ref="AX443" ca="1">AU443*CELL("contents",$Q443)</f>
        <v>0</v>
      </c>
      <c r="AY443" s="53" cm="1">
        <f t="array" aca="1" ref="AY443" ca="1">AV443*CELL("contents",$Q443)</f>
        <v>0</v>
      </c>
      <c r="AZ443" s="4"/>
      <c r="BA443" s="4">
        <v>280</v>
      </c>
      <c r="BB443" s="4">
        <v>128</v>
      </c>
      <c r="BC443" s="4"/>
      <c r="BD443" s="4">
        <v>168</v>
      </c>
      <c r="BE443" s="2"/>
      <c r="BF443" s="2"/>
      <c r="BG443" s="2"/>
      <c r="BH443" s="2"/>
      <c r="BI443" s="2"/>
      <c r="BJ443" s="2"/>
      <c r="BK443" s="2"/>
      <c r="BL443" s="2">
        <f t="shared" si="957"/>
        <v>576</v>
      </c>
      <c r="BM443" s="51">
        <f t="shared" si="958"/>
        <v>3.84</v>
      </c>
      <c r="BN443" s="53">
        <f t="shared" si="907"/>
        <v>0</v>
      </c>
      <c r="BO443" s="53">
        <f t="shared" si="908"/>
        <v>33599.484450000004</v>
      </c>
      <c r="BP443" s="53">
        <f t="shared" si="909"/>
        <v>15359.764320000002</v>
      </c>
      <c r="BQ443" s="53">
        <f t="shared" si="910"/>
        <v>0</v>
      </c>
      <c r="BR443" s="53">
        <f t="shared" si="911"/>
        <v>20159.690670000004</v>
      </c>
      <c r="BS443" s="53">
        <f t="shared" si="912"/>
        <v>0</v>
      </c>
      <c r="BT443" s="53">
        <f t="shared" si="913"/>
        <v>0</v>
      </c>
      <c r="BU443" s="53">
        <f t="shared" si="914"/>
        <v>0</v>
      </c>
      <c r="BV443" s="53">
        <f t="shared" si="915"/>
        <v>0</v>
      </c>
      <c r="BW443" s="53">
        <f t="shared" si="916"/>
        <v>0</v>
      </c>
      <c r="BX443" s="53">
        <f t="shared" si="917"/>
        <v>0</v>
      </c>
      <c r="BY443" s="53">
        <f t="shared" si="918"/>
        <v>0</v>
      </c>
      <c r="BZ443" s="10">
        <f t="shared" si="959"/>
        <v>69118.939440000016</v>
      </c>
      <c r="CA443" s="54">
        <f t="shared" si="960"/>
        <v>0</v>
      </c>
      <c r="CB443" s="10">
        <f t="shared" si="961"/>
        <v>69118.939440000016</v>
      </c>
      <c r="CC443" s="53" cm="1">
        <f t="array" aca="1" ref="CC443" ca="1">BZ443*CELL("contents",$Q443)</f>
        <v>6220.704549600001</v>
      </c>
      <c r="CD443" s="53" cm="1">
        <f t="array" aca="1" ref="CD443" ca="1">CA443*CELL("contents",$Q443)</f>
        <v>0</v>
      </c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>
        <f t="shared" si="962"/>
        <v>0</v>
      </c>
      <c r="CR443" s="51">
        <f t="shared" si="963"/>
        <v>0</v>
      </c>
      <c r="CS443" s="53">
        <f t="shared" si="964"/>
        <v>0</v>
      </c>
      <c r="CT443" s="53">
        <f t="shared" si="977"/>
        <v>0</v>
      </c>
      <c r="CU443" s="53">
        <f t="shared" si="978"/>
        <v>0</v>
      </c>
      <c r="CV443" s="53">
        <f t="shared" si="979"/>
        <v>0</v>
      </c>
      <c r="CW443" s="53">
        <f t="shared" si="980"/>
        <v>0</v>
      </c>
      <c r="CX443" s="53">
        <f t="shared" si="981"/>
        <v>0</v>
      </c>
      <c r="CY443" s="53">
        <f t="shared" si="982"/>
        <v>0</v>
      </c>
      <c r="CZ443" s="53">
        <f t="shared" si="983"/>
        <v>0</v>
      </c>
      <c r="DA443" s="53">
        <f t="shared" si="984"/>
        <v>0</v>
      </c>
      <c r="DB443" s="53">
        <f t="shared" si="985"/>
        <v>0</v>
      </c>
      <c r="DC443" s="53">
        <f t="shared" si="986"/>
        <v>0</v>
      </c>
      <c r="DD443" s="53">
        <f t="shared" si="987"/>
        <v>0</v>
      </c>
      <c r="DE443" s="10">
        <f t="shared" si="965"/>
        <v>0</v>
      </c>
      <c r="DF443" s="54">
        <f t="shared" si="966"/>
        <v>0</v>
      </c>
      <c r="DG443" s="10">
        <f t="shared" si="967"/>
        <v>0</v>
      </c>
      <c r="DH443" s="53" cm="1">
        <f t="array" aca="1" ref="DH443" ca="1">DE443*CELL("contents",$Q443)</f>
        <v>0</v>
      </c>
      <c r="DI443" s="53" cm="1">
        <f t="array" aca="1" ref="DI443" ca="1">DF443*CELL("contents",$Q443)</f>
        <v>0</v>
      </c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>
        <f t="shared" si="968"/>
        <v>0</v>
      </c>
      <c r="DW443" s="51">
        <f t="shared" si="969"/>
        <v>0</v>
      </c>
      <c r="DX443" s="53">
        <f t="shared" si="919"/>
        <v>0</v>
      </c>
      <c r="DY443" s="53">
        <f t="shared" si="920"/>
        <v>0</v>
      </c>
      <c r="DZ443" s="53">
        <f t="shared" si="921"/>
        <v>0</v>
      </c>
      <c r="EA443" s="53">
        <f t="shared" si="922"/>
        <v>0</v>
      </c>
      <c r="EB443" s="53">
        <f t="shared" si="923"/>
        <v>0</v>
      </c>
      <c r="EC443" s="53">
        <f t="shared" si="924"/>
        <v>0</v>
      </c>
      <c r="ED443" s="53">
        <f t="shared" si="925"/>
        <v>0</v>
      </c>
      <c r="EE443" s="53">
        <f t="shared" si="926"/>
        <v>0</v>
      </c>
      <c r="EF443" s="53">
        <f t="shared" si="927"/>
        <v>0</v>
      </c>
      <c r="EG443" s="53">
        <f t="shared" si="928"/>
        <v>0</v>
      </c>
      <c r="EH443" s="53">
        <f t="shared" si="929"/>
        <v>0</v>
      </c>
      <c r="EI443" s="53">
        <f t="shared" si="930"/>
        <v>0</v>
      </c>
      <c r="EJ443" s="10">
        <f t="shared" si="970"/>
        <v>0</v>
      </c>
      <c r="EK443" s="54">
        <f t="shared" si="971"/>
        <v>0</v>
      </c>
      <c r="EL443" s="10">
        <f t="shared" si="972"/>
        <v>0</v>
      </c>
      <c r="EM443" s="53" cm="1">
        <f t="array" aca="1" ref="EM443" ca="1">EJ443*CELL("contents",$Q443)</f>
        <v>0</v>
      </c>
      <c r="EN443" s="53" cm="1">
        <f t="array" aca="1" ref="EN443" ca="1">EK443*CELL("contents",$Q443)</f>
        <v>0</v>
      </c>
      <c r="EO443" s="11">
        <f t="shared" si="973"/>
        <v>69118.939440000016</v>
      </c>
      <c r="EP443" s="2">
        <v>1</v>
      </c>
      <c r="EQ443" s="2">
        <f t="shared" ref="EQ443:ET443" si="1031">EP443*1.0215</f>
        <v>1.0215000000000001</v>
      </c>
      <c r="ER443" s="2">
        <f t="shared" si="1031"/>
        <v>1.0434622500000001</v>
      </c>
      <c r="ES443" s="2">
        <f t="shared" si="1031"/>
        <v>1.0658966883750003</v>
      </c>
      <c r="ET443" s="2">
        <f t="shared" si="1031"/>
        <v>1.0888134671750629</v>
      </c>
      <c r="EU443" s="53">
        <f t="shared" si="932"/>
        <v>0</v>
      </c>
      <c r="EV443" s="53">
        <f t="shared" si="1021"/>
        <v>69118.939440000016</v>
      </c>
      <c r="EW443" s="69">
        <f t="shared" si="933"/>
        <v>0</v>
      </c>
      <c r="EX443" s="69">
        <f t="shared" si="934"/>
        <v>0</v>
      </c>
      <c r="EY443" s="9">
        <f t="shared" si="989"/>
        <v>0</v>
      </c>
      <c r="EZ443" s="9">
        <f t="shared" si="951"/>
        <v>0</v>
      </c>
      <c r="FA443" s="9">
        <f t="shared" si="952"/>
        <v>0</v>
      </c>
      <c r="FB443" s="9">
        <f t="shared" si="953"/>
        <v>0</v>
      </c>
      <c r="FC443" t="s">
        <v>1544</v>
      </c>
    </row>
    <row r="444" spans="1:159" x14ac:dyDescent="0.25">
      <c r="A444" s="2">
        <v>1.2</v>
      </c>
      <c r="B444" s="3" t="s">
        <v>998</v>
      </c>
      <c r="C444" s="4" t="s">
        <v>157</v>
      </c>
      <c r="D444" s="18" t="s">
        <v>999</v>
      </c>
      <c r="E444" s="33" t="s">
        <v>1009</v>
      </c>
      <c r="F444" s="2"/>
      <c r="G444" s="4" t="s">
        <v>267</v>
      </c>
      <c r="H444" s="6" t="s">
        <v>267</v>
      </c>
      <c r="I444" s="4"/>
      <c r="J444" s="7" t="s">
        <v>261</v>
      </c>
      <c r="K444" s="75"/>
      <c r="L444" s="80">
        <v>1</v>
      </c>
      <c r="M444" s="56">
        <v>0</v>
      </c>
      <c r="N444" s="86">
        <v>0.53</v>
      </c>
      <c r="O444" s="6" t="s">
        <v>155</v>
      </c>
      <c r="P444" s="2" t="s">
        <v>156</v>
      </c>
      <c r="Q444" s="200">
        <f>VLOOKUP(P444,Contingencies!$A$2:$D$7,4,FALSE)</f>
        <v>0.09</v>
      </c>
      <c r="R444" s="53">
        <f t="shared" si="894"/>
        <v>2093.04</v>
      </c>
      <c r="S444" s="67">
        <f t="shared" si="935"/>
        <v>1109.3112000000001</v>
      </c>
      <c r="T444" s="4" t="s">
        <v>1010</v>
      </c>
      <c r="U444" s="2"/>
      <c r="V444" s="2"/>
      <c r="W444" s="2"/>
      <c r="X444" s="2"/>
      <c r="Y444" s="2"/>
      <c r="Z444" s="2"/>
      <c r="AA444" s="2"/>
      <c r="AB444" s="2"/>
      <c r="AC444" s="14">
        <v>7600</v>
      </c>
      <c r="AD444" s="14"/>
      <c r="AE444" s="14">
        <v>7600</v>
      </c>
      <c r="AF444" s="4"/>
      <c r="AG444" s="2">
        <f t="shared" si="936"/>
        <v>0</v>
      </c>
      <c r="AH444" s="51">
        <f t="shared" si="954"/>
        <v>0</v>
      </c>
      <c r="AI444" s="53">
        <f t="shared" si="895"/>
        <v>0</v>
      </c>
      <c r="AJ444" s="53">
        <f t="shared" si="896"/>
        <v>0</v>
      </c>
      <c r="AK444" s="53">
        <f t="shared" si="897"/>
        <v>0</v>
      </c>
      <c r="AL444" s="53">
        <f t="shared" si="898"/>
        <v>0</v>
      </c>
      <c r="AM444" s="53">
        <f t="shared" si="899"/>
        <v>0</v>
      </c>
      <c r="AN444" s="53">
        <f t="shared" si="900"/>
        <v>0</v>
      </c>
      <c r="AO444" s="53">
        <f t="shared" si="901"/>
        <v>0</v>
      </c>
      <c r="AP444" s="53">
        <f t="shared" si="902"/>
        <v>0</v>
      </c>
      <c r="AQ444" s="53">
        <f t="shared" si="903"/>
        <v>7600</v>
      </c>
      <c r="AR444" s="53">
        <f t="shared" si="904"/>
        <v>0</v>
      </c>
      <c r="AS444" s="53">
        <f t="shared" si="905"/>
        <v>7600</v>
      </c>
      <c r="AT444" s="53">
        <f t="shared" si="906"/>
        <v>0</v>
      </c>
      <c r="AU444" s="10">
        <f t="shared" si="955"/>
        <v>15200</v>
      </c>
      <c r="AV444" s="54">
        <f t="shared" si="976"/>
        <v>8056</v>
      </c>
      <c r="AW444" s="10">
        <f t="shared" si="956"/>
        <v>23256</v>
      </c>
      <c r="AX444" s="53" cm="1">
        <f t="array" aca="1" ref="AX444" ca="1">AU444*CELL("contents",$Q444)</f>
        <v>1368</v>
      </c>
      <c r="AY444" s="53" cm="1">
        <f t="array" aca="1" ref="AY444" ca="1">AV444*CELL("contents",$Q444)</f>
        <v>725.04</v>
      </c>
      <c r="AZ444" s="4"/>
      <c r="BA444" s="4"/>
      <c r="BB444" s="4"/>
      <c r="BC444" s="4"/>
      <c r="BD444" s="4"/>
      <c r="BE444" s="2"/>
      <c r="BF444" s="2"/>
      <c r="BG444" s="2"/>
      <c r="BH444" s="2"/>
      <c r="BI444" s="2"/>
      <c r="BJ444" s="2"/>
      <c r="BK444" s="2"/>
      <c r="BL444" s="2">
        <f t="shared" si="957"/>
        <v>0</v>
      </c>
      <c r="BM444" s="51">
        <f t="shared" si="958"/>
        <v>0</v>
      </c>
      <c r="BN444" s="53">
        <f t="shared" si="907"/>
        <v>0</v>
      </c>
      <c r="BO444" s="53">
        <f t="shared" si="908"/>
        <v>0</v>
      </c>
      <c r="BP444" s="53">
        <f t="shared" si="909"/>
        <v>0</v>
      </c>
      <c r="BQ444" s="53">
        <f t="shared" si="910"/>
        <v>0</v>
      </c>
      <c r="BR444" s="53">
        <f t="shared" si="911"/>
        <v>0</v>
      </c>
      <c r="BS444" s="53">
        <f t="shared" si="912"/>
        <v>0</v>
      </c>
      <c r="BT444" s="53">
        <f t="shared" si="913"/>
        <v>0</v>
      </c>
      <c r="BU444" s="53">
        <f t="shared" si="914"/>
        <v>0</v>
      </c>
      <c r="BV444" s="53">
        <f t="shared" si="915"/>
        <v>0</v>
      </c>
      <c r="BW444" s="53">
        <f t="shared" si="916"/>
        <v>0</v>
      </c>
      <c r="BX444" s="53">
        <f t="shared" si="917"/>
        <v>0</v>
      </c>
      <c r="BY444" s="53">
        <f t="shared" si="918"/>
        <v>0</v>
      </c>
      <c r="BZ444" s="10">
        <f t="shared" si="959"/>
        <v>0</v>
      </c>
      <c r="CA444" s="54">
        <f t="shared" si="960"/>
        <v>0</v>
      </c>
      <c r="CB444" s="10">
        <f t="shared" si="961"/>
        <v>0</v>
      </c>
      <c r="CC444" s="53" cm="1">
        <f t="array" aca="1" ref="CC444" ca="1">BZ444*CELL("contents",$Q444)</f>
        <v>0</v>
      </c>
      <c r="CD444" s="53" cm="1">
        <f t="array" aca="1" ref="CD444" ca="1">CA444*CELL("contents",$Q444)</f>
        <v>0</v>
      </c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>
        <f t="shared" si="962"/>
        <v>0</v>
      </c>
      <c r="CR444" s="51">
        <f t="shared" si="963"/>
        <v>0</v>
      </c>
      <c r="CS444" s="53">
        <f t="shared" si="964"/>
        <v>0</v>
      </c>
      <c r="CT444" s="53">
        <f t="shared" si="977"/>
        <v>0</v>
      </c>
      <c r="CU444" s="53">
        <f t="shared" si="978"/>
        <v>0</v>
      </c>
      <c r="CV444" s="53">
        <f t="shared" si="979"/>
        <v>0</v>
      </c>
      <c r="CW444" s="53">
        <f t="shared" si="980"/>
        <v>0</v>
      </c>
      <c r="CX444" s="53">
        <f t="shared" si="981"/>
        <v>0</v>
      </c>
      <c r="CY444" s="53">
        <f t="shared" si="982"/>
        <v>0</v>
      </c>
      <c r="CZ444" s="53">
        <f t="shared" si="983"/>
        <v>0</v>
      </c>
      <c r="DA444" s="53">
        <f t="shared" si="984"/>
        <v>0</v>
      </c>
      <c r="DB444" s="53">
        <f t="shared" si="985"/>
        <v>0</v>
      </c>
      <c r="DC444" s="53">
        <f t="shared" si="986"/>
        <v>0</v>
      </c>
      <c r="DD444" s="53">
        <f t="shared" si="987"/>
        <v>0</v>
      </c>
      <c r="DE444" s="10">
        <f t="shared" si="965"/>
        <v>0</v>
      </c>
      <c r="DF444" s="54">
        <f t="shared" si="966"/>
        <v>0</v>
      </c>
      <c r="DG444" s="10">
        <f t="shared" si="967"/>
        <v>0</v>
      </c>
      <c r="DH444" s="53" cm="1">
        <f t="array" aca="1" ref="DH444" ca="1">DE444*CELL("contents",$Q444)</f>
        <v>0</v>
      </c>
      <c r="DI444" s="53" cm="1">
        <f t="array" aca="1" ref="DI444" ca="1">DF444*CELL("contents",$Q444)</f>
        <v>0</v>
      </c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>
        <f t="shared" si="968"/>
        <v>0</v>
      </c>
      <c r="DW444" s="51">
        <f t="shared" si="969"/>
        <v>0</v>
      </c>
      <c r="DX444" s="53">
        <f t="shared" si="919"/>
        <v>0</v>
      </c>
      <c r="DY444" s="53">
        <f t="shared" si="920"/>
        <v>0</v>
      </c>
      <c r="DZ444" s="53">
        <f t="shared" si="921"/>
        <v>0</v>
      </c>
      <c r="EA444" s="53">
        <f t="shared" si="922"/>
        <v>0</v>
      </c>
      <c r="EB444" s="53">
        <f t="shared" si="923"/>
        <v>0</v>
      </c>
      <c r="EC444" s="53">
        <f t="shared" si="924"/>
        <v>0</v>
      </c>
      <c r="ED444" s="53">
        <f t="shared" si="925"/>
        <v>0</v>
      </c>
      <c r="EE444" s="53">
        <f t="shared" si="926"/>
        <v>0</v>
      </c>
      <c r="EF444" s="53">
        <f t="shared" si="927"/>
        <v>0</v>
      </c>
      <c r="EG444" s="53">
        <f t="shared" si="928"/>
        <v>0</v>
      </c>
      <c r="EH444" s="53">
        <f t="shared" si="929"/>
        <v>0</v>
      </c>
      <c r="EI444" s="53">
        <f t="shared" si="930"/>
        <v>0</v>
      </c>
      <c r="EJ444" s="10">
        <f t="shared" si="970"/>
        <v>0</v>
      </c>
      <c r="EK444" s="54">
        <f t="shared" si="971"/>
        <v>0</v>
      </c>
      <c r="EL444" s="10">
        <f t="shared" si="972"/>
        <v>0</v>
      </c>
      <c r="EM444" s="53" cm="1">
        <f t="array" aca="1" ref="EM444" ca="1">EJ444*CELL("contents",$Q444)</f>
        <v>0</v>
      </c>
      <c r="EN444" s="53" cm="1">
        <f t="array" aca="1" ref="EN444" ca="1">EK444*CELL("contents",$Q444)</f>
        <v>0</v>
      </c>
      <c r="EO444" s="11">
        <f t="shared" si="973"/>
        <v>23256</v>
      </c>
      <c r="EP444" s="2">
        <v>1</v>
      </c>
      <c r="EQ444" s="2">
        <f t="shared" ref="EQ444:ET444" si="1032">EP444*1.0215</f>
        <v>1.0215000000000001</v>
      </c>
      <c r="ER444" s="2">
        <f t="shared" si="1032"/>
        <v>1.0434622500000001</v>
      </c>
      <c r="ES444" s="2">
        <f t="shared" si="1032"/>
        <v>1.0658966883750003</v>
      </c>
      <c r="ET444" s="2">
        <f t="shared" si="1032"/>
        <v>1.0888134671750629</v>
      </c>
      <c r="EU444" s="53">
        <f t="shared" si="932"/>
        <v>0</v>
      </c>
      <c r="EV444" s="53">
        <f t="shared" si="1021"/>
        <v>0</v>
      </c>
      <c r="EW444" s="69">
        <f t="shared" si="933"/>
        <v>0</v>
      </c>
      <c r="EX444" s="69">
        <f t="shared" si="934"/>
        <v>0</v>
      </c>
      <c r="EY444" s="9">
        <f t="shared" si="989"/>
        <v>0</v>
      </c>
      <c r="EZ444" s="9">
        <f t="shared" si="951"/>
        <v>0</v>
      </c>
      <c r="FA444" s="9">
        <f t="shared" si="952"/>
        <v>0</v>
      </c>
      <c r="FB444" s="9">
        <f t="shared" si="953"/>
        <v>0</v>
      </c>
      <c r="FC444" t="s">
        <v>1544</v>
      </c>
    </row>
    <row r="445" spans="1:159" x14ac:dyDescent="0.25">
      <c r="A445" s="18">
        <v>1.2</v>
      </c>
      <c r="B445" s="27" t="s">
        <v>998</v>
      </c>
      <c r="C445" s="14" t="s">
        <v>157</v>
      </c>
      <c r="D445" s="18" t="s">
        <v>999</v>
      </c>
      <c r="E445" s="33" t="s">
        <v>1009</v>
      </c>
      <c r="F445" s="18" t="s">
        <v>966</v>
      </c>
      <c r="G445" s="14" t="s">
        <v>257</v>
      </c>
      <c r="H445" s="31" t="s">
        <v>257</v>
      </c>
      <c r="I445" s="4"/>
      <c r="J445" s="32" t="s">
        <v>261</v>
      </c>
      <c r="K445" s="75"/>
      <c r="L445" s="80">
        <v>1</v>
      </c>
      <c r="M445" s="58">
        <v>0</v>
      </c>
      <c r="N445" s="87">
        <v>0.53</v>
      </c>
      <c r="O445" s="31" t="s">
        <v>155</v>
      </c>
      <c r="P445" s="18" t="s">
        <v>156</v>
      </c>
      <c r="Q445" s="200">
        <f>VLOOKUP(P445,Contingencies!$A$2:$D$7,4,FALSE)</f>
        <v>0.09</v>
      </c>
      <c r="R445" s="53">
        <f t="shared" si="894"/>
        <v>3470.04</v>
      </c>
      <c r="S445" s="67">
        <f t="shared" si="935"/>
        <v>1839.1212</v>
      </c>
      <c r="T445" s="14" t="s">
        <v>1011</v>
      </c>
      <c r="U445" s="2"/>
      <c r="V445" s="2"/>
      <c r="W445" s="2"/>
      <c r="X445" s="2"/>
      <c r="Y445" s="2"/>
      <c r="Z445" s="2"/>
      <c r="AA445" s="2"/>
      <c r="AB445" s="2"/>
      <c r="AC445" s="12"/>
      <c r="AD445" s="12">
        <v>12600</v>
      </c>
      <c r="AE445" s="12">
        <v>12600</v>
      </c>
      <c r="AF445" s="4"/>
      <c r="AG445" s="2">
        <f t="shared" si="936"/>
        <v>0</v>
      </c>
      <c r="AH445" s="51">
        <f t="shared" si="954"/>
        <v>0</v>
      </c>
      <c r="AI445" s="53">
        <f t="shared" si="895"/>
        <v>0</v>
      </c>
      <c r="AJ445" s="53">
        <f t="shared" si="896"/>
        <v>0</v>
      </c>
      <c r="AK445" s="53">
        <f t="shared" si="897"/>
        <v>0</v>
      </c>
      <c r="AL445" s="53">
        <f t="shared" si="898"/>
        <v>0</v>
      </c>
      <c r="AM445" s="53">
        <f t="shared" si="899"/>
        <v>0</v>
      </c>
      <c r="AN445" s="53">
        <f t="shared" si="900"/>
        <v>0</v>
      </c>
      <c r="AO445" s="53">
        <f t="shared" si="901"/>
        <v>0</v>
      </c>
      <c r="AP445" s="53">
        <f t="shared" si="902"/>
        <v>0</v>
      </c>
      <c r="AQ445" s="53">
        <f t="shared" si="903"/>
        <v>0</v>
      </c>
      <c r="AR445" s="53">
        <f t="shared" si="904"/>
        <v>12600</v>
      </c>
      <c r="AS445" s="53">
        <f t="shared" si="905"/>
        <v>12600</v>
      </c>
      <c r="AT445" s="53">
        <f t="shared" si="906"/>
        <v>0</v>
      </c>
      <c r="AU445" s="10">
        <f t="shared" si="955"/>
        <v>25200</v>
      </c>
      <c r="AV445" s="54">
        <f t="shared" si="976"/>
        <v>13356</v>
      </c>
      <c r="AW445" s="10">
        <f t="shared" si="956"/>
        <v>38556</v>
      </c>
      <c r="AX445" s="53" cm="1">
        <f t="array" aca="1" ref="AX445" ca="1">AU445*CELL("contents",$Q445)</f>
        <v>2268</v>
      </c>
      <c r="AY445" s="53" cm="1">
        <f t="array" aca="1" ref="AY445" ca="1">AV445*CELL("contents",$Q445)</f>
        <v>1202.04</v>
      </c>
      <c r="AZ445" s="4"/>
      <c r="BA445" s="4"/>
      <c r="BB445" s="4"/>
      <c r="BC445" s="4"/>
      <c r="BD445" s="4"/>
      <c r="BE445" s="2"/>
      <c r="BF445" s="2"/>
      <c r="BG445" s="2"/>
      <c r="BH445" s="2"/>
      <c r="BI445" s="2"/>
      <c r="BJ445" s="2"/>
      <c r="BK445" s="2"/>
      <c r="BL445" s="2">
        <f t="shared" si="957"/>
        <v>0</v>
      </c>
      <c r="BM445" s="51">
        <f t="shared" si="958"/>
        <v>0</v>
      </c>
      <c r="BN445" s="53">
        <f t="shared" si="907"/>
        <v>0</v>
      </c>
      <c r="BO445" s="53">
        <f t="shared" si="908"/>
        <v>0</v>
      </c>
      <c r="BP445" s="53">
        <f t="shared" si="909"/>
        <v>0</v>
      </c>
      <c r="BQ445" s="53">
        <f t="shared" si="910"/>
        <v>0</v>
      </c>
      <c r="BR445" s="53">
        <f t="shared" si="911"/>
        <v>0</v>
      </c>
      <c r="BS445" s="53">
        <f t="shared" si="912"/>
        <v>0</v>
      </c>
      <c r="BT445" s="53">
        <f t="shared" si="913"/>
        <v>0</v>
      </c>
      <c r="BU445" s="53">
        <f t="shared" si="914"/>
        <v>0</v>
      </c>
      <c r="BV445" s="53">
        <f t="shared" si="915"/>
        <v>0</v>
      </c>
      <c r="BW445" s="53">
        <f t="shared" si="916"/>
        <v>0</v>
      </c>
      <c r="BX445" s="53">
        <f t="shared" si="917"/>
        <v>0</v>
      </c>
      <c r="BY445" s="53">
        <f t="shared" si="918"/>
        <v>0</v>
      </c>
      <c r="BZ445" s="10">
        <f t="shared" si="959"/>
        <v>0</v>
      </c>
      <c r="CA445" s="54">
        <f t="shared" si="960"/>
        <v>0</v>
      </c>
      <c r="CB445" s="10">
        <f t="shared" si="961"/>
        <v>0</v>
      </c>
      <c r="CC445" s="53" cm="1">
        <f t="array" aca="1" ref="CC445" ca="1">BZ445*CELL("contents",$Q445)</f>
        <v>0</v>
      </c>
      <c r="CD445" s="53" cm="1">
        <f t="array" aca="1" ref="CD445" ca="1">CA445*CELL("contents",$Q445)</f>
        <v>0</v>
      </c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>
        <f t="shared" si="962"/>
        <v>0</v>
      </c>
      <c r="CR445" s="51">
        <f t="shared" si="963"/>
        <v>0</v>
      </c>
      <c r="CS445" s="53">
        <f t="shared" si="964"/>
        <v>0</v>
      </c>
      <c r="CT445" s="53">
        <f t="shared" si="977"/>
        <v>0</v>
      </c>
      <c r="CU445" s="53">
        <f t="shared" si="978"/>
        <v>0</v>
      </c>
      <c r="CV445" s="53">
        <f t="shared" si="979"/>
        <v>0</v>
      </c>
      <c r="CW445" s="53">
        <f t="shared" si="980"/>
        <v>0</v>
      </c>
      <c r="CX445" s="53">
        <f t="shared" si="981"/>
        <v>0</v>
      </c>
      <c r="CY445" s="53">
        <f t="shared" si="982"/>
        <v>0</v>
      </c>
      <c r="CZ445" s="53">
        <f t="shared" si="983"/>
        <v>0</v>
      </c>
      <c r="DA445" s="53">
        <f t="shared" si="984"/>
        <v>0</v>
      </c>
      <c r="DB445" s="53">
        <f t="shared" si="985"/>
        <v>0</v>
      </c>
      <c r="DC445" s="53">
        <f t="shared" si="986"/>
        <v>0</v>
      </c>
      <c r="DD445" s="53">
        <f t="shared" si="987"/>
        <v>0</v>
      </c>
      <c r="DE445" s="10">
        <f t="shared" si="965"/>
        <v>0</v>
      </c>
      <c r="DF445" s="54">
        <f t="shared" si="966"/>
        <v>0</v>
      </c>
      <c r="DG445" s="10">
        <f t="shared" si="967"/>
        <v>0</v>
      </c>
      <c r="DH445" s="53" cm="1">
        <f t="array" aca="1" ref="DH445" ca="1">DE445*CELL("contents",$Q445)</f>
        <v>0</v>
      </c>
      <c r="DI445" s="53" cm="1">
        <f t="array" aca="1" ref="DI445" ca="1">DF445*CELL("contents",$Q445)</f>
        <v>0</v>
      </c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>
        <f t="shared" si="968"/>
        <v>0</v>
      </c>
      <c r="DW445" s="51">
        <f t="shared" si="969"/>
        <v>0</v>
      </c>
      <c r="DX445" s="53">
        <f t="shared" si="919"/>
        <v>0</v>
      </c>
      <c r="DY445" s="53">
        <f t="shared" si="920"/>
        <v>0</v>
      </c>
      <c r="DZ445" s="53">
        <f t="shared" si="921"/>
        <v>0</v>
      </c>
      <c r="EA445" s="53">
        <f t="shared" si="922"/>
        <v>0</v>
      </c>
      <c r="EB445" s="53">
        <f t="shared" si="923"/>
        <v>0</v>
      </c>
      <c r="EC445" s="53">
        <f t="shared" si="924"/>
        <v>0</v>
      </c>
      <c r="ED445" s="53">
        <f t="shared" si="925"/>
        <v>0</v>
      </c>
      <c r="EE445" s="53">
        <f t="shared" si="926"/>
        <v>0</v>
      </c>
      <c r="EF445" s="53">
        <f t="shared" si="927"/>
        <v>0</v>
      </c>
      <c r="EG445" s="53">
        <f t="shared" si="928"/>
        <v>0</v>
      </c>
      <c r="EH445" s="53">
        <f t="shared" si="929"/>
        <v>0</v>
      </c>
      <c r="EI445" s="53">
        <f t="shared" si="930"/>
        <v>0</v>
      </c>
      <c r="EJ445" s="10">
        <f t="shared" si="970"/>
        <v>0</v>
      </c>
      <c r="EK445" s="54">
        <f t="shared" si="971"/>
        <v>0</v>
      </c>
      <c r="EL445" s="10">
        <f t="shared" si="972"/>
        <v>0</v>
      </c>
      <c r="EM445" s="53" cm="1">
        <f t="array" aca="1" ref="EM445" ca="1">EJ445*CELL("contents",$Q445)</f>
        <v>0</v>
      </c>
      <c r="EN445" s="53" cm="1">
        <f t="array" aca="1" ref="EN445" ca="1">EK445*CELL("contents",$Q445)</f>
        <v>0</v>
      </c>
      <c r="EO445" s="11">
        <f t="shared" si="973"/>
        <v>38556</v>
      </c>
      <c r="EP445" s="18">
        <v>1</v>
      </c>
      <c r="EQ445" s="2">
        <f t="shared" ref="EQ445:ET445" si="1033">EP445*1.0215</f>
        <v>1.0215000000000001</v>
      </c>
      <c r="ER445" s="2">
        <f t="shared" si="1033"/>
        <v>1.0434622500000001</v>
      </c>
      <c r="ES445" s="2">
        <f t="shared" si="1033"/>
        <v>1.0658966883750003</v>
      </c>
      <c r="ET445" s="2">
        <f t="shared" si="1033"/>
        <v>1.0888134671750629</v>
      </c>
      <c r="EU445" s="53">
        <f t="shared" si="932"/>
        <v>0</v>
      </c>
      <c r="EV445" s="53">
        <f t="shared" si="1021"/>
        <v>0</v>
      </c>
      <c r="EW445" s="69">
        <f t="shared" si="933"/>
        <v>0</v>
      </c>
      <c r="EX445" s="69">
        <f t="shared" si="934"/>
        <v>0</v>
      </c>
      <c r="EY445" s="9">
        <f t="shared" si="989"/>
        <v>0</v>
      </c>
      <c r="EZ445" s="9">
        <f t="shared" si="951"/>
        <v>0</v>
      </c>
      <c r="FA445" s="9">
        <f t="shared" si="952"/>
        <v>0</v>
      </c>
      <c r="FB445" s="9">
        <f t="shared" si="953"/>
        <v>0</v>
      </c>
      <c r="FC445" t="s">
        <v>1544</v>
      </c>
    </row>
    <row r="446" spans="1:159" x14ac:dyDescent="0.25">
      <c r="A446" s="2">
        <v>1.2</v>
      </c>
      <c r="B446" s="3" t="s">
        <v>1013</v>
      </c>
      <c r="C446" s="4" t="s">
        <v>157</v>
      </c>
      <c r="D446" s="2" t="s">
        <v>1014</v>
      </c>
      <c r="E446" s="33" t="s">
        <v>1015</v>
      </c>
      <c r="F446" s="3"/>
      <c r="G446" s="4" t="s">
        <v>151</v>
      </c>
      <c r="H446" s="6" t="s">
        <v>163</v>
      </c>
      <c r="I446" s="4" t="s">
        <v>167</v>
      </c>
      <c r="J446" s="7" t="s">
        <v>154</v>
      </c>
      <c r="K446" s="76">
        <v>85.185185185185205</v>
      </c>
      <c r="L446" s="81">
        <v>115</v>
      </c>
      <c r="M446" s="56">
        <v>0</v>
      </c>
      <c r="N446" s="86">
        <v>0</v>
      </c>
      <c r="O446" s="6" t="s">
        <v>1012</v>
      </c>
      <c r="P446" s="2" t="s">
        <v>173</v>
      </c>
      <c r="Q446" s="200">
        <f>VLOOKUP(P446,Contingencies!$A$2:$D$7,4,FALSE)</f>
        <v>0.125</v>
      </c>
      <c r="R446" s="53">
        <f t="shared" si="894"/>
        <v>50999.217468750023</v>
      </c>
      <c r="S446" s="67">
        <f t="shared" si="935"/>
        <v>0</v>
      </c>
      <c r="T446" s="4" t="s">
        <v>1016</v>
      </c>
      <c r="U446" s="2"/>
      <c r="V446" s="2"/>
      <c r="W446" s="2"/>
      <c r="X446" s="2"/>
      <c r="Y446" s="2"/>
      <c r="Z446" s="2"/>
      <c r="AA446" s="2"/>
      <c r="AB446" s="2"/>
      <c r="AC446" s="4"/>
      <c r="AD446" s="4"/>
      <c r="AE446" s="4"/>
      <c r="AF446" s="4"/>
      <c r="AG446" s="2">
        <f t="shared" si="936"/>
        <v>0</v>
      </c>
      <c r="AH446" s="51">
        <f t="shared" si="954"/>
        <v>0</v>
      </c>
      <c r="AI446" s="53">
        <f t="shared" si="895"/>
        <v>0</v>
      </c>
      <c r="AJ446" s="53">
        <f t="shared" si="896"/>
        <v>0</v>
      </c>
      <c r="AK446" s="53">
        <f t="shared" si="897"/>
        <v>0</v>
      </c>
      <c r="AL446" s="53">
        <f t="shared" si="898"/>
        <v>0</v>
      </c>
      <c r="AM446" s="53">
        <f t="shared" si="899"/>
        <v>0</v>
      </c>
      <c r="AN446" s="53">
        <f t="shared" si="900"/>
        <v>0</v>
      </c>
      <c r="AO446" s="53">
        <f t="shared" si="901"/>
        <v>0</v>
      </c>
      <c r="AP446" s="53">
        <f t="shared" si="902"/>
        <v>0</v>
      </c>
      <c r="AQ446" s="53">
        <f t="shared" si="903"/>
        <v>0</v>
      </c>
      <c r="AR446" s="53">
        <f t="shared" si="904"/>
        <v>0</v>
      </c>
      <c r="AS446" s="53">
        <f t="shared" si="905"/>
        <v>0</v>
      </c>
      <c r="AT446" s="53">
        <f t="shared" si="906"/>
        <v>0</v>
      </c>
      <c r="AU446" s="10">
        <f t="shared" si="955"/>
        <v>0</v>
      </c>
      <c r="AV446" s="54">
        <f t="shared" si="976"/>
        <v>0</v>
      </c>
      <c r="AW446" s="10">
        <f t="shared" si="956"/>
        <v>0</v>
      </c>
      <c r="AX446" s="53" cm="1">
        <f t="array" aca="1" ref="AX446" ca="1">AU446*CELL("contents",$Q446)</f>
        <v>0</v>
      </c>
      <c r="AY446" s="53" cm="1">
        <f t="array" aca="1" ref="AY446" ca="1">AV446*CELL("contents",$Q446)</f>
        <v>0</v>
      </c>
      <c r="AZ446" s="4"/>
      <c r="BA446" s="4">
        <v>1044</v>
      </c>
      <c r="BB446" s="4">
        <v>1818</v>
      </c>
      <c r="BC446" s="4">
        <v>1728</v>
      </c>
      <c r="BD446" s="4"/>
      <c r="BE446" s="2"/>
      <c r="BF446" s="2"/>
      <c r="BG446" s="2"/>
      <c r="BH446" s="2"/>
      <c r="BI446" s="2"/>
      <c r="BJ446" s="2"/>
      <c r="BK446" s="2"/>
      <c r="BL446" s="2">
        <f t="shared" si="957"/>
        <v>4590</v>
      </c>
      <c r="BM446" s="51">
        <f t="shared" si="958"/>
        <v>30.599999999999998</v>
      </c>
      <c r="BN446" s="53">
        <f t="shared" si="907"/>
        <v>0</v>
      </c>
      <c r="BO446" s="53">
        <f t="shared" si="908"/>
        <v>92798.576100000035</v>
      </c>
      <c r="BP446" s="53">
        <f t="shared" si="909"/>
        <v>161597.52045000007</v>
      </c>
      <c r="BQ446" s="53">
        <f t="shared" si="910"/>
        <v>153597.64320000005</v>
      </c>
      <c r="BR446" s="53">
        <f t="shared" si="911"/>
        <v>0</v>
      </c>
      <c r="BS446" s="53">
        <f t="shared" si="912"/>
        <v>0</v>
      </c>
      <c r="BT446" s="53">
        <f t="shared" si="913"/>
        <v>0</v>
      </c>
      <c r="BU446" s="53">
        <f t="shared" si="914"/>
        <v>0</v>
      </c>
      <c r="BV446" s="53">
        <f t="shared" si="915"/>
        <v>0</v>
      </c>
      <c r="BW446" s="53">
        <f t="shared" si="916"/>
        <v>0</v>
      </c>
      <c r="BX446" s="53">
        <f t="shared" si="917"/>
        <v>0</v>
      </c>
      <c r="BY446" s="53">
        <f t="shared" si="918"/>
        <v>0</v>
      </c>
      <c r="BZ446" s="10">
        <f t="shared" si="959"/>
        <v>407993.73975000018</v>
      </c>
      <c r="CA446" s="54">
        <f t="shared" si="960"/>
        <v>0</v>
      </c>
      <c r="CB446" s="10">
        <f t="shared" si="961"/>
        <v>407993.73975000018</v>
      </c>
      <c r="CC446" s="53" cm="1">
        <f t="array" aca="1" ref="CC446" ca="1">BZ446*CELL("contents",$Q446)</f>
        <v>50999.217468750023</v>
      </c>
      <c r="CD446" s="53" cm="1">
        <f t="array" aca="1" ref="CD446" ca="1">CA446*CELL("contents",$Q446)</f>
        <v>0</v>
      </c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>
        <f t="shared" si="962"/>
        <v>0</v>
      </c>
      <c r="CR446" s="51">
        <f t="shared" si="963"/>
        <v>0</v>
      </c>
      <c r="CS446" s="53">
        <f t="shared" si="964"/>
        <v>0</v>
      </c>
      <c r="CT446" s="53">
        <f t="shared" si="977"/>
        <v>0</v>
      </c>
      <c r="CU446" s="53">
        <f t="shared" si="978"/>
        <v>0</v>
      </c>
      <c r="CV446" s="53">
        <f t="shared" si="979"/>
        <v>0</v>
      </c>
      <c r="CW446" s="53">
        <f t="shared" si="980"/>
        <v>0</v>
      </c>
      <c r="CX446" s="53">
        <f t="shared" si="981"/>
        <v>0</v>
      </c>
      <c r="CY446" s="53">
        <f t="shared" si="982"/>
        <v>0</v>
      </c>
      <c r="CZ446" s="53">
        <f t="shared" si="983"/>
        <v>0</v>
      </c>
      <c r="DA446" s="53">
        <f t="shared" si="984"/>
        <v>0</v>
      </c>
      <c r="DB446" s="53">
        <f t="shared" si="985"/>
        <v>0</v>
      </c>
      <c r="DC446" s="53">
        <f t="shared" si="986"/>
        <v>0</v>
      </c>
      <c r="DD446" s="53">
        <f t="shared" si="987"/>
        <v>0</v>
      </c>
      <c r="DE446" s="10">
        <f t="shared" si="965"/>
        <v>0</v>
      </c>
      <c r="DF446" s="54">
        <f t="shared" si="966"/>
        <v>0</v>
      </c>
      <c r="DG446" s="10">
        <f t="shared" si="967"/>
        <v>0</v>
      </c>
      <c r="DH446" s="53" cm="1">
        <f t="array" aca="1" ref="DH446" ca="1">DE446*CELL("contents",$Q446)</f>
        <v>0</v>
      </c>
      <c r="DI446" s="53" cm="1">
        <f t="array" aca="1" ref="DI446" ca="1">DF446*CELL("contents",$Q446)</f>
        <v>0</v>
      </c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>
        <f t="shared" si="968"/>
        <v>0</v>
      </c>
      <c r="DW446" s="51">
        <f t="shared" si="969"/>
        <v>0</v>
      </c>
      <c r="DX446" s="53">
        <f t="shared" si="919"/>
        <v>0</v>
      </c>
      <c r="DY446" s="53">
        <f t="shared" si="920"/>
        <v>0</v>
      </c>
      <c r="DZ446" s="53">
        <f t="shared" si="921"/>
        <v>0</v>
      </c>
      <c r="EA446" s="53">
        <f t="shared" si="922"/>
        <v>0</v>
      </c>
      <c r="EB446" s="53">
        <f t="shared" si="923"/>
        <v>0</v>
      </c>
      <c r="EC446" s="53">
        <f t="shared" si="924"/>
        <v>0</v>
      </c>
      <c r="ED446" s="53">
        <f t="shared" si="925"/>
        <v>0</v>
      </c>
      <c r="EE446" s="53">
        <f t="shared" si="926"/>
        <v>0</v>
      </c>
      <c r="EF446" s="53">
        <f t="shared" si="927"/>
        <v>0</v>
      </c>
      <c r="EG446" s="53">
        <f t="shared" si="928"/>
        <v>0</v>
      </c>
      <c r="EH446" s="53">
        <f t="shared" si="929"/>
        <v>0</v>
      </c>
      <c r="EI446" s="53">
        <f t="shared" si="930"/>
        <v>0</v>
      </c>
      <c r="EJ446" s="10">
        <f t="shared" si="970"/>
        <v>0</v>
      </c>
      <c r="EK446" s="54">
        <f t="shared" si="971"/>
        <v>0</v>
      </c>
      <c r="EL446" s="10">
        <f t="shared" si="972"/>
        <v>0</v>
      </c>
      <c r="EM446" s="53" cm="1">
        <f t="array" aca="1" ref="EM446" ca="1">EJ446*CELL("contents",$Q446)</f>
        <v>0</v>
      </c>
      <c r="EN446" s="53" cm="1">
        <f t="array" aca="1" ref="EN446" ca="1">EK446*CELL("contents",$Q446)</f>
        <v>0</v>
      </c>
      <c r="EO446" s="11">
        <f t="shared" si="973"/>
        <v>407993.73975000018</v>
      </c>
      <c r="EP446" s="2">
        <v>1</v>
      </c>
      <c r="EQ446" s="2">
        <f t="shared" ref="EQ446:ET446" si="1034">EP446*1.0215</f>
        <v>1.0215000000000001</v>
      </c>
      <c r="ER446" s="2">
        <f t="shared" si="1034"/>
        <v>1.0434622500000001</v>
      </c>
      <c r="ES446" s="2">
        <f t="shared" si="1034"/>
        <v>1.0658966883750003</v>
      </c>
      <c r="ET446" s="2">
        <f t="shared" si="1034"/>
        <v>1.0888134671750629</v>
      </c>
      <c r="EU446" s="53">
        <f t="shared" si="932"/>
        <v>0</v>
      </c>
      <c r="EV446" s="53">
        <f t="shared" si="1021"/>
        <v>407993.73975000018</v>
      </c>
      <c r="EW446" s="69">
        <f t="shared" si="933"/>
        <v>0</v>
      </c>
      <c r="EX446" s="69">
        <f t="shared" si="934"/>
        <v>0</v>
      </c>
      <c r="EY446" s="9">
        <f t="shared" si="989"/>
        <v>0</v>
      </c>
      <c r="EZ446" s="9">
        <f t="shared" si="951"/>
        <v>0</v>
      </c>
      <c r="FA446" s="9">
        <f t="shared" si="952"/>
        <v>0</v>
      </c>
      <c r="FB446" s="9">
        <f t="shared" si="953"/>
        <v>0</v>
      </c>
      <c r="FC446" t="s">
        <v>1544</v>
      </c>
    </row>
    <row r="447" spans="1:159" x14ac:dyDescent="0.25">
      <c r="A447" s="2">
        <v>1.2</v>
      </c>
      <c r="B447" s="3" t="s">
        <v>1013</v>
      </c>
      <c r="C447" s="4" t="s">
        <v>157</v>
      </c>
      <c r="D447" s="2" t="s">
        <v>1014</v>
      </c>
      <c r="E447" s="33" t="s">
        <v>1017</v>
      </c>
      <c r="F447" s="3"/>
      <c r="G447" s="4" t="s">
        <v>151</v>
      </c>
      <c r="H447" s="6" t="s">
        <v>163</v>
      </c>
      <c r="I447" s="4" t="s">
        <v>269</v>
      </c>
      <c r="J447" s="7" t="s">
        <v>154</v>
      </c>
      <c r="K447" s="76">
        <v>57.037037037037003</v>
      </c>
      <c r="L447" s="81">
        <v>77</v>
      </c>
      <c r="M447" s="56">
        <v>0</v>
      </c>
      <c r="N447" s="86">
        <v>0</v>
      </c>
      <c r="O447" s="6" t="s">
        <v>1012</v>
      </c>
      <c r="P447" s="2" t="s">
        <v>173</v>
      </c>
      <c r="Q447" s="200">
        <f>VLOOKUP(P447,Contingencies!$A$2:$D$7,4,FALSE)</f>
        <v>0.125</v>
      </c>
      <c r="R447" s="53">
        <f t="shared" si="894"/>
        <v>10980.701077499994</v>
      </c>
      <c r="S447" s="67">
        <f t="shared" si="935"/>
        <v>0</v>
      </c>
      <c r="T447" s="4" t="s">
        <v>1018</v>
      </c>
      <c r="U447" s="2"/>
      <c r="V447" s="2"/>
      <c r="W447" s="2"/>
      <c r="X447" s="2"/>
      <c r="Y447" s="2"/>
      <c r="Z447" s="2"/>
      <c r="AA447" s="2"/>
      <c r="AB447" s="2"/>
      <c r="AC447" s="4"/>
      <c r="AD447" s="4"/>
      <c r="AE447" s="4"/>
      <c r="AF447" s="4"/>
      <c r="AG447" s="2">
        <f t="shared" si="936"/>
        <v>0</v>
      </c>
      <c r="AH447" s="51">
        <f t="shared" si="954"/>
        <v>0</v>
      </c>
      <c r="AI447" s="53">
        <f t="shared" si="895"/>
        <v>0</v>
      </c>
      <c r="AJ447" s="53">
        <f t="shared" si="896"/>
        <v>0</v>
      </c>
      <c r="AK447" s="53">
        <f t="shared" si="897"/>
        <v>0</v>
      </c>
      <c r="AL447" s="53">
        <f t="shared" si="898"/>
        <v>0</v>
      </c>
      <c r="AM447" s="53">
        <f t="shared" si="899"/>
        <v>0</v>
      </c>
      <c r="AN447" s="53">
        <f t="shared" si="900"/>
        <v>0</v>
      </c>
      <c r="AO447" s="53">
        <f t="shared" si="901"/>
        <v>0</v>
      </c>
      <c r="AP447" s="53">
        <f t="shared" si="902"/>
        <v>0</v>
      </c>
      <c r="AQ447" s="53">
        <f t="shared" si="903"/>
        <v>0</v>
      </c>
      <c r="AR447" s="53">
        <f t="shared" si="904"/>
        <v>0</v>
      </c>
      <c r="AS447" s="53">
        <f t="shared" si="905"/>
        <v>0</v>
      </c>
      <c r="AT447" s="53">
        <f t="shared" si="906"/>
        <v>0</v>
      </c>
      <c r="AU447" s="10">
        <f t="shared" si="955"/>
        <v>0</v>
      </c>
      <c r="AV447" s="54">
        <f t="shared" si="976"/>
        <v>0</v>
      </c>
      <c r="AW447" s="10">
        <f t="shared" si="956"/>
        <v>0</v>
      </c>
      <c r="AX447" s="53" cm="1">
        <f t="array" aca="1" ref="AX447" ca="1">AU447*CELL("contents",$Q447)</f>
        <v>0</v>
      </c>
      <c r="AY447" s="53" cm="1">
        <f t="array" aca="1" ref="AY447" ca="1">AV447*CELL("contents",$Q447)</f>
        <v>0</v>
      </c>
      <c r="AZ447" s="4"/>
      <c r="BA447" s="4">
        <v>279</v>
      </c>
      <c r="BB447" s="4">
        <v>549</v>
      </c>
      <c r="BC447" s="4">
        <v>648</v>
      </c>
      <c r="BD447" s="4"/>
      <c r="BE447" s="2"/>
      <c r="BF447" s="2"/>
      <c r="BG447" s="2"/>
      <c r="BH447" s="2"/>
      <c r="BI447" s="2"/>
      <c r="BJ447" s="2"/>
      <c r="BK447" s="2"/>
      <c r="BL447" s="2">
        <f t="shared" si="957"/>
        <v>1476</v>
      </c>
      <c r="BM447" s="51">
        <f t="shared" si="958"/>
        <v>9.84</v>
      </c>
      <c r="BN447" s="53">
        <f t="shared" si="907"/>
        <v>0</v>
      </c>
      <c r="BO447" s="53">
        <f t="shared" si="908"/>
        <v>16604.962604999993</v>
      </c>
      <c r="BP447" s="53">
        <f t="shared" si="909"/>
        <v>32674.281254999984</v>
      </c>
      <c r="BQ447" s="53">
        <f t="shared" si="910"/>
        <v>38566.364759999982</v>
      </c>
      <c r="BR447" s="53">
        <f t="shared" si="911"/>
        <v>0</v>
      </c>
      <c r="BS447" s="53">
        <f t="shared" si="912"/>
        <v>0</v>
      </c>
      <c r="BT447" s="53">
        <f t="shared" si="913"/>
        <v>0</v>
      </c>
      <c r="BU447" s="53">
        <f t="shared" si="914"/>
        <v>0</v>
      </c>
      <c r="BV447" s="53">
        <f t="shared" si="915"/>
        <v>0</v>
      </c>
      <c r="BW447" s="53">
        <f t="shared" si="916"/>
        <v>0</v>
      </c>
      <c r="BX447" s="53">
        <f t="shared" si="917"/>
        <v>0</v>
      </c>
      <c r="BY447" s="53">
        <f t="shared" si="918"/>
        <v>0</v>
      </c>
      <c r="BZ447" s="10">
        <f t="shared" si="959"/>
        <v>87845.608619999955</v>
      </c>
      <c r="CA447" s="54">
        <f t="shared" si="960"/>
        <v>0</v>
      </c>
      <c r="CB447" s="10">
        <f t="shared" si="961"/>
        <v>87845.608619999955</v>
      </c>
      <c r="CC447" s="53" cm="1">
        <f t="array" aca="1" ref="CC447" ca="1">BZ447*CELL("contents",$Q447)</f>
        <v>10980.701077499994</v>
      </c>
      <c r="CD447" s="53" cm="1">
        <f t="array" aca="1" ref="CD447" ca="1">CA447*CELL("contents",$Q447)</f>
        <v>0</v>
      </c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>
        <f t="shared" si="962"/>
        <v>0</v>
      </c>
      <c r="CR447" s="51">
        <f t="shared" si="963"/>
        <v>0</v>
      </c>
      <c r="CS447" s="53">
        <f t="shared" si="964"/>
        <v>0</v>
      </c>
      <c r="CT447" s="53">
        <f t="shared" si="977"/>
        <v>0</v>
      </c>
      <c r="CU447" s="53">
        <f t="shared" si="978"/>
        <v>0</v>
      </c>
      <c r="CV447" s="53">
        <f t="shared" si="979"/>
        <v>0</v>
      </c>
      <c r="CW447" s="53">
        <f t="shared" si="980"/>
        <v>0</v>
      </c>
      <c r="CX447" s="53">
        <f t="shared" si="981"/>
        <v>0</v>
      </c>
      <c r="CY447" s="53">
        <f t="shared" si="982"/>
        <v>0</v>
      </c>
      <c r="CZ447" s="53">
        <f t="shared" si="983"/>
        <v>0</v>
      </c>
      <c r="DA447" s="53">
        <f t="shared" si="984"/>
        <v>0</v>
      </c>
      <c r="DB447" s="53">
        <f t="shared" si="985"/>
        <v>0</v>
      </c>
      <c r="DC447" s="53">
        <f t="shared" si="986"/>
        <v>0</v>
      </c>
      <c r="DD447" s="53">
        <f t="shared" si="987"/>
        <v>0</v>
      </c>
      <c r="DE447" s="10">
        <f t="shared" si="965"/>
        <v>0</v>
      </c>
      <c r="DF447" s="54">
        <f t="shared" si="966"/>
        <v>0</v>
      </c>
      <c r="DG447" s="10">
        <f t="shared" si="967"/>
        <v>0</v>
      </c>
      <c r="DH447" s="53" cm="1">
        <f t="array" aca="1" ref="DH447" ca="1">DE447*CELL("contents",$Q447)</f>
        <v>0</v>
      </c>
      <c r="DI447" s="53" cm="1">
        <f t="array" aca="1" ref="DI447" ca="1">DF447*CELL("contents",$Q447)</f>
        <v>0</v>
      </c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>
        <f t="shared" si="968"/>
        <v>0</v>
      </c>
      <c r="DW447" s="51">
        <f t="shared" si="969"/>
        <v>0</v>
      </c>
      <c r="DX447" s="53">
        <f t="shared" si="919"/>
        <v>0</v>
      </c>
      <c r="DY447" s="53">
        <f t="shared" si="920"/>
        <v>0</v>
      </c>
      <c r="DZ447" s="53">
        <f t="shared" si="921"/>
        <v>0</v>
      </c>
      <c r="EA447" s="53">
        <f t="shared" si="922"/>
        <v>0</v>
      </c>
      <c r="EB447" s="53">
        <f t="shared" si="923"/>
        <v>0</v>
      </c>
      <c r="EC447" s="53">
        <f t="shared" si="924"/>
        <v>0</v>
      </c>
      <c r="ED447" s="53">
        <f t="shared" si="925"/>
        <v>0</v>
      </c>
      <c r="EE447" s="53">
        <f t="shared" si="926"/>
        <v>0</v>
      </c>
      <c r="EF447" s="53">
        <f t="shared" si="927"/>
        <v>0</v>
      </c>
      <c r="EG447" s="53">
        <f t="shared" si="928"/>
        <v>0</v>
      </c>
      <c r="EH447" s="53">
        <f t="shared" si="929"/>
        <v>0</v>
      </c>
      <c r="EI447" s="53">
        <f t="shared" si="930"/>
        <v>0</v>
      </c>
      <c r="EJ447" s="10">
        <f t="shared" si="970"/>
        <v>0</v>
      </c>
      <c r="EK447" s="54">
        <f t="shared" si="971"/>
        <v>0</v>
      </c>
      <c r="EL447" s="10">
        <f t="shared" si="972"/>
        <v>0</v>
      </c>
      <c r="EM447" s="53" cm="1">
        <f t="array" aca="1" ref="EM447" ca="1">EJ447*CELL("contents",$Q447)</f>
        <v>0</v>
      </c>
      <c r="EN447" s="53" cm="1">
        <f t="array" aca="1" ref="EN447" ca="1">EK447*CELL("contents",$Q447)</f>
        <v>0</v>
      </c>
      <c r="EO447" s="11">
        <f t="shared" si="973"/>
        <v>87845.608619999955</v>
      </c>
      <c r="EP447" s="2">
        <v>1</v>
      </c>
      <c r="EQ447" s="2">
        <f t="shared" ref="EQ447:ET447" si="1035">EP447*1.0215</f>
        <v>1.0215000000000001</v>
      </c>
      <c r="ER447" s="2">
        <f t="shared" si="1035"/>
        <v>1.0434622500000001</v>
      </c>
      <c r="ES447" s="2">
        <f t="shared" si="1035"/>
        <v>1.0658966883750003</v>
      </c>
      <c r="ET447" s="2">
        <f t="shared" si="1035"/>
        <v>1.0888134671750629</v>
      </c>
      <c r="EU447" s="53">
        <f t="shared" si="932"/>
        <v>0</v>
      </c>
      <c r="EV447" s="53">
        <f t="shared" si="1021"/>
        <v>87845.608619999955</v>
      </c>
      <c r="EW447" s="69">
        <f t="shared" si="933"/>
        <v>0</v>
      </c>
      <c r="EX447" s="69">
        <f t="shared" si="934"/>
        <v>0</v>
      </c>
      <c r="EY447" s="9">
        <f t="shared" si="989"/>
        <v>0</v>
      </c>
      <c r="EZ447" s="9">
        <f t="shared" si="951"/>
        <v>0</v>
      </c>
      <c r="FA447" s="9">
        <f t="shared" si="952"/>
        <v>0</v>
      </c>
      <c r="FB447" s="9">
        <f t="shared" si="953"/>
        <v>0</v>
      </c>
      <c r="FC447" t="s">
        <v>1544</v>
      </c>
    </row>
    <row r="448" spans="1:159" x14ac:dyDescent="0.25">
      <c r="A448" s="2">
        <v>1.2</v>
      </c>
      <c r="B448" s="3" t="s">
        <v>1013</v>
      </c>
      <c r="C448" s="4" t="s">
        <v>147</v>
      </c>
      <c r="D448" s="2" t="s">
        <v>1014</v>
      </c>
      <c r="E448" s="33" t="s">
        <v>1019</v>
      </c>
      <c r="F448" s="3" t="s">
        <v>242</v>
      </c>
      <c r="G448" s="4" t="s">
        <v>151</v>
      </c>
      <c r="H448" s="6" t="s">
        <v>163</v>
      </c>
      <c r="I448" s="4" t="s">
        <v>1003</v>
      </c>
      <c r="J448" s="7" t="s">
        <v>154</v>
      </c>
      <c r="K448" s="76">
        <v>34.074074074074097</v>
      </c>
      <c r="L448" s="81">
        <v>46</v>
      </c>
      <c r="M448" s="56">
        <v>0.35</v>
      </c>
      <c r="N448" s="86">
        <v>0.53</v>
      </c>
      <c r="O448" s="6" t="s">
        <v>1012</v>
      </c>
      <c r="P448" s="2" t="s">
        <v>156</v>
      </c>
      <c r="Q448" s="200">
        <f>VLOOKUP(P448,Contingencies!$A$2:$D$7,4,FALSE)</f>
        <v>0.09</v>
      </c>
      <c r="R448" s="53">
        <f t="shared" si="894"/>
        <v>1963.0210794331513</v>
      </c>
      <c r="S448" s="67">
        <f t="shared" si="935"/>
        <v>1040.4011720995702</v>
      </c>
      <c r="T448" s="4" t="s">
        <v>1020</v>
      </c>
      <c r="U448" s="2"/>
      <c r="V448" s="2"/>
      <c r="W448" s="2"/>
      <c r="X448" s="2"/>
      <c r="Y448" s="2"/>
      <c r="Z448" s="2"/>
      <c r="AA448" s="2"/>
      <c r="AB448" s="2"/>
      <c r="AC448" s="4"/>
      <c r="AD448" s="4"/>
      <c r="AE448" s="4"/>
      <c r="AF448" s="4"/>
      <c r="AG448" s="2">
        <f t="shared" si="936"/>
        <v>0</v>
      </c>
      <c r="AH448" s="51">
        <f t="shared" si="954"/>
        <v>0</v>
      </c>
      <c r="AI448" s="53">
        <f t="shared" si="895"/>
        <v>0</v>
      </c>
      <c r="AJ448" s="53">
        <f t="shared" si="896"/>
        <v>0</v>
      </c>
      <c r="AK448" s="53">
        <f t="shared" si="897"/>
        <v>0</v>
      </c>
      <c r="AL448" s="53">
        <f t="shared" si="898"/>
        <v>0</v>
      </c>
      <c r="AM448" s="53">
        <f t="shared" si="899"/>
        <v>0</v>
      </c>
      <c r="AN448" s="53">
        <f t="shared" si="900"/>
        <v>0</v>
      </c>
      <c r="AO448" s="53">
        <f t="shared" si="901"/>
        <v>0</v>
      </c>
      <c r="AP448" s="53">
        <f t="shared" si="902"/>
        <v>0</v>
      </c>
      <c r="AQ448" s="53">
        <f t="shared" si="903"/>
        <v>0</v>
      </c>
      <c r="AR448" s="53">
        <f t="shared" si="904"/>
        <v>0</v>
      </c>
      <c r="AS448" s="53">
        <f t="shared" si="905"/>
        <v>0</v>
      </c>
      <c r="AT448" s="53">
        <f t="shared" si="906"/>
        <v>0</v>
      </c>
      <c r="AU448" s="10">
        <f t="shared" si="955"/>
        <v>0</v>
      </c>
      <c r="AV448" s="54">
        <f t="shared" si="976"/>
        <v>0</v>
      </c>
      <c r="AW448" s="10">
        <f t="shared" si="956"/>
        <v>0</v>
      </c>
      <c r="AX448" s="53" cm="1">
        <f t="array" aca="1" ref="AX448" ca="1">AU448*CELL("contents",$Q448)</f>
        <v>0</v>
      </c>
      <c r="AY448" s="53" cm="1">
        <f t="array" aca="1" ref="AY448" ca="1">AV448*CELL("contents",$Q448)</f>
        <v>0</v>
      </c>
      <c r="AZ448" s="4"/>
      <c r="BA448" s="4">
        <v>162</v>
      </c>
      <c r="BB448" s="4">
        <v>135</v>
      </c>
      <c r="BC448" s="4"/>
      <c r="BD448" s="4"/>
      <c r="BE448" s="2"/>
      <c r="BF448" s="2"/>
      <c r="BG448" s="2"/>
      <c r="BH448" s="2"/>
      <c r="BI448" s="2"/>
      <c r="BJ448" s="2"/>
      <c r="BK448" s="2"/>
      <c r="BL448" s="2">
        <f t="shared" si="957"/>
        <v>297</v>
      </c>
      <c r="BM448" s="51">
        <f t="shared" si="958"/>
        <v>1.98</v>
      </c>
      <c r="BN448" s="53">
        <f t="shared" si="907"/>
        <v>0</v>
      </c>
      <c r="BO448" s="53">
        <f t="shared" si="908"/>
        <v>7775.8806870000071</v>
      </c>
      <c r="BP448" s="53">
        <f t="shared" si="909"/>
        <v>6479.9005725000043</v>
      </c>
      <c r="BQ448" s="53">
        <f t="shared" si="910"/>
        <v>0</v>
      </c>
      <c r="BR448" s="53">
        <f t="shared" si="911"/>
        <v>0</v>
      </c>
      <c r="BS448" s="53">
        <f t="shared" si="912"/>
        <v>0</v>
      </c>
      <c r="BT448" s="53">
        <f t="shared" si="913"/>
        <v>0</v>
      </c>
      <c r="BU448" s="53">
        <f t="shared" si="914"/>
        <v>0</v>
      </c>
      <c r="BV448" s="53">
        <f t="shared" si="915"/>
        <v>0</v>
      </c>
      <c r="BW448" s="53">
        <f t="shared" si="916"/>
        <v>0</v>
      </c>
      <c r="BX448" s="53">
        <f t="shared" si="917"/>
        <v>0</v>
      </c>
      <c r="BY448" s="53">
        <f t="shared" si="918"/>
        <v>0</v>
      </c>
      <c r="BZ448" s="10">
        <f t="shared" si="959"/>
        <v>14255.78125950001</v>
      </c>
      <c r="CA448" s="54">
        <f t="shared" si="960"/>
        <v>7555.564067535006</v>
      </c>
      <c r="CB448" s="10">
        <f t="shared" si="961"/>
        <v>21811.345327035015</v>
      </c>
      <c r="CC448" s="53" cm="1">
        <f t="array" aca="1" ref="CC448" ca="1">BZ448*CELL("contents",$Q448)</f>
        <v>1283.020313355001</v>
      </c>
      <c r="CD448" s="53" cm="1">
        <f t="array" aca="1" ref="CD448" ca="1">CA448*CELL("contents",$Q448)</f>
        <v>680.00076607815049</v>
      </c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>
        <f t="shared" si="962"/>
        <v>0</v>
      </c>
      <c r="CR448" s="51">
        <f t="shared" si="963"/>
        <v>0</v>
      </c>
      <c r="CS448" s="53">
        <f t="shared" si="964"/>
        <v>0</v>
      </c>
      <c r="CT448" s="53">
        <f t="shared" si="977"/>
        <v>0</v>
      </c>
      <c r="CU448" s="53">
        <f t="shared" si="978"/>
        <v>0</v>
      </c>
      <c r="CV448" s="53">
        <f t="shared" si="979"/>
        <v>0</v>
      </c>
      <c r="CW448" s="53">
        <f t="shared" si="980"/>
        <v>0</v>
      </c>
      <c r="CX448" s="53">
        <f t="shared" si="981"/>
        <v>0</v>
      </c>
      <c r="CY448" s="53">
        <f t="shared" si="982"/>
        <v>0</v>
      </c>
      <c r="CZ448" s="53">
        <f t="shared" si="983"/>
        <v>0</v>
      </c>
      <c r="DA448" s="53">
        <f t="shared" si="984"/>
        <v>0</v>
      </c>
      <c r="DB448" s="53">
        <f t="shared" si="985"/>
        <v>0</v>
      </c>
      <c r="DC448" s="53">
        <f t="shared" si="986"/>
        <v>0</v>
      </c>
      <c r="DD448" s="53">
        <f t="shared" si="987"/>
        <v>0</v>
      </c>
      <c r="DE448" s="10">
        <f t="shared" si="965"/>
        <v>0</v>
      </c>
      <c r="DF448" s="54">
        <f t="shared" si="966"/>
        <v>0</v>
      </c>
      <c r="DG448" s="10">
        <f t="shared" si="967"/>
        <v>0</v>
      </c>
      <c r="DH448" s="53" cm="1">
        <f t="array" aca="1" ref="DH448" ca="1">DE448*CELL("contents",$Q448)</f>
        <v>0</v>
      </c>
      <c r="DI448" s="53" cm="1">
        <f t="array" aca="1" ref="DI448" ca="1">DF448*CELL("contents",$Q448)</f>
        <v>0</v>
      </c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>
        <f t="shared" si="968"/>
        <v>0</v>
      </c>
      <c r="DW448" s="51">
        <f t="shared" si="969"/>
        <v>0</v>
      </c>
      <c r="DX448" s="53">
        <f t="shared" si="919"/>
        <v>0</v>
      </c>
      <c r="DY448" s="53">
        <f t="shared" si="920"/>
        <v>0</v>
      </c>
      <c r="DZ448" s="53">
        <f t="shared" si="921"/>
        <v>0</v>
      </c>
      <c r="EA448" s="53">
        <f t="shared" si="922"/>
        <v>0</v>
      </c>
      <c r="EB448" s="53">
        <f t="shared" si="923"/>
        <v>0</v>
      </c>
      <c r="EC448" s="53">
        <f t="shared" si="924"/>
        <v>0</v>
      </c>
      <c r="ED448" s="53">
        <f t="shared" si="925"/>
        <v>0</v>
      </c>
      <c r="EE448" s="53">
        <f t="shared" si="926"/>
        <v>0</v>
      </c>
      <c r="EF448" s="53">
        <f t="shared" si="927"/>
        <v>0</v>
      </c>
      <c r="EG448" s="53">
        <f t="shared" si="928"/>
        <v>0</v>
      </c>
      <c r="EH448" s="53">
        <f t="shared" si="929"/>
        <v>0</v>
      </c>
      <c r="EI448" s="53">
        <f t="shared" si="930"/>
        <v>0</v>
      </c>
      <c r="EJ448" s="10">
        <f t="shared" si="970"/>
        <v>0</v>
      </c>
      <c r="EK448" s="54">
        <f t="shared" si="971"/>
        <v>0</v>
      </c>
      <c r="EL448" s="10">
        <f t="shared" si="972"/>
        <v>0</v>
      </c>
      <c r="EM448" s="53" cm="1">
        <f t="array" aca="1" ref="EM448" ca="1">EJ448*CELL("contents",$Q448)</f>
        <v>0</v>
      </c>
      <c r="EN448" s="53" cm="1">
        <f t="array" aca="1" ref="EN448" ca="1">EK448*CELL("contents",$Q448)</f>
        <v>0</v>
      </c>
      <c r="EO448" s="11">
        <f t="shared" si="973"/>
        <v>21811.345327035015</v>
      </c>
      <c r="EP448" s="2">
        <v>1</v>
      </c>
      <c r="EQ448" s="2">
        <f t="shared" ref="EQ448:ET448" si="1036">EP448*1.0215</f>
        <v>1.0215000000000001</v>
      </c>
      <c r="ER448" s="2">
        <f t="shared" si="1036"/>
        <v>1.0434622500000001</v>
      </c>
      <c r="ES448" s="2">
        <f t="shared" si="1036"/>
        <v>1.0658966883750003</v>
      </c>
      <c r="ET448" s="2">
        <f t="shared" si="1036"/>
        <v>1.0888134671750629</v>
      </c>
      <c r="EU448" s="53">
        <f t="shared" si="932"/>
        <v>0</v>
      </c>
      <c r="EV448" s="53">
        <f t="shared" si="1021"/>
        <v>10559.83797000001</v>
      </c>
      <c r="EW448" s="69">
        <f t="shared" si="933"/>
        <v>0</v>
      </c>
      <c r="EX448" s="69">
        <f t="shared" si="934"/>
        <v>0</v>
      </c>
      <c r="EY448" s="9">
        <f t="shared" si="989"/>
        <v>0</v>
      </c>
      <c r="EZ448" s="9">
        <f t="shared" si="951"/>
        <v>3695.9432895000032</v>
      </c>
      <c r="FA448" s="9">
        <f t="shared" si="952"/>
        <v>0</v>
      </c>
      <c r="FB448" s="9">
        <f t="shared" si="953"/>
        <v>0</v>
      </c>
      <c r="FC448" t="s">
        <v>1544</v>
      </c>
    </row>
    <row r="449" spans="1:159" ht="25.5" x14ac:dyDescent="0.25">
      <c r="A449" s="2">
        <v>1.2</v>
      </c>
      <c r="B449" s="3" t="s">
        <v>1021</v>
      </c>
      <c r="C449" s="4" t="s">
        <v>157</v>
      </c>
      <c r="D449" s="18" t="s">
        <v>1022</v>
      </c>
      <c r="E449" s="33" t="s">
        <v>1023</v>
      </c>
      <c r="F449" s="3"/>
      <c r="G449" s="4" t="s">
        <v>151</v>
      </c>
      <c r="H449" s="6" t="s">
        <v>163</v>
      </c>
      <c r="I449" s="4" t="s">
        <v>167</v>
      </c>
      <c r="J449" s="7" t="s">
        <v>261</v>
      </c>
      <c r="K449" s="75">
        <v>115</v>
      </c>
      <c r="L449" s="82">
        <v>115</v>
      </c>
      <c r="M449" s="57">
        <v>0</v>
      </c>
      <c r="N449" s="86">
        <v>0</v>
      </c>
      <c r="O449" s="6" t="s">
        <v>155</v>
      </c>
      <c r="P449" s="2" t="s">
        <v>156</v>
      </c>
      <c r="Q449" s="200">
        <f>VLOOKUP(P449,Contingencies!$A$2:$D$7,4,FALSE)</f>
        <v>0.09</v>
      </c>
      <c r="R449" s="53">
        <f t="shared" si="894"/>
        <v>706.04996637960016</v>
      </c>
      <c r="S449" s="67">
        <f t="shared" si="935"/>
        <v>0</v>
      </c>
      <c r="T449" s="4" t="s">
        <v>1001</v>
      </c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>
        <f t="shared" si="936"/>
        <v>0</v>
      </c>
      <c r="AH449" s="51">
        <f t="shared" si="954"/>
        <v>0</v>
      </c>
      <c r="AI449" s="53">
        <f t="shared" si="895"/>
        <v>0</v>
      </c>
      <c r="AJ449" s="53">
        <f t="shared" si="896"/>
        <v>0</v>
      </c>
      <c r="AK449" s="53">
        <f t="shared" si="897"/>
        <v>0</v>
      </c>
      <c r="AL449" s="53">
        <f t="shared" si="898"/>
        <v>0</v>
      </c>
      <c r="AM449" s="53">
        <f t="shared" si="899"/>
        <v>0</v>
      </c>
      <c r="AN449" s="53">
        <f t="shared" si="900"/>
        <v>0</v>
      </c>
      <c r="AO449" s="53">
        <f t="shared" si="901"/>
        <v>0</v>
      </c>
      <c r="AP449" s="53">
        <f t="shared" si="902"/>
        <v>0</v>
      </c>
      <c r="AQ449" s="53">
        <f t="shared" si="903"/>
        <v>0</v>
      </c>
      <c r="AR449" s="53">
        <f t="shared" si="904"/>
        <v>0</v>
      </c>
      <c r="AS449" s="53">
        <f t="shared" si="905"/>
        <v>0</v>
      </c>
      <c r="AT449" s="53">
        <f t="shared" si="906"/>
        <v>0</v>
      </c>
      <c r="AU449" s="10">
        <f t="shared" si="955"/>
        <v>0</v>
      </c>
      <c r="AV449" s="54">
        <f t="shared" si="976"/>
        <v>0</v>
      </c>
      <c r="AW449" s="10">
        <f t="shared" si="956"/>
        <v>0</v>
      </c>
      <c r="AX449" s="53" cm="1">
        <f t="array" aca="1" ref="AX449" ca="1">AU449*CELL("contents",$Q449)</f>
        <v>0</v>
      </c>
      <c r="AY449" s="53" cm="1">
        <f t="array" aca="1" ref="AY449" ca="1">AV449*CELL("contents",$Q449)</f>
        <v>0</v>
      </c>
      <c r="AZ449" s="2"/>
      <c r="BA449" s="18"/>
      <c r="BB449" s="18"/>
      <c r="BC449" s="18"/>
      <c r="BD449" s="18"/>
      <c r="BE449" s="2"/>
      <c r="BF449" s="2"/>
      <c r="BG449" s="2"/>
      <c r="BH449" s="2"/>
      <c r="BI449" s="4"/>
      <c r="BJ449" s="4"/>
      <c r="BK449" s="4"/>
      <c r="BL449" s="2">
        <f t="shared" si="957"/>
        <v>0</v>
      </c>
      <c r="BM449" s="51">
        <f t="shared" si="958"/>
        <v>0</v>
      </c>
      <c r="BN449" s="53">
        <f t="shared" si="907"/>
        <v>0</v>
      </c>
      <c r="BO449" s="53">
        <f t="shared" si="908"/>
        <v>0</v>
      </c>
      <c r="BP449" s="53">
        <f t="shared" si="909"/>
        <v>0</v>
      </c>
      <c r="BQ449" s="53">
        <f t="shared" si="910"/>
        <v>0</v>
      </c>
      <c r="BR449" s="53">
        <f t="shared" si="911"/>
        <v>0</v>
      </c>
      <c r="BS449" s="53">
        <f t="shared" si="912"/>
        <v>0</v>
      </c>
      <c r="BT449" s="53">
        <f t="shared" si="913"/>
        <v>0</v>
      </c>
      <c r="BU449" s="53">
        <f t="shared" si="914"/>
        <v>0</v>
      </c>
      <c r="BV449" s="53">
        <f t="shared" si="915"/>
        <v>0</v>
      </c>
      <c r="BW449" s="53">
        <f t="shared" si="916"/>
        <v>0</v>
      </c>
      <c r="BX449" s="53">
        <f t="shared" si="917"/>
        <v>0</v>
      </c>
      <c r="BY449" s="53">
        <f t="shared" si="918"/>
        <v>0</v>
      </c>
      <c r="BZ449" s="10">
        <f t="shared" si="959"/>
        <v>0</v>
      </c>
      <c r="CA449" s="54">
        <f t="shared" si="960"/>
        <v>0</v>
      </c>
      <c r="CB449" s="10">
        <f t="shared" si="961"/>
        <v>0</v>
      </c>
      <c r="CC449" s="53" cm="1">
        <f t="array" aca="1" ref="CC449" ca="1">BZ449*CELL("contents",$Q449)</f>
        <v>0</v>
      </c>
      <c r="CD449" s="53" cm="1">
        <f t="array" aca="1" ref="CD449" ca="1">CA449*CELL("contents",$Q449)</f>
        <v>0</v>
      </c>
      <c r="CE449" s="4"/>
      <c r="CF449" s="14">
        <v>40</v>
      </c>
      <c r="CG449" s="14"/>
      <c r="CH449" s="14"/>
      <c r="CI449" s="14">
        <v>24</v>
      </c>
      <c r="CJ449" s="2"/>
      <c r="CK449" s="2"/>
      <c r="CL449" s="2"/>
      <c r="CM449" s="2"/>
      <c r="CN449" s="2"/>
      <c r="CO449" s="2"/>
      <c r="CP449" s="2"/>
      <c r="CQ449" s="2">
        <f t="shared" si="962"/>
        <v>64</v>
      </c>
      <c r="CR449" s="51">
        <f t="shared" si="963"/>
        <v>0.42666666666666664</v>
      </c>
      <c r="CS449" s="53">
        <f t="shared" si="964"/>
        <v>0</v>
      </c>
      <c r="CT449" s="53">
        <f t="shared" si="977"/>
        <v>4903.1247665250012</v>
      </c>
      <c r="CU449" s="53">
        <f t="shared" si="978"/>
        <v>0</v>
      </c>
      <c r="CV449" s="53">
        <f t="shared" si="979"/>
        <v>0</v>
      </c>
      <c r="CW449" s="53">
        <f t="shared" si="980"/>
        <v>2941.8748599150008</v>
      </c>
      <c r="CX449" s="53">
        <f t="shared" si="981"/>
        <v>0</v>
      </c>
      <c r="CY449" s="53">
        <f t="shared" si="982"/>
        <v>0</v>
      </c>
      <c r="CZ449" s="53">
        <f t="shared" si="983"/>
        <v>0</v>
      </c>
      <c r="DA449" s="53">
        <f t="shared" si="984"/>
        <v>0</v>
      </c>
      <c r="DB449" s="53">
        <f t="shared" si="985"/>
        <v>0</v>
      </c>
      <c r="DC449" s="53">
        <f t="shared" si="986"/>
        <v>0</v>
      </c>
      <c r="DD449" s="53">
        <f t="shared" si="987"/>
        <v>0</v>
      </c>
      <c r="DE449" s="10">
        <f t="shared" si="965"/>
        <v>7844.9996264400015</v>
      </c>
      <c r="DF449" s="54">
        <f t="shared" si="966"/>
        <v>0</v>
      </c>
      <c r="DG449" s="10">
        <f t="shared" si="967"/>
        <v>7844.9996264400015</v>
      </c>
      <c r="DH449" s="53" cm="1">
        <f t="array" aca="1" ref="DH449" ca="1">DE449*CELL("contents",$Q449)</f>
        <v>706.04996637960016</v>
      </c>
      <c r="DI449" s="53" cm="1">
        <f t="array" aca="1" ref="DI449" ca="1">DF449*CELL("contents",$Q449)</f>
        <v>0</v>
      </c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>
        <f t="shared" si="968"/>
        <v>0</v>
      </c>
      <c r="DW449" s="51">
        <f t="shared" si="969"/>
        <v>0</v>
      </c>
      <c r="DX449" s="53">
        <f t="shared" si="919"/>
        <v>0</v>
      </c>
      <c r="DY449" s="53">
        <f t="shared" si="920"/>
        <v>0</v>
      </c>
      <c r="DZ449" s="53">
        <f t="shared" si="921"/>
        <v>0</v>
      </c>
      <c r="EA449" s="53">
        <f t="shared" si="922"/>
        <v>0</v>
      </c>
      <c r="EB449" s="53">
        <f t="shared" si="923"/>
        <v>0</v>
      </c>
      <c r="EC449" s="53">
        <f t="shared" si="924"/>
        <v>0</v>
      </c>
      <c r="ED449" s="53">
        <f t="shared" si="925"/>
        <v>0</v>
      </c>
      <c r="EE449" s="53">
        <f t="shared" si="926"/>
        <v>0</v>
      </c>
      <c r="EF449" s="53">
        <f t="shared" si="927"/>
        <v>0</v>
      </c>
      <c r="EG449" s="53">
        <f t="shared" si="928"/>
        <v>0</v>
      </c>
      <c r="EH449" s="53">
        <f t="shared" si="929"/>
        <v>0</v>
      </c>
      <c r="EI449" s="53">
        <f t="shared" si="930"/>
        <v>0</v>
      </c>
      <c r="EJ449" s="10">
        <f t="shared" si="970"/>
        <v>0</v>
      </c>
      <c r="EK449" s="54">
        <f t="shared" si="971"/>
        <v>0</v>
      </c>
      <c r="EL449" s="10">
        <f t="shared" si="972"/>
        <v>0</v>
      </c>
      <c r="EM449" s="53" cm="1">
        <f t="array" aca="1" ref="EM449" ca="1">EJ449*CELL("contents",$Q449)</f>
        <v>0</v>
      </c>
      <c r="EN449" s="53" cm="1">
        <f t="array" aca="1" ref="EN449" ca="1">EK449*CELL("contents",$Q449)</f>
        <v>0</v>
      </c>
      <c r="EO449" s="11">
        <f t="shared" si="973"/>
        <v>7844.9996264400015</v>
      </c>
      <c r="EP449" s="2">
        <v>1</v>
      </c>
      <c r="EQ449" s="2">
        <f t="shared" ref="EQ449:ET449" si="1037">EP449*1.0215</f>
        <v>1.0215000000000001</v>
      </c>
      <c r="ER449" s="2">
        <f t="shared" si="1037"/>
        <v>1.0434622500000001</v>
      </c>
      <c r="ES449" s="2">
        <f t="shared" si="1037"/>
        <v>1.0658966883750003</v>
      </c>
      <c r="ET449" s="2">
        <f t="shared" si="1037"/>
        <v>1.0888134671750629</v>
      </c>
      <c r="EU449" s="53">
        <f t="shared" si="932"/>
        <v>0</v>
      </c>
      <c r="EV449" s="53">
        <f t="shared" si="1021"/>
        <v>0</v>
      </c>
      <c r="EW449" s="69">
        <f t="shared" si="933"/>
        <v>7844.9996264400024</v>
      </c>
      <c r="EX449" s="69">
        <f t="shared" si="934"/>
        <v>0</v>
      </c>
      <c r="EY449" s="9">
        <f t="shared" si="989"/>
        <v>0</v>
      </c>
      <c r="EZ449" s="9">
        <f t="shared" si="951"/>
        <v>0</v>
      </c>
      <c r="FA449" s="9">
        <f t="shared" si="952"/>
        <v>0</v>
      </c>
      <c r="FB449" s="9">
        <f t="shared" si="953"/>
        <v>0</v>
      </c>
      <c r="FC449" t="s">
        <v>1544</v>
      </c>
    </row>
    <row r="450" spans="1:159" x14ac:dyDescent="0.25">
      <c r="A450" s="2">
        <v>1.2</v>
      </c>
      <c r="B450" s="3" t="s">
        <v>1021</v>
      </c>
      <c r="C450" s="4" t="s">
        <v>147</v>
      </c>
      <c r="D450" s="18" t="s">
        <v>1022</v>
      </c>
      <c r="E450" s="33" t="s">
        <v>1024</v>
      </c>
      <c r="F450" s="3" t="s">
        <v>242</v>
      </c>
      <c r="G450" s="4" t="s">
        <v>151</v>
      </c>
      <c r="H450" s="6" t="s">
        <v>163</v>
      </c>
      <c r="I450" s="4" t="s">
        <v>1003</v>
      </c>
      <c r="J450" s="7" t="s">
        <v>261</v>
      </c>
      <c r="K450" s="75">
        <v>53</v>
      </c>
      <c r="L450" s="81">
        <v>46</v>
      </c>
      <c r="M450" s="56">
        <v>0.35</v>
      </c>
      <c r="N450" s="86">
        <v>0.53</v>
      </c>
      <c r="O450" s="6" t="s">
        <v>155</v>
      </c>
      <c r="P450" s="2" t="s">
        <v>156</v>
      </c>
      <c r="Q450" s="200">
        <f>VLOOKUP(P450,Contingencies!$A$2:$D$7,4,FALSE)</f>
        <v>0.09</v>
      </c>
      <c r="R450" s="53">
        <f t="shared" ref="R450:R513" si="1038">Q450*EO450</f>
        <v>672.10738169151648</v>
      </c>
      <c r="S450" s="67">
        <f t="shared" si="935"/>
        <v>356.21691229650378</v>
      </c>
      <c r="T450" s="4" t="s">
        <v>1004</v>
      </c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>
        <f t="shared" si="936"/>
        <v>0</v>
      </c>
      <c r="AH450" s="51">
        <f t="shared" si="954"/>
        <v>0</v>
      </c>
      <c r="AI450" s="53">
        <f t="shared" ref="AI450:AI513" si="1039">IF($G450="Labor Hours",U450*$K450*(1+$M450)*$EQ450,U450)</f>
        <v>0</v>
      </c>
      <c r="AJ450" s="53">
        <f t="shared" ref="AJ450:AJ513" si="1040">IF($G450="Labor Hours",V450*$K450*(1+$M450)*$EQ450,V450)</f>
        <v>0</v>
      </c>
      <c r="AK450" s="53">
        <f t="shared" ref="AK450:AK513" si="1041">IF($G450="Labor Hours",W450*$K450*(1+$M450)*$EQ450,W450)</f>
        <v>0</v>
      </c>
      <c r="AL450" s="53">
        <f t="shared" ref="AL450:AL513" si="1042">IF($G450="Labor Hours",X450*$K450*(1+$M450)*$EQ450,X450)</f>
        <v>0</v>
      </c>
      <c r="AM450" s="53">
        <f t="shared" ref="AM450:AM513" si="1043">IF($G450="Labor Hours",Y450*$K450*(1+$M450)*$EQ450,Y450)</f>
        <v>0</v>
      </c>
      <c r="AN450" s="53">
        <f t="shared" ref="AN450:AN513" si="1044">IF($G450="Labor Hours",Z450*$K450*(1+$M450)*$EQ450,Z450)</f>
        <v>0</v>
      </c>
      <c r="AO450" s="53">
        <f t="shared" ref="AO450:AO513" si="1045">IF($G450="Labor Hours",AA450*$K450*(1+$M450)*$EQ450,AA450)</f>
        <v>0</v>
      </c>
      <c r="AP450" s="53">
        <f t="shared" ref="AP450:AP513" si="1046">IF($G450="Labor Hours",AB450*$K450*(1+$M450)*$EQ450,AB450)</f>
        <v>0</v>
      </c>
      <c r="AQ450" s="53">
        <f t="shared" ref="AQ450:AQ513" si="1047">IF($G450="Labor Hours",AC450*$K450*(1+$M450)*$EQ450,AC450)</f>
        <v>0</v>
      </c>
      <c r="AR450" s="53">
        <f t="shared" ref="AR450:AR513" si="1048">IF($G450="Labor Hours",AD450*$K450*(1+$M450)*$EQ450,AD450)</f>
        <v>0</v>
      </c>
      <c r="AS450" s="53">
        <f t="shared" ref="AS450:AS513" si="1049">IF($G450="Labor Hours",AE450*$K450*(1+$M450)*$EQ450,AE450)</f>
        <v>0</v>
      </c>
      <c r="AT450" s="53">
        <f t="shared" ref="AT450:AT513" si="1050">IF($G450="Labor Hours",AF450*$K450*(1+$M450)*$EQ450,AF450)</f>
        <v>0</v>
      </c>
      <c r="AU450" s="10">
        <f t="shared" si="955"/>
        <v>0</v>
      </c>
      <c r="AV450" s="54">
        <f t="shared" si="976"/>
        <v>0</v>
      </c>
      <c r="AW450" s="10">
        <f t="shared" si="956"/>
        <v>0</v>
      </c>
      <c r="AX450" s="53" cm="1">
        <f t="array" aca="1" ref="AX450" ca="1">AU450*CELL("contents",$Q450)</f>
        <v>0</v>
      </c>
      <c r="AY450" s="53" cm="1">
        <f t="array" aca="1" ref="AY450" ca="1">AV450*CELL("contents",$Q450)</f>
        <v>0</v>
      </c>
      <c r="AZ450" s="2"/>
      <c r="BA450" s="18"/>
      <c r="BB450" s="18"/>
      <c r="BC450" s="18"/>
      <c r="BD450" s="18"/>
      <c r="BE450" s="2"/>
      <c r="BF450" s="2"/>
      <c r="BG450" s="2"/>
      <c r="BH450" s="2"/>
      <c r="BI450" s="4"/>
      <c r="BJ450" s="4"/>
      <c r="BK450" s="4"/>
      <c r="BL450" s="2">
        <f t="shared" si="957"/>
        <v>0</v>
      </c>
      <c r="BM450" s="51">
        <f t="shared" si="958"/>
        <v>0</v>
      </c>
      <c r="BN450" s="53">
        <f t="shared" ref="BN450:BN513" si="1051">IF($G450="Labor Hours",AZ450*$K450*(1+$M450)*$ER450,AZ450)</f>
        <v>0</v>
      </c>
      <c r="BO450" s="53">
        <f t="shared" ref="BO450:BO513" si="1052">IF($G450="Labor Hours",BA450*$K450*(1+$M450)*$ER450,BA450)</f>
        <v>0</v>
      </c>
      <c r="BP450" s="53">
        <f t="shared" ref="BP450:BP513" si="1053">IF($G450="Labor Hours",BB450*$K450*(1+$M450)*$ER450,BB450)</f>
        <v>0</v>
      </c>
      <c r="BQ450" s="53">
        <f t="shared" ref="BQ450:BQ513" si="1054">IF($G450="Labor Hours",BC450*$K450*(1+$M450)*$ER450,BC450)</f>
        <v>0</v>
      </c>
      <c r="BR450" s="53">
        <f t="shared" ref="BR450:BR513" si="1055">IF($G450="Labor Hours",BD450*$K450*(1+$M450)*$ER450,BD450)</f>
        <v>0</v>
      </c>
      <c r="BS450" s="53">
        <f t="shared" ref="BS450:BS513" si="1056">IF($G450="Labor Hours",BE450*$K450*(1+$M450)*$ER450,BE450)</f>
        <v>0</v>
      </c>
      <c r="BT450" s="53">
        <f t="shared" ref="BT450:BT513" si="1057">IF($G450="Labor Hours",BF450*$K450*(1+$M450)*$ER450,BF450)</f>
        <v>0</v>
      </c>
      <c r="BU450" s="53">
        <f t="shared" ref="BU450:BU513" si="1058">IF($G450="Labor Hours",BG450*$K450*(1+$M450)*$ER450,BG450)</f>
        <v>0</v>
      </c>
      <c r="BV450" s="53">
        <f t="shared" ref="BV450:BV513" si="1059">IF($G450="Labor Hours",BH450*$K450*(1+$M450)*$ER450,BH450)</f>
        <v>0</v>
      </c>
      <c r="BW450" s="53">
        <f t="shared" ref="BW450:BW513" si="1060">IF($G450="Labor Hours",BI450*$K450*(1+$M450)*$ER450,BI450)</f>
        <v>0</v>
      </c>
      <c r="BX450" s="53">
        <f t="shared" ref="BX450:BX513" si="1061">IF($G450="Labor Hours",BJ450*$K450*(1+$M450)*$ER450,BJ450)</f>
        <v>0</v>
      </c>
      <c r="BY450" s="53">
        <f t="shared" ref="BY450:BY513" si="1062">IF($G450="Labor Hours",BK450*$K450*(1+$M450)*$ER450,BK450)</f>
        <v>0</v>
      </c>
      <c r="BZ450" s="10">
        <f t="shared" si="959"/>
        <v>0</v>
      </c>
      <c r="CA450" s="54">
        <f t="shared" si="960"/>
        <v>0</v>
      </c>
      <c r="CB450" s="10">
        <f t="shared" si="961"/>
        <v>0</v>
      </c>
      <c r="CC450" s="53" cm="1">
        <f t="array" aca="1" ref="CC450" ca="1">BZ450*CELL("contents",$Q450)</f>
        <v>0</v>
      </c>
      <c r="CD450" s="53" cm="1">
        <f t="array" aca="1" ref="CD450" ca="1">CA450*CELL("contents",$Q450)</f>
        <v>0</v>
      </c>
      <c r="CE450" s="4"/>
      <c r="CF450" s="14">
        <v>40</v>
      </c>
      <c r="CG450" s="14"/>
      <c r="CH450" s="14"/>
      <c r="CI450" s="14">
        <v>24</v>
      </c>
      <c r="CJ450" s="2"/>
      <c r="CK450" s="2"/>
      <c r="CL450" s="2"/>
      <c r="CM450" s="2"/>
      <c r="CN450" s="2"/>
      <c r="CO450" s="2"/>
      <c r="CP450" s="2"/>
      <c r="CQ450" s="2">
        <f t="shared" si="962"/>
        <v>64</v>
      </c>
      <c r="CR450" s="51">
        <f t="shared" si="963"/>
        <v>0.42666666666666664</v>
      </c>
      <c r="CS450" s="53">
        <f t="shared" si="964"/>
        <v>0</v>
      </c>
      <c r="CT450" s="53">
        <f t="shared" si="977"/>
        <v>3050.5963221292509</v>
      </c>
      <c r="CU450" s="53">
        <f t="shared" si="978"/>
        <v>0</v>
      </c>
      <c r="CV450" s="53">
        <f t="shared" si="979"/>
        <v>0</v>
      </c>
      <c r="CW450" s="53">
        <f t="shared" si="980"/>
        <v>1830.3577932775506</v>
      </c>
      <c r="CX450" s="53">
        <f t="shared" si="981"/>
        <v>0</v>
      </c>
      <c r="CY450" s="53">
        <f t="shared" si="982"/>
        <v>0</v>
      </c>
      <c r="CZ450" s="53">
        <f t="shared" si="983"/>
        <v>0</v>
      </c>
      <c r="DA450" s="53">
        <f t="shared" si="984"/>
        <v>0</v>
      </c>
      <c r="DB450" s="53">
        <f t="shared" si="985"/>
        <v>0</v>
      </c>
      <c r="DC450" s="53">
        <f t="shared" si="986"/>
        <v>0</v>
      </c>
      <c r="DD450" s="53">
        <f t="shared" si="987"/>
        <v>0</v>
      </c>
      <c r="DE450" s="10">
        <f t="shared" si="965"/>
        <v>4880.9541154068011</v>
      </c>
      <c r="DF450" s="54">
        <f t="shared" si="966"/>
        <v>2586.9056811656046</v>
      </c>
      <c r="DG450" s="10">
        <f t="shared" si="967"/>
        <v>7467.8597965724057</v>
      </c>
      <c r="DH450" s="53" cm="1">
        <f t="array" aca="1" ref="DH450" ca="1">DE450*CELL("contents",$Q450)</f>
        <v>439.28587038661209</v>
      </c>
      <c r="DI450" s="53" cm="1">
        <f t="array" aca="1" ref="DI450" ca="1">DF450*CELL("contents",$Q450)</f>
        <v>232.82151130490442</v>
      </c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>
        <f t="shared" si="968"/>
        <v>0</v>
      </c>
      <c r="DW450" s="51">
        <f t="shared" si="969"/>
        <v>0</v>
      </c>
      <c r="DX450" s="53">
        <f t="shared" ref="DX450:DX513" si="1063">IF($G450="Labor Hours",DJ450*$K450*(1+$M450)*$ET450,DJ450)</f>
        <v>0</v>
      </c>
      <c r="DY450" s="53">
        <f t="shared" ref="DY450:DY513" si="1064">IF($G450="Labor Hours",DK450*$K450*(1+$M450)*$ET450,DK450)</f>
        <v>0</v>
      </c>
      <c r="DZ450" s="53">
        <f t="shared" ref="DZ450:DZ513" si="1065">IF($G450="Labor Hours",DL450*$K450*(1+$M450)*$ET450,DL450)</f>
        <v>0</v>
      </c>
      <c r="EA450" s="53">
        <f t="shared" ref="EA450:EA513" si="1066">IF($G450="Labor Hours",DM450*$K450*(1+$M450)*$ET450,DM450)</f>
        <v>0</v>
      </c>
      <c r="EB450" s="53">
        <f t="shared" ref="EB450:EB513" si="1067">IF($G450="Labor Hours",DN450*$K450*(1+$M450)*$ET450,DN450)</f>
        <v>0</v>
      </c>
      <c r="EC450" s="53">
        <f t="shared" ref="EC450:EC513" si="1068">IF($G450="Labor Hours",DO450*$K450*(1+$M450)*$ET450,DO450)</f>
        <v>0</v>
      </c>
      <c r="ED450" s="53">
        <f t="shared" ref="ED450:ED513" si="1069">IF($G450="Labor Hours",DP450*$K450*(1+$M450)*$ET450,DP450)</f>
        <v>0</v>
      </c>
      <c r="EE450" s="53">
        <f t="shared" ref="EE450:EE513" si="1070">IF($G450="Labor Hours",DQ450*$K450*(1+$M450)*$ET450,DQ450)</f>
        <v>0</v>
      </c>
      <c r="EF450" s="53">
        <f t="shared" ref="EF450:EF513" si="1071">IF($G450="Labor Hours",DR450*$K450*(1+$M450)*$ET450,DR450)</f>
        <v>0</v>
      </c>
      <c r="EG450" s="53">
        <f t="shared" ref="EG450:EG513" si="1072">IF($G450="Labor Hours",DS450*$K450*(1+$M450)*$ET450,DS450)</f>
        <v>0</v>
      </c>
      <c r="EH450" s="53">
        <f t="shared" ref="EH450:EH513" si="1073">IF($G450="Labor Hours",DT450*$K450*(1+$M450)*$ET450,DT450)</f>
        <v>0</v>
      </c>
      <c r="EI450" s="53">
        <f t="shared" ref="EI450:EI513" si="1074">IF($G450="Labor Hours",DU450*$K450*(1+$M450)*$ET450,DU450)</f>
        <v>0</v>
      </c>
      <c r="EJ450" s="10">
        <f t="shared" si="970"/>
        <v>0</v>
      </c>
      <c r="EK450" s="54">
        <f t="shared" si="971"/>
        <v>0</v>
      </c>
      <c r="EL450" s="10">
        <f t="shared" si="972"/>
        <v>0</v>
      </c>
      <c r="EM450" s="53" cm="1">
        <f t="array" aca="1" ref="EM450" ca="1">EJ450*CELL("contents",$Q450)</f>
        <v>0</v>
      </c>
      <c r="EN450" s="53" cm="1">
        <f t="array" aca="1" ref="EN450" ca="1">EK450*CELL("contents",$Q450)</f>
        <v>0</v>
      </c>
      <c r="EO450" s="11">
        <f t="shared" si="973"/>
        <v>7467.8597965724057</v>
      </c>
      <c r="EP450" s="2">
        <v>1</v>
      </c>
      <c r="EQ450" s="2">
        <f t="shared" ref="EQ450:ET450" si="1075">EP450*1.0215</f>
        <v>1.0215000000000001</v>
      </c>
      <c r="ER450" s="2">
        <f t="shared" si="1075"/>
        <v>1.0434622500000001</v>
      </c>
      <c r="ES450" s="2">
        <f t="shared" si="1075"/>
        <v>1.0658966883750003</v>
      </c>
      <c r="ET450" s="2">
        <f t="shared" si="1075"/>
        <v>1.0888134671750629</v>
      </c>
      <c r="EU450" s="53">
        <f t="shared" ref="EU450:EU513" si="1076">IF($G450="Labor Hours",$K450*$AG450*EQ450,0)</f>
        <v>0</v>
      </c>
      <c r="EV450" s="53">
        <f t="shared" si="1021"/>
        <v>0</v>
      </c>
      <c r="EW450" s="69">
        <f t="shared" ref="EW450:EW513" si="1077">IF($G450="Labor Hours",$K450*$CQ450*ES450,0)</f>
        <v>3615.521566968001</v>
      </c>
      <c r="EX450" s="69">
        <f t="shared" ref="EX450:EX513" si="1078">IF($G450="Labor Hours",$K450*$DV450*ET450,0)</f>
        <v>0</v>
      </c>
      <c r="EY450" s="9">
        <f t="shared" si="989"/>
        <v>0</v>
      </c>
      <c r="EZ450" s="9">
        <f t="shared" si="951"/>
        <v>0</v>
      </c>
      <c r="FA450" s="9">
        <f t="shared" si="952"/>
        <v>1265.4325484388003</v>
      </c>
      <c r="FB450" s="9">
        <f t="shared" si="953"/>
        <v>0</v>
      </c>
      <c r="FC450" t="s">
        <v>1544</v>
      </c>
    </row>
    <row r="451" spans="1:159" x14ac:dyDescent="0.25">
      <c r="A451" s="2">
        <v>1.2</v>
      </c>
      <c r="B451" s="3" t="s">
        <v>1021</v>
      </c>
      <c r="C451" s="4" t="s">
        <v>157</v>
      </c>
      <c r="D451" s="18" t="s">
        <v>1022</v>
      </c>
      <c r="E451" s="33" t="s">
        <v>1025</v>
      </c>
      <c r="F451" s="2"/>
      <c r="G451" s="4" t="s">
        <v>151</v>
      </c>
      <c r="H451" s="6" t="s">
        <v>163</v>
      </c>
      <c r="I451" s="4" t="s">
        <v>269</v>
      </c>
      <c r="J451" s="7" t="s">
        <v>261</v>
      </c>
      <c r="K451" s="75">
        <v>77</v>
      </c>
      <c r="L451" s="81">
        <v>77</v>
      </c>
      <c r="M451" s="56">
        <v>0</v>
      </c>
      <c r="N451" s="86">
        <v>0</v>
      </c>
      <c r="O451" s="6" t="s">
        <v>155</v>
      </c>
      <c r="P451" s="2" t="s">
        <v>156</v>
      </c>
      <c r="Q451" s="200">
        <f>VLOOKUP(P451,Contingencies!$A$2:$D$7,4,FALSE)</f>
        <v>0.09</v>
      </c>
      <c r="R451" s="53">
        <f t="shared" si="1038"/>
        <v>2836.4789953684804</v>
      </c>
      <c r="S451" s="67">
        <f t="shared" ref="S451:S514" si="1079">IF($H451="CapEx",0,R451*N451)</f>
        <v>0</v>
      </c>
      <c r="T451" s="4" t="s">
        <v>1026</v>
      </c>
      <c r="U451" s="2"/>
      <c r="V451" s="2"/>
      <c r="W451" s="2"/>
      <c r="X451" s="2"/>
      <c r="Y451" s="2"/>
      <c r="Z451" s="2"/>
      <c r="AA451" s="2"/>
      <c r="AB451" s="2"/>
      <c r="AC451" s="18"/>
      <c r="AD451" s="18"/>
      <c r="AE451" s="18"/>
      <c r="AF451" s="18"/>
      <c r="AG451" s="2">
        <f t="shared" ref="AG451:AG514" si="1080">IF(G451="Labor Hours",SUM(U451:AF451),0)</f>
        <v>0</v>
      </c>
      <c r="AH451" s="51">
        <f t="shared" si="954"/>
        <v>0</v>
      </c>
      <c r="AI451" s="53">
        <f t="shared" si="1039"/>
        <v>0</v>
      </c>
      <c r="AJ451" s="53">
        <f t="shared" si="1040"/>
        <v>0</v>
      </c>
      <c r="AK451" s="53">
        <f t="shared" si="1041"/>
        <v>0</v>
      </c>
      <c r="AL451" s="53">
        <f t="shared" si="1042"/>
        <v>0</v>
      </c>
      <c r="AM451" s="53">
        <f t="shared" si="1043"/>
        <v>0</v>
      </c>
      <c r="AN451" s="53">
        <f t="shared" si="1044"/>
        <v>0</v>
      </c>
      <c r="AO451" s="53">
        <f t="shared" si="1045"/>
        <v>0</v>
      </c>
      <c r="AP451" s="53">
        <f t="shared" si="1046"/>
        <v>0</v>
      </c>
      <c r="AQ451" s="53">
        <f t="shared" si="1047"/>
        <v>0</v>
      </c>
      <c r="AR451" s="53">
        <f t="shared" si="1048"/>
        <v>0</v>
      </c>
      <c r="AS451" s="53">
        <f t="shared" si="1049"/>
        <v>0</v>
      </c>
      <c r="AT451" s="53">
        <f t="shared" si="1050"/>
        <v>0</v>
      </c>
      <c r="AU451" s="10">
        <f t="shared" si="955"/>
        <v>0</v>
      </c>
      <c r="AV451" s="54">
        <f t="shared" si="976"/>
        <v>0</v>
      </c>
      <c r="AW451" s="10">
        <f t="shared" si="956"/>
        <v>0</v>
      </c>
      <c r="AX451" s="53" cm="1">
        <f t="array" aca="1" ref="AX451" ca="1">AU451*CELL("contents",$Q451)</f>
        <v>0</v>
      </c>
      <c r="AY451" s="53" cm="1">
        <f t="array" aca="1" ref="AY451" ca="1">AV451*CELL("contents",$Q451)</f>
        <v>0</v>
      </c>
      <c r="AZ451" s="2"/>
      <c r="BA451" s="18"/>
      <c r="BB451" s="18"/>
      <c r="BC451" s="18"/>
      <c r="BD451" s="18"/>
      <c r="BE451" s="2"/>
      <c r="BF451" s="2"/>
      <c r="BG451" s="2"/>
      <c r="BH451" s="2"/>
      <c r="BI451" s="4"/>
      <c r="BJ451" s="4"/>
      <c r="BK451" s="4"/>
      <c r="BL451" s="2">
        <f t="shared" si="957"/>
        <v>0</v>
      </c>
      <c r="BM451" s="51">
        <f t="shared" si="958"/>
        <v>0</v>
      </c>
      <c r="BN451" s="53">
        <f t="shared" si="1051"/>
        <v>0</v>
      </c>
      <c r="BO451" s="53">
        <f t="shared" si="1052"/>
        <v>0</v>
      </c>
      <c r="BP451" s="53">
        <f t="shared" si="1053"/>
        <v>0</v>
      </c>
      <c r="BQ451" s="53">
        <f t="shared" si="1054"/>
        <v>0</v>
      </c>
      <c r="BR451" s="53">
        <f t="shared" si="1055"/>
        <v>0</v>
      </c>
      <c r="BS451" s="53">
        <f t="shared" si="1056"/>
        <v>0</v>
      </c>
      <c r="BT451" s="53">
        <f t="shared" si="1057"/>
        <v>0</v>
      </c>
      <c r="BU451" s="53">
        <f t="shared" si="1058"/>
        <v>0</v>
      </c>
      <c r="BV451" s="53">
        <f t="shared" si="1059"/>
        <v>0</v>
      </c>
      <c r="BW451" s="53">
        <f t="shared" si="1060"/>
        <v>0</v>
      </c>
      <c r="BX451" s="53">
        <f t="shared" si="1061"/>
        <v>0</v>
      </c>
      <c r="BY451" s="53">
        <f t="shared" si="1062"/>
        <v>0</v>
      </c>
      <c r="BZ451" s="10">
        <f t="shared" si="959"/>
        <v>0</v>
      </c>
      <c r="CA451" s="54">
        <f t="shared" si="960"/>
        <v>0</v>
      </c>
      <c r="CB451" s="10">
        <f t="shared" si="961"/>
        <v>0</v>
      </c>
      <c r="CC451" s="53" cm="1">
        <f t="array" aca="1" ref="CC451" ca="1">BZ451*CELL("contents",$Q451)</f>
        <v>0</v>
      </c>
      <c r="CD451" s="53" cm="1">
        <f t="array" aca="1" ref="CD451" ca="1">CA451*CELL("contents",$Q451)</f>
        <v>0</v>
      </c>
      <c r="CE451" s="4"/>
      <c r="CF451" s="14">
        <v>240</v>
      </c>
      <c r="CG451" s="14"/>
      <c r="CH451" s="14"/>
      <c r="CI451" s="14">
        <v>144</v>
      </c>
      <c r="CJ451" s="2"/>
      <c r="CK451" s="2"/>
      <c r="CL451" s="2"/>
      <c r="CM451" s="2"/>
      <c r="CN451" s="2"/>
      <c r="CO451" s="2"/>
      <c r="CP451" s="2"/>
      <c r="CQ451" s="2">
        <f t="shared" si="962"/>
        <v>384</v>
      </c>
      <c r="CR451" s="51">
        <f t="shared" si="963"/>
        <v>2.56</v>
      </c>
      <c r="CS451" s="53">
        <f t="shared" si="964"/>
        <v>0</v>
      </c>
      <c r="CT451" s="53">
        <f t="shared" si="977"/>
        <v>19697.770801170005</v>
      </c>
      <c r="CU451" s="53">
        <f t="shared" si="978"/>
        <v>0</v>
      </c>
      <c r="CV451" s="53">
        <f t="shared" si="979"/>
        <v>0</v>
      </c>
      <c r="CW451" s="53">
        <f t="shared" si="980"/>
        <v>11818.662480702003</v>
      </c>
      <c r="CX451" s="53">
        <f t="shared" si="981"/>
        <v>0</v>
      </c>
      <c r="CY451" s="53">
        <f t="shared" si="982"/>
        <v>0</v>
      </c>
      <c r="CZ451" s="53">
        <f t="shared" si="983"/>
        <v>0</v>
      </c>
      <c r="DA451" s="53">
        <f t="shared" si="984"/>
        <v>0</v>
      </c>
      <c r="DB451" s="53">
        <f t="shared" si="985"/>
        <v>0</v>
      </c>
      <c r="DC451" s="53">
        <f t="shared" si="986"/>
        <v>0</v>
      </c>
      <c r="DD451" s="53">
        <f t="shared" si="987"/>
        <v>0</v>
      </c>
      <c r="DE451" s="10">
        <f t="shared" si="965"/>
        <v>31516.433281872007</v>
      </c>
      <c r="DF451" s="54">
        <f t="shared" si="966"/>
        <v>0</v>
      </c>
      <c r="DG451" s="10">
        <f t="shared" si="967"/>
        <v>31516.433281872007</v>
      </c>
      <c r="DH451" s="53" cm="1">
        <f t="array" aca="1" ref="DH451" ca="1">DE451*CELL("contents",$Q451)</f>
        <v>2836.4789953684804</v>
      </c>
      <c r="DI451" s="53" cm="1">
        <f t="array" aca="1" ref="DI451" ca="1">DF451*CELL("contents",$Q451)</f>
        <v>0</v>
      </c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>
        <f t="shared" si="968"/>
        <v>0</v>
      </c>
      <c r="DW451" s="51">
        <f t="shared" si="969"/>
        <v>0</v>
      </c>
      <c r="DX451" s="53">
        <f t="shared" si="1063"/>
        <v>0</v>
      </c>
      <c r="DY451" s="53">
        <f t="shared" si="1064"/>
        <v>0</v>
      </c>
      <c r="DZ451" s="53">
        <f t="shared" si="1065"/>
        <v>0</v>
      </c>
      <c r="EA451" s="53">
        <f t="shared" si="1066"/>
        <v>0</v>
      </c>
      <c r="EB451" s="53">
        <f t="shared" si="1067"/>
        <v>0</v>
      </c>
      <c r="EC451" s="53">
        <f t="shared" si="1068"/>
        <v>0</v>
      </c>
      <c r="ED451" s="53">
        <f t="shared" si="1069"/>
        <v>0</v>
      </c>
      <c r="EE451" s="53">
        <f t="shared" si="1070"/>
        <v>0</v>
      </c>
      <c r="EF451" s="53">
        <f t="shared" si="1071"/>
        <v>0</v>
      </c>
      <c r="EG451" s="53">
        <f t="shared" si="1072"/>
        <v>0</v>
      </c>
      <c r="EH451" s="53">
        <f t="shared" si="1073"/>
        <v>0</v>
      </c>
      <c r="EI451" s="53">
        <f t="shared" si="1074"/>
        <v>0</v>
      </c>
      <c r="EJ451" s="10">
        <f t="shared" si="970"/>
        <v>0</v>
      </c>
      <c r="EK451" s="54">
        <f t="shared" si="971"/>
        <v>0</v>
      </c>
      <c r="EL451" s="10">
        <f t="shared" si="972"/>
        <v>0</v>
      </c>
      <c r="EM451" s="53" cm="1">
        <f t="array" aca="1" ref="EM451" ca="1">EJ451*CELL("contents",$Q451)</f>
        <v>0</v>
      </c>
      <c r="EN451" s="53" cm="1">
        <f t="array" aca="1" ref="EN451" ca="1">EK451*CELL("contents",$Q451)</f>
        <v>0</v>
      </c>
      <c r="EO451" s="11">
        <f t="shared" si="973"/>
        <v>31516.433281872007</v>
      </c>
      <c r="EP451" s="2">
        <v>1</v>
      </c>
      <c r="EQ451" s="2">
        <f t="shared" ref="EQ451:ET451" si="1081">EP451*1.0215</f>
        <v>1.0215000000000001</v>
      </c>
      <c r="ER451" s="2">
        <f t="shared" si="1081"/>
        <v>1.0434622500000001</v>
      </c>
      <c r="ES451" s="2">
        <f t="shared" si="1081"/>
        <v>1.0658966883750003</v>
      </c>
      <c r="ET451" s="2">
        <f t="shared" si="1081"/>
        <v>1.0888134671750629</v>
      </c>
      <c r="EU451" s="53">
        <f t="shared" si="1076"/>
        <v>0</v>
      </c>
      <c r="EV451" s="53">
        <f t="shared" si="1021"/>
        <v>0</v>
      </c>
      <c r="EW451" s="69">
        <f t="shared" si="1077"/>
        <v>31516.433281872007</v>
      </c>
      <c r="EX451" s="69">
        <f t="shared" si="1078"/>
        <v>0</v>
      </c>
      <c r="EY451" s="9">
        <f t="shared" si="989"/>
        <v>0</v>
      </c>
      <c r="EZ451" s="9">
        <f t="shared" si="951"/>
        <v>0</v>
      </c>
      <c r="FA451" s="9">
        <f t="shared" si="952"/>
        <v>0</v>
      </c>
      <c r="FB451" s="9">
        <f t="shared" si="953"/>
        <v>0</v>
      </c>
      <c r="FC451" t="s">
        <v>1544</v>
      </c>
    </row>
    <row r="452" spans="1:159" x14ac:dyDescent="0.25">
      <c r="A452" s="2">
        <v>1.2</v>
      </c>
      <c r="B452" s="3" t="s">
        <v>1021</v>
      </c>
      <c r="C452" s="4" t="s">
        <v>157</v>
      </c>
      <c r="D452" s="18" t="s">
        <v>1022</v>
      </c>
      <c r="E452" s="33" t="s">
        <v>1027</v>
      </c>
      <c r="F452" s="2"/>
      <c r="G452" s="4" t="s">
        <v>151</v>
      </c>
      <c r="H452" s="6" t="s">
        <v>163</v>
      </c>
      <c r="I452" s="4" t="s">
        <v>167</v>
      </c>
      <c r="J452" s="7" t="s">
        <v>261</v>
      </c>
      <c r="K452" s="75">
        <v>115</v>
      </c>
      <c r="L452" s="81">
        <v>115</v>
      </c>
      <c r="M452" s="56">
        <v>0</v>
      </c>
      <c r="N452" s="86">
        <v>0</v>
      </c>
      <c r="O452" s="6" t="s">
        <v>155</v>
      </c>
      <c r="P452" s="2" t="s">
        <v>156</v>
      </c>
      <c r="Q452" s="200">
        <f>VLOOKUP(P452,Contingencies!$A$2:$D$7,4,FALSE)</f>
        <v>0.09</v>
      </c>
      <c r="R452" s="53">
        <f t="shared" si="1038"/>
        <v>6354.4496974164022</v>
      </c>
      <c r="S452" s="67">
        <f t="shared" si="1079"/>
        <v>0</v>
      </c>
      <c r="T452" s="4" t="s">
        <v>1028</v>
      </c>
      <c r="U452" s="2"/>
      <c r="V452" s="2"/>
      <c r="W452" s="2"/>
      <c r="X452" s="2"/>
      <c r="Y452" s="2"/>
      <c r="Z452" s="2"/>
      <c r="AA452" s="2"/>
      <c r="AB452" s="2"/>
      <c r="AC452" s="18"/>
      <c r="AD452" s="18"/>
      <c r="AE452" s="18"/>
      <c r="AF452" s="18"/>
      <c r="AG452" s="2">
        <f t="shared" si="1080"/>
        <v>0</v>
      </c>
      <c r="AH452" s="51">
        <f t="shared" si="954"/>
        <v>0</v>
      </c>
      <c r="AI452" s="53">
        <f t="shared" si="1039"/>
        <v>0</v>
      </c>
      <c r="AJ452" s="53">
        <f t="shared" si="1040"/>
        <v>0</v>
      </c>
      <c r="AK452" s="53">
        <f t="shared" si="1041"/>
        <v>0</v>
      </c>
      <c r="AL452" s="53">
        <f t="shared" si="1042"/>
        <v>0</v>
      </c>
      <c r="AM452" s="53">
        <f t="shared" si="1043"/>
        <v>0</v>
      </c>
      <c r="AN452" s="53">
        <f t="shared" si="1044"/>
        <v>0</v>
      </c>
      <c r="AO452" s="53">
        <f t="shared" si="1045"/>
        <v>0</v>
      </c>
      <c r="AP452" s="53">
        <f t="shared" si="1046"/>
        <v>0</v>
      </c>
      <c r="AQ452" s="53">
        <f t="shared" si="1047"/>
        <v>0</v>
      </c>
      <c r="AR452" s="53">
        <f t="shared" si="1048"/>
        <v>0</v>
      </c>
      <c r="AS452" s="53">
        <f t="shared" si="1049"/>
        <v>0</v>
      </c>
      <c r="AT452" s="53">
        <f t="shared" si="1050"/>
        <v>0</v>
      </c>
      <c r="AU452" s="10">
        <f t="shared" si="955"/>
        <v>0</v>
      </c>
      <c r="AV452" s="54">
        <f t="shared" si="976"/>
        <v>0</v>
      </c>
      <c r="AW452" s="10">
        <f t="shared" si="956"/>
        <v>0</v>
      </c>
      <c r="AX452" s="53" cm="1">
        <f t="array" aca="1" ref="AX452" ca="1">AU452*CELL("contents",$Q452)</f>
        <v>0</v>
      </c>
      <c r="AY452" s="53" cm="1">
        <f t="array" aca="1" ref="AY452" ca="1">AV452*CELL("contents",$Q452)</f>
        <v>0</v>
      </c>
      <c r="AZ452" s="2"/>
      <c r="BA452" s="18"/>
      <c r="BB452" s="18"/>
      <c r="BC452" s="18"/>
      <c r="BD452" s="18"/>
      <c r="BE452" s="2"/>
      <c r="BF452" s="2"/>
      <c r="BG452" s="2"/>
      <c r="BH452" s="2"/>
      <c r="BI452" s="4"/>
      <c r="BJ452" s="4"/>
      <c r="BK452" s="4"/>
      <c r="BL452" s="2">
        <f t="shared" si="957"/>
        <v>0</v>
      </c>
      <c r="BM452" s="51">
        <f t="shared" si="958"/>
        <v>0</v>
      </c>
      <c r="BN452" s="53">
        <f t="shared" si="1051"/>
        <v>0</v>
      </c>
      <c r="BO452" s="53">
        <f t="shared" si="1052"/>
        <v>0</v>
      </c>
      <c r="BP452" s="53">
        <f t="shared" si="1053"/>
        <v>0</v>
      </c>
      <c r="BQ452" s="53">
        <f t="shared" si="1054"/>
        <v>0</v>
      </c>
      <c r="BR452" s="53">
        <f t="shared" si="1055"/>
        <v>0</v>
      </c>
      <c r="BS452" s="53">
        <f t="shared" si="1056"/>
        <v>0</v>
      </c>
      <c r="BT452" s="53">
        <f t="shared" si="1057"/>
        <v>0</v>
      </c>
      <c r="BU452" s="53">
        <f t="shared" si="1058"/>
        <v>0</v>
      </c>
      <c r="BV452" s="53">
        <f t="shared" si="1059"/>
        <v>0</v>
      </c>
      <c r="BW452" s="53">
        <f t="shared" si="1060"/>
        <v>0</v>
      </c>
      <c r="BX452" s="53">
        <f t="shared" si="1061"/>
        <v>0</v>
      </c>
      <c r="BY452" s="53">
        <f t="shared" si="1062"/>
        <v>0</v>
      </c>
      <c r="BZ452" s="10">
        <f t="shared" si="959"/>
        <v>0</v>
      </c>
      <c r="CA452" s="54">
        <f t="shared" si="960"/>
        <v>0</v>
      </c>
      <c r="CB452" s="10">
        <f t="shared" si="961"/>
        <v>0</v>
      </c>
      <c r="CC452" s="53" cm="1">
        <f t="array" aca="1" ref="CC452" ca="1">BZ452*CELL("contents",$Q452)</f>
        <v>0</v>
      </c>
      <c r="CD452" s="53" cm="1">
        <f t="array" aca="1" ref="CD452" ca="1">CA452*CELL("contents",$Q452)</f>
        <v>0</v>
      </c>
      <c r="CE452" s="4"/>
      <c r="CF452" s="14">
        <v>280</v>
      </c>
      <c r="CG452" s="14">
        <v>128</v>
      </c>
      <c r="CH452" s="14"/>
      <c r="CI452" s="14">
        <v>168</v>
      </c>
      <c r="CJ452" s="2"/>
      <c r="CK452" s="2"/>
      <c r="CL452" s="2"/>
      <c r="CM452" s="2"/>
      <c r="CN452" s="2"/>
      <c r="CO452" s="2"/>
      <c r="CP452" s="2"/>
      <c r="CQ452" s="2">
        <f t="shared" si="962"/>
        <v>576</v>
      </c>
      <c r="CR452" s="51">
        <f t="shared" si="963"/>
        <v>3.84</v>
      </c>
      <c r="CS452" s="53">
        <f t="shared" si="964"/>
        <v>0</v>
      </c>
      <c r="CT452" s="53">
        <f t="shared" si="977"/>
        <v>34321.873365675012</v>
      </c>
      <c r="CU452" s="53">
        <f t="shared" si="978"/>
        <v>15689.999252880005</v>
      </c>
      <c r="CV452" s="53">
        <f t="shared" si="979"/>
        <v>0</v>
      </c>
      <c r="CW452" s="53">
        <f t="shared" si="980"/>
        <v>20593.124019405004</v>
      </c>
      <c r="CX452" s="53">
        <f t="shared" si="981"/>
        <v>0</v>
      </c>
      <c r="CY452" s="53">
        <f t="shared" si="982"/>
        <v>0</v>
      </c>
      <c r="CZ452" s="53">
        <f t="shared" si="983"/>
        <v>0</v>
      </c>
      <c r="DA452" s="53">
        <f t="shared" si="984"/>
        <v>0</v>
      </c>
      <c r="DB452" s="53">
        <f t="shared" si="985"/>
        <v>0</v>
      </c>
      <c r="DC452" s="53">
        <f t="shared" si="986"/>
        <v>0</v>
      </c>
      <c r="DD452" s="53">
        <f t="shared" si="987"/>
        <v>0</v>
      </c>
      <c r="DE452" s="10">
        <f t="shared" si="965"/>
        <v>70604.996637960023</v>
      </c>
      <c r="DF452" s="54">
        <f t="shared" si="966"/>
        <v>0</v>
      </c>
      <c r="DG452" s="10">
        <f t="shared" si="967"/>
        <v>70604.996637960023</v>
      </c>
      <c r="DH452" s="53" cm="1">
        <f t="array" aca="1" ref="DH452" ca="1">DE452*CELL("contents",$Q452)</f>
        <v>6354.4496974164022</v>
      </c>
      <c r="DI452" s="53" cm="1">
        <f t="array" aca="1" ref="DI452" ca="1">DF452*CELL("contents",$Q452)</f>
        <v>0</v>
      </c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>
        <f t="shared" si="968"/>
        <v>0</v>
      </c>
      <c r="DW452" s="51">
        <f t="shared" si="969"/>
        <v>0</v>
      </c>
      <c r="DX452" s="53">
        <f t="shared" si="1063"/>
        <v>0</v>
      </c>
      <c r="DY452" s="53">
        <f t="shared" si="1064"/>
        <v>0</v>
      </c>
      <c r="DZ452" s="53">
        <f t="shared" si="1065"/>
        <v>0</v>
      </c>
      <c r="EA452" s="53">
        <f t="shared" si="1066"/>
        <v>0</v>
      </c>
      <c r="EB452" s="53">
        <f t="shared" si="1067"/>
        <v>0</v>
      </c>
      <c r="EC452" s="53">
        <f t="shared" si="1068"/>
        <v>0</v>
      </c>
      <c r="ED452" s="53">
        <f t="shared" si="1069"/>
        <v>0</v>
      </c>
      <c r="EE452" s="53">
        <f t="shared" si="1070"/>
        <v>0</v>
      </c>
      <c r="EF452" s="53">
        <f t="shared" si="1071"/>
        <v>0</v>
      </c>
      <c r="EG452" s="53">
        <f t="shared" si="1072"/>
        <v>0</v>
      </c>
      <c r="EH452" s="53">
        <f t="shared" si="1073"/>
        <v>0</v>
      </c>
      <c r="EI452" s="53">
        <f t="shared" si="1074"/>
        <v>0</v>
      </c>
      <c r="EJ452" s="10">
        <f t="shared" si="970"/>
        <v>0</v>
      </c>
      <c r="EK452" s="54">
        <f t="shared" si="971"/>
        <v>0</v>
      </c>
      <c r="EL452" s="10">
        <f t="shared" si="972"/>
        <v>0</v>
      </c>
      <c r="EM452" s="53" cm="1">
        <f t="array" aca="1" ref="EM452" ca="1">EJ452*CELL("contents",$Q452)</f>
        <v>0</v>
      </c>
      <c r="EN452" s="53" cm="1">
        <f t="array" aca="1" ref="EN452" ca="1">EK452*CELL("contents",$Q452)</f>
        <v>0</v>
      </c>
      <c r="EO452" s="11">
        <f t="shared" si="973"/>
        <v>70604.996637960023</v>
      </c>
      <c r="EP452" s="2">
        <v>1</v>
      </c>
      <c r="EQ452" s="2">
        <f t="shared" ref="EQ452:ET452" si="1082">EP452*1.0215</f>
        <v>1.0215000000000001</v>
      </c>
      <c r="ER452" s="2">
        <f t="shared" si="1082"/>
        <v>1.0434622500000001</v>
      </c>
      <c r="ES452" s="2">
        <f t="shared" si="1082"/>
        <v>1.0658966883750003</v>
      </c>
      <c r="ET452" s="2">
        <f t="shared" si="1082"/>
        <v>1.0888134671750629</v>
      </c>
      <c r="EU452" s="53">
        <f t="shared" si="1076"/>
        <v>0</v>
      </c>
      <c r="EV452" s="53">
        <f t="shared" si="1021"/>
        <v>0</v>
      </c>
      <c r="EW452" s="69">
        <f t="shared" si="1077"/>
        <v>70604.996637960023</v>
      </c>
      <c r="EX452" s="69">
        <f t="shared" si="1078"/>
        <v>0</v>
      </c>
      <c r="EY452" s="9">
        <f t="shared" si="989"/>
        <v>0</v>
      </c>
      <c r="EZ452" s="9">
        <f t="shared" si="951"/>
        <v>0</v>
      </c>
      <c r="FA452" s="9">
        <f t="shared" si="952"/>
        <v>0</v>
      </c>
      <c r="FB452" s="9">
        <f t="shared" si="953"/>
        <v>0</v>
      </c>
      <c r="FC452" t="s">
        <v>1544</v>
      </c>
    </row>
    <row r="453" spans="1:159" x14ac:dyDescent="0.25">
      <c r="A453" s="2">
        <v>1.2</v>
      </c>
      <c r="B453" s="3" t="s">
        <v>1021</v>
      </c>
      <c r="C453" s="4" t="s">
        <v>157</v>
      </c>
      <c r="D453" s="18" t="s">
        <v>1022</v>
      </c>
      <c r="E453" s="33" t="s">
        <v>1029</v>
      </c>
      <c r="F453" s="2"/>
      <c r="G453" s="4" t="s">
        <v>267</v>
      </c>
      <c r="H453" s="6" t="s">
        <v>267</v>
      </c>
      <c r="I453" s="4"/>
      <c r="J453" s="7" t="s">
        <v>261</v>
      </c>
      <c r="K453" s="75"/>
      <c r="L453" s="80">
        <v>1</v>
      </c>
      <c r="M453" s="56">
        <v>0</v>
      </c>
      <c r="N453" s="86">
        <v>0.53</v>
      </c>
      <c r="O453" s="6" t="s">
        <v>155</v>
      </c>
      <c r="P453" s="2" t="s">
        <v>156</v>
      </c>
      <c r="Q453" s="200">
        <f>VLOOKUP(P453,Contingencies!$A$2:$D$7,4,FALSE)</f>
        <v>0.09</v>
      </c>
      <c r="R453" s="53">
        <f t="shared" si="1038"/>
        <v>2485.4850000000001</v>
      </c>
      <c r="S453" s="67">
        <f t="shared" si="1079"/>
        <v>1317.3070500000001</v>
      </c>
      <c r="T453" s="4" t="s">
        <v>1030</v>
      </c>
      <c r="U453" s="2"/>
      <c r="V453" s="2"/>
      <c r="W453" s="2"/>
      <c r="X453" s="2"/>
      <c r="Y453" s="2"/>
      <c r="Z453" s="2"/>
      <c r="AA453" s="2"/>
      <c r="AB453" s="2"/>
      <c r="AC453" s="18"/>
      <c r="AD453" s="2"/>
      <c r="AE453" s="2"/>
      <c r="AF453" s="2"/>
      <c r="AG453" s="2">
        <f t="shared" si="1080"/>
        <v>0</v>
      </c>
      <c r="AH453" s="51">
        <f t="shared" si="954"/>
        <v>0</v>
      </c>
      <c r="AI453" s="53">
        <f t="shared" si="1039"/>
        <v>0</v>
      </c>
      <c r="AJ453" s="53">
        <f t="shared" si="1040"/>
        <v>0</v>
      </c>
      <c r="AK453" s="53">
        <f t="shared" si="1041"/>
        <v>0</v>
      </c>
      <c r="AL453" s="53">
        <f t="shared" si="1042"/>
        <v>0</v>
      </c>
      <c r="AM453" s="53">
        <f t="shared" si="1043"/>
        <v>0</v>
      </c>
      <c r="AN453" s="53">
        <f t="shared" si="1044"/>
        <v>0</v>
      </c>
      <c r="AO453" s="53">
        <f t="shared" si="1045"/>
        <v>0</v>
      </c>
      <c r="AP453" s="53">
        <f t="shared" si="1046"/>
        <v>0</v>
      </c>
      <c r="AQ453" s="53">
        <f t="shared" si="1047"/>
        <v>0</v>
      </c>
      <c r="AR453" s="53">
        <f t="shared" si="1048"/>
        <v>0</v>
      </c>
      <c r="AS453" s="53">
        <f t="shared" si="1049"/>
        <v>0</v>
      </c>
      <c r="AT453" s="53">
        <f t="shared" si="1050"/>
        <v>0</v>
      </c>
      <c r="AU453" s="10">
        <f t="shared" si="955"/>
        <v>0</v>
      </c>
      <c r="AV453" s="54">
        <f t="shared" si="976"/>
        <v>0</v>
      </c>
      <c r="AW453" s="10">
        <f t="shared" si="956"/>
        <v>0</v>
      </c>
      <c r="AX453" s="53" cm="1">
        <f t="array" aca="1" ref="AX453" ca="1">AU453*CELL("contents",$Q453)</f>
        <v>0</v>
      </c>
      <c r="AY453" s="53" cm="1">
        <f t="array" aca="1" ref="AY453" ca="1">AV453*CELL("contents",$Q453)</f>
        <v>0</v>
      </c>
      <c r="AZ453" s="2"/>
      <c r="BA453" s="18"/>
      <c r="BB453" s="18"/>
      <c r="BC453" s="18"/>
      <c r="BD453" s="18"/>
      <c r="BE453" s="2"/>
      <c r="BF453" s="2"/>
      <c r="BG453" s="2"/>
      <c r="BH453" s="2"/>
      <c r="BI453" s="12">
        <v>9025</v>
      </c>
      <c r="BJ453" s="12">
        <v>9025</v>
      </c>
      <c r="BK453" s="14"/>
      <c r="BL453" s="2">
        <f t="shared" si="957"/>
        <v>0</v>
      </c>
      <c r="BM453" s="51">
        <f t="shared" si="958"/>
        <v>0</v>
      </c>
      <c r="BN453" s="53">
        <f t="shared" si="1051"/>
        <v>0</v>
      </c>
      <c r="BO453" s="53">
        <f t="shared" si="1052"/>
        <v>0</v>
      </c>
      <c r="BP453" s="53">
        <f t="shared" si="1053"/>
        <v>0</v>
      </c>
      <c r="BQ453" s="53">
        <f t="shared" si="1054"/>
        <v>0</v>
      </c>
      <c r="BR453" s="53">
        <f t="shared" si="1055"/>
        <v>0</v>
      </c>
      <c r="BS453" s="53">
        <f t="shared" si="1056"/>
        <v>0</v>
      </c>
      <c r="BT453" s="53">
        <f t="shared" si="1057"/>
        <v>0</v>
      </c>
      <c r="BU453" s="53">
        <f t="shared" si="1058"/>
        <v>0</v>
      </c>
      <c r="BV453" s="53">
        <f t="shared" si="1059"/>
        <v>0</v>
      </c>
      <c r="BW453" s="53">
        <f t="shared" si="1060"/>
        <v>9025</v>
      </c>
      <c r="BX453" s="53">
        <f t="shared" si="1061"/>
        <v>9025</v>
      </c>
      <c r="BY453" s="53">
        <f t="shared" si="1062"/>
        <v>0</v>
      </c>
      <c r="BZ453" s="10">
        <f t="shared" si="959"/>
        <v>18050</v>
      </c>
      <c r="CA453" s="54">
        <f t="shared" si="960"/>
        <v>9566.5</v>
      </c>
      <c r="CB453" s="10">
        <f t="shared" si="961"/>
        <v>27616.5</v>
      </c>
      <c r="CC453" s="53" cm="1">
        <f t="array" aca="1" ref="CC453" ca="1">BZ453*CELL("contents",$Q453)</f>
        <v>1624.5</v>
      </c>
      <c r="CD453" s="53" cm="1">
        <f t="array" aca="1" ref="CD453" ca="1">CA453*CELL("contents",$Q453)</f>
        <v>860.98500000000001</v>
      </c>
      <c r="CE453" s="4"/>
      <c r="CF453" s="14"/>
      <c r="CG453" s="14"/>
      <c r="CH453" s="14"/>
      <c r="CI453" s="14"/>
      <c r="CJ453" s="2"/>
      <c r="CK453" s="2"/>
      <c r="CL453" s="2"/>
      <c r="CM453" s="2"/>
      <c r="CN453" s="2"/>
      <c r="CO453" s="2"/>
      <c r="CP453" s="2"/>
      <c r="CQ453" s="2">
        <f t="shared" si="962"/>
        <v>0</v>
      </c>
      <c r="CR453" s="51">
        <f t="shared" si="963"/>
        <v>0</v>
      </c>
      <c r="CS453" s="53">
        <f t="shared" si="964"/>
        <v>0</v>
      </c>
      <c r="CT453" s="53">
        <f t="shared" si="977"/>
        <v>0</v>
      </c>
      <c r="CU453" s="53">
        <f t="shared" si="978"/>
        <v>0</v>
      </c>
      <c r="CV453" s="53">
        <f t="shared" si="979"/>
        <v>0</v>
      </c>
      <c r="CW453" s="53">
        <f t="shared" si="980"/>
        <v>0</v>
      </c>
      <c r="CX453" s="53">
        <f t="shared" si="981"/>
        <v>0</v>
      </c>
      <c r="CY453" s="53">
        <f t="shared" si="982"/>
        <v>0</v>
      </c>
      <c r="CZ453" s="53">
        <f t="shared" si="983"/>
        <v>0</v>
      </c>
      <c r="DA453" s="53">
        <f t="shared" si="984"/>
        <v>0</v>
      </c>
      <c r="DB453" s="53">
        <f t="shared" si="985"/>
        <v>0</v>
      </c>
      <c r="DC453" s="53">
        <f t="shared" si="986"/>
        <v>0</v>
      </c>
      <c r="DD453" s="53">
        <f t="shared" si="987"/>
        <v>0</v>
      </c>
      <c r="DE453" s="10">
        <f t="shared" si="965"/>
        <v>0</v>
      </c>
      <c r="DF453" s="54">
        <f t="shared" si="966"/>
        <v>0</v>
      </c>
      <c r="DG453" s="10">
        <f t="shared" si="967"/>
        <v>0</v>
      </c>
      <c r="DH453" s="53" cm="1">
        <f t="array" aca="1" ref="DH453" ca="1">DE453*CELL("contents",$Q453)</f>
        <v>0</v>
      </c>
      <c r="DI453" s="53" cm="1">
        <f t="array" aca="1" ref="DI453" ca="1">DF453*CELL("contents",$Q453)</f>
        <v>0</v>
      </c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>
        <f t="shared" si="968"/>
        <v>0</v>
      </c>
      <c r="DW453" s="51">
        <f t="shared" si="969"/>
        <v>0</v>
      </c>
      <c r="DX453" s="53">
        <f t="shared" si="1063"/>
        <v>0</v>
      </c>
      <c r="DY453" s="53">
        <f t="shared" si="1064"/>
        <v>0</v>
      </c>
      <c r="DZ453" s="53">
        <f t="shared" si="1065"/>
        <v>0</v>
      </c>
      <c r="EA453" s="53">
        <f t="shared" si="1066"/>
        <v>0</v>
      </c>
      <c r="EB453" s="53">
        <f t="shared" si="1067"/>
        <v>0</v>
      </c>
      <c r="EC453" s="53">
        <f t="shared" si="1068"/>
        <v>0</v>
      </c>
      <c r="ED453" s="53">
        <f t="shared" si="1069"/>
        <v>0</v>
      </c>
      <c r="EE453" s="53">
        <f t="shared" si="1070"/>
        <v>0</v>
      </c>
      <c r="EF453" s="53">
        <f t="shared" si="1071"/>
        <v>0</v>
      </c>
      <c r="EG453" s="53">
        <f t="shared" si="1072"/>
        <v>0</v>
      </c>
      <c r="EH453" s="53">
        <f t="shared" si="1073"/>
        <v>0</v>
      </c>
      <c r="EI453" s="53">
        <f t="shared" si="1074"/>
        <v>0</v>
      </c>
      <c r="EJ453" s="10">
        <f t="shared" si="970"/>
        <v>0</v>
      </c>
      <c r="EK453" s="54">
        <f t="shared" si="971"/>
        <v>0</v>
      </c>
      <c r="EL453" s="10">
        <f t="shared" si="972"/>
        <v>0</v>
      </c>
      <c r="EM453" s="53" cm="1">
        <f t="array" aca="1" ref="EM453" ca="1">EJ453*CELL("contents",$Q453)</f>
        <v>0</v>
      </c>
      <c r="EN453" s="53" cm="1">
        <f t="array" aca="1" ref="EN453" ca="1">EK453*CELL("contents",$Q453)</f>
        <v>0</v>
      </c>
      <c r="EO453" s="11">
        <f t="shared" si="973"/>
        <v>27616.5</v>
      </c>
      <c r="EP453" s="2">
        <v>1</v>
      </c>
      <c r="EQ453" s="2">
        <f t="shared" ref="EQ453:ET453" si="1083">EP453*1.0215</f>
        <v>1.0215000000000001</v>
      </c>
      <c r="ER453" s="2">
        <f t="shared" si="1083"/>
        <v>1.0434622500000001</v>
      </c>
      <c r="ES453" s="2">
        <f t="shared" si="1083"/>
        <v>1.0658966883750003</v>
      </c>
      <c r="ET453" s="2">
        <f t="shared" si="1083"/>
        <v>1.0888134671750629</v>
      </c>
      <c r="EU453" s="53">
        <f t="shared" si="1076"/>
        <v>0</v>
      </c>
      <c r="EV453" s="53">
        <f t="shared" si="1021"/>
        <v>0</v>
      </c>
      <c r="EW453" s="69">
        <f t="shared" si="1077"/>
        <v>0</v>
      </c>
      <c r="EX453" s="69">
        <f t="shared" si="1078"/>
        <v>0</v>
      </c>
      <c r="EY453" s="9">
        <f t="shared" si="989"/>
        <v>0</v>
      </c>
      <c r="EZ453" s="9">
        <f t="shared" si="951"/>
        <v>0</v>
      </c>
      <c r="FA453" s="9">
        <f t="shared" si="952"/>
        <v>0</v>
      </c>
      <c r="FB453" s="9">
        <f t="shared" si="953"/>
        <v>0</v>
      </c>
      <c r="FC453" t="s">
        <v>1544</v>
      </c>
    </row>
    <row r="454" spans="1:159" x14ac:dyDescent="0.25">
      <c r="A454" s="2">
        <v>1.2</v>
      </c>
      <c r="B454" s="3" t="s">
        <v>1021</v>
      </c>
      <c r="C454" s="4" t="s">
        <v>157</v>
      </c>
      <c r="D454" s="18" t="s">
        <v>1022</v>
      </c>
      <c r="E454" s="33" t="s">
        <v>1029</v>
      </c>
      <c r="F454" s="2" t="s">
        <v>966</v>
      </c>
      <c r="G454" s="4" t="s">
        <v>257</v>
      </c>
      <c r="H454" s="6" t="s">
        <v>257</v>
      </c>
      <c r="I454" s="4"/>
      <c r="J454" s="7" t="s">
        <v>261</v>
      </c>
      <c r="K454" s="75"/>
      <c r="L454" s="80">
        <v>1</v>
      </c>
      <c r="M454" s="56">
        <v>0</v>
      </c>
      <c r="N454" s="86">
        <v>0.53</v>
      </c>
      <c r="O454" s="6" t="s">
        <v>155</v>
      </c>
      <c r="P454" s="2" t="s">
        <v>156</v>
      </c>
      <c r="Q454" s="200">
        <f>VLOOKUP(P454,Contingencies!$A$2:$D$7,4,FALSE)</f>
        <v>0.09</v>
      </c>
      <c r="R454" s="53">
        <f t="shared" si="1038"/>
        <v>4213.62</v>
      </c>
      <c r="S454" s="67">
        <f t="shared" si="1079"/>
        <v>2233.2186000000002</v>
      </c>
      <c r="T454" s="4" t="s">
        <v>1031</v>
      </c>
      <c r="U454" s="2"/>
      <c r="V454" s="2"/>
      <c r="W454" s="2"/>
      <c r="X454" s="2"/>
      <c r="Y454" s="2"/>
      <c r="Z454" s="2"/>
      <c r="AA454" s="2"/>
      <c r="AB454" s="2"/>
      <c r="AC454" s="18"/>
      <c r="AD454" s="2"/>
      <c r="AE454" s="2"/>
      <c r="AF454" s="2"/>
      <c r="AG454" s="2">
        <f t="shared" si="1080"/>
        <v>0</v>
      </c>
      <c r="AH454" s="51">
        <f t="shared" si="954"/>
        <v>0</v>
      </c>
      <c r="AI454" s="53">
        <f t="shared" si="1039"/>
        <v>0</v>
      </c>
      <c r="AJ454" s="53">
        <f t="shared" si="1040"/>
        <v>0</v>
      </c>
      <c r="AK454" s="53">
        <f t="shared" si="1041"/>
        <v>0</v>
      </c>
      <c r="AL454" s="53">
        <f t="shared" si="1042"/>
        <v>0</v>
      </c>
      <c r="AM454" s="53">
        <f t="shared" si="1043"/>
        <v>0</v>
      </c>
      <c r="AN454" s="53">
        <f t="shared" si="1044"/>
        <v>0</v>
      </c>
      <c r="AO454" s="53">
        <f t="shared" si="1045"/>
        <v>0</v>
      </c>
      <c r="AP454" s="53">
        <f t="shared" si="1046"/>
        <v>0</v>
      </c>
      <c r="AQ454" s="53">
        <f t="shared" si="1047"/>
        <v>0</v>
      </c>
      <c r="AR454" s="53">
        <f t="shared" si="1048"/>
        <v>0</v>
      </c>
      <c r="AS454" s="53">
        <f t="shared" si="1049"/>
        <v>0</v>
      </c>
      <c r="AT454" s="53">
        <f t="shared" si="1050"/>
        <v>0</v>
      </c>
      <c r="AU454" s="10">
        <f t="shared" si="955"/>
        <v>0</v>
      </c>
      <c r="AV454" s="54">
        <f t="shared" si="976"/>
        <v>0</v>
      </c>
      <c r="AW454" s="10">
        <f t="shared" si="956"/>
        <v>0</v>
      </c>
      <c r="AX454" s="53" cm="1">
        <f t="array" aca="1" ref="AX454" ca="1">AU454*CELL("contents",$Q454)</f>
        <v>0</v>
      </c>
      <c r="AY454" s="53" cm="1">
        <f t="array" aca="1" ref="AY454" ca="1">AV454*CELL("contents",$Q454)</f>
        <v>0</v>
      </c>
      <c r="AZ454" s="2"/>
      <c r="BA454" s="18"/>
      <c r="BB454" s="18"/>
      <c r="BC454" s="18"/>
      <c r="BD454" s="18"/>
      <c r="BE454" s="2"/>
      <c r="BF454" s="2"/>
      <c r="BG454" s="2"/>
      <c r="BH454" s="2"/>
      <c r="BI454" s="14"/>
      <c r="BJ454" s="12">
        <v>15300</v>
      </c>
      <c r="BK454" s="12">
        <v>15300</v>
      </c>
      <c r="BL454" s="2">
        <f t="shared" si="957"/>
        <v>0</v>
      </c>
      <c r="BM454" s="51">
        <f t="shared" si="958"/>
        <v>0</v>
      </c>
      <c r="BN454" s="53">
        <f t="shared" si="1051"/>
        <v>0</v>
      </c>
      <c r="BO454" s="53">
        <f t="shared" si="1052"/>
        <v>0</v>
      </c>
      <c r="BP454" s="53">
        <f t="shared" si="1053"/>
        <v>0</v>
      </c>
      <c r="BQ454" s="53">
        <f t="shared" si="1054"/>
        <v>0</v>
      </c>
      <c r="BR454" s="53">
        <f t="shared" si="1055"/>
        <v>0</v>
      </c>
      <c r="BS454" s="53">
        <f t="shared" si="1056"/>
        <v>0</v>
      </c>
      <c r="BT454" s="53">
        <f t="shared" si="1057"/>
        <v>0</v>
      </c>
      <c r="BU454" s="53">
        <f t="shared" si="1058"/>
        <v>0</v>
      </c>
      <c r="BV454" s="53">
        <f t="shared" si="1059"/>
        <v>0</v>
      </c>
      <c r="BW454" s="53">
        <f t="shared" si="1060"/>
        <v>0</v>
      </c>
      <c r="BX454" s="53">
        <f t="shared" si="1061"/>
        <v>15300</v>
      </c>
      <c r="BY454" s="53">
        <f t="shared" si="1062"/>
        <v>15300</v>
      </c>
      <c r="BZ454" s="10">
        <f t="shared" si="959"/>
        <v>30600</v>
      </c>
      <c r="CA454" s="54">
        <f t="shared" si="960"/>
        <v>16218</v>
      </c>
      <c r="CB454" s="10">
        <f t="shared" si="961"/>
        <v>46818</v>
      </c>
      <c r="CC454" s="53" cm="1">
        <f t="array" aca="1" ref="CC454" ca="1">BZ454*CELL("contents",$Q454)</f>
        <v>2754</v>
      </c>
      <c r="CD454" s="53" cm="1">
        <f t="array" aca="1" ref="CD454" ca="1">CA454*CELL("contents",$Q454)</f>
        <v>1459.62</v>
      </c>
      <c r="CE454" s="4"/>
      <c r="CF454" s="14"/>
      <c r="CG454" s="14"/>
      <c r="CH454" s="14"/>
      <c r="CI454" s="14"/>
      <c r="CJ454" s="2"/>
      <c r="CK454" s="2"/>
      <c r="CL454" s="2"/>
      <c r="CM454" s="2"/>
      <c r="CN454" s="2"/>
      <c r="CO454" s="2"/>
      <c r="CP454" s="2"/>
      <c r="CQ454" s="2">
        <f t="shared" si="962"/>
        <v>0</v>
      </c>
      <c r="CR454" s="51">
        <f t="shared" si="963"/>
        <v>0</v>
      </c>
      <c r="CS454" s="53">
        <f t="shared" si="964"/>
        <v>0</v>
      </c>
      <c r="CT454" s="53">
        <f t="shared" si="977"/>
        <v>0</v>
      </c>
      <c r="CU454" s="53">
        <f t="shared" si="978"/>
        <v>0</v>
      </c>
      <c r="CV454" s="53">
        <f t="shared" si="979"/>
        <v>0</v>
      </c>
      <c r="CW454" s="53">
        <f t="shared" si="980"/>
        <v>0</v>
      </c>
      <c r="CX454" s="53">
        <f t="shared" si="981"/>
        <v>0</v>
      </c>
      <c r="CY454" s="53">
        <f t="shared" si="982"/>
        <v>0</v>
      </c>
      <c r="CZ454" s="53">
        <f t="shared" si="983"/>
        <v>0</v>
      </c>
      <c r="DA454" s="53">
        <f t="shared" si="984"/>
        <v>0</v>
      </c>
      <c r="DB454" s="53">
        <f t="shared" si="985"/>
        <v>0</v>
      </c>
      <c r="DC454" s="53">
        <f t="shared" si="986"/>
        <v>0</v>
      </c>
      <c r="DD454" s="53">
        <f t="shared" si="987"/>
        <v>0</v>
      </c>
      <c r="DE454" s="10">
        <f t="shared" si="965"/>
        <v>0</v>
      </c>
      <c r="DF454" s="54">
        <f t="shared" si="966"/>
        <v>0</v>
      </c>
      <c r="DG454" s="10">
        <f t="shared" si="967"/>
        <v>0</v>
      </c>
      <c r="DH454" s="53" cm="1">
        <f t="array" aca="1" ref="DH454" ca="1">DE454*CELL("contents",$Q454)</f>
        <v>0</v>
      </c>
      <c r="DI454" s="53" cm="1">
        <f t="array" aca="1" ref="DI454" ca="1">DF454*CELL("contents",$Q454)</f>
        <v>0</v>
      </c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>
        <f t="shared" si="968"/>
        <v>0</v>
      </c>
      <c r="DW454" s="51">
        <f t="shared" si="969"/>
        <v>0</v>
      </c>
      <c r="DX454" s="53">
        <f t="shared" si="1063"/>
        <v>0</v>
      </c>
      <c r="DY454" s="53">
        <f t="shared" si="1064"/>
        <v>0</v>
      </c>
      <c r="DZ454" s="53">
        <f t="shared" si="1065"/>
        <v>0</v>
      </c>
      <c r="EA454" s="53">
        <f t="shared" si="1066"/>
        <v>0</v>
      </c>
      <c r="EB454" s="53">
        <f t="shared" si="1067"/>
        <v>0</v>
      </c>
      <c r="EC454" s="53">
        <f t="shared" si="1068"/>
        <v>0</v>
      </c>
      <c r="ED454" s="53">
        <f t="shared" si="1069"/>
        <v>0</v>
      </c>
      <c r="EE454" s="53">
        <f t="shared" si="1070"/>
        <v>0</v>
      </c>
      <c r="EF454" s="53">
        <f t="shared" si="1071"/>
        <v>0</v>
      </c>
      <c r="EG454" s="53">
        <f t="shared" si="1072"/>
        <v>0</v>
      </c>
      <c r="EH454" s="53">
        <f t="shared" si="1073"/>
        <v>0</v>
      </c>
      <c r="EI454" s="53">
        <f t="shared" si="1074"/>
        <v>0</v>
      </c>
      <c r="EJ454" s="10">
        <f t="shared" si="970"/>
        <v>0</v>
      </c>
      <c r="EK454" s="54">
        <f t="shared" si="971"/>
        <v>0</v>
      </c>
      <c r="EL454" s="10">
        <f t="shared" si="972"/>
        <v>0</v>
      </c>
      <c r="EM454" s="53" cm="1">
        <f t="array" aca="1" ref="EM454" ca="1">EJ454*CELL("contents",$Q454)</f>
        <v>0</v>
      </c>
      <c r="EN454" s="53" cm="1">
        <f t="array" aca="1" ref="EN454" ca="1">EK454*CELL("contents",$Q454)</f>
        <v>0</v>
      </c>
      <c r="EO454" s="11">
        <f t="shared" si="973"/>
        <v>46818</v>
      </c>
      <c r="EP454" s="2">
        <v>1</v>
      </c>
      <c r="EQ454" s="2">
        <f t="shared" ref="EQ454:ET454" si="1084">EP454*1.0215</f>
        <v>1.0215000000000001</v>
      </c>
      <c r="ER454" s="2">
        <f t="shared" si="1084"/>
        <v>1.0434622500000001</v>
      </c>
      <c r="ES454" s="2">
        <f t="shared" si="1084"/>
        <v>1.0658966883750003</v>
      </c>
      <c r="ET454" s="2">
        <f t="shared" si="1084"/>
        <v>1.0888134671750629</v>
      </c>
      <c r="EU454" s="53">
        <f t="shared" si="1076"/>
        <v>0</v>
      </c>
      <c r="EV454" s="53">
        <f t="shared" si="1021"/>
        <v>0</v>
      </c>
      <c r="EW454" s="69">
        <f t="shared" si="1077"/>
        <v>0</v>
      </c>
      <c r="EX454" s="69">
        <f t="shared" si="1078"/>
        <v>0</v>
      </c>
      <c r="EY454" s="9">
        <f t="shared" si="989"/>
        <v>0</v>
      </c>
      <c r="EZ454" s="9">
        <f t="shared" si="951"/>
        <v>0</v>
      </c>
      <c r="FA454" s="9">
        <f t="shared" si="952"/>
        <v>0</v>
      </c>
      <c r="FB454" s="9">
        <f t="shared" si="953"/>
        <v>0</v>
      </c>
      <c r="FC454" t="s">
        <v>1544</v>
      </c>
    </row>
    <row r="455" spans="1:159" ht="25.5" x14ac:dyDescent="0.25">
      <c r="A455" s="2">
        <v>1.2</v>
      </c>
      <c r="B455" s="3" t="s">
        <v>1032</v>
      </c>
      <c r="C455" s="4" t="s">
        <v>157</v>
      </c>
      <c r="D455" s="2" t="s">
        <v>1033</v>
      </c>
      <c r="E455" s="21" t="s">
        <v>1034</v>
      </c>
      <c r="F455" s="2"/>
      <c r="G455" s="4" t="s">
        <v>347</v>
      </c>
      <c r="H455" s="6" t="s">
        <v>347</v>
      </c>
      <c r="I455" s="4"/>
      <c r="J455" s="4" t="s">
        <v>154</v>
      </c>
      <c r="K455" s="75"/>
      <c r="L455" s="80">
        <v>1</v>
      </c>
      <c r="M455" s="56">
        <v>0</v>
      </c>
      <c r="N455" s="86">
        <v>0.53</v>
      </c>
      <c r="O455" s="6" t="s">
        <v>1012</v>
      </c>
      <c r="P455" s="2" t="s">
        <v>352</v>
      </c>
      <c r="Q455" s="200">
        <f>VLOOKUP(P455,Contingencies!$A$2:$D$7,4,FALSE)</f>
        <v>0.2</v>
      </c>
      <c r="R455" s="53">
        <f t="shared" si="1038"/>
        <v>2780</v>
      </c>
      <c r="S455" s="67">
        <f t="shared" si="1079"/>
        <v>0</v>
      </c>
      <c r="T455" s="4" t="s">
        <v>1035</v>
      </c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>
        <f t="shared" si="1080"/>
        <v>0</v>
      </c>
      <c r="AH455" s="51">
        <f t="shared" si="954"/>
        <v>0</v>
      </c>
      <c r="AI455" s="53">
        <f t="shared" si="1039"/>
        <v>0</v>
      </c>
      <c r="AJ455" s="53">
        <f t="shared" si="1040"/>
        <v>0</v>
      </c>
      <c r="AK455" s="53">
        <f t="shared" si="1041"/>
        <v>0</v>
      </c>
      <c r="AL455" s="53">
        <f t="shared" si="1042"/>
        <v>0</v>
      </c>
      <c r="AM455" s="53">
        <f t="shared" si="1043"/>
        <v>0</v>
      </c>
      <c r="AN455" s="53">
        <f t="shared" si="1044"/>
        <v>0</v>
      </c>
      <c r="AO455" s="53">
        <f t="shared" si="1045"/>
        <v>0</v>
      </c>
      <c r="AP455" s="53">
        <f t="shared" si="1046"/>
        <v>0</v>
      </c>
      <c r="AQ455" s="53">
        <f t="shared" si="1047"/>
        <v>0</v>
      </c>
      <c r="AR455" s="53">
        <f t="shared" si="1048"/>
        <v>0</v>
      </c>
      <c r="AS455" s="53">
        <f t="shared" si="1049"/>
        <v>0</v>
      </c>
      <c r="AT455" s="53">
        <f t="shared" si="1050"/>
        <v>0</v>
      </c>
      <c r="AU455" s="10">
        <f t="shared" si="955"/>
        <v>0</v>
      </c>
      <c r="AV455" s="54">
        <f t="shared" si="976"/>
        <v>0</v>
      </c>
      <c r="AW455" s="10">
        <f t="shared" si="956"/>
        <v>0</v>
      </c>
      <c r="AX455" s="53" cm="1">
        <f t="array" aca="1" ref="AX455" ca="1">AU455*CELL("contents",$Q455)</f>
        <v>0</v>
      </c>
      <c r="AY455" s="53" cm="1">
        <f t="array" aca="1" ref="AY455" ca="1">AV455*CELL("contents",$Q455)</f>
        <v>0</v>
      </c>
      <c r="AZ455" s="2"/>
      <c r="BA455" s="18"/>
      <c r="BB455" s="18"/>
      <c r="BC455" s="18"/>
      <c r="BD455" s="18"/>
      <c r="BE455" s="2"/>
      <c r="BF455" s="2"/>
      <c r="BG455" s="2"/>
      <c r="BH455" s="2"/>
      <c r="BI455" s="2"/>
      <c r="BJ455" s="2"/>
      <c r="BK455" s="2"/>
      <c r="BL455" s="2">
        <f t="shared" si="957"/>
        <v>0</v>
      </c>
      <c r="BM455" s="51">
        <f t="shared" si="958"/>
        <v>0</v>
      </c>
      <c r="BN455" s="53">
        <f t="shared" si="1051"/>
        <v>0</v>
      </c>
      <c r="BO455" s="53">
        <f t="shared" si="1052"/>
        <v>0</v>
      </c>
      <c r="BP455" s="53">
        <f t="shared" si="1053"/>
        <v>0</v>
      </c>
      <c r="BQ455" s="53">
        <f t="shared" si="1054"/>
        <v>0</v>
      </c>
      <c r="BR455" s="53">
        <f t="shared" si="1055"/>
        <v>0</v>
      </c>
      <c r="BS455" s="53">
        <f t="shared" si="1056"/>
        <v>0</v>
      </c>
      <c r="BT455" s="53">
        <f t="shared" si="1057"/>
        <v>0</v>
      </c>
      <c r="BU455" s="53">
        <f t="shared" si="1058"/>
        <v>0</v>
      </c>
      <c r="BV455" s="53">
        <f t="shared" si="1059"/>
        <v>0</v>
      </c>
      <c r="BW455" s="53">
        <f t="shared" si="1060"/>
        <v>0</v>
      </c>
      <c r="BX455" s="53">
        <f t="shared" si="1061"/>
        <v>0</v>
      </c>
      <c r="BY455" s="53">
        <f t="shared" si="1062"/>
        <v>0</v>
      </c>
      <c r="BZ455" s="10">
        <f t="shared" si="959"/>
        <v>0</v>
      </c>
      <c r="CA455" s="54">
        <f t="shared" si="960"/>
        <v>0</v>
      </c>
      <c r="CB455" s="10">
        <f t="shared" si="961"/>
        <v>0</v>
      </c>
      <c r="CC455" s="53" cm="1">
        <f t="array" aca="1" ref="CC455" ca="1">BZ455*CELL("contents",$Q455)</f>
        <v>0</v>
      </c>
      <c r="CD455" s="53" cm="1">
        <f t="array" aca="1" ref="CD455" ca="1">CA455*CELL("contents",$Q455)</f>
        <v>0</v>
      </c>
      <c r="CE455" s="2"/>
      <c r="CF455" s="47">
        <v>13900</v>
      </c>
      <c r="CG455" s="38"/>
      <c r="CH455" s="38"/>
      <c r="CI455" s="18"/>
      <c r="CJ455" s="2"/>
      <c r="CK455" s="2"/>
      <c r="CL455" s="2"/>
      <c r="CM455" s="2"/>
      <c r="CN455" s="2"/>
      <c r="CO455" s="2"/>
      <c r="CP455" s="2"/>
      <c r="CQ455" s="2">
        <f t="shared" si="962"/>
        <v>0</v>
      </c>
      <c r="CR455" s="51">
        <f t="shared" si="963"/>
        <v>0</v>
      </c>
      <c r="CS455" s="53">
        <f t="shared" si="964"/>
        <v>0</v>
      </c>
      <c r="CT455" s="53">
        <f t="shared" si="977"/>
        <v>13900</v>
      </c>
      <c r="CU455" s="53">
        <f t="shared" si="978"/>
        <v>0</v>
      </c>
      <c r="CV455" s="53">
        <f t="shared" si="979"/>
        <v>0</v>
      </c>
      <c r="CW455" s="53">
        <f t="shared" si="980"/>
        <v>0</v>
      </c>
      <c r="CX455" s="53">
        <f t="shared" si="981"/>
        <v>0</v>
      </c>
      <c r="CY455" s="53">
        <f t="shared" si="982"/>
        <v>0</v>
      </c>
      <c r="CZ455" s="53">
        <f t="shared" si="983"/>
        <v>0</v>
      </c>
      <c r="DA455" s="53">
        <f t="shared" si="984"/>
        <v>0</v>
      </c>
      <c r="DB455" s="53">
        <f t="shared" si="985"/>
        <v>0</v>
      </c>
      <c r="DC455" s="53">
        <f t="shared" si="986"/>
        <v>0</v>
      </c>
      <c r="DD455" s="53">
        <f t="shared" si="987"/>
        <v>0</v>
      </c>
      <c r="DE455" s="10">
        <f t="shared" si="965"/>
        <v>13900</v>
      </c>
      <c r="DF455" s="54">
        <f t="shared" si="966"/>
        <v>0</v>
      </c>
      <c r="DG455" s="10">
        <f t="shared" si="967"/>
        <v>13900</v>
      </c>
      <c r="DH455" s="53" cm="1">
        <f t="array" aca="1" ref="DH455" ca="1">DE455*CELL("contents",$Q455)</f>
        <v>2780</v>
      </c>
      <c r="DI455" s="53" cm="1">
        <f t="array" aca="1" ref="DI455" ca="1">DF455*CELL("contents",$Q455)</f>
        <v>0</v>
      </c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>
        <f t="shared" si="968"/>
        <v>0</v>
      </c>
      <c r="DW455" s="51">
        <f t="shared" si="969"/>
        <v>0</v>
      </c>
      <c r="DX455" s="53">
        <f t="shared" si="1063"/>
        <v>0</v>
      </c>
      <c r="DY455" s="53">
        <f t="shared" si="1064"/>
        <v>0</v>
      </c>
      <c r="DZ455" s="53">
        <f t="shared" si="1065"/>
        <v>0</v>
      </c>
      <c r="EA455" s="53">
        <f t="shared" si="1066"/>
        <v>0</v>
      </c>
      <c r="EB455" s="53">
        <f t="shared" si="1067"/>
        <v>0</v>
      </c>
      <c r="EC455" s="53">
        <f t="shared" si="1068"/>
        <v>0</v>
      </c>
      <c r="ED455" s="53">
        <f t="shared" si="1069"/>
        <v>0</v>
      </c>
      <c r="EE455" s="53">
        <f t="shared" si="1070"/>
        <v>0</v>
      </c>
      <c r="EF455" s="53">
        <f t="shared" si="1071"/>
        <v>0</v>
      </c>
      <c r="EG455" s="53">
        <f t="shared" si="1072"/>
        <v>0</v>
      </c>
      <c r="EH455" s="53">
        <f t="shared" si="1073"/>
        <v>0</v>
      </c>
      <c r="EI455" s="53">
        <f t="shared" si="1074"/>
        <v>0</v>
      </c>
      <c r="EJ455" s="10">
        <f t="shared" si="970"/>
        <v>0</v>
      </c>
      <c r="EK455" s="54">
        <f t="shared" si="971"/>
        <v>0</v>
      </c>
      <c r="EL455" s="10">
        <f t="shared" si="972"/>
        <v>0</v>
      </c>
      <c r="EM455" s="53" cm="1">
        <f t="array" aca="1" ref="EM455" ca="1">EJ455*CELL("contents",$Q455)</f>
        <v>0</v>
      </c>
      <c r="EN455" s="53" cm="1">
        <f t="array" aca="1" ref="EN455" ca="1">EK455*CELL("contents",$Q455)</f>
        <v>0</v>
      </c>
      <c r="EO455" s="11">
        <f t="shared" si="973"/>
        <v>13900</v>
      </c>
      <c r="EP455" s="2">
        <v>1</v>
      </c>
      <c r="EQ455" s="2">
        <f t="shared" ref="EQ455:ET455" si="1085">EP455*1.0215</f>
        <v>1.0215000000000001</v>
      </c>
      <c r="ER455" s="2">
        <f t="shared" si="1085"/>
        <v>1.0434622500000001</v>
      </c>
      <c r="ES455" s="2">
        <f t="shared" si="1085"/>
        <v>1.0658966883750003</v>
      </c>
      <c r="ET455" s="2">
        <f t="shared" si="1085"/>
        <v>1.0888134671750629</v>
      </c>
      <c r="EU455" s="53">
        <f t="shared" si="1076"/>
        <v>0</v>
      </c>
      <c r="EV455" s="53">
        <f t="shared" si="1021"/>
        <v>0</v>
      </c>
      <c r="EW455" s="69">
        <f t="shared" si="1077"/>
        <v>0</v>
      </c>
      <c r="EX455" s="69">
        <f t="shared" si="1078"/>
        <v>0</v>
      </c>
      <c r="EY455" s="9">
        <f t="shared" si="989"/>
        <v>0</v>
      </c>
      <c r="EZ455" s="9">
        <f t="shared" si="951"/>
        <v>0</v>
      </c>
      <c r="FA455" s="9">
        <f t="shared" si="952"/>
        <v>0</v>
      </c>
      <c r="FB455" s="9">
        <f t="shared" si="953"/>
        <v>0</v>
      </c>
      <c r="FC455" t="s">
        <v>1544</v>
      </c>
    </row>
    <row r="456" spans="1:159" ht="25.5" x14ac:dyDescent="0.25">
      <c r="A456" s="2">
        <v>1.2</v>
      </c>
      <c r="B456" s="3" t="s">
        <v>1036</v>
      </c>
      <c r="C456" s="4" t="s">
        <v>157</v>
      </c>
      <c r="D456" s="2" t="s">
        <v>1037</v>
      </c>
      <c r="E456" s="21" t="s">
        <v>1038</v>
      </c>
      <c r="F456" s="2"/>
      <c r="G456" s="4" t="s">
        <v>347</v>
      </c>
      <c r="H456" s="6" t="s">
        <v>347</v>
      </c>
      <c r="I456" s="4"/>
      <c r="J456" s="4" t="s">
        <v>154</v>
      </c>
      <c r="K456" s="75"/>
      <c r="L456" s="80">
        <v>1</v>
      </c>
      <c r="M456" s="56">
        <v>0</v>
      </c>
      <c r="N456" s="86">
        <v>0.53</v>
      </c>
      <c r="O456" s="6" t="s">
        <v>1012</v>
      </c>
      <c r="P456" s="2" t="s">
        <v>352</v>
      </c>
      <c r="Q456" s="200">
        <f>VLOOKUP(P456,Contingencies!$A$2:$D$7,4,FALSE)</f>
        <v>0.2</v>
      </c>
      <c r="R456" s="53">
        <f t="shared" si="1038"/>
        <v>2780</v>
      </c>
      <c r="S456" s="67">
        <f t="shared" si="1079"/>
        <v>0</v>
      </c>
      <c r="T456" s="4" t="s">
        <v>1035</v>
      </c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>
        <f t="shared" si="1080"/>
        <v>0</v>
      </c>
      <c r="AH456" s="51">
        <f t="shared" si="954"/>
        <v>0</v>
      </c>
      <c r="AI456" s="53">
        <f t="shared" si="1039"/>
        <v>0</v>
      </c>
      <c r="AJ456" s="53">
        <f t="shared" si="1040"/>
        <v>0</v>
      </c>
      <c r="AK456" s="53">
        <f t="shared" si="1041"/>
        <v>0</v>
      </c>
      <c r="AL456" s="53">
        <f t="shared" si="1042"/>
        <v>0</v>
      </c>
      <c r="AM456" s="53">
        <f t="shared" si="1043"/>
        <v>0</v>
      </c>
      <c r="AN456" s="53">
        <f t="shared" si="1044"/>
        <v>0</v>
      </c>
      <c r="AO456" s="53">
        <f t="shared" si="1045"/>
        <v>0</v>
      </c>
      <c r="AP456" s="53">
        <f t="shared" si="1046"/>
        <v>0</v>
      </c>
      <c r="AQ456" s="53">
        <f t="shared" si="1047"/>
        <v>0</v>
      </c>
      <c r="AR456" s="53">
        <f t="shared" si="1048"/>
        <v>0</v>
      </c>
      <c r="AS456" s="53">
        <f t="shared" si="1049"/>
        <v>0</v>
      </c>
      <c r="AT456" s="53">
        <f t="shared" si="1050"/>
        <v>0</v>
      </c>
      <c r="AU456" s="10">
        <f t="shared" si="955"/>
        <v>0</v>
      </c>
      <c r="AV456" s="54">
        <f t="shared" si="976"/>
        <v>0</v>
      </c>
      <c r="AW456" s="10">
        <f t="shared" si="956"/>
        <v>0</v>
      </c>
      <c r="AX456" s="53" cm="1">
        <f t="array" aca="1" ref="AX456" ca="1">AU456*CELL("contents",$Q456)</f>
        <v>0</v>
      </c>
      <c r="AY456" s="53" cm="1">
        <f t="array" aca="1" ref="AY456" ca="1">AV456*CELL("contents",$Q456)</f>
        <v>0</v>
      </c>
      <c r="AZ456" s="2"/>
      <c r="BA456" s="18"/>
      <c r="BB456" s="18"/>
      <c r="BC456" s="18"/>
      <c r="BD456" s="18"/>
      <c r="BE456" s="2"/>
      <c r="BF456" s="2"/>
      <c r="BG456" s="2"/>
      <c r="BH456" s="2"/>
      <c r="BI456" s="2"/>
      <c r="BJ456" s="2"/>
      <c r="BK456" s="2"/>
      <c r="BL456" s="2">
        <f t="shared" si="957"/>
        <v>0</v>
      </c>
      <c r="BM456" s="51">
        <f t="shared" si="958"/>
        <v>0</v>
      </c>
      <c r="BN456" s="53">
        <f t="shared" si="1051"/>
        <v>0</v>
      </c>
      <c r="BO456" s="53">
        <f t="shared" si="1052"/>
        <v>0</v>
      </c>
      <c r="BP456" s="53">
        <f t="shared" si="1053"/>
        <v>0</v>
      </c>
      <c r="BQ456" s="53">
        <f t="shared" si="1054"/>
        <v>0</v>
      </c>
      <c r="BR456" s="53">
        <f t="shared" si="1055"/>
        <v>0</v>
      </c>
      <c r="BS456" s="53">
        <f t="shared" si="1056"/>
        <v>0</v>
      </c>
      <c r="BT456" s="53">
        <f t="shared" si="1057"/>
        <v>0</v>
      </c>
      <c r="BU456" s="53">
        <f t="shared" si="1058"/>
        <v>0</v>
      </c>
      <c r="BV456" s="53">
        <f t="shared" si="1059"/>
        <v>0</v>
      </c>
      <c r="BW456" s="53">
        <f t="shared" si="1060"/>
        <v>0</v>
      </c>
      <c r="BX456" s="53">
        <f t="shared" si="1061"/>
        <v>0</v>
      </c>
      <c r="BY456" s="53">
        <f t="shared" si="1062"/>
        <v>0</v>
      </c>
      <c r="BZ456" s="10">
        <f t="shared" si="959"/>
        <v>0</v>
      </c>
      <c r="CA456" s="54">
        <f t="shared" si="960"/>
        <v>0</v>
      </c>
      <c r="CB456" s="10">
        <f t="shared" si="961"/>
        <v>0</v>
      </c>
      <c r="CC456" s="53" cm="1">
        <f t="array" aca="1" ref="CC456" ca="1">BZ456*CELL("contents",$Q456)</f>
        <v>0</v>
      </c>
      <c r="CD456" s="53" cm="1">
        <f t="array" aca="1" ref="CD456" ca="1">CA456*CELL("contents",$Q456)</f>
        <v>0</v>
      </c>
      <c r="CE456" s="2"/>
      <c r="CF456" s="47">
        <v>13900</v>
      </c>
      <c r="CG456" s="37"/>
      <c r="CH456" s="38"/>
      <c r="CI456" s="18"/>
      <c r="CJ456" s="2"/>
      <c r="CK456" s="2"/>
      <c r="CL456" s="2"/>
      <c r="CM456" s="2"/>
      <c r="CN456" s="2"/>
      <c r="CO456" s="2"/>
      <c r="CP456" s="2"/>
      <c r="CQ456" s="2">
        <f t="shared" si="962"/>
        <v>0</v>
      </c>
      <c r="CR456" s="51">
        <f t="shared" si="963"/>
        <v>0</v>
      </c>
      <c r="CS456" s="53">
        <f t="shared" si="964"/>
        <v>0</v>
      </c>
      <c r="CT456" s="53">
        <f t="shared" si="977"/>
        <v>13900</v>
      </c>
      <c r="CU456" s="53">
        <f t="shared" si="978"/>
        <v>0</v>
      </c>
      <c r="CV456" s="53">
        <f t="shared" si="979"/>
        <v>0</v>
      </c>
      <c r="CW456" s="53">
        <f t="shared" si="980"/>
        <v>0</v>
      </c>
      <c r="CX456" s="53">
        <f t="shared" si="981"/>
        <v>0</v>
      </c>
      <c r="CY456" s="53">
        <f t="shared" si="982"/>
        <v>0</v>
      </c>
      <c r="CZ456" s="53">
        <f t="shared" si="983"/>
        <v>0</v>
      </c>
      <c r="DA456" s="53">
        <f t="shared" si="984"/>
        <v>0</v>
      </c>
      <c r="DB456" s="53">
        <f t="shared" si="985"/>
        <v>0</v>
      </c>
      <c r="DC456" s="53">
        <f t="shared" si="986"/>
        <v>0</v>
      </c>
      <c r="DD456" s="53">
        <f t="shared" si="987"/>
        <v>0</v>
      </c>
      <c r="DE456" s="10">
        <f t="shared" si="965"/>
        <v>13900</v>
      </c>
      <c r="DF456" s="54">
        <f t="shared" si="966"/>
        <v>0</v>
      </c>
      <c r="DG456" s="10">
        <f t="shared" si="967"/>
        <v>13900</v>
      </c>
      <c r="DH456" s="53" cm="1">
        <f t="array" aca="1" ref="DH456" ca="1">DE456*CELL("contents",$Q456)</f>
        <v>2780</v>
      </c>
      <c r="DI456" s="53" cm="1">
        <f t="array" aca="1" ref="DI456" ca="1">DF456*CELL("contents",$Q456)</f>
        <v>0</v>
      </c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>
        <f t="shared" si="968"/>
        <v>0</v>
      </c>
      <c r="DW456" s="51">
        <f t="shared" si="969"/>
        <v>0</v>
      </c>
      <c r="DX456" s="53">
        <f t="shared" si="1063"/>
        <v>0</v>
      </c>
      <c r="DY456" s="53">
        <f t="shared" si="1064"/>
        <v>0</v>
      </c>
      <c r="DZ456" s="53">
        <f t="shared" si="1065"/>
        <v>0</v>
      </c>
      <c r="EA456" s="53">
        <f t="shared" si="1066"/>
        <v>0</v>
      </c>
      <c r="EB456" s="53">
        <f t="shared" si="1067"/>
        <v>0</v>
      </c>
      <c r="EC456" s="53">
        <f t="shared" si="1068"/>
        <v>0</v>
      </c>
      <c r="ED456" s="53">
        <f t="shared" si="1069"/>
        <v>0</v>
      </c>
      <c r="EE456" s="53">
        <f t="shared" si="1070"/>
        <v>0</v>
      </c>
      <c r="EF456" s="53">
        <f t="shared" si="1071"/>
        <v>0</v>
      </c>
      <c r="EG456" s="53">
        <f t="shared" si="1072"/>
        <v>0</v>
      </c>
      <c r="EH456" s="53">
        <f t="shared" si="1073"/>
        <v>0</v>
      </c>
      <c r="EI456" s="53">
        <f t="shared" si="1074"/>
        <v>0</v>
      </c>
      <c r="EJ456" s="10">
        <f t="shared" si="970"/>
        <v>0</v>
      </c>
      <c r="EK456" s="54">
        <f t="shared" si="971"/>
        <v>0</v>
      </c>
      <c r="EL456" s="10">
        <f t="shared" si="972"/>
        <v>0</v>
      </c>
      <c r="EM456" s="53" cm="1">
        <f t="array" aca="1" ref="EM456" ca="1">EJ456*CELL("contents",$Q456)</f>
        <v>0</v>
      </c>
      <c r="EN456" s="53" cm="1">
        <f t="array" aca="1" ref="EN456" ca="1">EK456*CELL("contents",$Q456)</f>
        <v>0</v>
      </c>
      <c r="EO456" s="11">
        <f t="shared" si="973"/>
        <v>13900</v>
      </c>
      <c r="EP456" s="2">
        <v>1</v>
      </c>
      <c r="EQ456" s="2">
        <f t="shared" ref="EQ456:ET456" si="1086">EP456*1.0215</f>
        <v>1.0215000000000001</v>
      </c>
      <c r="ER456" s="2">
        <f t="shared" si="1086"/>
        <v>1.0434622500000001</v>
      </c>
      <c r="ES456" s="2">
        <f t="shared" si="1086"/>
        <v>1.0658966883750003</v>
      </c>
      <c r="ET456" s="2">
        <f t="shared" si="1086"/>
        <v>1.0888134671750629</v>
      </c>
      <c r="EU456" s="53">
        <f t="shared" si="1076"/>
        <v>0</v>
      </c>
      <c r="EV456" s="53">
        <f t="shared" si="1021"/>
        <v>0</v>
      </c>
      <c r="EW456" s="69">
        <f t="shared" si="1077"/>
        <v>0</v>
      </c>
      <c r="EX456" s="69">
        <f t="shared" si="1078"/>
        <v>0</v>
      </c>
      <c r="EY456" s="9">
        <f t="shared" si="989"/>
        <v>0</v>
      </c>
      <c r="EZ456" s="9">
        <f t="shared" si="951"/>
        <v>0</v>
      </c>
      <c r="FA456" s="9">
        <f t="shared" si="952"/>
        <v>0</v>
      </c>
      <c r="FB456" s="9">
        <f t="shared" si="953"/>
        <v>0</v>
      </c>
      <c r="FC456" t="s">
        <v>1544</v>
      </c>
    </row>
    <row r="457" spans="1:159" ht="25.5" x14ac:dyDescent="0.25">
      <c r="A457" s="2">
        <v>1.2</v>
      </c>
      <c r="B457" s="3" t="s">
        <v>1039</v>
      </c>
      <c r="C457" s="4" t="s">
        <v>157</v>
      </c>
      <c r="D457" s="2" t="s">
        <v>1040</v>
      </c>
      <c r="E457" s="21" t="s">
        <v>1041</v>
      </c>
      <c r="F457" s="2"/>
      <c r="G457" s="4" t="s">
        <v>347</v>
      </c>
      <c r="H457" s="6" t="s">
        <v>347</v>
      </c>
      <c r="I457" s="4"/>
      <c r="J457" s="4" t="s">
        <v>154</v>
      </c>
      <c r="K457" s="75"/>
      <c r="L457" s="80">
        <v>1</v>
      </c>
      <c r="M457" s="56">
        <v>0</v>
      </c>
      <c r="N457" s="86">
        <v>0.53</v>
      </c>
      <c r="O457" s="6" t="s">
        <v>1012</v>
      </c>
      <c r="P457" s="2" t="s">
        <v>352</v>
      </c>
      <c r="Q457" s="200">
        <f>VLOOKUP(P457,Contingencies!$A$2:$D$7,4,FALSE)</f>
        <v>0.2</v>
      </c>
      <c r="R457" s="53">
        <f t="shared" si="1038"/>
        <v>2780</v>
      </c>
      <c r="S457" s="67">
        <f t="shared" si="1079"/>
        <v>0</v>
      </c>
      <c r="T457" s="4" t="s">
        <v>1035</v>
      </c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>
        <f t="shared" si="1080"/>
        <v>0</v>
      </c>
      <c r="AH457" s="51">
        <f t="shared" si="954"/>
        <v>0</v>
      </c>
      <c r="AI457" s="53">
        <f t="shared" si="1039"/>
        <v>0</v>
      </c>
      <c r="AJ457" s="53">
        <f t="shared" si="1040"/>
        <v>0</v>
      </c>
      <c r="AK457" s="53">
        <f t="shared" si="1041"/>
        <v>0</v>
      </c>
      <c r="AL457" s="53">
        <f t="shared" si="1042"/>
        <v>0</v>
      </c>
      <c r="AM457" s="53">
        <f t="shared" si="1043"/>
        <v>0</v>
      </c>
      <c r="AN457" s="53">
        <f t="shared" si="1044"/>
        <v>0</v>
      </c>
      <c r="AO457" s="53">
        <f t="shared" si="1045"/>
        <v>0</v>
      </c>
      <c r="AP457" s="53">
        <f t="shared" si="1046"/>
        <v>0</v>
      </c>
      <c r="AQ457" s="53">
        <f t="shared" si="1047"/>
        <v>0</v>
      </c>
      <c r="AR457" s="53">
        <f t="shared" si="1048"/>
        <v>0</v>
      </c>
      <c r="AS457" s="53">
        <f t="shared" si="1049"/>
        <v>0</v>
      </c>
      <c r="AT457" s="53">
        <f t="shared" si="1050"/>
        <v>0</v>
      </c>
      <c r="AU457" s="10">
        <f t="shared" si="955"/>
        <v>0</v>
      </c>
      <c r="AV457" s="54">
        <f t="shared" si="976"/>
        <v>0</v>
      </c>
      <c r="AW457" s="10">
        <f t="shared" si="956"/>
        <v>0</v>
      </c>
      <c r="AX457" s="53" cm="1">
        <f t="array" aca="1" ref="AX457" ca="1">AU457*CELL("contents",$Q457)</f>
        <v>0</v>
      </c>
      <c r="AY457" s="53" cm="1">
        <f t="array" aca="1" ref="AY457" ca="1">AV457*CELL("contents",$Q457)</f>
        <v>0</v>
      </c>
      <c r="AZ457" s="2"/>
      <c r="BA457" s="18"/>
      <c r="BB457" s="18"/>
      <c r="BC457" s="18"/>
      <c r="BD457" s="18"/>
      <c r="BE457" s="2"/>
      <c r="BF457" s="2"/>
      <c r="BG457" s="2"/>
      <c r="BH457" s="2"/>
      <c r="BI457" s="2"/>
      <c r="BJ457" s="2"/>
      <c r="BK457" s="2"/>
      <c r="BL457" s="2">
        <f t="shared" si="957"/>
        <v>0</v>
      </c>
      <c r="BM457" s="51">
        <f t="shared" si="958"/>
        <v>0</v>
      </c>
      <c r="BN457" s="53">
        <f t="shared" si="1051"/>
        <v>0</v>
      </c>
      <c r="BO457" s="53">
        <f t="shared" si="1052"/>
        <v>0</v>
      </c>
      <c r="BP457" s="53">
        <f t="shared" si="1053"/>
        <v>0</v>
      </c>
      <c r="BQ457" s="53">
        <f t="shared" si="1054"/>
        <v>0</v>
      </c>
      <c r="BR457" s="53">
        <f t="shared" si="1055"/>
        <v>0</v>
      </c>
      <c r="BS457" s="53">
        <f t="shared" si="1056"/>
        <v>0</v>
      </c>
      <c r="BT457" s="53">
        <f t="shared" si="1057"/>
        <v>0</v>
      </c>
      <c r="BU457" s="53">
        <f t="shared" si="1058"/>
        <v>0</v>
      </c>
      <c r="BV457" s="53">
        <f t="shared" si="1059"/>
        <v>0</v>
      </c>
      <c r="BW457" s="53">
        <f t="shared" si="1060"/>
        <v>0</v>
      </c>
      <c r="BX457" s="53">
        <f t="shared" si="1061"/>
        <v>0</v>
      </c>
      <c r="BY457" s="53">
        <f t="shared" si="1062"/>
        <v>0</v>
      </c>
      <c r="BZ457" s="10">
        <f t="shared" si="959"/>
        <v>0</v>
      </c>
      <c r="CA457" s="54">
        <f t="shared" si="960"/>
        <v>0</v>
      </c>
      <c r="CB457" s="10">
        <f t="shared" si="961"/>
        <v>0</v>
      </c>
      <c r="CC457" s="53" cm="1">
        <f t="array" aca="1" ref="CC457" ca="1">BZ457*CELL("contents",$Q457)</f>
        <v>0</v>
      </c>
      <c r="CD457" s="53" cm="1">
        <f t="array" aca="1" ref="CD457" ca="1">CA457*CELL("contents",$Q457)</f>
        <v>0</v>
      </c>
      <c r="CE457" s="2"/>
      <c r="CF457" s="38"/>
      <c r="CG457" s="47">
        <v>13900</v>
      </c>
      <c r="CH457" s="38"/>
      <c r="CI457" s="18"/>
      <c r="CJ457" s="2"/>
      <c r="CK457" s="2"/>
      <c r="CL457" s="2"/>
      <c r="CM457" s="2"/>
      <c r="CN457" s="2"/>
      <c r="CO457" s="2"/>
      <c r="CP457" s="2"/>
      <c r="CQ457" s="2">
        <f t="shared" si="962"/>
        <v>0</v>
      </c>
      <c r="CR457" s="51">
        <f t="shared" si="963"/>
        <v>0</v>
      </c>
      <c r="CS457" s="53">
        <f t="shared" si="964"/>
        <v>0</v>
      </c>
      <c r="CT457" s="53">
        <f t="shared" si="977"/>
        <v>0</v>
      </c>
      <c r="CU457" s="53">
        <f t="shared" si="978"/>
        <v>13900</v>
      </c>
      <c r="CV457" s="53">
        <f t="shared" si="979"/>
        <v>0</v>
      </c>
      <c r="CW457" s="53">
        <f t="shared" si="980"/>
        <v>0</v>
      </c>
      <c r="CX457" s="53">
        <f t="shared" si="981"/>
        <v>0</v>
      </c>
      <c r="CY457" s="53">
        <f t="shared" si="982"/>
        <v>0</v>
      </c>
      <c r="CZ457" s="53">
        <f t="shared" si="983"/>
        <v>0</v>
      </c>
      <c r="DA457" s="53">
        <f t="shared" si="984"/>
        <v>0</v>
      </c>
      <c r="DB457" s="53">
        <f t="shared" si="985"/>
        <v>0</v>
      </c>
      <c r="DC457" s="53">
        <f t="shared" si="986"/>
        <v>0</v>
      </c>
      <c r="DD457" s="53">
        <f t="shared" si="987"/>
        <v>0</v>
      </c>
      <c r="DE457" s="10">
        <f t="shared" si="965"/>
        <v>13900</v>
      </c>
      <c r="DF457" s="54">
        <f t="shared" si="966"/>
        <v>0</v>
      </c>
      <c r="DG457" s="10">
        <f t="shared" si="967"/>
        <v>13900</v>
      </c>
      <c r="DH457" s="53" cm="1">
        <f t="array" aca="1" ref="DH457" ca="1">DE457*CELL("contents",$Q457)</f>
        <v>2780</v>
      </c>
      <c r="DI457" s="53" cm="1">
        <f t="array" aca="1" ref="DI457" ca="1">DF457*CELL("contents",$Q457)</f>
        <v>0</v>
      </c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>
        <f t="shared" si="968"/>
        <v>0</v>
      </c>
      <c r="DW457" s="51">
        <f t="shared" si="969"/>
        <v>0</v>
      </c>
      <c r="DX457" s="53">
        <f t="shared" si="1063"/>
        <v>0</v>
      </c>
      <c r="DY457" s="53">
        <f t="shared" si="1064"/>
        <v>0</v>
      </c>
      <c r="DZ457" s="53">
        <f t="shared" si="1065"/>
        <v>0</v>
      </c>
      <c r="EA457" s="53">
        <f t="shared" si="1066"/>
        <v>0</v>
      </c>
      <c r="EB457" s="53">
        <f t="shared" si="1067"/>
        <v>0</v>
      </c>
      <c r="EC457" s="53">
        <f t="shared" si="1068"/>
        <v>0</v>
      </c>
      <c r="ED457" s="53">
        <f t="shared" si="1069"/>
        <v>0</v>
      </c>
      <c r="EE457" s="53">
        <f t="shared" si="1070"/>
        <v>0</v>
      </c>
      <c r="EF457" s="53">
        <f t="shared" si="1071"/>
        <v>0</v>
      </c>
      <c r="EG457" s="53">
        <f t="shared" si="1072"/>
        <v>0</v>
      </c>
      <c r="EH457" s="53">
        <f t="shared" si="1073"/>
        <v>0</v>
      </c>
      <c r="EI457" s="53">
        <f t="shared" si="1074"/>
        <v>0</v>
      </c>
      <c r="EJ457" s="10">
        <f t="shared" si="970"/>
        <v>0</v>
      </c>
      <c r="EK457" s="54">
        <f t="shared" si="971"/>
        <v>0</v>
      </c>
      <c r="EL457" s="10">
        <f t="shared" si="972"/>
        <v>0</v>
      </c>
      <c r="EM457" s="53" cm="1">
        <f t="array" aca="1" ref="EM457" ca="1">EJ457*CELL("contents",$Q457)</f>
        <v>0</v>
      </c>
      <c r="EN457" s="53" cm="1">
        <f t="array" aca="1" ref="EN457" ca="1">EK457*CELL("contents",$Q457)</f>
        <v>0</v>
      </c>
      <c r="EO457" s="11">
        <f t="shared" si="973"/>
        <v>13900</v>
      </c>
      <c r="EP457" s="2">
        <v>1</v>
      </c>
      <c r="EQ457" s="2">
        <f t="shared" ref="EQ457:ET457" si="1087">EP457*1.0215</f>
        <v>1.0215000000000001</v>
      </c>
      <c r="ER457" s="2">
        <f t="shared" si="1087"/>
        <v>1.0434622500000001</v>
      </c>
      <c r="ES457" s="2">
        <f t="shared" si="1087"/>
        <v>1.0658966883750003</v>
      </c>
      <c r="ET457" s="2">
        <f t="shared" si="1087"/>
        <v>1.0888134671750629</v>
      </c>
      <c r="EU457" s="53">
        <f t="shared" si="1076"/>
        <v>0</v>
      </c>
      <c r="EV457" s="53">
        <f t="shared" si="1021"/>
        <v>0</v>
      </c>
      <c r="EW457" s="69">
        <f t="shared" si="1077"/>
        <v>0</v>
      </c>
      <c r="EX457" s="69">
        <f t="shared" si="1078"/>
        <v>0</v>
      </c>
      <c r="EY457" s="9">
        <f t="shared" si="989"/>
        <v>0</v>
      </c>
      <c r="EZ457" s="9">
        <f t="shared" si="951"/>
        <v>0</v>
      </c>
      <c r="FA457" s="9">
        <f t="shared" si="952"/>
        <v>0</v>
      </c>
      <c r="FB457" s="9">
        <f t="shared" si="953"/>
        <v>0</v>
      </c>
      <c r="FC457" t="s">
        <v>1544</v>
      </c>
    </row>
    <row r="458" spans="1:159" x14ac:dyDescent="0.25">
      <c r="A458" s="2">
        <v>1.2</v>
      </c>
      <c r="B458" s="3" t="s">
        <v>1042</v>
      </c>
      <c r="C458" s="4" t="s">
        <v>157</v>
      </c>
      <c r="D458" s="2" t="s">
        <v>1043</v>
      </c>
      <c r="E458" s="21" t="s">
        <v>1044</v>
      </c>
      <c r="F458" s="2"/>
      <c r="G458" s="4" t="s">
        <v>151</v>
      </c>
      <c r="H458" s="6" t="s">
        <v>163</v>
      </c>
      <c r="I458" s="4" t="s">
        <v>167</v>
      </c>
      <c r="J458" s="7" t="s">
        <v>154</v>
      </c>
      <c r="K458" s="76">
        <v>85.185185185185205</v>
      </c>
      <c r="L458" s="81">
        <v>115</v>
      </c>
      <c r="M458" s="56">
        <v>0</v>
      </c>
      <c r="N458" s="86">
        <v>0</v>
      </c>
      <c r="O458" s="6" t="s">
        <v>1012</v>
      </c>
      <c r="P458" s="2" t="s">
        <v>173</v>
      </c>
      <c r="Q458" s="200">
        <f>VLOOKUP(P458,Contingencies!$A$2:$D$7,4,FALSE)</f>
        <v>0.125</v>
      </c>
      <c r="R458" s="53">
        <f t="shared" si="1038"/>
        <v>50563.474154789088</v>
      </c>
      <c r="S458" s="67">
        <f t="shared" si="1079"/>
        <v>0</v>
      </c>
      <c r="T458" s="4" t="s">
        <v>1045</v>
      </c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>
        <f t="shared" si="1080"/>
        <v>0</v>
      </c>
      <c r="AH458" s="51">
        <f t="shared" si="954"/>
        <v>0</v>
      </c>
      <c r="AI458" s="53">
        <f t="shared" si="1039"/>
        <v>0</v>
      </c>
      <c r="AJ458" s="53">
        <f t="shared" si="1040"/>
        <v>0</v>
      </c>
      <c r="AK458" s="53">
        <f t="shared" si="1041"/>
        <v>0</v>
      </c>
      <c r="AL458" s="53">
        <f t="shared" si="1042"/>
        <v>0</v>
      </c>
      <c r="AM458" s="53">
        <f t="shared" si="1043"/>
        <v>0</v>
      </c>
      <c r="AN458" s="53">
        <f t="shared" si="1044"/>
        <v>0</v>
      </c>
      <c r="AO458" s="53">
        <f t="shared" si="1045"/>
        <v>0</v>
      </c>
      <c r="AP458" s="53">
        <f t="shared" si="1046"/>
        <v>0</v>
      </c>
      <c r="AQ458" s="53">
        <f t="shared" si="1047"/>
        <v>0</v>
      </c>
      <c r="AR458" s="53">
        <f t="shared" si="1048"/>
        <v>0</v>
      </c>
      <c r="AS458" s="53">
        <f t="shared" si="1049"/>
        <v>0</v>
      </c>
      <c r="AT458" s="53">
        <f t="shared" si="1050"/>
        <v>0</v>
      </c>
      <c r="AU458" s="10">
        <f t="shared" si="955"/>
        <v>0</v>
      </c>
      <c r="AV458" s="54">
        <f t="shared" si="976"/>
        <v>0</v>
      </c>
      <c r="AW458" s="10">
        <f t="shared" si="956"/>
        <v>0</v>
      </c>
      <c r="AX458" s="53" cm="1">
        <f t="array" aca="1" ref="AX458" ca="1">AU458*CELL("contents",$Q458)</f>
        <v>0</v>
      </c>
      <c r="AY458" s="53" cm="1">
        <f t="array" aca="1" ref="AY458" ca="1">AV458*CELL("contents",$Q458)</f>
        <v>0</v>
      </c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>
        <f t="shared" si="957"/>
        <v>0</v>
      </c>
      <c r="BM458" s="51">
        <f t="shared" si="958"/>
        <v>0</v>
      </c>
      <c r="BN458" s="53">
        <f t="shared" si="1051"/>
        <v>0</v>
      </c>
      <c r="BO458" s="53">
        <f t="shared" si="1052"/>
        <v>0</v>
      </c>
      <c r="BP458" s="53">
        <f t="shared" si="1053"/>
        <v>0</v>
      </c>
      <c r="BQ458" s="53">
        <f t="shared" si="1054"/>
        <v>0</v>
      </c>
      <c r="BR458" s="53">
        <f t="shared" si="1055"/>
        <v>0</v>
      </c>
      <c r="BS458" s="53">
        <f t="shared" si="1056"/>
        <v>0</v>
      </c>
      <c r="BT458" s="53">
        <f t="shared" si="1057"/>
        <v>0</v>
      </c>
      <c r="BU458" s="53">
        <f t="shared" si="1058"/>
        <v>0</v>
      </c>
      <c r="BV458" s="53">
        <f t="shared" si="1059"/>
        <v>0</v>
      </c>
      <c r="BW458" s="53">
        <f t="shared" si="1060"/>
        <v>0</v>
      </c>
      <c r="BX458" s="53">
        <f t="shared" si="1061"/>
        <v>0</v>
      </c>
      <c r="BY458" s="53">
        <f t="shared" si="1062"/>
        <v>0</v>
      </c>
      <c r="BZ458" s="10">
        <f t="shared" si="959"/>
        <v>0</v>
      </c>
      <c r="CA458" s="54">
        <f t="shared" si="960"/>
        <v>0</v>
      </c>
      <c r="CB458" s="10">
        <f t="shared" si="961"/>
        <v>0</v>
      </c>
      <c r="CC458" s="53" cm="1">
        <f t="array" aca="1" ref="CC458" ca="1">BZ458*CELL("contents",$Q458)</f>
        <v>0</v>
      </c>
      <c r="CD458" s="53" cm="1">
        <f t="array" aca="1" ref="CD458" ca="1">CA458*CELL("contents",$Q458)</f>
        <v>0</v>
      </c>
      <c r="CE458" s="18"/>
      <c r="CF458" s="4">
        <v>990</v>
      </c>
      <c r="CG458" s="4">
        <v>1818</v>
      </c>
      <c r="CH458" s="4">
        <v>1647</v>
      </c>
      <c r="CI458" s="4"/>
      <c r="CJ458" s="2"/>
      <c r="CK458" s="2"/>
      <c r="CL458" s="2"/>
      <c r="CM458" s="2"/>
      <c r="CN458" s="2"/>
      <c r="CO458" s="2"/>
      <c r="CP458" s="2"/>
      <c r="CQ458" s="2">
        <f t="shared" si="962"/>
        <v>4455</v>
      </c>
      <c r="CR458" s="51">
        <f t="shared" si="963"/>
        <v>29.700000000000003</v>
      </c>
      <c r="CS458" s="53">
        <f t="shared" si="964"/>
        <v>0</v>
      </c>
      <c r="CT458" s="53">
        <f t="shared" si="977"/>
        <v>89890.620719625047</v>
      </c>
      <c r="CU458" s="53">
        <f t="shared" si="978"/>
        <v>165071.8671396751</v>
      </c>
      <c r="CV458" s="53">
        <f t="shared" si="979"/>
        <v>149545.30537901257</v>
      </c>
      <c r="CW458" s="53">
        <f t="shared" si="980"/>
        <v>0</v>
      </c>
      <c r="CX458" s="53">
        <f t="shared" si="981"/>
        <v>0</v>
      </c>
      <c r="CY458" s="53">
        <f t="shared" si="982"/>
        <v>0</v>
      </c>
      <c r="CZ458" s="53">
        <f t="shared" si="983"/>
        <v>0</v>
      </c>
      <c r="DA458" s="53">
        <f t="shared" si="984"/>
        <v>0</v>
      </c>
      <c r="DB458" s="53">
        <f t="shared" si="985"/>
        <v>0</v>
      </c>
      <c r="DC458" s="53">
        <f t="shared" si="986"/>
        <v>0</v>
      </c>
      <c r="DD458" s="53">
        <f t="shared" si="987"/>
        <v>0</v>
      </c>
      <c r="DE458" s="10">
        <f t="shared" si="965"/>
        <v>404507.7932383127</v>
      </c>
      <c r="DF458" s="54">
        <f t="shared" si="966"/>
        <v>0</v>
      </c>
      <c r="DG458" s="10">
        <f t="shared" si="967"/>
        <v>404507.7932383127</v>
      </c>
      <c r="DH458" s="53" cm="1">
        <f t="array" aca="1" ref="DH458" ca="1">DE458*CELL("contents",$Q458)</f>
        <v>50563.474154789088</v>
      </c>
      <c r="DI458" s="53" cm="1">
        <f t="array" aca="1" ref="DI458" ca="1">DF458*CELL("contents",$Q458)</f>
        <v>0</v>
      </c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>
        <f t="shared" si="968"/>
        <v>0</v>
      </c>
      <c r="DW458" s="51">
        <f t="shared" si="969"/>
        <v>0</v>
      </c>
      <c r="DX458" s="53">
        <f t="shared" si="1063"/>
        <v>0</v>
      </c>
      <c r="DY458" s="53">
        <f t="shared" si="1064"/>
        <v>0</v>
      </c>
      <c r="DZ458" s="53">
        <f t="shared" si="1065"/>
        <v>0</v>
      </c>
      <c r="EA458" s="53">
        <f t="shared" si="1066"/>
        <v>0</v>
      </c>
      <c r="EB458" s="53">
        <f t="shared" si="1067"/>
        <v>0</v>
      </c>
      <c r="EC458" s="53">
        <f t="shared" si="1068"/>
        <v>0</v>
      </c>
      <c r="ED458" s="53">
        <f t="shared" si="1069"/>
        <v>0</v>
      </c>
      <c r="EE458" s="53">
        <f t="shared" si="1070"/>
        <v>0</v>
      </c>
      <c r="EF458" s="53">
        <f t="shared" si="1071"/>
        <v>0</v>
      </c>
      <c r="EG458" s="53">
        <f t="shared" si="1072"/>
        <v>0</v>
      </c>
      <c r="EH458" s="53">
        <f t="shared" si="1073"/>
        <v>0</v>
      </c>
      <c r="EI458" s="53">
        <f t="shared" si="1074"/>
        <v>0</v>
      </c>
      <c r="EJ458" s="10">
        <f t="shared" si="970"/>
        <v>0</v>
      </c>
      <c r="EK458" s="54">
        <f t="shared" si="971"/>
        <v>0</v>
      </c>
      <c r="EL458" s="10">
        <f t="shared" si="972"/>
        <v>0</v>
      </c>
      <c r="EM458" s="53" cm="1">
        <f t="array" aca="1" ref="EM458" ca="1">EJ458*CELL("contents",$Q458)</f>
        <v>0</v>
      </c>
      <c r="EN458" s="53" cm="1">
        <f t="array" aca="1" ref="EN458" ca="1">EK458*CELL("contents",$Q458)</f>
        <v>0</v>
      </c>
      <c r="EO458" s="11">
        <f t="shared" si="973"/>
        <v>404507.7932383127</v>
      </c>
      <c r="EP458" s="2">
        <v>1</v>
      </c>
      <c r="EQ458" s="2">
        <f t="shared" ref="EQ458:ET458" si="1088">EP458*1.0215</f>
        <v>1.0215000000000001</v>
      </c>
      <c r="ER458" s="2">
        <f t="shared" si="1088"/>
        <v>1.0434622500000001</v>
      </c>
      <c r="ES458" s="2">
        <f t="shared" si="1088"/>
        <v>1.0658966883750003</v>
      </c>
      <c r="ET458" s="2">
        <f t="shared" si="1088"/>
        <v>1.0888134671750629</v>
      </c>
      <c r="EU458" s="53">
        <f t="shared" si="1076"/>
        <v>0</v>
      </c>
      <c r="EV458" s="53">
        <f t="shared" si="1021"/>
        <v>0</v>
      </c>
      <c r="EW458" s="69">
        <f t="shared" si="1077"/>
        <v>404507.79323831265</v>
      </c>
      <c r="EX458" s="69">
        <f t="shared" si="1078"/>
        <v>0</v>
      </c>
      <c r="EY458" s="9">
        <f t="shared" si="989"/>
        <v>0</v>
      </c>
      <c r="EZ458" s="9">
        <f t="shared" si="951"/>
        <v>0</v>
      </c>
      <c r="FA458" s="9">
        <f t="shared" si="952"/>
        <v>0</v>
      </c>
      <c r="FB458" s="9">
        <f t="shared" si="953"/>
        <v>0</v>
      </c>
      <c r="FC458" t="s">
        <v>1544</v>
      </c>
    </row>
    <row r="459" spans="1:159" x14ac:dyDescent="0.25">
      <c r="A459" s="2">
        <v>1.2</v>
      </c>
      <c r="B459" s="3" t="s">
        <v>1042</v>
      </c>
      <c r="C459" s="4" t="s">
        <v>157</v>
      </c>
      <c r="D459" s="2" t="s">
        <v>1043</v>
      </c>
      <c r="E459" s="21" t="s">
        <v>1046</v>
      </c>
      <c r="F459" s="2"/>
      <c r="G459" s="4" t="s">
        <v>151</v>
      </c>
      <c r="H459" s="6" t="s">
        <v>163</v>
      </c>
      <c r="I459" s="4" t="s">
        <v>269</v>
      </c>
      <c r="J459" s="7" t="s">
        <v>154</v>
      </c>
      <c r="K459" s="76">
        <v>57.037037037037003</v>
      </c>
      <c r="L459" s="81">
        <v>77</v>
      </c>
      <c r="M459" s="56">
        <v>0</v>
      </c>
      <c r="N459" s="86">
        <v>0</v>
      </c>
      <c r="O459" s="6" t="s">
        <v>1012</v>
      </c>
      <c r="P459" s="2" t="s">
        <v>173</v>
      </c>
      <c r="Q459" s="200">
        <f>VLOOKUP(P459,Contingencies!$A$2:$D$7,4,FALSE)</f>
        <v>0.125</v>
      </c>
      <c r="R459" s="53">
        <f t="shared" si="1038"/>
        <v>25648.139064023431</v>
      </c>
      <c r="S459" s="67">
        <f t="shared" si="1079"/>
        <v>0</v>
      </c>
      <c r="T459" s="4" t="s">
        <v>1047</v>
      </c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>
        <f t="shared" si="1080"/>
        <v>0</v>
      </c>
      <c r="AH459" s="51">
        <f t="shared" si="954"/>
        <v>0</v>
      </c>
      <c r="AI459" s="53">
        <f t="shared" si="1039"/>
        <v>0</v>
      </c>
      <c r="AJ459" s="53">
        <f t="shared" si="1040"/>
        <v>0</v>
      </c>
      <c r="AK459" s="53">
        <f t="shared" si="1041"/>
        <v>0</v>
      </c>
      <c r="AL459" s="53">
        <f t="shared" si="1042"/>
        <v>0</v>
      </c>
      <c r="AM459" s="53">
        <f t="shared" si="1043"/>
        <v>0</v>
      </c>
      <c r="AN459" s="53">
        <f t="shared" si="1044"/>
        <v>0</v>
      </c>
      <c r="AO459" s="53">
        <f t="shared" si="1045"/>
        <v>0</v>
      </c>
      <c r="AP459" s="53">
        <f t="shared" si="1046"/>
        <v>0</v>
      </c>
      <c r="AQ459" s="53">
        <f t="shared" si="1047"/>
        <v>0</v>
      </c>
      <c r="AR459" s="53">
        <f t="shared" si="1048"/>
        <v>0</v>
      </c>
      <c r="AS459" s="53">
        <f t="shared" si="1049"/>
        <v>0</v>
      </c>
      <c r="AT459" s="53">
        <f t="shared" si="1050"/>
        <v>0</v>
      </c>
      <c r="AU459" s="10">
        <f t="shared" si="955"/>
        <v>0</v>
      </c>
      <c r="AV459" s="54">
        <f t="shared" si="976"/>
        <v>0</v>
      </c>
      <c r="AW459" s="10">
        <f t="shared" si="956"/>
        <v>0</v>
      </c>
      <c r="AX459" s="53" cm="1">
        <f t="array" aca="1" ref="AX459" ca="1">AU459*CELL("contents",$Q459)</f>
        <v>0</v>
      </c>
      <c r="AY459" s="53" cm="1">
        <f t="array" aca="1" ref="AY459" ca="1">AV459*CELL("contents",$Q459)</f>
        <v>0</v>
      </c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>
        <f t="shared" si="957"/>
        <v>0</v>
      </c>
      <c r="BM459" s="51">
        <f t="shared" si="958"/>
        <v>0</v>
      </c>
      <c r="BN459" s="53">
        <f t="shared" si="1051"/>
        <v>0</v>
      </c>
      <c r="BO459" s="53">
        <f t="shared" si="1052"/>
        <v>0</v>
      </c>
      <c r="BP459" s="53">
        <f t="shared" si="1053"/>
        <v>0</v>
      </c>
      <c r="BQ459" s="53">
        <f t="shared" si="1054"/>
        <v>0</v>
      </c>
      <c r="BR459" s="53">
        <f t="shared" si="1055"/>
        <v>0</v>
      </c>
      <c r="BS459" s="53">
        <f t="shared" si="1056"/>
        <v>0</v>
      </c>
      <c r="BT459" s="53">
        <f t="shared" si="1057"/>
        <v>0</v>
      </c>
      <c r="BU459" s="53">
        <f t="shared" si="1058"/>
        <v>0</v>
      </c>
      <c r="BV459" s="53">
        <f t="shared" si="1059"/>
        <v>0</v>
      </c>
      <c r="BW459" s="53">
        <f t="shared" si="1060"/>
        <v>0</v>
      </c>
      <c r="BX459" s="53">
        <f t="shared" si="1061"/>
        <v>0</v>
      </c>
      <c r="BY459" s="53">
        <f t="shared" si="1062"/>
        <v>0</v>
      </c>
      <c r="BZ459" s="10">
        <f t="shared" si="959"/>
        <v>0</v>
      </c>
      <c r="CA459" s="54">
        <f t="shared" si="960"/>
        <v>0</v>
      </c>
      <c r="CB459" s="10">
        <f t="shared" si="961"/>
        <v>0</v>
      </c>
      <c r="CC459" s="53" cm="1">
        <f t="array" aca="1" ref="CC459" ca="1">BZ459*CELL("contents",$Q459)</f>
        <v>0</v>
      </c>
      <c r="CD459" s="53" cm="1">
        <f t="array" aca="1" ref="CD459" ca="1">CA459*CELL("contents",$Q459)</f>
        <v>0</v>
      </c>
      <c r="CE459" s="18"/>
      <c r="CF459" s="4">
        <v>819</v>
      </c>
      <c r="CG459" s="4">
        <v>1197</v>
      </c>
      <c r="CH459" s="4">
        <v>1359</v>
      </c>
      <c r="CI459" s="4"/>
      <c r="CJ459" s="2"/>
      <c r="CK459" s="2"/>
      <c r="CL459" s="2"/>
      <c r="CM459" s="2"/>
      <c r="CN459" s="2"/>
      <c r="CO459" s="2"/>
      <c r="CP459" s="2"/>
      <c r="CQ459" s="2">
        <f t="shared" si="962"/>
        <v>3375</v>
      </c>
      <c r="CR459" s="51">
        <f t="shared" si="963"/>
        <v>22.5</v>
      </c>
      <c r="CS459" s="53">
        <f t="shared" si="964"/>
        <v>0</v>
      </c>
      <c r="CT459" s="53">
        <f t="shared" si="977"/>
        <v>49791.587302957487</v>
      </c>
      <c r="CU459" s="53">
        <f t="shared" si="978"/>
        <v>72772.319904322474</v>
      </c>
      <c r="CV459" s="53">
        <f t="shared" si="979"/>
        <v>82621.205304907475</v>
      </c>
      <c r="CW459" s="53">
        <f t="shared" si="980"/>
        <v>0</v>
      </c>
      <c r="CX459" s="53">
        <f t="shared" si="981"/>
        <v>0</v>
      </c>
      <c r="CY459" s="53">
        <f t="shared" si="982"/>
        <v>0</v>
      </c>
      <c r="CZ459" s="53">
        <f t="shared" si="983"/>
        <v>0</v>
      </c>
      <c r="DA459" s="53">
        <f t="shared" si="984"/>
        <v>0</v>
      </c>
      <c r="DB459" s="53">
        <f t="shared" si="985"/>
        <v>0</v>
      </c>
      <c r="DC459" s="53">
        <f t="shared" si="986"/>
        <v>0</v>
      </c>
      <c r="DD459" s="53">
        <f t="shared" si="987"/>
        <v>0</v>
      </c>
      <c r="DE459" s="10">
        <f t="shared" si="965"/>
        <v>205185.11251218745</v>
      </c>
      <c r="DF459" s="54">
        <f t="shared" si="966"/>
        <v>0</v>
      </c>
      <c r="DG459" s="10">
        <f t="shared" si="967"/>
        <v>205185.11251218745</v>
      </c>
      <c r="DH459" s="53" cm="1">
        <f t="array" aca="1" ref="DH459" ca="1">DE459*CELL("contents",$Q459)</f>
        <v>25648.139064023431</v>
      </c>
      <c r="DI459" s="53" cm="1">
        <f t="array" aca="1" ref="DI459" ca="1">DF459*CELL("contents",$Q459)</f>
        <v>0</v>
      </c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>
        <f t="shared" si="968"/>
        <v>0</v>
      </c>
      <c r="DW459" s="51">
        <f t="shared" si="969"/>
        <v>0</v>
      </c>
      <c r="DX459" s="53">
        <f t="shared" si="1063"/>
        <v>0</v>
      </c>
      <c r="DY459" s="53">
        <f t="shared" si="1064"/>
        <v>0</v>
      </c>
      <c r="DZ459" s="53">
        <f t="shared" si="1065"/>
        <v>0</v>
      </c>
      <c r="EA459" s="53">
        <f t="shared" si="1066"/>
        <v>0</v>
      </c>
      <c r="EB459" s="53">
        <f t="shared" si="1067"/>
        <v>0</v>
      </c>
      <c r="EC459" s="53">
        <f t="shared" si="1068"/>
        <v>0</v>
      </c>
      <c r="ED459" s="53">
        <f t="shared" si="1069"/>
        <v>0</v>
      </c>
      <c r="EE459" s="53">
        <f t="shared" si="1070"/>
        <v>0</v>
      </c>
      <c r="EF459" s="53">
        <f t="shared" si="1071"/>
        <v>0</v>
      </c>
      <c r="EG459" s="53">
        <f t="shared" si="1072"/>
        <v>0</v>
      </c>
      <c r="EH459" s="53">
        <f t="shared" si="1073"/>
        <v>0</v>
      </c>
      <c r="EI459" s="53">
        <f t="shared" si="1074"/>
        <v>0</v>
      </c>
      <c r="EJ459" s="10">
        <f t="shared" si="970"/>
        <v>0</v>
      </c>
      <c r="EK459" s="54">
        <f t="shared" si="971"/>
        <v>0</v>
      </c>
      <c r="EL459" s="10">
        <f t="shared" si="972"/>
        <v>0</v>
      </c>
      <c r="EM459" s="53" cm="1">
        <f t="array" aca="1" ref="EM459" ca="1">EJ459*CELL("contents",$Q459)</f>
        <v>0</v>
      </c>
      <c r="EN459" s="53" cm="1">
        <f t="array" aca="1" ref="EN459" ca="1">EK459*CELL("contents",$Q459)</f>
        <v>0</v>
      </c>
      <c r="EO459" s="11">
        <f t="shared" si="973"/>
        <v>205185.11251218745</v>
      </c>
      <c r="EP459" s="2">
        <v>1</v>
      </c>
      <c r="EQ459" s="2">
        <f t="shared" ref="EQ459:ET459" si="1089">EP459*1.0215</f>
        <v>1.0215000000000001</v>
      </c>
      <c r="ER459" s="2">
        <f t="shared" si="1089"/>
        <v>1.0434622500000001</v>
      </c>
      <c r="ES459" s="2">
        <f t="shared" si="1089"/>
        <v>1.0658966883750003</v>
      </c>
      <c r="ET459" s="2">
        <f t="shared" si="1089"/>
        <v>1.0888134671750629</v>
      </c>
      <c r="EU459" s="53">
        <f t="shared" si="1076"/>
        <v>0</v>
      </c>
      <c r="EV459" s="53">
        <f t="shared" si="1021"/>
        <v>0</v>
      </c>
      <c r="EW459" s="69">
        <f t="shared" si="1077"/>
        <v>205185.11251218742</v>
      </c>
      <c r="EX459" s="69">
        <f t="shared" si="1078"/>
        <v>0</v>
      </c>
      <c r="EY459" s="9">
        <f t="shared" si="989"/>
        <v>0</v>
      </c>
      <c r="EZ459" s="9">
        <f t="shared" si="951"/>
        <v>0</v>
      </c>
      <c r="FA459" s="9">
        <f t="shared" si="952"/>
        <v>0</v>
      </c>
      <c r="FB459" s="9">
        <f t="shared" si="953"/>
        <v>0</v>
      </c>
      <c r="FC459" t="s">
        <v>1544</v>
      </c>
    </row>
    <row r="460" spans="1:159" x14ac:dyDescent="0.25">
      <c r="A460" s="2">
        <v>1.2</v>
      </c>
      <c r="B460" s="3" t="s">
        <v>1042</v>
      </c>
      <c r="C460" s="4" t="s">
        <v>147</v>
      </c>
      <c r="D460" s="2" t="s">
        <v>1043</v>
      </c>
      <c r="E460" s="21" t="s">
        <v>1048</v>
      </c>
      <c r="F460" s="3" t="s">
        <v>242</v>
      </c>
      <c r="G460" s="4" t="s">
        <v>151</v>
      </c>
      <c r="H460" s="6" t="s">
        <v>163</v>
      </c>
      <c r="I460" s="4" t="s">
        <v>1003</v>
      </c>
      <c r="J460" s="7" t="s">
        <v>154</v>
      </c>
      <c r="K460" s="76">
        <v>34.074074074074097</v>
      </c>
      <c r="L460" s="81">
        <v>46</v>
      </c>
      <c r="M460" s="56">
        <v>0.35</v>
      </c>
      <c r="N460" s="86">
        <v>0.53</v>
      </c>
      <c r="O460" s="6" t="s">
        <v>1012</v>
      </c>
      <c r="P460" s="2" t="s">
        <v>173</v>
      </c>
      <c r="Q460" s="200">
        <f>VLOOKUP(P460,Contingencies!$A$2:$D$7,4,FALSE)</f>
        <v>0.125</v>
      </c>
      <c r="R460" s="53">
        <f t="shared" si="1038"/>
        <v>3572.723150188026</v>
      </c>
      <c r="S460" s="67">
        <f t="shared" si="1079"/>
        <v>1893.543269599654</v>
      </c>
      <c r="T460" s="4" t="s">
        <v>1049</v>
      </c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>
        <f t="shared" si="1080"/>
        <v>0</v>
      </c>
      <c r="AH460" s="51">
        <f t="shared" si="954"/>
        <v>0</v>
      </c>
      <c r="AI460" s="53">
        <f t="shared" si="1039"/>
        <v>0</v>
      </c>
      <c r="AJ460" s="53">
        <f t="shared" si="1040"/>
        <v>0</v>
      </c>
      <c r="AK460" s="53">
        <f t="shared" si="1041"/>
        <v>0</v>
      </c>
      <c r="AL460" s="53">
        <f t="shared" si="1042"/>
        <v>0</v>
      </c>
      <c r="AM460" s="53">
        <f t="shared" si="1043"/>
        <v>0</v>
      </c>
      <c r="AN460" s="53">
        <f t="shared" si="1044"/>
        <v>0</v>
      </c>
      <c r="AO460" s="53">
        <f t="shared" si="1045"/>
        <v>0</v>
      </c>
      <c r="AP460" s="53">
        <f t="shared" si="1046"/>
        <v>0</v>
      </c>
      <c r="AQ460" s="53">
        <f t="shared" si="1047"/>
        <v>0</v>
      </c>
      <c r="AR460" s="53">
        <f t="shared" si="1048"/>
        <v>0</v>
      </c>
      <c r="AS460" s="53">
        <f t="shared" si="1049"/>
        <v>0</v>
      </c>
      <c r="AT460" s="53">
        <f t="shared" si="1050"/>
        <v>0</v>
      </c>
      <c r="AU460" s="10">
        <f t="shared" si="955"/>
        <v>0</v>
      </c>
      <c r="AV460" s="54">
        <f t="shared" si="976"/>
        <v>0</v>
      </c>
      <c r="AW460" s="10">
        <f t="shared" si="956"/>
        <v>0</v>
      </c>
      <c r="AX460" s="53" cm="1">
        <f t="array" aca="1" ref="AX460" ca="1">AU460*CELL("contents",$Q460)</f>
        <v>0</v>
      </c>
      <c r="AY460" s="53" cm="1">
        <f t="array" aca="1" ref="AY460" ca="1">AV460*CELL("contents",$Q460)</f>
        <v>0</v>
      </c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>
        <f t="shared" si="957"/>
        <v>0</v>
      </c>
      <c r="BM460" s="51">
        <f t="shared" si="958"/>
        <v>0</v>
      </c>
      <c r="BN460" s="53">
        <f t="shared" si="1051"/>
        <v>0</v>
      </c>
      <c r="BO460" s="53">
        <f t="shared" si="1052"/>
        <v>0</v>
      </c>
      <c r="BP460" s="53">
        <f t="shared" si="1053"/>
        <v>0</v>
      </c>
      <c r="BQ460" s="53">
        <f t="shared" si="1054"/>
        <v>0</v>
      </c>
      <c r="BR460" s="53">
        <f t="shared" si="1055"/>
        <v>0</v>
      </c>
      <c r="BS460" s="53">
        <f t="shared" si="1056"/>
        <v>0</v>
      </c>
      <c r="BT460" s="53">
        <f t="shared" si="1057"/>
        <v>0</v>
      </c>
      <c r="BU460" s="53">
        <f t="shared" si="1058"/>
        <v>0</v>
      </c>
      <c r="BV460" s="53">
        <f t="shared" si="1059"/>
        <v>0</v>
      </c>
      <c r="BW460" s="53">
        <f t="shared" si="1060"/>
        <v>0</v>
      </c>
      <c r="BX460" s="53">
        <f t="shared" si="1061"/>
        <v>0</v>
      </c>
      <c r="BY460" s="53">
        <f t="shared" si="1062"/>
        <v>0</v>
      </c>
      <c r="BZ460" s="10">
        <f t="shared" si="959"/>
        <v>0</v>
      </c>
      <c r="CA460" s="54">
        <f t="shared" si="960"/>
        <v>0</v>
      </c>
      <c r="CB460" s="10">
        <f t="shared" si="961"/>
        <v>0</v>
      </c>
      <c r="CC460" s="53" cm="1">
        <f t="array" aca="1" ref="CC460" ca="1">BZ460*CELL("contents",$Q460)</f>
        <v>0</v>
      </c>
      <c r="CD460" s="53" cm="1">
        <f t="array" aca="1" ref="CD460" ca="1">CA460*CELL("contents",$Q460)</f>
        <v>0</v>
      </c>
      <c r="CE460" s="18"/>
      <c r="CF460" s="4">
        <v>48</v>
      </c>
      <c r="CG460" s="4">
        <v>225</v>
      </c>
      <c r="CH460" s="4">
        <v>108</v>
      </c>
      <c r="CI460" s="4"/>
      <c r="CJ460" s="2"/>
      <c r="CK460" s="2"/>
      <c r="CL460" s="2"/>
      <c r="CM460" s="2"/>
      <c r="CN460" s="2"/>
      <c r="CO460" s="2"/>
      <c r="CP460" s="2"/>
      <c r="CQ460" s="2">
        <f t="shared" si="962"/>
        <v>381</v>
      </c>
      <c r="CR460" s="51">
        <f t="shared" si="963"/>
        <v>2.54</v>
      </c>
      <c r="CS460" s="53">
        <f t="shared" si="964"/>
        <v>0</v>
      </c>
      <c r="CT460" s="53">
        <f t="shared" si="977"/>
        <v>2353.4998879320019</v>
      </c>
      <c r="CU460" s="53">
        <f t="shared" si="978"/>
        <v>11032.030724681261</v>
      </c>
      <c r="CV460" s="53">
        <f t="shared" si="979"/>
        <v>5295.374747847005</v>
      </c>
      <c r="CW460" s="53">
        <f t="shared" si="980"/>
        <v>0</v>
      </c>
      <c r="CX460" s="53">
        <f t="shared" si="981"/>
        <v>0</v>
      </c>
      <c r="CY460" s="53">
        <f t="shared" si="982"/>
        <v>0</v>
      </c>
      <c r="CZ460" s="53">
        <f t="shared" si="983"/>
        <v>0</v>
      </c>
      <c r="DA460" s="53">
        <f t="shared" si="984"/>
        <v>0</v>
      </c>
      <c r="DB460" s="53">
        <f t="shared" si="985"/>
        <v>0</v>
      </c>
      <c r="DC460" s="53">
        <f t="shared" si="986"/>
        <v>0</v>
      </c>
      <c r="DD460" s="53">
        <f t="shared" si="987"/>
        <v>0</v>
      </c>
      <c r="DE460" s="10">
        <f t="shared" si="965"/>
        <v>18680.905360460267</v>
      </c>
      <c r="DF460" s="54">
        <f t="shared" si="966"/>
        <v>9900.8798410439413</v>
      </c>
      <c r="DG460" s="10">
        <f t="shared" si="967"/>
        <v>28581.785201504208</v>
      </c>
      <c r="DH460" s="53" cm="1">
        <f t="array" aca="1" ref="DH460" ca="1">DE460*CELL("contents",$Q460)</f>
        <v>2335.1131700575334</v>
      </c>
      <c r="DI460" s="53" cm="1">
        <f t="array" aca="1" ref="DI460" ca="1">DF460*CELL("contents",$Q460)</f>
        <v>1237.6099801304927</v>
      </c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>
        <f t="shared" si="968"/>
        <v>0</v>
      </c>
      <c r="DW460" s="51">
        <f t="shared" si="969"/>
        <v>0</v>
      </c>
      <c r="DX460" s="53">
        <f t="shared" si="1063"/>
        <v>0</v>
      </c>
      <c r="DY460" s="53">
        <f t="shared" si="1064"/>
        <v>0</v>
      </c>
      <c r="DZ460" s="53">
        <f t="shared" si="1065"/>
        <v>0</v>
      </c>
      <c r="EA460" s="53">
        <f t="shared" si="1066"/>
        <v>0</v>
      </c>
      <c r="EB460" s="53">
        <f t="shared" si="1067"/>
        <v>0</v>
      </c>
      <c r="EC460" s="53">
        <f t="shared" si="1068"/>
        <v>0</v>
      </c>
      <c r="ED460" s="53">
        <f t="shared" si="1069"/>
        <v>0</v>
      </c>
      <c r="EE460" s="53">
        <f t="shared" si="1070"/>
        <v>0</v>
      </c>
      <c r="EF460" s="53">
        <f t="shared" si="1071"/>
        <v>0</v>
      </c>
      <c r="EG460" s="53">
        <f t="shared" si="1072"/>
        <v>0</v>
      </c>
      <c r="EH460" s="53">
        <f t="shared" si="1073"/>
        <v>0</v>
      </c>
      <c r="EI460" s="53">
        <f t="shared" si="1074"/>
        <v>0</v>
      </c>
      <c r="EJ460" s="10">
        <f t="shared" si="970"/>
        <v>0</v>
      </c>
      <c r="EK460" s="54">
        <f t="shared" si="971"/>
        <v>0</v>
      </c>
      <c r="EL460" s="10">
        <f t="shared" si="972"/>
        <v>0</v>
      </c>
      <c r="EM460" s="53" cm="1">
        <f t="array" aca="1" ref="EM460" ca="1">EJ460*CELL("contents",$Q460)</f>
        <v>0</v>
      </c>
      <c r="EN460" s="53" cm="1">
        <f t="array" aca="1" ref="EN460" ca="1">EK460*CELL("contents",$Q460)</f>
        <v>0</v>
      </c>
      <c r="EO460" s="11">
        <f t="shared" si="973"/>
        <v>28581.785201504208</v>
      </c>
      <c r="EP460" s="2">
        <v>1</v>
      </c>
      <c r="EQ460" s="2">
        <f t="shared" ref="EQ460:ET460" si="1090">EP460*1.0215</f>
        <v>1.0215000000000001</v>
      </c>
      <c r="ER460" s="2">
        <f t="shared" si="1090"/>
        <v>1.0434622500000001</v>
      </c>
      <c r="ES460" s="2">
        <f t="shared" si="1090"/>
        <v>1.0658966883750003</v>
      </c>
      <c r="ET460" s="2">
        <f t="shared" si="1090"/>
        <v>1.0888134671750629</v>
      </c>
      <c r="EU460" s="53">
        <f t="shared" si="1076"/>
        <v>0</v>
      </c>
      <c r="EV460" s="53">
        <f t="shared" si="1021"/>
        <v>0</v>
      </c>
      <c r="EW460" s="69">
        <f t="shared" si="1077"/>
        <v>13837.707674415014</v>
      </c>
      <c r="EX460" s="69">
        <f t="shared" si="1078"/>
        <v>0</v>
      </c>
      <c r="EY460" s="9">
        <f t="shared" si="989"/>
        <v>0</v>
      </c>
      <c r="EZ460" s="9">
        <f t="shared" si="951"/>
        <v>0</v>
      </c>
      <c r="FA460" s="9">
        <f t="shared" si="952"/>
        <v>4843.1976860452551</v>
      </c>
      <c r="FB460" s="9">
        <f t="shared" si="953"/>
        <v>0</v>
      </c>
      <c r="FC460" t="s">
        <v>1544</v>
      </c>
    </row>
    <row r="461" spans="1:159" x14ac:dyDescent="0.25">
      <c r="A461" s="2">
        <v>1.2</v>
      </c>
      <c r="B461" s="3" t="s">
        <v>1050</v>
      </c>
      <c r="C461" s="4" t="s">
        <v>157</v>
      </c>
      <c r="D461" s="18" t="s">
        <v>1051</v>
      </c>
      <c r="E461" s="33" t="s">
        <v>1052</v>
      </c>
      <c r="F461" s="2"/>
      <c r="G461" s="4" t="s">
        <v>151</v>
      </c>
      <c r="H461" s="6" t="s">
        <v>163</v>
      </c>
      <c r="I461" s="4" t="s">
        <v>167</v>
      </c>
      <c r="J461" s="7" t="s">
        <v>261</v>
      </c>
      <c r="K461" s="75">
        <v>115</v>
      </c>
      <c r="L461" s="82">
        <v>115</v>
      </c>
      <c r="M461" s="57">
        <v>0</v>
      </c>
      <c r="N461" s="86">
        <v>0</v>
      </c>
      <c r="O461" s="6" t="s">
        <v>155</v>
      </c>
      <c r="P461" s="2" t="s">
        <v>156</v>
      </c>
      <c r="Q461" s="200">
        <f>VLOOKUP(P461,Contingencies!$A$2:$D$7,4,FALSE)</f>
        <v>0.09</v>
      </c>
      <c r="R461" s="53">
        <f t="shared" si="1038"/>
        <v>721.23004065676162</v>
      </c>
      <c r="S461" s="67">
        <f t="shared" si="1079"/>
        <v>0</v>
      </c>
      <c r="T461" s="4" t="s">
        <v>1053</v>
      </c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>
        <f t="shared" si="1080"/>
        <v>0</v>
      </c>
      <c r="AH461" s="51">
        <f t="shared" ref="AH461:AH520" si="1091">(AG461/1800)*12</f>
        <v>0</v>
      </c>
      <c r="AI461" s="53">
        <f t="shared" si="1039"/>
        <v>0</v>
      </c>
      <c r="AJ461" s="53">
        <f t="shared" si="1040"/>
        <v>0</v>
      </c>
      <c r="AK461" s="53">
        <f t="shared" si="1041"/>
        <v>0</v>
      </c>
      <c r="AL461" s="53">
        <f t="shared" si="1042"/>
        <v>0</v>
      </c>
      <c r="AM461" s="53">
        <f t="shared" si="1043"/>
        <v>0</v>
      </c>
      <c r="AN461" s="53">
        <f t="shared" si="1044"/>
        <v>0</v>
      </c>
      <c r="AO461" s="53">
        <f t="shared" si="1045"/>
        <v>0</v>
      </c>
      <c r="AP461" s="53">
        <f t="shared" si="1046"/>
        <v>0</v>
      </c>
      <c r="AQ461" s="53">
        <f t="shared" si="1047"/>
        <v>0</v>
      </c>
      <c r="AR461" s="53">
        <f t="shared" si="1048"/>
        <v>0</v>
      </c>
      <c r="AS461" s="53">
        <f t="shared" si="1049"/>
        <v>0</v>
      </c>
      <c r="AT461" s="53">
        <f t="shared" si="1050"/>
        <v>0</v>
      </c>
      <c r="AU461" s="10">
        <f t="shared" ref="AU461:AU520" si="1092">SUM(AI461:AT461)</f>
        <v>0</v>
      </c>
      <c r="AV461" s="54">
        <f t="shared" si="976"/>
        <v>0</v>
      </c>
      <c r="AW461" s="10">
        <f t="shared" ref="AW461:AW491" si="1093">AU461+AV461</f>
        <v>0</v>
      </c>
      <c r="AX461" s="53" cm="1">
        <f t="array" aca="1" ref="AX461" ca="1">AU461*CELL("contents",$Q461)</f>
        <v>0</v>
      </c>
      <c r="AY461" s="53" cm="1">
        <f t="array" aca="1" ref="AY461" ca="1">AV461*CELL("contents",$Q461)</f>
        <v>0</v>
      </c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>
        <f t="shared" ref="BL461:BL520" si="1094">IF($G461="Labor Hours",SUM(AZ461:BK461),0)</f>
        <v>0</v>
      </c>
      <c r="BM461" s="51">
        <f t="shared" ref="BM461:BM520" si="1095">(BL461/1800)*12</f>
        <v>0</v>
      </c>
      <c r="BN461" s="53">
        <f t="shared" si="1051"/>
        <v>0</v>
      </c>
      <c r="BO461" s="53">
        <f t="shared" si="1052"/>
        <v>0</v>
      </c>
      <c r="BP461" s="53">
        <f t="shared" si="1053"/>
        <v>0</v>
      </c>
      <c r="BQ461" s="53">
        <f t="shared" si="1054"/>
        <v>0</v>
      </c>
      <c r="BR461" s="53">
        <f t="shared" si="1055"/>
        <v>0</v>
      </c>
      <c r="BS461" s="53">
        <f t="shared" si="1056"/>
        <v>0</v>
      </c>
      <c r="BT461" s="53">
        <f t="shared" si="1057"/>
        <v>0</v>
      </c>
      <c r="BU461" s="53">
        <f t="shared" si="1058"/>
        <v>0</v>
      </c>
      <c r="BV461" s="53">
        <f t="shared" si="1059"/>
        <v>0</v>
      </c>
      <c r="BW461" s="53">
        <f t="shared" si="1060"/>
        <v>0</v>
      </c>
      <c r="BX461" s="53">
        <f t="shared" si="1061"/>
        <v>0</v>
      </c>
      <c r="BY461" s="53">
        <f t="shared" si="1062"/>
        <v>0</v>
      </c>
      <c r="BZ461" s="10">
        <f t="shared" ref="BZ461:BZ520" si="1096">SUM(BN461:BY461)</f>
        <v>0</v>
      </c>
      <c r="CA461" s="54">
        <f t="shared" ref="CA461:CA491" si="1097">IF($G461="CapEx",0,BZ461*$N461)</f>
        <v>0</v>
      </c>
      <c r="CB461" s="10">
        <f t="shared" ref="CB461:CB491" si="1098">BZ461+CA461</f>
        <v>0</v>
      </c>
      <c r="CC461" s="53" cm="1">
        <f t="array" aca="1" ref="CC461" ca="1">BZ461*CELL("contents",$Q461)</f>
        <v>0</v>
      </c>
      <c r="CD461" s="53" cm="1">
        <f t="array" aca="1" ref="CD461" ca="1">CA461*CELL("contents",$Q461)</f>
        <v>0</v>
      </c>
      <c r="CE461" s="18"/>
      <c r="CF461" s="18"/>
      <c r="CG461" s="18"/>
      <c r="CH461" s="18"/>
      <c r="CI461" s="18"/>
      <c r="CJ461" s="2"/>
      <c r="CK461" s="2"/>
      <c r="CL461" s="2"/>
      <c r="CM461" s="4"/>
      <c r="CN461" s="4"/>
      <c r="CO461" s="4"/>
      <c r="CP461" s="4"/>
      <c r="CQ461" s="2">
        <f t="shared" ref="CQ461:CQ520" si="1099">IF($G461="Labor Hours",SUM(CE461:CP461),0)</f>
        <v>0</v>
      </c>
      <c r="CR461" s="51">
        <f t="shared" ref="CR461:CR520" si="1100">(CQ461/1800)*12</f>
        <v>0</v>
      </c>
      <c r="CS461" s="53">
        <f t="shared" si="964"/>
        <v>0</v>
      </c>
      <c r="CT461" s="53">
        <f t="shared" si="977"/>
        <v>0</v>
      </c>
      <c r="CU461" s="53">
        <f t="shared" si="978"/>
        <v>0</v>
      </c>
      <c r="CV461" s="53">
        <f t="shared" si="979"/>
        <v>0</v>
      </c>
      <c r="CW461" s="53">
        <f t="shared" si="980"/>
        <v>0</v>
      </c>
      <c r="CX461" s="53">
        <f t="shared" si="981"/>
        <v>0</v>
      </c>
      <c r="CY461" s="53">
        <f t="shared" si="982"/>
        <v>0</v>
      </c>
      <c r="CZ461" s="53">
        <f t="shared" si="983"/>
        <v>0</v>
      </c>
      <c r="DA461" s="53">
        <f t="shared" si="984"/>
        <v>0</v>
      </c>
      <c r="DB461" s="53">
        <f t="shared" si="985"/>
        <v>0</v>
      </c>
      <c r="DC461" s="53">
        <f t="shared" si="986"/>
        <v>0</v>
      </c>
      <c r="DD461" s="53">
        <f t="shared" si="987"/>
        <v>0</v>
      </c>
      <c r="DE461" s="10">
        <f t="shared" ref="DE461:DE520" si="1101">SUM(CS461:DD461)</f>
        <v>0</v>
      </c>
      <c r="DF461" s="54">
        <f t="shared" ref="DF461:DF491" si="1102">IF($G461="CapEx",0,DE461*$N461)</f>
        <v>0</v>
      </c>
      <c r="DG461" s="10">
        <f t="shared" ref="DG461:DG491" si="1103">SUM(DE461:DF461)</f>
        <v>0</v>
      </c>
      <c r="DH461" s="53" cm="1">
        <f t="array" aca="1" ref="DH461" ca="1">DE461*CELL("contents",$Q461)</f>
        <v>0</v>
      </c>
      <c r="DI461" s="53" cm="1">
        <f t="array" aca="1" ref="DI461" ca="1">DF461*CELL("contents",$Q461)</f>
        <v>0</v>
      </c>
      <c r="DJ461" s="4"/>
      <c r="DK461" s="14">
        <v>40</v>
      </c>
      <c r="DL461" s="14"/>
      <c r="DM461" s="4"/>
      <c r="DN461" s="14">
        <v>24</v>
      </c>
      <c r="DO461" s="4"/>
      <c r="DP461" s="2"/>
      <c r="DQ461" s="2"/>
      <c r="DR461" s="2"/>
      <c r="DS461" s="2"/>
      <c r="DT461" s="2"/>
      <c r="DU461" s="2"/>
      <c r="DV461" s="2">
        <f t="shared" ref="DV461:DV520" si="1104">IF($G461="Labor Hours",SUM(DJ461:DU461),0)</f>
        <v>64</v>
      </c>
      <c r="DW461" s="51">
        <f t="shared" ref="DW461:DW520" si="1105">(DV461/1800)*12</f>
        <v>0.42666666666666664</v>
      </c>
      <c r="DX461" s="53">
        <f t="shared" si="1063"/>
        <v>0</v>
      </c>
      <c r="DY461" s="53">
        <f t="shared" si="1064"/>
        <v>5008.5419490052891</v>
      </c>
      <c r="DZ461" s="53">
        <f t="shared" si="1065"/>
        <v>0</v>
      </c>
      <c r="EA461" s="53">
        <f t="shared" si="1066"/>
        <v>0</v>
      </c>
      <c r="EB461" s="53">
        <f t="shared" si="1067"/>
        <v>3005.1251694031735</v>
      </c>
      <c r="EC461" s="53">
        <f t="shared" si="1068"/>
        <v>0</v>
      </c>
      <c r="ED461" s="53">
        <f t="shared" si="1069"/>
        <v>0</v>
      </c>
      <c r="EE461" s="53">
        <f t="shared" si="1070"/>
        <v>0</v>
      </c>
      <c r="EF461" s="53">
        <f t="shared" si="1071"/>
        <v>0</v>
      </c>
      <c r="EG461" s="53">
        <f t="shared" si="1072"/>
        <v>0</v>
      </c>
      <c r="EH461" s="53">
        <f t="shared" si="1073"/>
        <v>0</v>
      </c>
      <c r="EI461" s="53">
        <f t="shared" si="1074"/>
        <v>0</v>
      </c>
      <c r="EJ461" s="10">
        <f t="shared" ref="EJ461:EJ520" si="1106">SUM(DX461:EI461)</f>
        <v>8013.6671184084626</v>
      </c>
      <c r="EK461" s="54">
        <f t="shared" ref="EK461:EK491" si="1107">IF($G461="CapEx",0,EJ461*$N461)</f>
        <v>0</v>
      </c>
      <c r="EL461" s="10">
        <f t="shared" ref="EL461:EL491" si="1108">SUM(EJ461:EK461)</f>
        <v>8013.6671184084626</v>
      </c>
      <c r="EM461" s="53" cm="1">
        <f t="array" aca="1" ref="EM461" ca="1">EJ461*CELL("contents",$Q461)</f>
        <v>721.23004065676162</v>
      </c>
      <c r="EN461" s="53" cm="1">
        <f t="array" aca="1" ref="EN461" ca="1">EK461*CELL("contents",$Q461)</f>
        <v>0</v>
      </c>
      <c r="EO461" s="11">
        <f t="shared" si="973"/>
        <v>8013.6671184084626</v>
      </c>
      <c r="EP461" s="2">
        <v>1</v>
      </c>
      <c r="EQ461" s="2">
        <f t="shared" ref="EQ461:ET461" si="1109">EP461*1.0215</f>
        <v>1.0215000000000001</v>
      </c>
      <c r="ER461" s="2">
        <f t="shared" si="1109"/>
        <v>1.0434622500000001</v>
      </c>
      <c r="ES461" s="2">
        <f t="shared" si="1109"/>
        <v>1.0658966883750003</v>
      </c>
      <c r="ET461" s="2">
        <f t="shared" si="1109"/>
        <v>1.0888134671750629</v>
      </c>
      <c r="EU461" s="53">
        <f t="shared" si="1076"/>
        <v>0</v>
      </c>
      <c r="EV461" s="53">
        <f t="shared" si="1021"/>
        <v>0</v>
      </c>
      <c r="EW461" s="69">
        <f t="shared" si="1077"/>
        <v>0</v>
      </c>
      <c r="EX461" s="69">
        <f t="shared" si="1078"/>
        <v>8013.6671184084626</v>
      </c>
      <c r="EY461" s="9">
        <f t="shared" si="989"/>
        <v>0</v>
      </c>
      <c r="EZ461" s="9">
        <f t="shared" ref="EZ461:EZ519" si="1110">EV461*$M461</f>
        <v>0</v>
      </c>
      <c r="FA461" s="9">
        <f t="shared" ref="FA461:FA519" si="1111">EW461*$M461</f>
        <v>0</v>
      </c>
      <c r="FB461" s="9">
        <f t="shared" ref="FB461:FB519" si="1112">EX461*$M461</f>
        <v>0</v>
      </c>
      <c r="FC461" t="s">
        <v>1544</v>
      </c>
    </row>
    <row r="462" spans="1:159" x14ac:dyDescent="0.25">
      <c r="A462" s="2">
        <v>1.2</v>
      </c>
      <c r="B462" s="3" t="s">
        <v>1050</v>
      </c>
      <c r="C462" s="4" t="s">
        <v>147</v>
      </c>
      <c r="D462" s="18" t="s">
        <v>1051</v>
      </c>
      <c r="E462" s="33" t="s">
        <v>1054</v>
      </c>
      <c r="F462" s="3" t="s">
        <v>242</v>
      </c>
      <c r="G462" s="4" t="s">
        <v>151</v>
      </c>
      <c r="H462" s="6" t="s">
        <v>163</v>
      </c>
      <c r="I462" s="4" t="s">
        <v>1003</v>
      </c>
      <c r="J462" s="7" t="s">
        <v>261</v>
      </c>
      <c r="K462" s="75">
        <v>53</v>
      </c>
      <c r="L462" s="81">
        <v>46</v>
      </c>
      <c r="M462" s="56">
        <v>0.35</v>
      </c>
      <c r="N462" s="86">
        <v>0.53</v>
      </c>
      <c r="O462" s="6" t="s">
        <v>155</v>
      </c>
      <c r="P462" s="2" t="s">
        <v>156</v>
      </c>
      <c r="Q462" s="200">
        <f>VLOOKUP(P462,Contingencies!$A$2:$D$7,4,FALSE)</f>
        <v>0.09</v>
      </c>
      <c r="R462" s="53">
        <f t="shared" si="1038"/>
        <v>686.55769039788413</v>
      </c>
      <c r="S462" s="67">
        <f t="shared" si="1079"/>
        <v>363.87557591087858</v>
      </c>
      <c r="T462" s="4" t="s">
        <v>1055</v>
      </c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>
        <f t="shared" si="1080"/>
        <v>0</v>
      </c>
      <c r="AH462" s="51">
        <f t="shared" si="1091"/>
        <v>0</v>
      </c>
      <c r="AI462" s="53">
        <f t="shared" si="1039"/>
        <v>0</v>
      </c>
      <c r="AJ462" s="53">
        <f t="shared" si="1040"/>
        <v>0</v>
      </c>
      <c r="AK462" s="53">
        <f t="shared" si="1041"/>
        <v>0</v>
      </c>
      <c r="AL462" s="53">
        <f t="shared" si="1042"/>
        <v>0</v>
      </c>
      <c r="AM462" s="53">
        <f t="shared" si="1043"/>
        <v>0</v>
      </c>
      <c r="AN462" s="53">
        <f t="shared" si="1044"/>
        <v>0</v>
      </c>
      <c r="AO462" s="53">
        <f t="shared" si="1045"/>
        <v>0</v>
      </c>
      <c r="AP462" s="53">
        <f t="shared" si="1046"/>
        <v>0</v>
      </c>
      <c r="AQ462" s="53">
        <f t="shared" si="1047"/>
        <v>0</v>
      </c>
      <c r="AR462" s="53">
        <f t="shared" si="1048"/>
        <v>0</v>
      </c>
      <c r="AS462" s="53">
        <f t="shared" si="1049"/>
        <v>0</v>
      </c>
      <c r="AT462" s="53">
        <f t="shared" si="1050"/>
        <v>0</v>
      </c>
      <c r="AU462" s="10">
        <f t="shared" si="1092"/>
        <v>0</v>
      </c>
      <c r="AV462" s="54">
        <f t="shared" si="976"/>
        <v>0</v>
      </c>
      <c r="AW462" s="10">
        <f t="shared" si="1093"/>
        <v>0</v>
      </c>
      <c r="AX462" s="53" cm="1">
        <f t="array" aca="1" ref="AX462" ca="1">AU462*CELL("contents",$Q462)</f>
        <v>0</v>
      </c>
      <c r="AY462" s="53" cm="1">
        <f t="array" aca="1" ref="AY462" ca="1">AV462*CELL("contents",$Q462)</f>
        <v>0</v>
      </c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>
        <f t="shared" si="1094"/>
        <v>0</v>
      </c>
      <c r="BM462" s="51">
        <f t="shared" si="1095"/>
        <v>0</v>
      </c>
      <c r="BN462" s="53">
        <f t="shared" si="1051"/>
        <v>0</v>
      </c>
      <c r="BO462" s="53">
        <f t="shared" si="1052"/>
        <v>0</v>
      </c>
      <c r="BP462" s="53">
        <f t="shared" si="1053"/>
        <v>0</v>
      </c>
      <c r="BQ462" s="53">
        <f t="shared" si="1054"/>
        <v>0</v>
      </c>
      <c r="BR462" s="53">
        <f t="shared" si="1055"/>
        <v>0</v>
      </c>
      <c r="BS462" s="53">
        <f t="shared" si="1056"/>
        <v>0</v>
      </c>
      <c r="BT462" s="53">
        <f t="shared" si="1057"/>
        <v>0</v>
      </c>
      <c r="BU462" s="53">
        <f t="shared" si="1058"/>
        <v>0</v>
      </c>
      <c r="BV462" s="53">
        <f t="shared" si="1059"/>
        <v>0</v>
      </c>
      <c r="BW462" s="53">
        <f t="shared" si="1060"/>
        <v>0</v>
      </c>
      <c r="BX462" s="53">
        <f t="shared" si="1061"/>
        <v>0</v>
      </c>
      <c r="BY462" s="53">
        <f t="shared" si="1062"/>
        <v>0</v>
      </c>
      <c r="BZ462" s="10">
        <f t="shared" si="1096"/>
        <v>0</v>
      </c>
      <c r="CA462" s="54">
        <f t="shared" si="1097"/>
        <v>0</v>
      </c>
      <c r="CB462" s="10">
        <f t="shared" si="1098"/>
        <v>0</v>
      </c>
      <c r="CC462" s="53" cm="1">
        <f t="array" aca="1" ref="CC462" ca="1">BZ462*CELL("contents",$Q462)</f>
        <v>0</v>
      </c>
      <c r="CD462" s="53" cm="1">
        <f t="array" aca="1" ref="CD462" ca="1">CA462*CELL("contents",$Q462)</f>
        <v>0</v>
      </c>
      <c r="CE462" s="18"/>
      <c r="CF462" s="18"/>
      <c r="CG462" s="18"/>
      <c r="CH462" s="18"/>
      <c r="CI462" s="18"/>
      <c r="CJ462" s="2"/>
      <c r="CK462" s="2"/>
      <c r="CL462" s="2"/>
      <c r="CM462" s="4"/>
      <c r="CN462" s="4"/>
      <c r="CO462" s="4"/>
      <c r="CP462" s="4"/>
      <c r="CQ462" s="2">
        <f t="shared" si="1099"/>
        <v>0</v>
      </c>
      <c r="CR462" s="51">
        <f t="shared" si="1100"/>
        <v>0</v>
      </c>
      <c r="CS462" s="53">
        <f t="shared" si="964"/>
        <v>0</v>
      </c>
      <c r="CT462" s="53">
        <f t="shared" si="977"/>
        <v>0</v>
      </c>
      <c r="CU462" s="53">
        <f t="shared" si="978"/>
        <v>0</v>
      </c>
      <c r="CV462" s="53">
        <f t="shared" si="979"/>
        <v>0</v>
      </c>
      <c r="CW462" s="53">
        <f t="shared" si="980"/>
        <v>0</v>
      </c>
      <c r="CX462" s="53">
        <f t="shared" si="981"/>
        <v>0</v>
      </c>
      <c r="CY462" s="53">
        <f t="shared" si="982"/>
        <v>0</v>
      </c>
      <c r="CZ462" s="53">
        <f t="shared" si="983"/>
        <v>0</v>
      </c>
      <c r="DA462" s="53">
        <f t="shared" si="984"/>
        <v>0</v>
      </c>
      <c r="DB462" s="53">
        <f t="shared" si="985"/>
        <v>0</v>
      </c>
      <c r="DC462" s="53">
        <f t="shared" si="986"/>
        <v>0</v>
      </c>
      <c r="DD462" s="53">
        <f t="shared" si="987"/>
        <v>0</v>
      </c>
      <c r="DE462" s="10">
        <f t="shared" si="1101"/>
        <v>0</v>
      </c>
      <c r="DF462" s="54">
        <f t="shared" si="1102"/>
        <v>0</v>
      </c>
      <c r="DG462" s="10">
        <f t="shared" si="1103"/>
        <v>0</v>
      </c>
      <c r="DH462" s="53" cm="1">
        <f t="array" aca="1" ref="DH462" ca="1">DE462*CELL("contents",$Q462)</f>
        <v>0</v>
      </c>
      <c r="DI462" s="53" cm="1">
        <f t="array" aca="1" ref="DI462" ca="1">DF462*CELL("contents",$Q462)</f>
        <v>0</v>
      </c>
      <c r="DJ462" s="4"/>
      <c r="DK462" s="14">
        <v>40</v>
      </c>
      <c r="DL462" s="14"/>
      <c r="DM462" s="14">
        <v>24</v>
      </c>
      <c r="DN462" s="4"/>
      <c r="DO462" s="4"/>
      <c r="DP462" s="2"/>
      <c r="DQ462" s="2"/>
      <c r="DR462" s="2"/>
      <c r="DS462" s="2"/>
      <c r="DT462" s="2"/>
      <c r="DU462" s="2"/>
      <c r="DV462" s="2">
        <f t="shared" si="1104"/>
        <v>64</v>
      </c>
      <c r="DW462" s="51">
        <f t="shared" si="1105"/>
        <v>0.42666666666666664</v>
      </c>
      <c r="DX462" s="53">
        <f t="shared" si="1063"/>
        <v>0</v>
      </c>
      <c r="DY462" s="53">
        <f t="shared" si="1064"/>
        <v>3116.1841430550298</v>
      </c>
      <c r="DZ462" s="53">
        <f t="shared" si="1065"/>
        <v>0</v>
      </c>
      <c r="EA462" s="53">
        <f t="shared" si="1066"/>
        <v>1869.7104858330181</v>
      </c>
      <c r="EB462" s="53">
        <f t="shared" si="1067"/>
        <v>0</v>
      </c>
      <c r="EC462" s="53">
        <f t="shared" si="1068"/>
        <v>0</v>
      </c>
      <c r="ED462" s="53">
        <f t="shared" si="1069"/>
        <v>0</v>
      </c>
      <c r="EE462" s="53">
        <f t="shared" si="1070"/>
        <v>0</v>
      </c>
      <c r="EF462" s="53">
        <f t="shared" si="1071"/>
        <v>0</v>
      </c>
      <c r="EG462" s="53">
        <f t="shared" si="1072"/>
        <v>0</v>
      </c>
      <c r="EH462" s="53">
        <f t="shared" si="1073"/>
        <v>0</v>
      </c>
      <c r="EI462" s="53">
        <f t="shared" si="1074"/>
        <v>0</v>
      </c>
      <c r="EJ462" s="10">
        <f t="shared" si="1106"/>
        <v>4985.8946288880479</v>
      </c>
      <c r="EK462" s="54">
        <f t="shared" si="1107"/>
        <v>2642.5241533106655</v>
      </c>
      <c r="EL462" s="10">
        <f t="shared" si="1108"/>
        <v>7628.4187821987134</v>
      </c>
      <c r="EM462" s="53" cm="1">
        <f t="array" aca="1" ref="EM462" ca="1">EJ462*CELL("contents",$Q462)</f>
        <v>448.73051659992427</v>
      </c>
      <c r="EN462" s="53" cm="1">
        <f t="array" aca="1" ref="EN462" ca="1">EK462*CELL("contents",$Q462)</f>
        <v>237.82717379795989</v>
      </c>
      <c r="EO462" s="11">
        <f t="shared" si="973"/>
        <v>7628.4187821987134</v>
      </c>
      <c r="EP462" s="2">
        <v>1</v>
      </c>
      <c r="EQ462" s="2">
        <f t="shared" ref="EQ462:ET462" si="1113">EP462*1.0215</f>
        <v>1.0215000000000001</v>
      </c>
      <c r="ER462" s="2">
        <f t="shared" si="1113"/>
        <v>1.0434622500000001</v>
      </c>
      <c r="ES462" s="2">
        <f t="shared" si="1113"/>
        <v>1.0658966883750003</v>
      </c>
      <c r="ET462" s="2">
        <f t="shared" si="1113"/>
        <v>1.0888134671750629</v>
      </c>
      <c r="EU462" s="53">
        <f t="shared" si="1076"/>
        <v>0</v>
      </c>
      <c r="EV462" s="53">
        <f t="shared" si="1021"/>
        <v>0</v>
      </c>
      <c r="EW462" s="69">
        <f t="shared" si="1077"/>
        <v>0</v>
      </c>
      <c r="EX462" s="69">
        <f t="shared" si="1078"/>
        <v>3693.2552806578133</v>
      </c>
      <c r="EY462" s="9">
        <f t="shared" ref="EY462:FB520" si="1114">EU462*$M462</f>
        <v>0</v>
      </c>
      <c r="EZ462" s="9">
        <f t="shared" si="1110"/>
        <v>0</v>
      </c>
      <c r="FA462" s="9">
        <f t="shared" si="1111"/>
        <v>0</v>
      </c>
      <c r="FB462" s="9">
        <f t="shared" si="1112"/>
        <v>1292.6393482302346</v>
      </c>
      <c r="FC462" t="s">
        <v>1544</v>
      </c>
    </row>
    <row r="463" spans="1:159" ht="25.5" x14ac:dyDescent="0.25">
      <c r="A463" s="2">
        <v>1.2</v>
      </c>
      <c r="B463" s="3" t="s">
        <v>1050</v>
      </c>
      <c r="C463" s="4" t="s">
        <v>157</v>
      </c>
      <c r="D463" s="18" t="s">
        <v>1051</v>
      </c>
      <c r="E463" s="33" t="s">
        <v>1056</v>
      </c>
      <c r="F463" s="2"/>
      <c r="G463" s="4" t="s">
        <v>151</v>
      </c>
      <c r="H463" s="6" t="s">
        <v>163</v>
      </c>
      <c r="I463" s="4" t="s">
        <v>167</v>
      </c>
      <c r="J463" s="7" t="s">
        <v>261</v>
      </c>
      <c r="K463" s="75">
        <v>115</v>
      </c>
      <c r="L463" s="81">
        <v>115</v>
      </c>
      <c r="M463" s="56">
        <v>0</v>
      </c>
      <c r="N463" s="86">
        <v>0</v>
      </c>
      <c r="O463" s="6" t="s">
        <v>155</v>
      </c>
      <c r="P463" s="2" t="s">
        <v>156</v>
      </c>
      <c r="Q463" s="200">
        <f>VLOOKUP(P463,Contingencies!$A$2:$D$7,4,FALSE)</f>
        <v>0.09</v>
      </c>
      <c r="R463" s="53">
        <f t="shared" si="1038"/>
        <v>14424.600813135236</v>
      </c>
      <c r="S463" s="67">
        <f t="shared" si="1079"/>
        <v>0</v>
      </c>
      <c r="T463" s="4" t="s">
        <v>1057</v>
      </c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>
        <f t="shared" si="1080"/>
        <v>0</v>
      </c>
      <c r="AH463" s="51">
        <f t="shared" si="1091"/>
        <v>0</v>
      </c>
      <c r="AI463" s="53">
        <f t="shared" si="1039"/>
        <v>0</v>
      </c>
      <c r="AJ463" s="53">
        <f t="shared" si="1040"/>
        <v>0</v>
      </c>
      <c r="AK463" s="53">
        <f t="shared" si="1041"/>
        <v>0</v>
      </c>
      <c r="AL463" s="53">
        <f t="shared" si="1042"/>
        <v>0</v>
      </c>
      <c r="AM463" s="53">
        <f t="shared" si="1043"/>
        <v>0</v>
      </c>
      <c r="AN463" s="53">
        <f t="shared" si="1044"/>
        <v>0</v>
      </c>
      <c r="AO463" s="53">
        <f t="shared" si="1045"/>
        <v>0</v>
      </c>
      <c r="AP463" s="53">
        <f t="shared" si="1046"/>
        <v>0</v>
      </c>
      <c r="AQ463" s="53">
        <f t="shared" si="1047"/>
        <v>0</v>
      </c>
      <c r="AR463" s="53">
        <f t="shared" si="1048"/>
        <v>0</v>
      </c>
      <c r="AS463" s="53">
        <f t="shared" si="1049"/>
        <v>0</v>
      </c>
      <c r="AT463" s="53">
        <f t="shared" si="1050"/>
        <v>0</v>
      </c>
      <c r="AU463" s="10">
        <f t="shared" si="1092"/>
        <v>0</v>
      </c>
      <c r="AV463" s="54">
        <f t="shared" si="976"/>
        <v>0</v>
      </c>
      <c r="AW463" s="10">
        <f t="shared" si="1093"/>
        <v>0</v>
      </c>
      <c r="AX463" s="53" cm="1">
        <f t="array" aca="1" ref="AX463" ca="1">AU463*CELL("contents",$Q463)</f>
        <v>0</v>
      </c>
      <c r="AY463" s="53" cm="1">
        <f t="array" aca="1" ref="AY463" ca="1">AV463*CELL("contents",$Q463)</f>
        <v>0</v>
      </c>
      <c r="AZ463" s="2"/>
      <c r="BA463" s="2"/>
      <c r="BB463" s="2"/>
      <c r="BC463" s="2"/>
      <c r="BD463" s="2"/>
      <c r="BE463" s="2"/>
      <c r="BF463" s="2"/>
      <c r="BG463" s="2"/>
      <c r="BH463" s="2"/>
      <c r="BI463" s="18"/>
      <c r="BJ463" s="18"/>
      <c r="BK463" s="2"/>
      <c r="BL463" s="2">
        <f t="shared" si="1094"/>
        <v>0</v>
      </c>
      <c r="BM463" s="51">
        <f t="shared" si="1095"/>
        <v>0</v>
      </c>
      <c r="BN463" s="53">
        <f t="shared" si="1051"/>
        <v>0</v>
      </c>
      <c r="BO463" s="53">
        <f t="shared" si="1052"/>
        <v>0</v>
      </c>
      <c r="BP463" s="53">
        <f t="shared" si="1053"/>
        <v>0</v>
      </c>
      <c r="BQ463" s="53">
        <f t="shared" si="1054"/>
        <v>0</v>
      </c>
      <c r="BR463" s="53">
        <f t="shared" si="1055"/>
        <v>0</v>
      </c>
      <c r="BS463" s="53">
        <f t="shared" si="1056"/>
        <v>0</v>
      </c>
      <c r="BT463" s="53">
        <f t="shared" si="1057"/>
        <v>0</v>
      </c>
      <c r="BU463" s="53">
        <f t="shared" si="1058"/>
        <v>0</v>
      </c>
      <c r="BV463" s="53">
        <f t="shared" si="1059"/>
        <v>0</v>
      </c>
      <c r="BW463" s="53">
        <f t="shared" si="1060"/>
        <v>0</v>
      </c>
      <c r="BX463" s="53">
        <f t="shared" si="1061"/>
        <v>0</v>
      </c>
      <c r="BY463" s="53">
        <f t="shared" si="1062"/>
        <v>0</v>
      </c>
      <c r="BZ463" s="10">
        <f t="shared" si="1096"/>
        <v>0</v>
      </c>
      <c r="CA463" s="54">
        <f t="shared" si="1097"/>
        <v>0</v>
      </c>
      <c r="CB463" s="10">
        <f t="shared" si="1098"/>
        <v>0</v>
      </c>
      <c r="CC463" s="53" cm="1">
        <f t="array" aca="1" ref="CC463" ca="1">BZ463*CELL("contents",$Q463)</f>
        <v>0</v>
      </c>
      <c r="CD463" s="53" cm="1">
        <f t="array" aca="1" ref="CD463" ca="1">CA463*CELL("contents",$Q463)</f>
        <v>0</v>
      </c>
      <c r="CE463" s="18"/>
      <c r="CF463" s="18"/>
      <c r="CG463" s="18"/>
      <c r="CH463" s="18"/>
      <c r="CI463" s="18"/>
      <c r="CJ463" s="2"/>
      <c r="CK463" s="2"/>
      <c r="CL463" s="2"/>
      <c r="CM463" s="4"/>
      <c r="CN463" s="4"/>
      <c r="CO463" s="4"/>
      <c r="CP463" s="4"/>
      <c r="CQ463" s="2">
        <f t="shared" si="1099"/>
        <v>0</v>
      </c>
      <c r="CR463" s="51">
        <f t="shared" si="1100"/>
        <v>0</v>
      </c>
      <c r="CS463" s="53">
        <f t="shared" si="964"/>
        <v>0</v>
      </c>
      <c r="CT463" s="53">
        <f t="shared" si="977"/>
        <v>0</v>
      </c>
      <c r="CU463" s="53">
        <f t="shared" si="978"/>
        <v>0</v>
      </c>
      <c r="CV463" s="53">
        <f t="shared" si="979"/>
        <v>0</v>
      </c>
      <c r="CW463" s="53">
        <f t="shared" si="980"/>
        <v>0</v>
      </c>
      <c r="CX463" s="53">
        <f t="shared" si="981"/>
        <v>0</v>
      </c>
      <c r="CY463" s="53">
        <f t="shared" si="982"/>
        <v>0</v>
      </c>
      <c r="CZ463" s="53">
        <f t="shared" si="983"/>
        <v>0</v>
      </c>
      <c r="DA463" s="53">
        <f t="shared" si="984"/>
        <v>0</v>
      </c>
      <c r="DB463" s="53">
        <f t="shared" si="985"/>
        <v>0</v>
      </c>
      <c r="DC463" s="53">
        <f t="shared" si="986"/>
        <v>0</v>
      </c>
      <c r="DD463" s="53">
        <f t="shared" si="987"/>
        <v>0</v>
      </c>
      <c r="DE463" s="10">
        <f t="shared" si="1101"/>
        <v>0</v>
      </c>
      <c r="DF463" s="54">
        <f t="shared" si="1102"/>
        <v>0</v>
      </c>
      <c r="DG463" s="10">
        <f t="shared" si="1103"/>
        <v>0</v>
      </c>
      <c r="DH463" s="53" cm="1">
        <f t="array" aca="1" ref="DH463" ca="1">DE463*CELL("contents",$Q463)</f>
        <v>0</v>
      </c>
      <c r="DI463" s="53" cm="1">
        <f t="array" aca="1" ref="DI463" ca="1">DF463*CELL("contents",$Q463)</f>
        <v>0</v>
      </c>
      <c r="DJ463" s="4"/>
      <c r="DK463" s="14">
        <v>800</v>
      </c>
      <c r="DL463" s="14"/>
      <c r="DM463" s="14">
        <v>480</v>
      </c>
      <c r="DN463" s="14"/>
      <c r="DO463" s="4"/>
      <c r="DP463" s="2"/>
      <c r="DQ463" s="2"/>
      <c r="DR463" s="2"/>
      <c r="DS463" s="2"/>
      <c r="DT463" s="2"/>
      <c r="DU463" s="2"/>
      <c r="DV463" s="2">
        <f t="shared" si="1104"/>
        <v>1280</v>
      </c>
      <c r="DW463" s="51">
        <f t="shared" si="1105"/>
        <v>8.5333333333333332</v>
      </c>
      <c r="DX463" s="53">
        <f t="shared" si="1063"/>
        <v>0</v>
      </c>
      <c r="DY463" s="53">
        <f t="shared" si="1064"/>
        <v>100170.83898010579</v>
      </c>
      <c r="DZ463" s="53">
        <f t="shared" si="1065"/>
        <v>0</v>
      </c>
      <c r="EA463" s="53">
        <f t="shared" si="1066"/>
        <v>60102.503388063473</v>
      </c>
      <c r="EB463" s="53">
        <f t="shared" si="1067"/>
        <v>0</v>
      </c>
      <c r="EC463" s="53">
        <f t="shared" si="1068"/>
        <v>0</v>
      </c>
      <c r="ED463" s="53">
        <f t="shared" si="1069"/>
        <v>0</v>
      </c>
      <c r="EE463" s="53">
        <f t="shared" si="1070"/>
        <v>0</v>
      </c>
      <c r="EF463" s="53">
        <f t="shared" si="1071"/>
        <v>0</v>
      </c>
      <c r="EG463" s="53">
        <f t="shared" si="1072"/>
        <v>0</v>
      </c>
      <c r="EH463" s="53">
        <f t="shared" si="1073"/>
        <v>0</v>
      </c>
      <c r="EI463" s="53">
        <f t="shared" si="1074"/>
        <v>0</v>
      </c>
      <c r="EJ463" s="10">
        <f t="shared" si="1106"/>
        <v>160273.34236816928</v>
      </c>
      <c r="EK463" s="54">
        <f t="shared" si="1107"/>
        <v>0</v>
      </c>
      <c r="EL463" s="10">
        <f t="shared" si="1108"/>
        <v>160273.34236816928</v>
      </c>
      <c r="EM463" s="53" cm="1">
        <f t="array" aca="1" ref="EM463" ca="1">EJ463*CELL("contents",$Q463)</f>
        <v>14424.600813135236</v>
      </c>
      <c r="EN463" s="53" cm="1">
        <f t="array" aca="1" ref="EN463" ca="1">EK463*CELL("contents",$Q463)</f>
        <v>0</v>
      </c>
      <c r="EO463" s="11">
        <f t="shared" si="973"/>
        <v>160273.34236816928</v>
      </c>
      <c r="EP463" s="2">
        <v>1</v>
      </c>
      <c r="EQ463" s="2">
        <f t="shared" ref="EQ463:ET463" si="1115">EP463*1.0215</f>
        <v>1.0215000000000001</v>
      </c>
      <c r="ER463" s="2">
        <f t="shared" si="1115"/>
        <v>1.0434622500000001</v>
      </c>
      <c r="ES463" s="2">
        <f t="shared" si="1115"/>
        <v>1.0658966883750003</v>
      </c>
      <c r="ET463" s="2">
        <f t="shared" si="1115"/>
        <v>1.0888134671750629</v>
      </c>
      <c r="EU463" s="53">
        <f t="shared" si="1076"/>
        <v>0</v>
      </c>
      <c r="EV463" s="53">
        <f t="shared" si="1021"/>
        <v>0</v>
      </c>
      <c r="EW463" s="69">
        <f t="shared" si="1077"/>
        <v>0</v>
      </c>
      <c r="EX463" s="69">
        <f t="shared" si="1078"/>
        <v>160273.34236816925</v>
      </c>
      <c r="EY463" s="9">
        <f t="shared" si="1114"/>
        <v>0</v>
      </c>
      <c r="EZ463" s="9">
        <f t="shared" si="1110"/>
        <v>0</v>
      </c>
      <c r="FA463" s="9">
        <f t="shared" si="1111"/>
        <v>0</v>
      </c>
      <c r="FB463" s="9">
        <f t="shared" si="1112"/>
        <v>0</v>
      </c>
      <c r="FC463" t="s">
        <v>1544</v>
      </c>
    </row>
    <row r="464" spans="1:159" x14ac:dyDescent="0.25">
      <c r="A464" s="2">
        <v>1.2</v>
      </c>
      <c r="B464" s="3" t="s">
        <v>1050</v>
      </c>
      <c r="C464" s="4" t="s">
        <v>157</v>
      </c>
      <c r="D464" s="18" t="s">
        <v>1051</v>
      </c>
      <c r="E464" s="33" t="s">
        <v>1058</v>
      </c>
      <c r="F464" s="2"/>
      <c r="G464" s="4" t="s">
        <v>151</v>
      </c>
      <c r="H464" s="6" t="s">
        <v>163</v>
      </c>
      <c r="I464" s="4" t="s">
        <v>167</v>
      </c>
      <c r="J464" s="7" t="s">
        <v>261</v>
      </c>
      <c r="K464" s="75">
        <v>115</v>
      </c>
      <c r="L464" s="81">
        <v>115</v>
      </c>
      <c r="M464" s="56">
        <v>0</v>
      </c>
      <c r="N464" s="86">
        <v>0</v>
      </c>
      <c r="O464" s="6" t="s">
        <v>155</v>
      </c>
      <c r="P464" s="2" t="s">
        <v>156</v>
      </c>
      <c r="Q464" s="200">
        <f>VLOOKUP(P464,Contingencies!$A$2:$D$7,4,FALSE)</f>
        <v>0.09</v>
      </c>
      <c r="R464" s="53">
        <f t="shared" si="1038"/>
        <v>5769.8403252540929</v>
      </c>
      <c r="S464" s="67">
        <f t="shared" si="1079"/>
        <v>0</v>
      </c>
      <c r="T464" s="4" t="s">
        <v>1059</v>
      </c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>
        <f t="shared" si="1080"/>
        <v>0</v>
      </c>
      <c r="AH464" s="51">
        <f t="shared" si="1091"/>
        <v>0</v>
      </c>
      <c r="AI464" s="53">
        <f t="shared" si="1039"/>
        <v>0</v>
      </c>
      <c r="AJ464" s="53">
        <f t="shared" si="1040"/>
        <v>0</v>
      </c>
      <c r="AK464" s="53">
        <f t="shared" si="1041"/>
        <v>0</v>
      </c>
      <c r="AL464" s="53">
        <f t="shared" si="1042"/>
        <v>0</v>
      </c>
      <c r="AM464" s="53">
        <f t="shared" si="1043"/>
        <v>0</v>
      </c>
      <c r="AN464" s="53">
        <f t="shared" si="1044"/>
        <v>0</v>
      </c>
      <c r="AO464" s="53">
        <f t="shared" si="1045"/>
        <v>0</v>
      </c>
      <c r="AP464" s="53">
        <f t="shared" si="1046"/>
        <v>0</v>
      </c>
      <c r="AQ464" s="53">
        <f t="shared" si="1047"/>
        <v>0</v>
      </c>
      <c r="AR464" s="53">
        <f t="shared" si="1048"/>
        <v>0</v>
      </c>
      <c r="AS464" s="53">
        <f t="shared" si="1049"/>
        <v>0</v>
      </c>
      <c r="AT464" s="53">
        <f t="shared" si="1050"/>
        <v>0</v>
      </c>
      <c r="AU464" s="10">
        <f t="shared" si="1092"/>
        <v>0</v>
      </c>
      <c r="AV464" s="54">
        <f t="shared" si="976"/>
        <v>0</v>
      </c>
      <c r="AW464" s="10">
        <f t="shared" si="1093"/>
        <v>0</v>
      </c>
      <c r="AX464" s="53" cm="1">
        <f t="array" aca="1" ref="AX464" ca="1">AU464*CELL("contents",$Q464)</f>
        <v>0</v>
      </c>
      <c r="AY464" s="53" cm="1">
        <f t="array" aca="1" ref="AY464" ca="1">AV464*CELL("contents",$Q464)</f>
        <v>0</v>
      </c>
      <c r="AZ464" s="2"/>
      <c r="BA464" s="2"/>
      <c r="BB464" s="2"/>
      <c r="BC464" s="2"/>
      <c r="BD464" s="2"/>
      <c r="BE464" s="2"/>
      <c r="BF464" s="2"/>
      <c r="BG464" s="2"/>
      <c r="BH464" s="2"/>
      <c r="BI464" s="18"/>
      <c r="BJ464" s="18"/>
      <c r="BK464" s="2"/>
      <c r="BL464" s="2">
        <f t="shared" si="1094"/>
        <v>0</v>
      </c>
      <c r="BM464" s="51">
        <f t="shared" si="1095"/>
        <v>0</v>
      </c>
      <c r="BN464" s="53">
        <f t="shared" si="1051"/>
        <v>0</v>
      </c>
      <c r="BO464" s="53">
        <f t="shared" si="1052"/>
        <v>0</v>
      </c>
      <c r="BP464" s="53">
        <f t="shared" si="1053"/>
        <v>0</v>
      </c>
      <c r="BQ464" s="53">
        <f t="shared" si="1054"/>
        <v>0</v>
      </c>
      <c r="BR464" s="53">
        <f t="shared" si="1055"/>
        <v>0</v>
      </c>
      <c r="BS464" s="53">
        <f t="shared" si="1056"/>
        <v>0</v>
      </c>
      <c r="BT464" s="53">
        <f t="shared" si="1057"/>
        <v>0</v>
      </c>
      <c r="BU464" s="53">
        <f t="shared" si="1058"/>
        <v>0</v>
      </c>
      <c r="BV464" s="53">
        <f t="shared" si="1059"/>
        <v>0</v>
      </c>
      <c r="BW464" s="53">
        <f t="shared" si="1060"/>
        <v>0</v>
      </c>
      <c r="BX464" s="53">
        <f t="shared" si="1061"/>
        <v>0</v>
      </c>
      <c r="BY464" s="53">
        <f t="shared" si="1062"/>
        <v>0</v>
      </c>
      <c r="BZ464" s="10">
        <f t="shared" si="1096"/>
        <v>0</v>
      </c>
      <c r="CA464" s="54">
        <f t="shared" si="1097"/>
        <v>0</v>
      </c>
      <c r="CB464" s="10">
        <f t="shared" si="1098"/>
        <v>0</v>
      </c>
      <c r="CC464" s="53" cm="1">
        <f t="array" aca="1" ref="CC464" ca="1">BZ464*CELL("contents",$Q464)</f>
        <v>0</v>
      </c>
      <c r="CD464" s="53" cm="1">
        <f t="array" aca="1" ref="CD464" ca="1">CA464*CELL("contents",$Q464)</f>
        <v>0</v>
      </c>
      <c r="CE464" s="18"/>
      <c r="CF464" s="18"/>
      <c r="CG464" s="18"/>
      <c r="CH464" s="18"/>
      <c r="CI464" s="18"/>
      <c r="CJ464" s="2"/>
      <c r="CK464" s="2"/>
      <c r="CL464" s="2"/>
      <c r="CM464" s="4"/>
      <c r="CN464" s="4"/>
      <c r="CO464" s="4"/>
      <c r="CP464" s="4"/>
      <c r="CQ464" s="2">
        <f t="shared" si="1099"/>
        <v>0</v>
      </c>
      <c r="CR464" s="51">
        <f t="shared" si="1100"/>
        <v>0</v>
      </c>
      <c r="CS464" s="53">
        <f t="shared" si="964"/>
        <v>0</v>
      </c>
      <c r="CT464" s="53">
        <f t="shared" si="977"/>
        <v>0</v>
      </c>
      <c r="CU464" s="53">
        <f t="shared" si="978"/>
        <v>0</v>
      </c>
      <c r="CV464" s="53">
        <f t="shared" si="979"/>
        <v>0</v>
      </c>
      <c r="CW464" s="53">
        <f t="shared" si="980"/>
        <v>0</v>
      </c>
      <c r="CX464" s="53">
        <f t="shared" si="981"/>
        <v>0</v>
      </c>
      <c r="CY464" s="53">
        <f t="shared" si="982"/>
        <v>0</v>
      </c>
      <c r="CZ464" s="53">
        <f t="shared" si="983"/>
        <v>0</v>
      </c>
      <c r="DA464" s="53">
        <f t="shared" si="984"/>
        <v>0</v>
      </c>
      <c r="DB464" s="53">
        <f t="shared" si="985"/>
        <v>0</v>
      </c>
      <c r="DC464" s="53">
        <f t="shared" si="986"/>
        <v>0</v>
      </c>
      <c r="DD464" s="53">
        <f t="shared" si="987"/>
        <v>0</v>
      </c>
      <c r="DE464" s="10">
        <f t="shared" si="1101"/>
        <v>0</v>
      </c>
      <c r="DF464" s="54">
        <f t="shared" si="1102"/>
        <v>0</v>
      </c>
      <c r="DG464" s="10">
        <f t="shared" si="1103"/>
        <v>0</v>
      </c>
      <c r="DH464" s="53" cm="1">
        <f t="array" aca="1" ref="DH464" ca="1">DE464*CELL("contents",$Q464)</f>
        <v>0</v>
      </c>
      <c r="DI464" s="53" cm="1">
        <f t="array" aca="1" ref="DI464" ca="1">DF464*CELL("contents",$Q464)</f>
        <v>0</v>
      </c>
      <c r="DJ464" s="4"/>
      <c r="DK464" s="14">
        <v>320</v>
      </c>
      <c r="DL464" s="14"/>
      <c r="DM464" s="14">
        <v>192</v>
      </c>
      <c r="DN464" s="14"/>
      <c r="DO464" s="4"/>
      <c r="DP464" s="2"/>
      <c r="DQ464" s="2"/>
      <c r="DR464" s="2"/>
      <c r="DS464" s="2"/>
      <c r="DT464" s="2"/>
      <c r="DU464" s="2"/>
      <c r="DV464" s="2">
        <f t="shared" si="1104"/>
        <v>512</v>
      </c>
      <c r="DW464" s="51">
        <f t="shared" si="1105"/>
        <v>3.4133333333333331</v>
      </c>
      <c r="DX464" s="53">
        <f t="shared" si="1063"/>
        <v>0</v>
      </c>
      <c r="DY464" s="53">
        <f t="shared" si="1064"/>
        <v>40068.335592042313</v>
      </c>
      <c r="DZ464" s="53">
        <f t="shared" si="1065"/>
        <v>0</v>
      </c>
      <c r="EA464" s="53">
        <f t="shared" si="1066"/>
        <v>24041.001355225388</v>
      </c>
      <c r="EB464" s="53">
        <f t="shared" si="1067"/>
        <v>0</v>
      </c>
      <c r="EC464" s="53">
        <f t="shared" si="1068"/>
        <v>0</v>
      </c>
      <c r="ED464" s="53">
        <f t="shared" si="1069"/>
        <v>0</v>
      </c>
      <c r="EE464" s="53">
        <f t="shared" si="1070"/>
        <v>0</v>
      </c>
      <c r="EF464" s="53">
        <f t="shared" si="1071"/>
        <v>0</v>
      </c>
      <c r="EG464" s="53">
        <f t="shared" si="1072"/>
        <v>0</v>
      </c>
      <c r="EH464" s="53">
        <f t="shared" si="1073"/>
        <v>0</v>
      </c>
      <c r="EI464" s="53">
        <f t="shared" si="1074"/>
        <v>0</v>
      </c>
      <c r="EJ464" s="10">
        <f t="shared" si="1106"/>
        <v>64109.3369472677</v>
      </c>
      <c r="EK464" s="54">
        <f t="shared" si="1107"/>
        <v>0</v>
      </c>
      <c r="EL464" s="10">
        <f t="shared" si="1108"/>
        <v>64109.3369472677</v>
      </c>
      <c r="EM464" s="53" cm="1">
        <f t="array" aca="1" ref="EM464" ca="1">EJ464*CELL("contents",$Q464)</f>
        <v>5769.8403252540929</v>
      </c>
      <c r="EN464" s="53" cm="1">
        <f t="array" aca="1" ref="EN464" ca="1">EK464*CELL("contents",$Q464)</f>
        <v>0</v>
      </c>
      <c r="EO464" s="11">
        <f t="shared" si="973"/>
        <v>64109.3369472677</v>
      </c>
      <c r="EP464" s="2">
        <v>1</v>
      </c>
      <c r="EQ464" s="2">
        <f t="shared" ref="EQ464:ET464" si="1116">EP464*1.0215</f>
        <v>1.0215000000000001</v>
      </c>
      <c r="ER464" s="2">
        <f t="shared" si="1116"/>
        <v>1.0434622500000001</v>
      </c>
      <c r="ES464" s="2">
        <f t="shared" si="1116"/>
        <v>1.0658966883750003</v>
      </c>
      <c r="ET464" s="2">
        <f t="shared" si="1116"/>
        <v>1.0888134671750629</v>
      </c>
      <c r="EU464" s="53">
        <f t="shared" si="1076"/>
        <v>0</v>
      </c>
      <c r="EV464" s="53">
        <f t="shared" si="1021"/>
        <v>0</v>
      </c>
      <c r="EW464" s="69">
        <f t="shared" si="1077"/>
        <v>0</v>
      </c>
      <c r="EX464" s="69">
        <f t="shared" si="1078"/>
        <v>64109.3369472677</v>
      </c>
      <c r="EY464" s="9">
        <f t="shared" si="1114"/>
        <v>0</v>
      </c>
      <c r="EZ464" s="9">
        <f t="shared" si="1110"/>
        <v>0</v>
      </c>
      <c r="FA464" s="9">
        <f t="shared" si="1111"/>
        <v>0</v>
      </c>
      <c r="FB464" s="9">
        <f t="shared" si="1112"/>
        <v>0</v>
      </c>
      <c r="FC464" t="s">
        <v>1544</v>
      </c>
    </row>
    <row r="465" spans="1:159" x14ac:dyDescent="0.25">
      <c r="A465" s="2">
        <v>1.2</v>
      </c>
      <c r="B465" s="3" t="s">
        <v>1050</v>
      </c>
      <c r="C465" s="4" t="s">
        <v>157</v>
      </c>
      <c r="D465" s="18" t="s">
        <v>1051</v>
      </c>
      <c r="E465" s="33" t="s">
        <v>1060</v>
      </c>
      <c r="F465" s="2"/>
      <c r="G465" s="4" t="s">
        <v>267</v>
      </c>
      <c r="H465" s="6" t="s">
        <v>267</v>
      </c>
      <c r="I465" s="4"/>
      <c r="J465" s="7" t="s">
        <v>261</v>
      </c>
      <c r="K465" s="75"/>
      <c r="L465" s="80">
        <v>1</v>
      </c>
      <c r="M465" s="56">
        <v>0</v>
      </c>
      <c r="N465" s="86">
        <v>0.53</v>
      </c>
      <c r="O465" s="6" t="s">
        <v>155</v>
      </c>
      <c r="P465" s="2" t="s">
        <v>156</v>
      </c>
      <c r="Q465" s="200">
        <f>VLOOKUP(P465,Contingencies!$A$2:$D$7,4,FALSE)</f>
        <v>0.09</v>
      </c>
      <c r="R465" s="53">
        <f t="shared" si="1038"/>
        <v>4316.8949999999995</v>
      </c>
      <c r="S465" s="67">
        <f t="shared" si="1079"/>
        <v>2287.95435</v>
      </c>
      <c r="T465" s="4" t="s">
        <v>1061</v>
      </c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>
        <f t="shared" si="1080"/>
        <v>0</v>
      </c>
      <c r="AH465" s="51">
        <f t="shared" si="1091"/>
        <v>0</v>
      </c>
      <c r="AI465" s="53">
        <f t="shared" si="1039"/>
        <v>0</v>
      </c>
      <c r="AJ465" s="53">
        <f t="shared" si="1040"/>
        <v>0</v>
      </c>
      <c r="AK465" s="53">
        <f t="shared" si="1041"/>
        <v>0</v>
      </c>
      <c r="AL465" s="53">
        <f t="shared" si="1042"/>
        <v>0</v>
      </c>
      <c r="AM465" s="53">
        <f t="shared" si="1043"/>
        <v>0</v>
      </c>
      <c r="AN465" s="53">
        <f t="shared" si="1044"/>
        <v>0</v>
      </c>
      <c r="AO465" s="53">
        <f t="shared" si="1045"/>
        <v>0</v>
      </c>
      <c r="AP465" s="53">
        <f t="shared" si="1046"/>
        <v>0</v>
      </c>
      <c r="AQ465" s="53">
        <f t="shared" si="1047"/>
        <v>0</v>
      </c>
      <c r="AR465" s="53">
        <f t="shared" si="1048"/>
        <v>0</v>
      </c>
      <c r="AS465" s="53">
        <f t="shared" si="1049"/>
        <v>0</v>
      </c>
      <c r="AT465" s="53">
        <f t="shared" si="1050"/>
        <v>0</v>
      </c>
      <c r="AU465" s="10">
        <f t="shared" si="1092"/>
        <v>0</v>
      </c>
      <c r="AV465" s="54">
        <f t="shared" si="976"/>
        <v>0</v>
      </c>
      <c r="AW465" s="10">
        <f t="shared" si="1093"/>
        <v>0</v>
      </c>
      <c r="AX465" s="53" cm="1">
        <f t="array" aca="1" ref="AX465" ca="1">AU465*CELL("contents",$Q465)</f>
        <v>0</v>
      </c>
      <c r="AY465" s="53" cm="1">
        <f t="array" aca="1" ref="AY465" ca="1">AV465*CELL("contents",$Q465)</f>
        <v>0</v>
      </c>
      <c r="AZ465" s="2"/>
      <c r="BA465" s="2"/>
      <c r="BB465" s="2"/>
      <c r="BC465" s="2"/>
      <c r="BD465" s="2"/>
      <c r="BE465" s="2"/>
      <c r="BF465" s="2"/>
      <c r="BG465" s="2"/>
      <c r="BH465" s="18"/>
      <c r="BI465" s="18"/>
      <c r="BJ465" s="18"/>
      <c r="BK465" s="18"/>
      <c r="BL465" s="2">
        <f t="shared" si="1094"/>
        <v>0</v>
      </c>
      <c r="BM465" s="51">
        <f t="shared" si="1095"/>
        <v>0</v>
      </c>
      <c r="BN465" s="53">
        <f t="shared" si="1051"/>
        <v>0</v>
      </c>
      <c r="BO465" s="53">
        <f t="shared" si="1052"/>
        <v>0</v>
      </c>
      <c r="BP465" s="53">
        <f t="shared" si="1053"/>
        <v>0</v>
      </c>
      <c r="BQ465" s="53">
        <f t="shared" si="1054"/>
        <v>0</v>
      </c>
      <c r="BR465" s="53">
        <f t="shared" si="1055"/>
        <v>0</v>
      </c>
      <c r="BS465" s="53">
        <f t="shared" si="1056"/>
        <v>0</v>
      </c>
      <c r="BT465" s="53">
        <f t="shared" si="1057"/>
        <v>0</v>
      </c>
      <c r="BU465" s="53">
        <f t="shared" si="1058"/>
        <v>0</v>
      </c>
      <c r="BV465" s="53">
        <f t="shared" si="1059"/>
        <v>0</v>
      </c>
      <c r="BW465" s="53">
        <f t="shared" si="1060"/>
        <v>0</v>
      </c>
      <c r="BX465" s="53">
        <f t="shared" si="1061"/>
        <v>0</v>
      </c>
      <c r="BY465" s="53">
        <f t="shared" si="1062"/>
        <v>0</v>
      </c>
      <c r="BZ465" s="10">
        <f t="shared" si="1096"/>
        <v>0</v>
      </c>
      <c r="CA465" s="54">
        <f t="shared" si="1097"/>
        <v>0</v>
      </c>
      <c r="CB465" s="10">
        <f t="shared" si="1098"/>
        <v>0</v>
      </c>
      <c r="CC465" s="53" cm="1">
        <f t="array" aca="1" ref="CC465" ca="1">BZ465*CELL("contents",$Q465)</f>
        <v>0</v>
      </c>
      <c r="CD465" s="53" cm="1">
        <f t="array" aca="1" ref="CD465" ca="1">CA465*CELL("contents",$Q465)</f>
        <v>0</v>
      </c>
      <c r="CE465" s="18"/>
      <c r="CF465" s="18"/>
      <c r="CG465" s="18"/>
      <c r="CH465" s="18"/>
      <c r="CI465" s="18"/>
      <c r="CJ465" s="2"/>
      <c r="CK465" s="2"/>
      <c r="CL465" s="2"/>
      <c r="CM465" s="14">
        <v>15675</v>
      </c>
      <c r="CN465" s="14">
        <v>15675</v>
      </c>
      <c r="CO465" s="14"/>
      <c r="CP465" s="14"/>
      <c r="CQ465" s="2">
        <f t="shared" si="1099"/>
        <v>0</v>
      </c>
      <c r="CR465" s="51">
        <f t="shared" si="1100"/>
        <v>0</v>
      </c>
      <c r="CS465" s="53">
        <f t="shared" ref="CS465:CS528" si="1117">IF($G465="Labor Hours",CE465*$K465*(1+$M465)*$ES465,CE465)</f>
        <v>0</v>
      </c>
      <c r="CT465" s="53">
        <f t="shared" si="977"/>
        <v>0</v>
      </c>
      <c r="CU465" s="53">
        <f t="shared" si="978"/>
        <v>0</v>
      </c>
      <c r="CV465" s="53">
        <f t="shared" si="979"/>
        <v>0</v>
      </c>
      <c r="CW465" s="53">
        <f t="shared" si="980"/>
        <v>0</v>
      </c>
      <c r="CX465" s="53">
        <f t="shared" si="981"/>
        <v>0</v>
      </c>
      <c r="CY465" s="53">
        <f t="shared" si="982"/>
        <v>0</v>
      </c>
      <c r="CZ465" s="53">
        <f t="shared" si="983"/>
        <v>0</v>
      </c>
      <c r="DA465" s="53">
        <f t="shared" si="984"/>
        <v>15675</v>
      </c>
      <c r="DB465" s="53">
        <f t="shared" si="985"/>
        <v>15675</v>
      </c>
      <c r="DC465" s="53">
        <f t="shared" si="986"/>
        <v>0</v>
      </c>
      <c r="DD465" s="53">
        <f t="shared" si="987"/>
        <v>0</v>
      </c>
      <c r="DE465" s="10">
        <f t="shared" si="1101"/>
        <v>31350</v>
      </c>
      <c r="DF465" s="54">
        <f t="shared" si="1102"/>
        <v>16615.5</v>
      </c>
      <c r="DG465" s="10">
        <f t="shared" si="1103"/>
        <v>47965.5</v>
      </c>
      <c r="DH465" s="53" cm="1">
        <f t="array" aca="1" ref="DH465" ca="1">DE465*CELL("contents",$Q465)</f>
        <v>2821.5</v>
      </c>
      <c r="DI465" s="53" cm="1">
        <f t="array" aca="1" ref="DI465" ca="1">DF465*CELL("contents",$Q465)</f>
        <v>1495.395</v>
      </c>
      <c r="DJ465" s="4"/>
      <c r="DK465" s="14"/>
      <c r="DL465" s="14"/>
      <c r="DM465" s="14"/>
      <c r="DN465" s="14"/>
      <c r="DO465" s="4"/>
      <c r="DP465" s="2"/>
      <c r="DQ465" s="2"/>
      <c r="DR465" s="2"/>
      <c r="DS465" s="2"/>
      <c r="DT465" s="2"/>
      <c r="DU465" s="2"/>
      <c r="DV465" s="2">
        <f t="shared" si="1104"/>
        <v>0</v>
      </c>
      <c r="DW465" s="51">
        <f t="shared" si="1105"/>
        <v>0</v>
      </c>
      <c r="DX465" s="53">
        <f t="shared" si="1063"/>
        <v>0</v>
      </c>
      <c r="DY465" s="53">
        <f t="shared" si="1064"/>
        <v>0</v>
      </c>
      <c r="DZ465" s="53">
        <f t="shared" si="1065"/>
        <v>0</v>
      </c>
      <c r="EA465" s="53">
        <f t="shared" si="1066"/>
        <v>0</v>
      </c>
      <c r="EB465" s="53">
        <f t="shared" si="1067"/>
        <v>0</v>
      </c>
      <c r="EC465" s="53">
        <f t="shared" si="1068"/>
        <v>0</v>
      </c>
      <c r="ED465" s="53">
        <f t="shared" si="1069"/>
        <v>0</v>
      </c>
      <c r="EE465" s="53">
        <f t="shared" si="1070"/>
        <v>0</v>
      </c>
      <c r="EF465" s="53">
        <f t="shared" si="1071"/>
        <v>0</v>
      </c>
      <c r="EG465" s="53">
        <f t="shared" si="1072"/>
        <v>0</v>
      </c>
      <c r="EH465" s="53">
        <f t="shared" si="1073"/>
        <v>0</v>
      </c>
      <c r="EI465" s="53">
        <f t="shared" si="1074"/>
        <v>0</v>
      </c>
      <c r="EJ465" s="10">
        <f t="shared" si="1106"/>
        <v>0</v>
      </c>
      <c r="EK465" s="54">
        <f t="shared" si="1107"/>
        <v>0</v>
      </c>
      <c r="EL465" s="10">
        <f t="shared" si="1108"/>
        <v>0</v>
      </c>
      <c r="EM465" s="53" cm="1">
        <f t="array" aca="1" ref="EM465" ca="1">EJ465*CELL("contents",$Q465)</f>
        <v>0</v>
      </c>
      <c r="EN465" s="53" cm="1">
        <f t="array" aca="1" ref="EN465" ca="1">EK465*CELL("contents",$Q465)</f>
        <v>0</v>
      </c>
      <c r="EO465" s="11">
        <f t="shared" ref="EO465:EO528" si="1118">AW465+CB465+DG465+EL465</f>
        <v>47965.5</v>
      </c>
      <c r="EP465" s="2">
        <v>1</v>
      </c>
      <c r="EQ465" s="2">
        <f t="shared" ref="EQ465:ET465" si="1119">EP465*1.0215</f>
        <v>1.0215000000000001</v>
      </c>
      <c r="ER465" s="2">
        <f t="shared" si="1119"/>
        <v>1.0434622500000001</v>
      </c>
      <c r="ES465" s="2">
        <f t="shared" si="1119"/>
        <v>1.0658966883750003</v>
      </c>
      <c r="ET465" s="2">
        <f t="shared" si="1119"/>
        <v>1.0888134671750629</v>
      </c>
      <c r="EU465" s="53">
        <f t="shared" si="1076"/>
        <v>0</v>
      </c>
      <c r="EV465" s="53">
        <f t="shared" ref="EV465:EV491" si="1120">IF($G465="Labor Hours",$K465*BL465*ER465,0)</f>
        <v>0</v>
      </c>
      <c r="EW465" s="69">
        <f t="shared" si="1077"/>
        <v>0</v>
      </c>
      <c r="EX465" s="69">
        <f t="shared" si="1078"/>
        <v>0</v>
      </c>
      <c r="EY465" s="9">
        <f t="shared" si="1114"/>
        <v>0</v>
      </c>
      <c r="EZ465" s="9">
        <f t="shared" si="1110"/>
        <v>0</v>
      </c>
      <c r="FA465" s="9">
        <f t="shared" si="1111"/>
        <v>0</v>
      </c>
      <c r="FB465" s="9">
        <f t="shared" si="1112"/>
        <v>0</v>
      </c>
      <c r="FC465" t="s">
        <v>1544</v>
      </c>
    </row>
    <row r="466" spans="1:159" x14ac:dyDescent="0.25">
      <c r="A466" s="2">
        <v>1.2</v>
      </c>
      <c r="B466" s="3" t="s">
        <v>1050</v>
      </c>
      <c r="C466" s="4" t="s">
        <v>157</v>
      </c>
      <c r="D466" s="18" t="s">
        <v>1051</v>
      </c>
      <c r="E466" s="33" t="s">
        <v>1062</v>
      </c>
      <c r="F466" s="2" t="s">
        <v>966</v>
      </c>
      <c r="G466" s="4" t="s">
        <v>257</v>
      </c>
      <c r="H466" s="6" t="s">
        <v>257</v>
      </c>
      <c r="I466" s="4"/>
      <c r="J466" s="7" t="s">
        <v>261</v>
      </c>
      <c r="K466" s="75"/>
      <c r="L466" s="80">
        <v>1</v>
      </c>
      <c r="M466" s="56">
        <v>0</v>
      </c>
      <c r="N466" s="86">
        <v>0.53</v>
      </c>
      <c r="O466" s="6" t="s">
        <v>155</v>
      </c>
      <c r="P466" s="2" t="s">
        <v>156</v>
      </c>
      <c r="Q466" s="200">
        <f>VLOOKUP(P466,Contingencies!$A$2:$D$7,4,FALSE)</f>
        <v>0.09</v>
      </c>
      <c r="R466" s="53">
        <f t="shared" si="1038"/>
        <v>7187.94</v>
      </c>
      <c r="S466" s="67">
        <f t="shared" si="1079"/>
        <v>3809.6082000000001</v>
      </c>
      <c r="T466" s="4" t="s">
        <v>1063</v>
      </c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>
        <f t="shared" si="1080"/>
        <v>0</v>
      </c>
      <c r="AH466" s="51">
        <f t="shared" si="1091"/>
        <v>0</v>
      </c>
      <c r="AI466" s="53">
        <f t="shared" si="1039"/>
        <v>0</v>
      </c>
      <c r="AJ466" s="53">
        <f t="shared" si="1040"/>
        <v>0</v>
      </c>
      <c r="AK466" s="53">
        <f t="shared" si="1041"/>
        <v>0</v>
      </c>
      <c r="AL466" s="53">
        <f t="shared" si="1042"/>
        <v>0</v>
      </c>
      <c r="AM466" s="53">
        <f t="shared" si="1043"/>
        <v>0</v>
      </c>
      <c r="AN466" s="53">
        <f t="shared" si="1044"/>
        <v>0</v>
      </c>
      <c r="AO466" s="53">
        <f t="shared" si="1045"/>
        <v>0</v>
      </c>
      <c r="AP466" s="53">
        <f t="shared" si="1046"/>
        <v>0</v>
      </c>
      <c r="AQ466" s="53">
        <f t="shared" si="1047"/>
        <v>0</v>
      </c>
      <c r="AR466" s="53">
        <f t="shared" si="1048"/>
        <v>0</v>
      </c>
      <c r="AS466" s="53">
        <f t="shared" si="1049"/>
        <v>0</v>
      </c>
      <c r="AT466" s="53">
        <f t="shared" si="1050"/>
        <v>0</v>
      </c>
      <c r="AU466" s="10">
        <f t="shared" si="1092"/>
        <v>0</v>
      </c>
      <c r="AV466" s="54">
        <f t="shared" ref="AV466:AV491" si="1121">IF(G466="CapEx",0,AU466*N466)</f>
        <v>0</v>
      </c>
      <c r="AW466" s="10">
        <f t="shared" si="1093"/>
        <v>0</v>
      </c>
      <c r="AX466" s="53" cm="1">
        <f t="array" aca="1" ref="AX466" ca="1">AU466*CELL("contents",$Q466)</f>
        <v>0</v>
      </c>
      <c r="AY466" s="53" cm="1">
        <f t="array" aca="1" ref="AY466" ca="1">AV466*CELL("contents",$Q466)</f>
        <v>0</v>
      </c>
      <c r="AZ466" s="2"/>
      <c r="BA466" s="2"/>
      <c r="BB466" s="2"/>
      <c r="BC466" s="2"/>
      <c r="BD466" s="2"/>
      <c r="BE466" s="2"/>
      <c r="BF466" s="2"/>
      <c r="BG466" s="2"/>
      <c r="BH466" s="18"/>
      <c r="BI466" s="18"/>
      <c r="BJ466" s="18"/>
      <c r="BK466" s="18"/>
      <c r="BL466" s="2">
        <f t="shared" si="1094"/>
        <v>0</v>
      </c>
      <c r="BM466" s="51">
        <f t="shared" si="1095"/>
        <v>0</v>
      </c>
      <c r="BN466" s="53">
        <f t="shared" si="1051"/>
        <v>0</v>
      </c>
      <c r="BO466" s="53">
        <f t="shared" si="1052"/>
        <v>0</v>
      </c>
      <c r="BP466" s="53">
        <f t="shared" si="1053"/>
        <v>0</v>
      </c>
      <c r="BQ466" s="53">
        <f t="shared" si="1054"/>
        <v>0</v>
      </c>
      <c r="BR466" s="53">
        <f t="shared" si="1055"/>
        <v>0</v>
      </c>
      <c r="BS466" s="53">
        <f t="shared" si="1056"/>
        <v>0</v>
      </c>
      <c r="BT466" s="53">
        <f t="shared" si="1057"/>
        <v>0</v>
      </c>
      <c r="BU466" s="53">
        <f t="shared" si="1058"/>
        <v>0</v>
      </c>
      <c r="BV466" s="53">
        <f t="shared" si="1059"/>
        <v>0</v>
      </c>
      <c r="BW466" s="53">
        <f t="shared" si="1060"/>
        <v>0</v>
      </c>
      <c r="BX466" s="53">
        <f t="shared" si="1061"/>
        <v>0</v>
      </c>
      <c r="BY466" s="53">
        <f t="shared" si="1062"/>
        <v>0</v>
      </c>
      <c r="BZ466" s="10">
        <f t="shared" si="1096"/>
        <v>0</v>
      </c>
      <c r="CA466" s="54">
        <f t="shared" si="1097"/>
        <v>0</v>
      </c>
      <c r="CB466" s="10">
        <f t="shared" si="1098"/>
        <v>0</v>
      </c>
      <c r="CC466" s="53" cm="1">
        <f t="array" aca="1" ref="CC466" ca="1">BZ466*CELL("contents",$Q466)</f>
        <v>0</v>
      </c>
      <c r="CD466" s="53" cm="1">
        <f t="array" aca="1" ref="CD466" ca="1">CA466*CELL("contents",$Q466)</f>
        <v>0</v>
      </c>
      <c r="CE466" s="18"/>
      <c r="CF466" s="18"/>
      <c r="CG466" s="18"/>
      <c r="CH466" s="18"/>
      <c r="CI466" s="18"/>
      <c r="CJ466" s="2"/>
      <c r="CK466" s="2"/>
      <c r="CL466" s="2"/>
      <c r="CM466" s="14"/>
      <c r="CN466" s="14"/>
      <c r="CO466" s="14">
        <v>26100</v>
      </c>
      <c r="CP466" s="14">
        <v>26100</v>
      </c>
      <c r="CQ466" s="2">
        <f t="shared" si="1099"/>
        <v>0</v>
      </c>
      <c r="CR466" s="51">
        <f t="shared" si="1100"/>
        <v>0</v>
      </c>
      <c r="CS466" s="53">
        <f t="shared" si="1117"/>
        <v>0</v>
      </c>
      <c r="CT466" s="53">
        <f t="shared" ref="CT466:CT529" si="1122">IF($G466="Labor Hours",CF466*$K466*(1+$M466)*$ES466,CF466)</f>
        <v>0</v>
      </c>
      <c r="CU466" s="53">
        <f t="shared" ref="CU466:CU529" si="1123">IF($G466="Labor Hours",CG466*$K466*(1+$M466)*$ES466,CG466)</f>
        <v>0</v>
      </c>
      <c r="CV466" s="53">
        <f t="shared" ref="CV466:CV529" si="1124">IF($G466="Labor Hours",CH466*$K466*(1+$M466)*$ES466,CH466)</f>
        <v>0</v>
      </c>
      <c r="CW466" s="53">
        <f t="shared" ref="CW466:CW529" si="1125">IF($G466="Labor Hours",CI466*$K466*(1+$M466)*$ES466,CI466)</f>
        <v>0</v>
      </c>
      <c r="CX466" s="53">
        <f t="shared" ref="CX466:CX529" si="1126">IF($G466="Labor Hours",CJ466*$K466*(1+$M466)*$ES466,CJ466)</f>
        <v>0</v>
      </c>
      <c r="CY466" s="53">
        <f t="shared" ref="CY466:CY529" si="1127">IF($G466="Labor Hours",CK466*$K466*(1+$M466)*$ES466,CK466)</f>
        <v>0</v>
      </c>
      <c r="CZ466" s="53">
        <f t="shared" ref="CZ466:CZ529" si="1128">IF($G466="Labor Hours",CL466*$K466*(1+$M466)*$ES466,CL466)</f>
        <v>0</v>
      </c>
      <c r="DA466" s="53">
        <f t="shared" ref="DA466:DA529" si="1129">IF($G466="Labor Hours",CM466*$K466*(1+$M466)*$ES466,CM466)</f>
        <v>0</v>
      </c>
      <c r="DB466" s="53">
        <f t="shared" ref="DB466:DB529" si="1130">IF($G466="Labor Hours",CN466*$K466*(1+$M466)*$ES466,CN466)</f>
        <v>0</v>
      </c>
      <c r="DC466" s="53">
        <f t="shared" ref="DC466:DC529" si="1131">IF($G466="Labor Hours",CO466*$K466*(1+$M466)*$ES466,CO466)</f>
        <v>26100</v>
      </c>
      <c r="DD466" s="53">
        <f t="shared" ref="DD466:DD529" si="1132">IF($G466="Labor Hours",CP466*$K466*(1+$M466)*$ES466,CP466)</f>
        <v>26100</v>
      </c>
      <c r="DE466" s="10">
        <f t="shared" si="1101"/>
        <v>52200</v>
      </c>
      <c r="DF466" s="54">
        <f t="shared" si="1102"/>
        <v>27666</v>
      </c>
      <c r="DG466" s="10">
        <f t="shared" si="1103"/>
        <v>79866</v>
      </c>
      <c r="DH466" s="53" cm="1">
        <f t="array" aca="1" ref="DH466" ca="1">DE466*CELL("contents",$Q466)</f>
        <v>4698</v>
      </c>
      <c r="DI466" s="53" cm="1">
        <f t="array" aca="1" ref="DI466" ca="1">DF466*CELL("contents",$Q466)</f>
        <v>2489.94</v>
      </c>
      <c r="DJ466" s="4"/>
      <c r="DK466" s="14"/>
      <c r="DL466" s="14"/>
      <c r="DM466" s="14"/>
      <c r="DN466" s="14"/>
      <c r="DO466" s="4"/>
      <c r="DP466" s="2"/>
      <c r="DQ466" s="2"/>
      <c r="DR466" s="2"/>
      <c r="DS466" s="2"/>
      <c r="DT466" s="2"/>
      <c r="DU466" s="2"/>
      <c r="DV466" s="2">
        <f t="shared" si="1104"/>
        <v>0</v>
      </c>
      <c r="DW466" s="51">
        <f t="shared" si="1105"/>
        <v>0</v>
      </c>
      <c r="DX466" s="53">
        <f t="shared" si="1063"/>
        <v>0</v>
      </c>
      <c r="DY466" s="53">
        <f t="shared" si="1064"/>
        <v>0</v>
      </c>
      <c r="DZ466" s="53">
        <f t="shared" si="1065"/>
        <v>0</v>
      </c>
      <c r="EA466" s="53">
        <f t="shared" si="1066"/>
        <v>0</v>
      </c>
      <c r="EB466" s="53">
        <f t="shared" si="1067"/>
        <v>0</v>
      </c>
      <c r="EC466" s="53">
        <f t="shared" si="1068"/>
        <v>0</v>
      </c>
      <c r="ED466" s="53">
        <f t="shared" si="1069"/>
        <v>0</v>
      </c>
      <c r="EE466" s="53">
        <f t="shared" si="1070"/>
        <v>0</v>
      </c>
      <c r="EF466" s="53">
        <f t="shared" si="1071"/>
        <v>0</v>
      </c>
      <c r="EG466" s="53">
        <f t="shared" si="1072"/>
        <v>0</v>
      </c>
      <c r="EH466" s="53">
        <f t="shared" si="1073"/>
        <v>0</v>
      </c>
      <c r="EI466" s="53">
        <f t="shared" si="1074"/>
        <v>0</v>
      </c>
      <c r="EJ466" s="10">
        <f t="shared" si="1106"/>
        <v>0</v>
      </c>
      <c r="EK466" s="54">
        <f t="shared" si="1107"/>
        <v>0</v>
      </c>
      <c r="EL466" s="10">
        <f t="shared" si="1108"/>
        <v>0</v>
      </c>
      <c r="EM466" s="53" cm="1">
        <f t="array" aca="1" ref="EM466" ca="1">EJ466*CELL("contents",$Q466)</f>
        <v>0</v>
      </c>
      <c r="EN466" s="53" cm="1">
        <f t="array" aca="1" ref="EN466" ca="1">EK466*CELL("contents",$Q466)</f>
        <v>0</v>
      </c>
      <c r="EO466" s="11">
        <f t="shared" si="1118"/>
        <v>79866</v>
      </c>
      <c r="EP466" s="2">
        <v>1</v>
      </c>
      <c r="EQ466" s="2">
        <f t="shared" ref="EQ466:ET466" si="1133">EP466*1.0215</f>
        <v>1.0215000000000001</v>
      </c>
      <c r="ER466" s="2">
        <f t="shared" si="1133"/>
        <v>1.0434622500000001</v>
      </c>
      <c r="ES466" s="2">
        <f t="shared" si="1133"/>
        <v>1.0658966883750003</v>
      </c>
      <c r="ET466" s="2">
        <f t="shared" si="1133"/>
        <v>1.0888134671750629</v>
      </c>
      <c r="EU466" s="53">
        <f t="shared" si="1076"/>
        <v>0</v>
      </c>
      <c r="EV466" s="53">
        <f t="shared" si="1120"/>
        <v>0</v>
      </c>
      <c r="EW466" s="69">
        <f t="shared" si="1077"/>
        <v>0</v>
      </c>
      <c r="EX466" s="69">
        <f t="shared" si="1078"/>
        <v>0</v>
      </c>
      <c r="EY466" s="9">
        <f t="shared" si="1114"/>
        <v>0</v>
      </c>
      <c r="EZ466" s="9">
        <f t="shared" si="1110"/>
        <v>0</v>
      </c>
      <c r="FA466" s="9">
        <f t="shared" si="1111"/>
        <v>0</v>
      </c>
      <c r="FB466" s="9">
        <f t="shared" si="1112"/>
        <v>0</v>
      </c>
      <c r="FC466" t="s">
        <v>1544</v>
      </c>
    </row>
    <row r="467" spans="1:159" x14ac:dyDescent="0.25">
      <c r="A467" s="2">
        <v>1.2</v>
      </c>
      <c r="B467" s="3" t="s">
        <v>1064</v>
      </c>
      <c r="C467" s="4" t="s">
        <v>157</v>
      </c>
      <c r="D467" s="2" t="s">
        <v>1065</v>
      </c>
      <c r="E467" s="33" t="s">
        <v>1066</v>
      </c>
      <c r="F467" s="2"/>
      <c r="G467" s="4" t="s">
        <v>151</v>
      </c>
      <c r="H467" s="6" t="s">
        <v>163</v>
      </c>
      <c r="I467" s="4" t="s">
        <v>167</v>
      </c>
      <c r="J467" s="7" t="s">
        <v>154</v>
      </c>
      <c r="K467" s="76">
        <v>85.185185185185205</v>
      </c>
      <c r="L467" s="81">
        <v>115</v>
      </c>
      <c r="M467" s="56">
        <v>0</v>
      </c>
      <c r="N467" s="86">
        <v>0</v>
      </c>
      <c r="O467" s="6" t="s">
        <v>1012</v>
      </c>
      <c r="P467" s="2" t="s">
        <v>173</v>
      </c>
      <c r="Q467" s="200">
        <f>VLOOKUP(P467,Contingencies!$A$2:$D$7,4,FALSE)</f>
        <v>0.125</v>
      </c>
      <c r="R467" s="53">
        <f t="shared" si="1038"/>
        <v>46850.736147986987</v>
      </c>
      <c r="S467" s="67">
        <f t="shared" si="1079"/>
        <v>0</v>
      </c>
      <c r="T467" s="4" t="s">
        <v>1045</v>
      </c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>
        <f t="shared" si="1080"/>
        <v>0</v>
      </c>
      <c r="AH467" s="51">
        <f t="shared" si="1091"/>
        <v>0</v>
      </c>
      <c r="AI467" s="53">
        <f t="shared" si="1039"/>
        <v>0</v>
      </c>
      <c r="AJ467" s="53">
        <f t="shared" si="1040"/>
        <v>0</v>
      </c>
      <c r="AK467" s="53">
        <f t="shared" si="1041"/>
        <v>0</v>
      </c>
      <c r="AL467" s="53">
        <f t="shared" si="1042"/>
        <v>0</v>
      </c>
      <c r="AM467" s="53">
        <f t="shared" si="1043"/>
        <v>0</v>
      </c>
      <c r="AN467" s="53">
        <f t="shared" si="1044"/>
        <v>0</v>
      </c>
      <c r="AO467" s="53">
        <f t="shared" si="1045"/>
        <v>0</v>
      </c>
      <c r="AP467" s="53">
        <f t="shared" si="1046"/>
        <v>0</v>
      </c>
      <c r="AQ467" s="53">
        <f t="shared" si="1047"/>
        <v>0</v>
      </c>
      <c r="AR467" s="53">
        <f t="shared" si="1048"/>
        <v>0</v>
      </c>
      <c r="AS467" s="53">
        <f t="shared" si="1049"/>
        <v>0</v>
      </c>
      <c r="AT467" s="53">
        <f t="shared" si="1050"/>
        <v>0</v>
      </c>
      <c r="AU467" s="10">
        <f t="shared" si="1092"/>
        <v>0</v>
      </c>
      <c r="AV467" s="54">
        <f t="shared" si="1121"/>
        <v>0</v>
      </c>
      <c r="AW467" s="10">
        <f t="shared" si="1093"/>
        <v>0</v>
      </c>
      <c r="AX467" s="53" cm="1">
        <f t="array" aca="1" ref="AX467" ca="1">AU467*CELL("contents",$Q467)</f>
        <v>0</v>
      </c>
      <c r="AY467" s="53" cm="1">
        <f t="array" aca="1" ref="AY467" ca="1">AV467*CELL("contents",$Q467)</f>
        <v>0</v>
      </c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>
        <f t="shared" si="1094"/>
        <v>0</v>
      </c>
      <c r="BM467" s="51">
        <f t="shared" si="1095"/>
        <v>0</v>
      </c>
      <c r="BN467" s="53">
        <f t="shared" si="1051"/>
        <v>0</v>
      </c>
      <c r="BO467" s="53">
        <f t="shared" si="1052"/>
        <v>0</v>
      </c>
      <c r="BP467" s="53">
        <f t="shared" si="1053"/>
        <v>0</v>
      </c>
      <c r="BQ467" s="53">
        <f t="shared" si="1054"/>
        <v>0</v>
      </c>
      <c r="BR467" s="53">
        <f t="shared" si="1055"/>
        <v>0</v>
      </c>
      <c r="BS467" s="53">
        <f t="shared" si="1056"/>
        <v>0</v>
      </c>
      <c r="BT467" s="53">
        <f t="shared" si="1057"/>
        <v>0</v>
      </c>
      <c r="BU467" s="53">
        <f t="shared" si="1058"/>
        <v>0</v>
      </c>
      <c r="BV467" s="53">
        <f t="shared" si="1059"/>
        <v>0</v>
      </c>
      <c r="BW467" s="53">
        <f t="shared" si="1060"/>
        <v>0</v>
      </c>
      <c r="BX467" s="53">
        <f t="shared" si="1061"/>
        <v>0</v>
      </c>
      <c r="BY467" s="53">
        <f t="shared" si="1062"/>
        <v>0</v>
      </c>
      <c r="BZ467" s="10">
        <f t="shared" si="1096"/>
        <v>0</v>
      </c>
      <c r="CA467" s="54">
        <f t="shared" si="1097"/>
        <v>0</v>
      </c>
      <c r="CB467" s="10">
        <f t="shared" si="1098"/>
        <v>0</v>
      </c>
      <c r="CC467" s="53" cm="1">
        <f t="array" aca="1" ref="CC467" ca="1">BZ467*CELL("contents",$Q467)</f>
        <v>0</v>
      </c>
      <c r="CD467" s="53" cm="1">
        <f t="array" aca="1" ref="CD467" ca="1">CA467*CELL("contents",$Q467)</f>
        <v>0</v>
      </c>
      <c r="CE467" s="18"/>
      <c r="CF467" s="18"/>
      <c r="CG467" s="18"/>
      <c r="CH467" s="18"/>
      <c r="CI467" s="18"/>
      <c r="CJ467" s="2"/>
      <c r="CK467" s="2"/>
      <c r="CL467" s="2"/>
      <c r="CM467" s="2"/>
      <c r="CN467" s="2"/>
      <c r="CO467" s="2"/>
      <c r="CP467" s="2"/>
      <c r="CQ467" s="2">
        <f t="shared" si="1099"/>
        <v>0</v>
      </c>
      <c r="CR467" s="51">
        <f t="shared" si="1100"/>
        <v>0</v>
      </c>
      <c r="CS467" s="53">
        <f t="shared" si="1117"/>
        <v>0</v>
      </c>
      <c r="CT467" s="53">
        <f t="shared" si="1122"/>
        <v>0</v>
      </c>
      <c r="CU467" s="53">
        <f t="shared" si="1123"/>
        <v>0</v>
      </c>
      <c r="CV467" s="53">
        <f t="shared" si="1124"/>
        <v>0</v>
      </c>
      <c r="CW467" s="53">
        <f t="shared" si="1125"/>
        <v>0</v>
      </c>
      <c r="CX467" s="53">
        <f t="shared" si="1126"/>
        <v>0</v>
      </c>
      <c r="CY467" s="53">
        <f t="shared" si="1127"/>
        <v>0</v>
      </c>
      <c r="CZ467" s="53">
        <f t="shared" si="1128"/>
        <v>0</v>
      </c>
      <c r="DA467" s="53">
        <f t="shared" si="1129"/>
        <v>0</v>
      </c>
      <c r="DB467" s="53">
        <f t="shared" si="1130"/>
        <v>0</v>
      </c>
      <c r="DC467" s="53">
        <f t="shared" si="1131"/>
        <v>0</v>
      </c>
      <c r="DD467" s="53">
        <f t="shared" si="1132"/>
        <v>0</v>
      </c>
      <c r="DE467" s="10">
        <f t="shared" si="1101"/>
        <v>0</v>
      </c>
      <c r="DF467" s="54">
        <f t="shared" si="1102"/>
        <v>0</v>
      </c>
      <c r="DG467" s="10">
        <f t="shared" si="1103"/>
        <v>0</v>
      </c>
      <c r="DH467" s="53" cm="1">
        <f t="array" aca="1" ref="DH467" ca="1">DE467*CELL("contents",$Q467)</f>
        <v>0</v>
      </c>
      <c r="DI467" s="53" cm="1">
        <f t="array" aca="1" ref="DI467" ca="1">DF467*CELL("contents",$Q467)</f>
        <v>0</v>
      </c>
      <c r="DJ467" s="2"/>
      <c r="DK467" s="14">
        <v>702</v>
      </c>
      <c r="DL467" s="14">
        <v>1872</v>
      </c>
      <c r="DM467" s="14">
        <v>1467</v>
      </c>
      <c r="DN467" s="14"/>
      <c r="DO467" s="2"/>
      <c r="DP467" s="2"/>
      <c r="DQ467" s="2"/>
      <c r="DR467" s="2"/>
      <c r="DS467" s="2"/>
      <c r="DT467" s="2"/>
      <c r="DU467" s="2"/>
      <c r="DV467" s="2">
        <f t="shared" si="1104"/>
        <v>4041</v>
      </c>
      <c r="DW467" s="51">
        <f t="shared" si="1105"/>
        <v>26.94</v>
      </c>
      <c r="DX467" s="53">
        <f t="shared" si="1063"/>
        <v>0</v>
      </c>
      <c r="DY467" s="53">
        <f t="shared" si="1064"/>
        <v>65111.045337068776</v>
      </c>
      <c r="DZ467" s="53">
        <f t="shared" si="1065"/>
        <v>173629.4542321834</v>
      </c>
      <c r="EA467" s="53">
        <f t="shared" si="1066"/>
        <v>136065.38961464373</v>
      </c>
      <c r="EB467" s="53">
        <f t="shared" si="1067"/>
        <v>0</v>
      </c>
      <c r="EC467" s="53">
        <f t="shared" si="1068"/>
        <v>0</v>
      </c>
      <c r="ED467" s="53">
        <f t="shared" si="1069"/>
        <v>0</v>
      </c>
      <c r="EE467" s="53">
        <f t="shared" si="1070"/>
        <v>0</v>
      </c>
      <c r="EF467" s="53">
        <f t="shared" si="1071"/>
        <v>0</v>
      </c>
      <c r="EG467" s="53">
        <f t="shared" si="1072"/>
        <v>0</v>
      </c>
      <c r="EH467" s="53">
        <f t="shared" si="1073"/>
        <v>0</v>
      </c>
      <c r="EI467" s="53">
        <f t="shared" si="1074"/>
        <v>0</v>
      </c>
      <c r="EJ467" s="10">
        <f t="shared" si="1106"/>
        <v>374805.8891838959</v>
      </c>
      <c r="EK467" s="54">
        <f t="shared" si="1107"/>
        <v>0</v>
      </c>
      <c r="EL467" s="10">
        <f t="shared" si="1108"/>
        <v>374805.8891838959</v>
      </c>
      <c r="EM467" s="53" cm="1">
        <f t="array" aca="1" ref="EM467" ca="1">EJ467*CELL("contents",$Q467)</f>
        <v>46850.736147986987</v>
      </c>
      <c r="EN467" s="53" cm="1">
        <f t="array" aca="1" ref="EN467" ca="1">EK467*CELL("contents",$Q467)</f>
        <v>0</v>
      </c>
      <c r="EO467" s="11">
        <f t="shared" si="1118"/>
        <v>374805.8891838959</v>
      </c>
      <c r="EP467" s="2">
        <v>1</v>
      </c>
      <c r="EQ467" s="2">
        <f t="shared" ref="EQ467:ET467" si="1134">EP467*1.0215</f>
        <v>1.0215000000000001</v>
      </c>
      <c r="ER467" s="2">
        <f t="shared" si="1134"/>
        <v>1.0434622500000001</v>
      </c>
      <c r="ES467" s="2">
        <f t="shared" si="1134"/>
        <v>1.0658966883750003</v>
      </c>
      <c r="ET467" s="2">
        <f t="shared" si="1134"/>
        <v>1.0888134671750629</v>
      </c>
      <c r="EU467" s="53">
        <f t="shared" si="1076"/>
        <v>0</v>
      </c>
      <c r="EV467" s="53">
        <f t="shared" si="1120"/>
        <v>0</v>
      </c>
      <c r="EW467" s="69">
        <f t="shared" si="1077"/>
        <v>0</v>
      </c>
      <c r="EX467" s="69">
        <f t="shared" si="1078"/>
        <v>374805.8891838959</v>
      </c>
      <c r="EY467" s="9">
        <f t="shared" si="1114"/>
        <v>0</v>
      </c>
      <c r="EZ467" s="9">
        <f t="shared" si="1110"/>
        <v>0</v>
      </c>
      <c r="FA467" s="9">
        <f t="shared" si="1111"/>
        <v>0</v>
      </c>
      <c r="FB467" s="9">
        <f t="shared" si="1112"/>
        <v>0</v>
      </c>
      <c r="FC467" t="s">
        <v>1544</v>
      </c>
    </row>
    <row r="468" spans="1:159" x14ac:dyDescent="0.25">
      <c r="A468" s="2">
        <v>1.2</v>
      </c>
      <c r="B468" s="3" t="s">
        <v>1064</v>
      </c>
      <c r="C468" s="4" t="s">
        <v>157</v>
      </c>
      <c r="D468" s="2" t="s">
        <v>1065</v>
      </c>
      <c r="E468" s="33" t="s">
        <v>1067</v>
      </c>
      <c r="F468" s="2"/>
      <c r="G468" s="4" t="s">
        <v>151</v>
      </c>
      <c r="H468" s="6" t="s">
        <v>163</v>
      </c>
      <c r="I468" s="4" t="s">
        <v>269</v>
      </c>
      <c r="J468" s="7" t="s">
        <v>154</v>
      </c>
      <c r="K468" s="76">
        <v>57.037037037037003</v>
      </c>
      <c r="L468" s="81">
        <v>77</v>
      </c>
      <c r="M468" s="56">
        <v>0</v>
      </c>
      <c r="N468" s="86">
        <v>0</v>
      </c>
      <c r="O468" s="6" t="s">
        <v>1012</v>
      </c>
      <c r="P468" s="2" t="s">
        <v>173</v>
      </c>
      <c r="Q468" s="200">
        <f>VLOOKUP(P468,Contingencies!$A$2:$D$7,4,FALSE)</f>
        <v>0.125</v>
      </c>
      <c r="R468" s="53">
        <f t="shared" si="1038"/>
        <v>80694.688086011796</v>
      </c>
      <c r="S468" s="67">
        <f t="shared" si="1079"/>
        <v>0</v>
      </c>
      <c r="T468" s="4" t="s">
        <v>1047</v>
      </c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>
        <f t="shared" si="1080"/>
        <v>0</v>
      </c>
      <c r="AH468" s="51">
        <f t="shared" si="1091"/>
        <v>0</v>
      </c>
      <c r="AI468" s="53">
        <f t="shared" si="1039"/>
        <v>0</v>
      </c>
      <c r="AJ468" s="53">
        <f t="shared" si="1040"/>
        <v>0</v>
      </c>
      <c r="AK468" s="53">
        <f t="shared" si="1041"/>
        <v>0</v>
      </c>
      <c r="AL468" s="53">
        <f t="shared" si="1042"/>
        <v>0</v>
      </c>
      <c r="AM468" s="53">
        <f t="shared" si="1043"/>
        <v>0</v>
      </c>
      <c r="AN468" s="53">
        <f t="shared" si="1044"/>
        <v>0</v>
      </c>
      <c r="AO468" s="53">
        <f t="shared" si="1045"/>
        <v>0</v>
      </c>
      <c r="AP468" s="53">
        <f t="shared" si="1046"/>
        <v>0</v>
      </c>
      <c r="AQ468" s="53">
        <f t="shared" si="1047"/>
        <v>0</v>
      </c>
      <c r="AR468" s="53">
        <f t="shared" si="1048"/>
        <v>0</v>
      </c>
      <c r="AS468" s="53">
        <f t="shared" si="1049"/>
        <v>0</v>
      </c>
      <c r="AT468" s="53">
        <f t="shared" si="1050"/>
        <v>0</v>
      </c>
      <c r="AU468" s="10">
        <f t="shared" si="1092"/>
        <v>0</v>
      </c>
      <c r="AV468" s="54">
        <f t="shared" si="1121"/>
        <v>0</v>
      </c>
      <c r="AW468" s="10">
        <f t="shared" si="1093"/>
        <v>0</v>
      </c>
      <c r="AX468" s="53" cm="1">
        <f t="array" aca="1" ref="AX468" ca="1">AU468*CELL("contents",$Q468)</f>
        <v>0</v>
      </c>
      <c r="AY468" s="53" cm="1">
        <f t="array" aca="1" ref="AY468" ca="1">AV468*CELL("contents",$Q468)</f>
        <v>0</v>
      </c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>
        <f t="shared" si="1094"/>
        <v>0</v>
      </c>
      <c r="BM468" s="51">
        <f t="shared" si="1095"/>
        <v>0</v>
      </c>
      <c r="BN468" s="53">
        <f t="shared" si="1051"/>
        <v>0</v>
      </c>
      <c r="BO468" s="53">
        <f t="shared" si="1052"/>
        <v>0</v>
      </c>
      <c r="BP468" s="53">
        <f t="shared" si="1053"/>
        <v>0</v>
      </c>
      <c r="BQ468" s="53">
        <f t="shared" si="1054"/>
        <v>0</v>
      </c>
      <c r="BR468" s="53">
        <f t="shared" si="1055"/>
        <v>0</v>
      </c>
      <c r="BS468" s="53">
        <f t="shared" si="1056"/>
        <v>0</v>
      </c>
      <c r="BT468" s="53">
        <f t="shared" si="1057"/>
        <v>0</v>
      </c>
      <c r="BU468" s="53">
        <f t="shared" si="1058"/>
        <v>0</v>
      </c>
      <c r="BV468" s="53">
        <f t="shared" si="1059"/>
        <v>0</v>
      </c>
      <c r="BW468" s="53">
        <f t="shared" si="1060"/>
        <v>0</v>
      </c>
      <c r="BX468" s="53">
        <f t="shared" si="1061"/>
        <v>0</v>
      </c>
      <c r="BY468" s="53">
        <f t="shared" si="1062"/>
        <v>0</v>
      </c>
      <c r="BZ468" s="10">
        <f t="shared" si="1096"/>
        <v>0</v>
      </c>
      <c r="CA468" s="54">
        <f t="shared" si="1097"/>
        <v>0</v>
      </c>
      <c r="CB468" s="10">
        <f t="shared" si="1098"/>
        <v>0</v>
      </c>
      <c r="CC468" s="53" cm="1">
        <f t="array" aca="1" ref="CC468" ca="1">BZ468*CELL("contents",$Q468)</f>
        <v>0</v>
      </c>
      <c r="CD468" s="53" cm="1">
        <f t="array" aca="1" ref="CD468" ca="1">CA468*CELL("contents",$Q468)</f>
        <v>0</v>
      </c>
      <c r="CE468" s="18"/>
      <c r="CF468" s="18"/>
      <c r="CG468" s="18"/>
      <c r="CH468" s="18"/>
      <c r="CI468" s="18"/>
      <c r="CJ468" s="2"/>
      <c r="CK468" s="2"/>
      <c r="CL468" s="2"/>
      <c r="CM468" s="2"/>
      <c r="CN468" s="2"/>
      <c r="CO468" s="2"/>
      <c r="CP468" s="2"/>
      <c r="CQ468" s="2">
        <f t="shared" si="1099"/>
        <v>0</v>
      </c>
      <c r="CR468" s="51">
        <f t="shared" si="1100"/>
        <v>0</v>
      </c>
      <c r="CS468" s="53">
        <f t="shared" si="1117"/>
        <v>0</v>
      </c>
      <c r="CT468" s="53">
        <f t="shared" si="1122"/>
        <v>0</v>
      </c>
      <c r="CU468" s="53">
        <f t="shared" si="1123"/>
        <v>0</v>
      </c>
      <c r="CV468" s="53">
        <f t="shared" si="1124"/>
        <v>0</v>
      </c>
      <c r="CW468" s="53">
        <f t="shared" si="1125"/>
        <v>0</v>
      </c>
      <c r="CX468" s="53">
        <f t="shared" si="1126"/>
        <v>0</v>
      </c>
      <c r="CY468" s="53">
        <f t="shared" si="1127"/>
        <v>0</v>
      </c>
      <c r="CZ468" s="53">
        <f t="shared" si="1128"/>
        <v>0</v>
      </c>
      <c r="DA468" s="53">
        <f t="shared" si="1129"/>
        <v>0</v>
      </c>
      <c r="DB468" s="53">
        <f t="shared" si="1130"/>
        <v>0</v>
      </c>
      <c r="DC468" s="53">
        <f t="shared" si="1131"/>
        <v>0</v>
      </c>
      <c r="DD468" s="53">
        <f t="shared" si="1132"/>
        <v>0</v>
      </c>
      <c r="DE468" s="10">
        <f t="shared" si="1101"/>
        <v>0</v>
      </c>
      <c r="DF468" s="54">
        <f t="shared" si="1102"/>
        <v>0</v>
      </c>
      <c r="DG468" s="10">
        <f t="shared" si="1103"/>
        <v>0</v>
      </c>
      <c r="DH468" s="53" cm="1">
        <f t="array" aca="1" ref="DH468" ca="1">DE468*CELL("contents",$Q468)</f>
        <v>0</v>
      </c>
      <c r="DI468" s="53" cm="1">
        <f t="array" aca="1" ref="DI468" ca="1">DF468*CELL("contents",$Q468)</f>
        <v>0</v>
      </c>
      <c r="DJ468" s="2"/>
      <c r="DK468" s="14">
        <v>1890</v>
      </c>
      <c r="DL468" s="14">
        <v>4680</v>
      </c>
      <c r="DM468" s="14">
        <v>3825</v>
      </c>
      <c r="DN468" s="14"/>
      <c r="DO468" s="2"/>
      <c r="DP468" s="2"/>
      <c r="DQ468" s="2"/>
      <c r="DR468" s="2"/>
      <c r="DS468" s="2"/>
      <c r="DT468" s="2"/>
      <c r="DU468" s="2"/>
      <c r="DV468" s="2">
        <f t="shared" si="1104"/>
        <v>10395</v>
      </c>
      <c r="DW468" s="51">
        <f t="shared" si="1105"/>
        <v>69.300000000000011</v>
      </c>
      <c r="DX468" s="53">
        <f t="shared" si="1063"/>
        <v>0</v>
      </c>
      <c r="DY468" s="53">
        <f t="shared" si="1064"/>
        <v>117374.09176147172</v>
      </c>
      <c r="DZ468" s="53">
        <f t="shared" si="1065"/>
        <v>290640.6081712633</v>
      </c>
      <c r="EA468" s="53">
        <f t="shared" si="1066"/>
        <v>237542.80475535942</v>
      </c>
      <c r="EB468" s="53">
        <f t="shared" si="1067"/>
        <v>0</v>
      </c>
      <c r="EC468" s="53">
        <f t="shared" si="1068"/>
        <v>0</v>
      </c>
      <c r="ED468" s="53">
        <f t="shared" si="1069"/>
        <v>0</v>
      </c>
      <c r="EE468" s="53">
        <f t="shared" si="1070"/>
        <v>0</v>
      </c>
      <c r="EF468" s="53">
        <f t="shared" si="1071"/>
        <v>0</v>
      </c>
      <c r="EG468" s="53">
        <f t="shared" si="1072"/>
        <v>0</v>
      </c>
      <c r="EH468" s="53">
        <f t="shared" si="1073"/>
        <v>0</v>
      </c>
      <c r="EI468" s="53">
        <f t="shared" si="1074"/>
        <v>0</v>
      </c>
      <c r="EJ468" s="10">
        <f t="shared" si="1106"/>
        <v>645557.50468809437</v>
      </c>
      <c r="EK468" s="54">
        <f t="shared" si="1107"/>
        <v>0</v>
      </c>
      <c r="EL468" s="10">
        <f t="shared" si="1108"/>
        <v>645557.50468809437</v>
      </c>
      <c r="EM468" s="53" cm="1">
        <f t="array" aca="1" ref="EM468" ca="1">EJ468*CELL("contents",$Q468)</f>
        <v>80694.688086011796</v>
      </c>
      <c r="EN468" s="53" cm="1">
        <f t="array" aca="1" ref="EN468" ca="1">EK468*CELL("contents",$Q468)</f>
        <v>0</v>
      </c>
      <c r="EO468" s="11">
        <f t="shared" si="1118"/>
        <v>645557.50468809437</v>
      </c>
      <c r="EP468" s="2">
        <v>1</v>
      </c>
      <c r="EQ468" s="2">
        <f t="shared" ref="EQ468:ET468" si="1135">EP468*1.0215</f>
        <v>1.0215000000000001</v>
      </c>
      <c r="ER468" s="2">
        <f t="shared" si="1135"/>
        <v>1.0434622500000001</v>
      </c>
      <c r="ES468" s="2">
        <f t="shared" si="1135"/>
        <v>1.0658966883750003</v>
      </c>
      <c r="ET468" s="2">
        <f t="shared" si="1135"/>
        <v>1.0888134671750629</v>
      </c>
      <c r="EU468" s="53">
        <f t="shared" si="1076"/>
        <v>0</v>
      </c>
      <c r="EV468" s="53">
        <f t="shared" si="1120"/>
        <v>0</v>
      </c>
      <c r="EW468" s="69">
        <f t="shared" si="1077"/>
        <v>0</v>
      </c>
      <c r="EX468" s="69">
        <f t="shared" si="1078"/>
        <v>645557.50468809437</v>
      </c>
      <c r="EY468" s="9">
        <f t="shared" si="1114"/>
        <v>0</v>
      </c>
      <c r="EZ468" s="9">
        <f t="shared" si="1110"/>
        <v>0</v>
      </c>
      <c r="FA468" s="9">
        <f t="shared" si="1111"/>
        <v>0</v>
      </c>
      <c r="FB468" s="9">
        <f t="shared" si="1112"/>
        <v>0</v>
      </c>
      <c r="FC468" t="s">
        <v>1544</v>
      </c>
    </row>
    <row r="469" spans="1:159" x14ac:dyDescent="0.25">
      <c r="A469" s="2">
        <v>1.2</v>
      </c>
      <c r="B469" s="3" t="s">
        <v>1064</v>
      </c>
      <c r="C469" s="4" t="s">
        <v>147</v>
      </c>
      <c r="D469" s="2" t="s">
        <v>1065</v>
      </c>
      <c r="E469" s="33" t="s">
        <v>1068</v>
      </c>
      <c r="F469" s="3" t="s">
        <v>242</v>
      </c>
      <c r="G469" s="4" t="s">
        <v>151</v>
      </c>
      <c r="H469" s="6" t="s">
        <v>163</v>
      </c>
      <c r="I469" s="4" t="s">
        <v>1003</v>
      </c>
      <c r="J469" s="7" t="s">
        <v>154</v>
      </c>
      <c r="K469" s="76">
        <v>34.074074074074097</v>
      </c>
      <c r="L469" s="81">
        <v>46</v>
      </c>
      <c r="M469" s="56">
        <v>0.35</v>
      </c>
      <c r="N469" s="86">
        <v>0.53</v>
      </c>
      <c r="O469" s="6" t="s">
        <v>1012</v>
      </c>
      <c r="P469" s="2" t="s">
        <v>173</v>
      </c>
      <c r="Q469" s="200">
        <f>VLOOKUP(P469,Contingencies!$A$2:$D$7,4,FALSE)</f>
        <v>0.125</v>
      </c>
      <c r="R469" s="53">
        <f t="shared" si="1038"/>
        <v>5862.2479242132458</v>
      </c>
      <c r="S469" s="67">
        <f t="shared" si="1079"/>
        <v>3106.9913998330203</v>
      </c>
      <c r="T469" s="4" t="s">
        <v>1049</v>
      </c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>
        <f t="shared" si="1080"/>
        <v>0</v>
      </c>
      <c r="AH469" s="51">
        <f t="shared" si="1091"/>
        <v>0</v>
      </c>
      <c r="AI469" s="53">
        <f t="shared" si="1039"/>
        <v>0</v>
      </c>
      <c r="AJ469" s="53">
        <f t="shared" si="1040"/>
        <v>0</v>
      </c>
      <c r="AK469" s="53">
        <f t="shared" si="1041"/>
        <v>0</v>
      </c>
      <c r="AL469" s="53">
        <f t="shared" si="1042"/>
        <v>0</v>
      </c>
      <c r="AM469" s="53">
        <f t="shared" si="1043"/>
        <v>0</v>
      </c>
      <c r="AN469" s="53">
        <f t="shared" si="1044"/>
        <v>0</v>
      </c>
      <c r="AO469" s="53">
        <f t="shared" si="1045"/>
        <v>0</v>
      </c>
      <c r="AP469" s="53">
        <f t="shared" si="1046"/>
        <v>0</v>
      </c>
      <c r="AQ469" s="53">
        <f t="shared" si="1047"/>
        <v>0</v>
      </c>
      <c r="AR469" s="53">
        <f t="shared" si="1048"/>
        <v>0</v>
      </c>
      <c r="AS469" s="53">
        <f t="shared" si="1049"/>
        <v>0</v>
      </c>
      <c r="AT469" s="53">
        <f t="shared" si="1050"/>
        <v>0</v>
      </c>
      <c r="AU469" s="10">
        <f t="shared" si="1092"/>
        <v>0</v>
      </c>
      <c r="AV469" s="54">
        <f t="shared" si="1121"/>
        <v>0</v>
      </c>
      <c r="AW469" s="10">
        <f t="shared" si="1093"/>
        <v>0</v>
      </c>
      <c r="AX469" s="53" cm="1">
        <f t="array" aca="1" ref="AX469" ca="1">AU469*CELL("contents",$Q469)</f>
        <v>0</v>
      </c>
      <c r="AY469" s="53" cm="1">
        <f t="array" aca="1" ref="AY469" ca="1">AV469*CELL("contents",$Q469)</f>
        <v>0</v>
      </c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>
        <f t="shared" si="1094"/>
        <v>0</v>
      </c>
      <c r="BM469" s="51">
        <f t="shared" si="1095"/>
        <v>0</v>
      </c>
      <c r="BN469" s="53">
        <f t="shared" si="1051"/>
        <v>0</v>
      </c>
      <c r="BO469" s="53">
        <f t="shared" si="1052"/>
        <v>0</v>
      </c>
      <c r="BP469" s="53">
        <f t="shared" si="1053"/>
        <v>0</v>
      </c>
      <c r="BQ469" s="53">
        <f t="shared" si="1054"/>
        <v>0</v>
      </c>
      <c r="BR469" s="53">
        <f t="shared" si="1055"/>
        <v>0</v>
      </c>
      <c r="BS469" s="53">
        <f t="shared" si="1056"/>
        <v>0</v>
      </c>
      <c r="BT469" s="53">
        <f t="shared" si="1057"/>
        <v>0</v>
      </c>
      <c r="BU469" s="53">
        <f t="shared" si="1058"/>
        <v>0</v>
      </c>
      <c r="BV469" s="53">
        <f t="shared" si="1059"/>
        <v>0</v>
      </c>
      <c r="BW469" s="53">
        <f t="shared" si="1060"/>
        <v>0</v>
      </c>
      <c r="BX469" s="53">
        <f t="shared" si="1061"/>
        <v>0</v>
      </c>
      <c r="BY469" s="53">
        <f t="shared" si="1062"/>
        <v>0</v>
      </c>
      <c r="BZ469" s="10">
        <f t="shared" si="1096"/>
        <v>0</v>
      </c>
      <c r="CA469" s="54">
        <f t="shared" si="1097"/>
        <v>0</v>
      </c>
      <c r="CB469" s="10">
        <f t="shared" si="1098"/>
        <v>0</v>
      </c>
      <c r="CC469" s="53" cm="1">
        <f t="array" aca="1" ref="CC469" ca="1">BZ469*CELL("contents",$Q469)</f>
        <v>0</v>
      </c>
      <c r="CD469" s="53" cm="1">
        <f t="array" aca="1" ref="CD469" ca="1">CA469*CELL("contents",$Q469)</f>
        <v>0</v>
      </c>
      <c r="CE469" s="18"/>
      <c r="CF469" s="18"/>
      <c r="CG469" s="18"/>
      <c r="CH469" s="18"/>
      <c r="CI469" s="18"/>
      <c r="CJ469" s="2"/>
      <c r="CK469" s="2"/>
      <c r="CL469" s="2"/>
      <c r="CM469" s="2"/>
      <c r="CN469" s="2"/>
      <c r="CO469" s="2"/>
      <c r="CP469" s="2"/>
      <c r="CQ469" s="2">
        <f t="shared" si="1099"/>
        <v>0</v>
      </c>
      <c r="CR469" s="51">
        <f t="shared" si="1100"/>
        <v>0</v>
      </c>
      <c r="CS469" s="53">
        <f t="shared" si="1117"/>
        <v>0</v>
      </c>
      <c r="CT469" s="53">
        <f t="shared" si="1122"/>
        <v>0</v>
      </c>
      <c r="CU469" s="53">
        <f t="shared" si="1123"/>
        <v>0</v>
      </c>
      <c r="CV469" s="53">
        <f t="shared" si="1124"/>
        <v>0</v>
      </c>
      <c r="CW469" s="53">
        <f t="shared" si="1125"/>
        <v>0</v>
      </c>
      <c r="CX469" s="53">
        <f t="shared" si="1126"/>
        <v>0</v>
      </c>
      <c r="CY469" s="53">
        <f t="shared" si="1127"/>
        <v>0</v>
      </c>
      <c r="CZ469" s="53">
        <f t="shared" si="1128"/>
        <v>0</v>
      </c>
      <c r="DA469" s="53">
        <f t="shared" si="1129"/>
        <v>0</v>
      </c>
      <c r="DB469" s="53">
        <f t="shared" si="1130"/>
        <v>0</v>
      </c>
      <c r="DC469" s="53">
        <f t="shared" si="1131"/>
        <v>0</v>
      </c>
      <c r="DD469" s="53">
        <f t="shared" si="1132"/>
        <v>0</v>
      </c>
      <c r="DE469" s="10">
        <f t="shared" si="1101"/>
        <v>0</v>
      </c>
      <c r="DF469" s="54">
        <f t="shared" si="1102"/>
        <v>0</v>
      </c>
      <c r="DG469" s="10">
        <f t="shared" si="1103"/>
        <v>0</v>
      </c>
      <c r="DH469" s="53" cm="1">
        <f t="array" aca="1" ref="DH469" ca="1">DE469*CELL("contents",$Q469)</f>
        <v>0</v>
      </c>
      <c r="DI469" s="53" cm="1">
        <f t="array" aca="1" ref="DI469" ca="1">DF469*CELL("contents",$Q469)</f>
        <v>0</v>
      </c>
      <c r="DJ469" s="2"/>
      <c r="DK469" s="4">
        <v>144</v>
      </c>
      <c r="DL469" s="4">
        <v>234</v>
      </c>
      <c r="DM469" s="4">
        <v>234</v>
      </c>
      <c r="DN469" s="14"/>
      <c r="DO469" s="2"/>
      <c r="DP469" s="2"/>
      <c r="DQ469" s="2"/>
      <c r="DR469" s="2"/>
      <c r="DS469" s="2"/>
      <c r="DT469" s="2"/>
      <c r="DU469" s="2"/>
      <c r="DV469" s="2">
        <f t="shared" si="1104"/>
        <v>612</v>
      </c>
      <c r="DW469" s="51">
        <f t="shared" si="1105"/>
        <v>4.08</v>
      </c>
      <c r="DX469" s="53">
        <f t="shared" si="1063"/>
        <v>0</v>
      </c>
      <c r="DY469" s="53">
        <f t="shared" si="1064"/>
        <v>7212.3004065676214</v>
      </c>
      <c r="DZ469" s="53">
        <f t="shared" si="1065"/>
        <v>11719.988160672385</v>
      </c>
      <c r="EA469" s="53">
        <f t="shared" si="1066"/>
        <v>11719.988160672385</v>
      </c>
      <c r="EB469" s="53">
        <f t="shared" si="1067"/>
        <v>0</v>
      </c>
      <c r="EC469" s="53">
        <f t="shared" si="1068"/>
        <v>0</v>
      </c>
      <c r="ED469" s="53">
        <f t="shared" si="1069"/>
        <v>0</v>
      </c>
      <c r="EE469" s="53">
        <f t="shared" si="1070"/>
        <v>0</v>
      </c>
      <c r="EF469" s="53">
        <f t="shared" si="1071"/>
        <v>0</v>
      </c>
      <c r="EG469" s="53">
        <f t="shared" si="1072"/>
        <v>0</v>
      </c>
      <c r="EH469" s="53">
        <f t="shared" si="1073"/>
        <v>0</v>
      </c>
      <c r="EI469" s="53">
        <f t="shared" si="1074"/>
        <v>0</v>
      </c>
      <c r="EJ469" s="10">
        <f t="shared" si="1106"/>
        <v>30652.276727912395</v>
      </c>
      <c r="EK469" s="54">
        <f t="shared" si="1107"/>
        <v>16245.70666579357</v>
      </c>
      <c r="EL469" s="10">
        <f t="shared" si="1108"/>
        <v>46897.983393705967</v>
      </c>
      <c r="EM469" s="53" cm="1">
        <f t="array" aca="1" ref="EM469" ca="1">EJ469*CELL("contents",$Q469)</f>
        <v>3831.5345909890493</v>
      </c>
      <c r="EN469" s="53" cm="1">
        <f t="array" aca="1" ref="EN469" ca="1">EK469*CELL("contents",$Q469)</f>
        <v>2030.7133332241963</v>
      </c>
      <c r="EO469" s="11">
        <f t="shared" si="1118"/>
        <v>46897.983393705967</v>
      </c>
      <c r="EP469" s="2">
        <v>1</v>
      </c>
      <c r="EQ469" s="2">
        <f t="shared" ref="EQ469:ET469" si="1136">EP469*1.0215</f>
        <v>1.0215000000000001</v>
      </c>
      <c r="ER469" s="2">
        <f t="shared" si="1136"/>
        <v>1.0434622500000001</v>
      </c>
      <c r="ES469" s="2">
        <f t="shared" si="1136"/>
        <v>1.0658966883750003</v>
      </c>
      <c r="ET469" s="2">
        <f t="shared" si="1136"/>
        <v>1.0888134671750629</v>
      </c>
      <c r="EU469" s="53">
        <f t="shared" si="1076"/>
        <v>0</v>
      </c>
      <c r="EV469" s="53">
        <f t="shared" si="1120"/>
        <v>0</v>
      </c>
      <c r="EW469" s="69">
        <f t="shared" si="1077"/>
        <v>0</v>
      </c>
      <c r="EX469" s="69">
        <f t="shared" si="1078"/>
        <v>22705.390168823993</v>
      </c>
      <c r="EY469" s="9">
        <f t="shared" si="1114"/>
        <v>0</v>
      </c>
      <c r="EZ469" s="9">
        <f t="shared" si="1110"/>
        <v>0</v>
      </c>
      <c r="FA469" s="9">
        <f t="shared" si="1111"/>
        <v>0</v>
      </c>
      <c r="FB469" s="9">
        <f t="shared" si="1112"/>
        <v>7946.886559088397</v>
      </c>
      <c r="FC469" t="s">
        <v>1544</v>
      </c>
    </row>
    <row r="470" spans="1:159" x14ac:dyDescent="0.25">
      <c r="A470" s="2">
        <v>1.2</v>
      </c>
      <c r="B470" s="2" t="s">
        <v>1069</v>
      </c>
      <c r="C470" s="4" t="s">
        <v>147</v>
      </c>
      <c r="D470" s="2" t="s">
        <v>1070</v>
      </c>
      <c r="E470" s="5" t="s">
        <v>1071</v>
      </c>
      <c r="F470" s="2"/>
      <c r="G470" s="4" t="s">
        <v>347</v>
      </c>
      <c r="H470" s="6" t="s">
        <v>347</v>
      </c>
      <c r="I470" s="4"/>
      <c r="J470" s="4" t="s">
        <v>268</v>
      </c>
      <c r="K470" s="75"/>
      <c r="L470" s="80">
        <v>1</v>
      </c>
      <c r="M470" s="56">
        <v>0</v>
      </c>
      <c r="N470" s="86">
        <v>0.53</v>
      </c>
      <c r="O470" s="6" t="s">
        <v>155</v>
      </c>
      <c r="P470" s="2" t="s">
        <v>352</v>
      </c>
      <c r="Q470" s="200">
        <f>VLOOKUP(P470,Contingencies!$A$2:$D$7,4,FALSE)</f>
        <v>0.2</v>
      </c>
      <c r="R470" s="53">
        <f t="shared" si="1038"/>
        <v>1690.6000000000001</v>
      </c>
      <c r="S470" s="67">
        <f t="shared" si="1079"/>
        <v>0</v>
      </c>
      <c r="T470" s="4"/>
      <c r="U470" s="4">
        <v>8453</v>
      </c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>
        <f t="shared" si="1080"/>
        <v>0</v>
      </c>
      <c r="AH470" s="51">
        <f t="shared" si="1091"/>
        <v>0</v>
      </c>
      <c r="AI470" s="53">
        <f t="shared" si="1039"/>
        <v>8453</v>
      </c>
      <c r="AJ470" s="53">
        <f t="shared" si="1040"/>
        <v>0</v>
      </c>
      <c r="AK470" s="53">
        <f t="shared" si="1041"/>
        <v>0</v>
      </c>
      <c r="AL470" s="53">
        <f t="shared" si="1042"/>
        <v>0</v>
      </c>
      <c r="AM470" s="53">
        <f t="shared" si="1043"/>
        <v>0</v>
      </c>
      <c r="AN470" s="53">
        <f t="shared" si="1044"/>
        <v>0</v>
      </c>
      <c r="AO470" s="53">
        <f t="shared" si="1045"/>
        <v>0</v>
      </c>
      <c r="AP470" s="53">
        <f t="shared" si="1046"/>
        <v>0</v>
      </c>
      <c r="AQ470" s="53">
        <f t="shared" si="1047"/>
        <v>0</v>
      </c>
      <c r="AR470" s="53">
        <f t="shared" si="1048"/>
        <v>0</v>
      </c>
      <c r="AS470" s="53">
        <f t="shared" si="1049"/>
        <v>0</v>
      </c>
      <c r="AT470" s="53">
        <f t="shared" si="1050"/>
        <v>0</v>
      </c>
      <c r="AU470" s="10">
        <f t="shared" si="1092"/>
        <v>8453</v>
      </c>
      <c r="AV470" s="54">
        <f t="shared" si="1121"/>
        <v>0</v>
      </c>
      <c r="AW470" s="10">
        <f t="shared" si="1093"/>
        <v>8453</v>
      </c>
      <c r="AX470" s="53" cm="1">
        <f t="array" aca="1" ref="AX470" ca="1">AU470*CELL("contents",$Q470)</f>
        <v>1690.6000000000001</v>
      </c>
      <c r="AY470" s="53" cm="1">
        <f t="array" aca="1" ref="AY470" ca="1">AV470*CELL("contents",$Q470)</f>
        <v>0</v>
      </c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>
        <f t="shared" si="1094"/>
        <v>0</v>
      </c>
      <c r="BM470" s="51">
        <f t="shared" si="1095"/>
        <v>0</v>
      </c>
      <c r="BN470" s="53">
        <f t="shared" si="1051"/>
        <v>0</v>
      </c>
      <c r="BO470" s="53">
        <f t="shared" si="1052"/>
        <v>0</v>
      </c>
      <c r="BP470" s="53">
        <f t="shared" si="1053"/>
        <v>0</v>
      </c>
      <c r="BQ470" s="53">
        <f t="shared" si="1054"/>
        <v>0</v>
      </c>
      <c r="BR470" s="53">
        <f t="shared" si="1055"/>
        <v>0</v>
      </c>
      <c r="BS470" s="53">
        <f t="shared" si="1056"/>
        <v>0</v>
      </c>
      <c r="BT470" s="53">
        <f t="shared" si="1057"/>
        <v>0</v>
      </c>
      <c r="BU470" s="53">
        <f t="shared" si="1058"/>
        <v>0</v>
      </c>
      <c r="BV470" s="53">
        <f t="shared" si="1059"/>
        <v>0</v>
      </c>
      <c r="BW470" s="53">
        <f t="shared" si="1060"/>
        <v>0</v>
      </c>
      <c r="BX470" s="53">
        <f t="shared" si="1061"/>
        <v>0</v>
      </c>
      <c r="BY470" s="53">
        <f t="shared" si="1062"/>
        <v>0</v>
      </c>
      <c r="BZ470" s="10">
        <f t="shared" si="1096"/>
        <v>0</v>
      </c>
      <c r="CA470" s="54">
        <f t="shared" si="1097"/>
        <v>0</v>
      </c>
      <c r="CB470" s="10">
        <f t="shared" si="1098"/>
        <v>0</v>
      </c>
      <c r="CC470" s="53" cm="1">
        <f t="array" aca="1" ref="CC470" ca="1">BZ470*CELL("contents",$Q470)</f>
        <v>0</v>
      </c>
      <c r="CD470" s="53" cm="1">
        <f t="array" aca="1" ref="CD470" ca="1">CA470*CELL("contents",$Q470)</f>
        <v>0</v>
      </c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>
        <f t="shared" si="1099"/>
        <v>0</v>
      </c>
      <c r="CR470" s="51">
        <f t="shared" si="1100"/>
        <v>0</v>
      </c>
      <c r="CS470" s="53">
        <f t="shared" si="1117"/>
        <v>0</v>
      </c>
      <c r="CT470" s="53">
        <f t="shared" si="1122"/>
        <v>0</v>
      </c>
      <c r="CU470" s="53">
        <f t="shared" si="1123"/>
        <v>0</v>
      </c>
      <c r="CV470" s="53">
        <f t="shared" si="1124"/>
        <v>0</v>
      </c>
      <c r="CW470" s="53">
        <f t="shared" si="1125"/>
        <v>0</v>
      </c>
      <c r="CX470" s="53">
        <f t="shared" si="1126"/>
        <v>0</v>
      </c>
      <c r="CY470" s="53">
        <f t="shared" si="1127"/>
        <v>0</v>
      </c>
      <c r="CZ470" s="53">
        <f t="shared" si="1128"/>
        <v>0</v>
      </c>
      <c r="DA470" s="53">
        <f t="shared" si="1129"/>
        <v>0</v>
      </c>
      <c r="DB470" s="53">
        <f t="shared" si="1130"/>
        <v>0</v>
      </c>
      <c r="DC470" s="53">
        <f t="shared" si="1131"/>
        <v>0</v>
      </c>
      <c r="DD470" s="53">
        <f t="shared" si="1132"/>
        <v>0</v>
      </c>
      <c r="DE470" s="10">
        <f t="shared" si="1101"/>
        <v>0</v>
      </c>
      <c r="DF470" s="54">
        <f t="shared" si="1102"/>
        <v>0</v>
      </c>
      <c r="DG470" s="10">
        <f t="shared" si="1103"/>
        <v>0</v>
      </c>
      <c r="DH470" s="53" cm="1">
        <f t="array" aca="1" ref="DH470" ca="1">DE470*CELL("contents",$Q470)</f>
        <v>0</v>
      </c>
      <c r="DI470" s="53" cm="1">
        <f t="array" aca="1" ref="DI470" ca="1">DF470*CELL("contents",$Q470)</f>
        <v>0</v>
      </c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>
        <f t="shared" si="1104"/>
        <v>0</v>
      </c>
      <c r="DW470" s="51">
        <f t="shared" si="1105"/>
        <v>0</v>
      </c>
      <c r="DX470" s="53">
        <f t="shared" si="1063"/>
        <v>0</v>
      </c>
      <c r="DY470" s="53">
        <f t="shared" si="1064"/>
        <v>0</v>
      </c>
      <c r="DZ470" s="53">
        <f t="shared" si="1065"/>
        <v>0</v>
      </c>
      <c r="EA470" s="53">
        <f t="shared" si="1066"/>
        <v>0</v>
      </c>
      <c r="EB470" s="53">
        <f t="shared" si="1067"/>
        <v>0</v>
      </c>
      <c r="EC470" s="53">
        <f t="shared" si="1068"/>
        <v>0</v>
      </c>
      <c r="ED470" s="53">
        <f t="shared" si="1069"/>
        <v>0</v>
      </c>
      <c r="EE470" s="53">
        <f t="shared" si="1070"/>
        <v>0</v>
      </c>
      <c r="EF470" s="53">
        <f t="shared" si="1071"/>
        <v>0</v>
      </c>
      <c r="EG470" s="53">
        <f t="shared" si="1072"/>
        <v>0</v>
      </c>
      <c r="EH470" s="53">
        <f t="shared" si="1073"/>
        <v>0</v>
      </c>
      <c r="EI470" s="53">
        <f t="shared" si="1074"/>
        <v>0</v>
      </c>
      <c r="EJ470" s="10">
        <f t="shared" si="1106"/>
        <v>0</v>
      </c>
      <c r="EK470" s="54">
        <f t="shared" si="1107"/>
        <v>0</v>
      </c>
      <c r="EL470" s="10">
        <f t="shared" si="1108"/>
        <v>0</v>
      </c>
      <c r="EM470" s="53" cm="1">
        <f t="array" aca="1" ref="EM470" ca="1">EJ470*CELL("contents",$Q470)</f>
        <v>0</v>
      </c>
      <c r="EN470" s="53" cm="1">
        <f t="array" aca="1" ref="EN470" ca="1">EK470*CELL("contents",$Q470)</f>
        <v>0</v>
      </c>
      <c r="EO470" s="11">
        <f t="shared" si="1118"/>
        <v>8453</v>
      </c>
      <c r="EP470" s="2">
        <v>1</v>
      </c>
      <c r="EQ470" s="2">
        <f t="shared" ref="EQ470:ET470" si="1137">EP470*1.0215</f>
        <v>1.0215000000000001</v>
      </c>
      <c r="ER470" s="2">
        <f t="shared" si="1137"/>
        <v>1.0434622500000001</v>
      </c>
      <c r="ES470" s="2">
        <f t="shared" si="1137"/>
        <v>1.0658966883750003</v>
      </c>
      <c r="ET470" s="2">
        <f t="shared" si="1137"/>
        <v>1.0888134671750629</v>
      </c>
      <c r="EU470" s="53">
        <f t="shared" si="1076"/>
        <v>0</v>
      </c>
      <c r="EV470" s="53">
        <f t="shared" si="1120"/>
        <v>0</v>
      </c>
      <c r="EW470" s="69">
        <f t="shared" si="1077"/>
        <v>0</v>
      </c>
      <c r="EX470" s="69">
        <f t="shared" si="1078"/>
        <v>0</v>
      </c>
      <c r="EY470" s="9">
        <f t="shared" si="1114"/>
        <v>0</v>
      </c>
      <c r="EZ470" s="9">
        <f t="shared" si="1110"/>
        <v>0</v>
      </c>
      <c r="FA470" s="9">
        <f t="shared" si="1111"/>
        <v>0</v>
      </c>
      <c r="FB470" s="9">
        <f t="shared" si="1112"/>
        <v>0</v>
      </c>
      <c r="FC470" t="s">
        <v>1545</v>
      </c>
    </row>
    <row r="471" spans="1:159" x14ac:dyDescent="0.25">
      <c r="A471" s="2">
        <v>1.2</v>
      </c>
      <c r="B471" s="2" t="s">
        <v>1072</v>
      </c>
      <c r="C471" s="4" t="s">
        <v>147</v>
      </c>
      <c r="D471" s="2" t="s">
        <v>1073</v>
      </c>
      <c r="E471" s="5" t="s">
        <v>1074</v>
      </c>
      <c r="F471" s="2"/>
      <c r="G471" s="4" t="s">
        <v>347</v>
      </c>
      <c r="H471" s="6" t="s">
        <v>347</v>
      </c>
      <c r="I471" s="4"/>
      <c r="J471" s="4" t="s">
        <v>154</v>
      </c>
      <c r="K471" s="75"/>
      <c r="L471" s="80">
        <v>1</v>
      </c>
      <c r="M471" s="56">
        <v>0</v>
      </c>
      <c r="N471" s="86">
        <v>0.53</v>
      </c>
      <c r="O471" s="6" t="s">
        <v>155</v>
      </c>
      <c r="P471" s="2" t="s">
        <v>356</v>
      </c>
      <c r="Q471" s="200">
        <f>VLOOKUP(P471,Contingencies!$A$2:$D$7,4,FALSE)</f>
        <v>0.35</v>
      </c>
      <c r="R471" s="53">
        <f t="shared" si="1038"/>
        <v>1942.1499999999999</v>
      </c>
      <c r="S471" s="67">
        <f t="shared" si="1079"/>
        <v>0</v>
      </c>
      <c r="T471" s="4" t="s">
        <v>1075</v>
      </c>
      <c r="U471" s="4">
        <v>5549</v>
      </c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>
        <f t="shared" si="1080"/>
        <v>0</v>
      </c>
      <c r="AH471" s="51">
        <f t="shared" si="1091"/>
        <v>0</v>
      </c>
      <c r="AI471" s="53">
        <f t="shared" si="1039"/>
        <v>5549</v>
      </c>
      <c r="AJ471" s="53">
        <f t="shared" si="1040"/>
        <v>0</v>
      </c>
      <c r="AK471" s="53">
        <f t="shared" si="1041"/>
        <v>0</v>
      </c>
      <c r="AL471" s="53">
        <f t="shared" si="1042"/>
        <v>0</v>
      </c>
      <c r="AM471" s="53">
        <f t="shared" si="1043"/>
        <v>0</v>
      </c>
      <c r="AN471" s="53">
        <f t="shared" si="1044"/>
        <v>0</v>
      </c>
      <c r="AO471" s="53">
        <f t="shared" si="1045"/>
        <v>0</v>
      </c>
      <c r="AP471" s="53">
        <f t="shared" si="1046"/>
        <v>0</v>
      </c>
      <c r="AQ471" s="53">
        <f t="shared" si="1047"/>
        <v>0</v>
      </c>
      <c r="AR471" s="53">
        <f t="shared" si="1048"/>
        <v>0</v>
      </c>
      <c r="AS471" s="53">
        <f t="shared" si="1049"/>
        <v>0</v>
      </c>
      <c r="AT471" s="53">
        <f t="shared" si="1050"/>
        <v>0</v>
      </c>
      <c r="AU471" s="10">
        <f t="shared" si="1092"/>
        <v>5549</v>
      </c>
      <c r="AV471" s="54">
        <f t="shared" si="1121"/>
        <v>0</v>
      </c>
      <c r="AW471" s="10">
        <f t="shared" si="1093"/>
        <v>5549</v>
      </c>
      <c r="AX471" s="53" cm="1">
        <f t="array" aca="1" ref="AX471" ca="1">AU471*CELL("contents",$Q471)</f>
        <v>1942.1499999999999</v>
      </c>
      <c r="AY471" s="53" cm="1">
        <f t="array" aca="1" ref="AY471" ca="1">AV471*CELL("contents",$Q471)</f>
        <v>0</v>
      </c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>
        <f t="shared" si="1094"/>
        <v>0</v>
      </c>
      <c r="BM471" s="51">
        <f t="shared" si="1095"/>
        <v>0</v>
      </c>
      <c r="BN471" s="53">
        <f t="shared" si="1051"/>
        <v>0</v>
      </c>
      <c r="BO471" s="53">
        <f t="shared" si="1052"/>
        <v>0</v>
      </c>
      <c r="BP471" s="53">
        <f t="shared" si="1053"/>
        <v>0</v>
      </c>
      <c r="BQ471" s="53">
        <f t="shared" si="1054"/>
        <v>0</v>
      </c>
      <c r="BR471" s="53">
        <f t="shared" si="1055"/>
        <v>0</v>
      </c>
      <c r="BS471" s="53">
        <f t="shared" si="1056"/>
        <v>0</v>
      </c>
      <c r="BT471" s="53">
        <f t="shared" si="1057"/>
        <v>0</v>
      </c>
      <c r="BU471" s="53">
        <f t="shared" si="1058"/>
        <v>0</v>
      </c>
      <c r="BV471" s="53">
        <f t="shared" si="1059"/>
        <v>0</v>
      </c>
      <c r="BW471" s="53">
        <f t="shared" si="1060"/>
        <v>0</v>
      </c>
      <c r="BX471" s="53">
        <f t="shared" si="1061"/>
        <v>0</v>
      </c>
      <c r="BY471" s="53">
        <f t="shared" si="1062"/>
        <v>0</v>
      </c>
      <c r="BZ471" s="10">
        <f t="shared" si="1096"/>
        <v>0</v>
      </c>
      <c r="CA471" s="54">
        <f t="shared" si="1097"/>
        <v>0</v>
      </c>
      <c r="CB471" s="10">
        <f t="shared" si="1098"/>
        <v>0</v>
      </c>
      <c r="CC471" s="53" cm="1">
        <f t="array" aca="1" ref="CC471" ca="1">BZ471*CELL("contents",$Q471)</f>
        <v>0</v>
      </c>
      <c r="CD471" s="53" cm="1">
        <f t="array" aca="1" ref="CD471" ca="1">CA471*CELL("contents",$Q471)</f>
        <v>0</v>
      </c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>
        <f t="shared" si="1099"/>
        <v>0</v>
      </c>
      <c r="CR471" s="51">
        <f t="shared" si="1100"/>
        <v>0</v>
      </c>
      <c r="CS471" s="53">
        <f t="shared" si="1117"/>
        <v>0</v>
      </c>
      <c r="CT471" s="53">
        <f t="shared" si="1122"/>
        <v>0</v>
      </c>
      <c r="CU471" s="53">
        <f t="shared" si="1123"/>
        <v>0</v>
      </c>
      <c r="CV471" s="53">
        <f t="shared" si="1124"/>
        <v>0</v>
      </c>
      <c r="CW471" s="53">
        <f t="shared" si="1125"/>
        <v>0</v>
      </c>
      <c r="CX471" s="53">
        <f t="shared" si="1126"/>
        <v>0</v>
      </c>
      <c r="CY471" s="53">
        <f t="shared" si="1127"/>
        <v>0</v>
      </c>
      <c r="CZ471" s="53">
        <f t="shared" si="1128"/>
        <v>0</v>
      </c>
      <c r="DA471" s="53">
        <f t="shared" si="1129"/>
        <v>0</v>
      </c>
      <c r="DB471" s="53">
        <f t="shared" si="1130"/>
        <v>0</v>
      </c>
      <c r="DC471" s="53">
        <f t="shared" si="1131"/>
        <v>0</v>
      </c>
      <c r="DD471" s="53">
        <f t="shared" si="1132"/>
        <v>0</v>
      </c>
      <c r="DE471" s="10">
        <f t="shared" si="1101"/>
        <v>0</v>
      </c>
      <c r="DF471" s="54">
        <f t="shared" si="1102"/>
        <v>0</v>
      </c>
      <c r="DG471" s="10">
        <f t="shared" si="1103"/>
        <v>0</v>
      </c>
      <c r="DH471" s="53" cm="1">
        <f t="array" aca="1" ref="DH471" ca="1">DE471*CELL("contents",$Q471)</f>
        <v>0</v>
      </c>
      <c r="DI471" s="53" cm="1">
        <f t="array" aca="1" ref="DI471" ca="1">DF471*CELL("contents",$Q471)</f>
        <v>0</v>
      </c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>
        <f t="shared" si="1104"/>
        <v>0</v>
      </c>
      <c r="DW471" s="51">
        <f t="shared" si="1105"/>
        <v>0</v>
      </c>
      <c r="DX471" s="53">
        <f t="shared" si="1063"/>
        <v>0</v>
      </c>
      <c r="DY471" s="53">
        <f t="shared" si="1064"/>
        <v>0</v>
      </c>
      <c r="DZ471" s="53">
        <f t="shared" si="1065"/>
        <v>0</v>
      </c>
      <c r="EA471" s="53">
        <f t="shared" si="1066"/>
        <v>0</v>
      </c>
      <c r="EB471" s="53">
        <f t="shared" si="1067"/>
        <v>0</v>
      </c>
      <c r="EC471" s="53">
        <f t="shared" si="1068"/>
        <v>0</v>
      </c>
      <c r="ED471" s="53">
        <f t="shared" si="1069"/>
        <v>0</v>
      </c>
      <c r="EE471" s="53">
        <f t="shared" si="1070"/>
        <v>0</v>
      </c>
      <c r="EF471" s="53">
        <f t="shared" si="1071"/>
        <v>0</v>
      </c>
      <c r="EG471" s="53">
        <f t="shared" si="1072"/>
        <v>0</v>
      </c>
      <c r="EH471" s="53">
        <f t="shared" si="1073"/>
        <v>0</v>
      </c>
      <c r="EI471" s="53">
        <f t="shared" si="1074"/>
        <v>0</v>
      </c>
      <c r="EJ471" s="10">
        <f t="shared" si="1106"/>
        <v>0</v>
      </c>
      <c r="EK471" s="54">
        <f t="shared" si="1107"/>
        <v>0</v>
      </c>
      <c r="EL471" s="10">
        <f t="shared" si="1108"/>
        <v>0</v>
      </c>
      <c r="EM471" s="53" cm="1">
        <f t="array" aca="1" ref="EM471" ca="1">EJ471*CELL("contents",$Q471)</f>
        <v>0</v>
      </c>
      <c r="EN471" s="53" cm="1">
        <f t="array" aca="1" ref="EN471" ca="1">EK471*CELL("contents",$Q471)</f>
        <v>0</v>
      </c>
      <c r="EO471" s="11">
        <f t="shared" si="1118"/>
        <v>5549</v>
      </c>
      <c r="EP471" s="2">
        <v>1</v>
      </c>
      <c r="EQ471" s="2">
        <f t="shared" ref="EQ471:ET471" si="1138">EP471*1.0215</f>
        <v>1.0215000000000001</v>
      </c>
      <c r="ER471" s="2">
        <f t="shared" si="1138"/>
        <v>1.0434622500000001</v>
      </c>
      <c r="ES471" s="2">
        <f t="shared" si="1138"/>
        <v>1.0658966883750003</v>
      </c>
      <c r="ET471" s="2">
        <f t="shared" si="1138"/>
        <v>1.0888134671750629</v>
      </c>
      <c r="EU471" s="53">
        <f t="shared" si="1076"/>
        <v>0</v>
      </c>
      <c r="EV471" s="53">
        <f t="shared" si="1120"/>
        <v>0</v>
      </c>
      <c r="EW471" s="69">
        <f t="shared" si="1077"/>
        <v>0</v>
      </c>
      <c r="EX471" s="69">
        <f t="shared" si="1078"/>
        <v>0</v>
      </c>
      <c r="EY471" s="9">
        <f t="shared" si="1114"/>
        <v>0</v>
      </c>
      <c r="EZ471" s="9">
        <f t="shared" si="1110"/>
        <v>0</v>
      </c>
      <c r="FA471" s="9">
        <f t="shared" si="1111"/>
        <v>0</v>
      </c>
      <c r="FB471" s="9">
        <f t="shared" si="1112"/>
        <v>0</v>
      </c>
      <c r="FC471" t="s">
        <v>1545</v>
      </c>
    </row>
    <row r="472" spans="1:159" x14ac:dyDescent="0.25">
      <c r="A472" s="2">
        <v>1.2</v>
      </c>
      <c r="B472" s="2" t="s">
        <v>1076</v>
      </c>
      <c r="C472" s="4" t="s">
        <v>147</v>
      </c>
      <c r="D472" s="2" t="s">
        <v>1077</v>
      </c>
      <c r="E472" s="21" t="s">
        <v>1078</v>
      </c>
      <c r="F472" s="2"/>
      <c r="G472" s="4" t="s">
        <v>347</v>
      </c>
      <c r="H472" s="6" t="s">
        <v>347</v>
      </c>
      <c r="I472" s="4"/>
      <c r="J472" s="4" t="s">
        <v>268</v>
      </c>
      <c r="K472" s="75"/>
      <c r="L472" s="80">
        <v>1</v>
      </c>
      <c r="M472" s="56">
        <v>0</v>
      </c>
      <c r="N472" s="86">
        <v>0.53</v>
      </c>
      <c r="O472" s="6" t="s">
        <v>155</v>
      </c>
      <c r="P472" s="2" t="s">
        <v>352</v>
      </c>
      <c r="Q472" s="200">
        <f>VLOOKUP(P472,Contingencies!$A$2:$D$7,4,FALSE)</f>
        <v>0.2</v>
      </c>
      <c r="R472" s="53">
        <f t="shared" si="1038"/>
        <v>21600</v>
      </c>
      <c r="S472" s="67">
        <f t="shared" si="1079"/>
        <v>0</v>
      </c>
      <c r="T472" s="4"/>
      <c r="U472" s="2"/>
      <c r="V472" s="4">
        <v>36000</v>
      </c>
      <c r="W472" s="4">
        <v>36000</v>
      </c>
      <c r="X472" s="4">
        <v>36000</v>
      </c>
      <c r="Y472" s="2"/>
      <c r="Z472" s="2"/>
      <c r="AA472" s="2"/>
      <c r="AB472" s="2"/>
      <c r="AC472" s="2"/>
      <c r="AD472" s="2"/>
      <c r="AE472" s="2"/>
      <c r="AF472" s="2"/>
      <c r="AG472" s="2">
        <f t="shared" si="1080"/>
        <v>0</v>
      </c>
      <c r="AH472" s="51">
        <f t="shared" si="1091"/>
        <v>0</v>
      </c>
      <c r="AI472" s="53">
        <f t="shared" si="1039"/>
        <v>0</v>
      </c>
      <c r="AJ472" s="53">
        <f t="shared" si="1040"/>
        <v>36000</v>
      </c>
      <c r="AK472" s="53">
        <f t="shared" si="1041"/>
        <v>36000</v>
      </c>
      <c r="AL472" s="53">
        <f t="shared" si="1042"/>
        <v>36000</v>
      </c>
      <c r="AM472" s="53">
        <f t="shared" si="1043"/>
        <v>0</v>
      </c>
      <c r="AN472" s="53">
        <f t="shared" si="1044"/>
        <v>0</v>
      </c>
      <c r="AO472" s="53">
        <f t="shared" si="1045"/>
        <v>0</v>
      </c>
      <c r="AP472" s="53">
        <f t="shared" si="1046"/>
        <v>0</v>
      </c>
      <c r="AQ472" s="53">
        <f t="shared" si="1047"/>
        <v>0</v>
      </c>
      <c r="AR472" s="53">
        <f t="shared" si="1048"/>
        <v>0</v>
      </c>
      <c r="AS472" s="53">
        <f t="shared" si="1049"/>
        <v>0</v>
      </c>
      <c r="AT472" s="53">
        <f t="shared" si="1050"/>
        <v>0</v>
      </c>
      <c r="AU472" s="10">
        <f t="shared" si="1092"/>
        <v>108000</v>
      </c>
      <c r="AV472" s="54">
        <f t="shared" si="1121"/>
        <v>0</v>
      </c>
      <c r="AW472" s="10">
        <f t="shared" si="1093"/>
        <v>108000</v>
      </c>
      <c r="AX472" s="53" cm="1">
        <f t="array" aca="1" ref="AX472" ca="1">AU472*CELL("contents",$Q472)</f>
        <v>21600</v>
      </c>
      <c r="AY472" s="53" cm="1">
        <f t="array" aca="1" ref="AY472" ca="1">AV472*CELL("contents",$Q472)</f>
        <v>0</v>
      </c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>
        <f t="shared" si="1094"/>
        <v>0</v>
      </c>
      <c r="BM472" s="51">
        <f t="shared" si="1095"/>
        <v>0</v>
      </c>
      <c r="BN472" s="53">
        <f t="shared" si="1051"/>
        <v>0</v>
      </c>
      <c r="BO472" s="53">
        <f t="shared" si="1052"/>
        <v>0</v>
      </c>
      <c r="BP472" s="53">
        <f t="shared" si="1053"/>
        <v>0</v>
      </c>
      <c r="BQ472" s="53">
        <f t="shared" si="1054"/>
        <v>0</v>
      </c>
      <c r="BR472" s="53">
        <f t="shared" si="1055"/>
        <v>0</v>
      </c>
      <c r="BS472" s="53">
        <f t="shared" si="1056"/>
        <v>0</v>
      </c>
      <c r="BT472" s="53">
        <f t="shared" si="1057"/>
        <v>0</v>
      </c>
      <c r="BU472" s="53">
        <f t="shared" si="1058"/>
        <v>0</v>
      </c>
      <c r="BV472" s="53">
        <f t="shared" si="1059"/>
        <v>0</v>
      </c>
      <c r="BW472" s="53">
        <f t="shared" si="1060"/>
        <v>0</v>
      </c>
      <c r="BX472" s="53">
        <f t="shared" si="1061"/>
        <v>0</v>
      </c>
      <c r="BY472" s="53">
        <f t="shared" si="1062"/>
        <v>0</v>
      </c>
      <c r="BZ472" s="10">
        <f t="shared" si="1096"/>
        <v>0</v>
      </c>
      <c r="CA472" s="54">
        <f t="shared" si="1097"/>
        <v>0</v>
      </c>
      <c r="CB472" s="10">
        <f t="shared" si="1098"/>
        <v>0</v>
      </c>
      <c r="CC472" s="53" cm="1">
        <f t="array" aca="1" ref="CC472" ca="1">BZ472*CELL("contents",$Q472)</f>
        <v>0</v>
      </c>
      <c r="CD472" s="53" cm="1">
        <f t="array" aca="1" ref="CD472" ca="1">CA472*CELL("contents",$Q472)</f>
        <v>0</v>
      </c>
      <c r="CE472" s="18"/>
      <c r="CF472" s="18"/>
      <c r="CG472" s="18"/>
      <c r="CH472" s="18"/>
      <c r="CI472" s="18"/>
      <c r="CJ472" s="2"/>
      <c r="CK472" s="2"/>
      <c r="CL472" s="2"/>
      <c r="CM472" s="2"/>
      <c r="CN472" s="2"/>
      <c r="CO472" s="2"/>
      <c r="CP472" s="2"/>
      <c r="CQ472" s="2">
        <f t="shared" si="1099"/>
        <v>0</v>
      </c>
      <c r="CR472" s="51">
        <f t="shared" si="1100"/>
        <v>0</v>
      </c>
      <c r="CS472" s="53">
        <f t="shared" si="1117"/>
        <v>0</v>
      </c>
      <c r="CT472" s="53">
        <f t="shared" si="1122"/>
        <v>0</v>
      </c>
      <c r="CU472" s="53">
        <f t="shared" si="1123"/>
        <v>0</v>
      </c>
      <c r="CV472" s="53">
        <f t="shared" si="1124"/>
        <v>0</v>
      </c>
      <c r="CW472" s="53">
        <f t="shared" si="1125"/>
        <v>0</v>
      </c>
      <c r="CX472" s="53">
        <f t="shared" si="1126"/>
        <v>0</v>
      </c>
      <c r="CY472" s="53">
        <f t="shared" si="1127"/>
        <v>0</v>
      </c>
      <c r="CZ472" s="53">
        <f t="shared" si="1128"/>
        <v>0</v>
      </c>
      <c r="DA472" s="53">
        <f t="shared" si="1129"/>
        <v>0</v>
      </c>
      <c r="DB472" s="53">
        <f t="shared" si="1130"/>
        <v>0</v>
      </c>
      <c r="DC472" s="53">
        <f t="shared" si="1131"/>
        <v>0</v>
      </c>
      <c r="DD472" s="53">
        <f t="shared" si="1132"/>
        <v>0</v>
      </c>
      <c r="DE472" s="10">
        <f t="shared" si="1101"/>
        <v>0</v>
      </c>
      <c r="DF472" s="54">
        <f t="shared" si="1102"/>
        <v>0</v>
      </c>
      <c r="DG472" s="10">
        <f t="shared" si="1103"/>
        <v>0</v>
      </c>
      <c r="DH472" s="53" cm="1">
        <f t="array" aca="1" ref="DH472" ca="1">DE472*CELL("contents",$Q472)</f>
        <v>0</v>
      </c>
      <c r="DI472" s="53" cm="1">
        <f t="array" aca="1" ref="DI472" ca="1">DF472*CELL("contents",$Q472)</f>
        <v>0</v>
      </c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>
        <f t="shared" si="1104"/>
        <v>0</v>
      </c>
      <c r="DW472" s="51">
        <f t="shared" si="1105"/>
        <v>0</v>
      </c>
      <c r="DX472" s="53">
        <f t="shared" si="1063"/>
        <v>0</v>
      </c>
      <c r="DY472" s="53">
        <f t="shared" si="1064"/>
        <v>0</v>
      </c>
      <c r="DZ472" s="53">
        <f t="shared" si="1065"/>
        <v>0</v>
      </c>
      <c r="EA472" s="53">
        <f t="shared" si="1066"/>
        <v>0</v>
      </c>
      <c r="EB472" s="53">
        <f t="shared" si="1067"/>
        <v>0</v>
      </c>
      <c r="EC472" s="53">
        <f t="shared" si="1068"/>
        <v>0</v>
      </c>
      <c r="ED472" s="53">
        <f t="shared" si="1069"/>
        <v>0</v>
      </c>
      <c r="EE472" s="53">
        <f t="shared" si="1070"/>
        <v>0</v>
      </c>
      <c r="EF472" s="53">
        <f t="shared" si="1071"/>
        <v>0</v>
      </c>
      <c r="EG472" s="53">
        <f t="shared" si="1072"/>
        <v>0</v>
      </c>
      <c r="EH472" s="53">
        <f t="shared" si="1073"/>
        <v>0</v>
      </c>
      <c r="EI472" s="53">
        <f t="shared" si="1074"/>
        <v>0</v>
      </c>
      <c r="EJ472" s="10">
        <f t="shared" si="1106"/>
        <v>0</v>
      </c>
      <c r="EK472" s="54">
        <f t="shared" si="1107"/>
        <v>0</v>
      </c>
      <c r="EL472" s="10">
        <f t="shared" si="1108"/>
        <v>0</v>
      </c>
      <c r="EM472" s="53" cm="1">
        <f t="array" aca="1" ref="EM472" ca="1">EJ472*CELL("contents",$Q472)</f>
        <v>0</v>
      </c>
      <c r="EN472" s="53" cm="1">
        <f t="array" aca="1" ref="EN472" ca="1">EK472*CELL("contents",$Q472)</f>
        <v>0</v>
      </c>
      <c r="EO472" s="11">
        <f t="shared" si="1118"/>
        <v>108000</v>
      </c>
      <c r="EP472" s="2">
        <v>1</v>
      </c>
      <c r="EQ472" s="2">
        <f t="shared" ref="EQ472:ET472" si="1139">EP472*1.0215</f>
        <v>1.0215000000000001</v>
      </c>
      <c r="ER472" s="2">
        <f t="shared" si="1139"/>
        <v>1.0434622500000001</v>
      </c>
      <c r="ES472" s="2">
        <f t="shared" si="1139"/>
        <v>1.0658966883750003</v>
      </c>
      <c r="ET472" s="2">
        <f t="shared" si="1139"/>
        <v>1.0888134671750629</v>
      </c>
      <c r="EU472" s="53">
        <f t="shared" si="1076"/>
        <v>0</v>
      </c>
      <c r="EV472" s="53">
        <f t="shared" si="1120"/>
        <v>0</v>
      </c>
      <c r="EW472" s="69">
        <f t="shared" si="1077"/>
        <v>0</v>
      </c>
      <c r="EX472" s="69">
        <f t="shared" si="1078"/>
        <v>0</v>
      </c>
      <c r="EY472" s="9">
        <f t="shared" si="1114"/>
        <v>0</v>
      </c>
      <c r="EZ472" s="9">
        <f t="shared" si="1110"/>
        <v>0</v>
      </c>
      <c r="FA472" s="9">
        <f t="shared" si="1111"/>
        <v>0</v>
      </c>
      <c r="FB472" s="9">
        <f t="shared" si="1112"/>
        <v>0</v>
      </c>
      <c r="FC472" t="s">
        <v>1545</v>
      </c>
    </row>
    <row r="473" spans="1:159" x14ac:dyDescent="0.25">
      <c r="A473" s="2">
        <v>1.2</v>
      </c>
      <c r="B473" s="2" t="s">
        <v>1079</v>
      </c>
      <c r="C473" s="4" t="s">
        <v>147</v>
      </c>
      <c r="D473" s="2" t="s">
        <v>1080</v>
      </c>
      <c r="E473" s="21" t="s">
        <v>1081</v>
      </c>
      <c r="F473" s="2"/>
      <c r="G473" s="4" t="s">
        <v>347</v>
      </c>
      <c r="H473" s="6" t="s">
        <v>347</v>
      </c>
      <c r="I473" s="4"/>
      <c r="J473" s="4" t="s">
        <v>154</v>
      </c>
      <c r="K473" s="75"/>
      <c r="L473" s="80">
        <v>1</v>
      </c>
      <c r="M473" s="56">
        <v>0</v>
      </c>
      <c r="N473" s="86">
        <v>0.53</v>
      </c>
      <c r="O473" s="6" t="s">
        <v>155</v>
      </c>
      <c r="P473" s="2" t="s">
        <v>356</v>
      </c>
      <c r="Q473" s="200">
        <f>VLOOKUP(P473,Contingencies!$A$2:$D$7,4,FALSE)</f>
        <v>0.35</v>
      </c>
      <c r="R473" s="53">
        <f t="shared" si="1038"/>
        <v>3465</v>
      </c>
      <c r="S473" s="67">
        <f t="shared" si="1079"/>
        <v>0</v>
      </c>
      <c r="T473" s="4"/>
      <c r="U473" s="2"/>
      <c r="V473" s="4">
        <v>3300</v>
      </c>
      <c r="W473" s="4">
        <v>3300</v>
      </c>
      <c r="X473" s="4">
        <v>3300</v>
      </c>
      <c r="Y473" s="2"/>
      <c r="Z473" s="2"/>
      <c r="AA473" s="2"/>
      <c r="AB473" s="2"/>
      <c r="AC473" s="2"/>
      <c r="AD473" s="2"/>
      <c r="AE473" s="2"/>
      <c r="AF473" s="2"/>
      <c r="AG473" s="2">
        <f t="shared" si="1080"/>
        <v>0</v>
      </c>
      <c r="AH473" s="51">
        <f t="shared" si="1091"/>
        <v>0</v>
      </c>
      <c r="AI473" s="53">
        <f t="shared" si="1039"/>
        <v>0</v>
      </c>
      <c r="AJ473" s="53">
        <f t="shared" si="1040"/>
        <v>3300</v>
      </c>
      <c r="AK473" s="53">
        <f t="shared" si="1041"/>
        <v>3300</v>
      </c>
      <c r="AL473" s="53">
        <f t="shared" si="1042"/>
        <v>3300</v>
      </c>
      <c r="AM473" s="53">
        <f t="shared" si="1043"/>
        <v>0</v>
      </c>
      <c r="AN473" s="53">
        <f t="shared" si="1044"/>
        <v>0</v>
      </c>
      <c r="AO473" s="53">
        <f t="shared" si="1045"/>
        <v>0</v>
      </c>
      <c r="AP473" s="53">
        <f t="shared" si="1046"/>
        <v>0</v>
      </c>
      <c r="AQ473" s="53">
        <f t="shared" si="1047"/>
        <v>0</v>
      </c>
      <c r="AR473" s="53">
        <f t="shared" si="1048"/>
        <v>0</v>
      </c>
      <c r="AS473" s="53">
        <f t="shared" si="1049"/>
        <v>0</v>
      </c>
      <c r="AT473" s="53">
        <f t="shared" si="1050"/>
        <v>0</v>
      </c>
      <c r="AU473" s="10">
        <f t="shared" si="1092"/>
        <v>9900</v>
      </c>
      <c r="AV473" s="54">
        <f t="shared" si="1121"/>
        <v>0</v>
      </c>
      <c r="AW473" s="10">
        <f t="shared" si="1093"/>
        <v>9900</v>
      </c>
      <c r="AX473" s="53" cm="1">
        <f t="array" aca="1" ref="AX473" ca="1">AU473*CELL("contents",$Q473)</f>
        <v>3465</v>
      </c>
      <c r="AY473" s="53" cm="1">
        <f t="array" aca="1" ref="AY473" ca="1">AV473*CELL("contents",$Q473)</f>
        <v>0</v>
      </c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>
        <f t="shared" si="1094"/>
        <v>0</v>
      </c>
      <c r="BM473" s="51">
        <f t="shared" si="1095"/>
        <v>0</v>
      </c>
      <c r="BN473" s="53">
        <f t="shared" si="1051"/>
        <v>0</v>
      </c>
      <c r="BO473" s="53">
        <f t="shared" si="1052"/>
        <v>0</v>
      </c>
      <c r="BP473" s="53">
        <f t="shared" si="1053"/>
        <v>0</v>
      </c>
      <c r="BQ473" s="53">
        <f t="shared" si="1054"/>
        <v>0</v>
      </c>
      <c r="BR473" s="53">
        <f t="shared" si="1055"/>
        <v>0</v>
      </c>
      <c r="BS473" s="53">
        <f t="shared" si="1056"/>
        <v>0</v>
      </c>
      <c r="BT473" s="53">
        <f t="shared" si="1057"/>
        <v>0</v>
      </c>
      <c r="BU473" s="53">
        <f t="shared" si="1058"/>
        <v>0</v>
      </c>
      <c r="BV473" s="53">
        <f t="shared" si="1059"/>
        <v>0</v>
      </c>
      <c r="BW473" s="53">
        <f t="shared" si="1060"/>
        <v>0</v>
      </c>
      <c r="BX473" s="53">
        <f t="shared" si="1061"/>
        <v>0</v>
      </c>
      <c r="BY473" s="53">
        <f t="shared" si="1062"/>
        <v>0</v>
      </c>
      <c r="BZ473" s="10">
        <f t="shared" si="1096"/>
        <v>0</v>
      </c>
      <c r="CA473" s="54">
        <f t="shared" si="1097"/>
        <v>0</v>
      </c>
      <c r="CB473" s="10">
        <f t="shared" si="1098"/>
        <v>0</v>
      </c>
      <c r="CC473" s="53" cm="1">
        <f t="array" aca="1" ref="CC473" ca="1">BZ473*CELL("contents",$Q473)</f>
        <v>0</v>
      </c>
      <c r="CD473" s="53" cm="1">
        <f t="array" aca="1" ref="CD473" ca="1">CA473*CELL("contents",$Q473)</f>
        <v>0</v>
      </c>
      <c r="CE473" s="18"/>
      <c r="CF473" s="18"/>
      <c r="CG473" s="18"/>
      <c r="CH473" s="18"/>
      <c r="CI473" s="18"/>
      <c r="CJ473" s="2"/>
      <c r="CK473" s="2"/>
      <c r="CL473" s="2"/>
      <c r="CM473" s="2"/>
      <c r="CN473" s="2"/>
      <c r="CO473" s="2"/>
      <c r="CP473" s="2"/>
      <c r="CQ473" s="2">
        <f t="shared" si="1099"/>
        <v>0</v>
      </c>
      <c r="CR473" s="51">
        <f t="shared" si="1100"/>
        <v>0</v>
      </c>
      <c r="CS473" s="53">
        <f t="shared" si="1117"/>
        <v>0</v>
      </c>
      <c r="CT473" s="53">
        <f t="shared" si="1122"/>
        <v>0</v>
      </c>
      <c r="CU473" s="53">
        <f t="shared" si="1123"/>
        <v>0</v>
      </c>
      <c r="CV473" s="53">
        <f t="shared" si="1124"/>
        <v>0</v>
      </c>
      <c r="CW473" s="53">
        <f t="shared" si="1125"/>
        <v>0</v>
      </c>
      <c r="CX473" s="53">
        <f t="shared" si="1126"/>
        <v>0</v>
      </c>
      <c r="CY473" s="53">
        <f t="shared" si="1127"/>
        <v>0</v>
      </c>
      <c r="CZ473" s="53">
        <f t="shared" si="1128"/>
        <v>0</v>
      </c>
      <c r="DA473" s="53">
        <f t="shared" si="1129"/>
        <v>0</v>
      </c>
      <c r="DB473" s="53">
        <f t="shared" si="1130"/>
        <v>0</v>
      </c>
      <c r="DC473" s="53">
        <f t="shared" si="1131"/>
        <v>0</v>
      </c>
      <c r="DD473" s="53">
        <f t="shared" si="1132"/>
        <v>0</v>
      </c>
      <c r="DE473" s="10">
        <f t="shared" si="1101"/>
        <v>0</v>
      </c>
      <c r="DF473" s="54">
        <f t="shared" si="1102"/>
        <v>0</v>
      </c>
      <c r="DG473" s="10">
        <f t="shared" si="1103"/>
        <v>0</v>
      </c>
      <c r="DH473" s="53" cm="1">
        <f t="array" aca="1" ref="DH473" ca="1">DE473*CELL("contents",$Q473)</f>
        <v>0</v>
      </c>
      <c r="DI473" s="53" cm="1">
        <f t="array" aca="1" ref="DI473" ca="1">DF473*CELL("contents",$Q473)</f>
        <v>0</v>
      </c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>
        <f t="shared" si="1104"/>
        <v>0</v>
      </c>
      <c r="DW473" s="51">
        <f t="shared" si="1105"/>
        <v>0</v>
      </c>
      <c r="DX473" s="53">
        <f t="shared" si="1063"/>
        <v>0</v>
      </c>
      <c r="DY473" s="53">
        <f t="shared" si="1064"/>
        <v>0</v>
      </c>
      <c r="DZ473" s="53">
        <f t="shared" si="1065"/>
        <v>0</v>
      </c>
      <c r="EA473" s="53">
        <f t="shared" si="1066"/>
        <v>0</v>
      </c>
      <c r="EB473" s="53">
        <f t="shared" si="1067"/>
        <v>0</v>
      </c>
      <c r="EC473" s="53">
        <f t="shared" si="1068"/>
        <v>0</v>
      </c>
      <c r="ED473" s="53">
        <f t="shared" si="1069"/>
        <v>0</v>
      </c>
      <c r="EE473" s="53">
        <f t="shared" si="1070"/>
        <v>0</v>
      </c>
      <c r="EF473" s="53">
        <f t="shared" si="1071"/>
        <v>0</v>
      </c>
      <c r="EG473" s="53">
        <f t="shared" si="1072"/>
        <v>0</v>
      </c>
      <c r="EH473" s="53">
        <f t="shared" si="1073"/>
        <v>0</v>
      </c>
      <c r="EI473" s="53">
        <f t="shared" si="1074"/>
        <v>0</v>
      </c>
      <c r="EJ473" s="10">
        <f t="shared" si="1106"/>
        <v>0</v>
      </c>
      <c r="EK473" s="54">
        <f t="shared" si="1107"/>
        <v>0</v>
      </c>
      <c r="EL473" s="10">
        <f t="shared" si="1108"/>
        <v>0</v>
      </c>
      <c r="EM473" s="53" cm="1">
        <f t="array" aca="1" ref="EM473" ca="1">EJ473*CELL("contents",$Q473)</f>
        <v>0</v>
      </c>
      <c r="EN473" s="53" cm="1">
        <f t="array" aca="1" ref="EN473" ca="1">EK473*CELL("contents",$Q473)</f>
        <v>0</v>
      </c>
      <c r="EO473" s="11">
        <f t="shared" si="1118"/>
        <v>9900</v>
      </c>
      <c r="EP473" s="2">
        <v>1</v>
      </c>
      <c r="EQ473" s="2">
        <f t="shared" ref="EQ473:ET473" si="1140">EP473*1.0215</f>
        <v>1.0215000000000001</v>
      </c>
      <c r="ER473" s="2">
        <f t="shared" si="1140"/>
        <v>1.0434622500000001</v>
      </c>
      <c r="ES473" s="2">
        <f t="shared" si="1140"/>
        <v>1.0658966883750003</v>
      </c>
      <c r="ET473" s="2">
        <f t="shared" si="1140"/>
        <v>1.0888134671750629</v>
      </c>
      <c r="EU473" s="53">
        <f t="shared" si="1076"/>
        <v>0</v>
      </c>
      <c r="EV473" s="53">
        <f t="shared" si="1120"/>
        <v>0</v>
      </c>
      <c r="EW473" s="69">
        <f t="shared" si="1077"/>
        <v>0</v>
      </c>
      <c r="EX473" s="69">
        <f t="shared" si="1078"/>
        <v>0</v>
      </c>
      <c r="EY473" s="9">
        <f t="shared" si="1114"/>
        <v>0</v>
      </c>
      <c r="EZ473" s="9">
        <f t="shared" si="1110"/>
        <v>0</v>
      </c>
      <c r="FA473" s="9">
        <f t="shared" si="1111"/>
        <v>0</v>
      </c>
      <c r="FB473" s="9">
        <f t="shared" si="1112"/>
        <v>0</v>
      </c>
      <c r="FC473" t="s">
        <v>1545</v>
      </c>
    </row>
    <row r="474" spans="1:159" ht="25.5" x14ac:dyDescent="0.25">
      <c r="A474" s="2">
        <v>1.2</v>
      </c>
      <c r="B474" s="2" t="s">
        <v>1082</v>
      </c>
      <c r="C474" s="4" t="s">
        <v>147</v>
      </c>
      <c r="D474" s="2" t="s">
        <v>1083</v>
      </c>
      <c r="E474" s="13" t="s">
        <v>1084</v>
      </c>
      <c r="F474" s="2"/>
      <c r="G474" s="4" t="s">
        <v>347</v>
      </c>
      <c r="H474" s="6" t="s">
        <v>347</v>
      </c>
      <c r="I474" s="4"/>
      <c r="J474" s="4" t="s">
        <v>154</v>
      </c>
      <c r="K474" s="75"/>
      <c r="L474" s="80">
        <v>1</v>
      </c>
      <c r="M474" s="57">
        <v>0</v>
      </c>
      <c r="N474" s="86">
        <v>0.53</v>
      </c>
      <c r="O474" s="6" t="s">
        <v>155</v>
      </c>
      <c r="P474" s="2" t="s">
        <v>356</v>
      </c>
      <c r="Q474" s="200">
        <f>VLOOKUP(P474,Contingencies!$A$2:$D$7,4,FALSE)</f>
        <v>0.35</v>
      </c>
      <c r="R474" s="53">
        <f t="shared" si="1038"/>
        <v>1680</v>
      </c>
      <c r="S474" s="67">
        <f t="shared" si="1079"/>
        <v>0</v>
      </c>
      <c r="T474" s="4" t="s">
        <v>1085</v>
      </c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>
        <f t="shared" si="1080"/>
        <v>0</v>
      </c>
      <c r="AH474" s="51">
        <f t="shared" si="1091"/>
        <v>0</v>
      </c>
      <c r="AI474" s="53">
        <f t="shared" si="1039"/>
        <v>0</v>
      </c>
      <c r="AJ474" s="53">
        <f t="shared" si="1040"/>
        <v>0</v>
      </c>
      <c r="AK474" s="53">
        <f t="shared" si="1041"/>
        <v>0</v>
      </c>
      <c r="AL474" s="53">
        <f t="shared" si="1042"/>
        <v>0</v>
      </c>
      <c r="AM474" s="53">
        <f t="shared" si="1043"/>
        <v>0</v>
      </c>
      <c r="AN474" s="53">
        <f t="shared" si="1044"/>
        <v>0</v>
      </c>
      <c r="AO474" s="53">
        <f t="shared" si="1045"/>
        <v>0</v>
      </c>
      <c r="AP474" s="53">
        <f t="shared" si="1046"/>
        <v>0</v>
      </c>
      <c r="AQ474" s="53">
        <f t="shared" si="1047"/>
        <v>0</v>
      </c>
      <c r="AR474" s="53">
        <f t="shared" si="1048"/>
        <v>0</v>
      </c>
      <c r="AS474" s="53">
        <f t="shared" si="1049"/>
        <v>0</v>
      </c>
      <c r="AT474" s="53">
        <f t="shared" si="1050"/>
        <v>0</v>
      </c>
      <c r="AU474" s="10">
        <f t="shared" si="1092"/>
        <v>0</v>
      </c>
      <c r="AV474" s="54">
        <f t="shared" si="1121"/>
        <v>0</v>
      </c>
      <c r="AW474" s="10">
        <f t="shared" si="1093"/>
        <v>0</v>
      </c>
      <c r="AX474" s="53" cm="1">
        <f t="array" aca="1" ref="AX474" ca="1">AU474*CELL("contents",$Q474)</f>
        <v>0</v>
      </c>
      <c r="AY474" s="53" cm="1">
        <f t="array" aca="1" ref="AY474" ca="1">AV474*CELL("contents",$Q474)</f>
        <v>0</v>
      </c>
      <c r="AZ474" s="4"/>
      <c r="BA474" s="4"/>
      <c r="BB474" s="4">
        <v>600</v>
      </c>
      <c r="BC474" s="4">
        <v>600</v>
      </c>
      <c r="BD474" s="4">
        <v>600</v>
      </c>
      <c r="BE474" s="4"/>
      <c r="BF474" s="4">
        <v>2000</v>
      </c>
      <c r="BG474" s="4">
        <v>1000</v>
      </c>
      <c r="BH474" s="4"/>
      <c r="BI474" s="4"/>
      <c r="BJ474" s="4"/>
      <c r="BK474" s="4"/>
      <c r="BL474" s="2">
        <f t="shared" si="1094"/>
        <v>0</v>
      </c>
      <c r="BM474" s="51">
        <f t="shared" si="1095"/>
        <v>0</v>
      </c>
      <c r="BN474" s="53">
        <f t="shared" si="1051"/>
        <v>0</v>
      </c>
      <c r="BO474" s="53">
        <f t="shared" si="1052"/>
        <v>0</v>
      </c>
      <c r="BP474" s="53">
        <f t="shared" si="1053"/>
        <v>600</v>
      </c>
      <c r="BQ474" s="53">
        <f t="shared" si="1054"/>
        <v>600</v>
      </c>
      <c r="BR474" s="53">
        <f t="shared" si="1055"/>
        <v>600</v>
      </c>
      <c r="BS474" s="53">
        <f t="shared" si="1056"/>
        <v>0</v>
      </c>
      <c r="BT474" s="53">
        <f t="shared" si="1057"/>
        <v>2000</v>
      </c>
      <c r="BU474" s="53">
        <f t="shared" si="1058"/>
        <v>1000</v>
      </c>
      <c r="BV474" s="53">
        <f t="shared" si="1059"/>
        <v>0</v>
      </c>
      <c r="BW474" s="53">
        <f t="shared" si="1060"/>
        <v>0</v>
      </c>
      <c r="BX474" s="53">
        <f t="shared" si="1061"/>
        <v>0</v>
      </c>
      <c r="BY474" s="53">
        <f t="shared" si="1062"/>
        <v>0</v>
      </c>
      <c r="BZ474" s="10">
        <f t="shared" si="1096"/>
        <v>4800</v>
      </c>
      <c r="CA474" s="54">
        <f t="shared" si="1097"/>
        <v>0</v>
      </c>
      <c r="CB474" s="10">
        <f t="shared" si="1098"/>
        <v>4800</v>
      </c>
      <c r="CC474" s="53" cm="1">
        <f t="array" aca="1" ref="CC474" ca="1">BZ474*CELL("contents",$Q474)</f>
        <v>1680</v>
      </c>
      <c r="CD474" s="53" cm="1">
        <f t="array" aca="1" ref="CD474" ca="1">CA474*CELL("contents",$Q474)</f>
        <v>0</v>
      </c>
      <c r="CE474" s="14"/>
      <c r="CF474" s="18"/>
      <c r="CG474" s="18"/>
      <c r="CH474" s="18"/>
      <c r="CI474" s="18"/>
      <c r="CJ474" s="2"/>
      <c r="CK474" s="2"/>
      <c r="CL474" s="2"/>
      <c r="CM474" s="2"/>
      <c r="CN474" s="2"/>
      <c r="CO474" s="2"/>
      <c r="CP474" s="2"/>
      <c r="CQ474" s="2">
        <f t="shared" si="1099"/>
        <v>0</v>
      </c>
      <c r="CR474" s="51">
        <f t="shared" si="1100"/>
        <v>0</v>
      </c>
      <c r="CS474" s="53">
        <f t="shared" si="1117"/>
        <v>0</v>
      </c>
      <c r="CT474" s="53">
        <f t="shared" si="1122"/>
        <v>0</v>
      </c>
      <c r="CU474" s="53">
        <f t="shared" si="1123"/>
        <v>0</v>
      </c>
      <c r="CV474" s="53">
        <f t="shared" si="1124"/>
        <v>0</v>
      </c>
      <c r="CW474" s="53">
        <f t="shared" si="1125"/>
        <v>0</v>
      </c>
      <c r="CX474" s="53">
        <f t="shared" si="1126"/>
        <v>0</v>
      </c>
      <c r="CY474" s="53">
        <f t="shared" si="1127"/>
        <v>0</v>
      </c>
      <c r="CZ474" s="53">
        <f t="shared" si="1128"/>
        <v>0</v>
      </c>
      <c r="DA474" s="53">
        <f t="shared" si="1129"/>
        <v>0</v>
      </c>
      <c r="DB474" s="53">
        <f t="shared" si="1130"/>
        <v>0</v>
      </c>
      <c r="DC474" s="53">
        <f t="shared" si="1131"/>
        <v>0</v>
      </c>
      <c r="DD474" s="53">
        <f t="shared" si="1132"/>
        <v>0</v>
      </c>
      <c r="DE474" s="10">
        <f t="shared" si="1101"/>
        <v>0</v>
      </c>
      <c r="DF474" s="54">
        <f t="shared" si="1102"/>
        <v>0</v>
      </c>
      <c r="DG474" s="10">
        <f t="shared" si="1103"/>
        <v>0</v>
      </c>
      <c r="DH474" s="53" cm="1">
        <f t="array" aca="1" ref="DH474" ca="1">DE474*CELL("contents",$Q474)</f>
        <v>0</v>
      </c>
      <c r="DI474" s="53" cm="1">
        <f t="array" aca="1" ref="DI474" ca="1">DF474*CELL("contents",$Q474)</f>
        <v>0</v>
      </c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>
        <f t="shared" si="1104"/>
        <v>0</v>
      </c>
      <c r="DW474" s="51">
        <f t="shared" si="1105"/>
        <v>0</v>
      </c>
      <c r="DX474" s="53">
        <f t="shared" si="1063"/>
        <v>0</v>
      </c>
      <c r="DY474" s="53">
        <f t="shared" si="1064"/>
        <v>0</v>
      </c>
      <c r="DZ474" s="53">
        <f t="shared" si="1065"/>
        <v>0</v>
      </c>
      <c r="EA474" s="53">
        <f t="shared" si="1066"/>
        <v>0</v>
      </c>
      <c r="EB474" s="53">
        <f t="shared" si="1067"/>
        <v>0</v>
      </c>
      <c r="EC474" s="53">
        <f t="shared" si="1068"/>
        <v>0</v>
      </c>
      <c r="ED474" s="53">
        <f t="shared" si="1069"/>
        <v>0</v>
      </c>
      <c r="EE474" s="53">
        <f t="shared" si="1070"/>
        <v>0</v>
      </c>
      <c r="EF474" s="53">
        <f t="shared" si="1071"/>
        <v>0</v>
      </c>
      <c r="EG474" s="53">
        <f t="shared" si="1072"/>
        <v>0</v>
      </c>
      <c r="EH474" s="53">
        <f t="shared" si="1073"/>
        <v>0</v>
      </c>
      <c r="EI474" s="53">
        <f t="shared" si="1074"/>
        <v>0</v>
      </c>
      <c r="EJ474" s="10">
        <f t="shared" si="1106"/>
        <v>0</v>
      </c>
      <c r="EK474" s="54">
        <f t="shared" si="1107"/>
        <v>0</v>
      </c>
      <c r="EL474" s="10">
        <f t="shared" si="1108"/>
        <v>0</v>
      </c>
      <c r="EM474" s="53" cm="1">
        <f t="array" aca="1" ref="EM474" ca="1">EJ474*CELL("contents",$Q474)</f>
        <v>0</v>
      </c>
      <c r="EN474" s="53" cm="1">
        <f t="array" aca="1" ref="EN474" ca="1">EK474*CELL("contents",$Q474)</f>
        <v>0</v>
      </c>
      <c r="EO474" s="11">
        <f t="shared" si="1118"/>
        <v>4800</v>
      </c>
      <c r="EP474" s="2">
        <v>1</v>
      </c>
      <c r="EQ474" s="2">
        <f t="shared" ref="EQ474:ET474" si="1141">EP474*1.0215</f>
        <v>1.0215000000000001</v>
      </c>
      <c r="ER474" s="2">
        <f t="shared" si="1141"/>
        <v>1.0434622500000001</v>
      </c>
      <c r="ES474" s="2">
        <f t="shared" si="1141"/>
        <v>1.0658966883750003</v>
      </c>
      <c r="ET474" s="2">
        <f t="shared" si="1141"/>
        <v>1.0888134671750629</v>
      </c>
      <c r="EU474" s="53">
        <f t="shared" si="1076"/>
        <v>0</v>
      </c>
      <c r="EV474" s="53">
        <f t="shared" si="1120"/>
        <v>0</v>
      </c>
      <c r="EW474" s="69">
        <f t="shared" si="1077"/>
        <v>0</v>
      </c>
      <c r="EX474" s="69">
        <f t="shared" si="1078"/>
        <v>0</v>
      </c>
      <c r="EY474" s="9">
        <f t="shared" si="1114"/>
        <v>0</v>
      </c>
      <c r="EZ474" s="9">
        <f t="shared" si="1110"/>
        <v>0</v>
      </c>
      <c r="FA474" s="9">
        <f t="shared" si="1111"/>
        <v>0</v>
      </c>
      <c r="FB474" s="9">
        <f t="shared" si="1112"/>
        <v>0</v>
      </c>
      <c r="FC474" t="s">
        <v>1545</v>
      </c>
    </row>
    <row r="475" spans="1:159" ht="25.5" x14ac:dyDescent="0.25">
      <c r="A475" s="2">
        <v>1.2</v>
      </c>
      <c r="B475" s="2" t="s">
        <v>1082</v>
      </c>
      <c r="C475" s="4" t="s">
        <v>147</v>
      </c>
      <c r="D475" s="2" t="s">
        <v>1083</v>
      </c>
      <c r="E475" s="13" t="s">
        <v>1084</v>
      </c>
      <c r="F475" s="2" t="s">
        <v>260</v>
      </c>
      <c r="G475" s="4" t="s">
        <v>257</v>
      </c>
      <c r="H475" s="6" t="s">
        <v>257</v>
      </c>
      <c r="I475" s="4"/>
      <c r="J475" s="7" t="s">
        <v>261</v>
      </c>
      <c r="K475" s="75"/>
      <c r="L475" s="80">
        <v>1</v>
      </c>
      <c r="M475" s="56">
        <v>0</v>
      </c>
      <c r="N475" s="86">
        <v>0.53</v>
      </c>
      <c r="O475" s="6" t="s">
        <v>155</v>
      </c>
      <c r="P475" s="2" t="s">
        <v>156</v>
      </c>
      <c r="Q475" s="200">
        <f>VLOOKUP(P475,Contingencies!$A$2:$D$7,4,FALSE)</f>
        <v>0.09</v>
      </c>
      <c r="R475" s="53">
        <f t="shared" si="1038"/>
        <v>247.85999999999999</v>
      </c>
      <c r="S475" s="67">
        <f t="shared" si="1079"/>
        <v>131.36580000000001</v>
      </c>
      <c r="T475" s="4" t="s">
        <v>1086</v>
      </c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>
        <f t="shared" si="1080"/>
        <v>0</v>
      </c>
      <c r="AH475" s="51">
        <f t="shared" si="1091"/>
        <v>0</v>
      </c>
      <c r="AI475" s="53">
        <f t="shared" si="1039"/>
        <v>0</v>
      </c>
      <c r="AJ475" s="53">
        <f t="shared" si="1040"/>
        <v>0</v>
      </c>
      <c r="AK475" s="53">
        <f t="shared" si="1041"/>
        <v>0</v>
      </c>
      <c r="AL475" s="53">
        <f t="shared" si="1042"/>
        <v>0</v>
      </c>
      <c r="AM475" s="53">
        <f t="shared" si="1043"/>
        <v>0</v>
      </c>
      <c r="AN475" s="53">
        <f t="shared" si="1044"/>
        <v>0</v>
      </c>
      <c r="AO475" s="53">
        <f t="shared" si="1045"/>
        <v>0</v>
      </c>
      <c r="AP475" s="53">
        <f t="shared" si="1046"/>
        <v>0</v>
      </c>
      <c r="AQ475" s="53">
        <f t="shared" si="1047"/>
        <v>0</v>
      </c>
      <c r="AR475" s="53">
        <f t="shared" si="1048"/>
        <v>0</v>
      </c>
      <c r="AS475" s="53">
        <f t="shared" si="1049"/>
        <v>0</v>
      </c>
      <c r="AT475" s="53">
        <f t="shared" si="1050"/>
        <v>0</v>
      </c>
      <c r="AU475" s="10">
        <f t="shared" si="1092"/>
        <v>0</v>
      </c>
      <c r="AV475" s="54">
        <f t="shared" si="1121"/>
        <v>0</v>
      </c>
      <c r="AW475" s="10">
        <f t="shared" si="1093"/>
        <v>0</v>
      </c>
      <c r="AX475" s="53" cm="1">
        <f t="array" aca="1" ref="AX475" ca="1">AU475*CELL("contents",$Q475)</f>
        <v>0</v>
      </c>
      <c r="AY475" s="53" cm="1">
        <f t="array" aca="1" ref="AY475" ca="1">AV475*CELL("contents",$Q475)</f>
        <v>0</v>
      </c>
      <c r="AZ475" s="4"/>
      <c r="BA475" s="4"/>
      <c r="BB475" s="4"/>
      <c r="BC475" s="4"/>
      <c r="BD475" s="4"/>
      <c r="BE475" s="4"/>
      <c r="BF475" s="4"/>
      <c r="BG475" s="4">
        <v>900</v>
      </c>
      <c r="BH475" s="4">
        <v>900</v>
      </c>
      <c r="BI475" s="4"/>
      <c r="BJ475" s="4"/>
      <c r="BK475" s="4"/>
      <c r="BL475" s="2">
        <f t="shared" si="1094"/>
        <v>0</v>
      </c>
      <c r="BM475" s="51">
        <f t="shared" si="1095"/>
        <v>0</v>
      </c>
      <c r="BN475" s="53">
        <f t="shared" si="1051"/>
        <v>0</v>
      </c>
      <c r="BO475" s="53">
        <f t="shared" si="1052"/>
        <v>0</v>
      </c>
      <c r="BP475" s="53">
        <f t="shared" si="1053"/>
        <v>0</v>
      </c>
      <c r="BQ475" s="53">
        <f t="shared" si="1054"/>
        <v>0</v>
      </c>
      <c r="BR475" s="53">
        <f t="shared" si="1055"/>
        <v>0</v>
      </c>
      <c r="BS475" s="53">
        <f t="shared" si="1056"/>
        <v>0</v>
      </c>
      <c r="BT475" s="53">
        <f t="shared" si="1057"/>
        <v>0</v>
      </c>
      <c r="BU475" s="53">
        <f t="shared" si="1058"/>
        <v>900</v>
      </c>
      <c r="BV475" s="53">
        <f t="shared" si="1059"/>
        <v>900</v>
      </c>
      <c r="BW475" s="53">
        <f t="shared" si="1060"/>
        <v>0</v>
      </c>
      <c r="BX475" s="53">
        <f t="shared" si="1061"/>
        <v>0</v>
      </c>
      <c r="BY475" s="53">
        <f t="shared" si="1062"/>
        <v>0</v>
      </c>
      <c r="BZ475" s="10">
        <f t="shared" si="1096"/>
        <v>1800</v>
      </c>
      <c r="CA475" s="54">
        <f t="shared" si="1097"/>
        <v>954</v>
      </c>
      <c r="CB475" s="10">
        <f t="shared" si="1098"/>
        <v>2754</v>
      </c>
      <c r="CC475" s="53" cm="1">
        <f t="array" aca="1" ref="CC475" ca="1">BZ475*CELL("contents",$Q475)</f>
        <v>162</v>
      </c>
      <c r="CD475" s="53" cm="1">
        <f t="array" aca="1" ref="CD475" ca="1">CA475*CELL("contents",$Q475)</f>
        <v>85.86</v>
      </c>
      <c r="CE475" s="14"/>
      <c r="CF475" s="18"/>
      <c r="CG475" s="18"/>
      <c r="CH475" s="18"/>
      <c r="CI475" s="18"/>
      <c r="CJ475" s="2"/>
      <c r="CK475" s="2"/>
      <c r="CL475" s="2"/>
      <c r="CM475" s="2"/>
      <c r="CN475" s="2"/>
      <c r="CO475" s="2"/>
      <c r="CP475" s="2"/>
      <c r="CQ475" s="2">
        <f t="shared" si="1099"/>
        <v>0</v>
      </c>
      <c r="CR475" s="51">
        <f t="shared" si="1100"/>
        <v>0</v>
      </c>
      <c r="CS475" s="53">
        <f t="shared" si="1117"/>
        <v>0</v>
      </c>
      <c r="CT475" s="53">
        <f t="shared" si="1122"/>
        <v>0</v>
      </c>
      <c r="CU475" s="53">
        <f t="shared" si="1123"/>
        <v>0</v>
      </c>
      <c r="CV475" s="53">
        <f t="shared" si="1124"/>
        <v>0</v>
      </c>
      <c r="CW475" s="53">
        <f t="shared" si="1125"/>
        <v>0</v>
      </c>
      <c r="CX475" s="53">
        <f t="shared" si="1126"/>
        <v>0</v>
      </c>
      <c r="CY475" s="53">
        <f t="shared" si="1127"/>
        <v>0</v>
      </c>
      <c r="CZ475" s="53">
        <f t="shared" si="1128"/>
        <v>0</v>
      </c>
      <c r="DA475" s="53">
        <f t="shared" si="1129"/>
        <v>0</v>
      </c>
      <c r="DB475" s="53">
        <f t="shared" si="1130"/>
        <v>0</v>
      </c>
      <c r="DC475" s="53">
        <f t="shared" si="1131"/>
        <v>0</v>
      </c>
      <c r="DD475" s="53">
        <f t="shared" si="1132"/>
        <v>0</v>
      </c>
      <c r="DE475" s="10">
        <f t="shared" si="1101"/>
        <v>0</v>
      </c>
      <c r="DF475" s="54">
        <f t="shared" si="1102"/>
        <v>0</v>
      </c>
      <c r="DG475" s="10">
        <f t="shared" si="1103"/>
        <v>0</v>
      </c>
      <c r="DH475" s="53" cm="1">
        <f t="array" aca="1" ref="DH475" ca="1">DE475*CELL("contents",$Q475)</f>
        <v>0</v>
      </c>
      <c r="DI475" s="53" cm="1">
        <f t="array" aca="1" ref="DI475" ca="1">DF475*CELL("contents",$Q475)</f>
        <v>0</v>
      </c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>
        <f t="shared" si="1104"/>
        <v>0</v>
      </c>
      <c r="DW475" s="51">
        <f t="shared" si="1105"/>
        <v>0</v>
      </c>
      <c r="DX475" s="53">
        <f t="shared" si="1063"/>
        <v>0</v>
      </c>
      <c r="DY475" s="53">
        <f t="shared" si="1064"/>
        <v>0</v>
      </c>
      <c r="DZ475" s="53">
        <f t="shared" si="1065"/>
        <v>0</v>
      </c>
      <c r="EA475" s="53">
        <f t="shared" si="1066"/>
        <v>0</v>
      </c>
      <c r="EB475" s="53">
        <f t="shared" si="1067"/>
        <v>0</v>
      </c>
      <c r="EC475" s="53">
        <f t="shared" si="1068"/>
        <v>0</v>
      </c>
      <c r="ED475" s="53">
        <f t="shared" si="1069"/>
        <v>0</v>
      </c>
      <c r="EE475" s="53">
        <f t="shared" si="1070"/>
        <v>0</v>
      </c>
      <c r="EF475" s="53">
        <f t="shared" si="1071"/>
        <v>0</v>
      </c>
      <c r="EG475" s="53">
        <f t="shared" si="1072"/>
        <v>0</v>
      </c>
      <c r="EH475" s="53">
        <f t="shared" si="1073"/>
        <v>0</v>
      </c>
      <c r="EI475" s="53">
        <f t="shared" si="1074"/>
        <v>0</v>
      </c>
      <c r="EJ475" s="10">
        <f t="shared" si="1106"/>
        <v>0</v>
      </c>
      <c r="EK475" s="54">
        <f t="shared" si="1107"/>
        <v>0</v>
      </c>
      <c r="EL475" s="10">
        <f t="shared" si="1108"/>
        <v>0</v>
      </c>
      <c r="EM475" s="53" cm="1">
        <f t="array" aca="1" ref="EM475" ca="1">EJ475*CELL("contents",$Q475)</f>
        <v>0</v>
      </c>
      <c r="EN475" s="53" cm="1">
        <f t="array" aca="1" ref="EN475" ca="1">EK475*CELL("contents",$Q475)</f>
        <v>0</v>
      </c>
      <c r="EO475" s="11">
        <f t="shared" si="1118"/>
        <v>2754</v>
      </c>
      <c r="EP475" s="2">
        <v>1</v>
      </c>
      <c r="EQ475" s="2">
        <f t="shared" ref="EQ475:ET475" si="1142">EP475*1.0215</f>
        <v>1.0215000000000001</v>
      </c>
      <c r="ER475" s="2">
        <f t="shared" si="1142"/>
        <v>1.0434622500000001</v>
      </c>
      <c r="ES475" s="2">
        <f t="shared" si="1142"/>
        <v>1.0658966883750003</v>
      </c>
      <c r="ET475" s="2">
        <f t="shared" si="1142"/>
        <v>1.0888134671750629</v>
      </c>
      <c r="EU475" s="53">
        <f t="shared" si="1076"/>
        <v>0</v>
      </c>
      <c r="EV475" s="53">
        <f t="shared" si="1120"/>
        <v>0</v>
      </c>
      <c r="EW475" s="69">
        <f t="shared" si="1077"/>
        <v>0</v>
      </c>
      <c r="EX475" s="69">
        <f t="shared" si="1078"/>
        <v>0</v>
      </c>
      <c r="EY475" s="9">
        <f t="shared" si="1114"/>
        <v>0</v>
      </c>
      <c r="EZ475" s="9">
        <f t="shared" si="1110"/>
        <v>0</v>
      </c>
      <c r="FA475" s="9">
        <f t="shared" si="1111"/>
        <v>0</v>
      </c>
      <c r="FB475" s="9">
        <f t="shared" si="1112"/>
        <v>0</v>
      </c>
      <c r="FC475" t="s">
        <v>1545</v>
      </c>
    </row>
    <row r="476" spans="1:159" ht="25.5" x14ac:dyDescent="0.25">
      <c r="A476" s="2">
        <v>1.2</v>
      </c>
      <c r="B476" s="2" t="s">
        <v>1088</v>
      </c>
      <c r="C476" s="4" t="s">
        <v>157</v>
      </c>
      <c r="D476" s="2" t="s">
        <v>1089</v>
      </c>
      <c r="E476" s="13" t="s">
        <v>1090</v>
      </c>
      <c r="F476" s="2" t="s">
        <v>1087</v>
      </c>
      <c r="G476" s="4" t="s">
        <v>151</v>
      </c>
      <c r="H476" s="6" t="s">
        <v>163</v>
      </c>
      <c r="I476" s="4" t="s">
        <v>348</v>
      </c>
      <c r="J476" s="7" t="s">
        <v>154</v>
      </c>
      <c r="K476" s="75">
        <v>115</v>
      </c>
      <c r="L476" s="81">
        <v>115</v>
      </c>
      <c r="M476" s="57">
        <v>0</v>
      </c>
      <c r="N476" s="86">
        <v>0</v>
      </c>
      <c r="O476" s="6" t="s">
        <v>155</v>
      </c>
      <c r="P476" s="2" t="s">
        <v>352</v>
      </c>
      <c r="Q476" s="200">
        <f>VLOOKUP(P476,Contingencies!$A$2:$D$7,4,FALSE)</f>
        <v>0.2</v>
      </c>
      <c r="R476" s="53">
        <f t="shared" si="1038"/>
        <v>1409.67</v>
      </c>
      <c r="S476" s="67">
        <f t="shared" si="1079"/>
        <v>0</v>
      </c>
      <c r="T476" s="4" t="s">
        <v>1091</v>
      </c>
      <c r="U476" s="4"/>
      <c r="V476" s="4"/>
      <c r="W476" s="4"/>
      <c r="X476" s="4"/>
      <c r="Y476" s="4"/>
      <c r="Z476" s="4"/>
      <c r="AA476" s="4"/>
      <c r="AB476" s="4">
        <v>10</v>
      </c>
      <c r="AC476" s="4">
        <v>20</v>
      </c>
      <c r="AD476" s="4">
        <v>20</v>
      </c>
      <c r="AE476" s="4">
        <v>10</v>
      </c>
      <c r="AF476" s="4"/>
      <c r="AG476" s="2">
        <f t="shared" si="1080"/>
        <v>60</v>
      </c>
      <c r="AH476" s="51">
        <f t="shared" si="1091"/>
        <v>0.4</v>
      </c>
      <c r="AI476" s="53">
        <f t="shared" si="1039"/>
        <v>0</v>
      </c>
      <c r="AJ476" s="53">
        <f t="shared" si="1040"/>
        <v>0</v>
      </c>
      <c r="AK476" s="53">
        <f t="shared" si="1041"/>
        <v>0</v>
      </c>
      <c r="AL476" s="53">
        <f t="shared" si="1042"/>
        <v>0</v>
      </c>
      <c r="AM476" s="53">
        <f t="shared" si="1043"/>
        <v>0</v>
      </c>
      <c r="AN476" s="53">
        <f t="shared" si="1044"/>
        <v>0</v>
      </c>
      <c r="AO476" s="53">
        <f t="shared" si="1045"/>
        <v>0</v>
      </c>
      <c r="AP476" s="53">
        <f t="shared" si="1046"/>
        <v>1174.7250000000001</v>
      </c>
      <c r="AQ476" s="53">
        <f t="shared" si="1047"/>
        <v>2349.4500000000003</v>
      </c>
      <c r="AR476" s="53">
        <f t="shared" si="1048"/>
        <v>2349.4500000000003</v>
      </c>
      <c r="AS476" s="53">
        <f t="shared" si="1049"/>
        <v>1174.7250000000001</v>
      </c>
      <c r="AT476" s="53">
        <f t="shared" si="1050"/>
        <v>0</v>
      </c>
      <c r="AU476" s="10">
        <f t="shared" si="1092"/>
        <v>7048.35</v>
      </c>
      <c r="AV476" s="54">
        <f t="shared" si="1121"/>
        <v>0</v>
      </c>
      <c r="AW476" s="10">
        <f t="shared" si="1093"/>
        <v>7048.35</v>
      </c>
      <c r="AX476" s="53" cm="1">
        <f t="array" aca="1" ref="AX476" ca="1">AU476*CELL("contents",$Q476)</f>
        <v>1409.67</v>
      </c>
      <c r="AY476" s="53" cm="1">
        <f t="array" aca="1" ref="AY476" ca="1">AV476*CELL("contents",$Q476)</f>
        <v>0</v>
      </c>
      <c r="AZ476" s="4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>
        <f t="shared" si="1094"/>
        <v>0</v>
      </c>
      <c r="BM476" s="51">
        <f t="shared" si="1095"/>
        <v>0</v>
      </c>
      <c r="BN476" s="53">
        <f t="shared" si="1051"/>
        <v>0</v>
      </c>
      <c r="BO476" s="53">
        <f t="shared" si="1052"/>
        <v>0</v>
      </c>
      <c r="BP476" s="53">
        <f t="shared" si="1053"/>
        <v>0</v>
      </c>
      <c r="BQ476" s="53">
        <f t="shared" si="1054"/>
        <v>0</v>
      </c>
      <c r="BR476" s="53">
        <f t="shared" si="1055"/>
        <v>0</v>
      </c>
      <c r="BS476" s="53">
        <f t="shared" si="1056"/>
        <v>0</v>
      </c>
      <c r="BT476" s="53">
        <f t="shared" si="1057"/>
        <v>0</v>
      </c>
      <c r="BU476" s="53">
        <f t="shared" si="1058"/>
        <v>0</v>
      </c>
      <c r="BV476" s="53">
        <f t="shared" si="1059"/>
        <v>0</v>
      </c>
      <c r="BW476" s="53">
        <f t="shared" si="1060"/>
        <v>0</v>
      </c>
      <c r="BX476" s="53">
        <f t="shared" si="1061"/>
        <v>0</v>
      </c>
      <c r="BY476" s="53">
        <f t="shared" si="1062"/>
        <v>0</v>
      </c>
      <c r="BZ476" s="10">
        <f t="shared" si="1096"/>
        <v>0</v>
      </c>
      <c r="CA476" s="54">
        <f t="shared" si="1097"/>
        <v>0</v>
      </c>
      <c r="CB476" s="10">
        <f t="shared" si="1098"/>
        <v>0</v>
      </c>
      <c r="CC476" s="53" cm="1">
        <f t="array" aca="1" ref="CC476" ca="1">BZ476*CELL("contents",$Q476)</f>
        <v>0</v>
      </c>
      <c r="CD476" s="53" cm="1">
        <f t="array" aca="1" ref="CD476" ca="1">CA476*CELL("contents",$Q476)</f>
        <v>0</v>
      </c>
      <c r="CE476" s="18"/>
      <c r="CF476" s="18"/>
      <c r="CG476" s="18"/>
      <c r="CH476" s="18"/>
      <c r="CI476" s="18"/>
      <c r="CJ476" s="2"/>
      <c r="CK476" s="2"/>
      <c r="CL476" s="2"/>
      <c r="CM476" s="2"/>
      <c r="CN476" s="2"/>
      <c r="CO476" s="2"/>
      <c r="CP476" s="2"/>
      <c r="CQ476" s="2">
        <f t="shared" si="1099"/>
        <v>0</v>
      </c>
      <c r="CR476" s="51">
        <f t="shared" si="1100"/>
        <v>0</v>
      </c>
      <c r="CS476" s="53">
        <f t="shared" si="1117"/>
        <v>0</v>
      </c>
      <c r="CT476" s="53">
        <f t="shared" si="1122"/>
        <v>0</v>
      </c>
      <c r="CU476" s="53">
        <f t="shared" si="1123"/>
        <v>0</v>
      </c>
      <c r="CV476" s="53">
        <f t="shared" si="1124"/>
        <v>0</v>
      </c>
      <c r="CW476" s="53">
        <f t="shared" si="1125"/>
        <v>0</v>
      </c>
      <c r="CX476" s="53">
        <f t="shared" si="1126"/>
        <v>0</v>
      </c>
      <c r="CY476" s="53">
        <f t="shared" si="1127"/>
        <v>0</v>
      </c>
      <c r="CZ476" s="53">
        <f t="shared" si="1128"/>
        <v>0</v>
      </c>
      <c r="DA476" s="53">
        <f t="shared" si="1129"/>
        <v>0</v>
      </c>
      <c r="DB476" s="53">
        <f t="shared" si="1130"/>
        <v>0</v>
      </c>
      <c r="DC476" s="53">
        <f t="shared" si="1131"/>
        <v>0</v>
      </c>
      <c r="DD476" s="53">
        <f t="shared" si="1132"/>
        <v>0</v>
      </c>
      <c r="DE476" s="10">
        <f t="shared" si="1101"/>
        <v>0</v>
      </c>
      <c r="DF476" s="54">
        <f t="shared" si="1102"/>
        <v>0</v>
      </c>
      <c r="DG476" s="10">
        <f t="shared" si="1103"/>
        <v>0</v>
      </c>
      <c r="DH476" s="53" cm="1">
        <f t="array" aca="1" ref="DH476" ca="1">DE476*CELL("contents",$Q476)</f>
        <v>0</v>
      </c>
      <c r="DI476" s="53" cm="1">
        <f t="array" aca="1" ref="DI476" ca="1">DF476*CELL("contents",$Q476)</f>
        <v>0</v>
      </c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>
        <f t="shared" si="1104"/>
        <v>0</v>
      </c>
      <c r="DW476" s="51">
        <f t="shared" si="1105"/>
        <v>0</v>
      </c>
      <c r="DX476" s="53">
        <f t="shared" si="1063"/>
        <v>0</v>
      </c>
      <c r="DY476" s="53">
        <f t="shared" si="1064"/>
        <v>0</v>
      </c>
      <c r="DZ476" s="53">
        <f t="shared" si="1065"/>
        <v>0</v>
      </c>
      <c r="EA476" s="53">
        <f t="shared" si="1066"/>
        <v>0</v>
      </c>
      <c r="EB476" s="53">
        <f t="shared" si="1067"/>
        <v>0</v>
      </c>
      <c r="EC476" s="53">
        <f t="shared" si="1068"/>
        <v>0</v>
      </c>
      <c r="ED476" s="53">
        <f t="shared" si="1069"/>
        <v>0</v>
      </c>
      <c r="EE476" s="53">
        <f t="shared" si="1070"/>
        <v>0</v>
      </c>
      <c r="EF476" s="53">
        <f t="shared" si="1071"/>
        <v>0</v>
      </c>
      <c r="EG476" s="53">
        <f t="shared" si="1072"/>
        <v>0</v>
      </c>
      <c r="EH476" s="53">
        <f t="shared" si="1073"/>
        <v>0</v>
      </c>
      <c r="EI476" s="53">
        <f t="shared" si="1074"/>
        <v>0</v>
      </c>
      <c r="EJ476" s="10">
        <f t="shared" si="1106"/>
        <v>0</v>
      </c>
      <c r="EK476" s="54">
        <f t="shared" si="1107"/>
        <v>0</v>
      </c>
      <c r="EL476" s="10">
        <f t="shared" si="1108"/>
        <v>0</v>
      </c>
      <c r="EM476" s="53" cm="1">
        <f t="array" aca="1" ref="EM476" ca="1">EJ476*CELL("contents",$Q476)</f>
        <v>0</v>
      </c>
      <c r="EN476" s="53" cm="1">
        <f t="array" aca="1" ref="EN476" ca="1">EK476*CELL("contents",$Q476)</f>
        <v>0</v>
      </c>
      <c r="EO476" s="11">
        <f t="shared" si="1118"/>
        <v>7048.35</v>
      </c>
      <c r="EP476" s="2">
        <v>1</v>
      </c>
      <c r="EQ476" s="2">
        <f t="shared" ref="EQ476:ET476" si="1143">EP476*1.0215</f>
        <v>1.0215000000000001</v>
      </c>
      <c r="ER476" s="2">
        <f t="shared" si="1143"/>
        <v>1.0434622500000001</v>
      </c>
      <c r="ES476" s="2">
        <f t="shared" si="1143"/>
        <v>1.0658966883750003</v>
      </c>
      <c r="ET476" s="2">
        <f t="shared" si="1143"/>
        <v>1.0888134671750629</v>
      </c>
      <c r="EU476" s="53">
        <f t="shared" si="1076"/>
        <v>7048.35</v>
      </c>
      <c r="EV476" s="53">
        <f t="shared" si="1120"/>
        <v>0</v>
      </c>
      <c r="EW476" s="69">
        <f t="shared" si="1077"/>
        <v>0</v>
      </c>
      <c r="EX476" s="69">
        <f t="shared" si="1078"/>
        <v>0</v>
      </c>
      <c r="EY476" s="9">
        <f t="shared" si="1114"/>
        <v>0</v>
      </c>
      <c r="EZ476" s="9">
        <f t="shared" si="1110"/>
        <v>0</v>
      </c>
      <c r="FA476" s="9">
        <f t="shared" si="1111"/>
        <v>0</v>
      </c>
      <c r="FB476" s="9">
        <f t="shared" si="1112"/>
        <v>0</v>
      </c>
      <c r="FC476" t="s">
        <v>1545</v>
      </c>
    </row>
    <row r="477" spans="1:159" ht="25.5" x14ac:dyDescent="0.25">
      <c r="A477" s="2">
        <v>1.2</v>
      </c>
      <c r="B477" s="2" t="s">
        <v>1088</v>
      </c>
      <c r="C477" s="4" t="s">
        <v>157</v>
      </c>
      <c r="D477" s="2" t="s">
        <v>1089</v>
      </c>
      <c r="E477" s="13" t="s">
        <v>1090</v>
      </c>
      <c r="F477" s="2" t="s">
        <v>260</v>
      </c>
      <c r="G477" s="4" t="s">
        <v>257</v>
      </c>
      <c r="H477" s="6" t="s">
        <v>257</v>
      </c>
      <c r="I477" s="4"/>
      <c r="J477" s="7" t="s">
        <v>261</v>
      </c>
      <c r="K477" s="75"/>
      <c r="L477" s="80">
        <v>1</v>
      </c>
      <c r="M477" s="56">
        <v>0</v>
      </c>
      <c r="N477" s="86">
        <v>0.53</v>
      </c>
      <c r="O477" s="6" t="s">
        <v>155</v>
      </c>
      <c r="P477" s="2" t="s">
        <v>156</v>
      </c>
      <c r="Q477" s="200">
        <f>VLOOKUP(P477,Contingencies!$A$2:$D$7,4,FALSE)</f>
        <v>0.09</v>
      </c>
      <c r="R477" s="53">
        <f t="shared" si="1038"/>
        <v>247.85999999999999</v>
      </c>
      <c r="S477" s="67">
        <f t="shared" si="1079"/>
        <v>131.36580000000001</v>
      </c>
      <c r="T477" s="4" t="s">
        <v>1092</v>
      </c>
      <c r="U477" s="4"/>
      <c r="V477" s="4"/>
      <c r="W477" s="4"/>
      <c r="X477" s="4"/>
      <c r="Y477" s="4"/>
      <c r="Z477" s="4"/>
      <c r="AA477" s="4"/>
      <c r="AB477" s="4">
        <v>450</v>
      </c>
      <c r="AC477" s="4">
        <v>450</v>
      </c>
      <c r="AD477" s="4">
        <v>450</v>
      </c>
      <c r="AE477" s="4">
        <v>450</v>
      </c>
      <c r="AF477" s="4"/>
      <c r="AG477" s="2">
        <f t="shared" si="1080"/>
        <v>0</v>
      </c>
      <c r="AH477" s="51">
        <f t="shared" si="1091"/>
        <v>0</v>
      </c>
      <c r="AI477" s="53">
        <f t="shared" si="1039"/>
        <v>0</v>
      </c>
      <c r="AJ477" s="53">
        <f t="shared" si="1040"/>
        <v>0</v>
      </c>
      <c r="AK477" s="53">
        <f t="shared" si="1041"/>
        <v>0</v>
      </c>
      <c r="AL477" s="53">
        <f t="shared" si="1042"/>
        <v>0</v>
      </c>
      <c r="AM477" s="53">
        <f t="shared" si="1043"/>
        <v>0</v>
      </c>
      <c r="AN477" s="53">
        <f t="shared" si="1044"/>
        <v>0</v>
      </c>
      <c r="AO477" s="53">
        <f t="shared" si="1045"/>
        <v>0</v>
      </c>
      <c r="AP477" s="53">
        <f t="shared" si="1046"/>
        <v>450</v>
      </c>
      <c r="AQ477" s="53">
        <f t="shared" si="1047"/>
        <v>450</v>
      </c>
      <c r="AR477" s="53">
        <f t="shared" si="1048"/>
        <v>450</v>
      </c>
      <c r="AS477" s="53">
        <f t="shared" si="1049"/>
        <v>450</v>
      </c>
      <c r="AT477" s="53">
        <f t="shared" si="1050"/>
        <v>0</v>
      </c>
      <c r="AU477" s="10">
        <f t="shared" si="1092"/>
        <v>1800</v>
      </c>
      <c r="AV477" s="54">
        <f t="shared" si="1121"/>
        <v>954</v>
      </c>
      <c r="AW477" s="10">
        <f t="shared" si="1093"/>
        <v>2754</v>
      </c>
      <c r="AX477" s="53" cm="1">
        <f t="array" aca="1" ref="AX477" ca="1">AU477*CELL("contents",$Q477)</f>
        <v>162</v>
      </c>
      <c r="AY477" s="53" cm="1">
        <f t="array" aca="1" ref="AY477" ca="1">AV477*CELL("contents",$Q477)</f>
        <v>85.86</v>
      </c>
      <c r="AZ477" s="4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>
        <f t="shared" si="1094"/>
        <v>0</v>
      </c>
      <c r="BM477" s="51">
        <f t="shared" si="1095"/>
        <v>0</v>
      </c>
      <c r="BN477" s="53">
        <f t="shared" si="1051"/>
        <v>0</v>
      </c>
      <c r="BO477" s="53">
        <f t="shared" si="1052"/>
        <v>0</v>
      </c>
      <c r="BP477" s="53">
        <f t="shared" si="1053"/>
        <v>0</v>
      </c>
      <c r="BQ477" s="53">
        <f t="shared" si="1054"/>
        <v>0</v>
      </c>
      <c r="BR477" s="53">
        <f t="shared" si="1055"/>
        <v>0</v>
      </c>
      <c r="BS477" s="53">
        <f t="shared" si="1056"/>
        <v>0</v>
      </c>
      <c r="BT477" s="53">
        <f t="shared" si="1057"/>
        <v>0</v>
      </c>
      <c r="BU477" s="53">
        <f t="shared" si="1058"/>
        <v>0</v>
      </c>
      <c r="BV477" s="53">
        <f t="shared" si="1059"/>
        <v>0</v>
      </c>
      <c r="BW477" s="53">
        <f t="shared" si="1060"/>
        <v>0</v>
      </c>
      <c r="BX477" s="53">
        <f t="shared" si="1061"/>
        <v>0</v>
      </c>
      <c r="BY477" s="53">
        <f t="shared" si="1062"/>
        <v>0</v>
      </c>
      <c r="BZ477" s="10">
        <f t="shared" si="1096"/>
        <v>0</v>
      </c>
      <c r="CA477" s="54">
        <f t="shared" si="1097"/>
        <v>0</v>
      </c>
      <c r="CB477" s="10">
        <f t="shared" si="1098"/>
        <v>0</v>
      </c>
      <c r="CC477" s="53" cm="1">
        <f t="array" aca="1" ref="CC477" ca="1">BZ477*CELL("contents",$Q477)</f>
        <v>0</v>
      </c>
      <c r="CD477" s="53" cm="1">
        <f t="array" aca="1" ref="CD477" ca="1">CA477*CELL("contents",$Q477)</f>
        <v>0</v>
      </c>
      <c r="CE477" s="18"/>
      <c r="CF477" s="18"/>
      <c r="CG477" s="18"/>
      <c r="CH477" s="18"/>
      <c r="CI477" s="18"/>
      <c r="CJ477" s="2"/>
      <c r="CK477" s="2"/>
      <c r="CL477" s="2"/>
      <c r="CM477" s="2"/>
      <c r="CN477" s="2"/>
      <c r="CO477" s="2"/>
      <c r="CP477" s="2"/>
      <c r="CQ477" s="2">
        <f t="shared" si="1099"/>
        <v>0</v>
      </c>
      <c r="CR477" s="51">
        <f t="shared" si="1100"/>
        <v>0</v>
      </c>
      <c r="CS477" s="53">
        <f t="shared" si="1117"/>
        <v>0</v>
      </c>
      <c r="CT477" s="53">
        <f t="shared" si="1122"/>
        <v>0</v>
      </c>
      <c r="CU477" s="53">
        <f t="shared" si="1123"/>
        <v>0</v>
      </c>
      <c r="CV477" s="53">
        <f t="shared" si="1124"/>
        <v>0</v>
      </c>
      <c r="CW477" s="53">
        <f t="shared" si="1125"/>
        <v>0</v>
      </c>
      <c r="CX477" s="53">
        <f t="shared" si="1126"/>
        <v>0</v>
      </c>
      <c r="CY477" s="53">
        <f t="shared" si="1127"/>
        <v>0</v>
      </c>
      <c r="CZ477" s="53">
        <f t="shared" si="1128"/>
        <v>0</v>
      </c>
      <c r="DA477" s="53">
        <f t="shared" si="1129"/>
        <v>0</v>
      </c>
      <c r="DB477" s="53">
        <f t="shared" si="1130"/>
        <v>0</v>
      </c>
      <c r="DC477" s="53">
        <f t="shared" si="1131"/>
        <v>0</v>
      </c>
      <c r="DD477" s="53">
        <f t="shared" si="1132"/>
        <v>0</v>
      </c>
      <c r="DE477" s="10">
        <f t="shared" si="1101"/>
        <v>0</v>
      </c>
      <c r="DF477" s="54">
        <f t="shared" si="1102"/>
        <v>0</v>
      </c>
      <c r="DG477" s="10">
        <f t="shared" si="1103"/>
        <v>0</v>
      </c>
      <c r="DH477" s="53" cm="1">
        <f t="array" aca="1" ref="DH477" ca="1">DE477*CELL("contents",$Q477)</f>
        <v>0</v>
      </c>
      <c r="DI477" s="53" cm="1">
        <f t="array" aca="1" ref="DI477" ca="1">DF477*CELL("contents",$Q477)</f>
        <v>0</v>
      </c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>
        <f t="shared" si="1104"/>
        <v>0</v>
      </c>
      <c r="DW477" s="51">
        <f t="shared" si="1105"/>
        <v>0</v>
      </c>
      <c r="DX477" s="53">
        <f t="shared" si="1063"/>
        <v>0</v>
      </c>
      <c r="DY477" s="53">
        <f t="shared" si="1064"/>
        <v>0</v>
      </c>
      <c r="DZ477" s="53">
        <f t="shared" si="1065"/>
        <v>0</v>
      </c>
      <c r="EA477" s="53">
        <f t="shared" si="1066"/>
        <v>0</v>
      </c>
      <c r="EB477" s="53">
        <f t="shared" si="1067"/>
        <v>0</v>
      </c>
      <c r="EC477" s="53">
        <f t="shared" si="1068"/>
        <v>0</v>
      </c>
      <c r="ED477" s="53">
        <f t="shared" si="1069"/>
        <v>0</v>
      </c>
      <c r="EE477" s="53">
        <f t="shared" si="1070"/>
        <v>0</v>
      </c>
      <c r="EF477" s="53">
        <f t="shared" si="1071"/>
        <v>0</v>
      </c>
      <c r="EG477" s="53">
        <f t="shared" si="1072"/>
        <v>0</v>
      </c>
      <c r="EH477" s="53">
        <f t="shared" si="1073"/>
        <v>0</v>
      </c>
      <c r="EI477" s="53">
        <f t="shared" si="1074"/>
        <v>0</v>
      </c>
      <c r="EJ477" s="10">
        <f t="shared" si="1106"/>
        <v>0</v>
      </c>
      <c r="EK477" s="54">
        <f t="shared" si="1107"/>
        <v>0</v>
      </c>
      <c r="EL477" s="10">
        <f t="shared" si="1108"/>
        <v>0</v>
      </c>
      <c r="EM477" s="53" cm="1">
        <f t="array" aca="1" ref="EM477" ca="1">EJ477*CELL("contents",$Q477)</f>
        <v>0</v>
      </c>
      <c r="EN477" s="53" cm="1">
        <f t="array" aca="1" ref="EN477" ca="1">EK477*CELL("contents",$Q477)</f>
        <v>0</v>
      </c>
      <c r="EO477" s="11">
        <f t="shared" si="1118"/>
        <v>2754</v>
      </c>
      <c r="EP477" s="2">
        <v>1</v>
      </c>
      <c r="EQ477" s="2">
        <f t="shared" ref="EQ477:ET477" si="1144">EP477*1.0215</f>
        <v>1.0215000000000001</v>
      </c>
      <c r="ER477" s="2">
        <f t="shared" si="1144"/>
        <v>1.0434622500000001</v>
      </c>
      <c r="ES477" s="2">
        <f t="shared" si="1144"/>
        <v>1.0658966883750003</v>
      </c>
      <c r="ET477" s="2">
        <f t="shared" si="1144"/>
        <v>1.0888134671750629</v>
      </c>
      <c r="EU477" s="53">
        <f t="shared" si="1076"/>
        <v>0</v>
      </c>
      <c r="EV477" s="53">
        <f t="shared" si="1120"/>
        <v>0</v>
      </c>
      <c r="EW477" s="69">
        <f t="shared" si="1077"/>
        <v>0</v>
      </c>
      <c r="EX477" s="69">
        <f t="shared" si="1078"/>
        <v>0</v>
      </c>
      <c r="EY477" s="9">
        <f t="shared" si="1114"/>
        <v>0</v>
      </c>
      <c r="EZ477" s="9">
        <f t="shared" si="1110"/>
        <v>0</v>
      </c>
      <c r="FA477" s="9">
        <f t="shared" si="1111"/>
        <v>0</v>
      </c>
      <c r="FB477" s="9">
        <f t="shared" si="1112"/>
        <v>0</v>
      </c>
      <c r="FC477" t="s">
        <v>1545</v>
      </c>
    </row>
    <row r="478" spans="1:159" ht="25.5" x14ac:dyDescent="0.25">
      <c r="A478" s="2">
        <v>1.2</v>
      </c>
      <c r="B478" s="2" t="s">
        <v>1088</v>
      </c>
      <c r="C478" s="4" t="s">
        <v>147</v>
      </c>
      <c r="D478" s="2" t="s">
        <v>1089</v>
      </c>
      <c r="E478" s="13" t="s">
        <v>1090</v>
      </c>
      <c r="F478" s="2"/>
      <c r="G478" s="4" t="s">
        <v>347</v>
      </c>
      <c r="H478" s="6" t="s">
        <v>347</v>
      </c>
      <c r="I478" s="4"/>
      <c r="J478" s="4" t="s">
        <v>154</v>
      </c>
      <c r="K478" s="75"/>
      <c r="L478" s="80">
        <v>1</v>
      </c>
      <c r="M478" s="56">
        <v>0</v>
      </c>
      <c r="N478" s="86">
        <v>0.53</v>
      </c>
      <c r="O478" s="6" t="s">
        <v>155</v>
      </c>
      <c r="P478" s="2" t="s">
        <v>356</v>
      </c>
      <c r="Q478" s="200">
        <f>VLOOKUP(P478,Contingencies!$A$2:$D$7,4,FALSE)</f>
        <v>0.35</v>
      </c>
      <c r="R478" s="53">
        <f t="shared" si="1038"/>
        <v>1190</v>
      </c>
      <c r="S478" s="67">
        <f t="shared" si="1079"/>
        <v>0</v>
      </c>
      <c r="T478" s="4" t="s">
        <v>1093</v>
      </c>
      <c r="U478" s="4"/>
      <c r="V478" s="4"/>
      <c r="W478" s="4"/>
      <c r="X478" s="4"/>
      <c r="Y478" s="4"/>
      <c r="Z478" s="4"/>
      <c r="AA478" s="4"/>
      <c r="AB478" s="4">
        <v>1700</v>
      </c>
      <c r="AC478" s="4"/>
      <c r="AD478" s="4">
        <v>1700</v>
      </c>
      <c r="AE478" s="4"/>
      <c r="AF478" s="4"/>
      <c r="AG478" s="2">
        <f t="shared" si="1080"/>
        <v>0</v>
      </c>
      <c r="AH478" s="51">
        <f t="shared" si="1091"/>
        <v>0</v>
      </c>
      <c r="AI478" s="53">
        <f t="shared" si="1039"/>
        <v>0</v>
      </c>
      <c r="AJ478" s="53">
        <f t="shared" si="1040"/>
        <v>0</v>
      </c>
      <c r="AK478" s="53">
        <f t="shared" si="1041"/>
        <v>0</v>
      </c>
      <c r="AL478" s="53">
        <f t="shared" si="1042"/>
        <v>0</v>
      </c>
      <c r="AM478" s="53">
        <f t="shared" si="1043"/>
        <v>0</v>
      </c>
      <c r="AN478" s="53">
        <f t="shared" si="1044"/>
        <v>0</v>
      </c>
      <c r="AO478" s="53">
        <f t="shared" si="1045"/>
        <v>0</v>
      </c>
      <c r="AP478" s="53">
        <f t="shared" si="1046"/>
        <v>1700</v>
      </c>
      <c r="AQ478" s="53">
        <f t="shared" si="1047"/>
        <v>0</v>
      </c>
      <c r="AR478" s="53">
        <f t="shared" si="1048"/>
        <v>1700</v>
      </c>
      <c r="AS478" s="53">
        <f t="shared" si="1049"/>
        <v>0</v>
      </c>
      <c r="AT478" s="53">
        <f t="shared" si="1050"/>
        <v>0</v>
      </c>
      <c r="AU478" s="10">
        <f t="shared" si="1092"/>
        <v>3400</v>
      </c>
      <c r="AV478" s="54">
        <f t="shared" si="1121"/>
        <v>0</v>
      </c>
      <c r="AW478" s="10">
        <f t="shared" si="1093"/>
        <v>3400</v>
      </c>
      <c r="AX478" s="53" cm="1">
        <f t="array" aca="1" ref="AX478" ca="1">AU478*CELL("contents",$Q478)</f>
        <v>1190</v>
      </c>
      <c r="AY478" s="53" cm="1">
        <f t="array" aca="1" ref="AY478" ca="1">AV478*CELL("contents",$Q478)</f>
        <v>0</v>
      </c>
      <c r="AZ478" s="4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>
        <f t="shared" si="1094"/>
        <v>0</v>
      </c>
      <c r="BM478" s="51">
        <f t="shared" si="1095"/>
        <v>0</v>
      </c>
      <c r="BN478" s="53">
        <f t="shared" si="1051"/>
        <v>0</v>
      </c>
      <c r="BO478" s="53">
        <f t="shared" si="1052"/>
        <v>0</v>
      </c>
      <c r="BP478" s="53">
        <f t="shared" si="1053"/>
        <v>0</v>
      </c>
      <c r="BQ478" s="53">
        <f t="shared" si="1054"/>
        <v>0</v>
      </c>
      <c r="BR478" s="53">
        <f t="shared" si="1055"/>
        <v>0</v>
      </c>
      <c r="BS478" s="53">
        <f t="shared" si="1056"/>
        <v>0</v>
      </c>
      <c r="BT478" s="53">
        <f t="shared" si="1057"/>
        <v>0</v>
      </c>
      <c r="BU478" s="53">
        <f t="shared" si="1058"/>
        <v>0</v>
      </c>
      <c r="BV478" s="53">
        <f t="shared" si="1059"/>
        <v>0</v>
      </c>
      <c r="BW478" s="53">
        <f t="shared" si="1060"/>
        <v>0</v>
      </c>
      <c r="BX478" s="53">
        <f t="shared" si="1061"/>
        <v>0</v>
      </c>
      <c r="BY478" s="53">
        <f t="shared" si="1062"/>
        <v>0</v>
      </c>
      <c r="BZ478" s="10">
        <f t="shared" si="1096"/>
        <v>0</v>
      </c>
      <c r="CA478" s="54">
        <f t="shared" si="1097"/>
        <v>0</v>
      </c>
      <c r="CB478" s="10">
        <f t="shared" si="1098"/>
        <v>0</v>
      </c>
      <c r="CC478" s="53" cm="1">
        <f t="array" aca="1" ref="CC478" ca="1">BZ478*CELL("contents",$Q478)</f>
        <v>0</v>
      </c>
      <c r="CD478" s="53" cm="1">
        <f t="array" aca="1" ref="CD478" ca="1">CA478*CELL("contents",$Q478)</f>
        <v>0</v>
      </c>
      <c r="CE478" s="18"/>
      <c r="CF478" s="18"/>
      <c r="CG478" s="18"/>
      <c r="CH478" s="18"/>
      <c r="CI478" s="18"/>
      <c r="CJ478" s="2"/>
      <c r="CK478" s="2"/>
      <c r="CL478" s="2"/>
      <c r="CM478" s="2"/>
      <c r="CN478" s="2"/>
      <c r="CO478" s="2"/>
      <c r="CP478" s="2"/>
      <c r="CQ478" s="2">
        <f t="shared" si="1099"/>
        <v>0</v>
      </c>
      <c r="CR478" s="51">
        <f t="shared" si="1100"/>
        <v>0</v>
      </c>
      <c r="CS478" s="53">
        <f t="shared" si="1117"/>
        <v>0</v>
      </c>
      <c r="CT478" s="53">
        <f t="shared" si="1122"/>
        <v>0</v>
      </c>
      <c r="CU478" s="53">
        <f t="shared" si="1123"/>
        <v>0</v>
      </c>
      <c r="CV478" s="53">
        <f t="shared" si="1124"/>
        <v>0</v>
      </c>
      <c r="CW478" s="53">
        <f t="shared" si="1125"/>
        <v>0</v>
      </c>
      <c r="CX478" s="53">
        <f t="shared" si="1126"/>
        <v>0</v>
      </c>
      <c r="CY478" s="53">
        <f t="shared" si="1127"/>
        <v>0</v>
      </c>
      <c r="CZ478" s="53">
        <f t="shared" si="1128"/>
        <v>0</v>
      </c>
      <c r="DA478" s="53">
        <f t="shared" si="1129"/>
        <v>0</v>
      </c>
      <c r="DB478" s="53">
        <f t="shared" si="1130"/>
        <v>0</v>
      </c>
      <c r="DC478" s="53">
        <f t="shared" si="1131"/>
        <v>0</v>
      </c>
      <c r="DD478" s="53">
        <f t="shared" si="1132"/>
        <v>0</v>
      </c>
      <c r="DE478" s="10">
        <f t="shared" si="1101"/>
        <v>0</v>
      </c>
      <c r="DF478" s="54">
        <f t="shared" si="1102"/>
        <v>0</v>
      </c>
      <c r="DG478" s="10">
        <f t="shared" si="1103"/>
        <v>0</v>
      </c>
      <c r="DH478" s="53" cm="1">
        <f t="array" aca="1" ref="DH478" ca="1">DE478*CELL("contents",$Q478)</f>
        <v>0</v>
      </c>
      <c r="DI478" s="53" cm="1">
        <f t="array" aca="1" ref="DI478" ca="1">DF478*CELL("contents",$Q478)</f>
        <v>0</v>
      </c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>
        <f t="shared" si="1104"/>
        <v>0</v>
      </c>
      <c r="DW478" s="51">
        <f t="shared" si="1105"/>
        <v>0</v>
      </c>
      <c r="DX478" s="53">
        <f t="shared" si="1063"/>
        <v>0</v>
      </c>
      <c r="DY478" s="53">
        <f t="shared" si="1064"/>
        <v>0</v>
      </c>
      <c r="DZ478" s="53">
        <f t="shared" si="1065"/>
        <v>0</v>
      </c>
      <c r="EA478" s="53">
        <f t="shared" si="1066"/>
        <v>0</v>
      </c>
      <c r="EB478" s="53">
        <f t="shared" si="1067"/>
        <v>0</v>
      </c>
      <c r="EC478" s="53">
        <f t="shared" si="1068"/>
        <v>0</v>
      </c>
      <c r="ED478" s="53">
        <f t="shared" si="1069"/>
        <v>0</v>
      </c>
      <c r="EE478" s="53">
        <f t="shared" si="1070"/>
        <v>0</v>
      </c>
      <c r="EF478" s="53">
        <f t="shared" si="1071"/>
        <v>0</v>
      </c>
      <c r="EG478" s="53">
        <f t="shared" si="1072"/>
        <v>0</v>
      </c>
      <c r="EH478" s="53">
        <f t="shared" si="1073"/>
        <v>0</v>
      </c>
      <c r="EI478" s="53">
        <f t="shared" si="1074"/>
        <v>0</v>
      </c>
      <c r="EJ478" s="10">
        <f t="shared" si="1106"/>
        <v>0</v>
      </c>
      <c r="EK478" s="54">
        <f t="shared" si="1107"/>
        <v>0</v>
      </c>
      <c r="EL478" s="10">
        <f t="shared" si="1108"/>
        <v>0</v>
      </c>
      <c r="EM478" s="53" cm="1">
        <f t="array" aca="1" ref="EM478" ca="1">EJ478*CELL("contents",$Q478)</f>
        <v>0</v>
      </c>
      <c r="EN478" s="53" cm="1">
        <f t="array" aca="1" ref="EN478" ca="1">EK478*CELL("contents",$Q478)</f>
        <v>0</v>
      </c>
      <c r="EO478" s="11">
        <f t="shared" si="1118"/>
        <v>3400</v>
      </c>
      <c r="EP478" s="2">
        <v>1</v>
      </c>
      <c r="EQ478" s="2">
        <f t="shared" ref="EQ478:ET478" si="1145">EP478*1.0215</f>
        <v>1.0215000000000001</v>
      </c>
      <c r="ER478" s="2">
        <f t="shared" si="1145"/>
        <v>1.0434622500000001</v>
      </c>
      <c r="ES478" s="2">
        <f t="shared" si="1145"/>
        <v>1.0658966883750003</v>
      </c>
      <c r="ET478" s="2">
        <f t="shared" si="1145"/>
        <v>1.0888134671750629</v>
      </c>
      <c r="EU478" s="53">
        <f t="shared" si="1076"/>
        <v>0</v>
      </c>
      <c r="EV478" s="53">
        <f t="shared" si="1120"/>
        <v>0</v>
      </c>
      <c r="EW478" s="69">
        <f t="shared" si="1077"/>
        <v>0</v>
      </c>
      <c r="EX478" s="69">
        <f t="shared" si="1078"/>
        <v>0</v>
      </c>
      <c r="EY478" s="9">
        <f t="shared" si="1114"/>
        <v>0</v>
      </c>
      <c r="EZ478" s="9">
        <f t="shared" si="1110"/>
        <v>0</v>
      </c>
      <c r="FA478" s="9">
        <f t="shared" si="1111"/>
        <v>0</v>
      </c>
      <c r="FB478" s="9">
        <f t="shared" si="1112"/>
        <v>0</v>
      </c>
      <c r="FC478" t="s">
        <v>1545</v>
      </c>
    </row>
    <row r="479" spans="1:159" ht="25.5" x14ac:dyDescent="0.25">
      <c r="A479" s="2">
        <v>1.2</v>
      </c>
      <c r="B479" s="2" t="s">
        <v>1094</v>
      </c>
      <c r="C479" s="4" t="s">
        <v>157</v>
      </c>
      <c r="D479" s="2" t="s">
        <v>1095</v>
      </c>
      <c r="E479" s="21" t="s">
        <v>1096</v>
      </c>
      <c r="F479" s="2" t="s">
        <v>1087</v>
      </c>
      <c r="G479" s="4" t="s">
        <v>151</v>
      </c>
      <c r="H479" s="6" t="s">
        <v>163</v>
      </c>
      <c r="I479" s="4" t="s">
        <v>348</v>
      </c>
      <c r="J479" s="7" t="s">
        <v>154</v>
      </c>
      <c r="K479" s="75">
        <v>115</v>
      </c>
      <c r="L479" s="81">
        <v>115</v>
      </c>
      <c r="M479" s="56">
        <v>0</v>
      </c>
      <c r="N479" s="86">
        <v>0</v>
      </c>
      <c r="O479" s="6" t="s">
        <v>155</v>
      </c>
      <c r="P479" s="2" t="s">
        <v>352</v>
      </c>
      <c r="Q479" s="200">
        <f>VLOOKUP(P479,Contingencies!$A$2:$D$7,4,FALSE)</f>
        <v>0.2</v>
      </c>
      <c r="R479" s="53">
        <f t="shared" si="1038"/>
        <v>959.98527000000013</v>
      </c>
      <c r="S479" s="67">
        <f t="shared" si="1079"/>
        <v>0</v>
      </c>
      <c r="T479" s="4" t="s">
        <v>1097</v>
      </c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>
        <f t="shared" si="1080"/>
        <v>0</v>
      </c>
      <c r="AH479" s="51">
        <f t="shared" si="1091"/>
        <v>0</v>
      </c>
      <c r="AI479" s="53">
        <f t="shared" si="1039"/>
        <v>0</v>
      </c>
      <c r="AJ479" s="53">
        <f t="shared" si="1040"/>
        <v>0</v>
      </c>
      <c r="AK479" s="53">
        <f t="shared" si="1041"/>
        <v>0</v>
      </c>
      <c r="AL479" s="53">
        <f t="shared" si="1042"/>
        <v>0</v>
      </c>
      <c r="AM479" s="53">
        <f t="shared" si="1043"/>
        <v>0</v>
      </c>
      <c r="AN479" s="53">
        <f t="shared" si="1044"/>
        <v>0</v>
      </c>
      <c r="AO479" s="53">
        <f t="shared" si="1045"/>
        <v>0</v>
      </c>
      <c r="AP479" s="53">
        <f t="shared" si="1046"/>
        <v>0</v>
      </c>
      <c r="AQ479" s="53">
        <f t="shared" si="1047"/>
        <v>0</v>
      </c>
      <c r="AR479" s="53">
        <f t="shared" si="1048"/>
        <v>0</v>
      </c>
      <c r="AS479" s="53">
        <f t="shared" si="1049"/>
        <v>0</v>
      </c>
      <c r="AT479" s="53">
        <f t="shared" si="1050"/>
        <v>0</v>
      </c>
      <c r="AU479" s="10">
        <f t="shared" si="1092"/>
        <v>0</v>
      </c>
      <c r="AV479" s="54">
        <f t="shared" si="1121"/>
        <v>0</v>
      </c>
      <c r="AW479" s="10">
        <f t="shared" si="1093"/>
        <v>0</v>
      </c>
      <c r="AX479" s="53" cm="1">
        <f t="array" aca="1" ref="AX479" ca="1">AU479*CELL("contents",$Q479)</f>
        <v>0</v>
      </c>
      <c r="AY479" s="53" cm="1">
        <f t="array" aca="1" ref="AY479" ca="1">AV479*CELL("contents",$Q479)</f>
        <v>0</v>
      </c>
      <c r="AZ479" s="4"/>
      <c r="BA479" s="4"/>
      <c r="BB479" s="4"/>
      <c r="BC479" s="4"/>
      <c r="BD479" s="4"/>
      <c r="BE479" s="4"/>
      <c r="BF479" s="4"/>
      <c r="BG479" s="4">
        <v>20</v>
      </c>
      <c r="BH479" s="4">
        <v>20</v>
      </c>
      <c r="BI479" s="4"/>
      <c r="BJ479" s="2"/>
      <c r="BK479" s="2"/>
      <c r="BL479" s="2">
        <f t="shared" si="1094"/>
        <v>40</v>
      </c>
      <c r="BM479" s="51">
        <f t="shared" si="1095"/>
        <v>0.26666666666666666</v>
      </c>
      <c r="BN479" s="53">
        <f t="shared" si="1051"/>
        <v>0</v>
      </c>
      <c r="BO479" s="53">
        <f t="shared" si="1052"/>
        <v>0</v>
      </c>
      <c r="BP479" s="53">
        <f t="shared" si="1053"/>
        <v>0</v>
      </c>
      <c r="BQ479" s="53">
        <f t="shared" si="1054"/>
        <v>0</v>
      </c>
      <c r="BR479" s="53">
        <f t="shared" si="1055"/>
        <v>0</v>
      </c>
      <c r="BS479" s="53">
        <f t="shared" si="1056"/>
        <v>0</v>
      </c>
      <c r="BT479" s="53">
        <f t="shared" si="1057"/>
        <v>0</v>
      </c>
      <c r="BU479" s="53">
        <f t="shared" si="1058"/>
        <v>2399.9631750000003</v>
      </c>
      <c r="BV479" s="53">
        <f t="shared" si="1059"/>
        <v>2399.9631750000003</v>
      </c>
      <c r="BW479" s="53">
        <f t="shared" si="1060"/>
        <v>0</v>
      </c>
      <c r="BX479" s="53">
        <f t="shared" si="1061"/>
        <v>0</v>
      </c>
      <c r="BY479" s="53">
        <f t="shared" si="1062"/>
        <v>0</v>
      </c>
      <c r="BZ479" s="10">
        <f t="shared" si="1096"/>
        <v>4799.9263500000006</v>
      </c>
      <c r="CA479" s="54">
        <f t="shared" si="1097"/>
        <v>0</v>
      </c>
      <c r="CB479" s="10">
        <f t="shared" si="1098"/>
        <v>4799.9263500000006</v>
      </c>
      <c r="CC479" s="53" cm="1">
        <f t="array" aca="1" ref="CC479" ca="1">BZ479*CELL("contents",$Q479)</f>
        <v>959.98527000000013</v>
      </c>
      <c r="CD479" s="53" cm="1">
        <f t="array" aca="1" ref="CD479" ca="1">CA479*CELL("contents",$Q479)</f>
        <v>0</v>
      </c>
      <c r="CE479" s="18"/>
      <c r="CF479" s="18"/>
      <c r="CG479" s="18"/>
      <c r="CH479" s="18"/>
      <c r="CI479" s="18"/>
      <c r="CJ479" s="2"/>
      <c r="CK479" s="2"/>
      <c r="CL479" s="2"/>
      <c r="CM479" s="2"/>
      <c r="CN479" s="2"/>
      <c r="CO479" s="2"/>
      <c r="CP479" s="2"/>
      <c r="CQ479" s="2">
        <f t="shared" si="1099"/>
        <v>0</v>
      </c>
      <c r="CR479" s="51">
        <f t="shared" si="1100"/>
        <v>0</v>
      </c>
      <c r="CS479" s="53">
        <f t="shared" si="1117"/>
        <v>0</v>
      </c>
      <c r="CT479" s="53">
        <f t="shared" si="1122"/>
        <v>0</v>
      </c>
      <c r="CU479" s="53">
        <f t="shared" si="1123"/>
        <v>0</v>
      </c>
      <c r="CV479" s="53">
        <f t="shared" si="1124"/>
        <v>0</v>
      </c>
      <c r="CW479" s="53">
        <f t="shared" si="1125"/>
        <v>0</v>
      </c>
      <c r="CX479" s="53">
        <f t="shared" si="1126"/>
        <v>0</v>
      </c>
      <c r="CY479" s="53">
        <f t="shared" si="1127"/>
        <v>0</v>
      </c>
      <c r="CZ479" s="53">
        <f t="shared" si="1128"/>
        <v>0</v>
      </c>
      <c r="DA479" s="53">
        <f t="shared" si="1129"/>
        <v>0</v>
      </c>
      <c r="DB479" s="53">
        <f t="shared" si="1130"/>
        <v>0</v>
      </c>
      <c r="DC479" s="53">
        <f t="shared" si="1131"/>
        <v>0</v>
      </c>
      <c r="DD479" s="53">
        <f t="shared" si="1132"/>
        <v>0</v>
      </c>
      <c r="DE479" s="10">
        <f t="shared" si="1101"/>
        <v>0</v>
      </c>
      <c r="DF479" s="54">
        <f t="shared" si="1102"/>
        <v>0</v>
      </c>
      <c r="DG479" s="10">
        <f t="shared" si="1103"/>
        <v>0</v>
      </c>
      <c r="DH479" s="53" cm="1">
        <f t="array" aca="1" ref="DH479" ca="1">DE479*CELL("contents",$Q479)</f>
        <v>0</v>
      </c>
      <c r="DI479" s="53" cm="1">
        <f t="array" aca="1" ref="DI479" ca="1">DF479*CELL("contents",$Q479)</f>
        <v>0</v>
      </c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>
        <f t="shared" si="1104"/>
        <v>0</v>
      </c>
      <c r="DW479" s="51">
        <f t="shared" si="1105"/>
        <v>0</v>
      </c>
      <c r="DX479" s="53">
        <f t="shared" si="1063"/>
        <v>0</v>
      </c>
      <c r="DY479" s="53">
        <f t="shared" si="1064"/>
        <v>0</v>
      </c>
      <c r="DZ479" s="53">
        <f t="shared" si="1065"/>
        <v>0</v>
      </c>
      <c r="EA479" s="53">
        <f t="shared" si="1066"/>
        <v>0</v>
      </c>
      <c r="EB479" s="53">
        <f t="shared" si="1067"/>
        <v>0</v>
      </c>
      <c r="EC479" s="53">
        <f t="shared" si="1068"/>
        <v>0</v>
      </c>
      <c r="ED479" s="53">
        <f t="shared" si="1069"/>
        <v>0</v>
      </c>
      <c r="EE479" s="53">
        <f t="shared" si="1070"/>
        <v>0</v>
      </c>
      <c r="EF479" s="53">
        <f t="shared" si="1071"/>
        <v>0</v>
      </c>
      <c r="EG479" s="53">
        <f t="shared" si="1072"/>
        <v>0</v>
      </c>
      <c r="EH479" s="53">
        <f t="shared" si="1073"/>
        <v>0</v>
      </c>
      <c r="EI479" s="53">
        <f t="shared" si="1074"/>
        <v>0</v>
      </c>
      <c r="EJ479" s="10">
        <f t="shared" si="1106"/>
        <v>0</v>
      </c>
      <c r="EK479" s="54">
        <f t="shared" si="1107"/>
        <v>0</v>
      </c>
      <c r="EL479" s="10">
        <f t="shared" si="1108"/>
        <v>0</v>
      </c>
      <c r="EM479" s="53" cm="1">
        <f t="array" aca="1" ref="EM479" ca="1">EJ479*CELL("contents",$Q479)</f>
        <v>0</v>
      </c>
      <c r="EN479" s="53" cm="1">
        <f t="array" aca="1" ref="EN479" ca="1">EK479*CELL("contents",$Q479)</f>
        <v>0</v>
      </c>
      <c r="EO479" s="11">
        <f t="shared" si="1118"/>
        <v>4799.9263500000006</v>
      </c>
      <c r="EP479" s="2">
        <v>1</v>
      </c>
      <c r="EQ479" s="2">
        <f t="shared" ref="EQ479:ET479" si="1146">EP479*1.0215</f>
        <v>1.0215000000000001</v>
      </c>
      <c r="ER479" s="2">
        <f t="shared" si="1146"/>
        <v>1.0434622500000001</v>
      </c>
      <c r="ES479" s="2">
        <f t="shared" si="1146"/>
        <v>1.0658966883750003</v>
      </c>
      <c r="ET479" s="2">
        <f t="shared" si="1146"/>
        <v>1.0888134671750629</v>
      </c>
      <c r="EU479" s="53">
        <f t="shared" si="1076"/>
        <v>0</v>
      </c>
      <c r="EV479" s="53">
        <f t="shared" si="1120"/>
        <v>4799.9263500000006</v>
      </c>
      <c r="EW479" s="69">
        <f t="shared" si="1077"/>
        <v>0</v>
      </c>
      <c r="EX479" s="69">
        <f t="shared" si="1078"/>
        <v>0</v>
      </c>
      <c r="EY479" s="9">
        <f t="shared" si="1114"/>
        <v>0</v>
      </c>
      <c r="EZ479" s="9">
        <f t="shared" si="1110"/>
        <v>0</v>
      </c>
      <c r="FA479" s="9">
        <f t="shared" si="1111"/>
        <v>0</v>
      </c>
      <c r="FB479" s="9">
        <f t="shared" si="1112"/>
        <v>0</v>
      </c>
      <c r="FC479" t="s">
        <v>1545</v>
      </c>
    </row>
    <row r="480" spans="1:159" x14ac:dyDescent="0.25">
      <c r="A480" s="2">
        <v>1.2</v>
      </c>
      <c r="B480" s="2" t="s">
        <v>1098</v>
      </c>
      <c r="C480" s="4" t="s">
        <v>147</v>
      </c>
      <c r="D480" s="2" t="s">
        <v>1099</v>
      </c>
      <c r="E480" s="21" t="s">
        <v>1100</v>
      </c>
      <c r="F480" s="2"/>
      <c r="G480" s="4" t="s">
        <v>347</v>
      </c>
      <c r="H480" s="6" t="s">
        <v>347</v>
      </c>
      <c r="I480" s="4"/>
      <c r="J480" s="4" t="s">
        <v>268</v>
      </c>
      <c r="K480" s="75"/>
      <c r="L480" s="80">
        <v>1</v>
      </c>
      <c r="M480" s="56">
        <v>0</v>
      </c>
      <c r="N480" s="86">
        <v>0.53</v>
      </c>
      <c r="O480" s="6" t="s">
        <v>155</v>
      </c>
      <c r="P480" s="2" t="s">
        <v>173</v>
      </c>
      <c r="Q480" s="200">
        <f>VLOOKUP(P480,Contingencies!$A$2:$D$7,4,FALSE)</f>
        <v>0.125</v>
      </c>
      <c r="R480" s="53">
        <f t="shared" si="1038"/>
        <v>13099.5</v>
      </c>
      <c r="S480" s="67">
        <f t="shared" si="1079"/>
        <v>0</v>
      </c>
      <c r="T480" s="4" t="s">
        <v>1101</v>
      </c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>
        <f t="shared" si="1080"/>
        <v>0</v>
      </c>
      <c r="AH480" s="51">
        <f t="shared" si="1091"/>
        <v>0</v>
      </c>
      <c r="AI480" s="53">
        <f t="shared" si="1039"/>
        <v>0</v>
      </c>
      <c r="AJ480" s="53">
        <f t="shared" si="1040"/>
        <v>0</v>
      </c>
      <c r="AK480" s="53">
        <f t="shared" si="1041"/>
        <v>0</v>
      </c>
      <c r="AL480" s="53">
        <f t="shared" si="1042"/>
        <v>0</v>
      </c>
      <c r="AM480" s="53">
        <f t="shared" si="1043"/>
        <v>0</v>
      </c>
      <c r="AN480" s="53">
        <f t="shared" si="1044"/>
        <v>0</v>
      </c>
      <c r="AO480" s="53">
        <f t="shared" si="1045"/>
        <v>0</v>
      </c>
      <c r="AP480" s="53">
        <f t="shared" si="1046"/>
        <v>0</v>
      </c>
      <c r="AQ480" s="53">
        <f t="shared" si="1047"/>
        <v>0</v>
      </c>
      <c r="AR480" s="53">
        <f t="shared" si="1048"/>
        <v>0</v>
      </c>
      <c r="AS480" s="53">
        <f t="shared" si="1049"/>
        <v>0</v>
      </c>
      <c r="AT480" s="53">
        <f t="shared" si="1050"/>
        <v>0</v>
      </c>
      <c r="AU480" s="10">
        <f t="shared" si="1092"/>
        <v>0</v>
      </c>
      <c r="AV480" s="54">
        <f t="shared" si="1121"/>
        <v>0</v>
      </c>
      <c r="AW480" s="10">
        <f t="shared" si="1093"/>
        <v>0</v>
      </c>
      <c r="AX480" s="53" cm="1">
        <f t="array" aca="1" ref="AX480" ca="1">AU480*CELL("contents",$Q480)</f>
        <v>0</v>
      </c>
      <c r="AY480" s="53" cm="1">
        <f t="array" aca="1" ref="AY480" ca="1">AV480*CELL("contents",$Q480)</f>
        <v>0</v>
      </c>
      <c r="AZ480" s="2"/>
      <c r="BA480" s="2"/>
      <c r="BB480" s="2"/>
      <c r="BC480" s="2"/>
      <c r="BD480" s="4">
        <v>34932</v>
      </c>
      <c r="BE480" s="4">
        <v>34932</v>
      </c>
      <c r="BF480" s="4">
        <v>34932</v>
      </c>
      <c r="BG480" s="2"/>
      <c r="BH480" s="2"/>
      <c r="BI480" s="2"/>
      <c r="BJ480" s="2"/>
      <c r="BK480" s="2"/>
      <c r="BL480" s="2">
        <f t="shared" si="1094"/>
        <v>0</v>
      </c>
      <c r="BM480" s="51">
        <f t="shared" si="1095"/>
        <v>0</v>
      </c>
      <c r="BN480" s="53">
        <f t="shared" si="1051"/>
        <v>0</v>
      </c>
      <c r="BO480" s="53">
        <f t="shared" si="1052"/>
        <v>0</v>
      </c>
      <c r="BP480" s="53">
        <f t="shared" si="1053"/>
        <v>0</v>
      </c>
      <c r="BQ480" s="53">
        <f t="shared" si="1054"/>
        <v>0</v>
      </c>
      <c r="BR480" s="53">
        <f t="shared" si="1055"/>
        <v>34932</v>
      </c>
      <c r="BS480" s="53">
        <f t="shared" si="1056"/>
        <v>34932</v>
      </c>
      <c r="BT480" s="53">
        <f t="shared" si="1057"/>
        <v>34932</v>
      </c>
      <c r="BU480" s="53">
        <f t="shared" si="1058"/>
        <v>0</v>
      </c>
      <c r="BV480" s="53">
        <f t="shared" si="1059"/>
        <v>0</v>
      </c>
      <c r="BW480" s="53">
        <f t="shared" si="1060"/>
        <v>0</v>
      </c>
      <c r="BX480" s="53">
        <f t="shared" si="1061"/>
        <v>0</v>
      </c>
      <c r="BY480" s="53">
        <f t="shared" si="1062"/>
        <v>0</v>
      </c>
      <c r="BZ480" s="10">
        <f t="shared" si="1096"/>
        <v>104796</v>
      </c>
      <c r="CA480" s="54">
        <f t="shared" si="1097"/>
        <v>0</v>
      </c>
      <c r="CB480" s="10">
        <f t="shared" si="1098"/>
        <v>104796</v>
      </c>
      <c r="CC480" s="53" cm="1">
        <f t="array" aca="1" ref="CC480" ca="1">BZ480*CELL("contents",$Q480)</f>
        <v>13099.5</v>
      </c>
      <c r="CD480" s="53" cm="1">
        <f t="array" aca="1" ref="CD480" ca="1">CA480*CELL("contents",$Q480)</f>
        <v>0</v>
      </c>
      <c r="CE480" s="18"/>
      <c r="CF480" s="18"/>
      <c r="CG480" s="18"/>
      <c r="CH480" s="18"/>
      <c r="CI480" s="18"/>
      <c r="CJ480" s="2"/>
      <c r="CK480" s="2"/>
      <c r="CL480" s="2"/>
      <c r="CM480" s="2"/>
      <c r="CN480" s="2"/>
      <c r="CO480" s="2"/>
      <c r="CP480" s="2"/>
      <c r="CQ480" s="2">
        <f t="shared" si="1099"/>
        <v>0</v>
      </c>
      <c r="CR480" s="51">
        <f t="shared" si="1100"/>
        <v>0</v>
      </c>
      <c r="CS480" s="53">
        <f t="shared" si="1117"/>
        <v>0</v>
      </c>
      <c r="CT480" s="53">
        <f t="shared" si="1122"/>
        <v>0</v>
      </c>
      <c r="CU480" s="53">
        <f t="shared" si="1123"/>
        <v>0</v>
      </c>
      <c r="CV480" s="53">
        <f t="shared" si="1124"/>
        <v>0</v>
      </c>
      <c r="CW480" s="53">
        <f t="shared" si="1125"/>
        <v>0</v>
      </c>
      <c r="CX480" s="53">
        <f t="shared" si="1126"/>
        <v>0</v>
      </c>
      <c r="CY480" s="53">
        <f t="shared" si="1127"/>
        <v>0</v>
      </c>
      <c r="CZ480" s="53">
        <f t="shared" si="1128"/>
        <v>0</v>
      </c>
      <c r="DA480" s="53">
        <f t="shared" si="1129"/>
        <v>0</v>
      </c>
      <c r="DB480" s="53">
        <f t="shared" si="1130"/>
        <v>0</v>
      </c>
      <c r="DC480" s="53">
        <f t="shared" si="1131"/>
        <v>0</v>
      </c>
      <c r="DD480" s="53">
        <f t="shared" si="1132"/>
        <v>0</v>
      </c>
      <c r="DE480" s="10">
        <f t="shared" si="1101"/>
        <v>0</v>
      </c>
      <c r="DF480" s="54">
        <f t="shared" si="1102"/>
        <v>0</v>
      </c>
      <c r="DG480" s="10">
        <f t="shared" si="1103"/>
        <v>0</v>
      </c>
      <c r="DH480" s="53" cm="1">
        <f t="array" aca="1" ref="DH480" ca="1">DE480*CELL("contents",$Q480)</f>
        <v>0</v>
      </c>
      <c r="DI480" s="53" cm="1">
        <f t="array" aca="1" ref="DI480" ca="1">DF480*CELL("contents",$Q480)</f>
        <v>0</v>
      </c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>
        <f t="shared" si="1104"/>
        <v>0</v>
      </c>
      <c r="DW480" s="51">
        <f t="shared" si="1105"/>
        <v>0</v>
      </c>
      <c r="DX480" s="53">
        <f t="shared" si="1063"/>
        <v>0</v>
      </c>
      <c r="DY480" s="53">
        <f t="shared" si="1064"/>
        <v>0</v>
      </c>
      <c r="DZ480" s="53">
        <f t="shared" si="1065"/>
        <v>0</v>
      </c>
      <c r="EA480" s="53">
        <f t="shared" si="1066"/>
        <v>0</v>
      </c>
      <c r="EB480" s="53">
        <f t="shared" si="1067"/>
        <v>0</v>
      </c>
      <c r="EC480" s="53">
        <f t="shared" si="1068"/>
        <v>0</v>
      </c>
      <c r="ED480" s="53">
        <f t="shared" si="1069"/>
        <v>0</v>
      </c>
      <c r="EE480" s="53">
        <f t="shared" si="1070"/>
        <v>0</v>
      </c>
      <c r="EF480" s="53">
        <f t="shared" si="1071"/>
        <v>0</v>
      </c>
      <c r="EG480" s="53">
        <f t="shared" si="1072"/>
        <v>0</v>
      </c>
      <c r="EH480" s="53">
        <f t="shared" si="1073"/>
        <v>0</v>
      </c>
      <c r="EI480" s="53">
        <f t="shared" si="1074"/>
        <v>0</v>
      </c>
      <c r="EJ480" s="10">
        <f t="shared" si="1106"/>
        <v>0</v>
      </c>
      <c r="EK480" s="54">
        <f t="shared" si="1107"/>
        <v>0</v>
      </c>
      <c r="EL480" s="10">
        <f t="shared" si="1108"/>
        <v>0</v>
      </c>
      <c r="EM480" s="53" cm="1">
        <f t="array" aca="1" ref="EM480" ca="1">EJ480*CELL("contents",$Q480)</f>
        <v>0</v>
      </c>
      <c r="EN480" s="53" cm="1">
        <f t="array" aca="1" ref="EN480" ca="1">EK480*CELL("contents",$Q480)</f>
        <v>0</v>
      </c>
      <c r="EO480" s="11">
        <f t="shared" si="1118"/>
        <v>104796</v>
      </c>
      <c r="EP480" s="2">
        <v>1</v>
      </c>
      <c r="EQ480" s="2">
        <f t="shared" ref="EQ480:ET480" si="1147">EP480*1.0215</f>
        <v>1.0215000000000001</v>
      </c>
      <c r="ER480" s="2">
        <f t="shared" si="1147"/>
        <v>1.0434622500000001</v>
      </c>
      <c r="ES480" s="2">
        <f t="shared" si="1147"/>
        <v>1.0658966883750003</v>
      </c>
      <c r="ET480" s="2">
        <f t="shared" si="1147"/>
        <v>1.0888134671750629</v>
      </c>
      <c r="EU480" s="53">
        <f t="shared" si="1076"/>
        <v>0</v>
      </c>
      <c r="EV480" s="53">
        <f t="shared" si="1120"/>
        <v>0</v>
      </c>
      <c r="EW480" s="69">
        <f t="shared" si="1077"/>
        <v>0</v>
      </c>
      <c r="EX480" s="69">
        <f t="shared" si="1078"/>
        <v>0</v>
      </c>
      <c r="EY480" s="9">
        <f t="shared" si="1114"/>
        <v>0</v>
      </c>
      <c r="EZ480" s="9">
        <f t="shared" si="1110"/>
        <v>0</v>
      </c>
      <c r="FA480" s="9">
        <f t="shared" si="1111"/>
        <v>0</v>
      </c>
      <c r="FB480" s="9">
        <f t="shared" si="1112"/>
        <v>0</v>
      </c>
      <c r="FC480" t="s">
        <v>1545</v>
      </c>
    </row>
    <row r="481" spans="1:159" x14ac:dyDescent="0.25">
      <c r="A481" s="2">
        <v>1.2</v>
      </c>
      <c r="B481" s="2" t="s">
        <v>1102</v>
      </c>
      <c r="C481" s="4" t="s">
        <v>147</v>
      </c>
      <c r="D481" s="2" t="s">
        <v>1103</v>
      </c>
      <c r="E481" s="21" t="s">
        <v>1104</v>
      </c>
      <c r="F481" s="2"/>
      <c r="G481" s="4" t="s">
        <v>347</v>
      </c>
      <c r="H481" s="6" t="s">
        <v>347</v>
      </c>
      <c r="I481" s="4"/>
      <c r="J481" s="4" t="s">
        <v>154</v>
      </c>
      <c r="K481" s="75"/>
      <c r="L481" s="80">
        <v>1</v>
      </c>
      <c r="M481" s="57">
        <v>0</v>
      </c>
      <c r="N481" s="86">
        <v>0.53</v>
      </c>
      <c r="O481" s="6" t="s">
        <v>155</v>
      </c>
      <c r="P481" s="2" t="s">
        <v>356</v>
      </c>
      <c r="Q481" s="200">
        <f>VLOOKUP(P481,Contingencies!$A$2:$D$7,4,FALSE)</f>
        <v>0.35</v>
      </c>
      <c r="R481" s="53">
        <f t="shared" si="1038"/>
        <v>2088.4499999999998</v>
      </c>
      <c r="S481" s="67">
        <f t="shared" si="1079"/>
        <v>0</v>
      </c>
      <c r="T481" s="4" t="s">
        <v>1105</v>
      </c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>
        <f t="shared" si="1080"/>
        <v>0</v>
      </c>
      <c r="AH481" s="51">
        <f t="shared" si="1091"/>
        <v>0</v>
      </c>
      <c r="AI481" s="53">
        <f t="shared" si="1039"/>
        <v>0</v>
      </c>
      <c r="AJ481" s="53">
        <f t="shared" si="1040"/>
        <v>0</v>
      </c>
      <c r="AK481" s="53">
        <f t="shared" si="1041"/>
        <v>0</v>
      </c>
      <c r="AL481" s="53">
        <f t="shared" si="1042"/>
        <v>0</v>
      </c>
      <c r="AM481" s="53">
        <f t="shared" si="1043"/>
        <v>0</v>
      </c>
      <c r="AN481" s="53">
        <f t="shared" si="1044"/>
        <v>0</v>
      </c>
      <c r="AO481" s="53">
        <f t="shared" si="1045"/>
        <v>0</v>
      </c>
      <c r="AP481" s="53">
        <f t="shared" si="1046"/>
        <v>0</v>
      </c>
      <c r="AQ481" s="53">
        <f t="shared" si="1047"/>
        <v>0</v>
      </c>
      <c r="AR481" s="53">
        <f t="shared" si="1048"/>
        <v>0</v>
      </c>
      <c r="AS481" s="53">
        <f t="shared" si="1049"/>
        <v>0</v>
      </c>
      <c r="AT481" s="53">
        <f t="shared" si="1050"/>
        <v>0</v>
      </c>
      <c r="AU481" s="10">
        <f t="shared" si="1092"/>
        <v>0</v>
      </c>
      <c r="AV481" s="54">
        <f t="shared" si="1121"/>
        <v>0</v>
      </c>
      <c r="AW481" s="10">
        <f t="shared" si="1093"/>
        <v>0</v>
      </c>
      <c r="AX481" s="53" cm="1">
        <f t="array" aca="1" ref="AX481" ca="1">AU481*CELL("contents",$Q481)</f>
        <v>0</v>
      </c>
      <c r="AY481" s="53" cm="1">
        <f t="array" aca="1" ref="AY481" ca="1">AV481*CELL("contents",$Q481)</f>
        <v>0</v>
      </c>
      <c r="AZ481" s="2"/>
      <c r="BA481" s="2"/>
      <c r="BB481" s="2"/>
      <c r="BC481" s="2"/>
      <c r="BD481" s="2"/>
      <c r="BE481" s="2"/>
      <c r="BF481" s="4">
        <v>1989</v>
      </c>
      <c r="BG481" s="4">
        <v>1989</v>
      </c>
      <c r="BH481" s="4">
        <v>1989</v>
      </c>
      <c r="BI481" s="4"/>
      <c r="BJ481" s="2"/>
      <c r="BK481" s="2"/>
      <c r="BL481" s="2">
        <f t="shared" si="1094"/>
        <v>0</v>
      </c>
      <c r="BM481" s="51">
        <f t="shared" si="1095"/>
        <v>0</v>
      </c>
      <c r="BN481" s="53">
        <f t="shared" si="1051"/>
        <v>0</v>
      </c>
      <c r="BO481" s="53">
        <f t="shared" si="1052"/>
        <v>0</v>
      </c>
      <c r="BP481" s="53">
        <f t="shared" si="1053"/>
        <v>0</v>
      </c>
      <c r="BQ481" s="53">
        <f t="shared" si="1054"/>
        <v>0</v>
      </c>
      <c r="BR481" s="53">
        <f t="shared" si="1055"/>
        <v>0</v>
      </c>
      <c r="BS481" s="53">
        <f t="shared" si="1056"/>
        <v>0</v>
      </c>
      <c r="BT481" s="53">
        <f t="shared" si="1057"/>
        <v>1989</v>
      </c>
      <c r="BU481" s="53">
        <f t="shared" si="1058"/>
        <v>1989</v>
      </c>
      <c r="BV481" s="53">
        <f t="shared" si="1059"/>
        <v>1989</v>
      </c>
      <c r="BW481" s="53">
        <f t="shared" si="1060"/>
        <v>0</v>
      </c>
      <c r="BX481" s="53">
        <f t="shared" si="1061"/>
        <v>0</v>
      </c>
      <c r="BY481" s="53">
        <f t="shared" si="1062"/>
        <v>0</v>
      </c>
      <c r="BZ481" s="10">
        <f t="shared" si="1096"/>
        <v>5967</v>
      </c>
      <c r="CA481" s="54">
        <f t="shared" si="1097"/>
        <v>0</v>
      </c>
      <c r="CB481" s="10">
        <f t="shared" si="1098"/>
        <v>5967</v>
      </c>
      <c r="CC481" s="53" cm="1">
        <f t="array" aca="1" ref="CC481" ca="1">BZ481*CELL("contents",$Q481)</f>
        <v>2088.4499999999998</v>
      </c>
      <c r="CD481" s="53" cm="1">
        <f t="array" aca="1" ref="CD481" ca="1">CA481*CELL("contents",$Q481)</f>
        <v>0</v>
      </c>
      <c r="CE481" s="18"/>
      <c r="CF481" s="18"/>
      <c r="CG481" s="18"/>
      <c r="CH481" s="18"/>
      <c r="CI481" s="18"/>
      <c r="CJ481" s="2"/>
      <c r="CK481" s="2"/>
      <c r="CL481" s="2"/>
      <c r="CM481" s="2"/>
      <c r="CN481" s="2"/>
      <c r="CO481" s="2"/>
      <c r="CP481" s="2"/>
      <c r="CQ481" s="2">
        <f t="shared" si="1099"/>
        <v>0</v>
      </c>
      <c r="CR481" s="51">
        <f t="shared" si="1100"/>
        <v>0</v>
      </c>
      <c r="CS481" s="53">
        <f t="shared" si="1117"/>
        <v>0</v>
      </c>
      <c r="CT481" s="53">
        <f t="shared" si="1122"/>
        <v>0</v>
      </c>
      <c r="CU481" s="53">
        <f t="shared" si="1123"/>
        <v>0</v>
      </c>
      <c r="CV481" s="53">
        <f t="shared" si="1124"/>
        <v>0</v>
      </c>
      <c r="CW481" s="53">
        <f t="shared" si="1125"/>
        <v>0</v>
      </c>
      <c r="CX481" s="53">
        <f t="shared" si="1126"/>
        <v>0</v>
      </c>
      <c r="CY481" s="53">
        <f t="shared" si="1127"/>
        <v>0</v>
      </c>
      <c r="CZ481" s="53">
        <f t="shared" si="1128"/>
        <v>0</v>
      </c>
      <c r="DA481" s="53">
        <f t="shared" si="1129"/>
        <v>0</v>
      </c>
      <c r="DB481" s="53">
        <f t="shared" si="1130"/>
        <v>0</v>
      </c>
      <c r="DC481" s="53">
        <f t="shared" si="1131"/>
        <v>0</v>
      </c>
      <c r="DD481" s="53">
        <f t="shared" si="1132"/>
        <v>0</v>
      </c>
      <c r="DE481" s="10">
        <f t="shared" si="1101"/>
        <v>0</v>
      </c>
      <c r="DF481" s="54">
        <f t="shared" si="1102"/>
        <v>0</v>
      </c>
      <c r="DG481" s="10">
        <f t="shared" si="1103"/>
        <v>0</v>
      </c>
      <c r="DH481" s="53" cm="1">
        <f t="array" aca="1" ref="DH481" ca="1">DE481*CELL("contents",$Q481)</f>
        <v>0</v>
      </c>
      <c r="DI481" s="53" cm="1">
        <f t="array" aca="1" ref="DI481" ca="1">DF481*CELL("contents",$Q481)</f>
        <v>0</v>
      </c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>
        <f t="shared" si="1104"/>
        <v>0</v>
      </c>
      <c r="DW481" s="51">
        <f t="shared" si="1105"/>
        <v>0</v>
      </c>
      <c r="DX481" s="53">
        <f t="shared" si="1063"/>
        <v>0</v>
      </c>
      <c r="DY481" s="53">
        <f t="shared" si="1064"/>
        <v>0</v>
      </c>
      <c r="DZ481" s="53">
        <f t="shared" si="1065"/>
        <v>0</v>
      </c>
      <c r="EA481" s="53">
        <f t="shared" si="1066"/>
        <v>0</v>
      </c>
      <c r="EB481" s="53">
        <f t="shared" si="1067"/>
        <v>0</v>
      </c>
      <c r="EC481" s="53">
        <f t="shared" si="1068"/>
        <v>0</v>
      </c>
      <c r="ED481" s="53">
        <f t="shared" si="1069"/>
        <v>0</v>
      </c>
      <c r="EE481" s="53">
        <f t="shared" si="1070"/>
        <v>0</v>
      </c>
      <c r="EF481" s="53">
        <f t="shared" si="1071"/>
        <v>0</v>
      </c>
      <c r="EG481" s="53">
        <f t="shared" si="1072"/>
        <v>0</v>
      </c>
      <c r="EH481" s="53">
        <f t="shared" si="1073"/>
        <v>0</v>
      </c>
      <c r="EI481" s="53">
        <f t="shared" si="1074"/>
        <v>0</v>
      </c>
      <c r="EJ481" s="10">
        <f t="shared" si="1106"/>
        <v>0</v>
      </c>
      <c r="EK481" s="54">
        <f t="shared" si="1107"/>
        <v>0</v>
      </c>
      <c r="EL481" s="10">
        <f t="shared" si="1108"/>
        <v>0</v>
      </c>
      <c r="EM481" s="53" cm="1">
        <f t="array" aca="1" ref="EM481" ca="1">EJ481*CELL("contents",$Q481)</f>
        <v>0</v>
      </c>
      <c r="EN481" s="53" cm="1">
        <f t="array" aca="1" ref="EN481" ca="1">EK481*CELL("contents",$Q481)</f>
        <v>0</v>
      </c>
      <c r="EO481" s="11">
        <f t="shared" si="1118"/>
        <v>5967</v>
      </c>
      <c r="EP481" s="2">
        <v>1</v>
      </c>
      <c r="EQ481" s="2">
        <f t="shared" ref="EQ481:ET481" si="1148">EP481*1.0215</f>
        <v>1.0215000000000001</v>
      </c>
      <c r="ER481" s="2">
        <f t="shared" si="1148"/>
        <v>1.0434622500000001</v>
      </c>
      <c r="ES481" s="2">
        <f t="shared" si="1148"/>
        <v>1.0658966883750003</v>
      </c>
      <c r="ET481" s="2">
        <f t="shared" si="1148"/>
        <v>1.0888134671750629</v>
      </c>
      <c r="EU481" s="53">
        <f t="shared" si="1076"/>
        <v>0</v>
      </c>
      <c r="EV481" s="53">
        <f t="shared" si="1120"/>
        <v>0</v>
      </c>
      <c r="EW481" s="69">
        <f t="shared" si="1077"/>
        <v>0</v>
      </c>
      <c r="EX481" s="69">
        <f t="shared" si="1078"/>
        <v>0</v>
      </c>
      <c r="EY481" s="9">
        <f t="shared" si="1114"/>
        <v>0</v>
      </c>
      <c r="EZ481" s="9">
        <f t="shared" si="1110"/>
        <v>0</v>
      </c>
      <c r="FA481" s="9">
        <f t="shared" si="1111"/>
        <v>0</v>
      </c>
      <c r="FB481" s="9">
        <f t="shared" si="1112"/>
        <v>0</v>
      </c>
      <c r="FC481" t="s">
        <v>1545</v>
      </c>
    </row>
    <row r="482" spans="1:159" ht="25.5" x14ac:dyDescent="0.25">
      <c r="A482" s="2">
        <v>1.2</v>
      </c>
      <c r="B482" s="2" t="s">
        <v>1106</v>
      </c>
      <c r="C482" s="4" t="s">
        <v>147</v>
      </c>
      <c r="D482" s="2" t="s">
        <v>1107</v>
      </c>
      <c r="E482" s="21" t="s">
        <v>1108</v>
      </c>
      <c r="F482" s="2"/>
      <c r="G482" s="4" t="s">
        <v>347</v>
      </c>
      <c r="H482" s="6" t="s">
        <v>347</v>
      </c>
      <c r="I482" s="4"/>
      <c r="J482" s="4" t="s">
        <v>261</v>
      </c>
      <c r="K482" s="75"/>
      <c r="L482" s="80">
        <v>1</v>
      </c>
      <c r="M482" s="56">
        <v>0</v>
      </c>
      <c r="N482" s="86">
        <v>0.53</v>
      </c>
      <c r="O482" s="6" t="s">
        <v>155</v>
      </c>
      <c r="P482" s="2" t="s">
        <v>352</v>
      </c>
      <c r="Q482" s="200">
        <f>VLOOKUP(P482,Contingencies!$A$2:$D$7,4,FALSE)</f>
        <v>0.2</v>
      </c>
      <c r="R482" s="53">
        <f t="shared" si="1038"/>
        <v>1071</v>
      </c>
      <c r="S482" s="67">
        <f t="shared" si="1079"/>
        <v>0</v>
      </c>
      <c r="T482" s="4" t="s">
        <v>1109</v>
      </c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>
        <f t="shared" si="1080"/>
        <v>0</v>
      </c>
      <c r="AH482" s="51">
        <f t="shared" si="1091"/>
        <v>0</v>
      </c>
      <c r="AI482" s="53">
        <f t="shared" si="1039"/>
        <v>0</v>
      </c>
      <c r="AJ482" s="53">
        <f t="shared" si="1040"/>
        <v>0</v>
      </c>
      <c r="AK482" s="53">
        <f t="shared" si="1041"/>
        <v>0</v>
      </c>
      <c r="AL482" s="53">
        <f t="shared" si="1042"/>
        <v>0</v>
      </c>
      <c r="AM482" s="53">
        <f t="shared" si="1043"/>
        <v>0</v>
      </c>
      <c r="AN482" s="53">
        <f t="shared" si="1044"/>
        <v>0</v>
      </c>
      <c r="AO482" s="53">
        <f t="shared" si="1045"/>
        <v>0</v>
      </c>
      <c r="AP482" s="53">
        <f t="shared" si="1046"/>
        <v>0</v>
      </c>
      <c r="AQ482" s="53">
        <f t="shared" si="1047"/>
        <v>0</v>
      </c>
      <c r="AR482" s="53">
        <f t="shared" si="1048"/>
        <v>0</v>
      </c>
      <c r="AS482" s="53">
        <f t="shared" si="1049"/>
        <v>0</v>
      </c>
      <c r="AT482" s="53">
        <f t="shared" si="1050"/>
        <v>0</v>
      </c>
      <c r="AU482" s="10">
        <f t="shared" si="1092"/>
        <v>0</v>
      </c>
      <c r="AV482" s="54">
        <f t="shared" si="1121"/>
        <v>0</v>
      </c>
      <c r="AW482" s="10">
        <f t="shared" si="1093"/>
        <v>0</v>
      </c>
      <c r="AX482" s="53" cm="1">
        <f t="array" aca="1" ref="AX482" ca="1">AU482*CELL("contents",$Q482)</f>
        <v>0</v>
      </c>
      <c r="AY482" s="53" cm="1">
        <f t="array" aca="1" ref="AY482" ca="1">AV482*CELL("contents",$Q482)</f>
        <v>0</v>
      </c>
      <c r="AZ482" s="2"/>
      <c r="BA482" s="2"/>
      <c r="BB482" s="2"/>
      <c r="BC482" s="2"/>
      <c r="BD482" s="4">
        <v>1339</v>
      </c>
      <c r="BE482" s="4">
        <v>1339</v>
      </c>
      <c r="BF482" s="4">
        <v>1339</v>
      </c>
      <c r="BG482" s="4">
        <v>669</v>
      </c>
      <c r="BH482" s="4">
        <v>669</v>
      </c>
      <c r="BI482" s="2"/>
      <c r="BJ482" s="2"/>
      <c r="BK482" s="2"/>
      <c r="BL482" s="2">
        <f t="shared" si="1094"/>
        <v>0</v>
      </c>
      <c r="BM482" s="51">
        <f t="shared" si="1095"/>
        <v>0</v>
      </c>
      <c r="BN482" s="53">
        <f t="shared" si="1051"/>
        <v>0</v>
      </c>
      <c r="BO482" s="53">
        <f t="shared" si="1052"/>
        <v>0</v>
      </c>
      <c r="BP482" s="53">
        <f t="shared" si="1053"/>
        <v>0</v>
      </c>
      <c r="BQ482" s="53">
        <f t="shared" si="1054"/>
        <v>0</v>
      </c>
      <c r="BR482" s="53">
        <f t="shared" si="1055"/>
        <v>1339</v>
      </c>
      <c r="BS482" s="53">
        <f t="shared" si="1056"/>
        <v>1339</v>
      </c>
      <c r="BT482" s="53">
        <f t="shared" si="1057"/>
        <v>1339</v>
      </c>
      <c r="BU482" s="53">
        <f t="shared" si="1058"/>
        <v>669</v>
      </c>
      <c r="BV482" s="53">
        <f t="shared" si="1059"/>
        <v>669</v>
      </c>
      <c r="BW482" s="53">
        <f t="shared" si="1060"/>
        <v>0</v>
      </c>
      <c r="BX482" s="53">
        <f t="shared" si="1061"/>
        <v>0</v>
      </c>
      <c r="BY482" s="53">
        <f t="shared" si="1062"/>
        <v>0</v>
      </c>
      <c r="BZ482" s="10">
        <f t="shared" si="1096"/>
        <v>5355</v>
      </c>
      <c r="CA482" s="54">
        <f t="shared" si="1097"/>
        <v>0</v>
      </c>
      <c r="CB482" s="10">
        <f t="shared" si="1098"/>
        <v>5355</v>
      </c>
      <c r="CC482" s="53" cm="1">
        <f t="array" aca="1" ref="CC482" ca="1">BZ482*CELL("contents",$Q482)</f>
        <v>1071</v>
      </c>
      <c r="CD482" s="53" cm="1">
        <f t="array" aca="1" ref="CD482" ca="1">CA482*CELL("contents",$Q482)</f>
        <v>0</v>
      </c>
      <c r="CE482" s="18"/>
      <c r="CF482" s="18"/>
      <c r="CG482" s="18"/>
      <c r="CH482" s="18"/>
      <c r="CI482" s="18"/>
      <c r="CJ482" s="2"/>
      <c r="CK482" s="2"/>
      <c r="CL482" s="2"/>
      <c r="CM482" s="2"/>
      <c r="CN482" s="2"/>
      <c r="CO482" s="2"/>
      <c r="CP482" s="2"/>
      <c r="CQ482" s="2">
        <f t="shared" si="1099"/>
        <v>0</v>
      </c>
      <c r="CR482" s="51">
        <f t="shared" si="1100"/>
        <v>0</v>
      </c>
      <c r="CS482" s="53">
        <f t="shared" si="1117"/>
        <v>0</v>
      </c>
      <c r="CT482" s="53">
        <f t="shared" si="1122"/>
        <v>0</v>
      </c>
      <c r="CU482" s="53">
        <f t="shared" si="1123"/>
        <v>0</v>
      </c>
      <c r="CV482" s="53">
        <f t="shared" si="1124"/>
        <v>0</v>
      </c>
      <c r="CW482" s="53">
        <f t="shared" si="1125"/>
        <v>0</v>
      </c>
      <c r="CX482" s="53">
        <f t="shared" si="1126"/>
        <v>0</v>
      </c>
      <c r="CY482" s="53">
        <f t="shared" si="1127"/>
        <v>0</v>
      </c>
      <c r="CZ482" s="53">
        <f t="shared" si="1128"/>
        <v>0</v>
      </c>
      <c r="DA482" s="53">
        <f t="shared" si="1129"/>
        <v>0</v>
      </c>
      <c r="DB482" s="53">
        <f t="shared" si="1130"/>
        <v>0</v>
      </c>
      <c r="DC482" s="53">
        <f t="shared" si="1131"/>
        <v>0</v>
      </c>
      <c r="DD482" s="53">
        <f t="shared" si="1132"/>
        <v>0</v>
      </c>
      <c r="DE482" s="10">
        <f t="shared" si="1101"/>
        <v>0</v>
      </c>
      <c r="DF482" s="54">
        <f t="shared" si="1102"/>
        <v>0</v>
      </c>
      <c r="DG482" s="10">
        <f t="shared" si="1103"/>
        <v>0</v>
      </c>
      <c r="DH482" s="53" cm="1">
        <f t="array" aca="1" ref="DH482" ca="1">DE482*CELL("contents",$Q482)</f>
        <v>0</v>
      </c>
      <c r="DI482" s="53" cm="1">
        <f t="array" aca="1" ref="DI482" ca="1">DF482*CELL("contents",$Q482)</f>
        <v>0</v>
      </c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>
        <f t="shared" si="1104"/>
        <v>0</v>
      </c>
      <c r="DW482" s="51">
        <f t="shared" si="1105"/>
        <v>0</v>
      </c>
      <c r="DX482" s="53">
        <f t="shared" si="1063"/>
        <v>0</v>
      </c>
      <c r="DY482" s="53">
        <f t="shared" si="1064"/>
        <v>0</v>
      </c>
      <c r="DZ482" s="53">
        <f t="shared" si="1065"/>
        <v>0</v>
      </c>
      <c r="EA482" s="53">
        <f t="shared" si="1066"/>
        <v>0</v>
      </c>
      <c r="EB482" s="53">
        <f t="shared" si="1067"/>
        <v>0</v>
      </c>
      <c r="EC482" s="53">
        <f t="shared" si="1068"/>
        <v>0</v>
      </c>
      <c r="ED482" s="53">
        <f t="shared" si="1069"/>
        <v>0</v>
      </c>
      <c r="EE482" s="53">
        <f t="shared" si="1070"/>
        <v>0</v>
      </c>
      <c r="EF482" s="53">
        <f t="shared" si="1071"/>
        <v>0</v>
      </c>
      <c r="EG482" s="53">
        <f t="shared" si="1072"/>
        <v>0</v>
      </c>
      <c r="EH482" s="53">
        <f t="shared" si="1073"/>
        <v>0</v>
      </c>
      <c r="EI482" s="53">
        <f t="shared" si="1074"/>
        <v>0</v>
      </c>
      <c r="EJ482" s="10">
        <f t="shared" si="1106"/>
        <v>0</v>
      </c>
      <c r="EK482" s="54">
        <f t="shared" si="1107"/>
        <v>0</v>
      </c>
      <c r="EL482" s="10">
        <f t="shared" si="1108"/>
        <v>0</v>
      </c>
      <c r="EM482" s="53" cm="1">
        <f t="array" aca="1" ref="EM482" ca="1">EJ482*CELL("contents",$Q482)</f>
        <v>0</v>
      </c>
      <c r="EN482" s="53" cm="1">
        <f t="array" aca="1" ref="EN482" ca="1">EK482*CELL("contents",$Q482)</f>
        <v>0</v>
      </c>
      <c r="EO482" s="11">
        <f t="shared" si="1118"/>
        <v>5355</v>
      </c>
      <c r="EP482" s="2">
        <v>1</v>
      </c>
      <c r="EQ482" s="2">
        <f t="shared" ref="EQ482:ET482" si="1149">EP482*1.0215</f>
        <v>1.0215000000000001</v>
      </c>
      <c r="ER482" s="2">
        <f t="shared" si="1149"/>
        <v>1.0434622500000001</v>
      </c>
      <c r="ES482" s="2">
        <f t="shared" si="1149"/>
        <v>1.0658966883750003</v>
      </c>
      <c r="ET482" s="2">
        <f t="shared" si="1149"/>
        <v>1.0888134671750629</v>
      </c>
      <c r="EU482" s="53">
        <f t="shared" si="1076"/>
        <v>0</v>
      </c>
      <c r="EV482" s="53">
        <f t="shared" si="1120"/>
        <v>0</v>
      </c>
      <c r="EW482" s="69">
        <f t="shared" si="1077"/>
        <v>0</v>
      </c>
      <c r="EX482" s="69">
        <f t="shared" si="1078"/>
        <v>0</v>
      </c>
      <c r="EY482" s="9">
        <f t="shared" si="1114"/>
        <v>0</v>
      </c>
      <c r="EZ482" s="9">
        <f t="shared" si="1110"/>
        <v>0</v>
      </c>
      <c r="FA482" s="9">
        <f t="shared" si="1111"/>
        <v>0</v>
      </c>
      <c r="FB482" s="9">
        <f t="shared" si="1112"/>
        <v>0</v>
      </c>
      <c r="FC482" t="s">
        <v>1545</v>
      </c>
    </row>
    <row r="483" spans="1:159" x14ac:dyDescent="0.25">
      <c r="A483" s="2">
        <v>1.2</v>
      </c>
      <c r="B483" s="3" t="s">
        <v>1110</v>
      </c>
      <c r="C483" s="4" t="s">
        <v>157</v>
      </c>
      <c r="D483" s="2" t="s">
        <v>1111</v>
      </c>
      <c r="E483" s="21" t="s">
        <v>1112</v>
      </c>
      <c r="F483" s="2" t="s">
        <v>1113</v>
      </c>
      <c r="G483" s="4" t="s">
        <v>151</v>
      </c>
      <c r="H483" s="6" t="s">
        <v>163</v>
      </c>
      <c r="I483" s="4" t="s">
        <v>269</v>
      </c>
      <c r="J483" s="7" t="s">
        <v>154</v>
      </c>
      <c r="K483" s="75">
        <v>77</v>
      </c>
      <c r="L483" s="81">
        <v>77</v>
      </c>
      <c r="M483" s="56">
        <v>0</v>
      </c>
      <c r="N483" s="86">
        <v>0</v>
      </c>
      <c r="O483" s="6" t="s">
        <v>155</v>
      </c>
      <c r="P483" s="2" t="s">
        <v>156</v>
      </c>
      <c r="Q483" s="200">
        <f>VLOOKUP(P483,Contingencies!$A$2:$D$7,4,FALSE)</f>
        <v>0.09</v>
      </c>
      <c r="R483" s="53">
        <f t="shared" si="1038"/>
        <v>2127.3592465263605</v>
      </c>
      <c r="S483" s="67">
        <f t="shared" si="1079"/>
        <v>0</v>
      </c>
      <c r="T483" s="4" t="s">
        <v>1114</v>
      </c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>
        <f t="shared" si="1080"/>
        <v>0</v>
      </c>
      <c r="AH483" s="51">
        <f t="shared" si="1091"/>
        <v>0</v>
      </c>
      <c r="AI483" s="53">
        <f t="shared" si="1039"/>
        <v>0</v>
      </c>
      <c r="AJ483" s="53">
        <f t="shared" si="1040"/>
        <v>0</v>
      </c>
      <c r="AK483" s="53">
        <f t="shared" si="1041"/>
        <v>0</v>
      </c>
      <c r="AL483" s="53">
        <f t="shared" si="1042"/>
        <v>0</v>
      </c>
      <c r="AM483" s="53">
        <f t="shared" si="1043"/>
        <v>0</v>
      </c>
      <c r="AN483" s="53">
        <f t="shared" si="1044"/>
        <v>0</v>
      </c>
      <c r="AO483" s="53">
        <f t="shared" si="1045"/>
        <v>0</v>
      </c>
      <c r="AP483" s="53">
        <f t="shared" si="1046"/>
        <v>0</v>
      </c>
      <c r="AQ483" s="53">
        <f t="shared" si="1047"/>
        <v>0</v>
      </c>
      <c r="AR483" s="53">
        <f t="shared" si="1048"/>
        <v>0</v>
      </c>
      <c r="AS483" s="53">
        <f t="shared" si="1049"/>
        <v>0</v>
      </c>
      <c r="AT483" s="53">
        <f t="shared" si="1050"/>
        <v>0</v>
      </c>
      <c r="AU483" s="10">
        <f t="shared" si="1092"/>
        <v>0</v>
      </c>
      <c r="AV483" s="54">
        <f t="shared" si="1121"/>
        <v>0</v>
      </c>
      <c r="AW483" s="10">
        <f t="shared" si="1093"/>
        <v>0</v>
      </c>
      <c r="AX483" s="53" cm="1">
        <f t="array" aca="1" ref="AX483" ca="1">AU483*CELL("contents",$Q483)</f>
        <v>0</v>
      </c>
      <c r="AY483" s="53" cm="1">
        <f t="array" aca="1" ref="AY483" ca="1">AV483*CELL("contents",$Q483)</f>
        <v>0</v>
      </c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>
        <f t="shared" si="1094"/>
        <v>0</v>
      </c>
      <c r="BM483" s="51">
        <f t="shared" si="1095"/>
        <v>0</v>
      </c>
      <c r="BN483" s="53">
        <f t="shared" si="1051"/>
        <v>0</v>
      </c>
      <c r="BO483" s="53">
        <f t="shared" si="1052"/>
        <v>0</v>
      </c>
      <c r="BP483" s="53">
        <f t="shared" si="1053"/>
        <v>0</v>
      </c>
      <c r="BQ483" s="53">
        <f t="shared" si="1054"/>
        <v>0</v>
      </c>
      <c r="BR483" s="53">
        <f t="shared" si="1055"/>
        <v>0</v>
      </c>
      <c r="BS483" s="53">
        <f t="shared" si="1056"/>
        <v>0</v>
      </c>
      <c r="BT483" s="53">
        <f t="shared" si="1057"/>
        <v>0</v>
      </c>
      <c r="BU483" s="53">
        <f t="shared" si="1058"/>
        <v>0</v>
      </c>
      <c r="BV483" s="53">
        <f t="shared" si="1059"/>
        <v>0</v>
      </c>
      <c r="BW483" s="53">
        <f t="shared" si="1060"/>
        <v>0</v>
      </c>
      <c r="BX483" s="53">
        <f t="shared" si="1061"/>
        <v>0</v>
      </c>
      <c r="BY483" s="53">
        <f t="shared" si="1062"/>
        <v>0</v>
      </c>
      <c r="BZ483" s="10">
        <f t="shared" si="1096"/>
        <v>0</v>
      </c>
      <c r="CA483" s="54">
        <f t="shared" si="1097"/>
        <v>0</v>
      </c>
      <c r="CB483" s="10">
        <f t="shared" si="1098"/>
        <v>0</v>
      </c>
      <c r="CC483" s="53" cm="1">
        <f t="array" aca="1" ref="CC483" ca="1">BZ483*CELL("contents",$Q483)</f>
        <v>0</v>
      </c>
      <c r="CD483" s="53" cm="1">
        <f t="array" aca="1" ref="CD483" ca="1">CA483*CELL("contents",$Q483)</f>
        <v>0</v>
      </c>
      <c r="CE483" s="18"/>
      <c r="CF483" s="18"/>
      <c r="CG483" s="18"/>
      <c r="CH483" s="18"/>
      <c r="CI483" s="18"/>
      <c r="CJ483" s="2"/>
      <c r="CK483" s="2"/>
      <c r="CL483" s="2"/>
      <c r="CM483" s="2"/>
      <c r="CN483" s="2"/>
      <c r="CO483" s="4">
        <v>288</v>
      </c>
      <c r="CP483" s="2"/>
      <c r="CQ483" s="2">
        <f t="shared" si="1099"/>
        <v>288</v>
      </c>
      <c r="CR483" s="51">
        <f t="shared" si="1100"/>
        <v>1.92</v>
      </c>
      <c r="CS483" s="53">
        <f t="shared" si="1117"/>
        <v>0</v>
      </c>
      <c r="CT483" s="53">
        <f t="shared" si="1122"/>
        <v>0</v>
      </c>
      <c r="CU483" s="53">
        <f t="shared" si="1123"/>
        <v>0</v>
      </c>
      <c r="CV483" s="53">
        <f t="shared" si="1124"/>
        <v>0</v>
      </c>
      <c r="CW483" s="53">
        <f t="shared" si="1125"/>
        <v>0</v>
      </c>
      <c r="CX483" s="53">
        <f t="shared" si="1126"/>
        <v>0</v>
      </c>
      <c r="CY483" s="53">
        <f t="shared" si="1127"/>
        <v>0</v>
      </c>
      <c r="CZ483" s="53">
        <f t="shared" si="1128"/>
        <v>0</v>
      </c>
      <c r="DA483" s="53">
        <f t="shared" si="1129"/>
        <v>0</v>
      </c>
      <c r="DB483" s="53">
        <f t="shared" si="1130"/>
        <v>0</v>
      </c>
      <c r="DC483" s="53">
        <f t="shared" si="1131"/>
        <v>23637.324961404007</v>
      </c>
      <c r="DD483" s="53">
        <f t="shared" si="1132"/>
        <v>0</v>
      </c>
      <c r="DE483" s="10">
        <f t="shared" si="1101"/>
        <v>23637.324961404007</v>
      </c>
      <c r="DF483" s="54">
        <f t="shared" si="1102"/>
        <v>0</v>
      </c>
      <c r="DG483" s="10">
        <f t="shared" si="1103"/>
        <v>23637.324961404007</v>
      </c>
      <c r="DH483" s="53" cm="1">
        <f t="array" aca="1" ref="DH483" ca="1">DE483*CELL("contents",$Q483)</f>
        <v>2127.3592465263605</v>
      </c>
      <c r="DI483" s="53" cm="1">
        <f t="array" aca="1" ref="DI483" ca="1">DF483*CELL("contents",$Q483)</f>
        <v>0</v>
      </c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>
        <f t="shared" si="1104"/>
        <v>0</v>
      </c>
      <c r="DW483" s="51">
        <f t="shared" si="1105"/>
        <v>0</v>
      </c>
      <c r="DX483" s="53">
        <f t="shared" si="1063"/>
        <v>0</v>
      </c>
      <c r="DY483" s="53">
        <f t="shared" si="1064"/>
        <v>0</v>
      </c>
      <c r="DZ483" s="53">
        <f t="shared" si="1065"/>
        <v>0</v>
      </c>
      <c r="EA483" s="53">
        <f t="shared" si="1066"/>
        <v>0</v>
      </c>
      <c r="EB483" s="53">
        <f t="shared" si="1067"/>
        <v>0</v>
      </c>
      <c r="EC483" s="53">
        <f t="shared" si="1068"/>
        <v>0</v>
      </c>
      <c r="ED483" s="53">
        <f t="shared" si="1069"/>
        <v>0</v>
      </c>
      <c r="EE483" s="53">
        <f t="shared" si="1070"/>
        <v>0</v>
      </c>
      <c r="EF483" s="53">
        <f t="shared" si="1071"/>
        <v>0</v>
      </c>
      <c r="EG483" s="53">
        <f t="shared" si="1072"/>
        <v>0</v>
      </c>
      <c r="EH483" s="53">
        <f t="shared" si="1073"/>
        <v>0</v>
      </c>
      <c r="EI483" s="53">
        <f t="shared" si="1074"/>
        <v>0</v>
      </c>
      <c r="EJ483" s="10">
        <f t="shared" si="1106"/>
        <v>0</v>
      </c>
      <c r="EK483" s="54">
        <f t="shared" si="1107"/>
        <v>0</v>
      </c>
      <c r="EL483" s="10">
        <f t="shared" si="1108"/>
        <v>0</v>
      </c>
      <c r="EM483" s="53" cm="1">
        <f t="array" aca="1" ref="EM483" ca="1">EJ483*CELL("contents",$Q483)</f>
        <v>0</v>
      </c>
      <c r="EN483" s="53" cm="1">
        <f t="array" aca="1" ref="EN483" ca="1">EK483*CELL("contents",$Q483)</f>
        <v>0</v>
      </c>
      <c r="EO483" s="11">
        <f t="shared" si="1118"/>
        <v>23637.324961404007</v>
      </c>
      <c r="EP483" s="2">
        <v>1</v>
      </c>
      <c r="EQ483" s="2">
        <f t="shared" ref="EQ483:ET483" si="1150">EP483*1.0215</f>
        <v>1.0215000000000001</v>
      </c>
      <c r="ER483" s="2">
        <f t="shared" si="1150"/>
        <v>1.0434622500000001</v>
      </c>
      <c r="ES483" s="2">
        <f t="shared" si="1150"/>
        <v>1.0658966883750003</v>
      </c>
      <c r="ET483" s="2">
        <f t="shared" si="1150"/>
        <v>1.0888134671750629</v>
      </c>
      <c r="EU483" s="53">
        <f t="shared" si="1076"/>
        <v>0</v>
      </c>
      <c r="EV483" s="53">
        <f t="shared" si="1120"/>
        <v>0</v>
      </c>
      <c r="EW483" s="69">
        <f t="shared" si="1077"/>
        <v>23637.324961404007</v>
      </c>
      <c r="EX483" s="69">
        <f t="shared" si="1078"/>
        <v>0</v>
      </c>
      <c r="EY483" s="9">
        <f t="shared" si="1114"/>
        <v>0</v>
      </c>
      <c r="EZ483" s="9">
        <f t="shared" si="1110"/>
        <v>0</v>
      </c>
      <c r="FA483" s="9">
        <f t="shared" si="1111"/>
        <v>0</v>
      </c>
      <c r="FB483" s="9">
        <f t="shared" si="1112"/>
        <v>0</v>
      </c>
      <c r="FC483" t="s">
        <v>1546</v>
      </c>
    </row>
    <row r="484" spans="1:159" x14ac:dyDescent="0.25">
      <c r="A484" s="2">
        <v>1.2</v>
      </c>
      <c r="B484" s="3" t="s">
        <v>1115</v>
      </c>
      <c r="C484" s="4" t="s">
        <v>147</v>
      </c>
      <c r="D484" s="2" t="s">
        <v>1116</v>
      </c>
      <c r="E484" s="5" t="s">
        <v>1117</v>
      </c>
      <c r="F484" s="2"/>
      <c r="G484" s="4" t="s">
        <v>267</v>
      </c>
      <c r="H484" s="6" t="s">
        <v>267</v>
      </c>
      <c r="I484" s="4"/>
      <c r="J484" s="7" t="s">
        <v>261</v>
      </c>
      <c r="K484" s="75"/>
      <c r="L484" s="80">
        <v>1</v>
      </c>
      <c r="M484" s="56">
        <v>0</v>
      </c>
      <c r="N484" s="86">
        <v>0.53</v>
      </c>
      <c r="O484" s="6" t="s">
        <v>1012</v>
      </c>
      <c r="P484" s="2" t="s">
        <v>156</v>
      </c>
      <c r="Q484" s="200">
        <f>VLOOKUP(P484,Contingencies!$A$2:$D$7,4,FALSE)</f>
        <v>0.09</v>
      </c>
      <c r="R484" s="53">
        <f t="shared" si="1038"/>
        <v>96.39</v>
      </c>
      <c r="S484" s="67">
        <f t="shared" si="1079"/>
        <v>51.0867</v>
      </c>
      <c r="T484" s="4" t="s">
        <v>1118</v>
      </c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>
        <f t="shared" si="1080"/>
        <v>0</v>
      </c>
      <c r="AH484" s="51">
        <f t="shared" si="1091"/>
        <v>0</v>
      </c>
      <c r="AI484" s="53">
        <f t="shared" si="1039"/>
        <v>0</v>
      </c>
      <c r="AJ484" s="53">
        <f t="shared" si="1040"/>
        <v>0</v>
      </c>
      <c r="AK484" s="53">
        <f t="shared" si="1041"/>
        <v>0</v>
      </c>
      <c r="AL484" s="53">
        <f t="shared" si="1042"/>
        <v>0</v>
      </c>
      <c r="AM484" s="53">
        <f t="shared" si="1043"/>
        <v>0</v>
      </c>
      <c r="AN484" s="53">
        <f t="shared" si="1044"/>
        <v>0</v>
      </c>
      <c r="AO484" s="53">
        <f t="shared" si="1045"/>
        <v>0</v>
      </c>
      <c r="AP484" s="53">
        <f t="shared" si="1046"/>
        <v>0</v>
      </c>
      <c r="AQ484" s="53">
        <f t="shared" si="1047"/>
        <v>0</v>
      </c>
      <c r="AR484" s="53">
        <f t="shared" si="1048"/>
        <v>0</v>
      </c>
      <c r="AS484" s="53">
        <f t="shared" si="1049"/>
        <v>0</v>
      </c>
      <c r="AT484" s="53">
        <f t="shared" si="1050"/>
        <v>0</v>
      </c>
      <c r="AU484" s="10">
        <f t="shared" si="1092"/>
        <v>0</v>
      </c>
      <c r="AV484" s="54">
        <f t="shared" si="1121"/>
        <v>0</v>
      </c>
      <c r="AW484" s="10">
        <f t="shared" si="1093"/>
        <v>0</v>
      </c>
      <c r="AX484" s="53" cm="1">
        <f t="array" aca="1" ref="AX484" ca="1">AU484*CELL("contents",$Q484)</f>
        <v>0</v>
      </c>
      <c r="AY484" s="53" cm="1">
        <f t="array" aca="1" ref="AY484" ca="1">AV484*CELL("contents",$Q484)</f>
        <v>0</v>
      </c>
      <c r="AZ484" s="2"/>
      <c r="BA484" s="2"/>
      <c r="BB484" s="2"/>
      <c r="BC484" s="2"/>
      <c r="BD484" s="2"/>
      <c r="BE484" s="2"/>
      <c r="BF484" s="2"/>
      <c r="BG484" s="2"/>
      <c r="BH484" s="4">
        <v>350</v>
      </c>
      <c r="BI484" s="4">
        <v>350</v>
      </c>
      <c r="BJ484" s="4"/>
      <c r="BK484" s="4"/>
      <c r="BL484" s="2">
        <f t="shared" si="1094"/>
        <v>0</v>
      </c>
      <c r="BM484" s="51">
        <f t="shared" si="1095"/>
        <v>0</v>
      </c>
      <c r="BN484" s="53">
        <f t="shared" si="1051"/>
        <v>0</v>
      </c>
      <c r="BO484" s="53">
        <f t="shared" si="1052"/>
        <v>0</v>
      </c>
      <c r="BP484" s="53">
        <f t="shared" si="1053"/>
        <v>0</v>
      </c>
      <c r="BQ484" s="53">
        <f t="shared" si="1054"/>
        <v>0</v>
      </c>
      <c r="BR484" s="53">
        <f t="shared" si="1055"/>
        <v>0</v>
      </c>
      <c r="BS484" s="53">
        <f t="shared" si="1056"/>
        <v>0</v>
      </c>
      <c r="BT484" s="53">
        <f t="shared" si="1057"/>
        <v>0</v>
      </c>
      <c r="BU484" s="53">
        <f t="shared" si="1058"/>
        <v>0</v>
      </c>
      <c r="BV484" s="53">
        <f t="shared" si="1059"/>
        <v>350</v>
      </c>
      <c r="BW484" s="53">
        <f t="shared" si="1060"/>
        <v>350</v>
      </c>
      <c r="BX484" s="53">
        <f t="shared" si="1061"/>
        <v>0</v>
      </c>
      <c r="BY484" s="53">
        <f t="shared" si="1062"/>
        <v>0</v>
      </c>
      <c r="BZ484" s="10">
        <f t="shared" si="1096"/>
        <v>700</v>
      </c>
      <c r="CA484" s="54">
        <f t="shared" si="1097"/>
        <v>371</v>
      </c>
      <c r="CB484" s="10">
        <f t="shared" si="1098"/>
        <v>1071</v>
      </c>
      <c r="CC484" s="53" cm="1">
        <f t="array" aca="1" ref="CC484" ca="1">BZ484*CELL("contents",$Q484)</f>
        <v>63</v>
      </c>
      <c r="CD484" s="53" cm="1">
        <f t="array" aca="1" ref="CD484" ca="1">CA484*CELL("contents",$Q484)</f>
        <v>33.39</v>
      </c>
      <c r="CE484" s="14"/>
      <c r="CF484" s="14"/>
      <c r="CG484" s="14"/>
      <c r="CH484" s="14"/>
      <c r="CI484" s="14"/>
      <c r="CJ484" s="2"/>
      <c r="CK484" s="2"/>
      <c r="CL484" s="2"/>
      <c r="CM484" s="2"/>
      <c r="CN484" s="2"/>
      <c r="CO484" s="2"/>
      <c r="CP484" s="2"/>
      <c r="CQ484" s="2">
        <f t="shared" si="1099"/>
        <v>0</v>
      </c>
      <c r="CR484" s="51">
        <f t="shared" si="1100"/>
        <v>0</v>
      </c>
      <c r="CS484" s="53">
        <f t="shared" si="1117"/>
        <v>0</v>
      </c>
      <c r="CT484" s="53">
        <f t="shared" si="1122"/>
        <v>0</v>
      </c>
      <c r="CU484" s="53">
        <f t="shared" si="1123"/>
        <v>0</v>
      </c>
      <c r="CV484" s="53">
        <f t="shared" si="1124"/>
        <v>0</v>
      </c>
      <c r="CW484" s="53">
        <f t="shared" si="1125"/>
        <v>0</v>
      </c>
      <c r="CX484" s="53">
        <f t="shared" si="1126"/>
        <v>0</v>
      </c>
      <c r="CY484" s="53">
        <f t="shared" si="1127"/>
        <v>0</v>
      </c>
      <c r="CZ484" s="53">
        <f t="shared" si="1128"/>
        <v>0</v>
      </c>
      <c r="DA484" s="53">
        <f t="shared" si="1129"/>
        <v>0</v>
      </c>
      <c r="DB484" s="53">
        <f t="shared" si="1130"/>
        <v>0</v>
      </c>
      <c r="DC484" s="53">
        <f t="shared" si="1131"/>
        <v>0</v>
      </c>
      <c r="DD484" s="53">
        <f t="shared" si="1132"/>
        <v>0</v>
      </c>
      <c r="DE484" s="10">
        <f t="shared" si="1101"/>
        <v>0</v>
      </c>
      <c r="DF484" s="54">
        <f t="shared" si="1102"/>
        <v>0</v>
      </c>
      <c r="DG484" s="10">
        <f t="shared" si="1103"/>
        <v>0</v>
      </c>
      <c r="DH484" s="53" cm="1">
        <f t="array" aca="1" ref="DH484" ca="1">DE484*CELL("contents",$Q484)</f>
        <v>0</v>
      </c>
      <c r="DI484" s="53" cm="1">
        <f t="array" aca="1" ref="DI484" ca="1">DF484*CELL("contents",$Q484)</f>
        <v>0</v>
      </c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>
        <f t="shared" si="1104"/>
        <v>0</v>
      </c>
      <c r="DW484" s="51">
        <f t="shared" si="1105"/>
        <v>0</v>
      </c>
      <c r="DX484" s="53">
        <f t="shared" si="1063"/>
        <v>0</v>
      </c>
      <c r="DY484" s="53">
        <f t="shared" si="1064"/>
        <v>0</v>
      </c>
      <c r="DZ484" s="53">
        <f t="shared" si="1065"/>
        <v>0</v>
      </c>
      <c r="EA484" s="53">
        <f t="shared" si="1066"/>
        <v>0</v>
      </c>
      <c r="EB484" s="53">
        <f t="shared" si="1067"/>
        <v>0</v>
      </c>
      <c r="EC484" s="53">
        <f t="shared" si="1068"/>
        <v>0</v>
      </c>
      <c r="ED484" s="53">
        <f t="shared" si="1069"/>
        <v>0</v>
      </c>
      <c r="EE484" s="53">
        <f t="shared" si="1070"/>
        <v>0</v>
      </c>
      <c r="EF484" s="53">
        <f t="shared" si="1071"/>
        <v>0</v>
      </c>
      <c r="EG484" s="53">
        <f t="shared" si="1072"/>
        <v>0</v>
      </c>
      <c r="EH484" s="53">
        <f t="shared" si="1073"/>
        <v>0</v>
      </c>
      <c r="EI484" s="53">
        <f t="shared" si="1074"/>
        <v>0</v>
      </c>
      <c r="EJ484" s="10">
        <f t="shared" si="1106"/>
        <v>0</v>
      </c>
      <c r="EK484" s="54">
        <f t="shared" si="1107"/>
        <v>0</v>
      </c>
      <c r="EL484" s="10">
        <f t="shared" si="1108"/>
        <v>0</v>
      </c>
      <c r="EM484" s="53" cm="1">
        <f t="array" aca="1" ref="EM484" ca="1">EJ484*CELL("contents",$Q484)</f>
        <v>0</v>
      </c>
      <c r="EN484" s="53" cm="1">
        <f t="array" aca="1" ref="EN484" ca="1">EK484*CELL("contents",$Q484)</f>
        <v>0</v>
      </c>
      <c r="EO484" s="11">
        <f t="shared" si="1118"/>
        <v>1071</v>
      </c>
      <c r="EP484" s="2">
        <v>1</v>
      </c>
      <c r="EQ484" s="2">
        <f t="shared" ref="EQ484:ET484" si="1151">EP484*1.0215</f>
        <v>1.0215000000000001</v>
      </c>
      <c r="ER484" s="2">
        <f t="shared" si="1151"/>
        <v>1.0434622500000001</v>
      </c>
      <c r="ES484" s="2">
        <f t="shared" si="1151"/>
        <v>1.0658966883750003</v>
      </c>
      <c r="ET484" s="2">
        <f t="shared" si="1151"/>
        <v>1.0888134671750629</v>
      </c>
      <c r="EU484" s="53">
        <f t="shared" si="1076"/>
        <v>0</v>
      </c>
      <c r="EV484" s="53">
        <f t="shared" si="1120"/>
        <v>0</v>
      </c>
      <c r="EW484" s="69">
        <f t="shared" si="1077"/>
        <v>0</v>
      </c>
      <c r="EX484" s="69">
        <f t="shared" si="1078"/>
        <v>0</v>
      </c>
      <c r="EY484" s="9">
        <f t="shared" si="1114"/>
        <v>0</v>
      </c>
      <c r="EZ484" s="9">
        <f t="shared" si="1110"/>
        <v>0</v>
      </c>
      <c r="FA484" s="9">
        <f t="shared" si="1111"/>
        <v>0</v>
      </c>
      <c r="FB484" s="9">
        <f t="shared" si="1112"/>
        <v>0</v>
      </c>
      <c r="FC484" t="s">
        <v>1546</v>
      </c>
    </row>
    <row r="485" spans="1:159" x14ac:dyDescent="0.25">
      <c r="A485" s="2">
        <v>1.2</v>
      </c>
      <c r="B485" s="3" t="s">
        <v>1115</v>
      </c>
      <c r="C485" s="4" t="s">
        <v>147</v>
      </c>
      <c r="D485" s="2" t="s">
        <v>1116</v>
      </c>
      <c r="E485" s="5" t="s">
        <v>1119</v>
      </c>
      <c r="F485" s="2"/>
      <c r="G485" s="4" t="s">
        <v>267</v>
      </c>
      <c r="H485" s="6" t="s">
        <v>267</v>
      </c>
      <c r="I485" s="4"/>
      <c r="J485" s="7" t="s">
        <v>261</v>
      </c>
      <c r="K485" s="75"/>
      <c r="L485" s="80">
        <v>1</v>
      </c>
      <c r="M485" s="56">
        <v>0</v>
      </c>
      <c r="N485" s="86">
        <v>0.53</v>
      </c>
      <c r="O485" s="6" t="s">
        <v>1012</v>
      </c>
      <c r="P485" s="2" t="s">
        <v>156</v>
      </c>
      <c r="Q485" s="200">
        <f>VLOOKUP(P485,Contingencies!$A$2:$D$7,4,FALSE)</f>
        <v>0.09</v>
      </c>
      <c r="R485" s="53">
        <f t="shared" si="1038"/>
        <v>34.424999999999997</v>
      </c>
      <c r="S485" s="67">
        <f t="shared" si="1079"/>
        <v>18.245249999999999</v>
      </c>
      <c r="T485" s="4" t="s">
        <v>1120</v>
      </c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>
        <f t="shared" si="1080"/>
        <v>0</v>
      </c>
      <c r="AH485" s="51">
        <f t="shared" si="1091"/>
        <v>0</v>
      </c>
      <c r="AI485" s="53">
        <f t="shared" si="1039"/>
        <v>0</v>
      </c>
      <c r="AJ485" s="53">
        <f t="shared" si="1040"/>
        <v>0</v>
      </c>
      <c r="AK485" s="53">
        <f t="shared" si="1041"/>
        <v>0</v>
      </c>
      <c r="AL485" s="53">
        <f t="shared" si="1042"/>
        <v>0</v>
      </c>
      <c r="AM485" s="53">
        <f t="shared" si="1043"/>
        <v>0</v>
      </c>
      <c r="AN485" s="53">
        <f t="shared" si="1044"/>
        <v>0</v>
      </c>
      <c r="AO485" s="53">
        <f t="shared" si="1045"/>
        <v>0</v>
      </c>
      <c r="AP485" s="53">
        <f t="shared" si="1046"/>
        <v>0</v>
      </c>
      <c r="AQ485" s="53">
        <f t="shared" si="1047"/>
        <v>0</v>
      </c>
      <c r="AR485" s="53">
        <f t="shared" si="1048"/>
        <v>0</v>
      </c>
      <c r="AS485" s="53">
        <f t="shared" si="1049"/>
        <v>0</v>
      </c>
      <c r="AT485" s="53">
        <f t="shared" si="1050"/>
        <v>0</v>
      </c>
      <c r="AU485" s="10">
        <f t="shared" si="1092"/>
        <v>0</v>
      </c>
      <c r="AV485" s="54">
        <f t="shared" si="1121"/>
        <v>0</v>
      </c>
      <c r="AW485" s="10">
        <f t="shared" si="1093"/>
        <v>0</v>
      </c>
      <c r="AX485" s="53" cm="1">
        <f t="array" aca="1" ref="AX485" ca="1">AU485*CELL("contents",$Q485)</f>
        <v>0</v>
      </c>
      <c r="AY485" s="53" cm="1">
        <f t="array" aca="1" ref="AY485" ca="1">AV485*CELL("contents",$Q485)</f>
        <v>0</v>
      </c>
      <c r="AZ485" s="2"/>
      <c r="BA485" s="2"/>
      <c r="BB485" s="2"/>
      <c r="BC485" s="2"/>
      <c r="BD485" s="2"/>
      <c r="BE485" s="2"/>
      <c r="BF485" s="2"/>
      <c r="BG485" s="2"/>
      <c r="BH485" s="4"/>
      <c r="BI485" s="4"/>
      <c r="BJ485" s="4">
        <v>125</v>
      </c>
      <c r="BK485" s="4">
        <v>125</v>
      </c>
      <c r="BL485" s="2">
        <f t="shared" si="1094"/>
        <v>0</v>
      </c>
      <c r="BM485" s="51">
        <f t="shared" si="1095"/>
        <v>0</v>
      </c>
      <c r="BN485" s="53">
        <f t="shared" si="1051"/>
        <v>0</v>
      </c>
      <c r="BO485" s="53">
        <f t="shared" si="1052"/>
        <v>0</v>
      </c>
      <c r="BP485" s="53">
        <f t="shared" si="1053"/>
        <v>0</v>
      </c>
      <c r="BQ485" s="53">
        <f t="shared" si="1054"/>
        <v>0</v>
      </c>
      <c r="BR485" s="53">
        <f t="shared" si="1055"/>
        <v>0</v>
      </c>
      <c r="BS485" s="53">
        <f t="shared" si="1056"/>
        <v>0</v>
      </c>
      <c r="BT485" s="53">
        <f t="shared" si="1057"/>
        <v>0</v>
      </c>
      <c r="BU485" s="53">
        <f t="shared" si="1058"/>
        <v>0</v>
      </c>
      <c r="BV485" s="53">
        <f t="shared" si="1059"/>
        <v>0</v>
      </c>
      <c r="BW485" s="53">
        <f t="shared" si="1060"/>
        <v>0</v>
      </c>
      <c r="BX485" s="53">
        <f t="shared" si="1061"/>
        <v>125</v>
      </c>
      <c r="BY485" s="53">
        <f t="shared" si="1062"/>
        <v>125</v>
      </c>
      <c r="BZ485" s="10">
        <f t="shared" si="1096"/>
        <v>250</v>
      </c>
      <c r="CA485" s="54">
        <f t="shared" si="1097"/>
        <v>132.5</v>
      </c>
      <c r="CB485" s="10">
        <f t="shared" si="1098"/>
        <v>382.5</v>
      </c>
      <c r="CC485" s="53" cm="1">
        <f t="array" aca="1" ref="CC485" ca="1">BZ485*CELL("contents",$Q485)</f>
        <v>22.5</v>
      </c>
      <c r="CD485" s="53" cm="1">
        <f t="array" aca="1" ref="CD485" ca="1">CA485*CELL("contents",$Q485)</f>
        <v>11.924999999999999</v>
      </c>
      <c r="CE485" s="14"/>
      <c r="CF485" s="14"/>
      <c r="CG485" s="14"/>
      <c r="CH485" s="14"/>
      <c r="CI485" s="14"/>
      <c r="CJ485" s="2"/>
      <c r="CK485" s="2"/>
      <c r="CL485" s="2"/>
      <c r="CM485" s="2"/>
      <c r="CN485" s="2"/>
      <c r="CO485" s="2"/>
      <c r="CP485" s="2"/>
      <c r="CQ485" s="2">
        <f t="shared" si="1099"/>
        <v>0</v>
      </c>
      <c r="CR485" s="51">
        <f t="shared" si="1100"/>
        <v>0</v>
      </c>
      <c r="CS485" s="53">
        <f t="shared" si="1117"/>
        <v>0</v>
      </c>
      <c r="CT485" s="53">
        <f t="shared" si="1122"/>
        <v>0</v>
      </c>
      <c r="CU485" s="53">
        <f t="shared" si="1123"/>
        <v>0</v>
      </c>
      <c r="CV485" s="53">
        <f t="shared" si="1124"/>
        <v>0</v>
      </c>
      <c r="CW485" s="53">
        <f t="shared" si="1125"/>
        <v>0</v>
      </c>
      <c r="CX485" s="53">
        <f t="shared" si="1126"/>
        <v>0</v>
      </c>
      <c r="CY485" s="53">
        <f t="shared" si="1127"/>
        <v>0</v>
      </c>
      <c r="CZ485" s="53">
        <f t="shared" si="1128"/>
        <v>0</v>
      </c>
      <c r="DA485" s="53">
        <f t="shared" si="1129"/>
        <v>0</v>
      </c>
      <c r="DB485" s="53">
        <f t="shared" si="1130"/>
        <v>0</v>
      </c>
      <c r="DC485" s="53">
        <f t="shared" si="1131"/>
        <v>0</v>
      </c>
      <c r="DD485" s="53">
        <f t="shared" si="1132"/>
        <v>0</v>
      </c>
      <c r="DE485" s="10">
        <f t="shared" si="1101"/>
        <v>0</v>
      </c>
      <c r="DF485" s="54">
        <f t="shared" si="1102"/>
        <v>0</v>
      </c>
      <c r="DG485" s="10">
        <f t="shared" si="1103"/>
        <v>0</v>
      </c>
      <c r="DH485" s="53" cm="1">
        <f t="array" aca="1" ref="DH485" ca="1">DE485*CELL("contents",$Q485)</f>
        <v>0</v>
      </c>
      <c r="DI485" s="53" cm="1">
        <f t="array" aca="1" ref="DI485" ca="1">DF485*CELL("contents",$Q485)</f>
        <v>0</v>
      </c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>
        <f t="shared" si="1104"/>
        <v>0</v>
      </c>
      <c r="DW485" s="51">
        <f t="shared" si="1105"/>
        <v>0</v>
      </c>
      <c r="DX485" s="53">
        <f t="shared" si="1063"/>
        <v>0</v>
      </c>
      <c r="DY485" s="53">
        <f t="shared" si="1064"/>
        <v>0</v>
      </c>
      <c r="DZ485" s="53">
        <f t="shared" si="1065"/>
        <v>0</v>
      </c>
      <c r="EA485" s="53">
        <f t="shared" si="1066"/>
        <v>0</v>
      </c>
      <c r="EB485" s="53">
        <f t="shared" si="1067"/>
        <v>0</v>
      </c>
      <c r="EC485" s="53">
        <f t="shared" si="1068"/>
        <v>0</v>
      </c>
      <c r="ED485" s="53">
        <f t="shared" si="1069"/>
        <v>0</v>
      </c>
      <c r="EE485" s="53">
        <f t="shared" si="1070"/>
        <v>0</v>
      </c>
      <c r="EF485" s="53">
        <f t="shared" si="1071"/>
        <v>0</v>
      </c>
      <c r="EG485" s="53">
        <f t="shared" si="1072"/>
        <v>0</v>
      </c>
      <c r="EH485" s="53">
        <f t="shared" si="1073"/>
        <v>0</v>
      </c>
      <c r="EI485" s="53">
        <f t="shared" si="1074"/>
        <v>0</v>
      </c>
      <c r="EJ485" s="10">
        <f t="shared" si="1106"/>
        <v>0</v>
      </c>
      <c r="EK485" s="54">
        <f t="shared" si="1107"/>
        <v>0</v>
      </c>
      <c r="EL485" s="10">
        <f t="shared" si="1108"/>
        <v>0</v>
      </c>
      <c r="EM485" s="53" cm="1">
        <f t="array" aca="1" ref="EM485" ca="1">EJ485*CELL("contents",$Q485)</f>
        <v>0</v>
      </c>
      <c r="EN485" s="53" cm="1">
        <f t="array" aca="1" ref="EN485" ca="1">EK485*CELL("contents",$Q485)</f>
        <v>0</v>
      </c>
      <c r="EO485" s="11">
        <f t="shared" si="1118"/>
        <v>382.5</v>
      </c>
      <c r="EP485" s="2">
        <v>1</v>
      </c>
      <c r="EQ485" s="2">
        <f t="shared" ref="EQ485:ET485" si="1152">EP485*1.0215</f>
        <v>1.0215000000000001</v>
      </c>
      <c r="ER485" s="2">
        <f t="shared" si="1152"/>
        <v>1.0434622500000001</v>
      </c>
      <c r="ES485" s="2">
        <f t="shared" si="1152"/>
        <v>1.0658966883750003</v>
      </c>
      <c r="ET485" s="2">
        <f t="shared" si="1152"/>
        <v>1.0888134671750629</v>
      </c>
      <c r="EU485" s="53">
        <f t="shared" si="1076"/>
        <v>0</v>
      </c>
      <c r="EV485" s="53">
        <f t="shared" si="1120"/>
        <v>0</v>
      </c>
      <c r="EW485" s="69">
        <f t="shared" si="1077"/>
        <v>0</v>
      </c>
      <c r="EX485" s="69">
        <f t="shared" si="1078"/>
        <v>0</v>
      </c>
      <c r="EY485" s="9">
        <f t="shared" si="1114"/>
        <v>0</v>
      </c>
      <c r="EZ485" s="9">
        <f t="shared" si="1110"/>
        <v>0</v>
      </c>
      <c r="FA485" s="9">
        <f t="shared" si="1111"/>
        <v>0</v>
      </c>
      <c r="FB485" s="9">
        <f t="shared" si="1112"/>
        <v>0</v>
      </c>
      <c r="FC485" t="s">
        <v>1546</v>
      </c>
    </row>
    <row r="486" spans="1:159" ht="25.5" x14ac:dyDescent="0.25">
      <c r="A486" s="2">
        <v>1.2</v>
      </c>
      <c r="B486" s="3" t="s">
        <v>1115</v>
      </c>
      <c r="C486" s="4" t="s">
        <v>147</v>
      </c>
      <c r="D486" s="2" t="s">
        <v>1116</v>
      </c>
      <c r="E486" s="5" t="s">
        <v>1121</v>
      </c>
      <c r="F486" s="2" t="s">
        <v>966</v>
      </c>
      <c r="G486" s="4" t="s">
        <v>257</v>
      </c>
      <c r="H486" s="6" t="s">
        <v>257</v>
      </c>
      <c r="I486" s="4"/>
      <c r="J486" s="7" t="s">
        <v>261</v>
      </c>
      <c r="K486" s="75"/>
      <c r="L486" s="80">
        <v>1</v>
      </c>
      <c r="M486" s="56">
        <v>0</v>
      </c>
      <c r="N486" s="86">
        <v>0.53</v>
      </c>
      <c r="O486" s="6" t="s">
        <v>1012</v>
      </c>
      <c r="P486" s="2" t="s">
        <v>156</v>
      </c>
      <c r="Q486" s="200">
        <f>VLOOKUP(P486,Contingencies!$A$2:$D$7,4,FALSE)</f>
        <v>0.09</v>
      </c>
      <c r="R486" s="53">
        <f t="shared" si="1038"/>
        <v>247.85999999999999</v>
      </c>
      <c r="S486" s="67">
        <f t="shared" si="1079"/>
        <v>131.36580000000001</v>
      </c>
      <c r="T486" s="4" t="s">
        <v>1122</v>
      </c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>
        <f t="shared" si="1080"/>
        <v>0</v>
      </c>
      <c r="AH486" s="51">
        <f t="shared" si="1091"/>
        <v>0</v>
      </c>
      <c r="AI486" s="53">
        <f t="shared" si="1039"/>
        <v>0</v>
      </c>
      <c r="AJ486" s="53">
        <f t="shared" si="1040"/>
        <v>0</v>
      </c>
      <c r="AK486" s="53">
        <f t="shared" si="1041"/>
        <v>0</v>
      </c>
      <c r="AL486" s="53">
        <f t="shared" si="1042"/>
        <v>0</v>
      </c>
      <c r="AM486" s="53">
        <f t="shared" si="1043"/>
        <v>0</v>
      </c>
      <c r="AN486" s="53">
        <f t="shared" si="1044"/>
        <v>0</v>
      </c>
      <c r="AO486" s="53">
        <f t="shared" si="1045"/>
        <v>0</v>
      </c>
      <c r="AP486" s="53">
        <f t="shared" si="1046"/>
        <v>0</v>
      </c>
      <c r="AQ486" s="53">
        <f t="shared" si="1047"/>
        <v>0</v>
      </c>
      <c r="AR486" s="53">
        <f t="shared" si="1048"/>
        <v>0</v>
      </c>
      <c r="AS486" s="53">
        <f t="shared" si="1049"/>
        <v>0</v>
      </c>
      <c r="AT486" s="53">
        <f t="shared" si="1050"/>
        <v>0</v>
      </c>
      <c r="AU486" s="10">
        <f t="shared" si="1092"/>
        <v>0</v>
      </c>
      <c r="AV486" s="54">
        <f t="shared" si="1121"/>
        <v>0</v>
      </c>
      <c r="AW486" s="10">
        <f t="shared" si="1093"/>
        <v>0</v>
      </c>
      <c r="AX486" s="53" cm="1">
        <f t="array" aca="1" ref="AX486" ca="1">AU486*CELL("contents",$Q486)</f>
        <v>0</v>
      </c>
      <c r="AY486" s="53" cm="1">
        <f t="array" aca="1" ref="AY486" ca="1">AV486*CELL("contents",$Q486)</f>
        <v>0</v>
      </c>
      <c r="AZ486" s="2"/>
      <c r="BA486" s="2"/>
      <c r="BB486" s="2"/>
      <c r="BC486" s="2"/>
      <c r="BD486" s="2"/>
      <c r="BE486" s="2"/>
      <c r="BF486" s="2"/>
      <c r="BG486" s="2"/>
      <c r="BH486" s="4"/>
      <c r="BI486" s="4"/>
      <c r="BJ486" s="4"/>
      <c r="BK486" s="4"/>
      <c r="BL486" s="2">
        <f t="shared" si="1094"/>
        <v>0</v>
      </c>
      <c r="BM486" s="51">
        <f t="shared" si="1095"/>
        <v>0</v>
      </c>
      <c r="BN486" s="53">
        <f t="shared" si="1051"/>
        <v>0</v>
      </c>
      <c r="BO486" s="53">
        <f t="shared" si="1052"/>
        <v>0</v>
      </c>
      <c r="BP486" s="53">
        <f t="shared" si="1053"/>
        <v>0</v>
      </c>
      <c r="BQ486" s="53">
        <f t="shared" si="1054"/>
        <v>0</v>
      </c>
      <c r="BR486" s="53">
        <f t="shared" si="1055"/>
        <v>0</v>
      </c>
      <c r="BS486" s="53">
        <f t="shared" si="1056"/>
        <v>0</v>
      </c>
      <c r="BT486" s="53">
        <f t="shared" si="1057"/>
        <v>0</v>
      </c>
      <c r="BU486" s="53">
        <f t="shared" si="1058"/>
        <v>0</v>
      </c>
      <c r="BV486" s="53">
        <f t="shared" si="1059"/>
        <v>0</v>
      </c>
      <c r="BW486" s="53">
        <f t="shared" si="1060"/>
        <v>0</v>
      </c>
      <c r="BX486" s="53">
        <f t="shared" si="1061"/>
        <v>0</v>
      </c>
      <c r="BY486" s="53">
        <f t="shared" si="1062"/>
        <v>0</v>
      </c>
      <c r="BZ486" s="10">
        <f t="shared" si="1096"/>
        <v>0</v>
      </c>
      <c r="CA486" s="54">
        <f t="shared" si="1097"/>
        <v>0</v>
      </c>
      <c r="CB486" s="10">
        <f t="shared" si="1098"/>
        <v>0</v>
      </c>
      <c r="CC486" s="53" cm="1">
        <f t="array" aca="1" ref="CC486" ca="1">BZ486*CELL("contents",$Q486)</f>
        <v>0</v>
      </c>
      <c r="CD486" s="53" cm="1">
        <f t="array" aca="1" ref="CD486" ca="1">CA486*CELL("contents",$Q486)</f>
        <v>0</v>
      </c>
      <c r="CE486" s="14"/>
      <c r="CF486" s="14">
        <v>1080</v>
      </c>
      <c r="CG486" s="14"/>
      <c r="CH486" s="14"/>
      <c r="CI486" s="14">
        <v>720</v>
      </c>
      <c r="CJ486" s="2"/>
      <c r="CK486" s="2"/>
      <c r="CL486" s="2"/>
      <c r="CM486" s="2"/>
      <c r="CN486" s="2"/>
      <c r="CO486" s="2"/>
      <c r="CP486" s="2"/>
      <c r="CQ486" s="2">
        <f t="shared" si="1099"/>
        <v>0</v>
      </c>
      <c r="CR486" s="51">
        <f t="shared" si="1100"/>
        <v>0</v>
      </c>
      <c r="CS486" s="53">
        <f t="shared" si="1117"/>
        <v>0</v>
      </c>
      <c r="CT486" s="53">
        <f t="shared" si="1122"/>
        <v>1080</v>
      </c>
      <c r="CU486" s="53">
        <f t="shared" si="1123"/>
        <v>0</v>
      </c>
      <c r="CV486" s="53">
        <f t="shared" si="1124"/>
        <v>0</v>
      </c>
      <c r="CW486" s="53">
        <f t="shared" si="1125"/>
        <v>720</v>
      </c>
      <c r="CX486" s="53">
        <f t="shared" si="1126"/>
        <v>0</v>
      </c>
      <c r="CY486" s="53">
        <f t="shared" si="1127"/>
        <v>0</v>
      </c>
      <c r="CZ486" s="53">
        <f t="shared" si="1128"/>
        <v>0</v>
      </c>
      <c r="DA486" s="53">
        <f t="shared" si="1129"/>
        <v>0</v>
      </c>
      <c r="DB486" s="53">
        <f t="shared" si="1130"/>
        <v>0</v>
      </c>
      <c r="DC486" s="53">
        <f t="shared" si="1131"/>
        <v>0</v>
      </c>
      <c r="DD486" s="53">
        <f t="shared" si="1132"/>
        <v>0</v>
      </c>
      <c r="DE486" s="10">
        <f t="shared" si="1101"/>
        <v>1800</v>
      </c>
      <c r="DF486" s="54">
        <f t="shared" si="1102"/>
        <v>954</v>
      </c>
      <c r="DG486" s="10">
        <f t="shared" si="1103"/>
        <v>2754</v>
      </c>
      <c r="DH486" s="53" cm="1">
        <f t="array" aca="1" ref="DH486" ca="1">DE486*CELL("contents",$Q486)</f>
        <v>162</v>
      </c>
      <c r="DI486" s="53" cm="1">
        <f t="array" aca="1" ref="DI486" ca="1">DF486*CELL("contents",$Q486)</f>
        <v>85.86</v>
      </c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>
        <f t="shared" si="1104"/>
        <v>0</v>
      </c>
      <c r="DW486" s="51">
        <f t="shared" si="1105"/>
        <v>0</v>
      </c>
      <c r="DX486" s="53">
        <f t="shared" si="1063"/>
        <v>0</v>
      </c>
      <c r="DY486" s="53">
        <f t="shared" si="1064"/>
        <v>0</v>
      </c>
      <c r="DZ486" s="53">
        <f t="shared" si="1065"/>
        <v>0</v>
      </c>
      <c r="EA486" s="53">
        <f t="shared" si="1066"/>
        <v>0</v>
      </c>
      <c r="EB486" s="53">
        <f t="shared" si="1067"/>
        <v>0</v>
      </c>
      <c r="EC486" s="53">
        <f t="shared" si="1068"/>
        <v>0</v>
      </c>
      <c r="ED486" s="53">
        <f t="shared" si="1069"/>
        <v>0</v>
      </c>
      <c r="EE486" s="53">
        <f t="shared" si="1070"/>
        <v>0</v>
      </c>
      <c r="EF486" s="53">
        <f t="shared" si="1071"/>
        <v>0</v>
      </c>
      <c r="EG486" s="53">
        <f t="shared" si="1072"/>
        <v>0</v>
      </c>
      <c r="EH486" s="53">
        <f t="shared" si="1073"/>
        <v>0</v>
      </c>
      <c r="EI486" s="53">
        <f t="shared" si="1074"/>
        <v>0</v>
      </c>
      <c r="EJ486" s="10">
        <f t="shared" si="1106"/>
        <v>0</v>
      </c>
      <c r="EK486" s="54">
        <f t="shared" si="1107"/>
        <v>0</v>
      </c>
      <c r="EL486" s="10">
        <f t="shared" si="1108"/>
        <v>0</v>
      </c>
      <c r="EM486" s="53" cm="1">
        <f t="array" aca="1" ref="EM486" ca="1">EJ486*CELL("contents",$Q486)</f>
        <v>0</v>
      </c>
      <c r="EN486" s="53" cm="1">
        <f t="array" aca="1" ref="EN486" ca="1">EK486*CELL("contents",$Q486)</f>
        <v>0</v>
      </c>
      <c r="EO486" s="11">
        <f t="shared" si="1118"/>
        <v>2754</v>
      </c>
      <c r="EP486" s="2">
        <v>1</v>
      </c>
      <c r="EQ486" s="2">
        <f t="shared" ref="EQ486:ET486" si="1153">EP486*1.0215</f>
        <v>1.0215000000000001</v>
      </c>
      <c r="ER486" s="2">
        <f t="shared" si="1153"/>
        <v>1.0434622500000001</v>
      </c>
      <c r="ES486" s="2">
        <f t="shared" si="1153"/>
        <v>1.0658966883750003</v>
      </c>
      <c r="ET486" s="2">
        <f t="shared" si="1153"/>
        <v>1.0888134671750629</v>
      </c>
      <c r="EU486" s="53">
        <f t="shared" si="1076"/>
        <v>0</v>
      </c>
      <c r="EV486" s="53">
        <f t="shared" si="1120"/>
        <v>0</v>
      </c>
      <c r="EW486" s="69">
        <f t="shared" si="1077"/>
        <v>0</v>
      </c>
      <c r="EX486" s="69">
        <f t="shared" si="1078"/>
        <v>0</v>
      </c>
      <c r="EY486" s="9">
        <f t="shared" si="1114"/>
        <v>0</v>
      </c>
      <c r="EZ486" s="9">
        <f t="shared" si="1110"/>
        <v>0</v>
      </c>
      <c r="FA486" s="9">
        <f t="shared" si="1111"/>
        <v>0</v>
      </c>
      <c r="FB486" s="9">
        <f t="shared" si="1112"/>
        <v>0</v>
      </c>
      <c r="FC486" t="s">
        <v>1546</v>
      </c>
    </row>
    <row r="487" spans="1:159" x14ac:dyDescent="0.25">
      <c r="A487" s="2">
        <v>1.2</v>
      </c>
      <c r="B487" s="3" t="s">
        <v>1123</v>
      </c>
      <c r="C487" s="4" t="s">
        <v>147</v>
      </c>
      <c r="D487" s="2" t="s">
        <v>1124</v>
      </c>
      <c r="E487" s="5" t="s">
        <v>1125</v>
      </c>
      <c r="F487" s="2" t="s">
        <v>212</v>
      </c>
      <c r="G487" s="4" t="s">
        <v>151</v>
      </c>
      <c r="H487" s="6" t="s">
        <v>152</v>
      </c>
      <c r="I487" s="4" t="s">
        <v>213</v>
      </c>
      <c r="J487" s="7" t="s">
        <v>154</v>
      </c>
      <c r="K487" s="76">
        <v>33.3333333333333</v>
      </c>
      <c r="L487" s="81">
        <v>52</v>
      </c>
      <c r="M487" s="56">
        <v>0.35</v>
      </c>
      <c r="N487" s="86">
        <v>0.53</v>
      </c>
      <c r="O487" s="6" t="s">
        <v>1012</v>
      </c>
      <c r="P487" s="2" t="s">
        <v>156</v>
      </c>
      <c r="Q487" s="200">
        <f>VLOOKUP(P487,Contingencies!$A$2:$D$7,4,FALSE)</f>
        <v>0.09</v>
      </c>
      <c r="R487" s="53">
        <f t="shared" si="1038"/>
        <v>2615.51221648821</v>
      </c>
      <c r="S487" s="67">
        <f t="shared" si="1079"/>
        <v>1386.2214747387513</v>
      </c>
      <c r="T487" s="4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>
        <f t="shared" si="1080"/>
        <v>0</v>
      </c>
      <c r="AH487" s="51">
        <f t="shared" si="1091"/>
        <v>0</v>
      </c>
      <c r="AI487" s="53">
        <f t="shared" si="1039"/>
        <v>0</v>
      </c>
      <c r="AJ487" s="53">
        <f t="shared" si="1040"/>
        <v>0</v>
      </c>
      <c r="AK487" s="53">
        <f t="shared" si="1041"/>
        <v>0</v>
      </c>
      <c r="AL487" s="53">
        <f t="shared" si="1042"/>
        <v>0</v>
      </c>
      <c r="AM487" s="53">
        <f t="shared" si="1043"/>
        <v>0</v>
      </c>
      <c r="AN487" s="53">
        <f t="shared" si="1044"/>
        <v>0</v>
      </c>
      <c r="AO487" s="53">
        <f t="shared" si="1045"/>
        <v>0</v>
      </c>
      <c r="AP487" s="53">
        <f t="shared" si="1046"/>
        <v>0</v>
      </c>
      <c r="AQ487" s="53">
        <f t="shared" si="1047"/>
        <v>0</v>
      </c>
      <c r="AR487" s="53">
        <f t="shared" si="1048"/>
        <v>0</v>
      </c>
      <c r="AS487" s="53">
        <f t="shared" si="1049"/>
        <v>0</v>
      </c>
      <c r="AT487" s="53">
        <f t="shared" si="1050"/>
        <v>0</v>
      </c>
      <c r="AU487" s="10">
        <f t="shared" si="1092"/>
        <v>0</v>
      </c>
      <c r="AV487" s="54">
        <f t="shared" si="1121"/>
        <v>0</v>
      </c>
      <c r="AW487" s="10">
        <f t="shared" si="1093"/>
        <v>0</v>
      </c>
      <c r="AX487" s="53" cm="1">
        <f t="array" aca="1" ref="AX487" ca="1">AU487*CELL("contents",$Q487)</f>
        <v>0</v>
      </c>
      <c r="AY487" s="53" cm="1">
        <f t="array" aca="1" ref="AY487" ca="1">AV487*CELL("contents",$Q487)</f>
        <v>0</v>
      </c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>
        <f t="shared" si="1094"/>
        <v>0</v>
      </c>
      <c r="BM487" s="51">
        <f t="shared" si="1095"/>
        <v>0</v>
      </c>
      <c r="BN487" s="53">
        <f t="shared" si="1051"/>
        <v>0</v>
      </c>
      <c r="BO487" s="53">
        <f t="shared" si="1052"/>
        <v>0</v>
      </c>
      <c r="BP487" s="53">
        <f t="shared" si="1053"/>
        <v>0</v>
      </c>
      <c r="BQ487" s="53">
        <f t="shared" si="1054"/>
        <v>0</v>
      </c>
      <c r="BR487" s="53">
        <f t="shared" si="1055"/>
        <v>0</v>
      </c>
      <c r="BS487" s="53">
        <f t="shared" si="1056"/>
        <v>0</v>
      </c>
      <c r="BT487" s="53">
        <f t="shared" si="1057"/>
        <v>0</v>
      </c>
      <c r="BU487" s="53">
        <f t="shared" si="1058"/>
        <v>0</v>
      </c>
      <c r="BV487" s="53">
        <f t="shared" si="1059"/>
        <v>0</v>
      </c>
      <c r="BW487" s="53">
        <f t="shared" si="1060"/>
        <v>0</v>
      </c>
      <c r="BX487" s="53">
        <f t="shared" si="1061"/>
        <v>0</v>
      </c>
      <c r="BY487" s="53">
        <f t="shared" si="1062"/>
        <v>0</v>
      </c>
      <c r="BZ487" s="10">
        <f t="shared" si="1096"/>
        <v>0</v>
      </c>
      <c r="CA487" s="54">
        <f t="shared" si="1097"/>
        <v>0</v>
      </c>
      <c r="CB487" s="10">
        <f t="shared" si="1098"/>
        <v>0</v>
      </c>
      <c r="CC487" s="53" cm="1">
        <f t="array" aca="1" ref="CC487" ca="1">BZ487*CELL("contents",$Q487)</f>
        <v>0</v>
      </c>
      <c r="CD487" s="53" cm="1">
        <f t="array" aca="1" ref="CD487" ca="1">CA487*CELL("contents",$Q487)</f>
        <v>0</v>
      </c>
      <c r="CE487" s="2"/>
      <c r="CF487" s="2"/>
      <c r="CG487" s="4">
        <v>162</v>
      </c>
      <c r="CH487" s="4">
        <v>234</v>
      </c>
      <c r="CI487" s="4"/>
      <c r="CJ487" s="2"/>
      <c r="CK487" s="2"/>
      <c r="CL487" s="2"/>
      <c r="CM487" s="2"/>
      <c r="CN487" s="2"/>
      <c r="CO487" s="2"/>
      <c r="CP487" s="2"/>
      <c r="CQ487" s="2">
        <f t="shared" si="1099"/>
        <v>396</v>
      </c>
      <c r="CR487" s="51">
        <f t="shared" si="1100"/>
        <v>2.64</v>
      </c>
      <c r="CS487" s="53">
        <f t="shared" si="1117"/>
        <v>0</v>
      </c>
      <c r="CT487" s="53">
        <f t="shared" si="1122"/>
        <v>0</v>
      </c>
      <c r="CU487" s="53">
        <f t="shared" si="1123"/>
        <v>7770.3868582537443</v>
      </c>
      <c r="CV487" s="53">
        <f t="shared" si="1124"/>
        <v>11223.892128588741</v>
      </c>
      <c r="CW487" s="53">
        <f t="shared" si="1125"/>
        <v>0</v>
      </c>
      <c r="CX487" s="53">
        <f t="shared" si="1126"/>
        <v>0</v>
      </c>
      <c r="CY487" s="53">
        <f t="shared" si="1127"/>
        <v>0</v>
      </c>
      <c r="CZ487" s="53">
        <f t="shared" si="1128"/>
        <v>0</v>
      </c>
      <c r="DA487" s="53">
        <f t="shared" si="1129"/>
        <v>0</v>
      </c>
      <c r="DB487" s="53">
        <f t="shared" si="1130"/>
        <v>0</v>
      </c>
      <c r="DC487" s="53">
        <f t="shared" si="1131"/>
        <v>0</v>
      </c>
      <c r="DD487" s="53">
        <f t="shared" si="1132"/>
        <v>0</v>
      </c>
      <c r="DE487" s="10">
        <f t="shared" si="1101"/>
        <v>18994.278986842484</v>
      </c>
      <c r="DF487" s="54">
        <f t="shared" si="1102"/>
        <v>10066.967863026517</v>
      </c>
      <c r="DG487" s="10">
        <f t="shared" si="1103"/>
        <v>29061.246849869</v>
      </c>
      <c r="DH487" s="53" cm="1">
        <f t="array" aca="1" ref="DH487" ca="1">DE487*CELL("contents",$Q487)</f>
        <v>1709.4851088158234</v>
      </c>
      <c r="DI487" s="53" cm="1">
        <f t="array" aca="1" ref="DI487" ca="1">DF487*CELL("contents",$Q487)</f>
        <v>906.02710767238648</v>
      </c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>
        <f t="shared" si="1104"/>
        <v>0</v>
      </c>
      <c r="DW487" s="51">
        <f t="shared" si="1105"/>
        <v>0</v>
      </c>
      <c r="DX487" s="53">
        <f t="shared" si="1063"/>
        <v>0</v>
      </c>
      <c r="DY487" s="53">
        <f t="shared" si="1064"/>
        <v>0</v>
      </c>
      <c r="DZ487" s="53">
        <f t="shared" si="1065"/>
        <v>0</v>
      </c>
      <c r="EA487" s="53">
        <f t="shared" si="1066"/>
        <v>0</v>
      </c>
      <c r="EB487" s="53">
        <f t="shared" si="1067"/>
        <v>0</v>
      </c>
      <c r="EC487" s="53">
        <f t="shared" si="1068"/>
        <v>0</v>
      </c>
      <c r="ED487" s="53">
        <f t="shared" si="1069"/>
        <v>0</v>
      </c>
      <c r="EE487" s="53">
        <f t="shared" si="1070"/>
        <v>0</v>
      </c>
      <c r="EF487" s="53">
        <f t="shared" si="1071"/>
        <v>0</v>
      </c>
      <c r="EG487" s="53">
        <f t="shared" si="1072"/>
        <v>0</v>
      </c>
      <c r="EH487" s="53">
        <f t="shared" si="1073"/>
        <v>0</v>
      </c>
      <c r="EI487" s="53">
        <f t="shared" si="1074"/>
        <v>0</v>
      </c>
      <c r="EJ487" s="10">
        <f t="shared" si="1106"/>
        <v>0</v>
      </c>
      <c r="EK487" s="54">
        <f t="shared" si="1107"/>
        <v>0</v>
      </c>
      <c r="EL487" s="10">
        <f t="shared" si="1108"/>
        <v>0</v>
      </c>
      <c r="EM487" s="53" cm="1">
        <f t="array" aca="1" ref="EM487" ca="1">EJ487*CELL("contents",$Q487)</f>
        <v>0</v>
      </c>
      <c r="EN487" s="53" cm="1">
        <f t="array" aca="1" ref="EN487" ca="1">EK487*CELL("contents",$Q487)</f>
        <v>0</v>
      </c>
      <c r="EO487" s="11">
        <f t="shared" si="1118"/>
        <v>29061.246849869</v>
      </c>
      <c r="EP487" s="2">
        <v>1</v>
      </c>
      <c r="EQ487" s="2">
        <f t="shared" ref="EQ487:ET487" si="1154">EP487*1.0215</f>
        <v>1.0215000000000001</v>
      </c>
      <c r="ER487" s="2">
        <f t="shared" si="1154"/>
        <v>1.0434622500000001</v>
      </c>
      <c r="ES487" s="2">
        <f t="shared" si="1154"/>
        <v>1.0658966883750003</v>
      </c>
      <c r="ET487" s="2">
        <f t="shared" si="1154"/>
        <v>1.0888134671750629</v>
      </c>
      <c r="EU487" s="53">
        <f t="shared" si="1076"/>
        <v>0</v>
      </c>
      <c r="EV487" s="53">
        <f t="shared" si="1120"/>
        <v>0</v>
      </c>
      <c r="EW487" s="69">
        <f t="shared" si="1077"/>
        <v>14069.836286549989</v>
      </c>
      <c r="EX487" s="69">
        <f t="shared" si="1078"/>
        <v>0</v>
      </c>
      <c r="EY487" s="9">
        <f t="shared" si="1114"/>
        <v>0</v>
      </c>
      <c r="EZ487" s="9">
        <f t="shared" si="1110"/>
        <v>0</v>
      </c>
      <c r="FA487" s="9">
        <f t="shared" si="1111"/>
        <v>4924.4427002924958</v>
      </c>
      <c r="FB487" s="9">
        <f t="shared" si="1112"/>
        <v>0</v>
      </c>
      <c r="FC487" t="s">
        <v>1546</v>
      </c>
    </row>
    <row r="488" spans="1:159" x14ac:dyDescent="0.25">
      <c r="A488" s="2">
        <v>1.2</v>
      </c>
      <c r="B488" s="3" t="s">
        <v>1126</v>
      </c>
      <c r="C488" s="4" t="s">
        <v>147</v>
      </c>
      <c r="D488" s="2" t="s">
        <v>1127</v>
      </c>
      <c r="E488" s="5" t="s">
        <v>1128</v>
      </c>
      <c r="F488" s="2"/>
      <c r="G488" s="4" t="s">
        <v>267</v>
      </c>
      <c r="H488" s="6" t="s">
        <v>267</v>
      </c>
      <c r="I488" s="4"/>
      <c r="J488" s="7" t="s">
        <v>261</v>
      </c>
      <c r="K488" s="75"/>
      <c r="L488" s="80">
        <v>1</v>
      </c>
      <c r="M488" s="56">
        <v>0</v>
      </c>
      <c r="N488" s="86">
        <v>0.53</v>
      </c>
      <c r="O488" s="6" t="s">
        <v>1012</v>
      </c>
      <c r="P488" s="2" t="s">
        <v>156</v>
      </c>
      <c r="Q488" s="200">
        <f>VLOOKUP(P488,Contingencies!$A$2:$D$7,4,FALSE)</f>
        <v>0.09</v>
      </c>
      <c r="R488" s="53">
        <f t="shared" si="1038"/>
        <v>96.39</v>
      </c>
      <c r="S488" s="67">
        <f t="shared" si="1079"/>
        <v>51.0867</v>
      </c>
      <c r="T488" s="48" t="s">
        <v>1118</v>
      </c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>
        <f t="shared" si="1080"/>
        <v>0</v>
      </c>
      <c r="AH488" s="51">
        <f t="shared" si="1091"/>
        <v>0</v>
      </c>
      <c r="AI488" s="53">
        <f t="shared" si="1039"/>
        <v>0</v>
      </c>
      <c r="AJ488" s="53">
        <f t="shared" si="1040"/>
        <v>0</v>
      </c>
      <c r="AK488" s="53">
        <f t="shared" si="1041"/>
        <v>0</v>
      </c>
      <c r="AL488" s="53">
        <f t="shared" si="1042"/>
        <v>0</v>
      </c>
      <c r="AM488" s="53">
        <f t="shared" si="1043"/>
        <v>0</v>
      </c>
      <c r="AN488" s="53">
        <f t="shared" si="1044"/>
        <v>0</v>
      </c>
      <c r="AO488" s="53">
        <f t="shared" si="1045"/>
        <v>0</v>
      </c>
      <c r="AP488" s="53">
        <f t="shared" si="1046"/>
        <v>0</v>
      </c>
      <c r="AQ488" s="53">
        <f t="shared" si="1047"/>
        <v>0</v>
      </c>
      <c r="AR488" s="53">
        <f t="shared" si="1048"/>
        <v>0</v>
      </c>
      <c r="AS488" s="53">
        <f t="shared" si="1049"/>
        <v>0</v>
      </c>
      <c r="AT488" s="53">
        <f t="shared" si="1050"/>
        <v>0</v>
      </c>
      <c r="AU488" s="10">
        <f t="shared" si="1092"/>
        <v>0</v>
      </c>
      <c r="AV488" s="54">
        <f t="shared" si="1121"/>
        <v>0</v>
      </c>
      <c r="AW488" s="10">
        <f t="shared" si="1093"/>
        <v>0</v>
      </c>
      <c r="AX488" s="53" cm="1">
        <f t="array" aca="1" ref="AX488" ca="1">AU488*CELL("contents",$Q488)</f>
        <v>0</v>
      </c>
      <c r="AY488" s="53" cm="1">
        <f t="array" aca="1" ref="AY488" ca="1">AV488*CELL("contents",$Q488)</f>
        <v>0</v>
      </c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>
        <f t="shared" si="1094"/>
        <v>0</v>
      </c>
      <c r="BM488" s="51">
        <f t="shared" si="1095"/>
        <v>0</v>
      </c>
      <c r="BN488" s="53">
        <f t="shared" si="1051"/>
        <v>0</v>
      </c>
      <c r="BO488" s="53">
        <f t="shared" si="1052"/>
        <v>0</v>
      </c>
      <c r="BP488" s="53">
        <f t="shared" si="1053"/>
        <v>0</v>
      </c>
      <c r="BQ488" s="53">
        <f t="shared" si="1054"/>
        <v>0</v>
      </c>
      <c r="BR488" s="53">
        <f t="shared" si="1055"/>
        <v>0</v>
      </c>
      <c r="BS488" s="53">
        <f t="shared" si="1056"/>
        <v>0</v>
      </c>
      <c r="BT488" s="53">
        <f t="shared" si="1057"/>
        <v>0</v>
      </c>
      <c r="BU488" s="53">
        <f t="shared" si="1058"/>
        <v>0</v>
      </c>
      <c r="BV488" s="53">
        <f t="shared" si="1059"/>
        <v>0</v>
      </c>
      <c r="BW488" s="53">
        <f t="shared" si="1060"/>
        <v>0</v>
      </c>
      <c r="BX488" s="53">
        <f t="shared" si="1061"/>
        <v>0</v>
      </c>
      <c r="BY488" s="53">
        <f t="shared" si="1062"/>
        <v>0</v>
      </c>
      <c r="BZ488" s="10">
        <f t="shared" si="1096"/>
        <v>0</v>
      </c>
      <c r="CA488" s="54">
        <f t="shared" si="1097"/>
        <v>0</v>
      </c>
      <c r="CB488" s="10">
        <f t="shared" si="1098"/>
        <v>0</v>
      </c>
      <c r="CC488" s="53" cm="1">
        <f t="array" aca="1" ref="CC488" ca="1">BZ488*CELL("contents",$Q488)</f>
        <v>0</v>
      </c>
      <c r="CD488" s="53" cm="1">
        <f t="array" aca="1" ref="CD488" ca="1">CA488*CELL("contents",$Q488)</f>
        <v>0</v>
      </c>
      <c r="CE488" s="18"/>
      <c r="CF488" s="18"/>
      <c r="CG488" s="18"/>
      <c r="CH488" s="18"/>
      <c r="CI488" s="18"/>
      <c r="CJ488" s="2"/>
      <c r="CK488" s="2"/>
      <c r="CL488" s="2"/>
      <c r="CM488" s="4">
        <v>350</v>
      </c>
      <c r="CN488" s="4">
        <v>350</v>
      </c>
      <c r="CO488" s="4"/>
      <c r="CP488" s="4"/>
      <c r="CQ488" s="2">
        <f t="shared" si="1099"/>
        <v>0</v>
      </c>
      <c r="CR488" s="51">
        <f t="shared" si="1100"/>
        <v>0</v>
      </c>
      <c r="CS488" s="53">
        <f t="shared" si="1117"/>
        <v>0</v>
      </c>
      <c r="CT488" s="53">
        <f t="shared" si="1122"/>
        <v>0</v>
      </c>
      <c r="CU488" s="53">
        <f t="shared" si="1123"/>
        <v>0</v>
      </c>
      <c r="CV488" s="53">
        <f t="shared" si="1124"/>
        <v>0</v>
      </c>
      <c r="CW488" s="53">
        <f t="shared" si="1125"/>
        <v>0</v>
      </c>
      <c r="CX488" s="53">
        <f t="shared" si="1126"/>
        <v>0</v>
      </c>
      <c r="CY488" s="53">
        <f t="shared" si="1127"/>
        <v>0</v>
      </c>
      <c r="CZ488" s="53">
        <f t="shared" si="1128"/>
        <v>0</v>
      </c>
      <c r="DA488" s="53">
        <f t="shared" si="1129"/>
        <v>350</v>
      </c>
      <c r="DB488" s="53">
        <f t="shared" si="1130"/>
        <v>350</v>
      </c>
      <c r="DC488" s="53">
        <f t="shared" si="1131"/>
        <v>0</v>
      </c>
      <c r="DD488" s="53">
        <f t="shared" si="1132"/>
        <v>0</v>
      </c>
      <c r="DE488" s="10">
        <f t="shared" si="1101"/>
        <v>700</v>
      </c>
      <c r="DF488" s="54">
        <f t="shared" si="1102"/>
        <v>371</v>
      </c>
      <c r="DG488" s="10">
        <f t="shared" si="1103"/>
        <v>1071</v>
      </c>
      <c r="DH488" s="53" cm="1">
        <f t="array" aca="1" ref="DH488" ca="1">DE488*CELL("contents",$Q488)</f>
        <v>63</v>
      </c>
      <c r="DI488" s="53" cm="1">
        <f t="array" aca="1" ref="DI488" ca="1">DF488*CELL("contents",$Q488)</f>
        <v>33.39</v>
      </c>
      <c r="DJ488" s="4"/>
      <c r="DK488" s="4"/>
      <c r="DL488" s="4"/>
      <c r="DM488" s="4"/>
      <c r="DN488" s="4"/>
      <c r="DO488" s="2"/>
      <c r="DP488" s="2"/>
      <c r="DQ488" s="2"/>
      <c r="DR488" s="2"/>
      <c r="DS488" s="2"/>
      <c r="DT488" s="2"/>
      <c r="DU488" s="2"/>
      <c r="DV488" s="2">
        <f t="shared" si="1104"/>
        <v>0</v>
      </c>
      <c r="DW488" s="51">
        <f t="shared" si="1105"/>
        <v>0</v>
      </c>
      <c r="DX488" s="53">
        <f t="shared" si="1063"/>
        <v>0</v>
      </c>
      <c r="DY488" s="53">
        <f t="shared" si="1064"/>
        <v>0</v>
      </c>
      <c r="DZ488" s="53">
        <f t="shared" si="1065"/>
        <v>0</v>
      </c>
      <c r="EA488" s="53">
        <f t="shared" si="1066"/>
        <v>0</v>
      </c>
      <c r="EB488" s="53">
        <f t="shared" si="1067"/>
        <v>0</v>
      </c>
      <c r="EC488" s="53">
        <f t="shared" si="1068"/>
        <v>0</v>
      </c>
      <c r="ED488" s="53">
        <f t="shared" si="1069"/>
        <v>0</v>
      </c>
      <c r="EE488" s="53">
        <f t="shared" si="1070"/>
        <v>0</v>
      </c>
      <c r="EF488" s="53">
        <f t="shared" si="1071"/>
        <v>0</v>
      </c>
      <c r="EG488" s="53">
        <f t="shared" si="1072"/>
        <v>0</v>
      </c>
      <c r="EH488" s="53">
        <f t="shared" si="1073"/>
        <v>0</v>
      </c>
      <c r="EI488" s="53">
        <f t="shared" si="1074"/>
        <v>0</v>
      </c>
      <c r="EJ488" s="10">
        <f t="shared" si="1106"/>
        <v>0</v>
      </c>
      <c r="EK488" s="54">
        <f t="shared" si="1107"/>
        <v>0</v>
      </c>
      <c r="EL488" s="10">
        <f t="shared" si="1108"/>
        <v>0</v>
      </c>
      <c r="EM488" s="53" cm="1">
        <f t="array" aca="1" ref="EM488" ca="1">EJ488*CELL("contents",$Q488)</f>
        <v>0</v>
      </c>
      <c r="EN488" s="53" cm="1">
        <f t="array" aca="1" ref="EN488" ca="1">EK488*CELL("contents",$Q488)</f>
        <v>0</v>
      </c>
      <c r="EO488" s="11">
        <f t="shared" si="1118"/>
        <v>1071</v>
      </c>
      <c r="EP488" s="2">
        <v>1</v>
      </c>
      <c r="EQ488" s="2">
        <f t="shared" ref="EQ488:ET488" si="1155">EP488*1.0215</f>
        <v>1.0215000000000001</v>
      </c>
      <c r="ER488" s="2">
        <f t="shared" si="1155"/>
        <v>1.0434622500000001</v>
      </c>
      <c r="ES488" s="2">
        <f t="shared" si="1155"/>
        <v>1.0658966883750003</v>
      </c>
      <c r="ET488" s="2">
        <f t="shared" si="1155"/>
        <v>1.0888134671750629</v>
      </c>
      <c r="EU488" s="53">
        <f t="shared" si="1076"/>
        <v>0</v>
      </c>
      <c r="EV488" s="53">
        <f t="shared" si="1120"/>
        <v>0</v>
      </c>
      <c r="EW488" s="69">
        <f t="shared" si="1077"/>
        <v>0</v>
      </c>
      <c r="EX488" s="69">
        <f t="shared" si="1078"/>
        <v>0</v>
      </c>
      <c r="EY488" s="9">
        <f t="shared" si="1114"/>
        <v>0</v>
      </c>
      <c r="EZ488" s="9">
        <f t="shared" si="1110"/>
        <v>0</v>
      </c>
      <c r="FA488" s="9">
        <f t="shared" si="1111"/>
        <v>0</v>
      </c>
      <c r="FB488" s="9">
        <f t="shared" si="1112"/>
        <v>0</v>
      </c>
      <c r="FC488" t="s">
        <v>1546</v>
      </c>
    </row>
    <row r="489" spans="1:159" x14ac:dyDescent="0.25">
      <c r="A489" s="2">
        <v>1.2</v>
      </c>
      <c r="B489" s="3" t="s">
        <v>1126</v>
      </c>
      <c r="C489" s="4" t="s">
        <v>147</v>
      </c>
      <c r="D489" s="2" t="s">
        <v>1127</v>
      </c>
      <c r="E489" s="5" t="s">
        <v>1129</v>
      </c>
      <c r="F489" s="2"/>
      <c r="G489" s="4" t="s">
        <v>267</v>
      </c>
      <c r="H489" s="6" t="s">
        <v>267</v>
      </c>
      <c r="I489" s="4"/>
      <c r="J489" s="7" t="s">
        <v>261</v>
      </c>
      <c r="K489" s="75"/>
      <c r="L489" s="80">
        <v>1</v>
      </c>
      <c r="M489" s="56">
        <v>0</v>
      </c>
      <c r="N489" s="86">
        <v>0.53</v>
      </c>
      <c r="O489" s="6" t="s">
        <v>1012</v>
      </c>
      <c r="P489" s="2" t="s">
        <v>156</v>
      </c>
      <c r="Q489" s="200">
        <f>VLOOKUP(P489,Contingencies!$A$2:$D$7,4,FALSE)</f>
        <v>0.09</v>
      </c>
      <c r="R489" s="53">
        <f t="shared" si="1038"/>
        <v>34.424999999999997</v>
      </c>
      <c r="S489" s="67">
        <f t="shared" si="1079"/>
        <v>18.245249999999999</v>
      </c>
      <c r="T489" s="48" t="s">
        <v>1120</v>
      </c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>
        <f t="shared" si="1080"/>
        <v>0</v>
      </c>
      <c r="AH489" s="51">
        <f t="shared" si="1091"/>
        <v>0</v>
      </c>
      <c r="AI489" s="53">
        <f t="shared" si="1039"/>
        <v>0</v>
      </c>
      <c r="AJ489" s="53">
        <f t="shared" si="1040"/>
        <v>0</v>
      </c>
      <c r="AK489" s="53">
        <f t="shared" si="1041"/>
        <v>0</v>
      </c>
      <c r="AL489" s="53">
        <f t="shared" si="1042"/>
        <v>0</v>
      </c>
      <c r="AM489" s="53">
        <f t="shared" si="1043"/>
        <v>0</v>
      </c>
      <c r="AN489" s="53">
        <f t="shared" si="1044"/>
        <v>0</v>
      </c>
      <c r="AO489" s="53">
        <f t="shared" si="1045"/>
        <v>0</v>
      </c>
      <c r="AP489" s="53">
        <f t="shared" si="1046"/>
        <v>0</v>
      </c>
      <c r="AQ489" s="53">
        <f t="shared" si="1047"/>
        <v>0</v>
      </c>
      <c r="AR489" s="53">
        <f t="shared" si="1048"/>
        <v>0</v>
      </c>
      <c r="AS489" s="53">
        <f t="shared" si="1049"/>
        <v>0</v>
      </c>
      <c r="AT489" s="53">
        <f t="shared" si="1050"/>
        <v>0</v>
      </c>
      <c r="AU489" s="10">
        <f t="shared" si="1092"/>
        <v>0</v>
      </c>
      <c r="AV489" s="54">
        <f t="shared" si="1121"/>
        <v>0</v>
      </c>
      <c r="AW489" s="10">
        <f t="shared" si="1093"/>
        <v>0</v>
      </c>
      <c r="AX489" s="53" cm="1">
        <f t="array" aca="1" ref="AX489" ca="1">AU489*CELL("contents",$Q489)</f>
        <v>0</v>
      </c>
      <c r="AY489" s="53" cm="1">
        <f t="array" aca="1" ref="AY489" ca="1">AV489*CELL("contents",$Q489)</f>
        <v>0</v>
      </c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>
        <f t="shared" si="1094"/>
        <v>0</v>
      </c>
      <c r="BM489" s="51">
        <f t="shared" si="1095"/>
        <v>0</v>
      </c>
      <c r="BN489" s="53">
        <f t="shared" si="1051"/>
        <v>0</v>
      </c>
      <c r="BO489" s="53">
        <f t="shared" si="1052"/>
        <v>0</v>
      </c>
      <c r="BP489" s="53">
        <f t="shared" si="1053"/>
        <v>0</v>
      </c>
      <c r="BQ489" s="53">
        <f t="shared" si="1054"/>
        <v>0</v>
      </c>
      <c r="BR489" s="53">
        <f t="shared" si="1055"/>
        <v>0</v>
      </c>
      <c r="BS489" s="53">
        <f t="shared" si="1056"/>
        <v>0</v>
      </c>
      <c r="BT489" s="53">
        <f t="shared" si="1057"/>
        <v>0</v>
      </c>
      <c r="BU489" s="53">
        <f t="shared" si="1058"/>
        <v>0</v>
      </c>
      <c r="BV489" s="53">
        <f t="shared" si="1059"/>
        <v>0</v>
      </c>
      <c r="BW489" s="53">
        <f t="shared" si="1060"/>
        <v>0</v>
      </c>
      <c r="BX489" s="53">
        <f t="shared" si="1061"/>
        <v>0</v>
      </c>
      <c r="BY489" s="53">
        <f t="shared" si="1062"/>
        <v>0</v>
      </c>
      <c r="BZ489" s="10">
        <f t="shared" si="1096"/>
        <v>0</v>
      </c>
      <c r="CA489" s="54">
        <f t="shared" si="1097"/>
        <v>0</v>
      </c>
      <c r="CB489" s="10">
        <f t="shared" si="1098"/>
        <v>0</v>
      </c>
      <c r="CC489" s="53" cm="1">
        <f t="array" aca="1" ref="CC489" ca="1">BZ489*CELL("contents",$Q489)</f>
        <v>0</v>
      </c>
      <c r="CD489" s="53" cm="1">
        <f t="array" aca="1" ref="CD489" ca="1">CA489*CELL("contents",$Q489)</f>
        <v>0</v>
      </c>
      <c r="CE489" s="18"/>
      <c r="CF489" s="18"/>
      <c r="CG489" s="18"/>
      <c r="CH489" s="18"/>
      <c r="CI489" s="18"/>
      <c r="CJ489" s="2"/>
      <c r="CK489" s="2"/>
      <c r="CL489" s="2"/>
      <c r="CM489" s="4"/>
      <c r="CN489" s="4"/>
      <c r="CO489" s="4">
        <v>125</v>
      </c>
      <c r="CP489" s="4">
        <v>125</v>
      </c>
      <c r="CQ489" s="2">
        <f t="shared" si="1099"/>
        <v>0</v>
      </c>
      <c r="CR489" s="51">
        <f t="shared" si="1100"/>
        <v>0</v>
      </c>
      <c r="CS489" s="53">
        <f t="shared" si="1117"/>
        <v>0</v>
      </c>
      <c r="CT489" s="53">
        <f t="shared" si="1122"/>
        <v>0</v>
      </c>
      <c r="CU489" s="53">
        <f t="shared" si="1123"/>
        <v>0</v>
      </c>
      <c r="CV489" s="53">
        <f t="shared" si="1124"/>
        <v>0</v>
      </c>
      <c r="CW489" s="53">
        <f t="shared" si="1125"/>
        <v>0</v>
      </c>
      <c r="CX489" s="53">
        <f t="shared" si="1126"/>
        <v>0</v>
      </c>
      <c r="CY489" s="53">
        <f t="shared" si="1127"/>
        <v>0</v>
      </c>
      <c r="CZ489" s="53">
        <f t="shared" si="1128"/>
        <v>0</v>
      </c>
      <c r="DA489" s="53">
        <f t="shared" si="1129"/>
        <v>0</v>
      </c>
      <c r="DB489" s="53">
        <f t="shared" si="1130"/>
        <v>0</v>
      </c>
      <c r="DC489" s="53">
        <f t="shared" si="1131"/>
        <v>125</v>
      </c>
      <c r="DD489" s="53">
        <f t="shared" si="1132"/>
        <v>125</v>
      </c>
      <c r="DE489" s="10">
        <f t="shared" si="1101"/>
        <v>250</v>
      </c>
      <c r="DF489" s="54">
        <f t="shared" si="1102"/>
        <v>132.5</v>
      </c>
      <c r="DG489" s="10">
        <f t="shared" si="1103"/>
        <v>382.5</v>
      </c>
      <c r="DH489" s="53" cm="1">
        <f t="array" aca="1" ref="DH489" ca="1">DE489*CELL("contents",$Q489)</f>
        <v>22.5</v>
      </c>
      <c r="DI489" s="53" cm="1">
        <f t="array" aca="1" ref="DI489" ca="1">DF489*CELL("contents",$Q489)</f>
        <v>11.924999999999999</v>
      </c>
      <c r="DJ489" s="4"/>
      <c r="DK489" s="4"/>
      <c r="DL489" s="4"/>
      <c r="DM489" s="4"/>
      <c r="DN489" s="4"/>
      <c r="DO489" s="2"/>
      <c r="DP489" s="2"/>
      <c r="DQ489" s="2"/>
      <c r="DR489" s="2"/>
      <c r="DS489" s="2"/>
      <c r="DT489" s="2"/>
      <c r="DU489" s="2"/>
      <c r="DV489" s="2">
        <f t="shared" si="1104"/>
        <v>0</v>
      </c>
      <c r="DW489" s="51">
        <f t="shared" si="1105"/>
        <v>0</v>
      </c>
      <c r="DX489" s="53">
        <f t="shared" si="1063"/>
        <v>0</v>
      </c>
      <c r="DY489" s="53">
        <f t="shared" si="1064"/>
        <v>0</v>
      </c>
      <c r="DZ489" s="53">
        <f t="shared" si="1065"/>
        <v>0</v>
      </c>
      <c r="EA489" s="53">
        <f t="shared" si="1066"/>
        <v>0</v>
      </c>
      <c r="EB489" s="53">
        <f t="shared" si="1067"/>
        <v>0</v>
      </c>
      <c r="EC489" s="53">
        <f t="shared" si="1068"/>
        <v>0</v>
      </c>
      <c r="ED489" s="53">
        <f t="shared" si="1069"/>
        <v>0</v>
      </c>
      <c r="EE489" s="53">
        <f t="shared" si="1070"/>
        <v>0</v>
      </c>
      <c r="EF489" s="53">
        <f t="shared" si="1071"/>
        <v>0</v>
      </c>
      <c r="EG489" s="53">
        <f t="shared" si="1072"/>
        <v>0</v>
      </c>
      <c r="EH489" s="53">
        <f t="shared" si="1073"/>
        <v>0</v>
      </c>
      <c r="EI489" s="53">
        <f t="shared" si="1074"/>
        <v>0</v>
      </c>
      <c r="EJ489" s="10">
        <f t="shared" si="1106"/>
        <v>0</v>
      </c>
      <c r="EK489" s="54">
        <f t="shared" si="1107"/>
        <v>0</v>
      </c>
      <c r="EL489" s="10">
        <f t="shared" si="1108"/>
        <v>0</v>
      </c>
      <c r="EM489" s="53" cm="1">
        <f t="array" aca="1" ref="EM489" ca="1">EJ489*CELL("contents",$Q489)</f>
        <v>0</v>
      </c>
      <c r="EN489" s="53" cm="1">
        <f t="array" aca="1" ref="EN489" ca="1">EK489*CELL("contents",$Q489)</f>
        <v>0</v>
      </c>
      <c r="EO489" s="11">
        <f t="shared" si="1118"/>
        <v>382.5</v>
      </c>
      <c r="EP489" s="2">
        <v>1</v>
      </c>
      <c r="EQ489" s="2">
        <f t="shared" ref="EQ489:ET489" si="1156">EP489*1.0215</f>
        <v>1.0215000000000001</v>
      </c>
      <c r="ER489" s="2">
        <f t="shared" si="1156"/>
        <v>1.0434622500000001</v>
      </c>
      <c r="ES489" s="2">
        <f t="shared" si="1156"/>
        <v>1.0658966883750003</v>
      </c>
      <c r="ET489" s="2">
        <f t="shared" si="1156"/>
        <v>1.0888134671750629</v>
      </c>
      <c r="EU489" s="53">
        <f t="shared" si="1076"/>
        <v>0</v>
      </c>
      <c r="EV489" s="53">
        <f t="shared" si="1120"/>
        <v>0</v>
      </c>
      <c r="EW489" s="69">
        <f t="shared" si="1077"/>
        <v>0</v>
      </c>
      <c r="EX489" s="69">
        <f t="shared" si="1078"/>
        <v>0</v>
      </c>
      <c r="EY489" s="9">
        <f t="shared" si="1114"/>
        <v>0</v>
      </c>
      <c r="EZ489" s="9">
        <f t="shared" si="1110"/>
        <v>0</v>
      </c>
      <c r="FA489" s="9">
        <f t="shared" si="1111"/>
        <v>0</v>
      </c>
      <c r="FB489" s="9">
        <f t="shared" si="1112"/>
        <v>0</v>
      </c>
      <c r="FC489" t="s">
        <v>1546</v>
      </c>
    </row>
    <row r="490" spans="1:159" ht="25.5" x14ac:dyDescent="0.25">
      <c r="A490" s="2">
        <v>1.2</v>
      </c>
      <c r="B490" s="3" t="s">
        <v>1126</v>
      </c>
      <c r="C490" s="4" t="s">
        <v>147</v>
      </c>
      <c r="D490" s="2" t="s">
        <v>1127</v>
      </c>
      <c r="E490" s="5" t="s">
        <v>1130</v>
      </c>
      <c r="F490" s="2" t="s">
        <v>966</v>
      </c>
      <c r="G490" s="4" t="s">
        <v>257</v>
      </c>
      <c r="H490" s="6" t="s">
        <v>257</v>
      </c>
      <c r="I490" s="4"/>
      <c r="J490" s="7" t="s">
        <v>261</v>
      </c>
      <c r="K490" s="75"/>
      <c r="L490" s="80">
        <v>1</v>
      </c>
      <c r="M490" s="56">
        <v>0</v>
      </c>
      <c r="N490" s="86">
        <v>0.53</v>
      </c>
      <c r="O490" s="6" t="s">
        <v>1012</v>
      </c>
      <c r="P490" s="2" t="s">
        <v>156</v>
      </c>
      <c r="Q490" s="200">
        <f>VLOOKUP(P490,Contingencies!$A$2:$D$7,4,FALSE)</f>
        <v>0.09</v>
      </c>
      <c r="R490" s="53">
        <f t="shared" si="1038"/>
        <v>247.85999999999999</v>
      </c>
      <c r="S490" s="67">
        <f t="shared" si="1079"/>
        <v>131.36580000000001</v>
      </c>
      <c r="T490" s="4" t="s">
        <v>1122</v>
      </c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>
        <f t="shared" si="1080"/>
        <v>0</v>
      </c>
      <c r="AH490" s="51">
        <f t="shared" si="1091"/>
        <v>0</v>
      </c>
      <c r="AI490" s="53">
        <f t="shared" si="1039"/>
        <v>0</v>
      </c>
      <c r="AJ490" s="53">
        <f t="shared" si="1040"/>
        <v>0</v>
      </c>
      <c r="AK490" s="53">
        <f t="shared" si="1041"/>
        <v>0</v>
      </c>
      <c r="AL490" s="53">
        <f t="shared" si="1042"/>
        <v>0</v>
      </c>
      <c r="AM490" s="53">
        <f t="shared" si="1043"/>
        <v>0</v>
      </c>
      <c r="AN490" s="53">
        <f t="shared" si="1044"/>
        <v>0</v>
      </c>
      <c r="AO490" s="53">
        <f t="shared" si="1045"/>
        <v>0</v>
      </c>
      <c r="AP490" s="53">
        <f t="shared" si="1046"/>
        <v>0</v>
      </c>
      <c r="AQ490" s="53">
        <f t="shared" si="1047"/>
        <v>0</v>
      </c>
      <c r="AR490" s="53">
        <f t="shared" si="1048"/>
        <v>0</v>
      </c>
      <c r="AS490" s="53">
        <f t="shared" si="1049"/>
        <v>0</v>
      </c>
      <c r="AT490" s="53">
        <f t="shared" si="1050"/>
        <v>0</v>
      </c>
      <c r="AU490" s="10">
        <f t="shared" si="1092"/>
        <v>0</v>
      </c>
      <c r="AV490" s="54">
        <f t="shared" si="1121"/>
        <v>0</v>
      </c>
      <c r="AW490" s="10">
        <f t="shared" si="1093"/>
        <v>0</v>
      </c>
      <c r="AX490" s="53" cm="1">
        <f t="array" aca="1" ref="AX490" ca="1">AU490*CELL("contents",$Q490)</f>
        <v>0</v>
      </c>
      <c r="AY490" s="53" cm="1">
        <f t="array" aca="1" ref="AY490" ca="1">AV490*CELL("contents",$Q490)</f>
        <v>0</v>
      </c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>
        <f t="shared" si="1094"/>
        <v>0</v>
      </c>
      <c r="BM490" s="51">
        <f t="shared" si="1095"/>
        <v>0</v>
      </c>
      <c r="BN490" s="53">
        <f t="shared" si="1051"/>
        <v>0</v>
      </c>
      <c r="BO490" s="53">
        <f t="shared" si="1052"/>
        <v>0</v>
      </c>
      <c r="BP490" s="53">
        <f t="shared" si="1053"/>
        <v>0</v>
      </c>
      <c r="BQ490" s="53">
        <f t="shared" si="1054"/>
        <v>0</v>
      </c>
      <c r="BR490" s="53">
        <f t="shared" si="1055"/>
        <v>0</v>
      </c>
      <c r="BS490" s="53">
        <f t="shared" si="1056"/>
        <v>0</v>
      </c>
      <c r="BT490" s="53">
        <f t="shared" si="1057"/>
        <v>0</v>
      </c>
      <c r="BU490" s="53">
        <f t="shared" si="1058"/>
        <v>0</v>
      </c>
      <c r="BV490" s="53">
        <f t="shared" si="1059"/>
        <v>0</v>
      </c>
      <c r="BW490" s="53">
        <f t="shared" si="1060"/>
        <v>0</v>
      </c>
      <c r="BX490" s="53">
        <f t="shared" si="1061"/>
        <v>0</v>
      </c>
      <c r="BY490" s="53">
        <f t="shared" si="1062"/>
        <v>0</v>
      </c>
      <c r="BZ490" s="10">
        <f t="shared" si="1096"/>
        <v>0</v>
      </c>
      <c r="CA490" s="54">
        <f t="shared" si="1097"/>
        <v>0</v>
      </c>
      <c r="CB490" s="10">
        <f t="shared" si="1098"/>
        <v>0</v>
      </c>
      <c r="CC490" s="53" cm="1">
        <f t="array" aca="1" ref="CC490" ca="1">BZ490*CELL("contents",$Q490)</f>
        <v>0</v>
      </c>
      <c r="CD490" s="53" cm="1">
        <f t="array" aca="1" ref="CD490" ca="1">CA490*CELL("contents",$Q490)</f>
        <v>0</v>
      </c>
      <c r="CE490" s="18"/>
      <c r="CF490" s="18"/>
      <c r="CG490" s="18"/>
      <c r="CH490" s="18"/>
      <c r="CI490" s="18"/>
      <c r="CJ490" s="2"/>
      <c r="CK490" s="2"/>
      <c r="CL490" s="2"/>
      <c r="CM490" s="4"/>
      <c r="CN490" s="4"/>
      <c r="CO490" s="4"/>
      <c r="CP490" s="4"/>
      <c r="CQ490" s="2">
        <f t="shared" si="1099"/>
        <v>0</v>
      </c>
      <c r="CR490" s="51">
        <f t="shared" si="1100"/>
        <v>0</v>
      </c>
      <c r="CS490" s="53">
        <f t="shared" si="1117"/>
        <v>0</v>
      </c>
      <c r="CT490" s="53">
        <f t="shared" si="1122"/>
        <v>0</v>
      </c>
      <c r="CU490" s="53">
        <f t="shared" si="1123"/>
        <v>0</v>
      </c>
      <c r="CV490" s="53">
        <f t="shared" si="1124"/>
        <v>0</v>
      </c>
      <c r="CW490" s="53">
        <f t="shared" si="1125"/>
        <v>0</v>
      </c>
      <c r="CX490" s="53">
        <f t="shared" si="1126"/>
        <v>0</v>
      </c>
      <c r="CY490" s="53">
        <f t="shared" si="1127"/>
        <v>0</v>
      </c>
      <c r="CZ490" s="53">
        <f t="shared" si="1128"/>
        <v>0</v>
      </c>
      <c r="DA490" s="53">
        <f t="shared" si="1129"/>
        <v>0</v>
      </c>
      <c r="DB490" s="53">
        <f t="shared" si="1130"/>
        <v>0</v>
      </c>
      <c r="DC490" s="53">
        <f t="shared" si="1131"/>
        <v>0</v>
      </c>
      <c r="DD490" s="53">
        <f t="shared" si="1132"/>
        <v>0</v>
      </c>
      <c r="DE490" s="10">
        <f>SUM(CS490:DD490)</f>
        <v>0</v>
      </c>
      <c r="DF490" s="54">
        <f t="shared" si="1102"/>
        <v>0</v>
      </c>
      <c r="DG490" s="10">
        <f t="shared" si="1103"/>
        <v>0</v>
      </c>
      <c r="DH490" s="53" cm="1">
        <f t="array" aca="1" ref="DH490" ca="1">DE490*CELL("contents",$Q490)</f>
        <v>0</v>
      </c>
      <c r="DI490" s="53" cm="1">
        <f t="array" aca="1" ref="DI490" ca="1">DF490*CELL("contents",$Q490)</f>
        <v>0</v>
      </c>
      <c r="DJ490" s="4"/>
      <c r="DK490" s="4">
        <v>1080</v>
      </c>
      <c r="DL490" s="4"/>
      <c r="DM490" s="4"/>
      <c r="DN490" s="4">
        <v>720</v>
      </c>
      <c r="DO490" s="2"/>
      <c r="DP490" s="2"/>
      <c r="DQ490" s="2"/>
      <c r="DR490" s="2"/>
      <c r="DS490" s="2"/>
      <c r="DT490" s="2"/>
      <c r="DU490" s="2"/>
      <c r="DV490" s="2">
        <f t="shared" si="1104"/>
        <v>0</v>
      </c>
      <c r="DW490" s="51">
        <f t="shared" si="1105"/>
        <v>0</v>
      </c>
      <c r="DX490" s="53">
        <f t="shared" si="1063"/>
        <v>0</v>
      </c>
      <c r="DY490" s="53">
        <f t="shared" si="1064"/>
        <v>1080</v>
      </c>
      <c r="DZ490" s="53">
        <f t="shared" si="1065"/>
        <v>0</v>
      </c>
      <c r="EA490" s="53">
        <f t="shared" si="1066"/>
        <v>0</v>
      </c>
      <c r="EB490" s="53">
        <f t="shared" si="1067"/>
        <v>720</v>
      </c>
      <c r="EC490" s="53">
        <f t="shared" si="1068"/>
        <v>0</v>
      </c>
      <c r="ED490" s="53">
        <f t="shared" si="1069"/>
        <v>0</v>
      </c>
      <c r="EE490" s="53">
        <f t="shared" si="1070"/>
        <v>0</v>
      </c>
      <c r="EF490" s="53">
        <f t="shared" si="1071"/>
        <v>0</v>
      </c>
      <c r="EG490" s="53">
        <f t="shared" si="1072"/>
        <v>0</v>
      </c>
      <c r="EH490" s="53">
        <f t="shared" si="1073"/>
        <v>0</v>
      </c>
      <c r="EI490" s="53">
        <f t="shared" si="1074"/>
        <v>0</v>
      </c>
      <c r="EJ490" s="10">
        <f t="shared" si="1106"/>
        <v>1800</v>
      </c>
      <c r="EK490" s="54">
        <f t="shared" si="1107"/>
        <v>954</v>
      </c>
      <c r="EL490" s="10">
        <f t="shared" si="1108"/>
        <v>2754</v>
      </c>
      <c r="EM490" s="53" cm="1">
        <f t="array" aca="1" ref="EM490" ca="1">EJ490*CELL("contents",$Q490)</f>
        <v>162</v>
      </c>
      <c r="EN490" s="53" cm="1">
        <f t="array" aca="1" ref="EN490" ca="1">EK490*CELL("contents",$Q490)</f>
        <v>85.86</v>
      </c>
      <c r="EO490" s="11">
        <f t="shared" si="1118"/>
        <v>2754</v>
      </c>
      <c r="EP490" s="2">
        <v>1</v>
      </c>
      <c r="EQ490" s="2">
        <f t="shared" ref="EQ490:ET490" si="1157">EP490*1.0215</f>
        <v>1.0215000000000001</v>
      </c>
      <c r="ER490" s="2">
        <f t="shared" si="1157"/>
        <v>1.0434622500000001</v>
      </c>
      <c r="ES490" s="2">
        <f t="shared" si="1157"/>
        <v>1.0658966883750003</v>
      </c>
      <c r="ET490" s="2">
        <f t="shared" si="1157"/>
        <v>1.0888134671750629</v>
      </c>
      <c r="EU490" s="53">
        <f t="shared" si="1076"/>
        <v>0</v>
      </c>
      <c r="EV490" s="53">
        <f t="shared" si="1120"/>
        <v>0</v>
      </c>
      <c r="EW490" s="69">
        <f t="shared" si="1077"/>
        <v>0</v>
      </c>
      <c r="EX490" s="69">
        <f t="shared" si="1078"/>
        <v>0</v>
      </c>
      <c r="EY490" s="9">
        <f t="shared" si="1114"/>
        <v>0</v>
      </c>
      <c r="EZ490" s="9">
        <f t="shared" si="1110"/>
        <v>0</v>
      </c>
      <c r="FA490" s="9">
        <f t="shared" si="1111"/>
        <v>0</v>
      </c>
      <c r="FB490" s="9">
        <f t="shared" si="1112"/>
        <v>0</v>
      </c>
      <c r="FC490" t="s">
        <v>1546</v>
      </c>
    </row>
    <row r="491" spans="1:159" x14ac:dyDescent="0.25">
      <c r="A491" s="2">
        <v>1.2</v>
      </c>
      <c r="B491" s="3" t="s">
        <v>1131</v>
      </c>
      <c r="C491" s="4" t="s">
        <v>147</v>
      </c>
      <c r="D491" s="2" t="s">
        <v>1132</v>
      </c>
      <c r="E491" s="13" t="s">
        <v>1133</v>
      </c>
      <c r="F491" s="2" t="s">
        <v>212</v>
      </c>
      <c r="G491" s="4" t="s">
        <v>151</v>
      </c>
      <c r="H491" s="6" t="s">
        <v>163</v>
      </c>
      <c r="I491" s="4" t="s">
        <v>213</v>
      </c>
      <c r="J491" s="7" t="s">
        <v>154</v>
      </c>
      <c r="K491" s="76">
        <v>30.128205128205099</v>
      </c>
      <c r="L491" s="81">
        <v>52</v>
      </c>
      <c r="M491" s="56">
        <v>0.35</v>
      </c>
      <c r="N491" s="86">
        <v>0.53</v>
      </c>
      <c r="O491" s="6" t="s">
        <v>1012</v>
      </c>
      <c r="P491" s="2" t="s">
        <v>156</v>
      </c>
      <c r="Q491" s="200">
        <f>VLOOKUP(P491,Contingencies!$A$2:$D$7,4,FALSE)</f>
        <v>0.09</v>
      </c>
      <c r="R491" s="53">
        <f t="shared" si="1038"/>
        <v>3402.7390973434658</v>
      </c>
      <c r="S491" s="67">
        <f t="shared" si="1079"/>
        <v>1803.4517215920371</v>
      </c>
      <c r="T491" s="4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>
        <f t="shared" si="1080"/>
        <v>0</v>
      </c>
      <c r="AH491" s="51">
        <f t="shared" si="1091"/>
        <v>0</v>
      </c>
      <c r="AI491" s="53">
        <f t="shared" si="1039"/>
        <v>0</v>
      </c>
      <c r="AJ491" s="53">
        <f t="shared" si="1040"/>
        <v>0</v>
      </c>
      <c r="AK491" s="53">
        <f t="shared" si="1041"/>
        <v>0</v>
      </c>
      <c r="AL491" s="53">
        <f t="shared" si="1042"/>
        <v>0</v>
      </c>
      <c r="AM491" s="53">
        <f t="shared" si="1043"/>
        <v>0</v>
      </c>
      <c r="AN491" s="53">
        <f t="shared" si="1044"/>
        <v>0</v>
      </c>
      <c r="AO491" s="53">
        <f t="shared" si="1045"/>
        <v>0</v>
      </c>
      <c r="AP491" s="53">
        <f t="shared" si="1046"/>
        <v>0</v>
      </c>
      <c r="AQ491" s="53">
        <f t="shared" si="1047"/>
        <v>0</v>
      </c>
      <c r="AR491" s="53">
        <f t="shared" si="1048"/>
        <v>0</v>
      </c>
      <c r="AS491" s="53">
        <f t="shared" si="1049"/>
        <v>0</v>
      </c>
      <c r="AT491" s="53">
        <f t="shared" si="1050"/>
        <v>0</v>
      </c>
      <c r="AU491" s="10">
        <f t="shared" si="1092"/>
        <v>0</v>
      </c>
      <c r="AV491" s="54">
        <f t="shared" si="1121"/>
        <v>0</v>
      </c>
      <c r="AW491" s="10">
        <f t="shared" si="1093"/>
        <v>0</v>
      </c>
      <c r="AX491" s="53" cm="1">
        <f t="array" aca="1" ref="AX491" ca="1">AU491*CELL("contents",$Q491)</f>
        <v>0</v>
      </c>
      <c r="AY491" s="53" cm="1">
        <f t="array" aca="1" ref="AY491" ca="1">AV491*CELL("contents",$Q491)</f>
        <v>0</v>
      </c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>
        <f t="shared" si="1094"/>
        <v>0</v>
      </c>
      <c r="BM491" s="51">
        <f t="shared" si="1095"/>
        <v>0</v>
      </c>
      <c r="BN491" s="53">
        <f t="shared" si="1051"/>
        <v>0</v>
      </c>
      <c r="BO491" s="53">
        <f t="shared" si="1052"/>
        <v>0</v>
      </c>
      <c r="BP491" s="53">
        <f t="shared" si="1053"/>
        <v>0</v>
      </c>
      <c r="BQ491" s="53">
        <f t="shared" si="1054"/>
        <v>0</v>
      </c>
      <c r="BR491" s="53">
        <f t="shared" si="1055"/>
        <v>0</v>
      </c>
      <c r="BS491" s="53">
        <f t="shared" si="1056"/>
        <v>0</v>
      </c>
      <c r="BT491" s="53">
        <f t="shared" si="1057"/>
        <v>0</v>
      </c>
      <c r="BU491" s="53">
        <f t="shared" si="1058"/>
        <v>0</v>
      </c>
      <c r="BV491" s="53">
        <f t="shared" si="1059"/>
        <v>0</v>
      </c>
      <c r="BW491" s="53">
        <f t="shared" si="1060"/>
        <v>0</v>
      </c>
      <c r="BX491" s="53">
        <f t="shared" si="1061"/>
        <v>0</v>
      </c>
      <c r="BY491" s="53">
        <f t="shared" si="1062"/>
        <v>0</v>
      </c>
      <c r="BZ491" s="10">
        <f t="shared" si="1096"/>
        <v>0</v>
      </c>
      <c r="CA491" s="54">
        <f t="shared" si="1097"/>
        <v>0</v>
      </c>
      <c r="CB491" s="10">
        <f t="shared" si="1098"/>
        <v>0</v>
      </c>
      <c r="CC491" s="53" cm="1">
        <f t="array" aca="1" ref="CC491" ca="1">BZ491*CELL("contents",$Q491)</f>
        <v>0</v>
      </c>
      <c r="CD491" s="53" cm="1">
        <f t="array" aca="1" ref="CD491" ca="1">CA491*CELL("contents",$Q491)</f>
        <v>0</v>
      </c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>
        <f t="shared" si="1099"/>
        <v>0</v>
      </c>
      <c r="CR491" s="51">
        <f t="shared" si="1100"/>
        <v>0</v>
      </c>
      <c r="CS491" s="53">
        <f t="shared" si="1117"/>
        <v>0</v>
      </c>
      <c r="CT491" s="53">
        <f t="shared" si="1122"/>
        <v>0</v>
      </c>
      <c r="CU491" s="53">
        <f t="shared" si="1123"/>
        <v>0</v>
      </c>
      <c r="CV491" s="53">
        <f t="shared" si="1124"/>
        <v>0</v>
      </c>
      <c r="CW491" s="53">
        <f t="shared" si="1125"/>
        <v>0</v>
      </c>
      <c r="CX491" s="53">
        <f t="shared" si="1126"/>
        <v>0</v>
      </c>
      <c r="CY491" s="53">
        <f t="shared" si="1127"/>
        <v>0</v>
      </c>
      <c r="CZ491" s="53">
        <f t="shared" si="1128"/>
        <v>0</v>
      </c>
      <c r="DA491" s="53">
        <f t="shared" si="1129"/>
        <v>0</v>
      </c>
      <c r="DB491" s="53">
        <f t="shared" si="1130"/>
        <v>0</v>
      </c>
      <c r="DC491" s="53">
        <f t="shared" si="1131"/>
        <v>0</v>
      </c>
      <c r="DD491" s="53">
        <f t="shared" si="1132"/>
        <v>0</v>
      </c>
      <c r="DE491" s="10">
        <f t="shared" si="1101"/>
        <v>0</v>
      </c>
      <c r="DF491" s="54">
        <f t="shared" si="1102"/>
        <v>0</v>
      </c>
      <c r="DG491" s="10">
        <f t="shared" si="1103"/>
        <v>0</v>
      </c>
      <c r="DH491" s="53" cm="1">
        <f t="array" aca="1" ref="DH491" ca="1">DE491*CELL("contents",$Q491)</f>
        <v>0</v>
      </c>
      <c r="DI491" s="53" cm="1">
        <f t="array" aca="1" ref="DI491" ca="1">DF491*CELL("contents",$Q491)</f>
        <v>0</v>
      </c>
      <c r="DJ491" s="18"/>
      <c r="DK491" s="14">
        <v>108</v>
      </c>
      <c r="DL491" s="14">
        <v>234</v>
      </c>
      <c r="DM491" s="14">
        <v>216</v>
      </c>
      <c r="DN491" s="14"/>
      <c r="DO491" s="2"/>
      <c r="DP491" s="2"/>
      <c r="DQ491" s="2"/>
      <c r="DR491" s="2"/>
      <c r="DS491" s="2"/>
      <c r="DT491" s="2"/>
      <c r="DU491" s="2"/>
      <c r="DV491" s="2">
        <f t="shared" si="1104"/>
        <v>558</v>
      </c>
      <c r="DW491" s="51">
        <f t="shared" si="1105"/>
        <v>3.7199999999999998</v>
      </c>
      <c r="DX491" s="53">
        <f t="shared" si="1063"/>
        <v>0</v>
      </c>
      <c r="DY491" s="53">
        <f t="shared" si="1064"/>
        <v>4782.8225417716858</v>
      </c>
      <c r="DZ491" s="53">
        <f t="shared" si="1065"/>
        <v>10362.782173838654</v>
      </c>
      <c r="EA491" s="53">
        <f t="shared" si="1066"/>
        <v>9565.6450835433716</v>
      </c>
      <c r="EB491" s="53">
        <f t="shared" si="1067"/>
        <v>0</v>
      </c>
      <c r="EC491" s="53">
        <f t="shared" si="1068"/>
        <v>0</v>
      </c>
      <c r="ED491" s="53">
        <f t="shared" si="1069"/>
        <v>0</v>
      </c>
      <c r="EE491" s="53">
        <f t="shared" si="1070"/>
        <v>0</v>
      </c>
      <c r="EF491" s="53">
        <f t="shared" si="1071"/>
        <v>0</v>
      </c>
      <c r="EG491" s="53">
        <f t="shared" si="1072"/>
        <v>0</v>
      </c>
      <c r="EH491" s="53">
        <f t="shared" si="1073"/>
        <v>0</v>
      </c>
      <c r="EI491" s="53">
        <f t="shared" si="1074"/>
        <v>0</v>
      </c>
      <c r="EJ491" s="10">
        <f t="shared" si="1106"/>
        <v>24711.249799153709</v>
      </c>
      <c r="EK491" s="54">
        <f t="shared" si="1107"/>
        <v>13096.962393551466</v>
      </c>
      <c r="EL491" s="10">
        <f t="shared" si="1108"/>
        <v>37808.212192705178</v>
      </c>
      <c r="EM491" s="53" cm="1">
        <f t="array" aca="1" ref="EM491" ca="1">EJ491*CELL("contents",$Q491)</f>
        <v>2224.0124819238335</v>
      </c>
      <c r="EN491" s="53" cm="1">
        <f t="array" aca="1" ref="EN491" ca="1">EK491*CELL("contents",$Q491)</f>
        <v>1178.726615419632</v>
      </c>
      <c r="EO491" s="11">
        <f t="shared" si="1118"/>
        <v>37808.212192705178</v>
      </c>
      <c r="EP491" s="2">
        <v>1</v>
      </c>
      <c r="EQ491" s="2">
        <f t="shared" ref="EQ491:ET491" si="1158">EP491*1.0215</f>
        <v>1.0215000000000001</v>
      </c>
      <c r="ER491" s="2">
        <f t="shared" si="1158"/>
        <v>1.0434622500000001</v>
      </c>
      <c r="ES491" s="2">
        <f t="shared" si="1158"/>
        <v>1.0658966883750003</v>
      </c>
      <c r="ET491" s="2">
        <f t="shared" si="1158"/>
        <v>1.0888134671750629</v>
      </c>
      <c r="EU491" s="53">
        <f t="shared" si="1076"/>
        <v>0</v>
      </c>
      <c r="EV491" s="53">
        <f t="shared" si="1120"/>
        <v>0</v>
      </c>
      <c r="EW491" s="69">
        <f t="shared" si="1077"/>
        <v>0</v>
      </c>
      <c r="EX491" s="69">
        <f t="shared" si="1078"/>
        <v>18304.629480854597</v>
      </c>
      <c r="EY491" s="9">
        <f t="shared" si="1114"/>
        <v>0</v>
      </c>
      <c r="EZ491" s="9">
        <f t="shared" si="1110"/>
        <v>0</v>
      </c>
      <c r="FA491" s="9">
        <f t="shared" si="1111"/>
        <v>0</v>
      </c>
      <c r="FB491" s="9">
        <f t="shared" si="1112"/>
        <v>6406.6203182991085</v>
      </c>
      <c r="FC491" t="s">
        <v>1546</v>
      </c>
    </row>
    <row r="492" spans="1:159" x14ac:dyDescent="0.25">
      <c r="A492" s="2">
        <v>1.3</v>
      </c>
      <c r="B492" s="2" t="s">
        <v>1176</v>
      </c>
      <c r="C492" s="61" t="s">
        <v>147</v>
      </c>
      <c r="D492" s="62" t="s">
        <v>1177</v>
      </c>
      <c r="E492" s="63" t="s">
        <v>1178</v>
      </c>
      <c r="F492" s="2" t="s">
        <v>260</v>
      </c>
      <c r="G492" s="61" t="s">
        <v>257</v>
      </c>
      <c r="H492" s="64" t="s">
        <v>257</v>
      </c>
      <c r="I492" s="61"/>
      <c r="J492" s="65" t="s">
        <v>261</v>
      </c>
      <c r="K492" s="75"/>
      <c r="L492" s="80">
        <v>1</v>
      </c>
      <c r="M492" s="57">
        <v>0</v>
      </c>
      <c r="N492" s="85">
        <v>0.53</v>
      </c>
      <c r="O492" s="64" t="s">
        <v>155</v>
      </c>
      <c r="P492" s="2" t="s">
        <v>156</v>
      </c>
      <c r="Q492" s="200">
        <f>VLOOKUP(P492,Contingencies!$A$2:$D$7,4,FALSE)</f>
        <v>0.09</v>
      </c>
      <c r="R492" s="53">
        <f t="shared" si="1038"/>
        <v>247.85999999999999</v>
      </c>
      <c r="S492" s="67">
        <f t="shared" si="1079"/>
        <v>131.36580000000001</v>
      </c>
      <c r="T492" s="61"/>
      <c r="U492" s="61">
        <v>1800</v>
      </c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>
        <f t="shared" si="1080"/>
        <v>0</v>
      </c>
      <c r="AH492" s="51">
        <f t="shared" si="1091"/>
        <v>0</v>
      </c>
      <c r="AI492" s="66">
        <f t="shared" si="1039"/>
        <v>1800</v>
      </c>
      <c r="AJ492" s="66">
        <f t="shared" si="1040"/>
        <v>0</v>
      </c>
      <c r="AK492" s="66">
        <f t="shared" si="1041"/>
        <v>0</v>
      </c>
      <c r="AL492" s="66">
        <f t="shared" si="1042"/>
        <v>0</v>
      </c>
      <c r="AM492" s="66">
        <f t="shared" si="1043"/>
        <v>0</v>
      </c>
      <c r="AN492" s="66">
        <f t="shared" si="1044"/>
        <v>0</v>
      </c>
      <c r="AO492" s="66">
        <f t="shared" si="1045"/>
        <v>0</v>
      </c>
      <c r="AP492" s="66">
        <f t="shared" si="1046"/>
        <v>0</v>
      </c>
      <c r="AQ492" s="66">
        <f t="shared" si="1047"/>
        <v>0</v>
      </c>
      <c r="AR492" s="66">
        <f t="shared" si="1048"/>
        <v>0</v>
      </c>
      <c r="AS492" s="66">
        <f t="shared" si="1049"/>
        <v>0</v>
      </c>
      <c r="AT492" s="66">
        <f t="shared" si="1050"/>
        <v>0</v>
      </c>
      <c r="AU492" s="67">
        <f t="shared" si="1092"/>
        <v>1800</v>
      </c>
      <c r="AV492" s="67">
        <f t="shared" ref="AV492:AV553" si="1159">IF($H492="CapEx",0,AU492*$N492)</f>
        <v>954</v>
      </c>
      <c r="AW492" s="67">
        <f t="shared" ref="AW492:AW553" si="1160">SUM(AU492:AV492)</f>
        <v>2754</v>
      </c>
      <c r="AX492" s="53" cm="1">
        <f t="array" aca="1" ref="AX492" ca="1">AU492*CELL("contents",$Q492)</f>
        <v>162</v>
      </c>
      <c r="AY492" s="53" cm="1">
        <f t="array" aca="1" ref="AY492" ca="1">AV492*CELL("contents",$Q492)</f>
        <v>85.86</v>
      </c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>
        <f t="shared" si="1094"/>
        <v>0</v>
      </c>
      <c r="BM492" s="51">
        <f t="shared" si="1095"/>
        <v>0</v>
      </c>
      <c r="BN492" s="66">
        <f t="shared" si="1051"/>
        <v>0</v>
      </c>
      <c r="BO492" s="66">
        <f t="shared" si="1052"/>
        <v>0</v>
      </c>
      <c r="BP492" s="66">
        <f t="shared" si="1053"/>
        <v>0</v>
      </c>
      <c r="BQ492" s="66">
        <f t="shared" si="1054"/>
        <v>0</v>
      </c>
      <c r="BR492" s="66">
        <f t="shared" si="1055"/>
        <v>0</v>
      </c>
      <c r="BS492" s="66">
        <f t="shared" si="1056"/>
        <v>0</v>
      </c>
      <c r="BT492" s="66">
        <f t="shared" si="1057"/>
        <v>0</v>
      </c>
      <c r="BU492" s="66">
        <f t="shared" si="1058"/>
        <v>0</v>
      </c>
      <c r="BV492" s="66">
        <f t="shared" si="1059"/>
        <v>0</v>
      </c>
      <c r="BW492" s="66">
        <f t="shared" si="1060"/>
        <v>0</v>
      </c>
      <c r="BX492" s="66">
        <f t="shared" si="1061"/>
        <v>0</v>
      </c>
      <c r="BY492" s="66">
        <f t="shared" si="1062"/>
        <v>0</v>
      </c>
      <c r="BZ492" s="67">
        <f t="shared" si="1096"/>
        <v>0</v>
      </c>
      <c r="CA492" s="67">
        <f t="shared" ref="CA492:CA553" si="1161">IF($H492="CapEx",0,BZ492*$N492)</f>
        <v>0</v>
      </c>
      <c r="CB492" s="67">
        <f t="shared" ref="CB492:CB553" si="1162">SUM(BZ492:CA492)</f>
        <v>0</v>
      </c>
      <c r="CC492" s="53" cm="1">
        <f t="array" aca="1" ref="CC492" ca="1">BZ492*CELL("contents",$Q492)</f>
        <v>0</v>
      </c>
      <c r="CD492" s="53" cm="1">
        <f t="array" aca="1" ref="CD492" ca="1">CA492*CELL("contents",$Q492)</f>
        <v>0</v>
      </c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>
        <f t="shared" si="1099"/>
        <v>0</v>
      </c>
      <c r="CR492" s="51">
        <f t="shared" si="1100"/>
        <v>0</v>
      </c>
      <c r="CS492" s="66">
        <f t="shared" si="1117"/>
        <v>0</v>
      </c>
      <c r="CT492" s="66">
        <f t="shared" si="1122"/>
        <v>0</v>
      </c>
      <c r="CU492" s="66">
        <f t="shared" si="1123"/>
        <v>0</v>
      </c>
      <c r="CV492" s="66">
        <f t="shared" si="1124"/>
        <v>0</v>
      </c>
      <c r="CW492" s="66">
        <f t="shared" si="1125"/>
        <v>0</v>
      </c>
      <c r="CX492" s="66">
        <f t="shared" si="1126"/>
        <v>0</v>
      </c>
      <c r="CY492" s="66">
        <f t="shared" si="1127"/>
        <v>0</v>
      </c>
      <c r="CZ492" s="66">
        <f t="shared" si="1128"/>
        <v>0</v>
      </c>
      <c r="DA492" s="66">
        <f t="shared" si="1129"/>
        <v>0</v>
      </c>
      <c r="DB492" s="66">
        <f t="shared" si="1130"/>
        <v>0</v>
      </c>
      <c r="DC492" s="66">
        <f t="shared" si="1131"/>
        <v>0</v>
      </c>
      <c r="DD492" s="66">
        <f t="shared" si="1132"/>
        <v>0</v>
      </c>
      <c r="DE492" s="67">
        <f t="shared" si="1101"/>
        <v>0</v>
      </c>
      <c r="DF492" s="67">
        <f t="shared" ref="DF492:DF553" si="1163">IF($H492="CapEx",0,DE492*$N492)</f>
        <v>0</v>
      </c>
      <c r="DG492" s="67">
        <f t="shared" ref="DG492:DG553" si="1164">SUM(DE492:DF492)</f>
        <v>0</v>
      </c>
      <c r="DH492" s="53" cm="1">
        <f t="array" aca="1" ref="DH492" ca="1">DE492*CELL("contents",$Q492)</f>
        <v>0</v>
      </c>
      <c r="DI492" s="53" cm="1">
        <f t="array" aca="1" ref="DI492" ca="1">DF492*CELL("contents",$Q492)</f>
        <v>0</v>
      </c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>
        <f t="shared" si="1104"/>
        <v>0</v>
      </c>
      <c r="DW492" s="51">
        <f t="shared" si="1105"/>
        <v>0</v>
      </c>
      <c r="DX492" s="66">
        <f t="shared" si="1063"/>
        <v>0</v>
      </c>
      <c r="DY492" s="66">
        <f t="shared" si="1064"/>
        <v>0</v>
      </c>
      <c r="DZ492" s="66">
        <f t="shared" si="1065"/>
        <v>0</v>
      </c>
      <c r="EA492" s="66">
        <f t="shared" si="1066"/>
        <v>0</v>
      </c>
      <c r="EB492" s="66">
        <f t="shared" si="1067"/>
        <v>0</v>
      </c>
      <c r="EC492" s="66">
        <f t="shared" si="1068"/>
        <v>0</v>
      </c>
      <c r="ED492" s="66">
        <f t="shared" si="1069"/>
        <v>0</v>
      </c>
      <c r="EE492" s="66">
        <f t="shared" si="1070"/>
        <v>0</v>
      </c>
      <c r="EF492" s="66">
        <f t="shared" si="1071"/>
        <v>0</v>
      </c>
      <c r="EG492" s="66">
        <f t="shared" si="1072"/>
        <v>0</v>
      </c>
      <c r="EH492" s="66">
        <f t="shared" si="1073"/>
        <v>0</v>
      </c>
      <c r="EI492" s="66">
        <f t="shared" si="1074"/>
        <v>0</v>
      </c>
      <c r="EJ492" s="67">
        <f t="shared" si="1106"/>
        <v>0</v>
      </c>
      <c r="EK492" s="67">
        <f t="shared" ref="EK492:EK553" si="1165">IF($H492="CapEx",0,EJ492*$N492)</f>
        <v>0</v>
      </c>
      <c r="EL492" s="67">
        <f t="shared" ref="EL492:EL553" si="1166">SUM(EJ492:EK492)</f>
        <v>0</v>
      </c>
      <c r="EM492" s="53" cm="1">
        <f t="array" aca="1" ref="EM492" ca="1">EJ492*CELL("contents",$Q492)</f>
        <v>0</v>
      </c>
      <c r="EN492" s="53" cm="1">
        <f t="array" aca="1" ref="EN492" ca="1">EK492*CELL("contents",$Q492)</f>
        <v>0</v>
      </c>
      <c r="EO492" s="68">
        <f t="shared" si="1118"/>
        <v>2754</v>
      </c>
      <c r="EP492" s="2">
        <v>1</v>
      </c>
      <c r="EQ492" s="2">
        <f t="shared" ref="EQ492:ET492" si="1167">EP492*1.0215</f>
        <v>1.0215000000000001</v>
      </c>
      <c r="ER492" s="2">
        <f t="shared" si="1167"/>
        <v>1.0434622500000001</v>
      </c>
      <c r="ES492" s="2">
        <f t="shared" si="1167"/>
        <v>1.0658966883750003</v>
      </c>
      <c r="ET492" s="2">
        <f t="shared" si="1167"/>
        <v>1.0888134671750629</v>
      </c>
      <c r="EU492" s="69">
        <f t="shared" si="1076"/>
        <v>0</v>
      </c>
      <c r="EV492" s="69">
        <f t="shared" ref="EV492:EV555" si="1168">IF($G492="Labor Hours",$K492*$BL492*ER492,0)</f>
        <v>0</v>
      </c>
      <c r="EW492" s="69">
        <f t="shared" si="1077"/>
        <v>0</v>
      </c>
      <c r="EX492" s="69">
        <f t="shared" si="1078"/>
        <v>0</v>
      </c>
      <c r="EY492" s="69">
        <f t="shared" si="1114"/>
        <v>0</v>
      </c>
      <c r="EZ492" s="69">
        <f t="shared" si="1110"/>
        <v>0</v>
      </c>
      <c r="FA492" s="69">
        <f t="shared" si="1111"/>
        <v>0</v>
      </c>
      <c r="FB492" s="69">
        <f t="shared" si="1112"/>
        <v>0</v>
      </c>
      <c r="FC492" t="s">
        <v>1538</v>
      </c>
    </row>
    <row r="493" spans="1:159" x14ac:dyDescent="0.25">
      <c r="A493" s="2">
        <v>1.3</v>
      </c>
      <c r="B493" s="2" t="s">
        <v>1176</v>
      </c>
      <c r="C493" s="61" t="s">
        <v>147</v>
      </c>
      <c r="D493" s="62" t="s">
        <v>1177</v>
      </c>
      <c r="E493" s="63" t="s">
        <v>1179</v>
      </c>
      <c r="F493" s="2"/>
      <c r="G493" s="61" t="s">
        <v>347</v>
      </c>
      <c r="H493" s="64" t="s">
        <v>347</v>
      </c>
      <c r="I493" s="61"/>
      <c r="J493" s="61" t="s">
        <v>261</v>
      </c>
      <c r="K493" s="75"/>
      <c r="L493" s="80">
        <v>1</v>
      </c>
      <c r="M493" s="57">
        <v>0</v>
      </c>
      <c r="N493" s="85">
        <v>0.53</v>
      </c>
      <c r="O493" s="64" t="s">
        <v>155</v>
      </c>
      <c r="P493" s="2" t="s">
        <v>173</v>
      </c>
      <c r="Q493" s="200">
        <f>VLOOKUP(P493,Contingencies!$A$2:$D$7,4,FALSE)</f>
        <v>0.125</v>
      </c>
      <c r="R493" s="53">
        <f t="shared" si="1038"/>
        <v>5349.375</v>
      </c>
      <c r="S493" s="67">
        <f t="shared" si="1079"/>
        <v>0</v>
      </c>
      <c r="T493" s="61"/>
      <c r="U493" s="61">
        <v>42795</v>
      </c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>
        <f t="shared" si="1080"/>
        <v>0</v>
      </c>
      <c r="AH493" s="51">
        <f t="shared" si="1091"/>
        <v>0</v>
      </c>
      <c r="AI493" s="66">
        <f t="shared" si="1039"/>
        <v>42795</v>
      </c>
      <c r="AJ493" s="66">
        <f t="shared" si="1040"/>
        <v>0</v>
      </c>
      <c r="AK493" s="66">
        <f t="shared" si="1041"/>
        <v>0</v>
      </c>
      <c r="AL493" s="66">
        <f t="shared" si="1042"/>
        <v>0</v>
      </c>
      <c r="AM493" s="66">
        <f t="shared" si="1043"/>
        <v>0</v>
      </c>
      <c r="AN493" s="66">
        <f t="shared" si="1044"/>
        <v>0</v>
      </c>
      <c r="AO493" s="66">
        <f t="shared" si="1045"/>
        <v>0</v>
      </c>
      <c r="AP493" s="66">
        <f t="shared" si="1046"/>
        <v>0</v>
      </c>
      <c r="AQ493" s="66">
        <f t="shared" si="1047"/>
        <v>0</v>
      </c>
      <c r="AR493" s="66">
        <f t="shared" si="1048"/>
        <v>0</v>
      </c>
      <c r="AS493" s="66">
        <f t="shared" si="1049"/>
        <v>0</v>
      </c>
      <c r="AT493" s="66">
        <f t="shared" si="1050"/>
        <v>0</v>
      </c>
      <c r="AU493" s="67">
        <f t="shared" si="1092"/>
        <v>42795</v>
      </c>
      <c r="AV493" s="67">
        <f t="shared" si="1159"/>
        <v>0</v>
      </c>
      <c r="AW493" s="67">
        <f t="shared" si="1160"/>
        <v>42795</v>
      </c>
      <c r="AX493" s="53" cm="1">
        <f t="array" aca="1" ref="AX493" ca="1">AU493*CELL("contents",$Q493)</f>
        <v>5349.375</v>
      </c>
      <c r="AY493" s="53" cm="1">
        <f t="array" aca="1" ref="AY493" ca="1">AV493*CELL("contents",$Q493)</f>
        <v>0</v>
      </c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>
        <f t="shared" si="1094"/>
        <v>0</v>
      </c>
      <c r="BM493" s="51">
        <f t="shared" si="1095"/>
        <v>0</v>
      </c>
      <c r="BN493" s="66">
        <f t="shared" si="1051"/>
        <v>0</v>
      </c>
      <c r="BO493" s="66">
        <f t="shared" si="1052"/>
        <v>0</v>
      </c>
      <c r="BP493" s="66">
        <f t="shared" si="1053"/>
        <v>0</v>
      </c>
      <c r="BQ493" s="66">
        <f t="shared" si="1054"/>
        <v>0</v>
      </c>
      <c r="BR493" s="66">
        <f t="shared" si="1055"/>
        <v>0</v>
      </c>
      <c r="BS493" s="66">
        <f t="shared" si="1056"/>
        <v>0</v>
      </c>
      <c r="BT493" s="66">
        <f t="shared" si="1057"/>
        <v>0</v>
      </c>
      <c r="BU493" s="66">
        <f t="shared" si="1058"/>
        <v>0</v>
      </c>
      <c r="BV493" s="66">
        <f t="shared" si="1059"/>
        <v>0</v>
      </c>
      <c r="BW493" s="66">
        <f t="shared" si="1060"/>
        <v>0</v>
      </c>
      <c r="BX493" s="66">
        <f t="shared" si="1061"/>
        <v>0</v>
      </c>
      <c r="BY493" s="66">
        <f t="shared" si="1062"/>
        <v>0</v>
      </c>
      <c r="BZ493" s="67">
        <f t="shared" si="1096"/>
        <v>0</v>
      </c>
      <c r="CA493" s="67">
        <f t="shared" si="1161"/>
        <v>0</v>
      </c>
      <c r="CB493" s="67">
        <f t="shared" si="1162"/>
        <v>0</v>
      </c>
      <c r="CC493" s="53" cm="1">
        <f t="array" aca="1" ref="CC493" ca="1">BZ493*CELL("contents",$Q493)</f>
        <v>0</v>
      </c>
      <c r="CD493" s="53" cm="1">
        <f t="array" aca="1" ref="CD493" ca="1">CA493*CELL("contents",$Q493)</f>
        <v>0</v>
      </c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>
        <f t="shared" si="1099"/>
        <v>0</v>
      </c>
      <c r="CR493" s="51">
        <f t="shared" si="1100"/>
        <v>0</v>
      </c>
      <c r="CS493" s="66">
        <f t="shared" si="1117"/>
        <v>0</v>
      </c>
      <c r="CT493" s="66">
        <f t="shared" si="1122"/>
        <v>0</v>
      </c>
      <c r="CU493" s="66">
        <f t="shared" si="1123"/>
        <v>0</v>
      </c>
      <c r="CV493" s="66">
        <f t="shared" si="1124"/>
        <v>0</v>
      </c>
      <c r="CW493" s="66">
        <f t="shared" si="1125"/>
        <v>0</v>
      </c>
      <c r="CX493" s="66">
        <f t="shared" si="1126"/>
        <v>0</v>
      </c>
      <c r="CY493" s="66">
        <f t="shared" si="1127"/>
        <v>0</v>
      </c>
      <c r="CZ493" s="66">
        <f t="shared" si="1128"/>
        <v>0</v>
      </c>
      <c r="DA493" s="66">
        <f t="shared" si="1129"/>
        <v>0</v>
      </c>
      <c r="DB493" s="66">
        <f t="shared" si="1130"/>
        <v>0</v>
      </c>
      <c r="DC493" s="66">
        <f t="shared" si="1131"/>
        <v>0</v>
      </c>
      <c r="DD493" s="66">
        <f t="shared" si="1132"/>
        <v>0</v>
      </c>
      <c r="DE493" s="67">
        <f t="shared" si="1101"/>
        <v>0</v>
      </c>
      <c r="DF493" s="67">
        <f t="shared" si="1163"/>
        <v>0</v>
      </c>
      <c r="DG493" s="67">
        <f t="shared" si="1164"/>
        <v>0</v>
      </c>
      <c r="DH493" s="53" cm="1">
        <f t="array" aca="1" ref="DH493" ca="1">DE493*CELL("contents",$Q493)</f>
        <v>0</v>
      </c>
      <c r="DI493" s="53" cm="1">
        <f t="array" aca="1" ref="DI493" ca="1">DF493*CELL("contents",$Q493)</f>
        <v>0</v>
      </c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>
        <f t="shared" si="1104"/>
        <v>0</v>
      </c>
      <c r="DW493" s="51">
        <f t="shared" si="1105"/>
        <v>0</v>
      </c>
      <c r="DX493" s="66">
        <f t="shared" si="1063"/>
        <v>0</v>
      </c>
      <c r="DY493" s="66">
        <f t="shared" si="1064"/>
        <v>0</v>
      </c>
      <c r="DZ493" s="66">
        <f t="shared" si="1065"/>
        <v>0</v>
      </c>
      <c r="EA493" s="66">
        <f t="shared" si="1066"/>
        <v>0</v>
      </c>
      <c r="EB493" s="66">
        <f t="shared" si="1067"/>
        <v>0</v>
      </c>
      <c r="EC493" s="66">
        <f t="shared" si="1068"/>
        <v>0</v>
      </c>
      <c r="ED493" s="66">
        <f t="shared" si="1069"/>
        <v>0</v>
      </c>
      <c r="EE493" s="66">
        <f t="shared" si="1070"/>
        <v>0</v>
      </c>
      <c r="EF493" s="66">
        <f t="shared" si="1071"/>
        <v>0</v>
      </c>
      <c r="EG493" s="66">
        <f t="shared" si="1072"/>
        <v>0</v>
      </c>
      <c r="EH493" s="66">
        <f t="shared" si="1073"/>
        <v>0</v>
      </c>
      <c r="EI493" s="66">
        <f t="shared" si="1074"/>
        <v>0</v>
      </c>
      <c r="EJ493" s="67">
        <f t="shared" si="1106"/>
        <v>0</v>
      </c>
      <c r="EK493" s="67">
        <f t="shared" si="1165"/>
        <v>0</v>
      </c>
      <c r="EL493" s="67">
        <f t="shared" si="1166"/>
        <v>0</v>
      </c>
      <c r="EM493" s="53" cm="1">
        <f t="array" aca="1" ref="EM493" ca="1">EJ493*CELL("contents",$Q493)</f>
        <v>0</v>
      </c>
      <c r="EN493" s="53" cm="1">
        <f t="array" aca="1" ref="EN493" ca="1">EK493*CELL("contents",$Q493)</f>
        <v>0</v>
      </c>
      <c r="EO493" s="68">
        <f t="shared" si="1118"/>
        <v>42795</v>
      </c>
      <c r="EP493" s="2">
        <v>1</v>
      </c>
      <c r="EQ493" s="2">
        <f t="shared" ref="EQ493:ET493" si="1169">EP493*1.0215</f>
        <v>1.0215000000000001</v>
      </c>
      <c r="ER493" s="2">
        <f t="shared" si="1169"/>
        <v>1.0434622500000001</v>
      </c>
      <c r="ES493" s="2">
        <f t="shared" si="1169"/>
        <v>1.0658966883750003</v>
      </c>
      <c r="ET493" s="2">
        <f t="shared" si="1169"/>
        <v>1.0888134671750629</v>
      </c>
      <c r="EU493" s="69">
        <f t="shared" si="1076"/>
        <v>0</v>
      </c>
      <c r="EV493" s="69">
        <f t="shared" si="1168"/>
        <v>0</v>
      </c>
      <c r="EW493" s="69">
        <f t="shared" si="1077"/>
        <v>0</v>
      </c>
      <c r="EX493" s="69">
        <f t="shared" si="1078"/>
        <v>0</v>
      </c>
      <c r="EY493" s="69">
        <f t="shared" si="1114"/>
        <v>0</v>
      </c>
      <c r="EZ493" s="69">
        <f t="shared" si="1110"/>
        <v>0</v>
      </c>
      <c r="FA493" s="69">
        <f t="shared" si="1111"/>
        <v>0</v>
      </c>
      <c r="FB493" s="69">
        <f t="shared" si="1112"/>
        <v>0</v>
      </c>
      <c r="FC493" t="s">
        <v>1538</v>
      </c>
    </row>
    <row r="494" spans="1:159" x14ac:dyDescent="0.25">
      <c r="A494" s="2">
        <v>1.3</v>
      </c>
      <c r="B494" s="2" t="s">
        <v>1176</v>
      </c>
      <c r="C494" s="61" t="s">
        <v>147</v>
      </c>
      <c r="D494" s="62" t="s">
        <v>1177</v>
      </c>
      <c r="E494" s="63" t="s">
        <v>1180</v>
      </c>
      <c r="F494" s="2"/>
      <c r="G494" s="61" t="s">
        <v>347</v>
      </c>
      <c r="H494" s="64" t="s">
        <v>347</v>
      </c>
      <c r="I494" s="61"/>
      <c r="J494" s="61" t="s">
        <v>154</v>
      </c>
      <c r="K494" s="75"/>
      <c r="L494" s="80">
        <v>1</v>
      </c>
      <c r="M494" s="57">
        <v>0</v>
      </c>
      <c r="N494" s="85">
        <v>0.53</v>
      </c>
      <c r="O494" s="64" t="s">
        <v>155</v>
      </c>
      <c r="P494" s="2" t="s">
        <v>352</v>
      </c>
      <c r="Q494" s="200">
        <f>VLOOKUP(P494,Contingencies!$A$2:$D$7,4,FALSE)</f>
        <v>0.2</v>
      </c>
      <c r="R494" s="53">
        <f t="shared" si="1038"/>
        <v>3510</v>
      </c>
      <c r="S494" s="67">
        <f t="shared" si="1079"/>
        <v>0</v>
      </c>
      <c r="T494" s="61"/>
      <c r="U494" s="61">
        <v>17550</v>
      </c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>
        <f t="shared" si="1080"/>
        <v>0</v>
      </c>
      <c r="AH494" s="51">
        <f t="shared" si="1091"/>
        <v>0</v>
      </c>
      <c r="AI494" s="66">
        <f t="shared" si="1039"/>
        <v>17550</v>
      </c>
      <c r="AJ494" s="66">
        <f t="shared" si="1040"/>
        <v>0</v>
      </c>
      <c r="AK494" s="66">
        <f t="shared" si="1041"/>
        <v>0</v>
      </c>
      <c r="AL494" s="66">
        <f t="shared" si="1042"/>
        <v>0</v>
      </c>
      <c r="AM494" s="66">
        <f t="shared" si="1043"/>
        <v>0</v>
      </c>
      <c r="AN494" s="66">
        <f t="shared" si="1044"/>
        <v>0</v>
      </c>
      <c r="AO494" s="66">
        <f t="shared" si="1045"/>
        <v>0</v>
      </c>
      <c r="AP494" s="66">
        <f t="shared" si="1046"/>
        <v>0</v>
      </c>
      <c r="AQ494" s="66">
        <f t="shared" si="1047"/>
        <v>0</v>
      </c>
      <c r="AR494" s="66">
        <f t="shared" si="1048"/>
        <v>0</v>
      </c>
      <c r="AS494" s="66">
        <f t="shared" si="1049"/>
        <v>0</v>
      </c>
      <c r="AT494" s="66">
        <f t="shared" si="1050"/>
        <v>0</v>
      </c>
      <c r="AU494" s="67">
        <f t="shared" si="1092"/>
        <v>17550</v>
      </c>
      <c r="AV494" s="67">
        <f t="shared" si="1159"/>
        <v>0</v>
      </c>
      <c r="AW494" s="67">
        <f t="shared" si="1160"/>
        <v>17550</v>
      </c>
      <c r="AX494" s="53" cm="1">
        <f t="array" aca="1" ref="AX494" ca="1">AU494*CELL("contents",$Q494)</f>
        <v>3510</v>
      </c>
      <c r="AY494" s="53" cm="1">
        <f t="array" aca="1" ref="AY494" ca="1">AV494*CELL("contents",$Q494)</f>
        <v>0</v>
      </c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>
        <f t="shared" si="1094"/>
        <v>0</v>
      </c>
      <c r="BM494" s="51">
        <f t="shared" si="1095"/>
        <v>0</v>
      </c>
      <c r="BN494" s="66">
        <f t="shared" si="1051"/>
        <v>0</v>
      </c>
      <c r="BO494" s="66">
        <f t="shared" si="1052"/>
        <v>0</v>
      </c>
      <c r="BP494" s="66">
        <f t="shared" si="1053"/>
        <v>0</v>
      </c>
      <c r="BQ494" s="66">
        <f t="shared" si="1054"/>
        <v>0</v>
      </c>
      <c r="BR494" s="66">
        <f t="shared" si="1055"/>
        <v>0</v>
      </c>
      <c r="BS494" s="66">
        <f t="shared" si="1056"/>
        <v>0</v>
      </c>
      <c r="BT494" s="66">
        <f t="shared" si="1057"/>
        <v>0</v>
      </c>
      <c r="BU494" s="66">
        <f t="shared" si="1058"/>
        <v>0</v>
      </c>
      <c r="BV494" s="66">
        <f t="shared" si="1059"/>
        <v>0</v>
      </c>
      <c r="BW494" s="66">
        <f t="shared" si="1060"/>
        <v>0</v>
      </c>
      <c r="BX494" s="66">
        <f t="shared" si="1061"/>
        <v>0</v>
      </c>
      <c r="BY494" s="66">
        <f t="shared" si="1062"/>
        <v>0</v>
      </c>
      <c r="BZ494" s="67">
        <f t="shared" si="1096"/>
        <v>0</v>
      </c>
      <c r="CA494" s="67">
        <f t="shared" si="1161"/>
        <v>0</v>
      </c>
      <c r="CB494" s="67">
        <f t="shared" si="1162"/>
        <v>0</v>
      </c>
      <c r="CC494" s="53" cm="1">
        <f t="array" aca="1" ref="CC494" ca="1">BZ494*CELL("contents",$Q494)</f>
        <v>0</v>
      </c>
      <c r="CD494" s="53" cm="1">
        <f t="array" aca="1" ref="CD494" ca="1">CA494*CELL("contents",$Q494)</f>
        <v>0</v>
      </c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>
        <f t="shared" si="1099"/>
        <v>0</v>
      </c>
      <c r="CR494" s="51">
        <f t="shared" si="1100"/>
        <v>0</v>
      </c>
      <c r="CS494" s="66">
        <f t="shared" si="1117"/>
        <v>0</v>
      </c>
      <c r="CT494" s="66">
        <f t="shared" si="1122"/>
        <v>0</v>
      </c>
      <c r="CU494" s="66">
        <f t="shared" si="1123"/>
        <v>0</v>
      </c>
      <c r="CV494" s="66">
        <f t="shared" si="1124"/>
        <v>0</v>
      </c>
      <c r="CW494" s="66">
        <f t="shared" si="1125"/>
        <v>0</v>
      </c>
      <c r="CX494" s="66">
        <f t="shared" si="1126"/>
        <v>0</v>
      </c>
      <c r="CY494" s="66">
        <f t="shared" si="1127"/>
        <v>0</v>
      </c>
      <c r="CZ494" s="66">
        <f t="shared" si="1128"/>
        <v>0</v>
      </c>
      <c r="DA494" s="66">
        <f t="shared" si="1129"/>
        <v>0</v>
      </c>
      <c r="DB494" s="66">
        <f t="shared" si="1130"/>
        <v>0</v>
      </c>
      <c r="DC494" s="66">
        <f t="shared" si="1131"/>
        <v>0</v>
      </c>
      <c r="DD494" s="66">
        <f t="shared" si="1132"/>
        <v>0</v>
      </c>
      <c r="DE494" s="67">
        <f t="shared" si="1101"/>
        <v>0</v>
      </c>
      <c r="DF494" s="67">
        <f t="shared" si="1163"/>
        <v>0</v>
      </c>
      <c r="DG494" s="67">
        <f t="shared" si="1164"/>
        <v>0</v>
      </c>
      <c r="DH494" s="53" cm="1">
        <f t="array" aca="1" ref="DH494" ca="1">DE494*CELL("contents",$Q494)</f>
        <v>0</v>
      </c>
      <c r="DI494" s="53" cm="1">
        <f t="array" aca="1" ref="DI494" ca="1">DF494*CELL("contents",$Q494)</f>
        <v>0</v>
      </c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>
        <f t="shared" si="1104"/>
        <v>0</v>
      </c>
      <c r="DW494" s="51">
        <f t="shared" si="1105"/>
        <v>0</v>
      </c>
      <c r="DX494" s="66">
        <f t="shared" si="1063"/>
        <v>0</v>
      </c>
      <c r="DY494" s="66">
        <f t="shared" si="1064"/>
        <v>0</v>
      </c>
      <c r="DZ494" s="66">
        <f t="shared" si="1065"/>
        <v>0</v>
      </c>
      <c r="EA494" s="66">
        <f t="shared" si="1066"/>
        <v>0</v>
      </c>
      <c r="EB494" s="66">
        <f t="shared" si="1067"/>
        <v>0</v>
      </c>
      <c r="EC494" s="66">
        <f t="shared" si="1068"/>
        <v>0</v>
      </c>
      <c r="ED494" s="66">
        <f t="shared" si="1069"/>
        <v>0</v>
      </c>
      <c r="EE494" s="66">
        <f t="shared" si="1070"/>
        <v>0</v>
      </c>
      <c r="EF494" s="66">
        <f t="shared" si="1071"/>
        <v>0</v>
      </c>
      <c r="EG494" s="66">
        <f t="shared" si="1072"/>
        <v>0</v>
      </c>
      <c r="EH494" s="66">
        <f t="shared" si="1073"/>
        <v>0</v>
      </c>
      <c r="EI494" s="66">
        <f t="shared" si="1074"/>
        <v>0</v>
      </c>
      <c r="EJ494" s="67">
        <f t="shared" si="1106"/>
        <v>0</v>
      </c>
      <c r="EK494" s="67">
        <f t="shared" si="1165"/>
        <v>0</v>
      </c>
      <c r="EL494" s="67">
        <f t="shared" si="1166"/>
        <v>0</v>
      </c>
      <c r="EM494" s="53" cm="1">
        <f t="array" aca="1" ref="EM494" ca="1">EJ494*CELL("contents",$Q494)</f>
        <v>0</v>
      </c>
      <c r="EN494" s="53" cm="1">
        <f t="array" aca="1" ref="EN494" ca="1">EK494*CELL("contents",$Q494)</f>
        <v>0</v>
      </c>
      <c r="EO494" s="68">
        <f t="shared" si="1118"/>
        <v>17550</v>
      </c>
      <c r="EP494" s="2">
        <v>1</v>
      </c>
      <c r="EQ494" s="2">
        <f t="shared" ref="EQ494:ET494" si="1170">EP494*1.0215</f>
        <v>1.0215000000000001</v>
      </c>
      <c r="ER494" s="2">
        <f t="shared" si="1170"/>
        <v>1.0434622500000001</v>
      </c>
      <c r="ES494" s="2">
        <f t="shared" si="1170"/>
        <v>1.0658966883750003</v>
      </c>
      <c r="ET494" s="2">
        <f t="shared" si="1170"/>
        <v>1.0888134671750629</v>
      </c>
      <c r="EU494" s="69">
        <f t="shared" si="1076"/>
        <v>0</v>
      </c>
      <c r="EV494" s="69">
        <f t="shared" si="1168"/>
        <v>0</v>
      </c>
      <c r="EW494" s="69">
        <f t="shared" si="1077"/>
        <v>0</v>
      </c>
      <c r="EX494" s="69">
        <f t="shared" si="1078"/>
        <v>0</v>
      </c>
      <c r="EY494" s="69">
        <f t="shared" si="1114"/>
        <v>0</v>
      </c>
      <c r="EZ494" s="69">
        <f t="shared" si="1110"/>
        <v>0</v>
      </c>
      <c r="FA494" s="69">
        <f t="shared" si="1111"/>
        <v>0</v>
      </c>
      <c r="FB494" s="69">
        <f t="shared" si="1112"/>
        <v>0</v>
      </c>
      <c r="FC494" t="s">
        <v>1538</v>
      </c>
    </row>
    <row r="495" spans="1:159" x14ac:dyDescent="0.25">
      <c r="A495" s="2">
        <v>1.3</v>
      </c>
      <c r="B495" s="2" t="s">
        <v>1181</v>
      </c>
      <c r="C495" s="61" t="s">
        <v>147</v>
      </c>
      <c r="D495" s="62" t="s">
        <v>1182</v>
      </c>
      <c r="E495" s="63" t="s">
        <v>1183</v>
      </c>
      <c r="F495" s="2"/>
      <c r="G495" s="61" t="s">
        <v>347</v>
      </c>
      <c r="H495" s="64" t="s">
        <v>347</v>
      </c>
      <c r="I495" s="61"/>
      <c r="J495" s="61" t="s">
        <v>154</v>
      </c>
      <c r="K495" s="75"/>
      <c r="L495" s="80">
        <v>1</v>
      </c>
      <c r="M495" s="57">
        <v>0</v>
      </c>
      <c r="N495" s="85">
        <v>0.53</v>
      </c>
      <c r="O495" s="64" t="s">
        <v>155</v>
      </c>
      <c r="P495" s="2" t="s">
        <v>352</v>
      </c>
      <c r="Q495" s="200">
        <f>VLOOKUP(P495,Contingencies!$A$2:$D$7,4,FALSE)</f>
        <v>0.2</v>
      </c>
      <c r="R495" s="53">
        <f t="shared" si="1038"/>
        <v>1890</v>
      </c>
      <c r="S495" s="67">
        <f t="shared" si="1079"/>
        <v>0</v>
      </c>
      <c r="T495" s="61"/>
      <c r="U495" s="61">
        <v>9450</v>
      </c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>
        <f t="shared" si="1080"/>
        <v>0</v>
      </c>
      <c r="AH495" s="51">
        <f t="shared" si="1091"/>
        <v>0</v>
      </c>
      <c r="AI495" s="66">
        <f t="shared" si="1039"/>
        <v>9450</v>
      </c>
      <c r="AJ495" s="66">
        <f t="shared" si="1040"/>
        <v>0</v>
      </c>
      <c r="AK495" s="66">
        <f t="shared" si="1041"/>
        <v>0</v>
      </c>
      <c r="AL495" s="66">
        <f t="shared" si="1042"/>
        <v>0</v>
      </c>
      <c r="AM495" s="66">
        <f t="shared" si="1043"/>
        <v>0</v>
      </c>
      <c r="AN495" s="66">
        <f t="shared" si="1044"/>
        <v>0</v>
      </c>
      <c r="AO495" s="66">
        <f t="shared" si="1045"/>
        <v>0</v>
      </c>
      <c r="AP495" s="66">
        <f t="shared" si="1046"/>
        <v>0</v>
      </c>
      <c r="AQ495" s="66">
        <f t="shared" si="1047"/>
        <v>0</v>
      </c>
      <c r="AR495" s="66">
        <f t="shared" si="1048"/>
        <v>0</v>
      </c>
      <c r="AS495" s="66">
        <f t="shared" si="1049"/>
        <v>0</v>
      </c>
      <c r="AT495" s="66">
        <f t="shared" si="1050"/>
        <v>0</v>
      </c>
      <c r="AU495" s="67">
        <f t="shared" si="1092"/>
        <v>9450</v>
      </c>
      <c r="AV495" s="67">
        <f t="shared" si="1159"/>
        <v>0</v>
      </c>
      <c r="AW495" s="67">
        <f t="shared" si="1160"/>
        <v>9450</v>
      </c>
      <c r="AX495" s="53" cm="1">
        <f t="array" aca="1" ref="AX495" ca="1">AU495*CELL("contents",$Q495)</f>
        <v>1890</v>
      </c>
      <c r="AY495" s="53" cm="1">
        <f t="array" aca="1" ref="AY495" ca="1">AV495*CELL("contents",$Q495)</f>
        <v>0</v>
      </c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>
        <f t="shared" si="1094"/>
        <v>0</v>
      </c>
      <c r="BM495" s="51">
        <f t="shared" si="1095"/>
        <v>0</v>
      </c>
      <c r="BN495" s="66">
        <f t="shared" si="1051"/>
        <v>0</v>
      </c>
      <c r="BO495" s="66">
        <f t="shared" si="1052"/>
        <v>0</v>
      </c>
      <c r="BP495" s="66">
        <f t="shared" si="1053"/>
        <v>0</v>
      </c>
      <c r="BQ495" s="66">
        <f t="shared" si="1054"/>
        <v>0</v>
      </c>
      <c r="BR495" s="66">
        <f t="shared" si="1055"/>
        <v>0</v>
      </c>
      <c r="BS495" s="66">
        <f t="shared" si="1056"/>
        <v>0</v>
      </c>
      <c r="BT495" s="66">
        <f t="shared" si="1057"/>
        <v>0</v>
      </c>
      <c r="BU495" s="66">
        <f t="shared" si="1058"/>
        <v>0</v>
      </c>
      <c r="BV495" s="66">
        <f t="shared" si="1059"/>
        <v>0</v>
      </c>
      <c r="BW495" s="66">
        <f t="shared" si="1060"/>
        <v>0</v>
      </c>
      <c r="BX495" s="66">
        <f t="shared" si="1061"/>
        <v>0</v>
      </c>
      <c r="BY495" s="66">
        <f t="shared" si="1062"/>
        <v>0</v>
      </c>
      <c r="BZ495" s="67">
        <f t="shared" si="1096"/>
        <v>0</v>
      </c>
      <c r="CA495" s="67">
        <f t="shared" si="1161"/>
        <v>0</v>
      </c>
      <c r="CB495" s="67">
        <f t="shared" si="1162"/>
        <v>0</v>
      </c>
      <c r="CC495" s="53" cm="1">
        <f t="array" aca="1" ref="CC495" ca="1">BZ495*CELL("contents",$Q495)</f>
        <v>0</v>
      </c>
      <c r="CD495" s="53" cm="1">
        <f t="array" aca="1" ref="CD495" ca="1">CA495*CELL("contents",$Q495)</f>
        <v>0</v>
      </c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>
        <f t="shared" si="1099"/>
        <v>0</v>
      </c>
      <c r="CR495" s="51">
        <f t="shared" si="1100"/>
        <v>0</v>
      </c>
      <c r="CS495" s="66">
        <f t="shared" si="1117"/>
        <v>0</v>
      </c>
      <c r="CT495" s="66">
        <f t="shared" si="1122"/>
        <v>0</v>
      </c>
      <c r="CU495" s="66">
        <f t="shared" si="1123"/>
        <v>0</v>
      </c>
      <c r="CV495" s="66">
        <f t="shared" si="1124"/>
        <v>0</v>
      </c>
      <c r="CW495" s="66">
        <f t="shared" si="1125"/>
        <v>0</v>
      </c>
      <c r="CX495" s="66">
        <f t="shared" si="1126"/>
        <v>0</v>
      </c>
      <c r="CY495" s="66">
        <f t="shared" si="1127"/>
        <v>0</v>
      </c>
      <c r="CZ495" s="66">
        <f t="shared" si="1128"/>
        <v>0</v>
      </c>
      <c r="DA495" s="66">
        <f t="shared" si="1129"/>
        <v>0</v>
      </c>
      <c r="DB495" s="66">
        <f t="shared" si="1130"/>
        <v>0</v>
      </c>
      <c r="DC495" s="66">
        <f t="shared" si="1131"/>
        <v>0</v>
      </c>
      <c r="DD495" s="66">
        <f t="shared" si="1132"/>
        <v>0</v>
      </c>
      <c r="DE495" s="67">
        <f t="shared" si="1101"/>
        <v>0</v>
      </c>
      <c r="DF495" s="67">
        <f t="shared" si="1163"/>
        <v>0</v>
      </c>
      <c r="DG495" s="67">
        <f t="shared" si="1164"/>
        <v>0</v>
      </c>
      <c r="DH495" s="53" cm="1">
        <f t="array" aca="1" ref="DH495" ca="1">DE495*CELL("contents",$Q495)</f>
        <v>0</v>
      </c>
      <c r="DI495" s="53" cm="1">
        <f t="array" aca="1" ref="DI495" ca="1">DF495*CELL("contents",$Q495)</f>
        <v>0</v>
      </c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>
        <f t="shared" si="1104"/>
        <v>0</v>
      </c>
      <c r="DW495" s="51">
        <f t="shared" si="1105"/>
        <v>0</v>
      </c>
      <c r="DX495" s="66">
        <f t="shared" si="1063"/>
        <v>0</v>
      </c>
      <c r="DY495" s="66">
        <f t="shared" si="1064"/>
        <v>0</v>
      </c>
      <c r="DZ495" s="66">
        <f t="shared" si="1065"/>
        <v>0</v>
      </c>
      <c r="EA495" s="66">
        <f t="shared" si="1066"/>
        <v>0</v>
      </c>
      <c r="EB495" s="66">
        <f t="shared" si="1067"/>
        <v>0</v>
      </c>
      <c r="EC495" s="66">
        <f t="shared" si="1068"/>
        <v>0</v>
      </c>
      <c r="ED495" s="66">
        <f t="shared" si="1069"/>
        <v>0</v>
      </c>
      <c r="EE495" s="66">
        <f t="shared" si="1070"/>
        <v>0</v>
      </c>
      <c r="EF495" s="66">
        <f t="shared" si="1071"/>
        <v>0</v>
      </c>
      <c r="EG495" s="66">
        <f t="shared" si="1072"/>
        <v>0</v>
      </c>
      <c r="EH495" s="66">
        <f t="shared" si="1073"/>
        <v>0</v>
      </c>
      <c r="EI495" s="66">
        <f t="shared" si="1074"/>
        <v>0</v>
      </c>
      <c r="EJ495" s="67">
        <f t="shared" si="1106"/>
        <v>0</v>
      </c>
      <c r="EK495" s="67">
        <f t="shared" si="1165"/>
        <v>0</v>
      </c>
      <c r="EL495" s="67">
        <f t="shared" si="1166"/>
        <v>0</v>
      </c>
      <c r="EM495" s="53" cm="1">
        <f t="array" aca="1" ref="EM495" ca="1">EJ495*CELL("contents",$Q495)</f>
        <v>0</v>
      </c>
      <c r="EN495" s="53" cm="1">
        <f t="array" aca="1" ref="EN495" ca="1">EK495*CELL("contents",$Q495)</f>
        <v>0</v>
      </c>
      <c r="EO495" s="68">
        <f t="shared" si="1118"/>
        <v>9450</v>
      </c>
      <c r="EP495" s="2">
        <v>1</v>
      </c>
      <c r="EQ495" s="2">
        <f t="shared" ref="EQ495:ET495" si="1171">EP495*1.0215</f>
        <v>1.0215000000000001</v>
      </c>
      <c r="ER495" s="2">
        <f t="shared" si="1171"/>
        <v>1.0434622500000001</v>
      </c>
      <c r="ES495" s="2">
        <f t="shared" si="1171"/>
        <v>1.0658966883750003</v>
      </c>
      <c r="ET495" s="2">
        <f t="shared" si="1171"/>
        <v>1.0888134671750629</v>
      </c>
      <c r="EU495" s="69">
        <f t="shared" si="1076"/>
        <v>0</v>
      </c>
      <c r="EV495" s="69">
        <f t="shared" si="1168"/>
        <v>0</v>
      </c>
      <c r="EW495" s="69">
        <f t="shared" si="1077"/>
        <v>0</v>
      </c>
      <c r="EX495" s="69">
        <f t="shared" si="1078"/>
        <v>0</v>
      </c>
      <c r="EY495" s="69">
        <f t="shared" si="1114"/>
        <v>0</v>
      </c>
      <c r="EZ495" s="69">
        <f t="shared" si="1110"/>
        <v>0</v>
      </c>
      <c r="FA495" s="69">
        <f t="shared" si="1111"/>
        <v>0</v>
      </c>
      <c r="FB495" s="69">
        <f t="shared" si="1112"/>
        <v>0</v>
      </c>
      <c r="FC495" t="s">
        <v>1538</v>
      </c>
    </row>
    <row r="496" spans="1:159" x14ac:dyDescent="0.25">
      <c r="A496" s="2">
        <v>1.3</v>
      </c>
      <c r="B496" s="2" t="s">
        <v>1184</v>
      </c>
      <c r="C496" s="61" t="s">
        <v>147</v>
      </c>
      <c r="D496" s="62" t="s">
        <v>1185</v>
      </c>
      <c r="E496" s="63" t="s">
        <v>1186</v>
      </c>
      <c r="F496" s="2"/>
      <c r="G496" s="61" t="s">
        <v>347</v>
      </c>
      <c r="H496" s="64" t="s">
        <v>347</v>
      </c>
      <c r="I496" s="61"/>
      <c r="J496" s="61" t="s">
        <v>261</v>
      </c>
      <c r="K496" s="75"/>
      <c r="L496" s="80">
        <v>1</v>
      </c>
      <c r="M496" s="57">
        <v>0</v>
      </c>
      <c r="N496" s="85">
        <v>0.53</v>
      </c>
      <c r="O496" s="64" t="s">
        <v>155</v>
      </c>
      <c r="P496" s="2" t="s">
        <v>156</v>
      </c>
      <c r="Q496" s="200">
        <f>VLOOKUP(P496,Contingencies!$A$2:$D$7,4,FALSE)</f>
        <v>0.09</v>
      </c>
      <c r="R496" s="53">
        <f t="shared" si="1038"/>
        <v>1921.5</v>
      </c>
      <c r="S496" s="67">
        <f t="shared" si="1079"/>
        <v>0</v>
      </c>
      <c r="T496" s="61"/>
      <c r="U496" s="2"/>
      <c r="V496" s="2"/>
      <c r="W496" s="2">
        <v>21350</v>
      </c>
      <c r="X496" s="2"/>
      <c r="Y496" s="2"/>
      <c r="Z496" s="2"/>
      <c r="AA496" s="2"/>
      <c r="AB496" s="2"/>
      <c r="AC496" s="2"/>
      <c r="AD496" s="2"/>
      <c r="AE496" s="2"/>
      <c r="AF496" s="2"/>
      <c r="AG496" s="2">
        <f t="shared" si="1080"/>
        <v>0</v>
      </c>
      <c r="AH496" s="51">
        <f t="shared" si="1091"/>
        <v>0</v>
      </c>
      <c r="AI496" s="66">
        <f t="shared" si="1039"/>
        <v>0</v>
      </c>
      <c r="AJ496" s="66">
        <f t="shared" si="1040"/>
        <v>0</v>
      </c>
      <c r="AK496" s="66">
        <f t="shared" si="1041"/>
        <v>21350</v>
      </c>
      <c r="AL496" s="66">
        <f t="shared" si="1042"/>
        <v>0</v>
      </c>
      <c r="AM496" s="66">
        <f t="shared" si="1043"/>
        <v>0</v>
      </c>
      <c r="AN496" s="66">
        <f t="shared" si="1044"/>
        <v>0</v>
      </c>
      <c r="AO496" s="66">
        <f t="shared" si="1045"/>
        <v>0</v>
      </c>
      <c r="AP496" s="66">
        <f t="shared" si="1046"/>
        <v>0</v>
      </c>
      <c r="AQ496" s="66">
        <f t="shared" si="1047"/>
        <v>0</v>
      </c>
      <c r="AR496" s="66">
        <f t="shared" si="1048"/>
        <v>0</v>
      </c>
      <c r="AS496" s="66">
        <f t="shared" si="1049"/>
        <v>0</v>
      </c>
      <c r="AT496" s="66">
        <f t="shared" si="1050"/>
        <v>0</v>
      </c>
      <c r="AU496" s="67">
        <f t="shared" si="1092"/>
        <v>21350</v>
      </c>
      <c r="AV496" s="67">
        <f t="shared" si="1159"/>
        <v>0</v>
      </c>
      <c r="AW496" s="67">
        <f t="shared" si="1160"/>
        <v>21350</v>
      </c>
      <c r="AX496" s="53" cm="1">
        <f t="array" aca="1" ref="AX496" ca="1">AU496*CELL("contents",$Q496)</f>
        <v>1921.5</v>
      </c>
      <c r="AY496" s="53" cm="1">
        <f t="array" aca="1" ref="AY496" ca="1">AV496*CELL("contents",$Q496)</f>
        <v>0</v>
      </c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>
        <f t="shared" si="1094"/>
        <v>0</v>
      </c>
      <c r="BM496" s="51">
        <f t="shared" si="1095"/>
        <v>0</v>
      </c>
      <c r="BN496" s="66">
        <f t="shared" si="1051"/>
        <v>0</v>
      </c>
      <c r="BO496" s="66">
        <f t="shared" si="1052"/>
        <v>0</v>
      </c>
      <c r="BP496" s="66">
        <f t="shared" si="1053"/>
        <v>0</v>
      </c>
      <c r="BQ496" s="66">
        <f t="shared" si="1054"/>
        <v>0</v>
      </c>
      <c r="BR496" s="66">
        <f t="shared" si="1055"/>
        <v>0</v>
      </c>
      <c r="BS496" s="66">
        <f t="shared" si="1056"/>
        <v>0</v>
      </c>
      <c r="BT496" s="66">
        <f t="shared" si="1057"/>
        <v>0</v>
      </c>
      <c r="BU496" s="66">
        <f t="shared" si="1058"/>
        <v>0</v>
      </c>
      <c r="BV496" s="66">
        <f t="shared" si="1059"/>
        <v>0</v>
      </c>
      <c r="BW496" s="66">
        <f t="shared" si="1060"/>
        <v>0</v>
      </c>
      <c r="BX496" s="66">
        <f t="shared" si="1061"/>
        <v>0</v>
      </c>
      <c r="BY496" s="66">
        <f t="shared" si="1062"/>
        <v>0</v>
      </c>
      <c r="BZ496" s="67">
        <f t="shared" si="1096"/>
        <v>0</v>
      </c>
      <c r="CA496" s="67">
        <f t="shared" si="1161"/>
        <v>0</v>
      </c>
      <c r="CB496" s="67">
        <f t="shared" si="1162"/>
        <v>0</v>
      </c>
      <c r="CC496" s="53" cm="1">
        <f t="array" aca="1" ref="CC496" ca="1">BZ496*CELL("contents",$Q496)</f>
        <v>0</v>
      </c>
      <c r="CD496" s="53" cm="1">
        <f t="array" aca="1" ref="CD496" ca="1">CA496*CELL("contents",$Q496)</f>
        <v>0</v>
      </c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>
        <f t="shared" si="1099"/>
        <v>0</v>
      </c>
      <c r="CR496" s="51">
        <f t="shared" si="1100"/>
        <v>0</v>
      </c>
      <c r="CS496" s="66">
        <f t="shared" si="1117"/>
        <v>0</v>
      </c>
      <c r="CT496" s="66">
        <f t="shared" si="1122"/>
        <v>0</v>
      </c>
      <c r="CU496" s="66">
        <f t="shared" si="1123"/>
        <v>0</v>
      </c>
      <c r="CV496" s="66">
        <f t="shared" si="1124"/>
        <v>0</v>
      </c>
      <c r="CW496" s="66">
        <f t="shared" si="1125"/>
        <v>0</v>
      </c>
      <c r="CX496" s="66">
        <f t="shared" si="1126"/>
        <v>0</v>
      </c>
      <c r="CY496" s="66">
        <f t="shared" si="1127"/>
        <v>0</v>
      </c>
      <c r="CZ496" s="66">
        <f t="shared" si="1128"/>
        <v>0</v>
      </c>
      <c r="DA496" s="66">
        <f t="shared" si="1129"/>
        <v>0</v>
      </c>
      <c r="DB496" s="66">
        <f t="shared" si="1130"/>
        <v>0</v>
      </c>
      <c r="DC496" s="66">
        <f t="shared" si="1131"/>
        <v>0</v>
      </c>
      <c r="DD496" s="66">
        <f t="shared" si="1132"/>
        <v>0</v>
      </c>
      <c r="DE496" s="67">
        <f t="shared" si="1101"/>
        <v>0</v>
      </c>
      <c r="DF496" s="67">
        <f t="shared" si="1163"/>
        <v>0</v>
      </c>
      <c r="DG496" s="67">
        <f t="shared" si="1164"/>
        <v>0</v>
      </c>
      <c r="DH496" s="53" cm="1">
        <f t="array" aca="1" ref="DH496" ca="1">DE496*CELL("contents",$Q496)</f>
        <v>0</v>
      </c>
      <c r="DI496" s="53" cm="1">
        <f t="array" aca="1" ref="DI496" ca="1">DF496*CELL("contents",$Q496)</f>
        <v>0</v>
      </c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>
        <f t="shared" si="1104"/>
        <v>0</v>
      </c>
      <c r="DW496" s="51">
        <f t="shared" si="1105"/>
        <v>0</v>
      </c>
      <c r="DX496" s="66">
        <f t="shared" si="1063"/>
        <v>0</v>
      </c>
      <c r="DY496" s="66">
        <f t="shared" si="1064"/>
        <v>0</v>
      </c>
      <c r="DZ496" s="66">
        <f t="shared" si="1065"/>
        <v>0</v>
      </c>
      <c r="EA496" s="66">
        <f t="shared" si="1066"/>
        <v>0</v>
      </c>
      <c r="EB496" s="66">
        <f t="shared" si="1067"/>
        <v>0</v>
      </c>
      <c r="EC496" s="66">
        <f t="shared" si="1068"/>
        <v>0</v>
      </c>
      <c r="ED496" s="66">
        <f t="shared" si="1069"/>
        <v>0</v>
      </c>
      <c r="EE496" s="66">
        <f t="shared" si="1070"/>
        <v>0</v>
      </c>
      <c r="EF496" s="66">
        <f t="shared" si="1071"/>
        <v>0</v>
      </c>
      <c r="EG496" s="66">
        <f t="shared" si="1072"/>
        <v>0</v>
      </c>
      <c r="EH496" s="66">
        <f t="shared" si="1073"/>
        <v>0</v>
      </c>
      <c r="EI496" s="66">
        <f t="shared" si="1074"/>
        <v>0</v>
      </c>
      <c r="EJ496" s="67">
        <f t="shared" si="1106"/>
        <v>0</v>
      </c>
      <c r="EK496" s="67">
        <f t="shared" si="1165"/>
        <v>0</v>
      </c>
      <c r="EL496" s="67">
        <f t="shared" si="1166"/>
        <v>0</v>
      </c>
      <c r="EM496" s="53" cm="1">
        <f t="array" aca="1" ref="EM496" ca="1">EJ496*CELL("contents",$Q496)</f>
        <v>0</v>
      </c>
      <c r="EN496" s="53" cm="1">
        <f t="array" aca="1" ref="EN496" ca="1">EK496*CELL("contents",$Q496)</f>
        <v>0</v>
      </c>
      <c r="EO496" s="68">
        <f t="shared" si="1118"/>
        <v>21350</v>
      </c>
      <c r="EP496" s="2">
        <v>1</v>
      </c>
      <c r="EQ496" s="2">
        <f t="shared" ref="EQ496:ET496" si="1172">EP496*1.0215</f>
        <v>1.0215000000000001</v>
      </c>
      <c r="ER496" s="2">
        <f t="shared" si="1172"/>
        <v>1.0434622500000001</v>
      </c>
      <c r="ES496" s="2">
        <f t="shared" si="1172"/>
        <v>1.0658966883750003</v>
      </c>
      <c r="ET496" s="2">
        <f t="shared" si="1172"/>
        <v>1.0888134671750629</v>
      </c>
      <c r="EU496" s="69">
        <f t="shared" si="1076"/>
        <v>0</v>
      </c>
      <c r="EV496" s="69">
        <f t="shared" si="1168"/>
        <v>0</v>
      </c>
      <c r="EW496" s="69">
        <f t="shared" si="1077"/>
        <v>0</v>
      </c>
      <c r="EX496" s="69">
        <f t="shared" si="1078"/>
        <v>0</v>
      </c>
      <c r="EY496" s="69">
        <f t="shared" si="1114"/>
        <v>0</v>
      </c>
      <c r="EZ496" s="69">
        <f t="shared" si="1110"/>
        <v>0</v>
      </c>
      <c r="FA496" s="69">
        <f t="shared" si="1111"/>
        <v>0</v>
      </c>
      <c r="FB496" s="69">
        <f t="shared" si="1112"/>
        <v>0</v>
      </c>
      <c r="FC496" t="s">
        <v>1538</v>
      </c>
    </row>
    <row r="497" spans="1:159" x14ac:dyDescent="0.25">
      <c r="A497" s="2">
        <v>1.3</v>
      </c>
      <c r="B497" s="2" t="s">
        <v>1187</v>
      </c>
      <c r="C497" s="61" t="s">
        <v>157</v>
      </c>
      <c r="D497" s="62" t="s">
        <v>1188</v>
      </c>
      <c r="E497" s="63" t="s">
        <v>1188</v>
      </c>
      <c r="F497" s="2" t="s">
        <v>1189</v>
      </c>
      <c r="G497" s="61" t="s">
        <v>151</v>
      </c>
      <c r="H497" s="64" t="s">
        <v>163</v>
      </c>
      <c r="I497" s="61" t="s">
        <v>269</v>
      </c>
      <c r="J497" s="65" t="s">
        <v>1139</v>
      </c>
      <c r="K497" s="75">
        <v>89</v>
      </c>
      <c r="L497" s="79">
        <v>77</v>
      </c>
      <c r="M497" s="57">
        <v>0</v>
      </c>
      <c r="N497" s="85">
        <v>0</v>
      </c>
      <c r="O497" s="64" t="s">
        <v>155</v>
      </c>
      <c r="P497" s="2" t="s">
        <v>352</v>
      </c>
      <c r="Q497" s="200">
        <f>VLOOKUP(P497,Contingencies!$A$2:$D$7,4,FALSE)</f>
        <v>0.2</v>
      </c>
      <c r="R497" s="53">
        <f t="shared" si="1038"/>
        <v>4363.8480000000009</v>
      </c>
      <c r="S497" s="67">
        <f t="shared" si="1079"/>
        <v>0</v>
      </c>
      <c r="T497" s="61"/>
      <c r="U497" s="61">
        <v>120</v>
      </c>
      <c r="V497" s="61">
        <v>120</v>
      </c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>
        <f t="shared" si="1080"/>
        <v>240</v>
      </c>
      <c r="AH497" s="51">
        <f t="shared" si="1091"/>
        <v>1.6</v>
      </c>
      <c r="AI497" s="66">
        <f t="shared" si="1039"/>
        <v>10909.62</v>
      </c>
      <c r="AJ497" s="66">
        <f t="shared" si="1040"/>
        <v>10909.62</v>
      </c>
      <c r="AK497" s="66">
        <f t="shared" si="1041"/>
        <v>0</v>
      </c>
      <c r="AL497" s="66">
        <f t="shared" si="1042"/>
        <v>0</v>
      </c>
      <c r="AM497" s="66">
        <f t="shared" si="1043"/>
        <v>0</v>
      </c>
      <c r="AN497" s="66">
        <f t="shared" si="1044"/>
        <v>0</v>
      </c>
      <c r="AO497" s="66">
        <f t="shared" si="1045"/>
        <v>0</v>
      </c>
      <c r="AP497" s="66">
        <f t="shared" si="1046"/>
        <v>0</v>
      </c>
      <c r="AQ497" s="66">
        <f t="shared" si="1047"/>
        <v>0</v>
      </c>
      <c r="AR497" s="66">
        <f t="shared" si="1048"/>
        <v>0</v>
      </c>
      <c r="AS497" s="66">
        <f t="shared" si="1049"/>
        <v>0</v>
      </c>
      <c r="AT497" s="66">
        <f t="shared" si="1050"/>
        <v>0</v>
      </c>
      <c r="AU497" s="67">
        <f t="shared" si="1092"/>
        <v>21819.24</v>
      </c>
      <c r="AV497" s="67">
        <f t="shared" si="1159"/>
        <v>0</v>
      </c>
      <c r="AW497" s="67">
        <f t="shared" si="1160"/>
        <v>21819.24</v>
      </c>
      <c r="AX497" s="53" cm="1">
        <f t="array" aca="1" ref="AX497" ca="1">AU497*CELL("contents",$Q497)</f>
        <v>4363.8480000000009</v>
      </c>
      <c r="AY497" s="53" cm="1">
        <f t="array" aca="1" ref="AY497" ca="1">AV497*CELL("contents",$Q497)</f>
        <v>0</v>
      </c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>
        <f t="shared" si="1094"/>
        <v>0</v>
      </c>
      <c r="BM497" s="51">
        <f t="shared" si="1095"/>
        <v>0</v>
      </c>
      <c r="BN497" s="66">
        <f t="shared" si="1051"/>
        <v>0</v>
      </c>
      <c r="BO497" s="66">
        <f t="shared" si="1052"/>
        <v>0</v>
      </c>
      <c r="BP497" s="66">
        <f t="shared" si="1053"/>
        <v>0</v>
      </c>
      <c r="BQ497" s="66">
        <f t="shared" si="1054"/>
        <v>0</v>
      </c>
      <c r="BR497" s="66">
        <f t="shared" si="1055"/>
        <v>0</v>
      </c>
      <c r="BS497" s="66">
        <f t="shared" si="1056"/>
        <v>0</v>
      </c>
      <c r="BT497" s="66">
        <f t="shared" si="1057"/>
        <v>0</v>
      </c>
      <c r="BU497" s="66">
        <f t="shared" si="1058"/>
        <v>0</v>
      </c>
      <c r="BV497" s="66">
        <f t="shared" si="1059"/>
        <v>0</v>
      </c>
      <c r="BW497" s="66">
        <f t="shared" si="1060"/>
        <v>0</v>
      </c>
      <c r="BX497" s="66">
        <f t="shared" si="1061"/>
        <v>0</v>
      </c>
      <c r="BY497" s="66">
        <f t="shared" si="1062"/>
        <v>0</v>
      </c>
      <c r="BZ497" s="67">
        <f t="shared" si="1096"/>
        <v>0</v>
      </c>
      <c r="CA497" s="67">
        <f t="shared" si="1161"/>
        <v>0</v>
      </c>
      <c r="CB497" s="67">
        <f t="shared" si="1162"/>
        <v>0</v>
      </c>
      <c r="CC497" s="53" cm="1">
        <f t="array" aca="1" ref="CC497" ca="1">BZ497*CELL("contents",$Q497)</f>
        <v>0</v>
      </c>
      <c r="CD497" s="53" cm="1">
        <f t="array" aca="1" ref="CD497" ca="1">CA497*CELL("contents",$Q497)</f>
        <v>0</v>
      </c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>
        <f t="shared" si="1099"/>
        <v>0</v>
      </c>
      <c r="CR497" s="51">
        <f t="shared" si="1100"/>
        <v>0</v>
      </c>
      <c r="CS497" s="66">
        <f t="shared" si="1117"/>
        <v>0</v>
      </c>
      <c r="CT497" s="66">
        <f t="shared" si="1122"/>
        <v>0</v>
      </c>
      <c r="CU497" s="66">
        <f t="shared" si="1123"/>
        <v>0</v>
      </c>
      <c r="CV497" s="66">
        <f t="shared" si="1124"/>
        <v>0</v>
      </c>
      <c r="CW497" s="66">
        <f t="shared" si="1125"/>
        <v>0</v>
      </c>
      <c r="CX497" s="66">
        <f t="shared" si="1126"/>
        <v>0</v>
      </c>
      <c r="CY497" s="66">
        <f t="shared" si="1127"/>
        <v>0</v>
      </c>
      <c r="CZ497" s="66">
        <f t="shared" si="1128"/>
        <v>0</v>
      </c>
      <c r="DA497" s="66">
        <f t="shared" si="1129"/>
        <v>0</v>
      </c>
      <c r="DB497" s="66">
        <f t="shared" si="1130"/>
        <v>0</v>
      </c>
      <c r="DC497" s="66">
        <f t="shared" si="1131"/>
        <v>0</v>
      </c>
      <c r="DD497" s="66">
        <f t="shared" si="1132"/>
        <v>0</v>
      </c>
      <c r="DE497" s="67">
        <f t="shared" si="1101"/>
        <v>0</v>
      </c>
      <c r="DF497" s="67">
        <f t="shared" si="1163"/>
        <v>0</v>
      </c>
      <c r="DG497" s="67">
        <f t="shared" si="1164"/>
        <v>0</v>
      </c>
      <c r="DH497" s="53" cm="1">
        <f t="array" aca="1" ref="DH497" ca="1">DE497*CELL("contents",$Q497)</f>
        <v>0</v>
      </c>
      <c r="DI497" s="53" cm="1">
        <f t="array" aca="1" ref="DI497" ca="1">DF497*CELL("contents",$Q497)</f>
        <v>0</v>
      </c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>
        <f t="shared" si="1104"/>
        <v>0</v>
      </c>
      <c r="DW497" s="51">
        <f t="shared" si="1105"/>
        <v>0</v>
      </c>
      <c r="DX497" s="66">
        <f t="shared" si="1063"/>
        <v>0</v>
      </c>
      <c r="DY497" s="66">
        <f t="shared" si="1064"/>
        <v>0</v>
      </c>
      <c r="DZ497" s="66">
        <f t="shared" si="1065"/>
        <v>0</v>
      </c>
      <c r="EA497" s="66">
        <f t="shared" si="1066"/>
        <v>0</v>
      </c>
      <c r="EB497" s="66">
        <f t="shared" si="1067"/>
        <v>0</v>
      </c>
      <c r="EC497" s="66">
        <f t="shared" si="1068"/>
        <v>0</v>
      </c>
      <c r="ED497" s="66">
        <f t="shared" si="1069"/>
        <v>0</v>
      </c>
      <c r="EE497" s="66">
        <f t="shared" si="1070"/>
        <v>0</v>
      </c>
      <c r="EF497" s="66">
        <f t="shared" si="1071"/>
        <v>0</v>
      </c>
      <c r="EG497" s="66">
        <f t="shared" si="1072"/>
        <v>0</v>
      </c>
      <c r="EH497" s="66">
        <f t="shared" si="1073"/>
        <v>0</v>
      </c>
      <c r="EI497" s="66">
        <f t="shared" si="1074"/>
        <v>0</v>
      </c>
      <c r="EJ497" s="67">
        <f t="shared" si="1106"/>
        <v>0</v>
      </c>
      <c r="EK497" s="67">
        <f t="shared" si="1165"/>
        <v>0</v>
      </c>
      <c r="EL497" s="67">
        <f t="shared" si="1166"/>
        <v>0</v>
      </c>
      <c r="EM497" s="53" cm="1">
        <f t="array" aca="1" ref="EM497" ca="1">EJ497*CELL("contents",$Q497)</f>
        <v>0</v>
      </c>
      <c r="EN497" s="53" cm="1">
        <f t="array" aca="1" ref="EN497" ca="1">EK497*CELL("contents",$Q497)</f>
        <v>0</v>
      </c>
      <c r="EO497" s="68">
        <f t="shared" si="1118"/>
        <v>21819.24</v>
      </c>
      <c r="EP497" s="2">
        <v>1</v>
      </c>
      <c r="EQ497" s="2">
        <f t="shared" ref="EQ497:ET497" si="1173">EP497*1.0215</f>
        <v>1.0215000000000001</v>
      </c>
      <c r="ER497" s="2">
        <f t="shared" si="1173"/>
        <v>1.0434622500000001</v>
      </c>
      <c r="ES497" s="2">
        <f t="shared" si="1173"/>
        <v>1.0658966883750003</v>
      </c>
      <c r="ET497" s="2">
        <f t="shared" si="1173"/>
        <v>1.0888134671750629</v>
      </c>
      <c r="EU497" s="69">
        <f t="shared" si="1076"/>
        <v>21819.24</v>
      </c>
      <c r="EV497" s="69">
        <f t="shared" si="1168"/>
        <v>0</v>
      </c>
      <c r="EW497" s="69">
        <f t="shared" si="1077"/>
        <v>0</v>
      </c>
      <c r="EX497" s="69">
        <f t="shared" si="1078"/>
        <v>0</v>
      </c>
      <c r="EY497" s="69">
        <f t="shared" si="1114"/>
        <v>0</v>
      </c>
      <c r="EZ497" s="69">
        <f t="shared" si="1110"/>
        <v>0</v>
      </c>
      <c r="FA497" s="69">
        <f t="shared" si="1111"/>
        <v>0</v>
      </c>
      <c r="FB497" s="69">
        <f t="shared" si="1112"/>
        <v>0</v>
      </c>
      <c r="FC497" t="s">
        <v>1538</v>
      </c>
    </row>
    <row r="498" spans="1:159" x14ac:dyDescent="0.25">
      <c r="A498" s="2">
        <v>1.3</v>
      </c>
      <c r="B498" s="2" t="s">
        <v>1187</v>
      </c>
      <c r="C498" s="61" t="s">
        <v>147</v>
      </c>
      <c r="D498" s="62" t="s">
        <v>1188</v>
      </c>
      <c r="E498" s="63" t="s">
        <v>1188</v>
      </c>
      <c r="F498" s="2"/>
      <c r="G498" s="61" t="s">
        <v>267</v>
      </c>
      <c r="H498" s="64" t="s">
        <v>267</v>
      </c>
      <c r="I498" s="61"/>
      <c r="J498" s="65" t="s">
        <v>154</v>
      </c>
      <c r="K498" s="75"/>
      <c r="L498" s="80">
        <v>1</v>
      </c>
      <c r="M498" s="57">
        <v>0</v>
      </c>
      <c r="N498" s="85">
        <v>0.53</v>
      </c>
      <c r="O498" s="64" t="s">
        <v>155</v>
      </c>
      <c r="P498" s="2" t="s">
        <v>352</v>
      </c>
      <c r="Q498" s="200">
        <f>VLOOKUP(P498,Contingencies!$A$2:$D$7,4,FALSE)</f>
        <v>0.2</v>
      </c>
      <c r="R498" s="53">
        <f t="shared" si="1038"/>
        <v>1836</v>
      </c>
      <c r="S498" s="67">
        <f t="shared" si="1079"/>
        <v>973.08</v>
      </c>
      <c r="T498" s="61"/>
      <c r="U498" s="61">
        <v>3000</v>
      </c>
      <c r="V498" s="61">
        <v>3000</v>
      </c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>
        <f t="shared" si="1080"/>
        <v>0</v>
      </c>
      <c r="AH498" s="51">
        <f t="shared" si="1091"/>
        <v>0</v>
      </c>
      <c r="AI498" s="66">
        <f t="shared" si="1039"/>
        <v>3000</v>
      </c>
      <c r="AJ498" s="66">
        <f t="shared" si="1040"/>
        <v>3000</v>
      </c>
      <c r="AK498" s="66">
        <f t="shared" si="1041"/>
        <v>0</v>
      </c>
      <c r="AL498" s="66">
        <f t="shared" si="1042"/>
        <v>0</v>
      </c>
      <c r="AM498" s="66">
        <f t="shared" si="1043"/>
        <v>0</v>
      </c>
      <c r="AN498" s="66">
        <f t="shared" si="1044"/>
        <v>0</v>
      </c>
      <c r="AO498" s="66">
        <f t="shared" si="1045"/>
        <v>0</v>
      </c>
      <c r="AP498" s="66">
        <f t="shared" si="1046"/>
        <v>0</v>
      </c>
      <c r="AQ498" s="66">
        <f t="shared" si="1047"/>
        <v>0</v>
      </c>
      <c r="AR498" s="66">
        <f t="shared" si="1048"/>
        <v>0</v>
      </c>
      <c r="AS498" s="66">
        <f t="shared" si="1049"/>
        <v>0</v>
      </c>
      <c r="AT498" s="66">
        <f t="shared" si="1050"/>
        <v>0</v>
      </c>
      <c r="AU498" s="67">
        <f t="shared" si="1092"/>
        <v>6000</v>
      </c>
      <c r="AV498" s="67">
        <f t="shared" si="1159"/>
        <v>3180</v>
      </c>
      <c r="AW498" s="67">
        <f t="shared" si="1160"/>
        <v>9180</v>
      </c>
      <c r="AX498" s="53" cm="1">
        <f t="array" aca="1" ref="AX498" ca="1">AU498*CELL("contents",$Q498)</f>
        <v>1200</v>
      </c>
      <c r="AY498" s="53" cm="1">
        <f t="array" aca="1" ref="AY498" ca="1">AV498*CELL("contents",$Q498)</f>
        <v>636</v>
      </c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>
        <f t="shared" si="1094"/>
        <v>0</v>
      </c>
      <c r="BM498" s="51">
        <f t="shared" si="1095"/>
        <v>0</v>
      </c>
      <c r="BN498" s="66">
        <f t="shared" si="1051"/>
        <v>0</v>
      </c>
      <c r="BO498" s="66">
        <f t="shared" si="1052"/>
        <v>0</v>
      </c>
      <c r="BP498" s="66">
        <f t="shared" si="1053"/>
        <v>0</v>
      </c>
      <c r="BQ498" s="66">
        <f t="shared" si="1054"/>
        <v>0</v>
      </c>
      <c r="BR498" s="66">
        <f t="shared" si="1055"/>
        <v>0</v>
      </c>
      <c r="BS498" s="66">
        <f t="shared" si="1056"/>
        <v>0</v>
      </c>
      <c r="BT498" s="66">
        <f t="shared" si="1057"/>
        <v>0</v>
      </c>
      <c r="BU498" s="66">
        <f t="shared" si="1058"/>
        <v>0</v>
      </c>
      <c r="BV498" s="66">
        <f t="shared" si="1059"/>
        <v>0</v>
      </c>
      <c r="BW498" s="66">
        <f t="shared" si="1060"/>
        <v>0</v>
      </c>
      <c r="BX498" s="66">
        <f t="shared" si="1061"/>
        <v>0</v>
      </c>
      <c r="BY498" s="66">
        <f t="shared" si="1062"/>
        <v>0</v>
      </c>
      <c r="BZ498" s="67">
        <f t="shared" si="1096"/>
        <v>0</v>
      </c>
      <c r="CA498" s="67">
        <f t="shared" si="1161"/>
        <v>0</v>
      </c>
      <c r="CB498" s="67">
        <f t="shared" si="1162"/>
        <v>0</v>
      </c>
      <c r="CC498" s="53" cm="1">
        <f t="array" aca="1" ref="CC498" ca="1">BZ498*CELL("contents",$Q498)</f>
        <v>0</v>
      </c>
      <c r="CD498" s="53" cm="1">
        <f t="array" aca="1" ref="CD498" ca="1">CA498*CELL("contents",$Q498)</f>
        <v>0</v>
      </c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>
        <f t="shared" si="1099"/>
        <v>0</v>
      </c>
      <c r="CR498" s="51">
        <f t="shared" si="1100"/>
        <v>0</v>
      </c>
      <c r="CS498" s="66">
        <f t="shared" si="1117"/>
        <v>0</v>
      </c>
      <c r="CT498" s="66">
        <f t="shared" si="1122"/>
        <v>0</v>
      </c>
      <c r="CU498" s="66">
        <f t="shared" si="1123"/>
        <v>0</v>
      </c>
      <c r="CV498" s="66">
        <f t="shared" si="1124"/>
        <v>0</v>
      </c>
      <c r="CW498" s="66">
        <f t="shared" si="1125"/>
        <v>0</v>
      </c>
      <c r="CX498" s="66">
        <f t="shared" si="1126"/>
        <v>0</v>
      </c>
      <c r="CY498" s="66">
        <f t="shared" si="1127"/>
        <v>0</v>
      </c>
      <c r="CZ498" s="66">
        <f t="shared" si="1128"/>
        <v>0</v>
      </c>
      <c r="DA498" s="66">
        <f t="shared" si="1129"/>
        <v>0</v>
      </c>
      <c r="DB498" s="66">
        <f t="shared" si="1130"/>
        <v>0</v>
      </c>
      <c r="DC498" s="66">
        <f t="shared" si="1131"/>
        <v>0</v>
      </c>
      <c r="DD498" s="66">
        <f t="shared" si="1132"/>
        <v>0</v>
      </c>
      <c r="DE498" s="67">
        <f t="shared" si="1101"/>
        <v>0</v>
      </c>
      <c r="DF498" s="67">
        <f t="shared" si="1163"/>
        <v>0</v>
      </c>
      <c r="DG498" s="67">
        <f t="shared" si="1164"/>
        <v>0</v>
      </c>
      <c r="DH498" s="53" cm="1">
        <f t="array" aca="1" ref="DH498" ca="1">DE498*CELL("contents",$Q498)</f>
        <v>0</v>
      </c>
      <c r="DI498" s="53" cm="1">
        <f t="array" aca="1" ref="DI498" ca="1">DF498*CELL("contents",$Q498)</f>
        <v>0</v>
      </c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>
        <f t="shared" si="1104"/>
        <v>0</v>
      </c>
      <c r="DW498" s="51">
        <f t="shared" si="1105"/>
        <v>0</v>
      </c>
      <c r="DX498" s="66">
        <f t="shared" si="1063"/>
        <v>0</v>
      </c>
      <c r="DY498" s="66">
        <f t="shared" si="1064"/>
        <v>0</v>
      </c>
      <c r="DZ498" s="66">
        <f t="shared" si="1065"/>
        <v>0</v>
      </c>
      <c r="EA498" s="66">
        <f t="shared" si="1066"/>
        <v>0</v>
      </c>
      <c r="EB498" s="66">
        <f t="shared" si="1067"/>
        <v>0</v>
      </c>
      <c r="EC498" s="66">
        <f t="shared" si="1068"/>
        <v>0</v>
      </c>
      <c r="ED498" s="66">
        <f t="shared" si="1069"/>
        <v>0</v>
      </c>
      <c r="EE498" s="66">
        <f t="shared" si="1070"/>
        <v>0</v>
      </c>
      <c r="EF498" s="66">
        <f t="shared" si="1071"/>
        <v>0</v>
      </c>
      <c r="EG498" s="66">
        <f t="shared" si="1072"/>
        <v>0</v>
      </c>
      <c r="EH498" s="66">
        <f t="shared" si="1073"/>
        <v>0</v>
      </c>
      <c r="EI498" s="66">
        <f t="shared" si="1074"/>
        <v>0</v>
      </c>
      <c r="EJ498" s="67">
        <f t="shared" si="1106"/>
        <v>0</v>
      </c>
      <c r="EK498" s="67">
        <f t="shared" si="1165"/>
        <v>0</v>
      </c>
      <c r="EL498" s="67">
        <f t="shared" si="1166"/>
        <v>0</v>
      </c>
      <c r="EM498" s="53" cm="1">
        <f t="array" aca="1" ref="EM498" ca="1">EJ498*CELL("contents",$Q498)</f>
        <v>0</v>
      </c>
      <c r="EN498" s="53" cm="1">
        <f t="array" aca="1" ref="EN498" ca="1">EK498*CELL("contents",$Q498)</f>
        <v>0</v>
      </c>
      <c r="EO498" s="68">
        <f t="shared" si="1118"/>
        <v>9180</v>
      </c>
      <c r="EP498" s="2">
        <v>1</v>
      </c>
      <c r="EQ498" s="2">
        <f t="shared" ref="EQ498:ET498" si="1174">EP498*1.0215</f>
        <v>1.0215000000000001</v>
      </c>
      <c r="ER498" s="2">
        <f t="shared" si="1174"/>
        <v>1.0434622500000001</v>
      </c>
      <c r="ES498" s="2">
        <f t="shared" si="1174"/>
        <v>1.0658966883750003</v>
      </c>
      <c r="ET498" s="2">
        <f t="shared" si="1174"/>
        <v>1.0888134671750629</v>
      </c>
      <c r="EU498" s="69">
        <f t="shared" si="1076"/>
        <v>0</v>
      </c>
      <c r="EV498" s="69">
        <f t="shared" si="1168"/>
        <v>0</v>
      </c>
      <c r="EW498" s="69">
        <f t="shared" si="1077"/>
        <v>0</v>
      </c>
      <c r="EX498" s="69">
        <f t="shared" si="1078"/>
        <v>0</v>
      </c>
      <c r="EY498" s="69">
        <f t="shared" si="1114"/>
        <v>0</v>
      </c>
      <c r="EZ498" s="69">
        <f t="shared" si="1110"/>
        <v>0</v>
      </c>
      <c r="FA498" s="69">
        <f t="shared" si="1111"/>
        <v>0</v>
      </c>
      <c r="FB498" s="69">
        <f t="shared" si="1112"/>
        <v>0</v>
      </c>
      <c r="FC498" t="s">
        <v>1538</v>
      </c>
    </row>
    <row r="499" spans="1:159" x14ac:dyDescent="0.25">
      <c r="A499" s="2">
        <v>1.3</v>
      </c>
      <c r="B499" s="2" t="s">
        <v>1190</v>
      </c>
      <c r="C499" s="61" t="s">
        <v>147</v>
      </c>
      <c r="D499" s="62" t="s">
        <v>1191</v>
      </c>
      <c r="E499" s="63" t="s">
        <v>1191</v>
      </c>
      <c r="F499" s="2" t="s">
        <v>1192</v>
      </c>
      <c r="G499" s="61" t="s">
        <v>151</v>
      </c>
      <c r="H499" s="64" t="s">
        <v>163</v>
      </c>
      <c r="I499" s="61" t="s">
        <v>213</v>
      </c>
      <c r="J499" s="65" t="s">
        <v>1139</v>
      </c>
      <c r="K499" s="75">
        <v>46</v>
      </c>
      <c r="L499" s="79">
        <v>52</v>
      </c>
      <c r="M499" s="57">
        <v>0.35</v>
      </c>
      <c r="N499" s="85">
        <v>0.53</v>
      </c>
      <c r="O499" s="64" t="s">
        <v>155</v>
      </c>
      <c r="P499" s="2" t="s">
        <v>352</v>
      </c>
      <c r="Q499" s="200">
        <f>VLOOKUP(P499,Contingencies!$A$2:$D$7,4,FALSE)</f>
        <v>0.2</v>
      </c>
      <c r="R499" s="53">
        <f t="shared" si="1038"/>
        <v>2523.4502670000002</v>
      </c>
      <c r="S499" s="67">
        <f t="shared" si="1079"/>
        <v>1337.4286415100003</v>
      </c>
      <c r="T499" s="61"/>
      <c r="U499" s="2"/>
      <c r="V499" s="61">
        <v>10</v>
      </c>
      <c r="W499" s="61">
        <v>100</v>
      </c>
      <c r="X499" s="61">
        <v>20</v>
      </c>
      <c r="Y499" s="2"/>
      <c r="Z499" s="2"/>
      <c r="AA499" s="2"/>
      <c r="AB499" s="2"/>
      <c r="AC499" s="2"/>
      <c r="AD499" s="2"/>
      <c r="AE499" s="2"/>
      <c r="AF499" s="2"/>
      <c r="AG499" s="2">
        <f t="shared" si="1080"/>
        <v>130</v>
      </c>
      <c r="AH499" s="51">
        <f t="shared" si="1091"/>
        <v>0.86666666666666659</v>
      </c>
      <c r="AI499" s="66">
        <f t="shared" si="1039"/>
        <v>0</v>
      </c>
      <c r="AJ499" s="66">
        <f t="shared" si="1040"/>
        <v>634.3515000000001</v>
      </c>
      <c r="AK499" s="66">
        <f t="shared" si="1041"/>
        <v>6343.5150000000003</v>
      </c>
      <c r="AL499" s="66">
        <f t="shared" si="1042"/>
        <v>1268.7030000000002</v>
      </c>
      <c r="AM499" s="66">
        <f t="shared" si="1043"/>
        <v>0</v>
      </c>
      <c r="AN499" s="66">
        <f t="shared" si="1044"/>
        <v>0</v>
      </c>
      <c r="AO499" s="66">
        <f t="shared" si="1045"/>
        <v>0</v>
      </c>
      <c r="AP499" s="66">
        <f t="shared" si="1046"/>
        <v>0</v>
      </c>
      <c r="AQ499" s="66">
        <f t="shared" si="1047"/>
        <v>0</v>
      </c>
      <c r="AR499" s="66">
        <f t="shared" si="1048"/>
        <v>0</v>
      </c>
      <c r="AS499" s="66">
        <f t="shared" si="1049"/>
        <v>0</v>
      </c>
      <c r="AT499" s="66">
        <f t="shared" si="1050"/>
        <v>0</v>
      </c>
      <c r="AU499" s="67">
        <f t="shared" si="1092"/>
        <v>8246.5694999999996</v>
      </c>
      <c r="AV499" s="67">
        <f t="shared" si="1159"/>
        <v>4370.6818350000003</v>
      </c>
      <c r="AW499" s="67">
        <f t="shared" si="1160"/>
        <v>12617.251335000001</v>
      </c>
      <c r="AX499" s="53" cm="1">
        <f t="array" aca="1" ref="AX499" ca="1">AU499*CELL("contents",$Q499)</f>
        <v>1649.3139000000001</v>
      </c>
      <c r="AY499" s="53" cm="1">
        <f t="array" aca="1" ref="AY499" ca="1">AV499*CELL("contents",$Q499)</f>
        <v>874.13636700000006</v>
      </c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>
        <f t="shared" si="1094"/>
        <v>0</v>
      </c>
      <c r="BM499" s="51">
        <f t="shared" si="1095"/>
        <v>0</v>
      </c>
      <c r="BN499" s="66">
        <f t="shared" si="1051"/>
        <v>0</v>
      </c>
      <c r="BO499" s="66">
        <f t="shared" si="1052"/>
        <v>0</v>
      </c>
      <c r="BP499" s="66">
        <f t="shared" si="1053"/>
        <v>0</v>
      </c>
      <c r="BQ499" s="66">
        <f t="shared" si="1054"/>
        <v>0</v>
      </c>
      <c r="BR499" s="66">
        <f t="shared" si="1055"/>
        <v>0</v>
      </c>
      <c r="BS499" s="66">
        <f t="shared" si="1056"/>
        <v>0</v>
      </c>
      <c r="BT499" s="66">
        <f t="shared" si="1057"/>
        <v>0</v>
      </c>
      <c r="BU499" s="66">
        <f t="shared" si="1058"/>
        <v>0</v>
      </c>
      <c r="BV499" s="66">
        <f t="shared" si="1059"/>
        <v>0</v>
      </c>
      <c r="BW499" s="66">
        <f t="shared" si="1060"/>
        <v>0</v>
      </c>
      <c r="BX499" s="66">
        <f t="shared" si="1061"/>
        <v>0</v>
      </c>
      <c r="BY499" s="66">
        <f t="shared" si="1062"/>
        <v>0</v>
      </c>
      <c r="BZ499" s="67">
        <f t="shared" si="1096"/>
        <v>0</v>
      </c>
      <c r="CA499" s="67">
        <f t="shared" si="1161"/>
        <v>0</v>
      </c>
      <c r="CB499" s="67">
        <f t="shared" si="1162"/>
        <v>0</v>
      </c>
      <c r="CC499" s="53" cm="1">
        <f t="array" aca="1" ref="CC499" ca="1">BZ499*CELL("contents",$Q499)</f>
        <v>0</v>
      </c>
      <c r="CD499" s="53" cm="1">
        <f t="array" aca="1" ref="CD499" ca="1">CA499*CELL("contents",$Q499)</f>
        <v>0</v>
      </c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>
        <f t="shared" si="1099"/>
        <v>0</v>
      </c>
      <c r="CR499" s="51">
        <f t="shared" si="1100"/>
        <v>0</v>
      </c>
      <c r="CS499" s="66">
        <f t="shared" si="1117"/>
        <v>0</v>
      </c>
      <c r="CT499" s="66">
        <f t="shared" si="1122"/>
        <v>0</v>
      </c>
      <c r="CU499" s="66">
        <f t="shared" si="1123"/>
        <v>0</v>
      </c>
      <c r="CV499" s="66">
        <f t="shared" si="1124"/>
        <v>0</v>
      </c>
      <c r="CW499" s="66">
        <f t="shared" si="1125"/>
        <v>0</v>
      </c>
      <c r="CX499" s="66">
        <f t="shared" si="1126"/>
        <v>0</v>
      </c>
      <c r="CY499" s="66">
        <f t="shared" si="1127"/>
        <v>0</v>
      </c>
      <c r="CZ499" s="66">
        <f t="shared" si="1128"/>
        <v>0</v>
      </c>
      <c r="DA499" s="66">
        <f t="shared" si="1129"/>
        <v>0</v>
      </c>
      <c r="DB499" s="66">
        <f t="shared" si="1130"/>
        <v>0</v>
      </c>
      <c r="DC499" s="66">
        <f t="shared" si="1131"/>
        <v>0</v>
      </c>
      <c r="DD499" s="66">
        <f t="shared" si="1132"/>
        <v>0</v>
      </c>
      <c r="DE499" s="67">
        <f t="shared" si="1101"/>
        <v>0</v>
      </c>
      <c r="DF499" s="67">
        <f t="shared" si="1163"/>
        <v>0</v>
      </c>
      <c r="DG499" s="67">
        <f t="shared" si="1164"/>
        <v>0</v>
      </c>
      <c r="DH499" s="53" cm="1">
        <f t="array" aca="1" ref="DH499" ca="1">DE499*CELL("contents",$Q499)</f>
        <v>0</v>
      </c>
      <c r="DI499" s="53" cm="1">
        <f t="array" aca="1" ref="DI499" ca="1">DF499*CELL("contents",$Q499)</f>
        <v>0</v>
      </c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>
        <f t="shared" si="1104"/>
        <v>0</v>
      </c>
      <c r="DW499" s="51">
        <f t="shared" si="1105"/>
        <v>0</v>
      </c>
      <c r="DX499" s="66">
        <f t="shared" si="1063"/>
        <v>0</v>
      </c>
      <c r="DY499" s="66">
        <f t="shared" si="1064"/>
        <v>0</v>
      </c>
      <c r="DZ499" s="66">
        <f t="shared" si="1065"/>
        <v>0</v>
      </c>
      <c r="EA499" s="66">
        <f t="shared" si="1066"/>
        <v>0</v>
      </c>
      <c r="EB499" s="66">
        <f t="shared" si="1067"/>
        <v>0</v>
      </c>
      <c r="EC499" s="66">
        <f t="shared" si="1068"/>
        <v>0</v>
      </c>
      <c r="ED499" s="66">
        <f t="shared" si="1069"/>
        <v>0</v>
      </c>
      <c r="EE499" s="66">
        <f t="shared" si="1070"/>
        <v>0</v>
      </c>
      <c r="EF499" s="66">
        <f t="shared" si="1071"/>
        <v>0</v>
      </c>
      <c r="EG499" s="66">
        <f t="shared" si="1072"/>
        <v>0</v>
      </c>
      <c r="EH499" s="66">
        <f t="shared" si="1073"/>
        <v>0</v>
      </c>
      <c r="EI499" s="66">
        <f t="shared" si="1074"/>
        <v>0</v>
      </c>
      <c r="EJ499" s="67">
        <f t="shared" si="1106"/>
        <v>0</v>
      </c>
      <c r="EK499" s="67">
        <f t="shared" si="1165"/>
        <v>0</v>
      </c>
      <c r="EL499" s="67">
        <f t="shared" si="1166"/>
        <v>0</v>
      </c>
      <c r="EM499" s="53" cm="1">
        <f t="array" aca="1" ref="EM499" ca="1">EJ499*CELL("contents",$Q499)</f>
        <v>0</v>
      </c>
      <c r="EN499" s="53" cm="1">
        <f t="array" aca="1" ref="EN499" ca="1">EK499*CELL("contents",$Q499)</f>
        <v>0</v>
      </c>
      <c r="EO499" s="68">
        <f t="shared" si="1118"/>
        <v>12617.251335000001</v>
      </c>
      <c r="EP499" s="2">
        <v>1</v>
      </c>
      <c r="EQ499" s="2">
        <f t="shared" ref="EQ499:ET499" si="1175">EP499*1.0215</f>
        <v>1.0215000000000001</v>
      </c>
      <c r="ER499" s="2">
        <f t="shared" si="1175"/>
        <v>1.0434622500000001</v>
      </c>
      <c r="ES499" s="2">
        <f t="shared" si="1175"/>
        <v>1.0658966883750003</v>
      </c>
      <c r="ET499" s="2">
        <f t="shared" si="1175"/>
        <v>1.0888134671750629</v>
      </c>
      <c r="EU499" s="69">
        <f t="shared" si="1076"/>
        <v>6108.5700000000006</v>
      </c>
      <c r="EV499" s="69">
        <f t="shared" si="1168"/>
        <v>0</v>
      </c>
      <c r="EW499" s="69">
        <f t="shared" si="1077"/>
        <v>0</v>
      </c>
      <c r="EX499" s="69">
        <f t="shared" si="1078"/>
        <v>0</v>
      </c>
      <c r="EY499" s="69">
        <f t="shared" si="1114"/>
        <v>2137.9994999999999</v>
      </c>
      <c r="EZ499" s="69">
        <f t="shared" si="1110"/>
        <v>0</v>
      </c>
      <c r="FA499" s="69">
        <f t="shared" si="1111"/>
        <v>0</v>
      </c>
      <c r="FB499" s="69">
        <f t="shared" si="1112"/>
        <v>0</v>
      </c>
      <c r="FC499" t="s">
        <v>1538</v>
      </c>
    </row>
    <row r="500" spans="1:159" x14ac:dyDescent="0.25">
      <c r="A500" s="2">
        <v>1.3</v>
      </c>
      <c r="B500" s="2" t="s">
        <v>1190</v>
      </c>
      <c r="C500" s="61" t="s">
        <v>147</v>
      </c>
      <c r="D500" s="62" t="s">
        <v>1191</v>
      </c>
      <c r="E500" s="63" t="s">
        <v>1191</v>
      </c>
      <c r="F500" s="2"/>
      <c r="G500" s="61" t="s">
        <v>267</v>
      </c>
      <c r="H500" s="64" t="s">
        <v>267</v>
      </c>
      <c r="I500" s="61"/>
      <c r="J500" s="65" t="s">
        <v>154</v>
      </c>
      <c r="K500" s="75"/>
      <c r="L500" s="80">
        <v>1</v>
      </c>
      <c r="M500" s="57">
        <v>0</v>
      </c>
      <c r="N500" s="85">
        <v>0.53</v>
      </c>
      <c r="O500" s="64" t="s">
        <v>155</v>
      </c>
      <c r="P500" s="2" t="s">
        <v>352</v>
      </c>
      <c r="Q500" s="200">
        <f>VLOOKUP(P500,Contingencies!$A$2:$D$7,4,FALSE)</f>
        <v>0.2</v>
      </c>
      <c r="R500" s="53">
        <f t="shared" si="1038"/>
        <v>1530</v>
      </c>
      <c r="S500" s="67">
        <f t="shared" si="1079"/>
        <v>810.90000000000009</v>
      </c>
      <c r="T500" s="61"/>
      <c r="U500" s="2"/>
      <c r="V500" s="61">
        <v>5000</v>
      </c>
      <c r="W500" s="61"/>
      <c r="X500" s="61"/>
      <c r="Y500" s="2"/>
      <c r="Z500" s="2"/>
      <c r="AA500" s="2"/>
      <c r="AB500" s="2"/>
      <c r="AC500" s="2"/>
      <c r="AD500" s="2"/>
      <c r="AE500" s="2"/>
      <c r="AF500" s="2"/>
      <c r="AG500" s="2">
        <f t="shared" si="1080"/>
        <v>0</v>
      </c>
      <c r="AH500" s="51">
        <f t="shared" si="1091"/>
        <v>0</v>
      </c>
      <c r="AI500" s="66">
        <f t="shared" si="1039"/>
        <v>0</v>
      </c>
      <c r="AJ500" s="66">
        <f t="shared" si="1040"/>
        <v>5000</v>
      </c>
      <c r="AK500" s="66">
        <f t="shared" si="1041"/>
        <v>0</v>
      </c>
      <c r="AL500" s="66">
        <f t="shared" si="1042"/>
        <v>0</v>
      </c>
      <c r="AM500" s="66">
        <f t="shared" si="1043"/>
        <v>0</v>
      </c>
      <c r="AN500" s="66">
        <f t="shared" si="1044"/>
        <v>0</v>
      </c>
      <c r="AO500" s="66">
        <f t="shared" si="1045"/>
        <v>0</v>
      </c>
      <c r="AP500" s="66">
        <f t="shared" si="1046"/>
        <v>0</v>
      </c>
      <c r="AQ500" s="66">
        <f t="shared" si="1047"/>
        <v>0</v>
      </c>
      <c r="AR500" s="66">
        <f t="shared" si="1048"/>
        <v>0</v>
      </c>
      <c r="AS500" s="66">
        <f t="shared" si="1049"/>
        <v>0</v>
      </c>
      <c r="AT500" s="66">
        <f t="shared" si="1050"/>
        <v>0</v>
      </c>
      <c r="AU500" s="67">
        <f t="shared" si="1092"/>
        <v>5000</v>
      </c>
      <c r="AV500" s="67">
        <f t="shared" si="1159"/>
        <v>2650</v>
      </c>
      <c r="AW500" s="67">
        <f t="shared" si="1160"/>
        <v>7650</v>
      </c>
      <c r="AX500" s="53" cm="1">
        <f t="array" aca="1" ref="AX500" ca="1">AU500*CELL("contents",$Q500)</f>
        <v>1000</v>
      </c>
      <c r="AY500" s="53" cm="1">
        <f t="array" aca="1" ref="AY500" ca="1">AV500*CELL("contents",$Q500)</f>
        <v>530</v>
      </c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>
        <f t="shared" si="1094"/>
        <v>0</v>
      </c>
      <c r="BM500" s="51">
        <f t="shared" si="1095"/>
        <v>0</v>
      </c>
      <c r="BN500" s="66">
        <f t="shared" si="1051"/>
        <v>0</v>
      </c>
      <c r="BO500" s="66">
        <f t="shared" si="1052"/>
        <v>0</v>
      </c>
      <c r="BP500" s="66">
        <f t="shared" si="1053"/>
        <v>0</v>
      </c>
      <c r="BQ500" s="66">
        <f t="shared" si="1054"/>
        <v>0</v>
      </c>
      <c r="BR500" s="66">
        <f t="shared" si="1055"/>
        <v>0</v>
      </c>
      <c r="BS500" s="66">
        <f t="shared" si="1056"/>
        <v>0</v>
      </c>
      <c r="BT500" s="66">
        <f t="shared" si="1057"/>
        <v>0</v>
      </c>
      <c r="BU500" s="66">
        <f t="shared" si="1058"/>
        <v>0</v>
      </c>
      <c r="BV500" s="66">
        <f t="shared" si="1059"/>
        <v>0</v>
      </c>
      <c r="BW500" s="66">
        <f t="shared" si="1060"/>
        <v>0</v>
      </c>
      <c r="BX500" s="66">
        <f t="shared" si="1061"/>
        <v>0</v>
      </c>
      <c r="BY500" s="66">
        <f t="shared" si="1062"/>
        <v>0</v>
      </c>
      <c r="BZ500" s="67">
        <f t="shared" si="1096"/>
        <v>0</v>
      </c>
      <c r="CA500" s="67">
        <f t="shared" si="1161"/>
        <v>0</v>
      </c>
      <c r="CB500" s="67">
        <f t="shared" si="1162"/>
        <v>0</v>
      </c>
      <c r="CC500" s="53" cm="1">
        <f t="array" aca="1" ref="CC500" ca="1">BZ500*CELL("contents",$Q500)</f>
        <v>0</v>
      </c>
      <c r="CD500" s="53" cm="1">
        <f t="array" aca="1" ref="CD500" ca="1">CA500*CELL("contents",$Q500)</f>
        <v>0</v>
      </c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>
        <f t="shared" si="1099"/>
        <v>0</v>
      </c>
      <c r="CR500" s="51">
        <f t="shared" si="1100"/>
        <v>0</v>
      </c>
      <c r="CS500" s="66">
        <f t="shared" si="1117"/>
        <v>0</v>
      </c>
      <c r="CT500" s="66">
        <f t="shared" si="1122"/>
        <v>0</v>
      </c>
      <c r="CU500" s="66">
        <f t="shared" si="1123"/>
        <v>0</v>
      </c>
      <c r="CV500" s="66">
        <f t="shared" si="1124"/>
        <v>0</v>
      </c>
      <c r="CW500" s="66">
        <f t="shared" si="1125"/>
        <v>0</v>
      </c>
      <c r="CX500" s="66">
        <f t="shared" si="1126"/>
        <v>0</v>
      </c>
      <c r="CY500" s="66">
        <f t="shared" si="1127"/>
        <v>0</v>
      </c>
      <c r="CZ500" s="66">
        <f t="shared" si="1128"/>
        <v>0</v>
      </c>
      <c r="DA500" s="66">
        <f t="shared" si="1129"/>
        <v>0</v>
      </c>
      <c r="DB500" s="66">
        <f t="shared" si="1130"/>
        <v>0</v>
      </c>
      <c r="DC500" s="66">
        <f t="shared" si="1131"/>
        <v>0</v>
      </c>
      <c r="DD500" s="66">
        <f t="shared" si="1132"/>
        <v>0</v>
      </c>
      <c r="DE500" s="67">
        <f t="shared" si="1101"/>
        <v>0</v>
      </c>
      <c r="DF500" s="67">
        <f t="shared" si="1163"/>
        <v>0</v>
      </c>
      <c r="DG500" s="67">
        <f t="shared" si="1164"/>
        <v>0</v>
      </c>
      <c r="DH500" s="53" cm="1">
        <f t="array" aca="1" ref="DH500" ca="1">DE500*CELL("contents",$Q500)</f>
        <v>0</v>
      </c>
      <c r="DI500" s="53" cm="1">
        <f t="array" aca="1" ref="DI500" ca="1">DF500*CELL("contents",$Q500)</f>
        <v>0</v>
      </c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>
        <f t="shared" si="1104"/>
        <v>0</v>
      </c>
      <c r="DW500" s="51">
        <f t="shared" si="1105"/>
        <v>0</v>
      </c>
      <c r="DX500" s="66">
        <f t="shared" si="1063"/>
        <v>0</v>
      </c>
      <c r="DY500" s="66">
        <f t="shared" si="1064"/>
        <v>0</v>
      </c>
      <c r="DZ500" s="66">
        <f t="shared" si="1065"/>
        <v>0</v>
      </c>
      <c r="EA500" s="66">
        <f t="shared" si="1066"/>
        <v>0</v>
      </c>
      <c r="EB500" s="66">
        <f t="shared" si="1067"/>
        <v>0</v>
      </c>
      <c r="EC500" s="66">
        <f t="shared" si="1068"/>
        <v>0</v>
      </c>
      <c r="ED500" s="66">
        <f t="shared" si="1069"/>
        <v>0</v>
      </c>
      <c r="EE500" s="66">
        <f t="shared" si="1070"/>
        <v>0</v>
      </c>
      <c r="EF500" s="66">
        <f t="shared" si="1071"/>
        <v>0</v>
      </c>
      <c r="EG500" s="66">
        <f t="shared" si="1072"/>
        <v>0</v>
      </c>
      <c r="EH500" s="66">
        <f t="shared" si="1073"/>
        <v>0</v>
      </c>
      <c r="EI500" s="66">
        <f t="shared" si="1074"/>
        <v>0</v>
      </c>
      <c r="EJ500" s="67">
        <f t="shared" si="1106"/>
        <v>0</v>
      </c>
      <c r="EK500" s="67">
        <f t="shared" si="1165"/>
        <v>0</v>
      </c>
      <c r="EL500" s="67">
        <f t="shared" si="1166"/>
        <v>0</v>
      </c>
      <c r="EM500" s="53" cm="1">
        <f t="array" aca="1" ref="EM500" ca="1">EJ500*CELL("contents",$Q500)</f>
        <v>0</v>
      </c>
      <c r="EN500" s="53" cm="1">
        <f t="array" aca="1" ref="EN500" ca="1">EK500*CELL("contents",$Q500)</f>
        <v>0</v>
      </c>
      <c r="EO500" s="68">
        <f t="shared" si="1118"/>
        <v>7650</v>
      </c>
      <c r="EP500" s="2">
        <v>1</v>
      </c>
      <c r="EQ500" s="2">
        <f t="shared" ref="EQ500:ET500" si="1176">EP500*1.0215</f>
        <v>1.0215000000000001</v>
      </c>
      <c r="ER500" s="2">
        <f t="shared" si="1176"/>
        <v>1.0434622500000001</v>
      </c>
      <c r="ES500" s="2">
        <f t="shared" si="1176"/>
        <v>1.0658966883750003</v>
      </c>
      <c r="ET500" s="2">
        <f t="shared" si="1176"/>
        <v>1.0888134671750629</v>
      </c>
      <c r="EU500" s="69">
        <f t="shared" si="1076"/>
        <v>0</v>
      </c>
      <c r="EV500" s="69">
        <f t="shared" si="1168"/>
        <v>0</v>
      </c>
      <c r="EW500" s="69">
        <f t="shared" si="1077"/>
        <v>0</v>
      </c>
      <c r="EX500" s="69">
        <f t="shared" si="1078"/>
        <v>0</v>
      </c>
      <c r="EY500" s="69">
        <f t="shared" si="1114"/>
        <v>0</v>
      </c>
      <c r="EZ500" s="69">
        <f t="shared" si="1110"/>
        <v>0</v>
      </c>
      <c r="FA500" s="69">
        <f t="shared" si="1111"/>
        <v>0</v>
      </c>
      <c r="FB500" s="69">
        <f t="shared" si="1112"/>
        <v>0</v>
      </c>
      <c r="FC500" t="s">
        <v>1538</v>
      </c>
    </row>
    <row r="501" spans="1:159" x14ac:dyDescent="0.25">
      <c r="A501" s="2">
        <v>1.3</v>
      </c>
      <c r="B501" s="2" t="s">
        <v>1193</v>
      </c>
      <c r="C501" s="61" t="s">
        <v>157</v>
      </c>
      <c r="D501" s="62" t="s">
        <v>1194</v>
      </c>
      <c r="E501" s="63" t="s">
        <v>1194</v>
      </c>
      <c r="F501" s="2" t="s">
        <v>1189</v>
      </c>
      <c r="G501" s="61" t="s">
        <v>151</v>
      </c>
      <c r="H501" s="64" t="s">
        <v>163</v>
      </c>
      <c r="I501" s="61" t="s">
        <v>269</v>
      </c>
      <c r="J501" s="65" t="s">
        <v>1139</v>
      </c>
      <c r="K501" s="75">
        <v>46</v>
      </c>
      <c r="L501" s="79">
        <v>77</v>
      </c>
      <c r="M501" s="57">
        <v>0</v>
      </c>
      <c r="N501" s="85">
        <v>0</v>
      </c>
      <c r="O501" s="64" t="s">
        <v>155</v>
      </c>
      <c r="P501" s="2" t="s">
        <v>352</v>
      </c>
      <c r="Q501" s="200">
        <f>VLOOKUP(P501,Contingencies!$A$2:$D$7,4,FALSE)</f>
        <v>0.2</v>
      </c>
      <c r="R501" s="53">
        <f t="shared" si="1038"/>
        <v>375.91200000000003</v>
      </c>
      <c r="S501" s="67">
        <f t="shared" si="1079"/>
        <v>0</v>
      </c>
      <c r="T501" s="61"/>
      <c r="U501" s="2"/>
      <c r="V501" s="2"/>
      <c r="W501" s="2"/>
      <c r="X501" s="61">
        <v>40</v>
      </c>
      <c r="Y501" s="2"/>
      <c r="Z501" s="2"/>
      <c r="AA501" s="2"/>
      <c r="AB501" s="2"/>
      <c r="AC501" s="2"/>
      <c r="AD501" s="2"/>
      <c r="AE501" s="2"/>
      <c r="AF501" s="2"/>
      <c r="AG501" s="2">
        <f t="shared" si="1080"/>
        <v>40</v>
      </c>
      <c r="AH501" s="51">
        <f t="shared" si="1091"/>
        <v>0.26666666666666666</v>
      </c>
      <c r="AI501" s="66">
        <f t="shared" si="1039"/>
        <v>0</v>
      </c>
      <c r="AJ501" s="66">
        <f t="shared" si="1040"/>
        <v>0</v>
      </c>
      <c r="AK501" s="66">
        <f t="shared" si="1041"/>
        <v>0</v>
      </c>
      <c r="AL501" s="66">
        <f t="shared" si="1042"/>
        <v>1879.5600000000002</v>
      </c>
      <c r="AM501" s="66">
        <f t="shared" si="1043"/>
        <v>0</v>
      </c>
      <c r="AN501" s="66">
        <f t="shared" si="1044"/>
        <v>0</v>
      </c>
      <c r="AO501" s="66">
        <f t="shared" si="1045"/>
        <v>0</v>
      </c>
      <c r="AP501" s="66">
        <f t="shared" si="1046"/>
        <v>0</v>
      </c>
      <c r="AQ501" s="66">
        <f t="shared" si="1047"/>
        <v>0</v>
      </c>
      <c r="AR501" s="66">
        <f t="shared" si="1048"/>
        <v>0</v>
      </c>
      <c r="AS501" s="66">
        <f t="shared" si="1049"/>
        <v>0</v>
      </c>
      <c r="AT501" s="66">
        <f t="shared" si="1050"/>
        <v>0</v>
      </c>
      <c r="AU501" s="67">
        <f t="shared" si="1092"/>
        <v>1879.5600000000002</v>
      </c>
      <c r="AV501" s="67">
        <f t="shared" si="1159"/>
        <v>0</v>
      </c>
      <c r="AW501" s="67">
        <f t="shared" si="1160"/>
        <v>1879.5600000000002</v>
      </c>
      <c r="AX501" s="53" cm="1">
        <f t="array" aca="1" ref="AX501" ca="1">AU501*CELL("contents",$Q501)</f>
        <v>375.91200000000003</v>
      </c>
      <c r="AY501" s="53" cm="1">
        <f t="array" aca="1" ref="AY501" ca="1">AV501*CELL("contents",$Q501)</f>
        <v>0</v>
      </c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>
        <f t="shared" si="1094"/>
        <v>0</v>
      </c>
      <c r="BM501" s="51">
        <f t="shared" si="1095"/>
        <v>0</v>
      </c>
      <c r="BN501" s="66">
        <f t="shared" si="1051"/>
        <v>0</v>
      </c>
      <c r="BO501" s="66">
        <f t="shared" si="1052"/>
        <v>0</v>
      </c>
      <c r="BP501" s="66">
        <f t="shared" si="1053"/>
        <v>0</v>
      </c>
      <c r="BQ501" s="66">
        <f t="shared" si="1054"/>
        <v>0</v>
      </c>
      <c r="BR501" s="66">
        <f t="shared" si="1055"/>
        <v>0</v>
      </c>
      <c r="BS501" s="66">
        <f t="shared" si="1056"/>
        <v>0</v>
      </c>
      <c r="BT501" s="66">
        <f t="shared" si="1057"/>
        <v>0</v>
      </c>
      <c r="BU501" s="66">
        <f t="shared" si="1058"/>
        <v>0</v>
      </c>
      <c r="BV501" s="66">
        <f t="shared" si="1059"/>
        <v>0</v>
      </c>
      <c r="BW501" s="66">
        <f t="shared" si="1060"/>
        <v>0</v>
      </c>
      <c r="BX501" s="66">
        <f t="shared" si="1061"/>
        <v>0</v>
      </c>
      <c r="BY501" s="66">
        <f t="shared" si="1062"/>
        <v>0</v>
      </c>
      <c r="BZ501" s="67">
        <f t="shared" si="1096"/>
        <v>0</v>
      </c>
      <c r="CA501" s="67">
        <f t="shared" si="1161"/>
        <v>0</v>
      </c>
      <c r="CB501" s="67">
        <f t="shared" si="1162"/>
        <v>0</v>
      </c>
      <c r="CC501" s="53" cm="1">
        <f t="array" aca="1" ref="CC501" ca="1">BZ501*CELL("contents",$Q501)</f>
        <v>0</v>
      </c>
      <c r="CD501" s="53" cm="1">
        <f t="array" aca="1" ref="CD501" ca="1">CA501*CELL("contents",$Q501)</f>
        <v>0</v>
      </c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>
        <f t="shared" si="1099"/>
        <v>0</v>
      </c>
      <c r="CR501" s="51">
        <f t="shared" si="1100"/>
        <v>0</v>
      </c>
      <c r="CS501" s="66">
        <f t="shared" si="1117"/>
        <v>0</v>
      </c>
      <c r="CT501" s="66">
        <f t="shared" si="1122"/>
        <v>0</v>
      </c>
      <c r="CU501" s="66">
        <f t="shared" si="1123"/>
        <v>0</v>
      </c>
      <c r="CV501" s="66">
        <f t="shared" si="1124"/>
        <v>0</v>
      </c>
      <c r="CW501" s="66">
        <f t="shared" si="1125"/>
        <v>0</v>
      </c>
      <c r="CX501" s="66">
        <f t="shared" si="1126"/>
        <v>0</v>
      </c>
      <c r="CY501" s="66">
        <f t="shared" si="1127"/>
        <v>0</v>
      </c>
      <c r="CZ501" s="66">
        <f t="shared" si="1128"/>
        <v>0</v>
      </c>
      <c r="DA501" s="66">
        <f t="shared" si="1129"/>
        <v>0</v>
      </c>
      <c r="DB501" s="66">
        <f t="shared" si="1130"/>
        <v>0</v>
      </c>
      <c r="DC501" s="66">
        <f t="shared" si="1131"/>
        <v>0</v>
      </c>
      <c r="DD501" s="66">
        <f t="shared" si="1132"/>
        <v>0</v>
      </c>
      <c r="DE501" s="67">
        <f t="shared" si="1101"/>
        <v>0</v>
      </c>
      <c r="DF501" s="67">
        <f t="shared" si="1163"/>
        <v>0</v>
      </c>
      <c r="DG501" s="67">
        <f t="shared" si="1164"/>
        <v>0</v>
      </c>
      <c r="DH501" s="53" cm="1">
        <f t="array" aca="1" ref="DH501" ca="1">DE501*CELL("contents",$Q501)</f>
        <v>0</v>
      </c>
      <c r="DI501" s="53" cm="1">
        <f t="array" aca="1" ref="DI501" ca="1">DF501*CELL("contents",$Q501)</f>
        <v>0</v>
      </c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>
        <f t="shared" si="1104"/>
        <v>0</v>
      </c>
      <c r="DW501" s="51">
        <f t="shared" si="1105"/>
        <v>0</v>
      </c>
      <c r="DX501" s="66">
        <f t="shared" si="1063"/>
        <v>0</v>
      </c>
      <c r="DY501" s="66">
        <f t="shared" si="1064"/>
        <v>0</v>
      </c>
      <c r="DZ501" s="66">
        <f t="shared" si="1065"/>
        <v>0</v>
      </c>
      <c r="EA501" s="66">
        <f t="shared" si="1066"/>
        <v>0</v>
      </c>
      <c r="EB501" s="66">
        <f t="shared" si="1067"/>
        <v>0</v>
      </c>
      <c r="EC501" s="66">
        <f t="shared" si="1068"/>
        <v>0</v>
      </c>
      <c r="ED501" s="66">
        <f t="shared" si="1069"/>
        <v>0</v>
      </c>
      <c r="EE501" s="66">
        <f t="shared" si="1070"/>
        <v>0</v>
      </c>
      <c r="EF501" s="66">
        <f t="shared" si="1071"/>
        <v>0</v>
      </c>
      <c r="EG501" s="66">
        <f t="shared" si="1072"/>
        <v>0</v>
      </c>
      <c r="EH501" s="66">
        <f t="shared" si="1073"/>
        <v>0</v>
      </c>
      <c r="EI501" s="66">
        <f t="shared" si="1074"/>
        <v>0</v>
      </c>
      <c r="EJ501" s="67">
        <f t="shared" si="1106"/>
        <v>0</v>
      </c>
      <c r="EK501" s="67">
        <f t="shared" si="1165"/>
        <v>0</v>
      </c>
      <c r="EL501" s="67">
        <f t="shared" si="1166"/>
        <v>0</v>
      </c>
      <c r="EM501" s="53" cm="1">
        <f t="array" aca="1" ref="EM501" ca="1">EJ501*CELL("contents",$Q501)</f>
        <v>0</v>
      </c>
      <c r="EN501" s="53" cm="1">
        <f t="array" aca="1" ref="EN501" ca="1">EK501*CELL("contents",$Q501)</f>
        <v>0</v>
      </c>
      <c r="EO501" s="68">
        <f t="shared" si="1118"/>
        <v>1879.5600000000002</v>
      </c>
      <c r="EP501" s="2">
        <v>1</v>
      </c>
      <c r="EQ501" s="2">
        <f t="shared" ref="EQ501:ET501" si="1177">EP501*1.0215</f>
        <v>1.0215000000000001</v>
      </c>
      <c r="ER501" s="2">
        <f t="shared" si="1177"/>
        <v>1.0434622500000001</v>
      </c>
      <c r="ES501" s="2">
        <f t="shared" si="1177"/>
        <v>1.0658966883750003</v>
      </c>
      <c r="ET501" s="2">
        <f t="shared" si="1177"/>
        <v>1.0888134671750629</v>
      </c>
      <c r="EU501" s="69">
        <f t="shared" si="1076"/>
        <v>1879.5600000000002</v>
      </c>
      <c r="EV501" s="69">
        <f t="shared" si="1168"/>
        <v>0</v>
      </c>
      <c r="EW501" s="69">
        <f t="shared" si="1077"/>
        <v>0</v>
      </c>
      <c r="EX501" s="69">
        <f t="shared" si="1078"/>
        <v>0</v>
      </c>
      <c r="EY501" s="69">
        <f t="shared" si="1114"/>
        <v>0</v>
      </c>
      <c r="EZ501" s="69">
        <f t="shared" si="1110"/>
        <v>0</v>
      </c>
      <c r="FA501" s="69">
        <f t="shared" si="1111"/>
        <v>0</v>
      </c>
      <c r="FB501" s="69">
        <f t="shared" si="1112"/>
        <v>0</v>
      </c>
      <c r="FC501" t="s">
        <v>1538</v>
      </c>
    </row>
    <row r="502" spans="1:159" x14ac:dyDescent="0.25">
      <c r="A502" s="2">
        <v>1.3</v>
      </c>
      <c r="B502" s="2" t="s">
        <v>1193</v>
      </c>
      <c r="C502" s="61" t="s">
        <v>147</v>
      </c>
      <c r="D502" s="62" t="s">
        <v>1194</v>
      </c>
      <c r="E502" s="63" t="s">
        <v>1194</v>
      </c>
      <c r="F502" s="2"/>
      <c r="G502" s="61" t="s">
        <v>267</v>
      </c>
      <c r="H502" s="64" t="s">
        <v>267</v>
      </c>
      <c r="I502" s="61"/>
      <c r="J502" s="65" t="s">
        <v>154</v>
      </c>
      <c r="K502" s="75"/>
      <c r="L502" s="80">
        <v>1</v>
      </c>
      <c r="M502" s="57">
        <v>0</v>
      </c>
      <c r="N502" s="85">
        <v>0.53</v>
      </c>
      <c r="O502" s="64" t="s">
        <v>155</v>
      </c>
      <c r="P502" s="2" t="s">
        <v>352</v>
      </c>
      <c r="Q502" s="200">
        <f>VLOOKUP(P502,Contingencies!$A$2:$D$7,4,FALSE)</f>
        <v>0.2</v>
      </c>
      <c r="R502" s="53">
        <f t="shared" si="1038"/>
        <v>306</v>
      </c>
      <c r="S502" s="67">
        <f t="shared" si="1079"/>
        <v>162.18</v>
      </c>
      <c r="T502" s="61"/>
      <c r="U502" s="2"/>
      <c r="V502" s="2"/>
      <c r="W502" s="2"/>
      <c r="X502" s="61">
        <v>1000</v>
      </c>
      <c r="Y502" s="2"/>
      <c r="Z502" s="2"/>
      <c r="AA502" s="2"/>
      <c r="AB502" s="2"/>
      <c r="AC502" s="2"/>
      <c r="AD502" s="2"/>
      <c r="AE502" s="2"/>
      <c r="AF502" s="2"/>
      <c r="AG502" s="2">
        <f t="shared" si="1080"/>
        <v>0</v>
      </c>
      <c r="AH502" s="51">
        <f t="shared" si="1091"/>
        <v>0</v>
      </c>
      <c r="AI502" s="66">
        <f t="shared" si="1039"/>
        <v>0</v>
      </c>
      <c r="AJ502" s="66">
        <f t="shared" si="1040"/>
        <v>0</v>
      </c>
      <c r="AK502" s="66">
        <f t="shared" si="1041"/>
        <v>0</v>
      </c>
      <c r="AL502" s="66">
        <f t="shared" si="1042"/>
        <v>1000</v>
      </c>
      <c r="AM502" s="66">
        <f t="shared" si="1043"/>
        <v>0</v>
      </c>
      <c r="AN502" s="66">
        <f t="shared" si="1044"/>
        <v>0</v>
      </c>
      <c r="AO502" s="66">
        <f t="shared" si="1045"/>
        <v>0</v>
      </c>
      <c r="AP502" s="66">
        <f t="shared" si="1046"/>
        <v>0</v>
      </c>
      <c r="AQ502" s="66">
        <f t="shared" si="1047"/>
        <v>0</v>
      </c>
      <c r="AR502" s="66">
        <f t="shared" si="1048"/>
        <v>0</v>
      </c>
      <c r="AS502" s="66">
        <f t="shared" si="1049"/>
        <v>0</v>
      </c>
      <c r="AT502" s="66">
        <f t="shared" si="1050"/>
        <v>0</v>
      </c>
      <c r="AU502" s="67">
        <f t="shared" si="1092"/>
        <v>1000</v>
      </c>
      <c r="AV502" s="67">
        <f t="shared" si="1159"/>
        <v>530</v>
      </c>
      <c r="AW502" s="67">
        <f t="shared" si="1160"/>
        <v>1530</v>
      </c>
      <c r="AX502" s="53" cm="1">
        <f t="array" aca="1" ref="AX502" ca="1">AU502*CELL("contents",$Q502)</f>
        <v>200</v>
      </c>
      <c r="AY502" s="53" cm="1">
        <f t="array" aca="1" ref="AY502" ca="1">AV502*CELL("contents",$Q502)</f>
        <v>106</v>
      </c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>
        <f t="shared" si="1094"/>
        <v>0</v>
      </c>
      <c r="BM502" s="51">
        <f t="shared" si="1095"/>
        <v>0</v>
      </c>
      <c r="BN502" s="66">
        <f t="shared" si="1051"/>
        <v>0</v>
      </c>
      <c r="BO502" s="66">
        <f t="shared" si="1052"/>
        <v>0</v>
      </c>
      <c r="BP502" s="66">
        <f t="shared" si="1053"/>
        <v>0</v>
      </c>
      <c r="BQ502" s="66">
        <f t="shared" si="1054"/>
        <v>0</v>
      </c>
      <c r="BR502" s="66">
        <f t="shared" si="1055"/>
        <v>0</v>
      </c>
      <c r="BS502" s="66">
        <f t="shared" si="1056"/>
        <v>0</v>
      </c>
      <c r="BT502" s="66">
        <f t="shared" si="1057"/>
        <v>0</v>
      </c>
      <c r="BU502" s="66">
        <f t="shared" si="1058"/>
        <v>0</v>
      </c>
      <c r="BV502" s="66">
        <f t="shared" si="1059"/>
        <v>0</v>
      </c>
      <c r="BW502" s="66">
        <f t="shared" si="1060"/>
        <v>0</v>
      </c>
      <c r="BX502" s="66">
        <f t="shared" si="1061"/>
        <v>0</v>
      </c>
      <c r="BY502" s="66">
        <f t="shared" si="1062"/>
        <v>0</v>
      </c>
      <c r="BZ502" s="67">
        <f t="shared" si="1096"/>
        <v>0</v>
      </c>
      <c r="CA502" s="67">
        <f t="shared" si="1161"/>
        <v>0</v>
      </c>
      <c r="CB502" s="67">
        <f t="shared" si="1162"/>
        <v>0</v>
      </c>
      <c r="CC502" s="53" cm="1">
        <f t="array" aca="1" ref="CC502" ca="1">BZ502*CELL("contents",$Q502)</f>
        <v>0</v>
      </c>
      <c r="CD502" s="53" cm="1">
        <f t="array" aca="1" ref="CD502" ca="1">CA502*CELL("contents",$Q502)</f>
        <v>0</v>
      </c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>
        <f t="shared" si="1099"/>
        <v>0</v>
      </c>
      <c r="CR502" s="51">
        <f t="shared" si="1100"/>
        <v>0</v>
      </c>
      <c r="CS502" s="66">
        <f t="shared" si="1117"/>
        <v>0</v>
      </c>
      <c r="CT502" s="66">
        <f t="shared" si="1122"/>
        <v>0</v>
      </c>
      <c r="CU502" s="66">
        <f t="shared" si="1123"/>
        <v>0</v>
      </c>
      <c r="CV502" s="66">
        <f t="shared" si="1124"/>
        <v>0</v>
      </c>
      <c r="CW502" s="66">
        <f t="shared" si="1125"/>
        <v>0</v>
      </c>
      <c r="CX502" s="66">
        <f t="shared" si="1126"/>
        <v>0</v>
      </c>
      <c r="CY502" s="66">
        <f t="shared" si="1127"/>
        <v>0</v>
      </c>
      <c r="CZ502" s="66">
        <f t="shared" si="1128"/>
        <v>0</v>
      </c>
      <c r="DA502" s="66">
        <f t="shared" si="1129"/>
        <v>0</v>
      </c>
      <c r="DB502" s="66">
        <f t="shared" si="1130"/>
        <v>0</v>
      </c>
      <c r="DC502" s="66">
        <f t="shared" si="1131"/>
        <v>0</v>
      </c>
      <c r="DD502" s="66">
        <f t="shared" si="1132"/>
        <v>0</v>
      </c>
      <c r="DE502" s="67">
        <f t="shared" si="1101"/>
        <v>0</v>
      </c>
      <c r="DF502" s="67">
        <f t="shared" si="1163"/>
        <v>0</v>
      </c>
      <c r="DG502" s="67">
        <f t="shared" si="1164"/>
        <v>0</v>
      </c>
      <c r="DH502" s="53" cm="1">
        <f t="array" aca="1" ref="DH502" ca="1">DE502*CELL("contents",$Q502)</f>
        <v>0</v>
      </c>
      <c r="DI502" s="53" cm="1">
        <f t="array" aca="1" ref="DI502" ca="1">DF502*CELL("contents",$Q502)</f>
        <v>0</v>
      </c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>
        <f t="shared" si="1104"/>
        <v>0</v>
      </c>
      <c r="DW502" s="51">
        <f t="shared" si="1105"/>
        <v>0</v>
      </c>
      <c r="DX502" s="66">
        <f t="shared" si="1063"/>
        <v>0</v>
      </c>
      <c r="DY502" s="66">
        <f t="shared" si="1064"/>
        <v>0</v>
      </c>
      <c r="DZ502" s="66">
        <f t="shared" si="1065"/>
        <v>0</v>
      </c>
      <c r="EA502" s="66">
        <f t="shared" si="1066"/>
        <v>0</v>
      </c>
      <c r="EB502" s="66">
        <f t="shared" si="1067"/>
        <v>0</v>
      </c>
      <c r="EC502" s="66">
        <f t="shared" si="1068"/>
        <v>0</v>
      </c>
      <c r="ED502" s="66">
        <f t="shared" si="1069"/>
        <v>0</v>
      </c>
      <c r="EE502" s="66">
        <f t="shared" si="1070"/>
        <v>0</v>
      </c>
      <c r="EF502" s="66">
        <f t="shared" si="1071"/>
        <v>0</v>
      </c>
      <c r="EG502" s="66">
        <f t="shared" si="1072"/>
        <v>0</v>
      </c>
      <c r="EH502" s="66">
        <f t="shared" si="1073"/>
        <v>0</v>
      </c>
      <c r="EI502" s="66">
        <f t="shared" si="1074"/>
        <v>0</v>
      </c>
      <c r="EJ502" s="67">
        <f t="shared" si="1106"/>
        <v>0</v>
      </c>
      <c r="EK502" s="67">
        <f t="shared" si="1165"/>
        <v>0</v>
      </c>
      <c r="EL502" s="67">
        <f t="shared" si="1166"/>
        <v>0</v>
      </c>
      <c r="EM502" s="53" cm="1">
        <f t="array" aca="1" ref="EM502" ca="1">EJ502*CELL("contents",$Q502)</f>
        <v>0</v>
      </c>
      <c r="EN502" s="53" cm="1">
        <f t="array" aca="1" ref="EN502" ca="1">EK502*CELL("contents",$Q502)</f>
        <v>0</v>
      </c>
      <c r="EO502" s="68">
        <f t="shared" si="1118"/>
        <v>1530</v>
      </c>
      <c r="EP502" s="2">
        <v>1</v>
      </c>
      <c r="EQ502" s="2">
        <f t="shared" ref="EQ502:ET502" si="1178">EP502*1.0215</f>
        <v>1.0215000000000001</v>
      </c>
      <c r="ER502" s="2">
        <f t="shared" si="1178"/>
        <v>1.0434622500000001</v>
      </c>
      <c r="ES502" s="2">
        <f t="shared" si="1178"/>
        <v>1.0658966883750003</v>
      </c>
      <c r="ET502" s="2">
        <f t="shared" si="1178"/>
        <v>1.0888134671750629</v>
      </c>
      <c r="EU502" s="69">
        <f t="shared" si="1076"/>
        <v>0</v>
      </c>
      <c r="EV502" s="69">
        <f t="shared" si="1168"/>
        <v>0</v>
      </c>
      <c r="EW502" s="69">
        <f t="shared" si="1077"/>
        <v>0</v>
      </c>
      <c r="EX502" s="69">
        <f t="shared" si="1078"/>
        <v>0</v>
      </c>
      <c r="EY502" s="69">
        <f t="shared" si="1114"/>
        <v>0</v>
      </c>
      <c r="EZ502" s="69">
        <f t="shared" si="1110"/>
        <v>0</v>
      </c>
      <c r="FA502" s="69">
        <f t="shared" si="1111"/>
        <v>0</v>
      </c>
      <c r="FB502" s="69">
        <f t="shared" si="1112"/>
        <v>0</v>
      </c>
      <c r="FC502" t="s">
        <v>1538</v>
      </c>
    </row>
    <row r="503" spans="1:159" ht="25.5" x14ac:dyDescent="0.25">
      <c r="A503" s="2">
        <v>1.3</v>
      </c>
      <c r="B503" s="2" t="s">
        <v>1195</v>
      </c>
      <c r="C503" s="61" t="s">
        <v>147</v>
      </c>
      <c r="D503" s="62" t="s">
        <v>1196</v>
      </c>
      <c r="E503" s="63" t="s">
        <v>1197</v>
      </c>
      <c r="F503" s="2"/>
      <c r="G503" s="61" t="s">
        <v>267</v>
      </c>
      <c r="H503" s="64" t="s">
        <v>267</v>
      </c>
      <c r="I503" s="61"/>
      <c r="J503" s="65" t="s">
        <v>154</v>
      </c>
      <c r="K503" s="75"/>
      <c r="L503" s="80">
        <v>1</v>
      </c>
      <c r="M503" s="57">
        <v>0</v>
      </c>
      <c r="N503" s="85">
        <v>0.53</v>
      </c>
      <c r="O503" s="64" t="s">
        <v>155</v>
      </c>
      <c r="P503" s="2" t="s">
        <v>352</v>
      </c>
      <c r="Q503" s="200">
        <f>VLOOKUP(P503,Contingencies!$A$2:$D$7,4,FALSE)</f>
        <v>0.2</v>
      </c>
      <c r="R503" s="53">
        <f t="shared" si="1038"/>
        <v>153</v>
      </c>
      <c r="S503" s="67">
        <f t="shared" si="1079"/>
        <v>81.09</v>
      </c>
      <c r="T503" s="61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>
        <v>500</v>
      </c>
      <c r="AF503" s="2"/>
      <c r="AG503" s="2">
        <f t="shared" si="1080"/>
        <v>0</v>
      </c>
      <c r="AH503" s="51">
        <f t="shared" si="1091"/>
        <v>0</v>
      </c>
      <c r="AI503" s="66">
        <f t="shared" si="1039"/>
        <v>0</v>
      </c>
      <c r="AJ503" s="66">
        <f t="shared" si="1040"/>
        <v>0</v>
      </c>
      <c r="AK503" s="66">
        <f t="shared" si="1041"/>
        <v>0</v>
      </c>
      <c r="AL503" s="66">
        <f t="shared" si="1042"/>
        <v>0</v>
      </c>
      <c r="AM503" s="66">
        <f t="shared" si="1043"/>
        <v>0</v>
      </c>
      <c r="AN503" s="66">
        <f t="shared" si="1044"/>
        <v>0</v>
      </c>
      <c r="AO503" s="66">
        <f t="shared" si="1045"/>
        <v>0</v>
      </c>
      <c r="AP503" s="66">
        <f t="shared" si="1046"/>
        <v>0</v>
      </c>
      <c r="AQ503" s="66">
        <f t="shared" si="1047"/>
        <v>0</v>
      </c>
      <c r="AR503" s="66">
        <f t="shared" si="1048"/>
        <v>0</v>
      </c>
      <c r="AS503" s="66">
        <f t="shared" si="1049"/>
        <v>500</v>
      </c>
      <c r="AT503" s="66">
        <f t="shared" si="1050"/>
        <v>0</v>
      </c>
      <c r="AU503" s="67">
        <f t="shared" si="1092"/>
        <v>500</v>
      </c>
      <c r="AV503" s="67">
        <f t="shared" si="1159"/>
        <v>265</v>
      </c>
      <c r="AW503" s="67">
        <f t="shared" si="1160"/>
        <v>765</v>
      </c>
      <c r="AX503" s="53" cm="1">
        <f t="array" aca="1" ref="AX503" ca="1">AU503*CELL("contents",$Q503)</f>
        <v>100</v>
      </c>
      <c r="AY503" s="53" cm="1">
        <f t="array" aca="1" ref="AY503" ca="1">AV503*CELL("contents",$Q503)</f>
        <v>53</v>
      </c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61"/>
      <c r="BK503" s="2"/>
      <c r="BL503" s="2">
        <f t="shared" si="1094"/>
        <v>0</v>
      </c>
      <c r="BM503" s="51">
        <f t="shared" si="1095"/>
        <v>0</v>
      </c>
      <c r="BN503" s="66">
        <f t="shared" si="1051"/>
        <v>0</v>
      </c>
      <c r="BO503" s="66">
        <f t="shared" si="1052"/>
        <v>0</v>
      </c>
      <c r="BP503" s="66">
        <f t="shared" si="1053"/>
        <v>0</v>
      </c>
      <c r="BQ503" s="66">
        <f t="shared" si="1054"/>
        <v>0</v>
      </c>
      <c r="BR503" s="66">
        <f t="shared" si="1055"/>
        <v>0</v>
      </c>
      <c r="BS503" s="66">
        <f t="shared" si="1056"/>
        <v>0</v>
      </c>
      <c r="BT503" s="66">
        <f t="shared" si="1057"/>
        <v>0</v>
      </c>
      <c r="BU503" s="66">
        <f t="shared" si="1058"/>
        <v>0</v>
      </c>
      <c r="BV503" s="66">
        <f t="shared" si="1059"/>
        <v>0</v>
      </c>
      <c r="BW503" s="66">
        <f t="shared" si="1060"/>
        <v>0</v>
      </c>
      <c r="BX503" s="66">
        <f t="shared" si="1061"/>
        <v>0</v>
      </c>
      <c r="BY503" s="66">
        <f t="shared" si="1062"/>
        <v>0</v>
      </c>
      <c r="BZ503" s="67">
        <f t="shared" si="1096"/>
        <v>0</v>
      </c>
      <c r="CA503" s="67">
        <f t="shared" si="1161"/>
        <v>0</v>
      </c>
      <c r="CB503" s="67">
        <f t="shared" si="1162"/>
        <v>0</v>
      </c>
      <c r="CC503" s="53" cm="1">
        <f t="array" aca="1" ref="CC503" ca="1">BZ503*CELL("contents",$Q503)</f>
        <v>0</v>
      </c>
      <c r="CD503" s="53" cm="1">
        <f t="array" aca="1" ref="CD503" ca="1">CA503*CELL("contents",$Q503)</f>
        <v>0</v>
      </c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>
        <f t="shared" si="1099"/>
        <v>0</v>
      </c>
      <c r="CR503" s="51">
        <f t="shared" si="1100"/>
        <v>0</v>
      </c>
      <c r="CS503" s="66">
        <f t="shared" si="1117"/>
        <v>0</v>
      </c>
      <c r="CT503" s="66">
        <f t="shared" si="1122"/>
        <v>0</v>
      </c>
      <c r="CU503" s="66">
        <f t="shared" si="1123"/>
        <v>0</v>
      </c>
      <c r="CV503" s="66">
        <f t="shared" si="1124"/>
        <v>0</v>
      </c>
      <c r="CW503" s="66">
        <f t="shared" si="1125"/>
        <v>0</v>
      </c>
      <c r="CX503" s="66">
        <f t="shared" si="1126"/>
        <v>0</v>
      </c>
      <c r="CY503" s="66">
        <f t="shared" si="1127"/>
        <v>0</v>
      </c>
      <c r="CZ503" s="66">
        <f t="shared" si="1128"/>
        <v>0</v>
      </c>
      <c r="DA503" s="66">
        <f t="shared" si="1129"/>
        <v>0</v>
      </c>
      <c r="DB503" s="66">
        <f t="shared" si="1130"/>
        <v>0</v>
      </c>
      <c r="DC503" s="66">
        <f t="shared" si="1131"/>
        <v>0</v>
      </c>
      <c r="DD503" s="66">
        <f t="shared" si="1132"/>
        <v>0</v>
      </c>
      <c r="DE503" s="67">
        <f t="shared" si="1101"/>
        <v>0</v>
      </c>
      <c r="DF503" s="67">
        <f t="shared" si="1163"/>
        <v>0</v>
      </c>
      <c r="DG503" s="67">
        <f t="shared" si="1164"/>
        <v>0</v>
      </c>
      <c r="DH503" s="53" cm="1">
        <f t="array" aca="1" ref="DH503" ca="1">DE503*CELL("contents",$Q503)</f>
        <v>0</v>
      </c>
      <c r="DI503" s="53" cm="1">
        <f t="array" aca="1" ref="DI503" ca="1">DF503*CELL("contents",$Q503)</f>
        <v>0</v>
      </c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>
        <f t="shared" si="1104"/>
        <v>0</v>
      </c>
      <c r="DW503" s="51">
        <f t="shared" si="1105"/>
        <v>0</v>
      </c>
      <c r="DX503" s="66">
        <f t="shared" si="1063"/>
        <v>0</v>
      </c>
      <c r="DY503" s="66">
        <f t="shared" si="1064"/>
        <v>0</v>
      </c>
      <c r="DZ503" s="66">
        <f t="shared" si="1065"/>
        <v>0</v>
      </c>
      <c r="EA503" s="66">
        <f t="shared" si="1066"/>
        <v>0</v>
      </c>
      <c r="EB503" s="66">
        <f t="shared" si="1067"/>
        <v>0</v>
      </c>
      <c r="EC503" s="66">
        <f t="shared" si="1068"/>
        <v>0</v>
      </c>
      <c r="ED503" s="66">
        <f t="shared" si="1069"/>
        <v>0</v>
      </c>
      <c r="EE503" s="66">
        <f t="shared" si="1070"/>
        <v>0</v>
      </c>
      <c r="EF503" s="66">
        <f t="shared" si="1071"/>
        <v>0</v>
      </c>
      <c r="EG503" s="66">
        <f t="shared" si="1072"/>
        <v>0</v>
      </c>
      <c r="EH503" s="66">
        <f t="shared" si="1073"/>
        <v>0</v>
      </c>
      <c r="EI503" s="66">
        <f t="shared" si="1074"/>
        <v>0</v>
      </c>
      <c r="EJ503" s="67">
        <f t="shared" si="1106"/>
        <v>0</v>
      </c>
      <c r="EK503" s="67">
        <f t="shared" si="1165"/>
        <v>0</v>
      </c>
      <c r="EL503" s="67">
        <f t="shared" si="1166"/>
        <v>0</v>
      </c>
      <c r="EM503" s="53" cm="1">
        <f t="array" aca="1" ref="EM503" ca="1">EJ503*CELL("contents",$Q503)</f>
        <v>0</v>
      </c>
      <c r="EN503" s="53" cm="1">
        <f t="array" aca="1" ref="EN503" ca="1">EK503*CELL("contents",$Q503)</f>
        <v>0</v>
      </c>
      <c r="EO503" s="68">
        <f t="shared" si="1118"/>
        <v>765</v>
      </c>
      <c r="EP503" s="2">
        <v>1</v>
      </c>
      <c r="EQ503" s="2">
        <f t="shared" ref="EQ503:ET503" si="1179">EP503*1.0215</f>
        <v>1.0215000000000001</v>
      </c>
      <c r="ER503" s="2">
        <f t="shared" si="1179"/>
        <v>1.0434622500000001</v>
      </c>
      <c r="ES503" s="2">
        <f t="shared" si="1179"/>
        <v>1.0658966883750003</v>
      </c>
      <c r="ET503" s="2">
        <f t="shared" si="1179"/>
        <v>1.0888134671750629</v>
      </c>
      <c r="EU503" s="69">
        <f t="shared" si="1076"/>
        <v>0</v>
      </c>
      <c r="EV503" s="69">
        <f t="shared" si="1168"/>
        <v>0</v>
      </c>
      <c r="EW503" s="69">
        <f t="shared" si="1077"/>
        <v>0</v>
      </c>
      <c r="EX503" s="69">
        <f t="shared" si="1078"/>
        <v>0</v>
      </c>
      <c r="EY503" s="69">
        <f t="shared" si="1114"/>
        <v>0</v>
      </c>
      <c r="EZ503" s="69">
        <f t="shared" si="1110"/>
        <v>0</v>
      </c>
      <c r="FA503" s="69">
        <f t="shared" si="1111"/>
        <v>0</v>
      </c>
      <c r="FB503" s="69">
        <f t="shared" si="1112"/>
        <v>0</v>
      </c>
      <c r="FC503" t="s">
        <v>1538</v>
      </c>
    </row>
    <row r="504" spans="1:159" ht="25.5" x14ac:dyDescent="0.25">
      <c r="A504" s="2">
        <v>1.3</v>
      </c>
      <c r="B504" s="2" t="s">
        <v>1198</v>
      </c>
      <c r="C504" s="61" t="s">
        <v>147</v>
      </c>
      <c r="D504" s="62" t="s">
        <v>1199</v>
      </c>
      <c r="E504" s="63" t="s">
        <v>1197</v>
      </c>
      <c r="F504" s="2"/>
      <c r="G504" s="61" t="s">
        <v>267</v>
      </c>
      <c r="H504" s="64" t="s">
        <v>267</v>
      </c>
      <c r="I504" s="61"/>
      <c r="J504" s="65" t="s">
        <v>154</v>
      </c>
      <c r="K504" s="75"/>
      <c r="L504" s="80">
        <v>1</v>
      </c>
      <c r="M504" s="57">
        <v>0</v>
      </c>
      <c r="N504" s="85">
        <v>0.53</v>
      </c>
      <c r="O504" s="64" t="s">
        <v>155</v>
      </c>
      <c r="P504" s="2" t="s">
        <v>352</v>
      </c>
      <c r="Q504" s="200">
        <f>VLOOKUP(P504,Contingencies!$A$2:$D$7,4,FALSE)</f>
        <v>0.2</v>
      </c>
      <c r="R504" s="53">
        <f t="shared" si="1038"/>
        <v>306</v>
      </c>
      <c r="S504" s="67">
        <f t="shared" si="1079"/>
        <v>162.18</v>
      </c>
      <c r="T504" s="61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>
        <f t="shared" si="1080"/>
        <v>0</v>
      </c>
      <c r="AH504" s="51">
        <f t="shared" si="1091"/>
        <v>0</v>
      </c>
      <c r="AI504" s="66">
        <f t="shared" si="1039"/>
        <v>0</v>
      </c>
      <c r="AJ504" s="66">
        <f t="shared" si="1040"/>
        <v>0</v>
      </c>
      <c r="AK504" s="66">
        <f t="shared" si="1041"/>
        <v>0</v>
      </c>
      <c r="AL504" s="66">
        <f t="shared" si="1042"/>
        <v>0</v>
      </c>
      <c r="AM504" s="66">
        <f t="shared" si="1043"/>
        <v>0</v>
      </c>
      <c r="AN504" s="66">
        <f t="shared" si="1044"/>
        <v>0</v>
      </c>
      <c r="AO504" s="66">
        <f t="shared" si="1045"/>
        <v>0</v>
      </c>
      <c r="AP504" s="66">
        <f t="shared" si="1046"/>
        <v>0</v>
      </c>
      <c r="AQ504" s="66">
        <f t="shared" si="1047"/>
        <v>0</v>
      </c>
      <c r="AR504" s="66">
        <f t="shared" si="1048"/>
        <v>0</v>
      </c>
      <c r="AS504" s="66">
        <f t="shared" si="1049"/>
        <v>0</v>
      </c>
      <c r="AT504" s="66">
        <f t="shared" si="1050"/>
        <v>0</v>
      </c>
      <c r="AU504" s="67">
        <f t="shared" si="1092"/>
        <v>0</v>
      </c>
      <c r="AV504" s="67">
        <f t="shared" si="1159"/>
        <v>0</v>
      </c>
      <c r="AW504" s="67">
        <f t="shared" si="1160"/>
        <v>0</v>
      </c>
      <c r="AX504" s="53" cm="1">
        <f t="array" aca="1" ref="AX504" ca="1">AU504*CELL("contents",$Q504)</f>
        <v>0</v>
      </c>
      <c r="AY504" s="53" cm="1">
        <f t="array" aca="1" ref="AY504" ca="1">AV504*CELL("contents",$Q504)</f>
        <v>0</v>
      </c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>
        <v>1000</v>
      </c>
      <c r="BK504" s="2"/>
      <c r="BL504" s="2">
        <f t="shared" si="1094"/>
        <v>0</v>
      </c>
      <c r="BM504" s="51">
        <f t="shared" si="1095"/>
        <v>0</v>
      </c>
      <c r="BN504" s="66">
        <f t="shared" si="1051"/>
        <v>0</v>
      </c>
      <c r="BO504" s="66">
        <f t="shared" si="1052"/>
        <v>0</v>
      </c>
      <c r="BP504" s="66">
        <f t="shared" si="1053"/>
        <v>0</v>
      </c>
      <c r="BQ504" s="66">
        <f t="shared" si="1054"/>
        <v>0</v>
      </c>
      <c r="BR504" s="66">
        <f t="shared" si="1055"/>
        <v>0</v>
      </c>
      <c r="BS504" s="66">
        <f t="shared" si="1056"/>
        <v>0</v>
      </c>
      <c r="BT504" s="66">
        <f t="shared" si="1057"/>
        <v>0</v>
      </c>
      <c r="BU504" s="66">
        <f t="shared" si="1058"/>
        <v>0</v>
      </c>
      <c r="BV504" s="66">
        <f t="shared" si="1059"/>
        <v>0</v>
      </c>
      <c r="BW504" s="66">
        <f t="shared" si="1060"/>
        <v>0</v>
      </c>
      <c r="BX504" s="66">
        <f t="shared" si="1061"/>
        <v>1000</v>
      </c>
      <c r="BY504" s="66">
        <f t="shared" si="1062"/>
        <v>0</v>
      </c>
      <c r="BZ504" s="67">
        <f t="shared" si="1096"/>
        <v>1000</v>
      </c>
      <c r="CA504" s="67">
        <f t="shared" si="1161"/>
        <v>530</v>
      </c>
      <c r="CB504" s="67">
        <f t="shared" si="1162"/>
        <v>1530</v>
      </c>
      <c r="CC504" s="53" cm="1">
        <f t="array" aca="1" ref="CC504" ca="1">BZ504*CELL("contents",$Q504)</f>
        <v>200</v>
      </c>
      <c r="CD504" s="53" cm="1">
        <f t="array" aca="1" ref="CD504" ca="1">CA504*CELL("contents",$Q504)</f>
        <v>106</v>
      </c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61"/>
      <c r="CP504" s="2"/>
      <c r="CQ504" s="2">
        <f t="shared" si="1099"/>
        <v>0</v>
      </c>
      <c r="CR504" s="51">
        <f t="shared" si="1100"/>
        <v>0</v>
      </c>
      <c r="CS504" s="66">
        <f t="shared" si="1117"/>
        <v>0</v>
      </c>
      <c r="CT504" s="66">
        <f t="shared" si="1122"/>
        <v>0</v>
      </c>
      <c r="CU504" s="66">
        <f t="shared" si="1123"/>
        <v>0</v>
      </c>
      <c r="CV504" s="66">
        <f t="shared" si="1124"/>
        <v>0</v>
      </c>
      <c r="CW504" s="66">
        <f t="shared" si="1125"/>
        <v>0</v>
      </c>
      <c r="CX504" s="66">
        <f t="shared" si="1126"/>
        <v>0</v>
      </c>
      <c r="CY504" s="66">
        <f t="shared" si="1127"/>
        <v>0</v>
      </c>
      <c r="CZ504" s="66">
        <f t="shared" si="1128"/>
        <v>0</v>
      </c>
      <c r="DA504" s="66">
        <f t="shared" si="1129"/>
        <v>0</v>
      </c>
      <c r="DB504" s="66">
        <f t="shared" si="1130"/>
        <v>0</v>
      </c>
      <c r="DC504" s="66">
        <f t="shared" si="1131"/>
        <v>0</v>
      </c>
      <c r="DD504" s="66">
        <f t="shared" si="1132"/>
        <v>0</v>
      </c>
      <c r="DE504" s="67">
        <f t="shared" si="1101"/>
        <v>0</v>
      </c>
      <c r="DF504" s="67">
        <f t="shared" si="1163"/>
        <v>0</v>
      </c>
      <c r="DG504" s="67">
        <f t="shared" si="1164"/>
        <v>0</v>
      </c>
      <c r="DH504" s="53" cm="1">
        <f t="array" aca="1" ref="DH504" ca="1">DE504*CELL("contents",$Q504)</f>
        <v>0</v>
      </c>
      <c r="DI504" s="53" cm="1">
        <f t="array" aca="1" ref="DI504" ca="1">DF504*CELL("contents",$Q504)</f>
        <v>0</v>
      </c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>
        <f t="shared" si="1104"/>
        <v>0</v>
      </c>
      <c r="DW504" s="51">
        <f t="shared" si="1105"/>
        <v>0</v>
      </c>
      <c r="DX504" s="66">
        <f t="shared" si="1063"/>
        <v>0</v>
      </c>
      <c r="DY504" s="66">
        <f t="shared" si="1064"/>
        <v>0</v>
      </c>
      <c r="DZ504" s="66">
        <f t="shared" si="1065"/>
        <v>0</v>
      </c>
      <c r="EA504" s="66">
        <f t="shared" si="1066"/>
        <v>0</v>
      </c>
      <c r="EB504" s="66">
        <f t="shared" si="1067"/>
        <v>0</v>
      </c>
      <c r="EC504" s="66">
        <f t="shared" si="1068"/>
        <v>0</v>
      </c>
      <c r="ED504" s="66">
        <f t="shared" si="1069"/>
        <v>0</v>
      </c>
      <c r="EE504" s="66">
        <f t="shared" si="1070"/>
        <v>0</v>
      </c>
      <c r="EF504" s="66">
        <f t="shared" si="1071"/>
        <v>0</v>
      </c>
      <c r="EG504" s="66">
        <f t="shared" si="1072"/>
        <v>0</v>
      </c>
      <c r="EH504" s="66">
        <f t="shared" si="1073"/>
        <v>0</v>
      </c>
      <c r="EI504" s="66">
        <f t="shared" si="1074"/>
        <v>0</v>
      </c>
      <c r="EJ504" s="67">
        <f t="shared" si="1106"/>
        <v>0</v>
      </c>
      <c r="EK504" s="67">
        <f t="shared" si="1165"/>
        <v>0</v>
      </c>
      <c r="EL504" s="67">
        <f t="shared" si="1166"/>
        <v>0</v>
      </c>
      <c r="EM504" s="53" cm="1">
        <f t="array" aca="1" ref="EM504" ca="1">EJ504*CELL("contents",$Q504)</f>
        <v>0</v>
      </c>
      <c r="EN504" s="53" cm="1">
        <f t="array" aca="1" ref="EN504" ca="1">EK504*CELL("contents",$Q504)</f>
        <v>0</v>
      </c>
      <c r="EO504" s="68">
        <f t="shared" si="1118"/>
        <v>1530</v>
      </c>
      <c r="EP504" s="2">
        <v>1</v>
      </c>
      <c r="EQ504" s="2">
        <f t="shared" ref="EQ504:ET504" si="1180">EP504*1.0215</f>
        <v>1.0215000000000001</v>
      </c>
      <c r="ER504" s="2">
        <f t="shared" si="1180"/>
        <v>1.0434622500000001</v>
      </c>
      <c r="ES504" s="2">
        <f t="shared" si="1180"/>
        <v>1.0658966883750003</v>
      </c>
      <c r="ET504" s="2">
        <f t="shared" si="1180"/>
        <v>1.0888134671750629</v>
      </c>
      <c r="EU504" s="69">
        <f t="shared" si="1076"/>
        <v>0</v>
      </c>
      <c r="EV504" s="69">
        <f t="shared" si="1168"/>
        <v>0</v>
      </c>
      <c r="EW504" s="69">
        <f t="shared" si="1077"/>
        <v>0</v>
      </c>
      <c r="EX504" s="69">
        <f t="shared" si="1078"/>
        <v>0</v>
      </c>
      <c r="EY504" s="69">
        <f t="shared" si="1114"/>
        <v>0</v>
      </c>
      <c r="EZ504" s="69">
        <f t="shared" si="1110"/>
        <v>0</v>
      </c>
      <c r="FA504" s="69">
        <f t="shared" si="1111"/>
        <v>0</v>
      </c>
      <c r="FB504" s="69">
        <f t="shared" si="1112"/>
        <v>0</v>
      </c>
      <c r="FC504" t="s">
        <v>1538</v>
      </c>
    </row>
    <row r="505" spans="1:159" x14ac:dyDescent="0.25">
      <c r="A505" s="2">
        <v>1.3</v>
      </c>
      <c r="B505" s="2" t="s">
        <v>1200</v>
      </c>
      <c r="C505" s="61" t="s">
        <v>147</v>
      </c>
      <c r="D505" s="62" t="s">
        <v>1201</v>
      </c>
      <c r="E505" s="63" t="s">
        <v>1201</v>
      </c>
      <c r="F505" s="2" t="s">
        <v>1202</v>
      </c>
      <c r="G505" s="61" t="s">
        <v>151</v>
      </c>
      <c r="H505" s="64" t="s">
        <v>152</v>
      </c>
      <c r="I505" s="61" t="s">
        <v>167</v>
      </c>
      <c r="J505" s="65" t="s">
        <v>154</v>
      </c>
      <c r="K505" s="75">
        <v>47</v>
      </c>
      <c r="L505" s="79">
        <v>49</v>
      </c>
      <c r="M505" s="57">
        <v>0.35</v>
      </c>
      <c r="N505" s="85">
        <v>0.53</v>
      </c>
      <c r="O505" s="64" t="s">
        <v>155</v>
      </c>
      <c r="P505" s="2" t="s">
        <v>156</v>
      </c>
      <c r="Q505" s="200">
        <f>VLOOKUP(P505,Contingencies!$A$2:$D$7,4,FALSE)</f>
        <v>0.09</v>
      </c>
      <c r="R505" s="53">
        <f t="shared" si="1038"/>
        <v>1570.78449396</v>
      </c>
      <c r="S505" s="67">
        <f t="shared" si="1079"/>
        <v>832.51578179880005</v>
      </c>
      <c r="T505" s="61"/>
      <c r="U505" s="61">
        <v>22</v>
      </c>
      <c r="V505" s="61">
        <v>22</v>
      </c>
      <c r="W505" s="61">
        <v>22</v>
      </c>
      <c r="X505" s="61">
        <v>22</v>
      </c>
      <c r="Y505" s="61">
        <v>22</v>
      </c>
      <c r="Z505" s="61">
        <v>22</v>
      </c>
      <c r="AA505" s="61">
        <v>22</v>
      </c>
      <c r="AB505" s="61">
        <v>22</v>
      </c>
      <c r="AC505" s="2"/>
      <c r="AD505" s="2"/>
      <c r="AE505" s="2"/>
      <c r="AF505" s="2"/>
      <c r="AG505" s="2">
        <f t="shared" si="1080"/>
        <v>176</v>
      </c>
      <c r="AH505" s="51">
        <f t="shared" si="1091"/>
        <v>1.1733333333333333</v>
      </c>
      <c r="AI505" s="66">
        <f t="shared" si="1039"/>
        <v>1425.9118500000002</v>
      </c>
      <c r="AJ505" s="66">
        <f t="shared" si="1040"/>
        <v>1425.9118500000002</v>
      </c>
      <c r="AK505" s="66">
        <f t="shared" si="1041"/>
        <v>1425.9118500000002</v>
      </c>
      <c r="AL505" s="66">
        <f t="shared" si="1042"/>
        <v>1425.9118500000002</v>
      </c>
      <c r="AM505" s="66">
        <f t="shared" si="1043"/>
        <v>1425.9118500000002</v>
      </c>
      <c r="AN505" s="66">
        <f t="shared" si="1044"/>
        <v>1425.9118500000002</v>
      </c>
      <c r="AO505" s="66">
        <f t="shared" si="1045"/>
        <v>1425.9118500000002</v>
      </c>
      <c r="AP505" s="66">
        <f t="shared" si="1046"/>
        <v>1425.9118500000002</v>
      </c>
      <c r="AQ505" s="66">
        <f t="shared" si="1047"/>
        <v>0</v>
      </c>
      <c r="AR505" s="66">
        <f t="shared" si="1048"/>
        <v>0</v>
      </c>
      <c r="AS505" s="66">
        <f t="shared" si="1049"/>
        <v>0</v>
      </c>
      <c r="AT505" s="66">
        <f t="shared" si="1050"/>
        <v>0</v>
      </c>
      <c r="AU505" s="67">
        <f t="shared" si="1092"/>
        <v>11407.294800000001</v>
      </c>
      <c r="AV505" s="67">
        <f t="shared" si="1159"/>
        <v>6045.8662440000007</v>
      </c>
      <c r="AW505" s="67">
        <f t="shared" si="1160"/>
        <v>17453.161044</v>
      </c>
      <c r="AX505" s="53" cm="1">
        <f t="array" aca="1" ref="AX505" ca="1">AU505*CELL("contents",$Q505)</f>
        <v>1026.6565320000002</v>
      </c>
      <c r="AY505" s="53" cm="1">
        <f t="array" aca="1" ref="AY505" ca="1">AV505*CELL("contents",$Q505)</f>
        <v>544.12796195999999</v>
      </c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>
        <f t="shared" si="1094"/>
        <v>0</v>
      </c>
      <c r="BM505" s="51">
        <f t="shared" si="1095"/>
        <v>0</v>
      </c>
      <c r="BN505" s="66">
        <f t="shared" si="1051"/>
        <v>0</v>
      </c>
      <c r="BO505" s="66">
        <f t="shared" si="1052"/>
        <v>0</v>
      </c>
      <c r="BP505" s="66">
        <f t="shared" si="1053"/>
        <v>0</v>
      </c>
      <c r="BQ505" s="66">
        <f t="shared" si="1054"/>
        <v>0</v>
      </c>
      <c r="BR505" s="66">
        <f t="shared" si="1055"/>
        <v>0</v>
      </c>
      <c r="BS505" s="66">
        <f t="shared" si="1056"/>
        <v>0</v>
      </c>
      <c r="BT505" s="66">
        <f t="shared" si="1057"/>
        <v>0</v>
      </c>
      <c r="BU505" s="66">
        <f t="shared" si="1058"/>
        <v>0</v>
      </c>
      <c r="BV505" s="66">
        <f t="shared" si="1059"/>
        <v>0</v>
      </c>
      <c r="BW505" s="66">
        <f t="shared" si="1060"/>
        <v>0</v>
      </c>
      <c r="BX505" s="66">
        <f t="shared" si="1061"/>
        <v>0</v>
      </c>
      <c r="BY505" s="66">
        <f t="shared" si="1062"/>
        <v>0</v>
      </c>
      <c r="BZ505" s="67">
        <f t="shared" si="1096"/>
        <v>0</v>
      </c>
      <c r="CA505" s="67">
        <f t="shared" si="1161"/>
        <v>0</v>
      </c>
      <c r="CB505" s="67">
        <f t="shared" si="1162"/>
        <v>0</v>
      </c>
      <c r="CC505" s="53" cm="1">
        <f t="array" aca="1" ref="CC505" ca="1">BZ505*CELL("contents",$Q505)</f>
        <v>0</v>
      </c>
      <c r="CD505" s="53" cm="1">
        <f t="array" aca="1" ref="CD505" ca="1">CA505*CELL("contents",$Q505)</f>
        <v>0</v>
      </c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>
        <f t="shared" si="1099"/>
        <v>0</v>
      </c>
      <c r="CR505" s="51">
        <f t="shared" si="1100"/>
        <v>0</v>
      </c>
      <c r="CS505" s="66">
        <f t="shared" si="1117"/>
        <v>0</v>
      </c>
      <c r="CT505" s="66">
        <f t="shared" si="1122"/>
        <v>0</v>
      </c>
      <c r="CU505" s="66">
        <f t="shared" si="1123"/>
        <v>0</v>
      </c>
      <c r="CV505" s="66">
        <f t="shared" si="1124"/>
        <v>0</v>
      </c>
      <c r="CW505" s="66">
        <f t="shared" si="1125"/>
        <v>0</v>
      </c>
      <c r="CX505" s="66">
        <f t="shared" si="1126"/>
        <v>0</v>
      </c>
      <c r="CY505" s="66">
        <f t="shared" si="1127"/>
        <v>0</v>
      </c>
      <c r="CZ505" s="66">
        <f t="shared" si="1128"/>
        <v>0</v>
      </c>
      <c r="DA505" s="66">
        <f t="shared" si="1129"/>
        <v>0</v>
      </c>
      <c r="DB505" s="66">
        <f t="shared" si="1130"/>
        <v>0</v>
      </c>
      <c r="DC505" s="66">
        <f t="shared" si="1131"/>
        <v>0</v>
      </c>
      <c r="DD505" s="66">
        <f t="shared" si="1132"/>
        <v>0</v>
      </c>
      <c r="DE505" s="67">
        <f t="shared" si="1101"/>
        <v>0</v>
      </c>
      <c r="DF505" s="67">
        <f t="shared" si="1163"/>
        <v>0</v>
      </c>
      <c r="DG505" s="67">
        <f t="shared" si="1164"/>
        <v>0</v>
      </c>
      <c r="DH505" s="53" cm="1">
        <f t="array" aca="1" ref="DH505" ca="1">DE505*CELL("contents",$Q505)</f>
        <v>0</v>
      </c>
      <c r="DI505" s="53" cm="1">
        <f t="array" aca="1" ref="DI505" ca="1">DF505*CELL("contents",$Q505)</f>
        <v>0</v>
      </c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>
        <f t="shared" si="1104"/>
        <v>0</v>
      </c>
      <c r="DW505" s="51">
        <f t="shared" si="1105"/>
        <v>0</v>
      </c>
      <c r="DX505" s="66">
        <f t="shared" si="1063"/>
        <v>0</v>
      </c>
      <c r="DY505" s="66">
        <f t="shared" si="1064"/>
        <v>0</v>
      </c>
      <c r="DZ505" s="66">
        <f t="shared" si="1065"/>
        <v>0</v>
      </c>
      <c r="EA505" s="66">
        <f t="shared" si="1066"/>
        <v>0</v>
      </c>
      <c r="EB505" s="66">
        <f t="shared" si="1067"/>
        <v>0</v>
      </c>
      <c r="EC505" s="66">
        <f t="shared" si="1068"/>
        <v>0</v>
      </c>
      <c r="ED505" s="66">
        <f t="shared" si="1069"/>
        <v>0</v>
      </c>
      <c r="EE505" s="66">
        <f t="shared" si="1070"/>
        <v>0</v>
      </c>
      <c r="EF505" s="66">
        <f t="shared" si="1071"/>
        <v>0</v>
      </c>
      <c r="EG505" s="66">
        <f t="shared" si="1072"/>
        <v>0</v>
      </c>
      <c r="EH505" s="66">
        <f t="shared" si="1073"/>
        <v>0</v>
      </c>
      <c r="EI505" s="66">
        <f t="shared" si="1074"/>
        <v>0</v>
      </c>
      <c r="EJ505" s="67">
        <f t="shared" si="1106"/>
        <v>0</v>
      </c>
      <c r="EK505" s="67">
        <f t="shared" si="1165"/>
        <v>0</v>
      </c>
      <c r="EL505" s="67">
        <f t="shared" si="1166"/>
        <v>0</v>
      </c>
      <c r="EM505" s="53" cm="1">
        <f t="array" aca="1" ref="EM505" ca="1">EJ505*CELL("contents",$Q505)</f>
        <v>0</v>
      </c>
      <c r="EN505" s="53" cm="1">
        <f t="array" aca="1" ref="EN505" ca="1">EK505*CELL("contents",$Q505)</f>
        <v>0</v>
      </c>
      <c r="EO505" s="68">
        <f t="shared" si="1118"/>
        <v>17453.161044</v>
      </c>
      <c r="EP505" s="2">
        <v>1</v>
      </c>
      <c r="EQ505" s="2">
        <f t="shared" ref="EQ505:ET505" si="1181">EP505*1.0215</f>
        <v>1.0215000000000001</v>
      </c>
      <c r="ER505" s="2">
        <f t="shared" si="1181"/>
        <v>1.0434622500000001</v>
      </c>
      <c r="ES505" s="2">
        <f t="shared" si="1181"/>
        <v>1.0658966883750003</v>
      </c>
      <c r="ET505" s="2">
        <f t="shared" si="1181"/>
        <v>1.0888134671750629</v>
      </c>
      <c r="EU505" s="69">
        <f t="shared" si="1076"/>
        <v>8449.848</v>
      </c>
      <c r="EV505" s="69">
        <f t="shared" si="1168"/>
        <v>0</v>
      </c>
      <c r="EW505" s="69">
        <f t="shared" si="1077"/>
        <v>0</v>
      </c>
      <c r="EX505" s="69">
        <f t="shared" si="1078"/>
        <v>0</v>
      </c>
      <c r="EY505" s="69">
        <f t="shared" si="1114"/>
        <v>2957.4467999999997</v>
      </c>
      <c r="EZ505" s="69">
        <f t="shared" si="1110"/>
        <v>0</v>
      </c>
      <c r="FA505" s="69">
        <f t="shared" si="1111"/>
        <v>0</v>
      </c>
      <c r="FB505" s="69">
        <f t="shared" si="1112"/>
        <v>0</v>
      </c>
      <c r="FC505" t="s">
        <v>1547</v>
      </c>
    </row>
    <row r="506" spans="1:159" x14ac:dyDescent="0.25">
      <c r="A506" s="2">
        <v>1.3</v>
      </c>
      <c r="B506" s="2" t="s">
        <v>1203</v>
      </c>
      <c r="C506" s="61" t="s">
        <v>147</v>
      </c>
      <c r="D506" s="62" t="s">
        <v>1204</v>
      </c>
      <c r="E506" s="63" t="s">
        <v>1204</v>
      </c>
      <c r="F506" s="2" t="s">
        <v>1202</v>
      </c>
      <c r="G506" s="61" t="s">
        <v>151</v>
      </c>
      <c r="H506" s="64" t="s">
        <v>152</v>
      </c>
      <c r="I506" s="61" t="s">
        <v>167</v>
      </c>
      <c r="J506" s="65" t="s">
        <v>154</v>
      </c>
      <c r="K506" s="75">
        <v>47</v>
      </c>
      <c r="L506" s="79">
        <v>49</v>
      </c>
      <c r="M506" s="57">
        <v>0.35</v>
      </c>
      <c r="N506" s="85">
        <v>0.53</v>
      </c>
      <c r="O506" s="64" t="s">
        <v>155</v>
      </c>
      <c r="P506" s="2" t="s">
        <v>156</v>
      </c>
      <c r="Q506" s="200">
        <f>VLOOKUP(P506,Contingencies!$A$2:$D$7,4,FALSE)</f>
        <v>0.09</v>
      </c>
      <c r="R506" s="53">
        <f t="shared" si="1038"/>
        <v>1767.132555705</v>
      </c>
      <c r="S506" s="67">
        <f t="shared" si="1079"/>
        <v>936.58025452365007</v>
      </c>
      <c r="T506" s="61"/>
      <c r="U506" s="2"/>
      <c r="V506" s="2"/>
      <c r="W506" s="2"/>
      <c r="X506" s="61">
        <v>22</v>
      </c>
      <c r="Y506" s="61">
        <v>22</v>
      </c>
      <c r="Z506" s="61">
        <v>22</v>
      </c>
      <c r="AA506" s="61">
        <v>22</v>
      </c>
      <c r="AB506" s="61">
        <v>22</v>
      </c>
      <c r="AC506" s="61">
        <v>22</v>
      </c>
      <c r="AD506" s="61">
        <v>22</v>
      </c>
      <c r="AE506" s="61">
        <v>22</v>
      </c>
      <c r="AF506" s="61">
        <v>22</v>
      </c>
      <c r="AG506" s="2">
        <f t="shared" si="1080"/>
        <v>198</v>
      </c>
      <c r="AH506" s="51">
        <f t="shared" si="1091"/>
        <v>1.32</v>
      </c>
      <c r="AI506" s="66">
        <f t="shared" si="1039"/>
        <v>0</v>
      </c>
      <c r="AJ506" s="66">
        <f t="shared" si="1040"/>
        <v>0</v>
      </c>
      <c r="AK506" s="66">
        <f t="shared" si="1041"/>
        <v>0</v>
      </c>
      <c r="AL506" s="66">
        <f t="shared" si="1042"/>
        <v>1425.9118500000002</v>
      </c>
      <c r="AM506" s="66">
        <f t="shared" si="1043"/>
        <v>1425.9118500000002</v>
      </c>
      <c r="AN506" s="66">
        <f t="shared" si="1044"/>
        <v>1425.9118500000002</v>
      </c>
      <c r="AO506" s="66">
        <f t="shared" si="1045"/>
        <v>1425.9118500000002</v>
      </c>
      <c r="AP506" s="66">
        <f t="shared" si="1046"/>
        <v>1425.9118500000002</v>
      </c>
      <c r="AQ506" s="66">
        <f t="shared" si="1047"/>
        <v>1425.9118500000002</v>
      </c>
      <c r="AR506" s="66">
        <f t="shared" si="1048"/>
        <v>1425.9118500000002</v>
      </c>
      <c r="AS506" s="66">
        <f t="shared" si="1049"/>
        <v>1425.9118500000002</v>
      </c>
      <c r="AT506" s="66">
        <f t="shared" si="1050"/>
        <v>1425.9118500000002</v>
      </c>
      <c r="AU506" s="67">
        <f t="shared" si="1092"/>
        <v>12833.206650000002</v>
      </c>
      <c r="AV506" s="67">
        <f t="shared" si="1159"/>
        <v>6801.5995245000013</v>
      </c>
      <c r="AW506" s="67">
        <f t="shared" si="1160"/>
        <v>19634.806174500001</v>
      </c>
      <c r="AX506" s="53" cm="1">
        <f t="array" aca="1" ref="AX506" ca="1">AU506*CELL("contents",$Q506)</f>
        <v>1154.9885985000001</v>
      </c>
      <c r="AY506" s="53" cm="1">
        <f t="array" aca="1" ref="AY506" ca="1">AV506*CELL("contents",$Q506)</f>
        <v>612.14395720500011</v>
      </c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>
        <f t="shared" si="1094"/>
        <v>0</v>
      </c>
      <c r="BM506" s="51">
        <f t="shared" si="1095"/>
        <v>0</v>
      </c>
      <c r="BN506" s="66">
        <f t="shared" si="1051"/>
        <v>0</v>
      </c>
      <c r="BO506" s="66">
        <f t="shared" si="1052"/>
        <v>0</v>
      </c>
      <c r="BP506" s="66">
        <f t="shared" si="1053"/>
        <v>0</v>
      </c>
      <c r="BQ506" s="66">
        <f t="shared" si="1054"/>
        <v>0</v>
      </c>
      <c r="BR506" s="66">
        <f t="shared" si="1055"/>
        <v>0</v>
      </c>
      <c r="BS506" s="66">
        <f t="shared" si="1056"/>
        <v>0</v>
      </c>
      <c r="BT506" s="66">
        <f t="shared" si="1057"/>
        <v>0</v>
      </c>
      <c r="BU506" s="66">
        <f t="shared" si="1058"/>
        <v>0</v>
      </c>
      <c r="BV506" s="66">
        <f t="shared" si="1059"/>
        <v>0</v>
      </c>
      <c r="BW506" s="66">
        <f t="shared" si="1060"/>
        <v>0</v>
      </c>
      <c r="BX506" s="66">
        <f t="shared" si="1061"/>
        <v>0</v>
      </c>
      <c r="BY506" s="66">
        <f t="shared" si="1062"/>
        <v>0</v>
      </c>
      <c r="BZ506" s="67">
        <f t="shared" si="1096"/>
        <v>0</v>
      </c>
      <c r="CA506" s="67">
        <f t="shared" si="1161"/>
        <v>0</v>
      </c>
      <c r="CB506" s="67">
        <f t="shared" si="1162"/>
        <v>0</v>
      </c>
      <c r="CC506" s="53" cm="1">
        <f t="array" aca="1" ref="CC506" ca="1">BZ506*CELL("contents",$Q506)</f>
        <v>0</v>
      </c>
      <c r="CD506" s="53" cm="1">
        <f t="array" aca="1" ref="CD506" ca="1">CA506*CELL("contents",$Q506)</f>
        <v>0</v>
      </c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>
        <f t="shared" si="1099"/>
        <v>0</v>
      </c>
      <c r="CR506" s="51">
        <f t="shared" si="1100"/>
        <v>0</v>
      </c>
      <c r="CS506" s="66">
        <f t="shared" si="1117"/>
        <v>0</v>
      </c>
      <c r="CT506" s="66">
        <f t="shared" si="1122"/>
        <v>0</v>
      </c>
      <c r="CU506" s="66">
        <f t="shared" si="1123"/>
        <v>0</v>
      </c>
      <c r="CV506" s="66">
        <f t="shared" si="1124"/>
        <v>0</v>
      </c>
      <c r="CW506" s="66">
        <f t="shared" si="1125"/>
        <v>0</v>
      </c>
      <c r="CX506" s="66">
        <f t="shared" si="1126"/>
        <v>0</v>
      </c>
      <c r="CY506" s="66">
        <f t="shared" si="1127"/>
        <v>0</v>
      </c>
      <c r="CZ506" s="66">
        <f t="shared" si="1128"/>
        <v>0</v>
      </c>
      <c r="DA506" s="66">
        <f t="shared" si="1129"/>
        <v>0</v>
      </c>
      <c r="DB506" s="66">
        <f t="shared" si="1130"/>
        <v>0</v>
      </c>
      <c r="DC506" s="66">
        <f t="shared" si="1131"/>
        <v>0</v>
      </c>
      <c r="DD506" s="66">
        <f t="shared" si="1132"/>
        <v>0</v>
      </c>
      <c r="DE506" s="67">
        <f t="shared" si="1101"/>
        <v>0</v>
      </c>
      <c r="DF506" s="67">
        <f t="shared" si="1163"/>
        <v>0</v>
      </c>
      <c r="DG506" s="67">
        <f t="shared" si="1164"/>
        <v>0</v>
      </c>
      <c r="DH506" s="53" cm="1">
        <f t="array" aca="1" ref="DH506" ca="1">DE506*CELL("contents",$Q506)</f>
        <v>0</v>
      </c>
      <c r="DI506" s="53" cm="1">
        <f t="array" aca="1" ref="DI506" ca="1">DF506*CELL("contents",$Q506)</f>
        <v>0</v>
      </c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>
        <f t="shared" si="1104"/>
        <v>0</v>
      </c>
      <c r="DW506" s="51">
        <f t="shared" si="1105"/>
        <v>0</v>
      </c>
      <c r="DX506" s="66">
        <f t="shared" si="1063"/>
        <v>0</v>
      </c>
      <c r="DY506" s="66">
        <f t="shared" si="1064"/>
        <v>0</v>
      </c>
      <c r="DZ506" s="66">
        <f t="shared" si="1065"/>
        <v>0</v>
      </c>
      <c r="EA506" s="66">
        <f t="shared" si="1066"/>
        <v>0</v>
      </c>
      <c r="EB506" s="66">
        <f t="shared" si="1067"/>
        <v>0</v>
      </c>
      <c r="EC506" s="66">
        <f t="shared" si="1068"/>
        <v>0</v>
      </c>
      <c r="ED506" s="66">
        <f t="shared" si="1069"/>
        <v>0</v>
      </c>
      <c r="EE506" s="66">
        <f t="shared" si="1070"/>
        <v>0</v>
      </c>
      <c r="EF506" s="66">
        <f t="shared" si="1071"/>
        <v>0</v>
      </c>
      <c r="EG506" s="66">
        <f t="shared" si="1072"/>
        <v>0</v>
      </c>
      <c r="EH506" s="66">
        <f t="shared" si="1073"/>
        <v>0</v>
      </c>
      <c r="EI506" s="66">
        <f t="shared" si="1074"/>
        <v>0</v>
      </c>
      <c r="EJ506" s="67">
        <f t="shared" si="1106"/>
        <v>0</v>
      </c>
      <c r="EK506" s="67">
        <f t="shared" si="1165"/>
        <v>0</v>
      </c>
      <c r="EL506" s="67">
        <f t="shared" si="1166"/>
        <v>0</v>
      </c>
      <c r="EM506" s="53" cm="1">
        <f t="array" aca="1" ref="EM506" ca="1">EJ506*CELL("contents",$Q506)</f>
        <v>0</v>
      </c>
      <c r="EN506" s="53" cm="1">
        <f t="array" aca="1" ref="EN506" ca="1">EK506*CELL("contents",$Q506)</f>
        <v>0</v>
      </c>
      <c r="EO506" s="68">
        <f t="shared" si="1118"/>
        <v>19634.806174500001</v>
      </c>
      <c r="EP506" s="2">
        <v>1</v>
      </c>
      <c r="EQ506" s="2">
        <f t="shared" ref="EQ506:ET506" si="1182">EP506*1.0215</f>
        <v>1.0215000000000001</v>
      </c>
      <c r="ER506" s="2">
        <f t="shared" si="1182"/>
        <v>1.0434622500000001</v>
      </c>
      <c r="ES506" s="2">
        <f t="shared" si="1182"/>
        <v>1.0658966883750003</v>
      </c>
      <c r="ET506" s="2">
        <f t="shared" si="1182"/>
        <v>1.0888134671750629</v>
      </c>
      <c r="EU506" s="69">
        <f t="shared" si="1076"/>
        <v>9506.0790000000015</v>
      </c>
      <c r="EV506" s="69">
        <f t="shared" si="1168"/>
        <v>0</v>
      </c>
      <c r="EW506" s="69">
        <f t="shared" si="1077"/>
        <v>0</v>
      </c>
      <c r="EX506" s="69">
        <f t="shared" si="1078"/>
        <v>0</v>
      </c>
      <c r="EY506" s="69">
        <f t="shared" si="1114"/>
        <v>3327.1276500000004</v>
      </c>
      <c r="EZ506" s="69">
        <f t="shared" si="1110"/>
        <v>0</v>
      </c>
      <c r="FA506" s="69">
        <f t="shared" si="1111"/>
        <v>0</v>
      </c>
      <c r="FB506" s="69">
        <f t="shared" si="1112"/>
        <v>0</v>
      </c>
      <c r="FC506" t="s">
        <v>1547</v>
      </c>
    </row>
    <row r="507" spans="1:159" ht="38.25" x14ac:dyDescent="0.25">
      <c r="A507" s="2">
        <v>1.3</v>
      </c>
      <c r="B507" s="2" t="s">
        <v>1205</v>
      </c>
      <c r="C507" s="61" t="s">
        <v>147</v>
      </c>
      <c r="D507" s="62" t="s">
        <v>1206</v>
      </c>
      <c r="E507" s="63" t="s">
        <v>1206</v>
      </c>
      <c r="F507" s="2" t="s">
        <v>1202</v>
      </c>
      <c r="G507" s="61" t="s">
        <v>151</v>
      </c>
      <c r="H507" s="64" t="s">
        <v>152</v>
      </c>
      <c r="I507" s="61" t="s">
        <v>167</v>
      </c>
      <c r="J507" s="65" t="s">
        <v>154</v>
      </c>
      <c r="K507" s="75">
        <v>47</v>
      </c>
      <c r="L507" s="79">
        <v>49</v>
      </c>
      <c r="M507" s="57">
        <v>0.35</v>
      </c>
      <c r="N507" s="85">
        <v>0.53</v>
      </c>
      <c r="O507" s="64" t="s">
        <v>155</v>
      </c>
      <c r="P507" s="2" t="s">
        <v>156</v>
      </c>
      <c r="Q507" s="200">
        <f>VLOOKUP(P507,Contingencies!$A$2:$D$7,4,FALSE)</f>
        <v>0.09</v>
      </c>
      <c r="R507" s="53">
        <f t="shared" si="1038"/>
        <v>2763.9181839783346</v>
      </c>
      <c r="S507" s="67">
        <f t="shared" si="1079"/>
        <v>1464.8766375085174</v>
      </c>
      <c r="T507" s="61"/>
      <c r="U507" s="61">
        <v>7</v>
      </c>
      <c r="V507" s="61">
        <v>7</v>
      </c>
      <c r="W507" s="61">
        <v>7</v>
      </c>
      <c r="X507" s="61">
        <v>7</v>
      </c>
      <c r="Y507" s="61">
        <v>7</v>
      </c>
      <c r="Z507" s="61">
        <v>7</v>
      </c>
      <c r="AA507" s="61">
        <v>7</v>
      </c>
      <c r="AB507" s="61">
        <v>7</v>
      </c>
      <c r="AC507" s="61">
        <v>7</v>
      </c>
      <c r="AD507" s="61">
        <v>7</v>
      </c>
      <c r="AE507" s="61">
        <v>7</v>
      </c>
      <c r="AF507" s="61">
        <v>7</v>
      </c>
      <c r="AG507" s="2">
        <f t="shared" si="1080"/>
        <v>84</v>
      </c>
      <c r="AH507" s="51">
        <f t="shared" si="1091"/>
        <v>0.56000000000000005</v>
      </c>
      <c r="AI507" s="66">
        <f t="shared" si="1039"/>
        <v>453.69922500000007</v>
      </c>
      <c r="AJ507" s="66">
        <f t="shared" si="1040"/>
        <v>453.69922500000007</v>
      </c>
      <c r="AK507" s="66">
        <f t="shared" si="1041"/>
        <v>453.69922500000007</v>
      </c>
      <c r="AL507" s="66">
        <f t="shared" si="1042"/>
        <v>453.69922500000007</v>
      </c>
      <c r="AM507" s="66">
        <f t="shared" si="1043"/>
        <v>453.69922500000007</v>
      </c>
      <c r="AN507" s="66">
        <f t="shared" si="1044"/>
        <v>453.69922500000007</v>
      </c>
      <c r="AO507" s="66">
        <f t="shared" si="1045"/>
        <v>453.69922500000007</v>
      </c>
      <c r="AP507" s="66">
        <f t="shared" si="1046"/>
        <v>453.69922500000007</v>
      </c>
      <c r="AQ507" s="66">
        <f t="shared" si="1047"/>
        <v>453.69922500000007</v>
      </c>
      <c r="AR507" s="66">
        <f t="shared" si="1048"/>
        <v>453.69922500000007</v>
      </c>
      <c r="AS507" s="66">
        <f t="shared" si="1049"/>
        <v>453.69922500000007</v>
      </c>
      <c r="AT507" s="66">
        <f t="shared" si="1050"/>
        <v>453.69922500000007</v>
      </c>
      <c r="AU507" s="67">
        <f t="shared" si="1092"/>
        <v>5444.3907000000027</v>
      </c>
      <c r="AV507" s="67">
        <f t="shared" si="1159"/>
        <v>2885.5270710000013</v>
      </c>
      <c r="AW507" s="67">
        <f t="shared" si="1160"/>
        <v>8329.917771000004</v>
      </c>
      <c r="AX507" s="53" cm="1">
        <f t="array" aca="1" ref="AX507" ca="1">AU507*CELL("contents",$Q507)</f>
        <v>489.99516300000022</v>
      </c>
      <c r="AY507" s="53" cm="1">
        <f t="array" aca="1" ref="AY507" ca="1">AV507*CELL("contents",$Q507)</f>
        <v>259.69743639000012</v>
      </c>
      <c r="AZ507" s="61">
        <v>7</v>
      </c>
      <c r="BA507" s="61">
        <v>7</v>
      </c>
      <c r="BB507" s="61">
        <v>7</v>
      </c>
      <c r="BC507" s="61">
        <v>7</v>
      </c>
      <c r="BD507" s="61">
        <v>7</v>
      </c>
      <c r="BE507" s="61">
        <v>7</v>
      </c>
      <c r="BF507" s="61">
        <v>7</v>
      </c>
      <c r="BG507" s="61">
        <v>7</v>
      </c>
      <c r="BH507" s="61">
        <v>7</v>
      </c>
      <c r="BI507" s="61">
        <v>7</v>
      </c>
      <c r="BJ507" s="61">
        <v>7</v>
      </c>
      <c r="BK507" s="61">
        <v>7</v>
      </c>
      <c r="BL507" s="2">
        <f t="shared" si="1094"/>
        <v>84</v>
      </c>
      <c r="BM507" s="51">
        <f t="shared" si="1095"/>
        <v>0.56000000000000005</v>
      </c>
      <c r="BN507" s="66">
        <f t="shared" si="1051"/>
        <v>463.45375833750012</v>
      </c>
      <c r="BO507" s="66">
        <f t="shared" si="1052"/>
        <v>463.45375833750012</v>
      </c>
      <c r="BP507" s="66">
        <f t="shared" si="1053"/>
        <v>463.45375833750012</v>
      </c>
      <c r="BQ507" s="66">
        <f t="shared" si="1054"/>
        <v>463.45375833750012</v>
      </c>
      <c r="BR507" s="66">
        <f t="shared" si="1055"/>
        <v>463.45375833750012</v>
      </c>
      <c r="BS507" s="66">
        <f t="shared" si="1056"/>
        <v>463.45375833750012</v>
      </c>
      <c r="BT507" s="66">
        <f t="shared" si="1057"/>
        <v>463.45375833750012</v>
      </c>
      <c r="BU507" s="66">
        <f t="shared" si="1058"/>
        <v>463.45375833750012</v>
      </c>
      <c r="BV507" s="66">
        <f t="shared" si="1059"/>
        <v>463.45375833750012</v>
      </c>
      <c r="BW507" s="66">
        <f t="shared" si="1060"/>
        <v>463.45375833750012</v>
      </c>
      <c r="BX507" s="66">
        <f t="shared" si="1061"/>
        <v>463.45375833750012</v>
      </c>
      <c r="BY507" s="66">
        <f t="shared" si="1062"/>
        <v>463.45375833750012</v>
      </c>
      <c r="BZ507" s="67">
        <f t="shared" si="1096"/>
        <v>5561.4451000500021</v>
      </c>
      <c r="CA507" s="67">
        <f t="shared" si="1161"/>
        <v>2947.5659030265015</v>
      </c>
      <c r="CB507" s="67">
        <f t="shared" si="1162"/>
        <v>8509.0110030765027</v>
      </c>
      <c r="CC507" s="53" cm="1">
        <f t="array" aca="1" ref="CC507" ca="1">BZ507*CELL("contents",$Q507)</f>
        <v>500.53005900450017</v>
      </c>
      <c r="CD507" s="53" cm="1">
        <f t="array" aca="1" ref="CD507" ca="1">CA507*CELL("contents",$Q507)</f>
        <v>265.28093127238515</v>
      </c>
      <c r="CE507" s="61">
        <v>7</v>
      </c>
      <c r="CF507" s="61">
        <v>7</v>
      </c>
      <c r="CG507" s="61">
        <v>7</v>
      </c>
      <c r="CH507" s="61">
        <v>7</v>
      </c>
      <c r="CI507" s="61">
        <v>7</v>
      </c>
      <c r="CJ507" s="61">
        <v>7</v>
      </c>
      <c r="CK507" s="61">
        <v>7</v>
      </c>
      <c r="CL507" s="61">
        <v>7</v>
      </c>
      <c r="CM507" s="61">
        <v>7</v>
      </c>
      <c r="CN507" s="61">
        <v>7</v>
      </c>
      <c r="CO507" s="61">
        <v>7</v>
      </c>
      <c r="CP507" s="61">
        <v>7</v>
      </c>
      <c r="CQ507" s="2">
        <f t="shared" si="1099"/>
        <v>84</v>
      </c>
      <c r="CR507" s="51">
        <f t="shared" si="1100"/>
        <v>0.56000000000000005</v>
      </c>
      <c r="CS507" s="66">
        <f t="shared" si="1117"/>
        <v>473.41801414175643</v>
      </c>
      <c r="CT507" s="66">
        <f t="shared" si="1122"/>
        <v>473.41801414175643</v>
      </c>
      <c r="CU507" s="66">
        <f t="shared" si="1123"/>
        <v>473.41801414175643</v>
      </c>
      <c r="CV507" s="66">
        <f t="shared" si="1124"/>
        <v>473.41801414175643</v>
      </c>
      <c r="CW507" s="66">
        <f t="shared" si="1125"/>
        <v>473.41801414175643</v>
      </c>
      <c r="CX507" s="66">
        <f t="shared" si="1126"/>
        <v>473.41801414175643</v>
      </c>
      <c r="CY507" s="66">
        <f t="shared" si="1127"/>
        <v>473.41801414175643</v>
      </c>
      <c r="CZ507" s="66">
        <f t="shared" si="1128"/>
        <v>473.41801414175643</v>
      </c>
      <c r="DA507" s="66">
        <f t="shared" si="1129"/>
        <v>473.41801414175643</v>
      </c>
      <c r="DB507" s="66">
        <f t="shared" si="1130"/>
        <v>473.41801414175643</v>
      </c>
      <c r="DC507" s="66">
        <f t="shared" si="1131"/>
        <v>473.41801414175643</v>
      </c>
      <c r="DD507" s="66">
        <f t="shared" si="1132"/>
        <v>473.41801414175643</v>
      </c>
      <c r="DE507" s="67">
        <f t="shared" si="1101"/>
        <v>5681.0161697010772</v>
      </c>
      <c r="DF507" s="67">
        <f t="shared" si="1163"/>
        <v>3010.9385699415711</v>
      </c>
      <c r="DG507" s="67">
        <f t="shared" si="1164"/>
        <v>8691.9547396426478</v>
      </c>
      <c r="DH507" s="53" cm="1">
        <f t="array" aca="1" ref="DH507" ca="1">DE507*CELL("contents",$Q507)</f>
        <v>511.29145527309691</v>
      </c>
      <c r="DI507" s="53" cm="1">
        <f t="array" aca="1" ref="DI507" ca="1">DF507*CELL("contents",$Q507)</f>
        <v>270.98447129474141</v>
      </c>
      <c r="DJ507" s="61">
        <v>7</v>
      </c>
      <c r="DK507" s="61">
        <v>7</v>
      </c>
      <c r="DL507" s="61">
        <v>7</v>
      </c>
      <c r="DM507" s="61">
        <v>7</v>
      </c>
      <c r="DN507" s="61">
        <v>7</v>
      </c>
      <c r="DO507" s="61">
        <v>7</v>
      </c>
      <c r="DP507" s="61">
        <v>7</v>
      </c>
      <c r="DQ507" s="61"/>
      <c r="DR507" s="2"/>
      <c r="DS507" s="2"/>
      <c r="DT507" s="2"/>
      <c r="DU507" s="2"/>
      <c r="DV507" s="2">
        <f t="shared" si="1104"/>
        <v>49</v>
      </c>
      <c r="DW507" s="51">
        <f t="shared" si="1105"/>
        <v>0.32666666666666666</v>
      </c>
      <c r="DX507" s="66">
        <f t="shared" si="1063"/>
        <v>483.59650144580422</v>
      </c>
      <c r="DY507" s="66">
        <f t="shared" si="1064"/>
        <v>483.59650144580422</v>
      </c>
      <c r="DZ507" s="66">
        <f t="shared" si="1065"/>
        <v>483.59650144580422</v>
      </c>
      <c r="EA507" s="66">
        <f t="shared" si="1066"/>
        <v>483.59650144580422</v>
      </c>
      <c r="EB507" s="66">
        <f t="shared" si="1067"/>
        <v>483.59650144580422</v>
      </c>
      <c r="EC507" s="66">
        <f t="shared" si="1068"/>
        <v>483.59650144580422</v>
      </c>
      <c r="ED507" s="66">
        <f t="shared" si="1069"/>
        <v>483.59650144580422</v>
      </c>
      <c r="EE507" s="66">
        <f t="shared" si="1070"/>
        <v>0</v>
      </c>
      <c r="EF507" s="66">
        <f t="shared" si="1071"/>
        <v>0</v>
      </c>
      <c r="EG507" s="66">
        <f t="shared" si="1072"/>
        <v>0</v>
      </c>
      <c r="EH507" s="66">
        <f t="shared" si="1073"/>
        <v>0</v>
      </c>
      <c r="EI507" s="66">
        <f t="shared" si="1074"/>
        <v>0</v>
      </c>
      <c r="EJ507" s="67">
        <f t="shared" si="1106"/>
        <v>3385.1755101206295</v>
      </c>
      <c r="EK507" s="67">
        <f t="shared" si="1165"/>
        <v>1794.1430203639338</v>
      </c>
      <c r="EL507" s="67">
        <f t="shared" si="1166"/>
        <v>5179.3185304845629</v>
      </c>
      <c r="EM507" s="53" cm="1">
        <f t="array" aca="1" ref="EM507" ca="1">EJ507*CELL("contents",$Q507)</f>
        <v>304.66579591085662</v>
      </c>
      <c r="EN507" s="53" cm="1">
        <f t="array" aca="1" ref="EN507" ca="1">EK507*CELL("contents",$Q507)</f>
        <v>161.47287183275404</v>
      </c>
      <c r="EO507" s="68">
        <f t="shared" si="1118"/>
        <v>30710.202044203717</v>
      </c>
      <c r="EP507" s="2">
        <v>1</v>
      </c>
      <c r="EQ507" s="2">
        <f t="shared" ref="EQ507:ET507" si="1183">EP507*1.0215</f>
        <v>1.0215000000000001</v>
      </c>
      <c r="ER507" s="2">
        <f t="shared" si="1183"/>
        <v>1.0434622500000001</v>
      </c>
      <c r="ES507" s="2">
        <f t="shared" si="1183"/>
        <v>1.0658966883750003</v>
      </c>
      <c r="ET507" s="2">
        <f t="shared" si="1183"/>
        <v>1.0888134671750629</v>
      </c>
      <c r="EU507" s="69">
        <f t="shared" si="1076"/>
        <v>4032.8820000000005</v>
      </c>
      <c r="EV507" s="69">
        <f t="shared" si="1168"/>
        <v>4119.5889630000001</v>
      </c>
      <c r="EW507" s="69">
        <f t="shared" si="1077"/>
        <v>4208.1601257045013</v>
      </c>
      <c r="EX507" s="69">
        <f t="shared" si="1078"/>
        <v>2507.53741490417</v>
      </c>
      <c r="EY507" s="69">
        <f t="shared" si="1114"/>
        <v>1411.5087000000001</v>
      </c>
      <c r="EZ507" s="69">
        <f t="shared" si="1110"/>
        <v>1441.8561370499999</v>
      </c>
      <c r="FA507" s="69">
        <f t="shared" si="1111"/>
        <v>1472.8560439965754</v>
      </c>
      <c r="FB507" s="69">
        <f t="shared" si="1112"/>
        <v>877.63809521645942</v>
      </c>
      <c r="FC507" t="s">
        <v>1547</v>
      </c>
    </row>
    <row r="508" spans="1:159" x14ac:dyDescent="0.25">
      <c r="A508" s="2">
        <v>1.4</v>
      </c>
      <c r="B508" s="73" t="s">
        <v>1207</v>
      </c>
      <c r="C508" s="61" t="s">
        <v>1208</v>
      </c>
      <c r="D508" s="62" t="s">
        <v>1209</v>
      </c>
      <c r="E508" s="63" t="s">
        <v>1210</v>
      </c>
      <c r="F508" s="2" t="s">
        <v>1211</v>
      </c>
      <c r="G508" s="61" t="s">
        <v>151</v>
      </c>
      <c r="H508" s="64" t="s">
        <v>152</v>
      </c>
      <c r="I508" s="61" t="s">
        <v>159</v>
      </c>
      <c r="J508" s="65" t="s">
        <v>1139</v>
      </c>
      <c r="K508" s="75">
        <v>62</v>
      </c>
      <c r="L508" s="79">
        <v>62</v>
      </c>
      <c r="M508" s="57">
        <v>0</v>
      </c>
      <c r="N508" s="85">
        <v>0.55000000000000004</v>
      </c>
      <c r="O508" s="64" t="s">
        <v>155</v>
      </c>
      <c r="P508" s="2" t="s">
        <v>156</v>
      </c>
      <c r="Q508" s="200">
        <f>VLOOKUP(P508,Contingencies!$A$2:$D$7,4,FALSE)</f>
        <v>0.09</v>
      </c>
      <c r="R508" s="53">
        <f t="shared" si="1038"/>
        <v>424.07776800000005</v>
      </c>
      <c r="S508" s="67">
        <f t="shared" si="1079"/>
        <v>233.24277240000004</v>
      </c>
      <c r="T508" s="61"/>
      <c r="U508" s="61">
        <v>16</v>
      </c>
      <c r="V508" s="61">
        <v>16</v>
      </c>
      <c r="W508" s="61">
        <v>16</v>
      </c>
      <c r="X508" s="2"/>
      <c r="Y508" s="2"/>
      <c r="Z508" s="2"/>
      <c r="AA508" s="2"/>
      <c r="AB508" s="2"/>
      <c r="AC508" s="2"/>
      <c r="AD508" s="2"/>
      <c r="AE508" s="2"/>
      <c r="AF508" s="2"/>
      <c r="AG508" s="2">
        <f t="shared" si="1080"/>
        <v>48</v>
      </c>
      <c r="AH508" s="51">
        <f t="shared" si="1091"/>
        <v>0.32</v>
      </c>
      <c r="AI508" s="66">
        <f t="shared" si="1039"/>
        <v>1013.3280000000001</v>
      </c>
      <c r="AJ508" s="66">
        <f t="shared" si="1040"/>
        <v>1013.3280000000001</v>
      </c>
      <c r="AK508" s="66">
        <f t="shared" si="1041"/>
        <v>1013.3280000000001</v>
      </c>
      <c r="AL508" s="66">
        <f t="shared" si="1042"/>
        <v>0</v>
      </c>
      <c r="AM508" s="66">
        <f t="shared" si="1043"/>
        <v>0</v>
      </c>
      <c r="AN508" s="66">
        <f t="shared" si="1044"/>
        <v>0</v>
      </c>
      <c r="AO508" s="66">
        <f t="shared" si="1045"/>
        <v>0</v>
      </c>
      <c r="AP508" s="66">
        <f t="shared" si="1046"/>
        <v>0</v>
      </c>
      <c r="AQ508" s="66">
        <f t="shared" si="1047"/>
        <v>0</v>
      </c>
      <c r="AR508" s="66">
        <f t="shared" si="1048"/>
        <v>0</v>
      </c>
      <c r="AS508" s="66">
        <f t="shared" si="1049"/>
        <v>0</v>
      </c>
      <c r="AT508" s="66">
        <f t="shared" si="1050"/>
        <v>0</v>
      </c>
      <c r="AU508" s="67">
        <f t="shared" si="1092"/>
        <v>3039.9840000000004</v>
      </c>
      <c r="AV508" s="67">
        <f t="shared" si="1159"/>
        <v>1671.9912000000004</v>
      </c>
      <c r="AW508" s="67">
        <f t="shared" si="1160"/>
        <v>4711.9752000000008</v>
      </c>
      <c r="AX508" s="53" cm="1">
        <f t="array" aca="1" ref="AX508" ca="1">AU508*CELL("contents",$Q508)</f>
        <v>273.59856000000002</v>
      </c>
      <c r="AY508" s="53" cm="1">
        <f t="array" aca="1" ref="AY508" ca="1">AV508*CELL("contents",$Q508)</f>
        <v>150.47920800000003</v>
      </c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>
        <f t="shared" si="1094"/>
        <v>0</v>
      </c>
      <c r="BM508" s="51">
        <f t="shared" si="1095"/>
        <v>0</v>
      </c>
      <c r="BN508" s="66">
        <f t="shared" si="1051"/>
        <v>0</v>
      </c>
      <c r="BO508" s="66">
        <f t="shared" si="1052"/>
        <v>0</v>
      </c>
      <c r="BP508" s="66">
        <f t="shared" si="1053"/>
        <v>0</v>
      </c>
      <c r="BQ508" s="66">
        <f t="shared" si="1054"/>
        <v>0</v>
      </c>
      <c r="BR508" s="66">
        <f t="shared" si="1055"/>
        <v>0</v>
      </c>
      <c r="BS508" s="66">
        <f t="shared" si="1056"/>
        <v>0</v>
      </c>
      <c r="BT508" s="66">
        <f t="shared" si="1057"/>
        <v>0</v>
      </c>
      <c r="BU508" s="66">
        <f t="shared" si="1058"/>
        <v>0</v>
      </c>
      <c r="BV508" s="66">
        <f t="shared" si="1059"/>
        <v>0</v>
      </c>
      <c r="BW508" s="66">
        <f t="shared" si="1060"/>
        <v>0</v>
      </c>
      <c r="BX508" s="66">
        <f t="shared" si="1061"/>
        <v>0</v>
      </c>
      <c r="BY508" s="66">
        <f t="shared" si="1062"/>
        <v>0</v>
      </c>
      <c r="BZ508" s="67">
        <f t="shared" si="1096"/>
        <v>0</v>
      </c>
      <c r="CA508" s="67">
        <f t="shared" si="1161"/>
        <v>0</v>
      </c>
      <c r="CB508" s="67">
        <f t="shared" si="1162"/>
        <v>0</v>
      </c>
      <c r="CC508" s="53" cm="1">
        <f t="array" aca="1" ref="CC508" ca="1">BZ508*CELL("contents",$Q508)</f>
        <v>0</v>
      </c>
      <c r="CD508" s="53" cm="1">
        <f t="array" aca="1" ref="CD508" ca="1">CA508*CELL("contents",$Q508)</f>
        <v>0</v>
      </c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>
        <f t="shared" si="1099"/>
        <v>0</v>
      </c>
      <c r="CR508" s="51">
        <f t="shared" si="1100"/>
        <v>0</v>
      </c>
      <c r="CS508" s="66">
        <f t="shared" si="1117"/>
        <v>0</v>
      </c>
      <c r="CT508" s="66">
        <f t="shared" si="1122"/>
        <v>0</v>
      </c>
      <c r="CU508" s="66">
        <f t="shared" si="1123"/>
        <v>0</v>
      </c>
      <c r="CV508" s="66">
        <f t="shared" si="1124"/>
        <v>0</v>
      </c>
      <c r="CW508" s="66">
        <f t="shared" si="1125"/>
        <v>0</v>
      </c>
      <c r="CX508" s="66">
        <f t="shared" si="1126"/>
        <v>0</v>
      </c>
      <c r="CY508" s="66">
        <f t="shared" si="1127"/>
        <v>0</v>
      </c>
      <c r="CZ508" s="66">
        <f t="shared" si="1128"/>
        <v>0</v>
      </c>
      <c r="DA508" s="66">
        <f t="shared" si="1129"/>
        <v>0</v>
      </c>
      <c r="DB508" s="66">
        <f t="shared" si="1130"/>
        <v>0</v>
      </c>
      <c r="DC508" s="66">
        <f t="shared" si="1131"/>
        <v>0</v>
      </c>
      <c r="DD508" s="66">
        <f t="shared" si="1132"/>
        <v>0</v>
      </c>
      <c r="DE508" s="67">
        <f t="shared" si="1101"/>
        <v>0</v>
      </c>
      <c r="DF508" s="67">
        <f t="shared" si="1163"/>
        <v>0</v>
      </c>
      <c r="DG508" s="67">
        <f t="shared" si="1164"/>
        <v>0</v>
      </c>
      <c r="DH508" s="53" cm="1">
        <f t="array" aca="1" ref="DH508" ca="1">DE508*CELL("contents",$Q508)</f>
        <v>0</v>
      </c>
      <c r="DI508" s="53" cm="1">
        <f t="array" aca="1" ref="DI508" ca="1">DF508*CELL("contents",$Q508)</f>
        <v>0</v>
      </c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>
        <f t="shared" si="1104"/>
        <v>0</v>
      </c>
      <c r="DW508" s="51">
        <f t="shared" si="1105"/>
        <v>0</v>
      </c>
      <c r="DX508" s="66">
        <f t="shared" si="1063"/>
        <v>0</v>
      </c>
      <c r="DY508" s="66">
        <f t="shared" si="1064"/>
        <v>0</v>
      </c>
      <c r="DZ508" s="66">
        <f t="shared" si="1065"/>
        <v>0</v>
      </c>
      <c r="EA508" s="66">
        <f t="shared" si="1066"/>
        <v>0</v>
      </c>
      <c r="EB508" s="66">
        <f t="shared" si="1067"/>
        <v>0</v>
      </c>
      <c r="EC508" s="66">
        <f t="shared" si="1068"/>
        <v>0</v>
      </c>
      <c r="ED508" s="66">
        <f t="shared" si="1069"/>
        <v>0</v>
      </c>
      <c r="EE508" s="66">
        <f t="shared" si="1070"/>
        <v>0</v>
      </c>
      <c r="EF508" s="66">
        <f t="shared" si="1071"/>
        <v>0</v>
      </c>
      <c r="EG508" s="66">
        <f t="shared" si="1072"/>
        <v>0</v>
      </c>
      <c r="EH508" s="66">
        <f t="shared" si="1073"/>
        <v>0</v>
      </c>
      <c r="EI508" s="66">
        <f t="shared" si="1074"/>
        <v>0</v>
      </c>
      <c r="EJ508" s="67">
        <f t="shared" si="1106"/>
        <v>0</v>
      </c>
      <c r="EK508" s="67">
        <f t="shared" si="1165"/>
        <v>0</v>
      </c>
      <c r="EL508" s="67">
        <f t="shared" si="1166"/>
        <v>0</v>
      </c>
      <c r="EM508" s="53" cm="1">
        <f t="array" aca="1" ref="EM508" ca="1">EJ508*CELL("contents",$Q508)</f>
        <v>0</v>
      </c>
      <c r="EN508" s="53" cm="1">
        <f t="array" aca="1" ref="EN508" ca="1">EK508*CELL("contents",$Q508)</f>
        <v>0</v>
      </c>
      <c r="EO508" s="68">
        <f t="shared" si="1118"/>
        <v>4711.9752000000008</v>
      </c>
      <c r="EP508" s="2">
        <v>1</v>
      </c>
      <c r="EQ508" s="2">
        <f t="shared" ref="EQ508:ET508" si="1184">EP508*1.0215</f>
        <v>1.0215000000000001</v>
      </c>
      <c r="ER508" s="2">
        <f t="shared" si="1184"/>
        <v>1.0434622500000001</v>
      </c>
      <c r="ES508" s="2">
        <f t="shared" si="1184"/>
        <v>1.0658966883750003</v>
      </c>
      <c r="ET508" s="2">
        <f t="shared" si="1184"/>
        <v>1.0888134671750629</v>
      </c>
      <c r="EU508" s="69">
        <f t="shared" si="1076"/>
        <v>3039.9840000000004</v>
      </c>
      <c r="EV508" s="69">
        <f t="shared" si="1168"/>
        <v>0</v>
      </c>
      <c r="EW508" s="69">
        <f t="shared" si="1077"/>
        <v>0</v>
      </c>
      <c r="EX508" s="69">
        <f t="shared" si="1078"/>
        <v>0</v>
      </c>
      <c r="EY508" s="69">
        <f t="shared" si="1114"/>
        <v>0</v>
      </c>
      <c r="EZ508" s="69">
        <f t="shared" si="1110"/>
        <v>0</v>
      </c>
      <c r="FA508" s="69">
        <f t="shared" si="1111"/>
        <v>0</v>
      </c>
      <c r="FB508" s="69">
        <f t="shared" si="1112"/>
        <v>0</v>
      </c>
      <c r="FC508" t="s">
        <v>1539</v>
      </c>
    </row>
    <row r="509" spans="1:159" x14ac:dyDescent="0.25">
      <c r="A509" s="2">
        <v>1.4</v>
      </c>
      <c r="B509" s="73" t="s">
        <v>1212</v>
      </c>
      <c r="C509" s="61" t="s">
        <v>1208</v>
      </c>
      <c r="D509" s="62" t="s">
        <v>1213</v>
      </c>
      <c r="E509" s="63" t="s">
        <v>1214</v>
      </c>
      <c r="F509" s="2" t="s">
        <v>1211</v>
      </c>
      <c r="G509" s="61" t="s">
        <v>151</v>
      </c>
      <c r="H509" s="64" t="s">
        <v>163</v>
      </c>
      <c r="I509" s="61" t="s">
        <v>159</v>
      </c>
      <c r="J509" s="65" t="s">
        <v>154</v>
      </c>
      <c r="K509" s="75">
        <v>62</v>
      </c>
      <c r="L509" s="79">
        <v>62</v>
      </c>
      <c r="M509" s="57">
        <v>0</v>
      </c>
      <c r="N509" s="85">
        <v>0.55000000000000004</v>
      </c>
      <c r="O509" s="64" t="s">
        <v>155</v>
      </c>
      <c r="P509" s="2" t="s">
        <v>356</v>
      </c>
      <c r="Q509" s="200">
        <f>VLOOKUP(P509,Contingencies!$A$2:$D$7,4,FALSE)</f>
        <v>0.35</v>
      </c>
      <c r="R509" s="53">
        <f t="shared" si="1038"/>
        <v>1099.4608800000001</v>
      </c>
      <c r="S509" s="67">
        <f t="shared" si="1079"/>
        <v>604.70348400000012</v>
      </c>
      <c r="T509" s="61"/>
      <c r="U509" s="2"/>
      <c r="V509" s="2"/>
      <c r="W509" s="61"/>
      <c r="X509" s="61">
        <v>32</v>
      </c>
      <c r="Y509" s="2"/>
      <c r="Z509" s="2"/>
      <c r="AA509" s="2"/>
      <c r="AB509" s="2"/>
      <c r="AC509" s="2"/>
      <c r="AD509" s="2"/>
      <c r="AE509" s="2"/>
      <c r="AF509" s="2"/>
      <c r="AG509" s="2">
        <f t="shared" si="1080"/>
        <v>32</v>
      </c>
      <c r="AH509" s="51">
        <f t="shared" si="1091"/>
        <v>0.21333333333333332</v>
      </c>
      <c r="AI509" s="66">
        <f t="shared" si="1039"/>
        <v>0</v>
      </c>
      <c r="AJ509" s="66">
        <f t="shared" si="1040"/>
        <v>0</v>
      </c>
      <c r="AK509" s="66">
        <f t="shared" si="1041"/>
        <v>0</v>
      </c>
      <c r="AL509" s="66">
        <f t="shared" si="1042"/>
        <v>2026.6560000000002</v>
      </c>
      <c r="AM509" s="66">
        <f t="shared" si="1043"/>
        <v>0</v>
      </c>
      <c r="AN509" s="66">
        <f t="shared" si="1044"/>
        <v>0</v>
      </c>
      <c r="AO509" s="66">
        <f t="shared" si="1045"/>
        <v>0</v>
      </c>
      <c r="AP509" s="66">
        <f t="shared" si="1046"/>
        <v>0</v>
      </c>
      <c r="AQ509" s="66">
        <f t="shared" si="1047"/>
        <v>0</v>
      </c>
      <c r="AR509" s="66">
        <f t="shared" si="1048"/>
        <v>0</v>
      </c>
      <c r="AS509" s="66">
        <f t="shared" si="1049"/>
        <v>0</v>
      </c>
      <c r="AT509" s="66">
        <f t="shared" si="1050"/>
        <v>0</v>
      </c>
      <c r="AU509" s="67">
        <f t="shared" si="1092"/>
        <v>2026.6560000000002</v>
      </c>
      <c r="AV509" s="67">
        <f t="shared" si="1159"/>
        <v>1114.6608000000001</v>
      </c>
      <c r="AW509" s="67">
        <f t="shared" si="1160"/>
        <v>3141.3168000000005</v>
      </c>
      <c r="AX509" s="53" cm="1">
        <f t="array" aca="1" ref="AX509" ca="1">AU509*CELL("contents",$Q509)</f>
        <v>709.32960000000003</v>
      </c>
      <c r="AY509" s="53" cm="1">
        <f t="array" aca="1" ref="AY509" ca="1">AV509*CELL("contents",$Q509)</f>
        <v>390.13128</v>
      </c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>
        <f t="shared" si="1094"/>
        <v>0</v>
      </c>
      <c r="BM509" s="51">
        <f t="shared" si="1095"/>
        <v>0</v>
      </c>
      <c r="BN509" s="66">
        <f t="shared" si="1051"/>
        <v>0</v>
      </c>
      <c r="BO509" s="66">
        <f t="shared" si="1052"/>
        <v>0</v>
      </c>
      <c r="BP509" s="66">
        <f t="shared" si="1053"/>
        <v>0</v>
      </c>
      <c r="BQ509" s="66">
        <f t="shared" si="1054"/>
        <v>0</v>
      </c>
      <c r="BR509" s="66">
        <f t="shared" si="1055"/>
        <v>0</v>
      </c>
      <c r="BS509" s="66">
        <f t="shared" si="1056"/>
        <v>0</v>
      </c>
      <c r="BT509" s="66">
        <f t="shared" si="1057"/>
        <v>0</v>
      </c>
      <c r="BU509" s="66">
        <f t="shared" si="1058"/>
        <v>0</v>
      </c>
      <c r="BV509" s="66">
        <f t="shared" si="1059"/>
        <v>0</v>
      </c>
      <c r="BW509" s="66">
        <f t="shared" si="1060"/>
        <v>0</v>
      </c>
      <c r="BX509" s="66">
        <f t="shared" si="1061"/>
        <v>0</v>
      </c>
      <c r="BY509" s="66">
        <f t="shared" si="1062"/>
        <v>0</v>
      </c>
      <c r="BZ509" s="67">
        <f t="shared" si="1096"/>
        <v>0</v>
      </c>
      <c r="CA509" s="67">
        <f t="shared" si="1161"/>
        <v>0</v>
      </c>
      <c r="CB509" s="67">
        <f t="shared" si="1162"/>
        <v>0</v>
      </c>
      <c r="CC509" s="53" cm="1">
        <f t="array" aca="1" ref="CC509" ca="1">BZ509*CELL("contents",$Q509)</f>
        <v>0</v>
      </c>
      <c r="CD509" s="53" cm="1">
        <f t="array" aca="1" ref="CD509" ca="1">CA509*CELL("contents",$Q509)</f>
        <v>0</v>
      </c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>
        <f t="shared" si="1099"/>
        <v>0</v>
      </c>
      <c r="CR509" s="51">
        <f t="shared" si="1100"/>
        <v>0</v>
      </c>
      <c r="CS509" s="66">
        <f t="shared" si="1117"/>
        <v>0</v>
      </c>
      <c r="CT509" s="66">
        <f t="shared" si="1122"/>
        <v>0</v>
      </c>
      <c r="CU509" s="66">
        <f t="shared" si="1123"/>
        <v>0</v>
      </c>
      <c r="CV509" s="66">
        <f t="shared" si="1124"/>
        <v>0</v>
      </c>
      <c r="CW509" s="66">
        <f t="shared" si="1125"/>
        <v>0</v>
      </c>
      <c r="CX509" s="66">
        <f t="shared" si="1126"/>
        <v>0</v>
      </c>
      <c r="CY509" s="66">
        <f t="shared" si="1127"/>
        <v>0</v>
      </c>
      <c r="CZ509" s="66">
        <f t="shared" si="1128"/>
        <v>0</v>
      </c>
      <c r="DA509" s="66">
        <f t="shared" si="1129"/>
        <v>0</v>
      </c>
      <c r="DB509" s="66">
        <f t="shared" si="1130"/>
        <v>0</v>
      </c>
      <c r="DC509" s="66">
        <f t="shared" si="1131"/>
        <v>0</v>
      </c>
      <c r="DD509" s="66">
        <f t="shared" si="1132"/>
        <v>0</v>
      </c>
      <c r="DE509" s="67">
        <f t="shared" si="1101"/>
        <v>0</v>
      </c>
      <c r="DF509" s="67">
        <f t="shared" si="1163"/>
        <v>0</v>
      </c>
      <c r="DG509" s="67">
        <f t="shared" si="1164"/>
        <v>0</v>
      </c>
      <c r="DH509" s="53" cm="1">
        <f t="array" aca="1" ref="DH509" ca="1">DE509*CELL("contents",$Q509)</f>
        <v>0</v>
      </c>
      <c r="DI509" s="53" cm="1">
        <f t="array" aca="1" ref="DI509" ca="1">DF509*CELL("contents",$Q509)</f>
        <v>0</v>
      </c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>
        <f t="shared" si="1104"/>
        <v>0</v>
      </c>
      <c r="DW509" s="51">
        <f t="shared" si="1105"/>
        <v>0</v>
      </c>
      <c r="DX509" s="66">
        <f t="shared" si="1063"/>
        <v>0</v>
      </c>
      <c r="DY509" s="66">
        <f t="shared" si="1064"/>
        <v>0</v>
      </c>
      <c r="DZ509" s="66">
        <f t="shared" si="1065"/>
        <v>0</v>
      </c>
      <c r="EA509" s="66">
        <f t="shared" si="1066"/>
        <v>0</v>
      </c>
      <c r="EB509" s="66">
        <f t="shared" si="1067"/>
        <v>0</v>
      </c>
      <c r="EC509" s="66">
        <f t="shared" si="1068"/>
        <v>0</v>
      </c>
      <c r="ED509" s="66">
        <f t="shared" si="1069"/>
        <v>0</v>
      </c>
      <c r="EE509" s="66">
        <f t="shared" si="1070"/>
        <v>0</v>
      </c>
      <c r="EF509" s="66">
        <f t="shared" si="1071"/>
        <v>0</v>
      </c>
      <c r="EG509" s="66">
        <f t="shared" si="1072"/>
        <v>0</v>
      </c>
      <c r="EH509" s="66">
        <f t="shared" si="1073"/>
        <v>0</v>
      </c>
      <c r="EI509" s="66">
        <f t="shared" si="1074"/>
        <v>0</v>
      </c>
      <c r="EJ509" s="67">
        <f t="shared" si="1106"/>
        <v>0</v>
      </c>
      <c r="EK509" s="67">
        <f t="shared" si="1165"/>
        <v>0</v>
      </c>
      <c r="EL509" s="67">
        <f t="shared" si="1166"/>
        <v>0</v>
      </c>
      <c r="EM509" s="53" cm="1">
        <f t="array" aca="1" ref="EM509" ca="1">EJ509*CELL("contents",$Q509)</f>
        <v>0</v>
      </c>
      <c r="EN509" s="53" cm="1">
        <f t="array" aca="1" ref="EN509" ca="1">EK509*CELL("contents",$Q509)</f>
        <v>0</v>
      </c>
      <c r="EO509" s="68">
        <f t="shared" si="1118"/>
        <v>3141.3168000000005</v>
      </c>
      <c r="EP509" s="2">
        <v>1</v>
      </c>
      <c r="EQ509" s="2">
        <f t="shared" ref="EQ509:ET509" si="1185">EP509*1.0215</f>
        <v>1.0215000000000001</v>
      </c>
      <c r="ER509" s="2">
        <f t="shared" si="1185"/>
        <v>1.0434622500000001</v>
      </c>
      <c r="ES509" s="2">
        <f t="shared" si="1185"/>
        <v>1.0658966883750003</v>
      </c>
      <c r="ET509" s="2">
        <f t="shared" si="1185"/>
        <v>1.0888134671750629</v>
      </c>
      <c r="EU509" s="69">
        <f t="shared" si="1076"/>
        <v>2026.6560000000002</v>
      </c>
      <c r="EV509" s="69">
        <f t="shared" si="1168"/>
        <v>0</v>
      </c>
      <c r="EW509" s="69">
        <f t="shared" si="1077"/>
        <v>0</v>
      </c>
      <c r="EX509" s="69">
        <f t="shared" si="1078"/>
        <v>0</v>
      </c>
      <c r="EY509" s="69">
        <f t="shared" si="1114"/>
        <v>0</v>
      </c>
      <c r="EZ509" s="69">
        <f t="shared" si="1110"/>
        <v>0</v>
      </c>
      <c r="FA509" s="69">
        <f t="shared" si="1111"/>
        <v>0</v>
      </c>
      <c r="FB509" s="69">
        <f t="shared" si="1112"/>
        <v>0</v>
      </c>
      <c r="FC509" t="s">
        <v>1539</v>
      </c>
    </row>
    <row r="510" spans="1:159" x14ac:dyDescent="0.25">
      <c r="A510" s="2">
        <v>1.4</v>
      </c>
      <c r="B510" s="73" t="s">
        <v>1212</v>
      </c>
      <c r="C510" s="61" t="s">
        <v>1208</v>
      </c>
      <c r="D510" s="62" t="s">
        <v>1213</v>
      </c>
      <c r="E510" s="63" t="s">
        <v>1214</v>
      </c>
      <c r="F510" s="2" t="s">
        <v>1215</v>
      </c>
      <c r="G510" s="61" t="s">
        <v>151</v>
      </c>
      <c r="H510" s="64" t="s">
        <v>163</v>
      </c>
      <c r="I510" s="61" t="s">
        <v>269</v>
      </c>
      <c r="J510" s="65" t="s">
        <v>154</v>
      </c>
      <c r="K510" s="75">
        <v>47</v>
      </c>
      <c r="L510" s="79">
        <v>46.67</v>
      </c>
      <c r="M510" s="57">
        <v>0</v>
      </c>
      <c r="N510" s="85">
        <v>0.55000000000000004</v>
      </c>
      <c r="O510" s="64" t="s">
        <v>155</v>
      </c>
      <c r="P510" s="2" t="s">
        <v>356</v>
      </c>
      <c r="Q510" s="200">
        <f>VLOOKUP(P510,Contingencies!$A$2:$D$7,4,FALSE)</f>
        <v>0.35</v>
      </c>
      <c r="R510" s="53">
        <f t="shared" si="1038"/>
        <v>833.46227999999996</v>
      </c>
      <c r="S510" s="67">
        <f t="shared" si="1079"/>
        <v>458.40425400000004</v>
      </c>
      <c r="T510" s="61"/>
      <c r="U510" s="2"/>
      <c r="V510" s="2"/>
      <c r="W510" s="61"/>
      <c r="X510" s="61">
        <v>32</v>
      </c>
      <c r="Y510" s="2"/>
      <c r="Z510" s="2"/>
      <c r="AA510" s="2"/>
      <c r="AB510" s="2"/>
      <c r="AC510" s="2"/>
      <c r="AD510" s="2"/>
      <c r="AE510" s="2"/>
      <c r="AF510" s="2"/>
      <c r="AG510" s="2">
        <f t="shared" si="1080"/>
        <v>32</v>
      </c>
      <c r="AH510" s="51">
        <f t="shared" si="1091"/>
        <v>0.21333333333333332</v>
      </c>
      <c r="AI510" s="66">
        <f t="shared" si="1039"/>
        <v>0</v>
      </c>
      <c r="AJ510" s="66">
        <f t="shared" si="1040"/>
        <v>0</v>
      </c>
      <c r="AK510" s="66">
        <f t="shared" si="1041"/>
        <v>0</v>
      </c>
      <c r="AL510" s="66">
        <f t="shared" si="1042"/>
        <v>1536.336</v>
      </c>
      <c r="AM510" s="66">
        <f t="shared" si="1043"/>
        <v>0</v>
      </c>
      <c r="AN510" s="66">
        <f t="shared" si="1044"/>
        <v>0</v>
      </c>
      <c r="AO510" s="66">
        <f t="shared" si="1045"/>
        <v>0</v>
      </c>
      <c r="AP510" s="66">
        <f t="shared" si="1046"/>
        <v>0</v>
      </c>
      <c r="AQ510" s="66">
        <f t="shared" si="1047"/>
        <v>0</v>
      </c>
      <c r="AR510" s="66">
        <f t="shared" si="1048"/>
        <v>0</v>
      </c>
      <c r="AS510" s="66">
        <f t="shared" si="1049"/>
        <v>0</v>
      </c>
      <c r="AT510" s="66">
        <f t="shared" si="1050"/>
        <v>0</v>
      </c>
      <c r="AU510" s="67">
        <f t="shared" si="1092"/>
        <v>1536.336</v>
      </c>
      <c r="AV510" s="67">
        <f t="shared" si="1159"/>
        <v>844.98480000000006</v>
      </c>
      <c r="AW510" s="67">
        <f t="shared" si="1160"/>
        <v>2381.3208</v>
      </c>
      <c r="AX510" s="53" cm="1">
        <f t="array" aca="1" ref="AX510" ca="1">AU510*CELL("contents",$Q510)</f>
        <v>537.71759999999995</v>
      </c>
      <c r="AY510" s="53" cm="1">
        <f t="array" aca="1" ref="AY510" ca="1">AV510*CELL("contents",$Q510)</f>
        <v>295.74468000000002</v>
      </c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>
        <f t="shared" si="1094"/>
        <v>0</v>
      </c>
      <c r="BM510" s="51">
        <f t="shared" si="1095"/>
        <v>0</v>
      </c>
      <c r="BN510" s="66">
        <f t="shared" si="1051"/>
        <v>0</v>
      </c>
      <c r="BO510" s="66">
        <f t="shared" si="1052"/>
        <v>0</v>
      </c>
      <c r="BP510" s="66">
        <f t="shared" si="1053"/>
        <v>0</v>
      </c>
      <c r="BQ510" s="66">
        <f t="shared" si="1054"/>
        <v>0</v>
      </c>
      <c r="BR510" s="66">
        <f t="shared" si="1055"/>
        <v>0</v>
      </c>
      <c r="BS510" s="66">
        <f t="shared" si="1056"/>
        <v>0</v>
      </c>
      <c r="BT510" s="66">
        <f t="shared" si="1057"/>
        <v>0</v>
      </c>
      <c r="BU510" s="66">
        <f t="shared" si="1058"/>
        <v>0</v>
      </c>
      <c r="BV510" s="66">
        <f t="shared" si="1059"/>
        <v>0</v>
      </c>
      <c r="BW510" s="66">
        <f t="shared" si="1060"/>
        <v>0</v>
      </c>
      <c r="BX510" s="66">
        <f t="shared" si="1061"/>
        <v>0</v>
      </c>
      <c r="BY510" s="66">
        <f t="shared" si="1062"/>
        <v>0</v>
      </c>
      <c r="BZ510" s="67">
        <f t="shared" si="1096"/>
        <v>0</v>
      </c>
      <c r="CA510" s="67">
        <f t="shared" si="1161"/>
        <v>0</v>
      </c>
      <c r="CB510" s="67">
        <f t="shared" si="1162"/>
        <v>0</v>
      </c>
      <c r="CC510" s="53" cm="1">
        <f t="array" aca="1" ref="CC510" ca="1">BZ510*CELL("contents",$Q510)</f>
        <v>0</v>
      </c>
      <c r="CD510" s="53" cm="1">
        <f t="array" aca="1" ref="CD510" ca="1">CA510*CELL("contents",$Q510)</f>
        <v>0</v>
      </c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>
        <f t="shared" si="1099"/>
        <v>0</v>
      </c>
      <c r="CR510" s="51">
        <f t="shared" si="1100"/>
        <v>0</v>
      </c>
      <c r="CS510" s="66">
        <f t="shared" si="1117"/>
        <v>0</v>
      </c>
      <c r="CT510" s="66">
        <f t="shared" si="1122"/>
        <v>0</v>
      </c>
      <c r="CU510" s="66">
        <f t="shared" si="1123"/>
        <v>0</v>
      </c>
      <c r="CV510" s="66">
        <f t="shared" si="1124"/>
        <v>0</v>
      </c>
      <c r="CW510" s="66">
        <f t="shared" si="1125"/>
        <v>0</v>
      </c>
      <c r="CX510" s="66">
        <f t="shared" si="1126"/>
        <v>0</v>
      </c>
      <c r="CY510" s="66">
        <f t="shared" si="1127"/>
        <v>0</v>
      </c>
      <c r="CZ510" s="66">
        <f t="shared" si="1128"/>
        <v>0</v>
      </c>
      <c r="DA510" s="66">
        <f t="shared" si="1129"/>
        <v>0</v>
      </c>
      <c r="DB510" s="66">
        <f t="shared" si="1130"/>
        <v>0</v>
      </c>
      <c r="DC510" s="66">
        <f t="shared" si="1131"/>
        <v>0</v>
      </c>
      <c r="DD510" s="66">
        <f t="shared" si="1132"/>
        <v>0</v>
      </c>
      <c r="DE510" s="67">
        <f t="shared" si="1101"/>
        <v>0</v>
      </c>
      <c r="DF510" s="67">
        <f t="shared" si="1163"/>
        <v>0</v>
      </c>
      <c r="DG510" s="67">
        <f t="shared" si="1164"/>
        <v>0</v>
      </c>
      <c r="DH510" s="53" cm="1">
        <f t="array" aca="1" ref="DH510" ca="1">DE510*CELL("contents",$Q510)</f>
        <v>0</v>
      </c>
      <c r="DI510" s="53" cm="1">
        <f t="array" aca="1" ref="DI510" ca="1">DF510*CELL("contents",$Q510)</f>
        <v>0</v>
      </c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>
        <f t="shared" si="1104"/>
        <v>0</v>
      </c>
      <c r="DW510" s="51">
        <f t="shared" si="1105"/>
        <v>0</v>
      </c>
      <c r="DX510" s="66">
        <f t="shared" si="1063"/>
        <v>0</v>
      </c>
      <c r="DY510" s="66">
        <f t="shared" si="1064"/>
        <v>0</v>
      </c>
      <c r="DZ510" s="66">
        <f t="shared" si="1065"/>
        <v>0</v>
      </c>
      <c r="EA510" s="66">
        <f t="shared" si="1066"/>
        <v>0</v>
      </c>
      <c r="EB510" s="66">
        <f t="shared" si="1067"/>
        <v>0</v>
      </c>
      <c r="EC510" s="66">
        <f t="shared" si="1068"/>
        <v>0</v>
      </c>
      <c r="ED510" s="66">
        <f t="shared" si="1069"/>
        <v>0</v>
      </c>
      <c r="EE510" s="66">
        <f t="shared" si="1070"/>
        <v>0</v>
      </c>
      <c r="EF510" s="66">
        <f t="shared" si="1071"/>
        <v>0</v>
      </c>
      <c r="EG510" s="66">
        <f t="shared" si="1072"/>
        <v>0</v>
      </c>
      <c r="EH510" s="66">
        <f t="shared" si="1073"/>
        <v>0</v>
      </c>
      <c r="EI510" s="66">
        <f t="shared" si="1074"/>
        <v>0</v>
      </c>
      <c r="EJ510" s="67">
        <f t="shared" si="1106"/>
        <v>0</v>
      </c>
      <c r="EK510" s="67">
        <f t="shared" si="1165"/>
        <v>0</v>
      </c>
      <c r="EL510" s="67">
        <f t="shared" si="1166"/>
        <v>0</v>
      </c>
      <c r="EM510" s="53" cm="1">
        <f t="array" aca="1" ref="EM510" ca="1">EJ510*CELL("contents",$Q510)</f>
        <v>0</v>
      </c>
      <c r="EN510" s="53" cm="1">
        <f t="array" aca="1" ref="EN510" ca="1">EK510*CELL("contents",$Q510)</f>
        <v>0</v>
      </c>
      <c r="EO510" s="68">
        <f t="shared" si="1118"/>
        <v>2381.3208</v>
      </c>
      <c r="EP510" s="2">
        <v>1</v>
      </c>
      <c r="EQ510" s="2">
        <f t="shared" ref="EQ510:ET510" si="1186">EP510*1.0215</f>
        <v>1.0215000000000001</v>
      </c>
      <c r="ER510" s="2">
        <f t="shared" si="1186"/>
        <v>1.0434622500000001</v>
      </c>
      <c r="ES510" s="2">
        <f t="shared" si="1186"/>
        <v>1.0658966883750003</v>
      </c>
      <c r="ET510" s="2">
        <f t="shared" si="1186"/>
        <v>1.0888134671750629</v>
      </c>
      <c r="EU510" s="69">
        <f t="shared" si="1076"/>
        <v>1536.336</v>
      </c>
      <c r="EV510" s="69">
        <f t="shared" si="1168"/>
        <v>0</v>
      </c>
      <c r="EW510" s="69">
        <f t="shared" si="1077"/>
        <v>0</v>
      </c>
      <c r="EX510" s="69">
        <f t="shared" si="1078"/>
        <v>0</v>
      </c>
      <c r="EY510" s="69">
        <f t="shared" si="1114"/>
        <v>0</v>
      </c>
      <c r="EZ510" s="69">
        <f t="shared" si="1110"/>
        <v>0</v>
      </c>
      <c r="FA510" s="69">
        <f t="shared" si="1111"/>
        <v>0</v>
      </c>
      <c r="FB510" s="69">
        <f t="shared" si="1112"/>
        <v>0</v>
      </c>
      <c r="FC510" t="s">
        <v>1539</v>
      </c>
    </row>
    <row r="511" spans="1:159" x14ac:dyDescent="0.25">
      <c r="A511" s="2">
        <v>1.4</v>
      </c>
      <c r="B511" s="73" t="s">
        <v>1216</v>
      </c>
      <c r="C511" s="61" t="s">
        <v>1208</v>
      </c>
      <c r="D511" s="62" t="s">
        <v>1217</v>
      </c>
      <c r="E511" s="63" t="s">
        <v>1217</v>
      </c>
      <c r="F511" s="2" t="s">
        <v>1211</v>
      </c>
      <c r="G511" s="61" t="s">
        <v>151</v>
      </c>
      <c r="H511" s="64" t="s">
        <v>163</v>
      </c>
      <c r="I511" s="61" t="s">
        <v>159</v>
      </c>
      <c r="J511" s="65" t="s">
        <v>1139</v>
      </c>
      <c r="K511" s="75">
        <v>62</v>
      </c>
      <c r="L511" s="79">
        <v>62</v>
      </c>
      <c r="M511" s="57">
        <v>0</v>
      </c>
      <c r="N511" s="85">
        <v>0.55000000000000004</v>
      </c>
      <c r="O511" s="64" t="s">
        <v>155</v>
      </c>
      <c r="P511" s="2" t="s">
        <v>352</v>
      </c>
      <c r="Q511" s="200">
        <f>VLOOKUP(P511,Contingencies!$A$2:$D$7,4,FALSE)</f>
        <v>0.2</v>
      </c>
      <c r="R511" s="53">
        <f t="shared" si="1038"/>
        <v>628.26336000000015</v>
      </c>
      <c r="S511" s="67">
        <f t="shared" si="1079"/>
        <v>345.54484800000012</v>
      </c>
      <c r="T511" s="61"/>
      <c r="U511" s="2"/>
      <c r="V511" s="2"/>
      <c r="W511" s="2"/>
      <c r="X511" s="61">
        <v>16</v>
      </c>
      <c r="Y511" s="61">
        <v>16</v>
      </c>
      <c r="Z511" s="2"/>
      <c r="AA511" s="2"/>
      <c r="AB511" s="2"/>
      <c r="AC511" s="2"/>
      <c r="AD511" s="2"/>
      <c r="AE511" s="2"/>
      <c r="AF511" s="2"/>
      <c r="AG511" s="2">
        <f t="shared" si="1080"/>
        <v>32</v>
      </c>
      <c r="AH511" s="51">
        <f t="shared" si="1091"/>
        <v>0.21333333333333332</v>
      </c>
      <c r="AI511" s="66">
        <f t="shared" si="1039"/>
        <v>0</v>
      </c>
      <c r="AJ511" s="66">
        <f t="shared" si="1040"/>
        <v>0</v>
      </c>
      <c r="AK511" s="66">
        <f t="shared" si="1041"/>
        <v>0</v>
      </c>
      <c r="AL511" s="66">
        <f t="shared" si="1042"/>
        <v>1013.3280000000001</v>
      </c>
      <c r="AM511" s="66">
        <f t="shared" si="1043"/>
        <v>1013.3280000000001</v>
      </c>
      <c r="AN511" s="66">
        <f t="shared" si="1044"/>
        <v>0</v>
      </c>
      <c r="AO511" s="66">
        <f t="shared" si="1045"/>
        <v>0</v>
      </c>
      <c r="AP511" s="66">
        <f t="shared" si="1046"/>
        <v>0</v>
      </c>
      <c r="AQ511" s="66">
        <f t="shared" si="1047"/>
        <v>0</v>
      </c>
      <c r="AR511" s="66">
        <f t="shared" si="1048"/>
        <v>0</v>
      </c>
      <c r="AS511" s="66">
        <f t="shared" si="1049"/>
        <v>0</v>
      </c>
      <c r="AT511" s="66">
        <f t="shared" si="1050"/>
        <v>0</v>
      </c>
      <c r="AU511" s="67">
        <f t="shared" si="1092"/>
        <v>2026.6560000000002</v>
      </c>
      <c r="AV511" s="67">
        <f t="shared" si="1159"/>
        <v>1114.6608000000001</v>
      </c>
      <c r="AW511" s="67">
        <f t="shared" si="1160"/>
        <v>3141.3168000000005</v>
      </c>
      <c r="AX511" s="53" cm="1">
        <f t="array" aca="1" ref="AX511" ca="1">AU511*CELL("contents",$Q511)</f>
        <v>405.33120000000008</v>
      </c>
      <c r="AY511" s="53" cm="1">
        <f t="array" aca="1" ref="AY511" ca="1">AV511*CELL("contents",$Q511)</f>
        <v>222.93216000000004</v>
      </c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>
        <f t="shared" si="1094"/>
        <v>0</v>
      </c>
      <c r="BM511" s="51">
        <f t="shared" si="1095"/>
        <v>0</v>
      </c>
      <c r="BN511" s="66">
        <f t="shared" si="1051"/>
        <v>0</v>
      </c>
      <c r="BO511" s="66">
        <f t="shared" si="1052"/>
        <v>0</v>
      </c>
      <c r="BP511" s="66">
        <f t="shared" si="1053"/>
        <v>0</v>
      </c>
      <c r="BQ511" s="66">
        <f t="shared" si="1054"/>
        <v>0</v>
      </c>
      <c r="BR511" s="66">
        <f t="shared" si="1055"/>
        <v>0</v>
      </c>
      <c r="BS511" s="66">
        <f t="shared" si="1056"/>
        <v>0</v>
      </c>
      <c r="BT511" s="66">
        <f t="shared" si="1057"/>
        <v>0</v>
      </c>
      <c r="BU511" s="66">
        <f t="shared" si="1058"/>
        <v>0</v>
      </c>
      <c r="BV511" s="66">
        <f t="shared" si="1059"/>
        <v>0</v>
      </c>
      <c r="BW511" s="66">
        <f t="shared" si="1060"/>
        <v>0</v>
      </c>
      <c r="BX511" s="66">
        <f t="shared" si="1061"/>
        <v>0</v>
      </c>
      <c r="BY511" s="66">
        <f t="shared" si="1062"/>
        <v>0</v>
      </c>
      <c r="BZ511" s="67">
        <f t="shared" si="1096"/>
        <v>0</v>
      </c>
      <c r="CA511" s="67">
        <f t="shared" si="1161"/>
        <v>0</v>
      </c>
      <c r="CB511" s="67">
        <f t="shared" si="1162"/>
        <v>0</v>
      </c>
      <c r="CC511" s="53" cm="1">
        <f t="array" aca="1" ref="CC511" ca="1">BZ511*CELL("contents",$Q511)</f>
        <v>0</v>
      </c>
      <c r="CD511" s="53" cm="1">
        <f t="array" aca="1" ref="CD511" ca="1">CA511*CELL("contents",$Q511)</f>
        <v>0</v>
      </c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>
        <f t="shared" si="1099"/>
        <v>0</v>
      </c>
      <c r="CR511" s="51">
        <f t="shared" si="1100"/>
        <v>0</v>
      </c>
      <c r="CS511" s="66">
        <f t="shared" si="1117"/>
        <v>0</v>
      </c>
      <c r="CT511" s="66">
        <f t="shared" si="1122"/>
        <v>0</v>
      </c>
      <c r="CU511" s="66">
        <f t="shared" si="1123"/>
        <v>0</v>
      </c>
      <c r="CV511" s="66">
        <f t="shared" si="1124"/>
        <v>0</v>
      </c>
      <c r="CW511" s="66">
        <f t="shared" si="1125"/>
        <v>0</v>
      </c>
      <c r="CX511" s="66">
        <f t="shared" si="1126"/>
        <v>0</v>
      </c>
      <c r="CY511" s="66">
        <f t="shared" si="1127"/>
        <v>0</v>
      </c>
      <c r="CZ511" s="66">
        <f t="shared" si="1128"/>
        <v>0</v>
      </c>
      <c r="DA511" s="66">
        <f t="shared" si="1129"/>
        <v>0</v>
      </c>
      <c r="DB511" s="66">
        <f t="shared" si="1130"/>
        <v>0</v>
      </c>
      <c r="DC511" s="66">
        <f t="shared" si="1131"/>
        <v>0</v>
      </c>
      <c r="DD511" s="66">
        <f t="shared" si="1132"/>
        <v>0</v>
      </c>
      <c r="DE511" s="67">
        <f t="shared" si="1101"/>
        <v>0</v>
      </c>
      <c r="DF511" s="67">
        <f t="shared" si="1163"/>
        <v>0</v>
      </c>
      <c r="DG511" s="67">
        <f t="shared" si="1164"/>
        <v>0</v>
      </c>
      <c r="DH511" s="53" cm="1">
        <f t="array" aca="1" ref="DH511" ca="1">DE511*CELL("contents",$Q511)</f>
        <v>0</v>
      </c>
      <c r="DI511" s="53" cm="1">
        <f t="array" aca="1" ref="DI511" ca="1">DF511*CELL("contents",$Q511)</f>
        <v>0</v>
      </c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>
        <f t="shared" si="1104"/>
        <v>0</v>
      </c>
      <c r="DW511" s="51">
        <f t="shared" si="1105"/>
        <v>0</v>
      </c>
      <c r="DX511" s="66">
        <f t="shared" si="1063"/>
        <v>0</v>
      </c>
      <c r="DY511" s="66">
        <f t="shared" si="1064"/>
        <v>0</v>
      </c>
      <c r="DZ511" s="66">
        <f t="shared" si="1065"/>
        <v>0</v>
      </c>
      <c r="EA511" s="66">
        <f t="shared" si="1066"/>
        <v>0</v>
      </c>
      <c r="EB511" s="66">
        <f t="shared" si="1067"/>
        <v>0</v>
      </c>
      <c r="EC511" s="66">
        <f t="shared" si="1068"/>
        <v>0</v>
      </c>
      <c r="ED511" s="66">
        <f t="shared" si="1069"/>
        <v>0</v>
      </c>
      <c r="EE511" s="66">
        <f t="shared" si="1070"/>
        <v>0</v>
      </c>
      <c r="EF511" s="66">
        <f t="shared" si="1071"/>
        <v>0</v>
      </c>
      <c r="EG511" s="66">
        <f t="shared" si="1072"/>
        <v>0</v>
      </c>
      <c r="EH511" s="66">
        <f t="shared" si="1073"/>
        <v>0</v>
      </c>
      <c r="EI511" s="66">
        <f t="shared" si="1074"/>
        <v>0</v>
      </c>
      <c r="EJ511" s="67">
        <f t="shared" si="1106"/>
        <v>0</v>
      </c>
      <c r="EK511" s="67">
        <f t="shared" si="1165"/>
        <v>0</v>
      </c>
      <c r="EL511" s="67">
        <f t="shared" si="1166"/>
        <v>0</v>
      </c>
      <c r="EM511" s="53" cm="1">
        <f t="array" aca="1" ref="EM511" ca="1">EJ511*CELL("contents",$Q511)</f>
        <v>0</v>
      </c>
      <c r="EN511" s="53" cm="1">
        <f t="array" aca="1" ref="EN511" ca="1">EK511*CELL("contents",$Q511)</f>
        <v>0</v>
      </c>
      <c r="EO511" s="68">
        <f t="shared" si="1118"/>
        <v>3141.3168000000005</v>
      </c>
      <c r="EP511" s="2">
        <v>1</v>
      </c>
      <c r="EQ511" s="2">
        <f t="shared" ref="EQ511:ET511" si="1187">EP511*1.0215</f>
        <v>1.0215000000000001</v>
      </c>
      <c r="ER511" s="2">
        <f t="shared" si="1187"/>
        <v>1.0434622500000001</v>
      </c>
      <c r="ES511" s="2">
        <f t="shared" si="1187"/>
        <v>1.0658966883750003</v>
      </c>
      <c r="ET511" s="2">
        <f t="shared" si="1187"/>
        <v>1.0888134671750629</v>
      </c>
      <c r="EU511" s="69">
        <f t="shared" si="1076"/>
        <v>2026.6560000000002</v>
      </c>
      <c r="EV511" s="69">
        <f t="shared" si="1168"/>
        <v>0</v>
      </c>
      <c r="EW511" s="69">
        <f t="shared" si="1077"/>
        <v>0</v>
      </c>
      <c r="EX511" s="69">
        <f t="shared" si="1078"/>
        <v>0</v>
      </c>
      <c r="EY511" s="69">
        <f t="shared" si="1114"/>
        <v>0</v>
      </c>
      <c r="EZ511" s="69">
        <f t="shared" si="1110"/>
        <v>0</v>
      </c>
      <c r="FA511" s="69">
        <f t="shared" si="1111"/>
        <v>0</v>
      </c>
      <c r="FB511" s="69">
        <f t="shared" si="1112"/>
        <v>0</v>
      </c>
      <c r="FC511" t="s">
        <v>1539</v>
      </c>
    </row>
    <row r="512" spans="1:159" x14ac:dyDescent="0.25">
      <c r="A512" s="2">
        <v>1.4</v>
      </c>
      <c r="B512" s="73" t="s">
        <v>1218</v>
      </c>
      <c r="C512" s="61" t="s">
        <v>1208</v>
      </c>
      <c r="D512" s="62" t="s">
        <v>1219</v>
      </c>
      <c r="E512" s="63" t="s">
        <v>1219</v>
      </c>
      <c r="F512" s="2" t="s">
        <v>1211</v>
      </c>
      <c r="G512" s="61" t="s">
        <v>151</v>
      </c>
      <c r="H512" s="64" t="s">
        <v>163</v>
      </c>
      <c r="I512" s="61" t="s">
        <v>159</v>
      </c>
      <c r="J512" s="65" t="s">
        <v>1139</v>
      </c>
      <c r="K512" s="75">
        <v>62</v>
      </c>
      <c r="L512" s="79">
        <v>62</v>
      </c>
      <c r="M512" s="57">
        <v>0</v>
      </c>
      <c r="N512" s="85">
        <v>0.55000000000000004</v>
      </c>
      <c r="O512" s="64" t="s">
        <v>155</v>
      </c>
      <c r="P512" s="2" t="s">
        <v>173</v>
      </c>
      <c r="Q512" s="200">
        <f>VLOOKUP(P512,Contingencies!$A$2:$D$7,4,FALSE)</f>
        <v>0.125</v>
      </c>
      <c r="R512" s="53">
        <f t="shared" si="1038"/>
        <v>687.16305000000011</v>
      </c>
      <c r="S512" s="67">
        <f t="shared" si="1079"/>
        <v>377.93967750000007</v>
      </c>
      <c r="T512" s="61"/>
      <c r="U512" s="2"/>
      <c r="V512" s="2"/>
      <c r="W512" s="2"/>
      <c r="X512" s="61"/>
      <c r="Y512" s="61">
        <v>56</v>
      </c>
      <c r="Z512" s="2"/>
      <c r="AA512" s="2"/>
      <c r="AB512" s="2"/>
      <c r="AC512" s="2"/>
      <c r="AD512" s="2"/>
      <c r="AE512" s="2"/>
      <c r="AF512" s="2"/>
      <c r="AG512" s="2">
        <f t="shared" si="1080"/>
        <v>56</v>
      </c>
      <c r="AH512" s="51">
        <f t="shared" si="1091"/>
        <v>0.37333333333333329</v>
      </c>
      <c r="AI512" s="66">
        <f t="shared" si="1039"/>
        <v>0</v>
      </c>
      <c r="AJ512" s="66">
        <f t="shared" si="1040"/>
        <v>0</v>
      </c>
      <c r="AK512" s="66">
        <f t="shared" si="1041"/>
        <v>0</v>
      </c>
      <c r="AL512" s="66">
        <f t="shared" si="1042"/>
        <v>0</v>
      </c>
      <c r="AM512" s="66">
        <f t="shared" si="1043"/>
        <v>3546.6480000000001</v>
      </c>
      <c r="AN512" s="66">
        <f t="shared" si="1044"/>
        <v>0</v>
      </c>
      <c r="AO512" s="66">
        <f t="shared" si="1045"/>
        <v>0</v>
      </c>
      <c r="AP512" s="66">
        <f t="shared" si="1046"/>
        <v>0</v>
      </c>
      <c r="AQ512" s="66">
        <f t="shared" si="1047"/>
        <v>0</v>
      </c>
      <c r="AR512" s="66">
        <f t="shared" si="1048"/>
        <v>0</v>
      </c>
      <c r="AS512" s="66">
        <f t="shared" si="1049"/>
        <v>0</v>
      </c>
      <c r="AT512" s="66">
        <f t="shared" si="1050"/>
        <v>0</v>
      </c>
      <c r="AU512" s="67">
        <f t="shared" si="1092"/>
        <v>3546.6480000000001</v>
      </c>
      <c r="AV512" s="67">
        <f t="shared" si="1159"/>
        <v>1950.6564000000003</v>
      </c>
      <c r="AW512" s="67">
        <f t="shared" si="1160"/>
        <v>5497.3044000000009</v>
      </c>
      <c r="AX512" s="53" cm="1">
        <f t="array" aca="1" ref="AX512" ca="1">AU512*CELL("contents",$Q512)</f>
        <v>443.33100000000002</v>
      </c>
      <c r="AY512" s="53" cm="1">
        <f t="array" aca="1" ref="AY512" ca="1">AV512*CELL("contents",$Q512)</f>
        <v>243.83205000000004</v>
      </c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>
        <f t="shared" si="1094"/>
        <v>0</v>
      </c>
      <c r="BM512" s="51">
        <f t="shared" si="1095"/>
        <v>0</v>
      </c>
      <c r="BN512" s="66">
        <f t="shared" si="1051"/>
        <v>0</v>
      </c>
      <c r="BO512" s="66">
        <f t="shared" si="1052"/>
        <v>0</v>
      </c>
      <c r="BP512" s="66">
        <f t="shared" si="1053"/>
        <v>0</v>
      </c>
      <c r="BQ512" s="66">
        <f t="shared" si="1054"/>
        <v>0</v>
      </c>
      <c r="BR512" s="66">
        <f t="shared" si="1055"/>
        <v>0</v>
      </c>
      <c r="BS512" s="66">
        <f t="shared" si="1056"/>
        <v>0</v>
      </c>
      <c r="BT512" s="66">
        <f t="shared" si="1057"/>
        <v>0</v>
      </c>
      <c r="BU512" s="66">
        <f t="shared" si="1058"/>
        <v>0</v>
      </c>
      <c r="BV512" s="66">
        <f t="shared" si="1059"/>
        <v>0</v>
      </c>
      <c r="BW512" s="66">
        <f t="shared" si="1060"/>
        <v>0</v>
      </c>
      <c r="BX512" s="66">
        <f t="shared" si="1061"/>
        <v>0</v>
      </c>
      <c r="BY512" s="66">
        <f t="shared" si="1062"/>
        <v>0</v>
      </c>
      <c r="BZ512" s="67">
        <f t="shared" si="1096"/>
        <v>0</v>
      </c>
      <c r="CA512" s="67">
        <f t="shared" si="1161"/>
        <v>0</v>
      </c>
      <c r="CB512" s="67">
        <f t="shared" si="1162"/>
        <v>0</v>
      </c>
      <c r="CC512" s="53" cm="1">
        <f t="array" aca="1" ref="CC512" ca="1">BZ512*CELL("contents",$Q512)</f>
        <v>0</v>
      </c>
      <c r="CD512" s="53" cm="1">
        <f t="array" aca="1" ref="CD512" ca="1">CA512*CELL("contents",$Q512)</f>
        <v>0</v>
      </c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>
        <f t="shared" si="1099"/>
        <v>0</v>
      </c>
      <c r="CR512" s="51">
        <f t="shared" si="1100"/>
        <v>0</v>
      </c>
      <c r="CS512" s="66">
        <f t="shared" si="1117"/>
        <v>0</v>
      </c>
      <c r="CT512" s="66">
        <f t="shared" si="1122"/>
        <v>0</v>
      </c>
      <c r="CU512" s="66">
        <f t="shared" si="1123"/>
        <v>0</v>
      </c>
      <c r="CV512" s="66">
        <f t="shared" si="1124"/>
        <v>0</v>
      </c>
      <c r="CW512" s="66">
        <f t="shared" si="1125"/>
        <v>0</v>
      </c>
      <c r="CX512" s="66">
        <f t="shared" si="1126"/>
        <v>0</v>
      </c>
      <c r="CY512" s="66">
        <f t="shared" si="1127"/>
        <v>0</v>
      </c>
      <c r="CZ512" s="66">
        <f t="shared" si="1128"/>
        <v>0</v>
      </c>
      <c r="DA512" s="66">
        <f t="shared" si="1129"/>
        <v>0</v>
      </c>
      <c r="DB512" s="66">
        <f t="shared" si="1130"/>
        <v>0</v>
      </c>
      <c r="DC512" s="66">
        <f t="shared" si="1131"/>
        <v>0</v>
      </c>
      <c r="DD512" s="66">
        <f t="shared" si="1132"/>
        <v>0</v>
      </c>
      <c r="DE512" s="67">
        <f t="shared" si="1101"/>
        <v>0</v>
      </c>
      <c r="DF512" s="67">
        <f t="shared" si="1163"/>
        <v>0</v>
      </c>
      <c r="DG512" s="67">
        <f t="shared" si="1164"/>
        <v>0</v>
      </c>
      <c r="DH512" s="53" cm="1">
        <f t="array" aca="1" ref="DH512" ca="1">DE512*CELL("contents",$Q512)</f>
        <v>0</v>
      </c>
      <c r="DI512" s="53" cm="1">
        <f t="array" aca="1" ref="DI512" ca="1">DF512*CELL("contents",$Q512)</f>
        <v>0</v>
      </c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>
        <f t="shared" si="1104"/>
        <v>0</v>
      </c>
      <c r="DW512" s="51">
        <f t="shared" si="1105"/>
        <v>0</v>
      </c>
      <c r="DX512" s="66">
        <f t="shared" si="1063"/>
        <v>0</v>
      </c>
      <c r="DY512" s="66">
        <f t="shared" si="1064"/>
        <v>0</v>
      </c>
      <c r="DZ512" s="66">
        <f t="shared" si="1065"/>
        <v>0</v>
      </c>
      <c r="EA512" s="66">
        <f t="shared" si="1066"/>
        <v>0</v>
      </c>
      <c r="EB512" s="66">
        <f t="shared" si="1067"/>
        <v>0</v>
      </c>
      <c r="EC512" s="66">
        <f t="shared" si="1068"/>
        <v>0</v>
      </c>
      <c r="ED512" s="66">
        <f t="shared" si="1069"/>
        <v>0</v>
      </c>
      <c r="EE512" s="66">
        <f t="shared" si="1070"/>
        <v>0</v>
      </c>
      <c r="EF512" s="66">
        <f t="shared" si="1071"/>
        <v>0</v>
      </c>
      <c r="EG512" s="66">
        <f t="shared" si="1072"/>
        <v>0</v>
      </c>
      <c r="EH512" s="66">
        <f t="shared" si="1073"/>
        <v>0</v>
      </c>
      <c r="EI512" s="66">
        <f t="shared" si="1074"/>
        <v>0</v>
      </c>
      <c r="EJ512" s="67">
        <f t="shared" si="1106"/>
        <v>0</v>
      </c>
      <c r="EK512" s="67">
        <f t="shared" si="1165"/>
        <v>0</v>
      </c>
      <c r="EL512" s="67">
        <f t="shared" si="1166"/>
        <v>0</v>
      </c>
      <c r="EM512" s="53" cm="1">
        <f t="array" aca="1" ref="EM512" ca="1">EJ512*CELL("contents",$Q512)</f>
        <v>0</v>
      </c>
      <c r="EN512" s="53" cm="1">
        <f t="array" aca="1" ref="EN512" ca="1">EK512*CELL("contents",$Q512)</f>
        <v>0</v>
      </c>
      <c r="EO512" s="68">
        <f t="shared" si="1118"/>
        <v>5497.3044000000009</v>
      </c>
      <c r="EP512" s="2">
        <v>1</v>
      </c>
      <c r="EQ512" s="2">
        <f t="shared" ref="EQ512:ET512" si="1188">EP512*1.0215</f>
        <v>1.0215000000000001</v>
      </c>
      <c r="ER512" s="2">
        <f t="shared" si="1188"/>
        <v>1.0434622500000001</v>
      </c>
      <c r="ES512" s="2">
        <f t="shared" si="1188"/>
        <v>1.0658966883750003</v>
      </c>
      <c r="ET512" s="2">
        <f t="shared" si="1188"/>
        <v>1.0888134671750629</v>
      </c>
      <c r="EU512" s="69">
        <f t="shared" si="1076"/>
        <v>3546.6480000000001</v>
      </c>
      <c r="EV512" s="69">
        <f t="shared" si="1168"/>
        <v>0</v>
      </c>
      <c r="EW512" s="69">
        <f t="shared" si="1077"/>
        <v>0</v>
      </c>
      <c r="EX512" s="69">
        <f t="shared" si="1078"/>
        <v>0</v>
      </c>
      <c r="EY512" s="69">
        <f t="shared" si="1114"/>
        <v>0</v>
      </c>
      <c r="EZ512" s="69">
        <f t="shared" si="1110"/>
        <v>0</v>
      </c>
      <c r="FA512" s="69">
        <f t="shared" si="1111"/>
        <v>0</v>
      </c>
      <c r="FB512" s="69">
        <f t="shared" si="1112"/>
        <v>0</v>
      </c>
      <c r="FC512" t="s">
        <v>1539</v>
      </c>
    </row>
    <row r="513" spans="1:159" x14ac:dyDescent="0.25">
      <c r="A513" s="2">
        <v>1.4</v>
      </c>
      <c r="B513" s="73" t="s">
        <v>1218</v>
      </c>
      <c r="C513" s="61" t="s">
        <v>1208</v>
      </c>
      <c r="D513" s="62" t="s">
        <v>1219</v>
      </c>
      <c r="E513" s="63" t="s">
        <v>1219</v>
      </c>
      <c r="F513" s="2" t="s">
        <v>1215</v>
      </c>
      <c r="G513" s="61" t="s">
        <v>151</v>
      </c>
      <c r="H513" s="64" t="s">
        <v>163</v>
      </c>
      <c r="I513" s="61" t="s">
        <v>269</v>
      </c>
      <c r="J513" s="65" t="s">
        <v>1139</v>
      </c>
      <c r="K513" s="75">
        <v>47</v>
      </c>
      <c r="L513" s="79">
        <v>46.67</v>
      </c>
      <c r="M513" s="57">
        <v>0</v>
      </c>
      <c r="N513" s="85">
        <v>0.55000000000000004</v>
      </c>
      <c r="O513" s="64" t="s">
        <v>155</v>
      </c>
      <c r="P513" s="2" t="s">
        <v>173</v>
      </c>
      <c r="Q513" s="200">
        <f>VLOOKUP(P513,Contingencies!$A$2:$D$7,4,FALSE)</f>
        <v>0.125</v>
      </c>
      <c r="R513" s="53">
        <f t="shared" si="1038"/>
        <v>520.91392500000006</v>
      </c>
      <c r="S513" s="67">
        <f t="shared" si="1079"/>
        <v>286.50265875000008</v>
      </c>
      <c r="T513" s="61"/>
      <c r="U513" s="2"/>
      <c r="V513" s="2"/>
      <c r="W513" s="2"/>
      <c r="X513" s="61"/>
      <c r="Y513" s="61">
        <v>56</v>
      </c>
      <c r="Z513" s="2"/>
      <c r="AA513" s="2"/>
      <c r="AB513" s="2"/>
      <c r="AC513" s="2"/>
      <c r="AD513" s="2"/>
      <c r="AE513" s="2"/>
      <c r="AF513" s="2"/>
      <c r="AG513" s="2">
        <f t="shared" si="1080"/>
        <v>56</v>
      </c>
      <c r="AH513" s="51">
        <f t="shared" si="1091"/>
        <v>0.37333333333333329</v>
      </c>
      <c r="AI513" s="66">
        <f t="shared" si="1039"/>
        <v>0</v>
      </c>
      <c r="AJ513" s="66">
        <f t="shared" si="1040"/>
        <v>0</v>
      </c>
      <c r="AK513" s="66">
        <f t="shared" si="1041"/>
        <v>0</v>
      </c>
      <c r="AL513" s="66">
        <f t="shared" si="1042"/>
        <v>0</v>
      </c>
      <c r="AM513" s="66">
        <f t="shared" si="1043"/>
        <v>2688.5880000000002</v>
      </c>
      <c r="AN513" s="66">
        <f t="shared" si="1044"/>
        <v>0</v>
      </c>
      <c r="AO513" s="66">
        <f t="shared" si="1045"/>
        <v>0</v>
      </c>
      <c r="AP513" s="66">
        <f t="shared" si="1046"/>
        <v>0</v>
      </c>
      <c r="AQ513" s="66">
        <f t="shared" si="1047"/>
        <v>0</v>
      </c>
      <c r="AR513" s="66">
        <f t="shared" si="1048"/>
        <v>0</v>
      </c>
      <c r="AS513" s="66">
        <f t="shared" si="1049"/>
        <v>0</v>
      </c>
      <c r="AT513" s="66">
        <f t="shared" si="1050"/>
        <v>0</v>
      </c>
      <c r="AU513" s="67">
        <f t="shared" si="1092"/>
        <v>2688.5880000000002</v>
      </c>
      <c r="AV513" s="67">
        <f t="shared" si="1159"/>
        <v>1478.7234000000003</v>
      </c>
      <c r="AW513" s="67">
        <f t="shared" si="1160"/>
        <v>4167.3114000000005</v>
      </c>
      <c r="AX513" s="53" cm="1">
        <f t="array" aca="1" ref="AX513" ca="1">AU513*CELL("contents",$Q513)</f>
        <v>336.07350000000002</v>
      </c>
      <c r="AY513" s="53" cm="1">
        <f t="array" aca="1" ref="AY513" ca="1">AV513*CELL("contents",$Q513)</f>
        <v>184.84042500000004</v>
      </c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>
        <f t="shared" si="1094"/>
        <v>0</v>
      </c>
      <c r="BM513" s="51">
        <f t="shared" si="1095"/>
        <v>0</v>
      </c>
      <c r="BN513" s="66">
        <f t="shared" si="1051"/>
        <v>0</v>
      </c>
      <c r="BO513" s="66">
        <f t="shared" si="1052"/>
        <v>0</v>
      </c>
      <c r="BP513" s="66">
        <f t="shared" si="1053"/>
        <v>0</v>
      </c>
      <c r="BQ513" s="66">
        <f t="shared" si="1054"/>
        <v>0</v>
      </c>
      <c r="BR513" s="66">
        <f t="shared" si="1055"/>
        <v>0</v>
      </c>
      <c r="BS513" s="66">
        <f t="shared" si="1056"/>
        <v>0</v>
      </c>
      <c r="BT513" s="66">
        <f t="shared" si="1057"/>
        <v>0</v>
      </c>
      <c r="BU513" s="66">
        <f t="shared" si="1058"/>
        <v>0</v>
      </c>
      <c r="BV513" s="66">
        <f t="shared" si="1059"/>
        <v>0</v>
      </c>
      <c r="BW513" s="66">
        <f t="shared" si="1060"/>
        <v>0</v>
      </c>
      <c r="BX513" s="66">
        <f t="shared" si="1061"/>
        <v>0</v>
      </c>
      <c r="BY513" s="66">
        <f t="shared" si="1062"/>
        <v>0</v>
      </c>
      <c r="BZ513" s="67">
        <f t="shared" si="1096"/>
        <v>0</v>
      </c>
      <c r="CA513" s="67">
        <f t="shared" si="1161"/>
        <v>0</v>
      </c>
      <c r="CB513" s="67">
        <f t="shared" si="1162"/>
        <v>0</v>
      </c>
      <c r="CC513" s="53" cm="1">
        <f t="array" aca="1" ref="CC513" ca="1">BZ513*CELL("contents",$Q513)</f>
        <v>0</v>
      </c>
      <c r="CD513" s="53" cm="1">
        <f t="array" aca="1" ref="CD513" ca="1">CA513*CELL("contents",$Q513)</f>
        <v>0</v>
      </c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>
        <f t="shared" si="1099"/>
        <v>0</v>
      </c>
      <c r="CR513" s="51">
        <f t="shared" si="1100"/>
        <v>0</v>
      </c>
      <c r="CS513" s="66">
        <f t="shared" si="1117"/>
        <v>0</v>
      </c>
      <c r="CT513" s="66">
        <f t="shared" si="1122"/>
        <v>0</v>
      </c>
      <c r="CU513" s="66">
        <f t="shared" si="1123"/>
        <v>0</v>
      </c>
      <c r="CV513" s="66">
        <f t="shared" si="1124"/>
        <v>0</v>
      </c>
      <c r="CW513" s="66">
        <f t="shared" si="1125"/>
        <v>0</v>
      </c>
      <c r="CX513" s="66">
        <f t="shared" si="1126"/>
        <v>0</v>
      </c>
      <c r="CY513" s="66">
        <f t="shared" si="1127"/>
        <v>0</v>
      </c>
      <c r="CZ513" s="66">
        <f t="shared" si="1128"/>
        <v>0</v>
      </c>
      <c r="DA513" s="66">
        <f t="shared" si="1129"/>
        <v>0</v>
      </c>
      <c r="DB513" s="66">
        <f t="shared" si="1130"/>
        <v>0</v>
      </c>
      <c r="DC513" s="66">
        <f t="shared" si="1131"/>
        <v>0</v>
      </c>
      <c r="DD513" s="66">
        <f t="shared" si="1132"/>
        <v>0</v>
      </c>
      <c r="DE513" s="67">
        <f t="shared" si="1101"/>
        <v>0</v>
      </c>
      <c r="DF513" s="67">
        <f t="shared" si="1163"/>
        <v>0</v>
      </c>
      <c r="DG513" s="67">
        <f t="shared" si="1164"/>
        <v>0</v>
      </c>
      <c r="DH513" s="53" cm="1">
        <f t="array" aca="1" ref="DH513" ca="1">DE513*CELL("contents",$Q513)</f>
        <v>0</v>
      </c>
      <c r="DI513" s="53" cm="1">
        <f t="array" aca="1" ref="DI513" ca="1">DF513*CELL("contents",$Q513)</f>
        <v>0</v>
      </c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>
        <f t="shared" si="1104"/>
        <v>0</v>
      </c>
      <c r="DW513" s="51">
        <f t="shared" si="1105"/>
        <v>0</v>
      </c>
      <c r="DX513" s="66">
        <f t="shared" si="1063"/>
        <v>0</v>
      </c>
      <c r="DY513" s="66">
        <f t="shared" si="1064"/>
        <v>0</v>
      </c>
      <c r="DZ513" s="66">
        <f t="shared" si="1065"/>
        <v>0</v>
      </c>
      <c r="EA513" s="66">
        <f t="shared" si="1066"/>
        <v>0</v>
      </c>
      <c r="EB513" s="66">
        <f t="shared" si="1067"/>
        <v>0</v>
      </c>
      <c r="EC513" s="66">
        <f t="shared" si="1068"/>
        <v>0</v>
      </c>
      <c r="ED513" s="66">
        <f t="shared" si="1069"/>
        <v>0</v>
      </c>
      <c r="EE513" s="66">
        <f t="shared" si="1070"/>
        <v>0</v>
      </c>
      <c r="EF513" s="66">
        <f t="shared" si="1071"/>
        <v>0</v>
      </c>
      <c r="EG513" s="66">
        <f t="shared" si="1072"/>
        <v>0</v>
      </c>
      <c r="EH513" s="66">
        <f t="shared" si="1073"/>
        <v>0</v>
      </c>
      <c r="EI513" s="66">
        <f t="shared" si="1074"/>
        <v>0</v>
      </c>
      <c r="EJ513" s="67">
        <f t="shared" si="1106"/>
        <v>0</v>
      </c>
      <c r="EK513" s="67">
        <f t="shared" si="1165"/>
        <v>0</v>
      </c>
      <c r="EL513" s="67">
        <f t="shared" si="1166"/>
        <v>0</v>
      </c>
      <c r="EM513" s="53" cm="1">
        <f t="array" aca="1" ref="EM513" ca="1">EJ513*CELL("contents",$Q513)</f>
        <v>0</v>
      </c>
      <c r="EN513" s="53" cm="1">
        <f t="array" aca="1" ref="EN513" ca="1">EK513*CELL("contents",$Q513)</f>
        <v>0</v>
      </c>
      <c r="EO513" s="68">
        <f t="shared" si="1118"/>
        <v>4167.3114000000005</v>
      </c>
      <c r="EP513" s="2">
        <v>1</v>
      </c>
      <c r="EQ513" s="2">
        <f t="shared" ref="EQ513:ET513" si="1189">EP513*1.0215</f>
        <v>1.0215000000000001</v>
      </c>
      <c r="ER513" s="2">
        <f t="shared" si="1189"/>
        <v>1.0434622500000001</v>
      </c>
      <c r="ES513" s="2">
        <f t="shared" si="1189"/>
        <v>1.0658966883750003</v>
      </c>
      <c r="ET513" s="2">
        <f t="shared" si="1189"/>
        <v>1.0888134671750629</v>
      </c>
      <c r="EU513" s="69">
        <f t="shared" si="1076"/>
        <v>2688.5880000000002</v>
      </c>
      <c r="EV513" s="69">
        <f t="shared" si="1168"/>
        <v>0</v>
      </c>
      <c r="EW513" s="69">
        <f t="shared" si="1077"/>
        <v>0</v>
      </c>
      <c r="EX513" s="69">
        <f t="shared" si="1078"/>
        <v>0</v>
      </c>
      <c r="EY513" s="69">
        <f t="shared" si="1114"/>
        <v>0</v>
      </c>
      <c r="EZ513" s="69">
        <f t="shared" si="1110"/>
        <v>0</v>
      </c>
      <c r="FA513" s="69">
        <f t="shared" si="1111"/>
        <v>0</v>
      </c>
      <c r="FB513" s="69">
        <f t="shared" si="1112"/>
        <v>0</v>
      </c>
      <c r="FC513" t="s">
        <v>1539</v>
      </c>
    </row>
    <row r="514" spans="1:159" x14ac:dyDescent="0.25">
      <c r="A514" s="2">
        <v>1.4</v>
      </c>
      <c r="B514" s="73" t="s">
        <v>1220</v>
      </c>
      <c r="C514" s="61" t="s">
        <v>1208</v>
      </c>
      <c r="D514" s="62" t="s">
        <v>1221</v>
      </c>
      <c r="E514" s="63" t="s">
        <v>1221</v>
      </c>
      <c r="F514" s="2" t="s">
        <v>1211</v>
      </c>
      <c r="G514" s="61" t="s">
        <v>151</v>
      </c>
      <c r="H514" s="64" t="s">
        <v>152</v>
      </c>
      <c r="I514" s="61" t="s">
        <v>159</v>
      </c>
      <c r="J514" s="65" t="s">
        <v>1139</v>
      </c>
      <c r="K514" s="75">
        <v>62</v>
      </c>
      <c r="L514" s="79">
        <v>62</v>
      </c>
      <c r="M514" s="57">
        <v>0</v>
      </c>
      <c r="N514" s="85">
        <v>0.55000000000000004</v>
      </c>
      <c r="O514" s="64" t="s">
        <v>155</v>
      </c>
      <c r="P514" s="2" t="s">
        <v>156</v>
      </c>
      <c r="Q514" s="200">
        <f>VLOOKUP(P514,Contingencies!$A$2:$D$7,4,FALSE)</f>
        <v>0.09</v>
      </c>
      <c r="R514" s="53">
        <f t="shared" ref="R514:R545" si="1190">Q514*EO514</f>
        <v>424.07776800000005</v>
      </c>
      <c r="S514" s="67">
        <f t="shared" si="1079"/>
        <v>233.24277240000004</v>
      </c>
      <c r="T514" s="61"/>
      <c r="U514" s="2"/>
      <c r="V514" s="2"/>
      <c r="W514" s="2"/>
      <c r="X514" s="2"/>
      <c r="Y514" s="61">
        <v>16</v>
      </c>
      <c r="Z514" s="61">
        <v>16</v>
      </c>
      <c r="AA514" s="61">
        <v>16</v>
      </c>
      <c r="AB514" s="2"/>
      <c r="AC514" s="2"/>
      <c r="AD514" s="2"/>
      <c r="AE514" s="2"/>
      <c r="AF514" s="2"/>
      <c r="AG514" s="2">
        <f t="shared" si="1080"/>
        <v>48</v>
      </c>
      <c r="AH514" s="51">
        <f t="shared" si="1091"/>
        <v>0.32</v>
      </c>
      <c r="AI514" s="66">
        <f t="shared" ref="AI514:AI577" si="1191">IF($G514="Labor Hours",U514*$K514*(1+$M514)*$EQ514,U514)</f>
        <v>0</v>
      </c>
      <c r="AJ514" s="66">
        <f t="shared" ref="AJ514:AJ577" si="1192">IF($G514="Labor Hours",V514*$K514*(1+$M514)*$EQ514,V514)</f>
        <v>0</v>
      </c>
      <c r="AK514" s="66">
        <f t="shared" ref="AK514:AK577" si="1193">IF($G514="Labor Hours",W514*$K514*(1+$M514)*$EQ514,W514)</f>
        <v>0</v>
      </c>
      <c r="AL514" s="66">
        <f t="shared" ref="AL514:AL577" si="1194">IF($G514="Labor Hours",X514*$K514*(1+$M514)*$EQ514,X514)</f>
        <v>0</v>
      </c>
      <c r="AM514" s="66">
        <f t="shared" ref="AM514:AM577" si="1195">IF($G514="Labor Hours",Y514*$K514*(1+$M514)*$EQ514,Y514)</f>
        <v>1013.3280000000001</v>
      </c>
      <c r="AN514" s="66">
        <f t="shared" ref="AN514:AN577" si="1196">IF($G514="Labor Hours",Z514*$K514*(1+$M514)*$EQ514,Z514)</f>
        <v>1013.3280000000001</v>
      </c>
      <c r="AO514" s="66">
        <f t="shared" ref="AO514:AO577" si="1197">IF($G514="Labor Hours",AA514*$K514*(1+$M514)*$EQ514,AA514)</f>
        <v>1013.3280000000001</v>
      </c>
      <c r="AP514" s="66">
        <f t="shared" ref="AP514:AP577" si="1198">IF($G514="Labor Hours",AB514*$K514*(1+$M514)*$EQ514,AB514)</f>
        <v>0</v>
      </c>
      <c r="AQ514" s="66">
        <f t="shared" ref="AQ514:AQ577" si="1199">IF($G514="Labor Hours",AC514*$K514*(1+$M514)*$EQ514,AC514)</f>
        <v>0</v>
      </c>
      <c r="AR514" s="66">
        <f t="shared" ref="AR514:AR577" si="1200">IF($G514="Labor Hours",AD514*$K514*(1+$M514)*$EQ514,AD514)</f>
        <v>0</v>
      </c>
      <c r="AS514" s="66">
        <f t="shared" ref="AS514:AS577" si="1201">IF($G514="Labor Hours",AE514*$K514*(1+$M514)*$EQ514,AE514)</f>
        <v>0</v>
      </c>
      <c r="AT514" s="66">
        <f t="shared" ref="AT514:AT577" si="1202">IF($G514="Labor Hours",AF514*$K514*(1+$M514)*$EQ514,AF514)</f>
        <v>0</v>
      </c>
      <c r="AU514" s="67">
        <f t="shared" si="1092"/>
        <v>3039.9840000000004</v>
      </c>
      <c r="AV514" s="67">
        <f t="shared" si="1159"/>
        <v>1671.9912000000004</v>
      </c>
      <c r="AW514" s="67">
        <f t="shared" si="1160"/>
        <v>4711.9752000000008</v>
      </c>
      <c r="AX514" s="53" cm="1">
        <f t="array" aca="1" ref="AX514" ca="1">AU514*CELL("contents",$Q514)</f>
        <v>273.59856000000002</v>
      </c>
      <c r="AY514" s="53" cm="1">
        <f t="array" aca="1" ref="AY514" ca="1">AV514*CELL("contents",$Q514)</f>
        <v>150.47920800000003</v>
      </c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>
        <f t="shared" si="1094"/>
        <v>0</v>
      </c>
      <c r="BM514" s="51">
        <f t="shared" si="1095"/>
        <v>0</v>
      </c>
      <c r="BN514" s="66">
        <f t="shared" ref="BN514:BN577" si="1203">IF($G514="Labor Hours",AZ514*$K514*(1+$M514)*$ER514,AZ514)</f>
        <v>0</v>
      </c>
      <c r="BO514" s="66">
        <f t="shared" ref="BO514:BO577" si="1204">IF($G514="Labor Hours",BA514*$K514*(1+$M514)*$ER514,BA514)</f>
        <v>0</v>
      </c>
      <c r="BP514" s="66">
        <f t="shared" ref="BP514:BP577" si="1205">IF($G514="Labor Hours",BB514*$K514*(1+$M514)*$ER514,BB514)</f>
        <v>0</v>
      </c>
      <c r="BQ514" s="66">
        <f t="shared" ref="BQ514:BQ577" si="1206">IF($G514="Labor Hours",BC514*$K514*(1+$M514)*$ER514,BC514)</f>
        <v>0</v>
      </c>
      <c r="BR514" s="66">
        <f t="shared" ref="BR514:BR577" si="1207">IF($G514="Labor Hours",BD514*$K514*(1+$M514)*$ER514,BD514)</f>
        <v>0</v>
      </c>
      <c r="BS514" s="66">
        <f t="shared" ref="BS514:BS577" si="1208">IF($G514="Labor Hours",BE514*$K514*(1+$M514)*$ER514,BE514)</f>
        <v>0</v>
      </c>
      <c r="BT514" s="66">
        <f t="shared" ref="BT514:BT577" si="1209">IF($G514="Labor Hours",BF514*$K514*(1+$M514)*$ER514,BF514)</f>
        <v>0</v>
      </c>
      <c r="BU514" s="66">
        <f t="shared" ref="BU514:BU577" si="1210">IF($G514="Labor Hours",BG514*$K514*(1+$M514)*$ER514,BG514)</f>
        <v>0</v>
      </c>
      <c r="BV514" s="66">
        <f t="shared" ref="BV514:BV577" si="1211">IF($G514="Labor Hours",BH514*$K514*(1+$M514)*$ER514,BH514)</f>
        <v>0</v>
      </c>
      <c r="BW514" s="66">
        <f t="shared" ref="BW514:BW577" si="1212">IF($G514="Labor Hours",BI514*$K514*(1+$M514)*$ER514,BI514)</f>
        <v>0</v>
      </c>
      <c r="BX514" s="66">
        <f t="shared" ref="BX514:BX577" si="1213">IF($G514="Labor Hours",BJ514*$K514*(1+$M514)*$ER514,BJ514)</f>
        <v>0</v>
      </c>
      <c r="BY514" s="66">
        <f t="shared" ref="BY514:BY577" si="1214">IF($G514="Labor Hours",BK514*$K514*(1+$M514)*$ER514,BK514)</f>
        <v>0</v>
      </c>
      <c r="BZ514" s="67">
        <f t="shared" si="1096"/>
        <v>0</v>
      </c>
      <c r="CA514" s="67">
        <f t="shared" si="1161"/>
        <v>0</v>
      </c>
      <c r="CB514" s="67">
        <f t="shared" si="1162"/>
        <v>0</v>
      </c>
      <c r="CC514" s="53" cm="1">
        <f t="array" aca="1" ref="CC514" ca="1">BZ514*CELL("contents",$Q514)</f>
        <v>0</v>
      </c>
      <c r="CD514" s="53" cm="1">
        <f t="array" aca="1" ref="CD514" ca="1">CA514*CELL("contents",$Q514)</f>
        <v>0</v>
      </c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>
        <f t="shared" si="1099"/>
        <v>0</v>
      </c>
      <c r="CR514" s="51">
        <f t="shared" si="1100"/>
        <v>0</v>
      </c>
      <c r="CS514" s="66">
        <f t="shared" si="1117"/>
        <v>0</v>
      </c>
      <c r="CT514" s="66">
        <f t="shared" si="1122"/>
        <v>0</v>
      </c>
      <c r="CU514" s="66">
        <f t="shared" si="1123"/>
        <v>0</v>
      </c>
      <c r="CV514" s="66">
        <f t="shared" si="1124"/>
        <v>0</v>
      </c>
      <c r="CW514" s="66">
        <f t="shared" si="1125"/>
        <v>0</v>
      </c>
      <c r="CX514" s="66">
        <f t="shared" si="1126"/>
        <v>0</v>
      </c>
      <c r="CY514" s="66">
        <f t="shared" si="1127"/>
        <v>0</v>
      </c>
      <c r="CZ514" s="66">
        <f t="shared" si="1128"/>
        <v>0</v>
      </c>
      <c r="DA514" s="66">
        <f t="shared" si="1129"/>
        <v>0</v>
      </c>
      <c r="DB514" s="66">
        <f t="shared" si="1130"/>
        <v>0</v>
      </c>
      <c r="DC514" s="66">
        <f t="shared" si="1131"/>
        <v>0</v>
      </c>
      <c r="DD514" s="66">
        <f t="shared" si="1132"/>
        <v>0</v>
      </c>
      <c r="DE514" s="67">
        <f t="shared" si="1101"/>
        <v>0</v>
      </c>
      <c r="DF514" s="67">
        <f t="shared" si="1163"/>
        <v>0</v>
      </c>
      <c r="DG514" s="67">
        <f t="shared" si="1164"/>
        <v>0</v>
      </c>
      <c r="DH514" s="53" cm="1">
        <f t="array" aca="1" ref="DH514" ca="1">DE514*CELL("contents",$Q514)</f>
        <v>0</v>
      </c>
      <c r="DI514" s="53" cm="1">
        <f t="array" aca="1" ref="DI514" ca="1">DF514*CELL("contents",$Q514)</f>
        <v>0</v>
      </c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>
        <f t="shared" si="1104"/>
        <v>0</v>
      </c>
      <c r="DW514" s="51">
        <f t="shared" si="1105"/>
        <v>0</v>
      </c>
      <c r="DX514" s="66">
        <f t="shared" ref="DX514:DX577" si="1215">IF($G514="Labor Hours",DJ514*$K514*(1+$M514)*$ET514,DJ514)</f>
        <v>0</v>
      </c>
      <c r="DY514" s="66">
        <f t="shared" ref="DY514:DY577" si="1216">IF($G514="Labor Hours",DK514*$K514*(1+$M514)*$ET514,DK514)</f>
        <v>0</v>
      </c>
      <c r="DZ514" s="66">
        <f t="shared" ref="DZ514:DZ577" si="1217">IF($G514="Labor Hours",DL514*$K514*(1+$M514)*$ET514,DL514)</f>
        <v>0</v>
      </c>
      <c r="EA514" s="66">
        <f t="shared" ref="EA514:EA577" si="1218">IF($G514="Labor Hours",DM514*$K514*(1+$M514)*$ET514,DM514)</f>
        <v>0</v>
      </c>
      <c r="EB514" s="66">
        <f t="shared" ref="EB514:EB577" si="1219">IF($G514="Labor Hours",DN514*$K514*(1+$M514)*$ET514,DN514)</f>
        <v>0</v>
      </c>
      <c r="EC514" s="66">
        <f t="shared" ref="EC514:EC577" si="1220">IF($G514="Labor Hours",DO514*$K514*(1+$M514)*$ET514,DO514)</f>
        <v>0</v>
      </c>
      <c r="ED514" s="66">
        <f t="shared" ref="ED514:ED577" si="1221">IF($G514="Labor Hours",DP514*$K514*(1+$M514)*$ET514,DP514)</f>
        <v>0</v>
      </c>
      <c r="EE514" s="66">
        <f t="shared" ref="EE514:EE577" si="1222">IF($G514="Labor Hours",DQ514*$K514*(1+$M514)*$ET514,DQ514)</f>
        <v>0</v>
      </c>
      <c r="EF514" s="66">
        <f t="shared" ref="EF514:EF577" si="1223">IF($G514="Labor Hours",DR514*$K514*(1+$M514)*$ET514,DR514)</f>
        <v>0</v>
      </c>
      <c r="EG514" s="66">
        <f t="shared" ref="EG514:EG577" si="1224">IF($G514="Labor Hours",DS514*$K514*(1+$M514)*$ET514,DS514)</f>
        <v>0</v>
      </c>
      <c r="EH514" s="66">
        <f t="shared" ref="EH514:EH577" si="1225">IF($G514="Labor Hours",DT514*$K514*(1+$M514)*$ET514,DT514)</f>
        <v>0</v>
      </c>
      <c r="EI514" s="66">
        <f t="shared" ref="EI514:EI577" si="1226">IF($G514="Labor Hours",DU514*$K514*(1+$M514)*$ET514,DU514)</f>
        <v>0</v>
      </c>
      <c r="EJ514" s="67">
        <f t="shared" si="1106"/>
        <v>0</v>
      </c>
      <c r="EK514" s="67">
        <f t="shared" si="1165"/>
        <v>0</v>
      </c>
      <c r="EL514" s="67">
        <f t="shared" si="1166"/>
        <v>0</v>
      </c>
      <c r="EM514" s="53" cm="1">
        <f t="array" aca="1" ref="EM514" ca="1">EJ514*CELL("contents",$Q514)</f>
        <v>0</v>
      </c>
      <c r="EN514" s="53" cm="1">
        <f t="array" aca="1" ref="EN514" ca="1">EK514*CELL("contents",$Q514)</f>
        <v>0</v>
      </c>
      <c r="EO514" s="68">
        <f t="shared" si="1118"/>
        <v>4711.9752000000008</v>
      </c>
      <c r="EP514" s="2">
        <v>1</v>
      </c>
      <c r="EQ514" s="2">
        <f t="shared" ref="EQ514:ET514" si="1227">EP514*1.0215</f>
        <v>1.0215000000000001</v>
      </c>
      <c r="ER514" s="2">
        <f t="shared" si="1227"/>
        <v>1.0434622500000001</v>
      </c>
      <c r="ES514" s="2">
        <f t="shared" si="1227"/>
        <v>1.0658966883750003</v>
      </c>
      <c r="ET514" s="2">
        <f t="shared" si="1227"/>
        <v>1.0888134671750629</v>
      </c>
      <c r="EU514" s="69">
        <f t="shared" ref="EU514:EU577" si="1228">IF($G514="Labor Hours",$K514*$AG514*EQ514,0)</f>
        <v>3039.9840000000004</v>
      </c>
      <c r="EV514" s="69">
        <f t="shared" si="1168"/>
        <v>0</v>
      </c>
      <c r="EW514" s="69">
        <f t="shared" ref="EW514:EW577" si="1229">IF($G514="Labor Hours",$K514*$CQ514*ES514,0)</f>
        <v>0</v>
      </c>
      <c r="EX514" s="69">
        <f t="shared" ref="EX514:EX577" si="1230">IF($G514="Labor Hours",$K514*$DV514*ET514,0)</f>
        <v>0</v>
      </c>
      <c r="EY514" s="69">
        <f t="shared" si="1114"/>
        <v>0</v>
      </c>
      <c r="EZ514" s="69">
        <f t="shared" si="1110"/>
        <v>0</v>
      </c>
      <c r="FA514" s="69">
        <f t="shared" si="1111"/>
        <v>0</v>
      </c>
      <c r="FB514" s="69">
        <f t="shared" si="1112"/>
        <v>0</v>
      </c>
      <c r="FC514" t="s">
        <v>1539</v>
      </c>
    </row>
    <row r="515" spans="1:159" ht="25.5" x14ac:dyDescent="0.25">
      <c r="A515" s="2">
        <v>1.4</v>
      </c>
      <c r="B515" s="73" t="s">
        <v>1222</v>
      </c>
      <c r="C515" s="61" t="s">
        <v>1208</v>
      </c>
      <c r="D515" s="62" t="s">
        <v>1223</v>
      </c>
      <c r="E515" s="63" t="s">
        <v>1224</v>
      </c>
      <c r="F515" s="2" t="s">
        <v>1211</v>
      </c>
      <c r="G515" s="61" t="s">
        <v>151</v>
      </c>
      <c r="H515" s="64" t="s">
        <v>163</v>
      </c>
      <c r="I515" s="61" t="s">
        <v>159</v>
      </c>
      <c r="J515" s="65" t="s">
        <v>1139</v>
      </c>
      <c r="K515" s="75">
        <v>62</v>
      </c>
      <c r="L515" s="79">
        <v>62</v>
      </c>
      <c r="M515" s="57">
        <v>0</v>
      </c>
      <c r="N515" s="85">
        <v>0.55000000000000004</v>
      </c>
      <c r="O515" s="64" t="s">
        <v>155</v>
      </c>
      <c r="P515" s="2" t="s">
        <v>352</v>
      </c>
      <c r="Q515" s="200">
        <f>VLOOKUP(P515,Contingencies!$A$2:$D$7,4,FALSE)</f>
        <v>0.2</v>
      </c>
      <c r="R515" s="53">
        <f t="shared" si="1190"/>
        <v>628.26336000000015</v>
      </c>
      <c r="S515" s="67">
        <f t="shared" ref="S515:S578" si="1231">IF($H515="CapEx",0,R515*N515)</f>
        <v>345.54484800000012</v>
      </c>
      <c r="T515" s="61"/>
      <c r="U515" s="2"/>
      <c r="V515" s="2"/>
      <c r="W515" s="2"/>
      <c r="X515" s="2"/>
      <c r="Y515" s="2"/>
      <c r="Z515" s="2"/>
      <c r="AA515" s="61">
        <v>8</v>
      </c>
      <c r="AB515" s="61">
        <v>8</v>
      </c>
      <c r="AC515" s="61">
        <v>16</v>
      </c>
      <c r="AD515" s="2"/>
      <c r="AE515" s="2"/>
      <c r="AF515" s="2"/>
      <c r="AG515" s="2">
        <f t="shared" ref="AG515:AG578" si="1232">IF(G515="Labor Hours",SUM(U515:AF515),0)</f>
        <v>32</v>
      </c>
      <c r="AH515" s="51">
        <f t="shared" si="1091"/>
        <v>0.21333333333333332</v>
      </c>
      <c r="AI515" s="66">
        <f t="shared" si="1191"/>
        <v>0</v>
      </c>
      <c r="AJ515" s="66">
        <f t="shared" si="1192"/>
        <v>0</v>
      </c>
      <c r="AK515" s="66">
        <f t="shared" si="1193"/>
        <v>0</v>
      </c>
      <c r="AL515" s="66">
        <f t="shared" si="1194"/>
        <v>0</v>
      </c>
      <c r="AM515" s="66">
        <f t="shared" si="1195"/>
        <v>0</v>
      </c>
      <c r="AN515" s="66">
        <f t="shared" si="1196"/>
        <v>0</v>
      </c>
      <c r="AO515" s="66">
        <f t="shared" si="1197"/>
        <v>506.66400000000004</v>
      </c>
      <c r="AP515" s="66">
        <f t="shared" si="1198"/>
        <v>506.66400000000004</v>
      </c>
      <c r="AQ515" s="66">
        <f t="shared" si="1199"/>
        <v>1013.3280000000001</v>
      </c>
      <c r="AR515" s="66">
        <f t="shared" si="1200"/>
        <v>0</v>
      </c>
      <c r="AS515" s="66">
        <f t="shared" si="1201"/>
        <v>0</v>
      </c>
      <c r="AT515" s="66">
        <f t="shared" si="1202"/>
        <v>0</v>
      </c>
      <c r="AU515" s="67">
        <f t="shared" si="1092"/>
        <v>2026.6560000000002</v>
      </c>
      <c r="AV515" s="67">
        <f t="shared" si="1159"/>
        <v>1114.6608000000001</v>
      </c>
      <c r="AW515" s="67">
        <f t="shared" si="1160"/>
        <v>3141.3168000000005</v>
      </c>
      <c r="AX515" s="53" cm="1">
        <f t="array" aca="1" ref="AX515" ca="1">AU515*CELL("contents",$Q515)</f>
        <v>405.33120000000008</v>
      </c>
      <c r="AY515" s="53" cm="1">
        <f t="array" aca="1" ref="AY515" ca="1">AV515*CELL("contents",$Q515)</f>
        <v>222.93216000000004</v>
      </c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>
        <f t="shared" si="1094"/>
        <v>0</v>
      </c>
      <c r="BM515" s="51">
        <f t="shared" si="1095"/>
        <v>0</v>
      </c>
      <c r="BN515" s="66">
        <f t="shared" si="1203"/>
        <v>0</v>
      </c>
      <c r="BO515" s="66">
        <f t="shared" si="1204"/>
        <v>0</v>
      </c>
      <c r="BP515" s="66">
        <f t="shared" si="1205"/>
        <v>0</v>
      </c>
      <c r="BQ515" s="66">
        <f t="shared" si="1206"/>
        <v>0</v>
      </c>
      <c r="BR515" s="66">
        <f t="shared" si="1207"/>
        <v>0</v>
      </c>
      <c r="BS515" s="66">
        <f t="shared" si="1208"/>
        <v>0</v>
      </c>
      <c r="BT515" s="66">
        <f t="shared" si="1209"/>
        <v>0</v>
      </c>
      <c r="BU515" s="66">
        <f t="shared" si="1210"/>
        <v>0</v>
      </c>
      <c r="BV515" s="66">
        <f t="shared" si="1211"/>
        <v>0</v>
      </c>
      <c r="BW515" s="66">
        <f t="shared" si="1212"/>
        <v>0</v>
      </c>
      <c r="BX515" s="66">
        <f t="shared" si="1213"/>
        <v>0</v>
      </c>
      <c r="BY515" s="66">
        <f t="shared" si="1214"/>
        <v>0</v>
      </c>
      <c r="BZ515" s="67">
        <f t="shared" si="1096"/>
        <v>0</v>
      </c>
      <c r="CA515" s="67">
        <f t="shared" si="1161"/>
        <v>0</v>
      </c>
      <c r="CB515" s="67">
        <f t="shared" si="1162"/>
        <v>0</v>
      </c>
      <c r="CC515" s="53" cm="1">
        <f t="array" aca="1" ref="CC515" ca="1">BZ515*CELL("contents",$Q515)</f>
        <v>0</v>
      </c>
      <c r="CD515" s="53" cm="1">
        <f t="array" aca="1" ref="CD515" ca="1">CA515*CELL("contents",$Q515)</f>
        <v>0</v>
      </c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>
        <f t="shared" si="1099"/>
        <v>0</v>
      </c>
      <c r="CR515" s="51">
        <f t="shared" si="1100"/>
        <v>0</v>
      </c>
      <c r="CS515" s="66">
        <f t="shared" si="1117"/>
        <v>0</v>
      </c>
      <c r="CT515" s="66">
        <f t="shared" si="1122"/>
        <v>0</v>
      </c>
      <c r="CU515" s="66">
        <f t="shared" si="1123"/>
        <v>0</v>
      </c>
      <c r="CV515" s="66">
        <f t="shared" si="1124"/>
        <v>0</v>
      </c>
      <c r="CW515" s="66">
        <f t="shared" si="1125"/>
        <v>0</v>
      </c>
      <c r="CX515" s="66">
        <f t="shared" si="1126"/>
        <v>0</v>
      </c>
      <c r="CY515" s="66">
        <f t="shared" si="1127"/>
        <v>0</v>
      </c>
      <c r="CZ515" s="66">
        <f t="shared" si="1128"/>
        <v>0</v>
      </c>
      <c r="DA515" s="66">
        <f t="shared" si="1129"/>
        <v>0</v>
      </c>
      <c r="DB515" s="66">
        <f t="shared" si="1130"/>
        <v>0</v>
      </c>
      <c r="DC515" s="66">
        <f t="shared" si="1131"/>
        <v>0</v>
      </c>
      <c r="DD515" s="66">
        <f t="shared" si="1132"/>
        <v>0</v>
      </c>
      <c r="DE515" s="67">
        <f t="shared" si="1101"/>
        <v>0</v>
      </c>
      <c r="DF515" s="67">
        <f t="shared" si="1163"/>
        <v>0</v>
      </c>
      <c r="DG515" s="67">
        <f t="shared" si="1164"/>
        <v>0</v>
      </c>
      <c r="DH515" s="53" cm="1">
        <f t="array" aca="1" ref="DH515" ca="1">DE515*CELL("contents",$Q515)</f>
        <v>0</v>
      </c>
      <c r="DI515" s="53" cm="1">
        <f t="array" aca="1" ref="DI515" ca="1">DF515*CELL("contents",$Q515)</f>
        <v>0</v>
      </c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>
        <f t="shared" si="1104"/>
        <v>0</v>
      </c>
      <c r="DW515" s="51">
        <f t="shared" si="1105"/>
        <v>0</v>
      </c>
      <c r="DX515" s="66">
        <f t="shared" si="1215"/>
        <v>0</v>
      </c>
      <c r="DY515" s="66">
        <f t="shared" si="1216"/>
        <v>0</v>
      </c>
      <c r="DZ515" s="66">
        <f t="shared" si="1217"/>
        <v>0</v>
      </c>
      <c r="EA515" s="66">
        <f t="shared" si="1218"/>
        <v>0</v>
      </c>
      <c r="EB515" s="66">
        <f t="shared" si="1219"/>
        <v>0</v>
      </c>
      <c r="EC515" s="66">
        <f t="shared" si="1220"/>
        <v>0</v>
      </c>
      <c r="ED515" s="66">
        <f t="shared" si="1221"/>
        <v>0</v>
      </c>
      <c r="EE515" s="66">
        <f t="shared" si="1222"/>
        <v>0</v>
      </c>
      <c r="EF515" s="66">
        <f t="shared" si="1223"/>
        <v>0</v>
      </c>
      <c r="EG515" s="66">
        <f t="shared" si="1224"/>
        <v>0</v>
      </c>
      <c r="EH515" s="66">
        <f t="shared" si="1225"/>
        <v>0</v>
      </c>
      <c r="EI515" s="66">
        <f t="shared" si="1226"/>
        <v>0</v>
      </c>
      <c r="EJ515" s="67">
        <f t="shared" si="1106"/>
        <v>0</v>
      </c>
      <c r="EK515" s="67">
        <f t="shared" si="1165"/>
        <v>0</v>
      </c>
      <c r="EL515" s="67">
        <f t="shared" si="1166"/>
        <v>0</v>
      </c>
      <c r="EM515" s="53" cm="1">
        <f t="array" aca="1" ref="EM515" ca="1">EJ515*CELL("contents",$Q515)</f>
        <v>0</v>
      </c>
      <c r="EN515" s="53" cm="1">
        <f t="array" aca="1" ref="EN515" ca="1">EK515*CELL("contents",$Q515)</f>
        <v>0</v>
      </c>
      <c r="EO515" s="68">
        <f t="shared" si="1118"/>
        <v>3141.3168000000005</v>
      </c>
      <c r="EP515" s="2">
        <v>1</v>
      </c>
      <c r="EQ515" s="2">
        <f t="shared" ref="EQ515:ET515" si="1233">EP515*1.0215</f>
        <v>1.0215000000000001</v>
      </c>
      <c r="ER515" s="2">
        <f t="shared" si="1233"/>
        <v>1.0434622500000001</v>
      </c>
      <c r="ES515" s="2">
        <f t="shared" si="1233"/>
        <v>1.0658966883750003</v>
      </c>
      <c r="ET515" s="2">
        <f t="shared" si="1233"/>
        <v>1.0888134671750629</v>
      </c>
      <c r="EU515" s="69">
        <f t="shared" si="1228"/>
        <v>2026.6560000000002</v>
      </c>
      <c r="EV515" s="69">
        <f t="shared" si="1168"/>
        <v>0</v>
      </c>
      <c r="EW515" s="69">
        <f t="shared" si="1229"/>
        <v>0</v>
      </c>
      <c r="EX515" s="69">
        <f t="shared" si="1230"/>
        <v>0</v>
      </c>
      <c r="EY515" s="69">
        <f t="shared" si="1114"/>
        <v>0</v>
      </c>
      <c r="EZ515" s="69">
        <f t="shared" si="1110"/>
        <v>0</v>
      </c>
      <c r="FA515" s="69">
        <f t="shared" si="1111"/>
        <v>0</v>
      </c>
      <c r="FB515" s="69">
        <f t="shared" si="1112"/>
        <v>0</v>
      </c>
      <c r="FC515" t="s">
        <v>1539</v>
      </c>
    </row>
    <row r="516" spans="1:159" x14ac:dyDescent="0.25">
      <c r="A516" s="2">
        <v>1.4</v>
      </c>
      <c r="B516" s="73" t="s">
        <v>1225</v>
      </c>
      <c r="C516" s="61" t="s">
        <v>1208</v>
      </c>
      <c r="D516" s="62" t="s">
        <v>1226</v>
      </c>
      <c r="E516" s="63" t="s">
        <v>1226</v>
      </c>
      <c r="F516" s="2" t="s">
        <v>1215</v>
      </c>
      <c r="G516" s="61" t="s">
        <v>151</v>
      </c>
      <c r="H516" s="64" t="s">
        <v>163</v>
      </c>
      <c r="I516" s="61" t="s">
        <v>269</v>
      </c>
      <c r="J516" s="65" t="s">
        <v>154</v>
      </c>
      <c r="K516" s="75">
        <v>47</v>
      </c>
      <c r="L516" s="79">
        <v>46.67</v>
      </c>
      <c r="M516" s="57">
        <v>0</v>
      </c>
      <c r="N516" s="85">
        <v>0.55000000000000004</v>
      </c>
      <c r="O516" s="64" t="s">
        <v>155</v>
      </c>
      <c r="P516" s="2" t="s">
        <v>1227</v>
      </c>
      <c r="Q516" s="200">
        <f>VLOOKUP(P516,Contingencies!$A$2:$D$7,4,FALSE)</f>
        <v>0.5</v>
      </c>
      <c r="R516" s="53">
        <f t="shared" si="1190"/>
        <v>297.6651</v>
      </c>
      <c r="S516" s="67">
        <f t="shared" si="1231"/>
        <v>163.71580500000002</v>
      </c>
      <c r="T516" s="61"/>
      <c r="U516" s="61">
        <v>8</v>
      </c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>
        <f t="shared" si="1232"/>
        <v>8</v>
      </c>
      <c r="AH516" s="51">
        <f t="shared" si="1091"/>
        <v>5.333333333333333E-2</v>
      </c>
      <c r="AI516" s="66">
        <f t="shared" si="1191"/>
        <v>384.084</v>
      </c>
      <c r="AJ516" s="66">
        <f t="shared" si="1192"/>
        <v>0</v>
      </c>
      <c r="AK516" s="66">
        <f t="shared" si="1193"/>
        <v>0</v>
      </c>
      <c r="AL516" s="66">
        <f t="shared" si="1194"/>
        <v>0</v>
      </c>
      <c r="AM516" s="66">
        <f t="shared" si="1195"/>
        <v>0</v>
      </c>
      <c r="AN516" s="66">
        <f t="shared" si="1196"/>
        <v>0</v>
      </c>
      <c r="AO516" s="66">
        <f t="shared" si="1197"/>
        <v>0</v>
      </c>
      <c r="AP516" s="66">
        <f t="shared" si="1198"/>
        <v>0</v>
      </c>
      <c r="AQ516" s="66">
        <f t="shared" si="1199"/>
        <v>0</v>
      </c>
      <c r="AR516" s="66">
        <f t="shared" si="1200"/>
        <v>0</v>
      </c>
      <c r="AS516" s="66">
        <f t="shared" si="1201"/>
        <v>0</v>
      </c>
      <c r="AT516" s="66">
        <f t="shared" si="1202"/>
        <v>0</v>
      </c>
      <c r="AU516" s="67">
        <f t="shared" si="1092"/>
        <v>384.084</v>
      </c>
      <c r="AV516" s="67">
        <f t="shared" si="1159"/>
        <v>211.24620000000002</v>
      </c>
      <c r="AW516" s="67">
        <f t="shared" si="1160"/>
        <v>595.33019999999999</v>
      </c>
      <c r="AX516" s="53" cm="1">
        <f t="array" aca="1" ref="AX516" ca="1">AU516*CELL("contents",$Q516)</f>
        <v>192.042</v>
      </c>
      <c r="AY516" s="53" cm="1">
        <f t="array" aca="1" ref="AY516" ca="1">AV516*CELL("contents",$Q516)</f>
        <v>105.62310000000001</v>
      </c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>
        <f t="shared" si="1094"/>
        <v>0</v>
      </c>
      <c r="BM516" s="51">
        <f t="shared" si="1095"/>
        <v>0</v>
      </c>
      <c r="BN516" s="66">
        <f t="shared" si="1203"/>
        <v>0</v>
      </c>
      <c r="BO516" s="66">
        <f t="shared" si="1204"/>
        <v>0</v>
      </c>
      <c r="BP516" s="66">
        <f t="shared" si="1205"/>
        <v>0</v>
      </c>
      <c r="BQ516" s="66">
        <f t="shared" si="1206"/>
        <v>0</v>
      </c>
      <c r="BR516" s="66">
        <f t="shared" si="1207"/>
        <v>0</v>
      </c>
      <c r="BS516" s="66">
        <f t="shared" si="1208"/>
        <v>0</v>
      </c>
      <c r="BT516" s="66">
        <f t="shared" si="1209"/>
        <v>0</v>
      </c>
      <c r="BU516" s="66">
        <f t="shared" si="1210"/>
        <v>0</v>
      </c>
      <c r="BV516" s="66">
        <f t="shared" si="1211"/>
        <v>0</v>
      </c>
      <c r="BW516" s="66">
        <f t="shared" si="1212"/>
        <v>0</v>
      </c>
      <c r="BX516" s="66">
        <f t="shared" si="1213"/>
        <v>0</v>
      </c>
      <c r="BY516" s="66">
        <f t="shared" si="1214"/>
        <v>0</v>
      </c>
      <c r="BZ516" s="67">
        <f t="shared" si="1096"/>
        <v>0</v>
      </c>
      <c r="CA516" s="67">
        <f t="shared" si="1161"/>
        <v>0</v>
      </c>
      <c r="CB516" s="67">
        <f t="shared" si="1162"/>
        <v>0</v>
      </c>
      <c r="CC516" s="53" cm="1">
        <f t="array" aca="1" ref="CC516" ca="1">BZ516*CELL("contents",$Q516)</f>
        <v>0</v>
      </c>
      <c r="CD516" s="53" cm="1">
        <f t="array" aca="1" ref="CD516" ca="1">CA516*CELL("contents",$Q516)</f>
        <v>0</v>
      </c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>
        <f t="shared" si="1099"/>
        <v>0</v>
      </c>
      <c r="CR516" s="51">
        <f t="shared" si="1100"/>
        <v>0</v>
      </c>
      <c r="CS516" s="66">
        <f t="shared" si="1117"/>
        <v>0</v>
      </c>
      <c r="CT516" s="66">
        <f t="shared" si="1122"/>
        <v>0</v>
      </c>
      <c r="CU516" s="66">
        <f t="shared" si="1123"/>
        <v>0</v>
      </c>
      <c r="CV516" s="66">
        <f t="shared" si="1124"/>
        <v>0</v>
      </c>
      <c r="CW516" s="66">
        <f t="shared" si="1125"/>
        <v>0</v>
      </c>
      <c r="CX516" s="66">
        <f t="shared" si="1126"/>
        <v>0</v>
      </c>
      <c r="CY516" s="66">
        <f t="shared" si="1127"/>
        <v>0</v>
      </c>
      <c r="CZ516" s="66">
        <f t="shared" si="1128"/>
        <v>0</v>
      </c>
      <c r="DA516" s="66">
        <f t="shared" si="1129"/>
        <v>0</v>
      </c>
      <c r="DB516" s="66">
        <f t="shared" si="1130"/>
        <v>0</v>
      </c>
      <c r="DC516" s="66">
        <f t="shared" si="1131"/>
        <v>0</v>
      </c>
      <c r="DD516" s="66">
        <f t="shared" si="1132"/>
        <v>0</v>
      </c>
      <c r="DE516" s="67">
        <f t="shared" si="1101"/>
        <v>0</v>
      </c>
      <c r="DF516" s="67">
        <f t="shared" si="1163"/>
        <v>0</v>
      </c>
      <c r="DG516" s="67">
        <f t="shared" si="1164"/>
        <v>0</v>
      </c>
      <c r="DH516" s="53" cm="1">
        <f t="array" aca="1" ref="DH516" ca="1">DE516*CELL("contents",$Q516)</f>
        <v>0</v>
      </c>
      <c r="DI516" s="53" cm="1">
        <f t="array" aca="1" ref="DI516" ca="1">DF516*CELL("contents",$Q516)</f>
        <v>0</v>
      </c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>
        <f t="shared" si="1104"/>
        <v>0</v>
      </c>
      <c r="DW516" s="51">
        <f t="shared" si="1105"/>
        <v>0</v>
      </c>
      <c r="DX516" s="66">
        <f t="shared" si="1215"/>
        <v>0</v>
      </c>
      <c r="DY516" s="66">
        <f t="shared" si="1216"/>
        <v>0</v>
      </c>
      <c r="DZ516" s="66">
        <f t="shared" si="1217"/>
        <v>0</v>
      </c>
      <c r="EA516" s="66">
        <f t="shared" si="1218"/>
        <v>0</v>
      </c>
      <c r="EB516" s="66">
        <f t="shared" si="1219"/>
        <v>0</v>
      </c>
      <c r="EC516" s="66">
        <f t="shared" si="1220"/>
        <v>0</v>
      </c>
      <c r="ED516" s="66">
        <f t="shared" si="1221"/>
        <v>0</v>
      </c>
      <c r="EE516" s="66">
        <f t="shared" si="1222"/>
        <v>0</v>
      </c>
      <c r="EF516" s="66">
        <f t="shared" si="1223"/>
        <v>0</v>
      </c>
      <c r="EG516" s="66">
        <f t="shared" si="1224"/>
        <v>0</v>
      </c>
      <c r="EH516" s="66">
        <f t="shared" si="1225"/>
        <v>0</v>
      </c>
      <c r="EI516" s="66">
        <f t="shared" si="1226"/>
        <v>0</v>
      </c>
      <c r="EJ516" s="67">
        <f t="shared" si="1106"/>
        <v>0</v>
      </c>
      <c r="EK516" s="67">
        <f t="shared" si="1165"/>
        <v>0</v>
      </c>
      <c r="EL516" s="67">
        <f t="shared" si="1166"/>
        <v>0</v>
      </c>
      <c r="EM516" s="53" cm="1">
        <f t="array" aca="1" ref="EM516" ca="1">EJ516*CELL("contents",$Q516)</f>
        <v>0</v>
      </c>
      <c r="EN516" s="53" cm="1">
        <f t="array" aca="1" ref="EN516" ca="1">EK516*CELL("contents",$Q516)</f>
        <v>0</v>
      </c>
      <c r="EO516" s="68">
        <f t="shared" si="1118"/>
        <v>595.33019999999999</v>
      </c>
      <c r="EP516" s="2">
        <v>1</v>
      </c>
      <c r="EQ516" s="2">
        <f t="shared" ref="EQ516:ET516" si="1234">EP516*1.0215</f>
        <v>1.0215000000000001</v>
      </c>
      <c r="ER516" s="2">
        <f t="shared" si="1234"/>
        <v>1.0434622500000001</v>
      </c>
      <c r="ES516" s="2">
        <f t="shared" si="1234"/>
        <v>1.0658966883750003</v>
      </c>
      <c r="ET516" s="2">
        <f t="shared" si="1234"/>
        <v>1.0888134671750629</v>
      </c>
      <c r="EU516" s="69">
        <f t="shared" si="1228"/>
        <v>384.084</v>
      </c>
      <c r="EV516" s="69">
        <f t="shared" si="1168"/>
        <v>0</v>
      </c>
      <c r="EW516" s="69">
        <f t="shared" si="1229"/>
        <v>0</v>
      </c>
      <c r="EX516" s="69">
        <f t="shared" si="1230"/>
        <v>0</v>
      </c>
      <c r="EY516" s="69">
        <f t="shared" si="1114"/>
        <v>0</v>
      </c>
      <c r="EZ516" s="69">
        <f t="shared" si="1110"/>
        <v>0</v>
      </c>
      <c r="FA516" s="69">
        <f t="shared" si="1111"/>
        <v>0</v>
      </c>
      <c r="FB516" s="69">
        <f t="shared" si="1112"/>
        <v>0</v>
      </c>
      <c r="FC516" t="s">
        <v>1539</v>
      </c>
    </row>
    <row r="517" spans="1:159" x14ac:dyDescent="0.25">
      <c r="A517" s="2">
        <v>1.4</v>
      </c>
      <c r="B517" s="73" t="s">
        <v>1225</v>
      </c>
      <c r="C517" s="61" t="s">
        <v>1208</v>
      </c>
      <c r="D517" s="62" t="s">
        <v>1226</v>
      </c>
      <c r="E517" s="63" t="s">
        <v>1226</v>
      </c>
      <c r="F517" s="2" t="s">
        <v>1211</v>
      </c>
      <c r="G517" s="61" t="s">
        <v>151</v>
      </c>
      <c r="H517" s="64" t="s">
        <v>163</v>
      </c>
      <c r="I517" s="61" t="s">
        <v>159</v>
      </c>
      <c r="J517" s="65" t="s">
        <v>154</v>
      </c>
      <c r="K517" s="75">
        <v>62</v>
      </c>
      <c r="L517" s="79">
        <v>62</v>
      </c>
      <c r="M517" s="57">
        <v>0</v>
      </c>
      <c r="N517" s="85">
        <v>0.55000000000000004</v>
      </c>
      <c r="O517" s="64" t="s">
        <v>155</v>
      </c>
      <c r="P517" s="2" t="s">
        <v>1227</v>
      </c>
      <c r="Q517" s="200">
        <f>VLOOKUP(P517,Contingencies!$A$2:$D$7,4,FALSE)</f>
        <v>0.5</v>
      </c>
      <c r="R517" s="53">
        <f t="shared" si="1190"/>
        <v>1963.3230000000003</v>
      </c>
      <c r="S517" s="67">
        <f t="shared" si="1231"/>
        <v>1079.8276500000002</v>
      </c>
      <c r="T517" s="61"/>
      <c r="U517" s="61">
        <v>40</v>
      </c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>
        <f t="shared" si="1232"/>
        <v>40</v>
      </c>
      <c r="AH517" s="51">
        <f t="shared" si="1091"/>
        <v>0.26666666666666666</v>
      </c>
      <c r="AI517" s="66">
        <f t="shared" si="1191"/>
        <v>2533.3200000000002</v>
      </c>
      <c r="AJ517" s="66">
        <f t="shared" si="1192"/>
        <v>0</v>
      </c>
      <c r="AK517" s="66">
        <f t="shared" si="1193"/>
        <v>0</v>
      </c>
      <c r="AL517" s="66">
        <f t="shared" si="1194"/>
        <v>0</v>
      </c>
      <c r="AM517" s="66">
        <f t="shared" si="1195"/>
        <v>0</v>
      </c>
      <c r="AN517" s="66">
        <f t="shared" si="1196"/>
        <v>0</v>
      </c>
      <c r="AO517" s="66">
        <f t="shared" si="1197"/>
        <v>0</v>
      </c>
      <c r="AP517" s="66">
        <f t="shared" si="1198"/>
        <v>0</v>
      </c>
      <c r="AQ517" s="66">
        <f t="shared" si="1199"/>
        <v>0</v>
      </c>
      <c r="AR517" s="66">
        <f t="shared" si="1200"/>
        <v>0</v>
      </c>
      <c r="AS517" s="66">
        <f t="shared" si="1201"/>
        <v>0</v>
      </c>
      <c r="AT517" s="66">
        <f t="shared" si="1202"/>
        <v>0</v>
      </c>
      <c r="AU517" s="67">
        <f t="shared" si="1092"/>
        <v>2533.3200000000002</v>
      </c>
      <c r="AV517" s="67">
        <f t="shared" si="1159"/>
        <v>1393.3260000000002</v>
      </c>
      <c r="AW517" s="67">
        <f t="shared" si="1160"/>
        <v>3926.6460000000006</v>
      </c>
      <c r="AX517" s="53" cm="1">
        <f t="array" aca="1" ref="AX517" ca="1">AU517*CELL("contents",$Q517)</f>
        <v>1266.6600000000001</v>
      </c>
      <c r="AY517" s="53" cm="1">
        <f t="array" aca="1" ref="AY517" ca="1">AV517*CELL("contents",$Q517)</f>
        <v>696.66300000000012</v>
      </c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>
        <f t="shared" si="1094"/>
        <v>0</v>
      </c>
      <c r="BM517" s="51">
        <f t="shared" si="1095"/>
        <v>0</v>
      </c>
      <c r="BN517" s="66">
        <f t="shared" si="1203"/>
        <v>0</v>
      </c>
      <c r="BO517" s="66">
        <f t="shared" si="1204"/>
        <v>0</v>
      </c>
      <c r="BP517" s="66">
        <f t="shared" si="1205"/>
        <v>0</v>
      </c>
      <c r="BQ517" s="66">
        <f t="shared" si="1206"/>
        <v>0</v>
      </c>
      <c r="BR517" s="66">
        <f t="shared" si="1207"/>
        <v>0</v>
      </c>
      <c r="BS517" s="66">
        <f t="shared" si="1208"/>
        <v>0</v>
      </c>
      <c r="BT517" s="66">
        <f t="shared" si="1209"/>
        <v>0</v>
      </c>
      <c r="BU517" s="66">
        <f t="shared" si="1210"/>
        <v>0</v>
      </c>
      <c r="BV517" s="66">
        <f t="shared" si="1211"/>
        <v>0</v>
      </c>
      <c r="BW517" s="66">
        <f t="shared" si="1212"/>
        <v>0</v>
      </c>
      <c r="BX517" s="66">
        <f t="shared" si="1213"/>
        <v>0</v>
      </c>
      <c r="BY517" s="66">
        <f t="shared" si="1214"/>
        <v>0</v>
      </c>
      <c r="BZ517" s="67">
        <f t="shared" si="1096"/>
        <v>0</v>
      </c>
      <c r="CA517" s="67">
        <f t="shared" si="1161"/>
        <v>0</v>
      </c>
      <c r="CB517" s="67">
        <f t="shared" si="1162"/>
        <v>0</v>
      </c>
      <c r="CC517" s="53" cm="1">
        <f t="array" aca="1" ref="CC517" ca="1">BZ517*CELL("contents",$Q517)</f>
        <v>0</v>
      </c>
      <c r="CD517" s="53" cm="1">
        <f t="array" aca="1" ref="CD517" ca="1">CA517*CELL("contents",$Q517)</f>
        <v>0</v>
      </c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>
        <f t="shared" si="1099"/>
        <v>0</v>
      </c>
      <c r="CR517" s="51">
        <f t="shared" si="1100"/>
        <v>0</v>
      </c>
      <c r="CS517" s="66">
        <f t="shared" si="1117"/>
        <v>0</v>
      </c>
      <c r="CT517" s="66">
        <f t="shared" si="1122"/>
        <v>0</v>
      </c>
      <c r="CU517" s="66">
        <f t="shared" si="1123"/>
        <v>0</v>
      </c>
      <c r="CV517" s="66">
        <f t="shared" si="1124"/>
        <v>0</v>
      </c>
      <c r="CW517" s="66">
        <f t="shared" si="1125"/>
        <v>0</v>
      </c>
      <c r="CX517" s="66">
        <f t="shared" si="1126"/>
        <v>0</v>
      </c>
      <c r="CY517" s="66">
        <f t="shared" si="1127"/>
        <v>0</v>
      </c>
      <c r="CZ517" s="66">
        <f t="shared" si="1128"/>
        <v>0</v>
      </c>
      <c r="DA517" s="66">
        <f t="shared" si="1129"/>
        <v>0</v>
      </c>
      <c r="DB517" s="66">
        <f t="shared" si="1130"/>
        <v>0</v>
      </c>
      <c r="DC517" s="66">
        <f t="shared" si="1131"/>
        <v>0</v>
      </c>
      <c r="DD517" s="66">
        <f t="shared" si="1132"/>
        <v>0</v>
      </c>
      <c r="DE517" s="67">
        <f t="shared" si="1101"/>
        <v>0</v>
      </c>
      <c r="DF517" s="67">
        <f t="shared" si="1163"/>
        <v>0</v>
      </c>
      <c r="DG517" s="67">
        <f t="shared" si="1164"/>
        <v>0</v>
      </c>
      <c r="DH517" s="53" cm="1">
        <f t="array" aca="1" ref="DH517" ca="1">DE517*CELL("contents",$Q517)</f>
        <v>0</v>
      </c>
      <c r="DI517" s="53" cm="1">
        <f t="array" aca="1" ref="DI517" ca="1">DF517*CELL("contents",$Q517)</f>
        <v>0</v>
      </c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>
        <f t="shared" si="1104"/>
        <v>0</v>
      </c>
      <c r="DW517" s="51">
        <f t="shared" si="1105"/>
        <v>0</v>
      </c>
      <c r="DX517" s="66">
        <f t="shared" si="1215"/>
        <v>0</v>
      </c>
      <c r="DY517" s="66">
        <f t="shared" si="1216"/>
        <v>0</v>
      </c>
      <c r="DZ517" s="66">
        <f t="shared" si="1217"/>
        <v>0</v>
      </c>
      <c r="EA517" s="66">
        <f t="shared" si="1218"/>
        <v>0</v>
      </c>
      <c r="EB517" s="66">
        <f t="shared" si="1219"/>
        <v>0</v>
      </c>
      <c r="EC517" s="66">
        <f t="shared" si="1220"/>
        <v>0</v>
      </c>
      <c r="ED517" s="66">
        <f t="shared" si="1221"/>
        <v>0</v>
      </c>
      <c r="EE517" s="66">
        <f t="shared" si="1222"/>
        <v>0</v>
      </c>
      <c r="EF517" s="66">
        <f t="shared" si="1223"/>
        <v>0</v>
      </c>
      <c r="EG517" s="66">
        <f t="shared" si="1224"/>
        <v>0</v>
      </c>
      <c r="EH517" s="66">
        <f t="shared" si="1225"/>
        <v>0</v>
      </c>
      <c r="EI517" s="66">
        <f t="shared" si="1226"/>
        <v>0</v>
      </c>
      <c r="EJ517" s="67">
        <f t="shared" si="1106"/>
        <v>0</v>
      </c>
      <c r="EK517" s="67">
        <f t="shared" si="1165"/>
        <v>0</v>
      </c>
      <c r="EL517" s="67">
        <f t="shared" si="1166"/>
        <v>0</v>
      </c>
      <c r="EM517" s="53" cm="1">
        <f t="array" aca="1" ref="EM517" ca="1">EJ517*CELL("contents",$Q517)</f>
        <v>0</v>
      </c>
      <c r="EN517" s="53" cm="1">
        <f t="array" aca="1" ref="EN517" ca="1">EK517*CELL("contents",$Q517)</f>
        <v>0</v>
      </c>
      <c r="EO517" s="68">
        <f t="shared" si="1118"/>
        <v>3926.6460000000006</v>
      </c>
      <c r="EP517" s="2">
        <v>1</v>
      </c>
      <c r="EQ517" s="2">
        <f t="shared" ref="EQ517:ET517" si="1235">EP517*1.0215</f>
        <v>1.0215000000000001</v>
      </c>
      <c r="ER517" s="2">
        <f t="shared" si="1235"/>
        <v>1.0434622500000001</v>
      </c>
      <c r="ES517" s="2">
        <f t="shared" si="1235"/>
        <v>1.0658966883750003</v>
      </c>
      <c r="ET517" s="2">
        <f t="shared" si="1235"/>
        <v>1.0888134671750629</v>
      </c>
      <c r="EU517" s="69">
        <f t="shared" si="1228"/>
        <v>2533.3200000000002</v>
      </c>
      <c r="EV517" s="69">
        <f t="shared" si="1168"/>
        <v>0</v>
      </c>
      <c r="EW517" s="69">
        <f t="shared" si="1229"/>
        <v>0</v>
      </c>
      <c r="EX517" s="69">
        <f t="shared" si="1230"/>
        <v>0</v>
      </c>
      <c r="EY517" s="69">
        <f t="shared" si="1114"/>
        <v>0</v>
      </c>
      <c r="EZ517" s="69">
        <f t="shared" si="1110"/>
        <v>0</v>
      </c>
      <c r="FA517" s="69">
        <f t="shared" si="1111"/>
        <v>0</v>
      </c>
      <c r="FB517" s="69">
        <f t="shared" si="1112"/>
        <v>0</v>
      </c>
      <c r="FC517" t="s">
        <v>1539</v>
      </c>
    </row>
    <row r="518" spans="1:159" x14ac:dyDescent="0.25">
      <c r="A518" s="2">
        <v>1.4</v>
      </c>
      <c r="B518" s="73" t="s">
        <v>1228</v>
      </c>
      <c r="C518" s="61" t="s">
        <v>1208</v>
      </c>
      <c r="D518" s="62" t="s">
        <v>1229</v>
      </c>
      <c r="E518" s="63" t="s">
        <v>1229</v>
      </c>
      <c r="F518" s="2" t="s">
        <v>1211</v>
      </c>
      <c r="G518" s="61" t="s">
        <v>151</v>
      </c>
      <c r="H518" s="64" t="s">
        <v>152</v>
      </c>
      <c r="I518" s="61" t="s">
        <v>159</v>
      </c>
      <c r="J518" s="65" t="s">
        <v>1139</v>
      </c>
      <c r="K518" s="75">
        <v>62</v>
      </c>
      <c r="L518" s="79">
        <v>62</v>
      </c>
      <c r="M518" s="57">
        <v>0</v>
      </c>
      <c r="N518" s="85">
        <v>0.55000000000000004</v>
      </c>
      <c r="O518" s="64" t="s">
        <v>155</v>
      </c>
      <c r="P518" s="2" t="s">
        <v>156</v>
      </c>
      <c r="Q518" s="200">
        <f>VLOOKUP(P518,Contingencies!$A$2:$D$7,4,FALSE)</f>
        <v>0.09</v>
      </c>
      <c r="R518" s="53">
        <f t="shared" si="1190"/>
        <v>282.71851200000003</v>
      </c>
      <c r="S518" s="67">
        <f t="shared" si="1231"/>
        <v>155.49518160000002</v>
      </c>
      <c r="T518" s="61"/>
      <c r="U518" s="61">
        <v>16</v>
      </c>
      <c r="V518" s="61">
        <v>16</v>
      </c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>
        <f t="shared" si="1232"/>
        <v>32</v>
      </c>
      <c r="AH518" s="51">
        <f t="shared" si="1091"/>
        <v>0.21333333333333332</v>
      </c>
      <c r="AI518" s="66">
        <f t="shared" si="1191"/>
        <v>1013.3280000000001</v>
      </c>
      <c r="AJ518" s="66">
        <f t="shared" si="1192"/>
        <v>1013.3280000000001</v>
      </c>
      <c r="AK518" s="66">
        <f t="shared" si="1193"/>
        <v>0</v>
      </c>
      <c r="AL518" s="66">
        <f t="shared" si="1194"/>
        <v>0</v>
      </c>
      <c r="AM518" s="66">
        <f t="shared" si="1195"/>
        <v>0</v>
      </c>
      <c r="AN518" s="66">
        <f t="shared" si="1196"/>
        <v>0</v>
      </c>
      <c r="AO518" s="66">
        <f t="shared" si="1197"/>
        <v>0</v>
      </c>
      <c r="AP518" s="66">
        <f t="shared" si="1198"/>
        <v>0</v>
      </c>
      <c r="AQ518" s="66">
        <f t="shared" si="1199"/>
        <v>0</v>
      </c>
      <c r="AR518" s="66">
        <f t="shared" si="1200"/>
        <v>0</v>
      </c>
      <c r="AS518" s="66">
        <f t="shared" si="1201"/>
        <v>0</v>
      </c>
      <c r="AT518" s="66">
        <f t="shared" si="1202"/>
        <v>0</v>
      </c>
      <c r="AU518" s="67">
        <f t="shared" si="1092"/>
        <v>2026.6560000000002</v>
      </c>
      <c r="AV518" s="67">
        <f t="shared" si="1159"/>
        <v>1114.6608000000001</v>
      </c>
      <c r="AW518" s="67">
        <f t="shared" si="1160"/>
        <v>3141.3168000000005</v>
      </c>
      <c r="AX518" s="53" cm="1">
        <f t="array" aca="1" ref="AX518" ca="1">AU518*CELL("contents",$Q518)</f>
        <v>182.39904000000001</v>
      </c>
      <c r="AY518" s="53" cm="1">
        <f t="array" aca="1" ref="AY518" ca="1">AV518*CELL("contents",$Q518)</f>
        <v>100.319472</v>
      </c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>
        <f t="shared" si="1094"/>
        <v>0</v>
      </c>
      <c r="BM518" s="51">
        <f t="shared" si="1095"/>
        <v>0</v>
      </c>
      <c r="BN518" s="66">
        <f t="shared" si="1203"/>
        <v>0</v>
      </c>
      <c r="BO518" s="66">
        <f t="shared" si="1204"/>
        <v>0</v>
      </c>
      <c r="BP518" s="66">
        <f t="shared" si="1205"/>
        <v>0</v>
      </c>
      <c r="BQ518" s="66">
        <f t="shared" si="1206"/>
        <v>0</v>
      </c>
      <c r="BR518" s="66">
        <f t="shared" si="1207"/>
        <v>0</v>
      </c>
      <c r="BS518" s="66">
        <f t="shared" si="1208"/>
        <v>0</v>
      </c>
      <c r="BT518" s="66">
        <f t="shared" si="1209"/>
        <v>0</v>
      </c>
      <c r="BU518" s="66">
        <f t="shared" si="1210"/>
        <v>0</v>
      </c>
      <c r="BV518" s="66">
        <f t="shared" si="1211"/>
        <v>0</v>
      </c>
      <c r="BW518" s="66">
        <f t="shared" si="1212"/>
        <v>0</v>
      </c>
      <c r="BX518" s="66">
        <f t="shared" si="1213"/>
        <v>0</v>
      </c>
      <c r="BY518" s="66">
        <f t="shared" si="1214"/>
        <v>0</v>
      </c>
      <c r="BZ518" s="67">
        <f t="shared" si="1096"/>
        <v>0</v>
      </c>
      <c r="CA518" s="67">
        <f t="shared" si="1161"/>
        <v>0</v>
      </c>
      <c r="CB518" s="67">
        <f t="shared" si="1162"/>
        <v>0</v>
      </c>
      <c r="CC518" s="53" cm="1">
        <f t="array" aca="1" ref="CC518" ca="1">BZ518*CELL("contents",$Q518)</f>
        <v>0</v>
      </c>
      <c r="CD518" s="53" cm="1">
        <f t="array" aca="1" ref="CD518" ca="1">CA518*CELL("contents",$Q518)</f>
        <v>0</v>
      </c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>
        <f t="shared" si="1099"/>
        <v>0</v>
      </c>
      <c r="CR518" s="51">
        <f t="shared" si="1100"/>
        <v>0</v>
      </c>
      <c r="CS518" s="66">
        <f t="shared" si="1117"/>
        <v>0</v>
      </c>
      <c r="CT518" s="66">
        <f t="shared" si="1122"/>
        <v>0</v>
      </c>
      <c r="CU518" s="66">
        <f t="shared" si="1123"/>
        <v>0</v>
      </c>
      <c r="CV518" s="66">
        <f t="shared" si="1124"/>
        <v>0</v>
      </c>
      <c r="CW518" s="66">
        <f t="shared" si="1125"/>
        <v>0</v>
      </c>
      <c r="CX518" s="66">
        <f t="shared" si="1126"/>
        <v>0</v>
      </c>
      <c r="CY518" s="66">
        <f t="shared" si="1127"/>
        <v>0</v>
      </c>
      <c r="CZ518" s="66">
        <f t="shared" si="1128"/>
        <v>0</v>
      </c>
      <c r="DA518" s="66">
        <f t="shared" si="1129"/>
        <v>0</v>
      </c>
      <c r="DB518" s="66">
        <f t="shared" si="1130"/>
        <v>0</v>
      </c>
      <c r="DC518" s="66">
        <f t="shared" si="1131"/>
        <v>0</v>
      </c>
      <c r="DD518" s="66">
        <f t="shared" si="1132"/>
        <v>0</v>
      </c>
      <c r="DE518" s="67">
        <f t="shared" si="1101"/>
        <v>0</v>
      </c>
      <c r="DF518" s="67">
        <f t="shared" si="1163"/>
        <v>0</v>
      </c>
      <c r="DG518" s="67">
        <f t="shared" si="1164"/>
        <v>0</v>
      </c>
      <c r="DH518" s="53" cm="1">
        <f t="array" aca="1" ref="DH518" ca="1">DE518*CELL("contents",$Q518)</f>
        <v>0</v>
      </c>
      <c r="DI518" s="53" cm="1">
        <f t="array" aca="1" ref="DI518" ca="1">DF518*CELL("contents",$Q518)</f>
        <v>0</v>
      </c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>
        <f t="shared" si="1104"/>
        <v>0</v>
      </c>
      <c r="DW518" s="51">
        <f t="shared" si="1105"/>
        <v>0</v>
      </c>
      <c r="DX518" s="66">
        <f t="shared" si="1215"/>
        <v>0</v>
      </c>
      <c r="DY518" s="66">
        <f t="shared" si="1216"/>
        <v>0</v>
      </c>
      <c r="DZ518" s="66">
        <f t="shared" si="1217"/>
        <v>0</v>
      </c>
      <c r="EA518" s="66">
        <f t="shared" si="1218"/>
        <v>0</v>
      </c>
      <c r="EB518" s="66">
        <f t="shared" si="1219"/>
        <v>0</v>
      </c>
      <c r="EC518" s="66">
        <f t="shared" si="1220"/>
        <v>0</v>
      </c>
      <c r="ED518" s="66">
        <f t="shared" si="1221"/>
        <v>0</v>
      </c>
      <c r="EE518" s="66">
        <f t="shared" si="1222"/>
        <v>0</v>
      </c>
      <c r="EF518" s="66">
        <f t="shared" si="1223"/>
        <v>0</v>
      </c>
      <c r="EG518" s="66">
        <f t="shared" si="1224"/>
        <v>0</v>
      </c>
      <c r="EH518" s="66">
        <f t="shared" si="1225"/>
        <v>0</v>
      </c>
      <c r="EI518" s="66">
        <f t="shared" si="1226"/>
        <v>0</v>
      </c>
      <c r="EJ518" s="67">
        <f t="shared" si="1106"/>
        <v>0</v>
      </c>
      <c r="EK518" s="67">
        <f t="shared" si="1165"/>
        <v>0</v>
      </c>
      <c r="EL518" s="67">
        <f t="shared" si="1166"/>
        <v>0</v>
      </c>
      <c r="EM518" s="53" cm="1">
        <f t="array" aca="1" ref="EM518" ca="1">EJ518*CELL("contents",$Q518)</f>
        <v>0</v>
      </c>
      <c r="EN518" s="53" cm="1">
        <f t="array" aca="1" ref="EN518" ca="1">EK518*CELL("contents",$Q518)</f>
        <v>0</v>
      </c>
      <c r="EO518" s="68">
        <f t="shared" si="1118"/>
        <v>3141.3168000000005</v>
      </c>
      <c r="EP518" s="2">
        <v>1</v>
      </c>
      <c r="EQ518" s="2">
        <f t="shared" ref="EQ518:ET518" si="1236">EP518*1.0215</f>
        <v>1.0215000000000001</v>
      </c>
      <c r="ER518" s="2">
        <f t="shared" si="1236"/>
        <v>1.0434622500000001</v>
      </c>
      <c r="ES518" s="2">
        <f t="shared" si="1236"/>
        <v>1.0658966883750003</v>
      </c>
      <c r="ET518" s="2">
        <f t="shared" si="1236"/>
        <v>1.0888134671750629</v>
      </c>
      <c r="EU518" s="69">
        <f t="shared" si="1228"/>
        <v>2026.6560000000002</v>
      </c>
      <c r="EV518" s="69">
        <f t="shared" si="1168"/>
        <v>0</v>
      </c>
      <c r="EW518" s="69">
        <f t="shared" si="1229"/>
        <v>0</v>
      </c>
      <c r="EX518" s="69">
        <f t="shared" si="1230"/>
        <v>0</v>
      </c>
      <c r="EY518" s="69">
        <f t="shared" si="1114"/>
        <v>0</v>
      </c>
      <c r="EZ518" s="69">
        <f t="shared" si="1110"/>
        <v>0</v>
      </c>
      <c r="FA518" s="69">
        <f t="shared" si="1111"/>
        <v>0</v>
      </c>
      <c r="FB518" s="69">
        <f t="shared" si="1112"/>
        <v>0</v>
      </c>
      <c r="FC518" t="s">
        <v>1539</v>
      </c>
    </row>
    <row r="519" spans="1:159" x14ac:dyDescent="0.25">
      <c r="A519" s="2">
        <v>1.4</v>
      </c>
      <c r="B519" s="73" t="s">
        <v>1230</v>
      </c>
      <c r="C519" s="61" t="s">
        <v>1208</v>
      </c>
      <c r="D519" s="62" t="s">
        <v>1231</v>
      </c>
      <c r="E519" s="63" t="s">
        <v>1231</v>
      </c>
      <c r="F519" s="2" t="s">
        <v>1211</v>
      </c>
      <c r="G519" s="61" t="s">
        <v>151</v>
      </c>
      <c r="H519" s="64" t="s">
        <v>163</v>
      </c>
      <c r="I519" s="61" t="s">
        <v>159</v>
      </c>
      <c r="J519" s="65" t="s">
        <v>1139</v>
      </c>
      <c r="K519" s="75">
        <v>62</v>
      </c>
      <c r="L519" s="79">
        <v>62</v>
      </c>
      <c r="M519" s="57">
        <v>0</v>
      </c>
      <c r="N519" s="85">
        <v>0.55000000000000004</v>
      </c>
      <c r="O519" s="64" t="s">
        <v>155</v>
      </c>
      <c r="P519" s="2" t="s">
        <v>173</v>
      </c>
      <c r="Q519" s="200">
        <f>VLOOKUP(P519,Contingencies!$A$2:$D$7,4,FALSE)</f>
        <v>0.125</v>
      </c>
      <c r="R519" s="53">
        <f t="shared" si="1190"/>
        <v>490.83075000000008</v>
      </c>
      <c r="S519" s="67">
        <f t="shared" si="1231"/>
        <v>269.95691250000004</v>
      </c>
      <c r="T519" s="61"/>
      <c r="U519" s="2"/>
      <c r="V519" s="61">
        <v>40</v>
      </c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>
        <f t="shared" si="1232"/>
        <v>40</v>
      </c>
      <c r="AH519" s="51">
        <f t="shared" si="1091"/>
        <v>0.26666666666666666</v>
      </c>
      <c r="AI519" s="66">
        <f t="shared" si="1191"/>
        <v>0</v>
      </c>
      <c r="AJ519" s="66">
        <f t="shared" si="1192"/>
        <v>2533.3200000000002</v>
      </c>
      <c r="AK519" s="66">
        <f t="shared" si="1193"/>
        <v>0</v>
      </c>
      <c r="AL519" s="66">
        <f t="shared" si="1194"/>
        <v>0</v>
      </c>
      <c r="AM519" s="66">
        <f t="shared" si="1195"/>
        <v>0</v>
      </c>
      <c r="AN519" s="66">
        <f t="shared" si="1196"/>
        <v>0</v>
      </c>
      <c r="AO519" s="66">
        <f t="shared" si="1197"/>
        <v>0</v>
      </c>
      <c r="AP519" s="66">
        <f t="shared" si="1198"/>
        <v>0</v>
      </c>
      <c r="AQ519" s="66">
        <f t="shared" si="1199"/>
        <v>0</v>
      </c>
      <c r="AR519" s="66">
        <f t="shared" si="1200"/>
        <v>0</v>
      </c>
      <c r="AS519" s="66">
        <f t="shared" si="1201"/>
        <v>0</v>
      </c>
      <c r="AT519" s="66">
        <f t="shared" si="1202"/>
        <v>0</v>
      </c>
      <c r="AU519" s="67">
        <f t="shared" si="1092"/>
        <v>2533.3200000000002</v>
      </c>
      <c r="AV519" s="67">
        <f t="shared" si="1159"/>
        <v>1393.3260000000002</v>
      </c>
      <c r="AW519" s="67">
        <f t="shared" si="1160"/>
        <v>3926.6460000000006</v>
      </c>
      <c r="AX519" s="53" cm="1">
        <f t="array" aca="1" ref="AX519" ca="1">AU519*CELL("contents",$Q519)</f>
        <v>316.66500000000002</v>
      </c>
      <c r="AY519" s="53" cm="1">
        <f t="array" aca="1" ref="AY519" ca="1">AV519*CELL("contents",$Q519)</f>
        <v>174.16575000000003</v>
      </c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>
        <f t="shared" si="1094"/>
        <v>0</v>
      </c>
      <c r="BM519" s="51">
        <f t="shared" si="1095"/>
        <v>0</v>
      </c>
      <c r="BN519" s="66">
        <f t="shared" si="1203"/>
        <v>0</v>
      </c>
      <c r="BO519" s="66">
        <f t="shared" si="1204"/>
        <v>0</v>
      </c>
      <c r="BP519" s="66">
        <f t="shared" si="1205"/>
        <v>0</v>
      </c>
      <c r="BQ519" s="66">
        <f t="shared" si="1206"/>
        <v>0</v>
      </c>
      <c r="BR519" s="66">
        <f t="shared" si="1207"/>
        <v>0</v>
      </c>
      <c r="BS519" s="66">
        <f t="shared" si="1208"/>
        <v>0</v>
      </c>
      <c r="BT519" s="66">
        <f t="shared" si="1209"/>
        <v>0</v>
      </c>
      <c r="BU519" s="66">
        <f t="shared" si="1210"/>
        <v>0</v>
      </c>
      <c r="BV519" s="66">
        <f t="shared" si="1211"/>
        <v>0</v>
      </c>
      <c r="BW519" s="66">
        <f t="shared" si="1212"/>
        <v>0</v>
      </c>
      <c r="BX519" s="66">
        <f t="shared" si="1213"/>
        <v>0</v>
      </c>
      <c r="BY519" s="66">
        <f t="shared" si="1214"/>
        <v>0</v>
      </c>
      <c r="BZ519" s="67">
        <f t="shared" si="1096"/>
        <v>0</v>
      </c>
      <c r="CA519" s="67">
        <f t="shared" si="1161"/>
        <v>0</v>
      </c>
      <c r="CB519" s="67">
        <f t="shared" si="1162"/>
        <v>0</v>
      </c>
      <c r="CC519" s="53" cm="1">
        <f t="array" aca="1" ref="CC519" ca="1">BZ519*CELL("contents",$Q519)</f>
        <v>0</v>
      </c>
      <c r="CD519" s="53" cm="1">
        <f t="array" aca="1" ref="CD519" ca="1">CA519*CELL("contents",$Q519)</f>
        <v>0</v>
      </c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>
        <f t="shared" si="1099"/>
        <v>0</v>
      </c>
      <c r="CR519" s="51">
        <f t="shared" si="1100"/>
        <v>0</v>
      </c>
      <c r="CS519" s="66">
        <f t="shared" si="1117"/>
        <v>0</v>
      </c>
      <c r="CT519" s="66">
        <f t="shared" si="1122"/>
        <v>0</v>
      </c>
      <c r="CU519" s="66">
        <f t="shared" si="1123"/>
        <v>0</v>
      </c>
      <c r="CV519" s="66">
        <f t="shared" si="1124"/>
        <v>0</v>
      </c>
      <c r="CW519" s="66">
        <f t="shared" si="1125"/>
        <v>0</v>
      </c>
      <c r="CX519" s="66">
        <f t="shared" si="1126"/>
        <v>0</v>
      </c>
      <c r="CY519" s="66">
        <f t="shared" si="1127"/>
        <v>0</v>
      </c>
      <c r="CZ519" s="66">
        <f t="shared" si="1128"/>
        <v>0</v>
      </c>
      <c r="DA519" s="66">
        <f t="shared" si="1129"/>
        <v>0</v>
      </c>
      <c r="DB519" s="66">
        <f t="shared" si="1130"/>
        <v>0</v>
      </c>
      <c r="DC519" s="66">
        <f t="shared" si="1131"/>
        <v>0</v>
      </c>
      <c r="DD519" s="66">
        <f t="shared" si="1132"/>
        <v>0</v>
      </c>
      <c r="DE519" s="67">
        <f t="shared" si="1101"/>
        <v>0</v>
      </c>
      <c r="DF519" s="67">
        <f t="shared" si="1163"/>
        <v>0</v>
      </c>
      <c r="DG519" s="67">
        <f t="shared" si="1164"/>
        <v>0</v>
      </c>
      <c r="DH519" s="53" cm="1">
        <f t="array" aca="1" ref="DH519" ca="1">DE519*CELL("contents",$Q519)</f>
        <v>0</v>
      </c>
      <c r="DI519" s="53" cm="1">
        <f t="array" aca="1" ref="DI519" ca="1">DF519*CELL("contents",$Q519)</f>
        <v>0</v>
      </c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>
        <f t="shared" si="1104"/>
        <v>0</v>
      </c>
      <c r="DW519" s="51">
        <f t="shared" si="1105"/>
        <v>0</v>
      </c>
      <c r="DX519" s="66">
        <f t="shared" si="1215"/>
        <v>0</v>
      </c>
      <c r="DY519" s="66">
        <f t="shared" si="1216"/>
        <v>0</v>
      </c>
      <c r="DZ519" s="66">
        <f t="shared" si="1217"/>
        <v>0</v>
      </c>
      <c r="EA519" s="66">
        <f t="shared" si="1218"/>
        <v>0</v>
      </c>
      <c r="EB519" s="66">
        <f t="shared" si="1219"/>
        <v>0</v>
      </c>
      <c r="EC519" s="66">
        <f t="shared" si="1220"/>
        <v>0</v>
      </c>
      <c r="ED519" s="66">
        <f t="shared" si="1221"/>
        <v>0</v>
      </c>
      <c r="EE519" s="66">
        <f t="shared" si="1222"/>
        <v>0</v>
      </c>
      <c r="EF519" s="66">
        <f t="shared" si="1223"/>
        <v>0</v>
      </c>
      <c r="EG519" s="66">
        <f t="shared" si="1224"/>
        <v>0</v>
      </c>
      <c r="EH519" s="66">
        <f t="shared" si="1225"/>
        <v>0</v>
      </c>
      <c r="EI519" s="66">
        <f t="shared" si="1226"/>
        <v>0</v>
      </c>
      <c r="EJ519" s="67">
        <f t="shared" si="1106"/>
        <v>0</v>
      </c>
      <c r="EK519" s="67">
        <f t="shared" si="1165"/>
        <v>0</v>
      </c>
      <c r="EL519" s="67">
        <f t="shared" si="1166"/>
        <v>0</v>
      </c>
      <c r="EM519" s="53" cm="1">
        <f t="array" aca="1" ref="EM519" ca="1">EJ519*CELL("contents",$Q519)</f>
        <v>0</v>
      </c>
      <c r="EN519" s="53" cm="1">
        <f t="array" aca="1" ref="EN519" ca="1">EK519*CELL("contents",$Q519)</f>
        <v>0</v>
      </c>
      <c r="EO519" s="68">
        <f t="shared" si="1118"/>
        <v>3926.6460000000006</v>
      </c>
      <c r="EP519" s="2">
        <v>1</v>
      </c>
      <c r="EQ519" s="2">
        <f t="shared" ref="EQ519:ET519" si="1237">EP519*1.0215</f>
        <v>1.0215000000000001</v>
      </c>
      <c r="ER519" s="2">
        <f t="shared" si="1237"/>
        <v>1.0434622500000001</v>
      </c>
      <c r="ES519" s="2">
        <f t="shared" si="1237"/>
        <v>1.0658966883750003</v>
      </c>
      <c r="ET519" s="2">
        <f t="shared" si="1237"/>
        <v>1.0888134671750629</v>
      </c>
      <c r="EU519" s="69">
        <f t="shared" si="1228"/>
        <v>2533.3200000000002</v>
      </c>
      <c r="EV519" s="69">
        <f t="shared" si="1168"/>
        <v>0</v>
      </c>
      <c r="EW519" s="69">
        <f t="shared" si="1229"/>
        <v>0</v>
      </c>
      <c r="EX519" s="69">
        <f t="shared" si="1230"/>
        <v>0</v>
      </c>
      <c r="EY519" s="69">
        <f t="shared" si="1114"/>
        <v>0</v>
      </c>
      <c r="EZ519" s="69">
        <f t="shared" si="1110"/>
        <v>0</v>
      </c>
      <c r="FA519" s="69">
        <f t="shared" si="1111"/>
        <v>0</v>
      </c>
      <c r="FB519" s="69">
        <f t="shared" si="1112"/>
        <v>0</v>
      </c>
      <c r="FC519" t="s">
        <v>1539</v>
      </c>
    </row>
    <row r="520" spans="1:159" x14ac:dyDescent="0.25">
      <c r="A520" s="2">
        <v>1.4</v>
      </c>
      <c r="B520" s="73" t="s">
        <v>1230</v>
      </c>
      <c r="C520" s="61" t="s">
        <v>1208</v>
      </c>
      <c r="D520" s="62" t="s">
        <v>1231</v>
      </c>
      <c r="E520" s="63" t="s">
        <v>1231</v>
      </c>
      <c r="F520" s="2" t="s">
        <v>1215</v>
      </c>
      <c r="G520" s="61" t="s">
        <v>151</v>
      </c>
      <c r="H520" s="64" t="s">
        <v>163</v>
      </c>
      <c r="I520" s="61" t="s">
        <v>269</v>
      </c>
      <c r="J520" s="65" t="s">
        <v>1139</v>
      </c>
      <c r="K520" s="75">
        <v>47</v>
      </c>
      <c r="L520" s="79">
        <v>46.67</v>
      </c>
      <c r="M520" s="57">
        <v>0</v>
      </c>
      <c r="N520" s="85">
        <v>0.55000000000000004</v>
      </c>
      <c r="O520" s="64" t="s">
        <v>155</v>
      </c>
      <c r="P520" s="2" t="s">
        <v>173</v>
      </c>
      <c r="Q520" s="200">
        <f>VLOOKUP(P520,Contingencies!$A$2:$D$7,4,FALSE)</f>
        <v>0.125</v>
      </c>
      <c r="R520" s="53">
        <f t="shared" si="1190"/>
        <v>372.08137500000004</v>
      </c>
      <c r="S520" s="67">
        <f t="shared" si="1231"/>
        <v>204.64475625000003</v>
      </c>
      <c r="T520" s="61"/>
      <c r="U520" s="2"/>
      <c r="V520" s="61">
        <v>40</v>
      </c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>
        <f t="shared" si="1232"/>
        <v>40</v>
      </c>
      <c r="AH520" s="51">
        <f t="shared" si="1091"/>
        <v>0.26666666666666666</v>
      </c>
      <c r="AI520" s="66">
        <f t="shared" si="1191"/>
        <v>0</v>
      </c>
      <c r="AJ520" s="66">
        <f t="shared" si="1192"/>
        <v>1920.42</v>
      </c>
      <c r="AK520" s="66">
        <f t="shared" si="1193"/>
        <v>0</v>
      </c>
      <c r="AL520" s="66">
        <f t="shared" si="1194"/>
        <v>0</v>
      </c>
      <c r="AM520" s="66">
        <f t="shared" si="1195"/>
        <v>0</v>
      </c>
      <c r="AN520" s="66">
        <f t="shared" si="1196"/>
        <v>0</v>
      </c>
      <c r="AO520" s="66">
        <f t="shared" si="1197"/>
        <v>0</v>
      </c>
      <c r="AP520" s="66">
        <f t="shared" si="1198"/>
        <v>0</v>
      </c>
      <c r="AQ520" s="66">
        <f t="shared" si="1199"/>
        <v>0</v>
      </c>
      <c r="AR520" s="66">
        <f t="shared" si="1200"/>
        <v>0</v>
      </c>
      <c r="AS520" s="66">
        <f t="shared" si="1201"/>
        <v>0</v>
      </c>
      <c r="AT520" s="66">
        <f t="shared" si="1202"/>
        <v>0</v>
      </c>
      <c r="AU520" s="67">
        <f t="shared" si="1092"/>
        <v>1920.42</v>
      </c>
      <c r="AV520" s="67">
        <f t="shared" si="1159"/>
        <v>1056.2310000000002</v>
      </c>
      <c r="AW520" s="67">
        <f t="shared" si="1160"/>
        <v>2976.6510000000003</v>
      </c>
      <c r="AX520" s="53" cm="1">
        <f t="array" aca="1" ref="AX520" ca="1">AU520*CELL("contents",$Q520)</f>
        <v>240.05250000000001</v>
      </c>
      <c r="AY520" s="53" cm="1">
        <f t="array" aca="1" ref="AY520" ca="1">AV520*CELL("contents",$Q520)</f>
        <v>132.02887500000003</v>
      </c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>
        <f t="shared" si="1094"/>
        <v>0</v>
      </c>
      <c r="BM520" s="51">
        <f t="shared" si="1095"/>
        <v>0</v>
      </c>
      <c r="BN520" s="66">
        <f t="shared" si="1203"/>
        <v>0</v>
      </c>
      <c r="BO520" s="66">
        <f t="shared" si="1204"/>
        <v>0</v>
      </c>
      <c r="BP520" s="66">
        <f t="shared" si="1205"/>
        <v>0</v>
      </c>
      <c r="BQ520" s="66">
        <f t="shared" si="1206"/>
        <v>0</v>
      </c>
      <c r="BR520" s="66">
        <f t="shared" si="1207"/>
        <v>0</v>
      </c>
      <c r="BS520" s="66">
        <f t="shared" si="1208"/>
        <v>0</v>
      </c>
      <c r="BT520" s="66">
        <f t="shared" si="1209"/>
        <v>0</v>
      </c>
      <c r="BU520" s="66">
        <f t="shared" si="1210"/>
        <v>0</v>
      </c>
      <c r="BV520" s="66">
        <f t="shared" si="1211"/>
        <v>0</v>
      </c>
      <c r="BW520" s="66">
        <f t="shared" si="1212"/>
        <v>0</v>
      </c>
      <c r="BX520" s="66">
        <f t="shared" si="1213"/>
        <v>0</v>
      </c>
      <c r="BY520" s="66">
        <f t="shared" si="1214"/>
        <v>0</v>
      </c>
      <c r="BZ520" s="67">
        <f t="shared" si="1096"/>
        <v>0</v>
      </c>
      <c r="CA520" s="67">
        <f t="shared" si="1161"/>
        <v>0</v>
      </c>
      <c r="CB520" s="67">
        <f t="shared" si="1162"/>
        <v>0</v>
      </c>
      <c r="CC520" s="53" cm="1">
        <f t="array" aca="1" ref="CC520" ca="1">BZ520*CELL("contents",$Q520)</f>
        <v>0</v>
      </c>
      <c r="CD520" s="53" cm="1">
        <f t="array" aca="1" ref="CD520" ca="1">CA520*CELL("contents",$Q520)</f>
        <v>0</v>
      </c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>
        <f t="shared" si="1099"/>
        <v>0</v>
      </c>
      <c r="CR520" s="51">
        <f t="shared" si="1100"/>
        <v>0</v>
      </c>
      <c r="CS520" s="66">
        <f t="shared" si="1117"/>
        <v>0</v>
      </c>
      <c r="CT520" s="66">
        <f t="shared" si="1122"/>
        <v>0</v>
      </c>
      <c r="CU520" s="66">
        <f t="shared" si="1123"/>
        <v>0</v>
      </c>
      <c r="CV520" s="66">
        <f t="shared" si="1124"/>
        <v>0</v>
      </c>
      <c r="CW520" s="66">
        <f t="shared" si="1125"/>
        <v>0</v>
      </c>
      <c r="CX520" s="66">
        <f t="shared" si="1126"/>
        <v>0</v>
      </c>
      <c r="CY520" s="66">
        <f t="shared" si="1127"/>
        <v>0</v>
      </c>
      <c r="CZ520" s="66">
        <f t="shared" si="1128"/>
        <v>0</v>
      </c>
      <c r="DA520" s="66">
        <f t="shared" si="1129"/>
        <v>0</v>
      </c>
      <c r="DB520" s="66">
        <f t="shared" si="1130"/>
        <v>0</v>
      </c>
      <c r="DC520" s="66">
        <f t="shared" si="1131"/>
        <v>0</v>
      </c>
      <c r="DD520" s="66">
        <f t="shared" si="1132"/>
        <v>0</v>
      </c>
      <c r="DE520" s="67">
        <f t="shared" si="1101"/>
        <v>0</v>
      </c>
      <c r="DF520" s="67">
        <f t="shared" si="1163"/>
        <v>0</v>
      </c>
      <c r="DG520" s="67">
        <f t="shared" si="1164"/>
        <v>0</v>
      </c>
      <c r="DH520" s="53" cm="1">
        <f t="array" aca="1" ref="DH520" ca="1">DE520*CELL("contents",$Q520)</f>
        <v>0</v>
      </c>
      <c r="DI520" s="53" cm="1">
        <f t="array" aca="1" ref="DI520" ca="1">DF520*CELL("contents",$Q520)</f>
        <v>0</v>
      </c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>
        <f t="shared" si="1104"/>
        <v>0</v>
      </c>
      <c r="DW520" s="51">
        <f t="shared" si="1105"/>
        <v>0</v>
      </c>
      <c r="DX520" s="66">
        <f t="shared" si="1215"/>
        <v>0</v>
      </c>
      <c r="DY520" s="66">
        <f t="shared" si="1216"/>
        <v>0</v>
      </c>
      <c r="DZ520" s="66">
        <f t="shared" si="1217"/>
        <v>0</v>
      </c>
      <c r="EA520" s="66">
        <f t="shared" si="1218"/>
        <v>0</v>
      </c>
      <c r="EB520" s="66">
        <f t="shared" si="1219"/>
        <v>0</v>
      </c>
      <c r="EC520" s="66">
        <f t="shared" si="1220"/>
        <v>0</v>
      </c>
      <c r="ED520" s="66">
        <f t="shared" si="1221"/>
        <v>0</v>
      </c>
      <c r="EE520" s="66">
        <f t="shared" si="1222"/>
        <v>0</v>
      </c>
      <c r="EF520" s="66">
        <f t="shared" si="1223"/>
        <v>0</v>
      </c>
      <c r="EG520" s="66">
        <f t="shared" si="1224"/>
        <v>0</v>
      </c>
      <c r="EH520" s="66">
        <f t="shared" si="1225"/>
        <v>0</v>
      </c>
      <c r="EI520" s="66">
        <f t="shared" si="1226"/>
        <v>0</v>
      </c>
      <c r="EJ520" s="67">
        <f t="shared" si="1106"/>
        <v>0</v>
      </c>
      <c r="EK520" s="67">
        <f t="shared" si="1165"/>
        <v>0</v>
      </c>
      <c r="EL520" s="67">
        <f t="shared" si="1166"/>
        <v>0</v>
      </c>
      <c r="EM520" s="53" cm="1">
        <f t="array" aca="1" ref="EM520" ca="1">EJ520*CELL("contents",$Q520)</f>
        <v>0</v>
      </c>
      <c r="EN520" s="53" cm="1">
        <f t="array" aca="1" ref="EN520" ca="1">EK520*CELL("contents",$Q520)</f>
        <v>0</v>
      </c>
      <c r="EO520" s="68">
        <f t="shared" si="1118"/>
        <v>2976.6510000000003</v>
      </c>
      <c r="EP520" s="2">
        <v>1</v>
      </c>
      <c r="EQ520" s="2">
        <f t="shared" ref="EQ520:ET520" si="1238">EP520*1.0215</f>
        <v>1.0215000000000001</v>
      </c>
      <c r="ER520" s="2">
        <f t="shared" si="1238"/>
        <v>1.0434622500000001</v>
      </c>
      <c r="ES520" s="2">
        <f t="shared" si="1238"/>
        <v>1.0658966883750003</v>
      </c>
      <c r="ET520" s="2">
        <f t="shared" si="1238"/>
        <v>1.0888134671750629</v>
      </c>
      <c r="EU520" s="69">
        <f t="shared" si="1228"/>
        <v>1920.42</v>
      </c>
      <c r="EV520" s="69">
        <f t="shared" si="1168"/>
        <v>0</v>
      </c>
      <c r="EW520" s="69">
        <f t="shared" si="1229"/>
        <v>0</v>
      </c>
      <c r="EX520" s="69">
        <f t="shared" si="1230"/>
        <v>0</v>
      </c>
      <c r="EY520" s="69">
        <f t="shared" si="1114"/>
        <v>0</v>
      </c>
      <c r="EZ520" s="69">
        <f t="shared" si="1114"/>
        <v>0</v>
      </c>
      <c r="FA520" s="69">
        <f t="shared" si="1114"/>
        <v>0</v>
      </c>
      <c r="FB520" s="69">
        <f t="shared" si="1114"/>
        <v>0</v>
      </c>
      <c r="FC520" t="s">
        <v>1539</v>
      </c>
    </row>
    <row r="521" spans="1:159" x14ac:dyDescent="0.25">
      <c r="A521" s="2">
        <v>1.4</v>
      </c>
      <c r="B521" s="73" t="s">
        <v>1230</v>
      </c>
      <c r="C521" s="61" t="s">
        <v>1208</v>
      </c>
      <c r="D521" s="62" t="s">
        <v>1231</v>
      </c>
      <c r="E521" s="63" t="s">
        <v>1231</v>
      </c>
      <c r="F521" s="2" t="s">
        <v>966</v>
      </c>
      <c r="G521" s="61" t="s">
        <v>257</v>
      </c>
      <c r="H521" s="64" t="s">
        <v>257</v>
      </c>
      <c r="I521" s="61"/>
      <c r="J521" s="65" t="s">
        <v>261</v>
      </c>
      <c r="K521" s="75"/>
      <c r="L521" s="80">
        <v>1</v>
      </c>
      <c r="M521" s="57">
        <v>0</v>
      </c>
      <c r="N521" s="85">
        <v>0.55000000000000004</v>
      </c>
      <c r="O521" s="64" t="s">
        <v>155</v>
      </c>
      <c r="P521" s="2" t="s">
        <v>156</v>
      </c>
      <c r="Q521" s="200">
        <f>VLOOKUP(P521,Contingencies!$A$2:$D$7,4,FALSE)</f>
        <v>0.09</v>
      </c>
      <c r="R521" s="53">
        <f t="shared" si="1190"/>
        <v>1339.2</v>
      </c>
      <c r="S521" s="67">
        <f t="shared" si="1231"/>
        <v>736.56000000000006</v>
      </c>
      <c r="T521" s="61"/>
      <c r="U521" s="2"/>
      <c r="V521" s="61">
        <v>9600</v>
      </c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>
        <f t="shared" si="1232"/>
        <v>0</v>
      </c>
      <c r="AH521" s="51">
        <f t="shared" ref="AH521:AH583" si="1239">(AG521/1800)*12</f>
        <v>0</v>
      </c>
      <c r="AI521" s="66">
        <f t="shared" si="1191"/>
        <v>0</v>
      </c>
      <c r="AJ521" s="66">
        <f t="shared" si="1192"/>
        <v>9600</v>
      </c>
      <c r="AK521" s="66">
        <f t="shared" si="1193"/>
        <v>0</v>
      </c>
      <c r="AL521" s="66">
        <f t="shared" si="1194"/>
        <v>0</v>
      </c>
      <c r="AM521" s="66">
        <f t="shared" si="1195"/>
        <v>0</v>
      </c>
      <c r="AN521" s="66">
        <f t="shared" si="1196"/>
        <v>0</v>
      </c>
      <c r="AO521" s="66">
        <f t="shared" si="1197"/>
        <v>0</v>
      </c>
      <c r="AP521" s="66">
        <f t="shared" si="1198"/>
        <v>0</v>
      </c>
      <c r="AQ521" s="66">
        <f t="shared" si="1199"/>
        <v>0</v>
      </c>
      <c r="AR521" s="66">
        <f t="shared" si="1200"/>
        <v>0</v>
      </c>
      <c r="AS521" s="66">
        <f t="shared" si="1201"/>
        <v>0</v>
      </c>
      <c r="AT521" s="66">
        <f t="shared" si="1202"/>
        <v>0</v>
      </c>
      <c r="AU521" s="67">
        <f t="shared" ref="AU521:AU583" si="1240">SUM(AI521:AT521)</f>
        <v>9600</v>
      </c>
      <c r="AV521" s="67">
        <f t="shared" si="1159"/>
        <v>5280</v>
      </c>
      <c r="AW521" s="67">
        <f t="shared" si="1160"/>
        <v>14880</v>
      </c>
      <c r="AX521" s="53" cm="1">
        <f t="array" aca="1" ref="AX521" ca="1">AU521*CELL("contents",$Q521)</f>
        <v>864</v>
      </c>
      <c r="AY521" s="53" cm="1">
        <f t="array" aca="1" ref="AY521" ca="1">AV521*CELL("contents",$Q521)</f>
        <v>475.2</v>
      </c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>
        <f t="shared" ref="BL521:BL583" si="1241">IF($G521="Labor Hours",SUM(AZ521:BK521),0)</f>
        <v>0</v>
      </c>
      <c r="BM521" s="51">
        <f t="shared" ref="BM521:BM583" si="1242">(BL521/1800)*12</f>
        <v>0</v>
      </c>
      <c r="BN521" s="66">
        <f t="shared" si="1203"/>
        <v>0</v>
      </c>
      <c r="BO521" s="66">
        <f t="shared" si="1204"/>
        <v>0</v>
      </c>
      <c r="BP521" s="66">
        <f t="shared" si="1205"/>
        <v>0</v>
      </c>
      <c r="BQ521" s="66">
        <f t="shared" si="1206"/>
        <v>0</v>
      </c>
      <c r="BR521" s="66">
        <f t="shared" si="1207"/>
        <v>0</v>
      </c>
      <c r="BS521" s="66">
        <f t="shared" si="1208"/>
        <v>0</v>
      </c>
      <c r="BT521" s="66">
        <f t="shared" si="1209"/>
        <v>0</v>
      </c>
      <c r="BU521" s="66">
        <f t="shared" si="1210"/>
        <v>0</v>
      </c>
      <c r="BV521" s="66">
        <f t="shared" si="1211"/>
        <v>0</v>
      </c>
      <c r="BW521" s="66">
        <f t="shared" si="1212"/>
        <v>0</v>
      </c>
      <c r="BX521" s="66">
        <f t="shared" si="1213"/>
        <v>0</v>
      </c>
      <c r="BY521" s="66">
        <f t="shared" si="1214"/>
        <v>0</v>
      </c>
      <c r="BZ521" s="67">
        <f t="shared" ref="BZ521:BZ583" si="1243">SUM(BN521:BY521)</f>
        <v>0</v>
      </c>
      <c r="CA521" s="67">
        <f t="shared" si="1161"/>
        <v>0</v>
      </c>
      <c r="CB521" s="67">
        <f t="shared" si="1162"/>
        <v>0</v>
      </c>
      <c r="CC521" s="53" cm="1">
        <f t="array" aca="1" ref="CC521" ca="1">BZ521*CELL("contents",$Q521)</f>
        <v>0</v>
      </c>
      <c r="CD521" s="53" cm="1">
        <f t="array" aca="1" ref="CD521" ca="1">CA521*CELL("contents",$Q521)</f>
        <v>0</v>
      </c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>
        <f t="shared" ref="CQ521:CQ583" si="1244">IF($G521="Labor Hours",SUM(CE521:CP521),0)</f>
        <v>0</v>
      </c>
      <c r="CR521" s="51">
        <f t="shared" ref="CR521:CR583" si="1245">(CQ521/1800)*12</f>
        <v>0</v>
      </c>
      <c r="CS521" s="66">
        <f t="shared" si="1117"/>
        <v>0</v>
      </c>
      <c r="CT521" s="66">
        <f t="shared" si="1122"/>
        <v>0</v>
      </c>
      <c r="CU521" s="66">
        <f t="shared" si="1123"/>
        <v>0</v>
      </c>
      <c r="CV521" s="66">
        <f t="shared" si="1124"/>
        <v>0</v>
      </c>
      <c r="CW521" s="66">
        <f t="shared" si="1125"/>
        <v>0</v>
      </c>
      <c r="CX521" s="66">
        <f t="shared" si="1126"/>
        <v>0</v>
      </c>
      <c r="CY521" s="66">
        <f t="shared" si="1127"/>
        <v>0</v>
      </c>
      <c r="CZ521" s="66">
        <f t="shared" si="1128"/>
        <v>0</v>
      </c>
      <c r="DA521" s="66">
        <f t="shared" si="1129"/>
        <v>0</v>
      </c>
      <c r="DB521" s="66">
        <f t="shared" si="1130"/>
        <v>0</v>
      </c>
      <c r="DC521" s="66">
        <f t="shared" si="1131"/>
        <v>0</v>
      </c>
      <c r="DD521" s="66">
        <f t="shared" si="1132"/>
        <v>0</v>
      </c>
      <c r="DE521" s="67">
        <f t="shared" ref="DE521:DE583" si="1246">SUM(CS521:DD521)</f>
        <v>0</v>
      </c>
      <c r="DF521" s="67">
        <f t="shared" si="1163"/>
        <v>0</v>
      </c>
      <c r="DG521" s="67">
        <f t="shared" si="1164"/>
        <v>0</v>
      </c>
      <c r="DH521" s="53" cm="1">
        <f t="array" aca="1" ref="DH521" ca="1">DE521*CELL("contents",$Q521)</f>
        <v>0</v>
      </c>
      <c r="DI521" s="53" cm="1">
        <f t="array" aca="1" ref="DI521" ca="1">DF521*CELL("contents",$Q521)</f>
        <v>0</v>
      </c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>
        <f t="shared" ref="DV521:DV583" si="1247">IF($G521="Labor Hours",SUM(DJ521:DU521),0)</f>
        <v>0</v>
      </c>
      <c r="DW521" s="51">
        <f t="shared" ref="DW521:DW583" si="1248">(DV521/1800)*12</f>
        <v>0</v>
      </c>
      <c r="DX521" s="66">
        <f t="shared" si="1215"/>
        <v>0</v>
      </c>
      <c r="DY521" s="66">
        <f t="shared" si="1216"/>
        <v>0</v>
      </c>
      <c r="DZ521" s="66">
        <f t="shared" si="1217"/>
        <v>0</v>
      </c>
      <c r="EA521" s="66">
        <f t="shared" si="1218"/>
        <v>0</v>
      </c>
      <c r="EB521" s="66">
        <f t="shared" si="1219"/>
        <v>0</v>
      </c>
      <c r="EC521" s="66">
        <f t="shared" si="1220"/>
        <v>0</v>
      </c>
      <c r="ED521" s="66">
        <f t="shared" si="1221"/>
        <v>0</v>
      </c>
      <c r="EE521" s="66">
        <f t="shared" si="1222"/>
        <v>0</v>
      </c>
      <c r="EF521" s="66">
        <f t="shared" si="1223"/>
        <v>0</v>
      </c>
      <c r="EG521" s="66">
        <f t="shared" si="1224"/>
        <v>0</v>
      </c>
      <c r="EH521" s="66">
        <f t="shared" si="1225"/>
        <v>0</v>
      </c>
      <c r="EI521" s="66">
        <f t="shared" si="1226"/>
        <v>0</v>
      </c>
      <c r="EJ521" s="67">
        <f t="shared" ref="EJ521:EJ583" si="1249">SUM(DX521:EI521)</f>
        <v>0</v>
      </c>
      <c r="EK521" s="67">
        <f t="shared" si="1165"/>
        <v>0</v>
      </c>
      <c r="EL521" s="67">
        <f t="shared" si="1166"/>
        <v>0</v>
      </c>
      <c r="EM521" s="53" cm="1">
        <f t="array" aca="1" ref="EM521" ca="1">EJ521*CELL("contents",$Q521)</f>
        <v>0</v>
      </c>
      <c r="EN521" s="53" cm="1">
        <f t="array" aca="1" ref="EN521" ca="1">EK521*CELL("contents",$Q521)</f>
        <v>0</v>
      </c>
      <c r="EO521" s="68">
        <f t="shared" si="1118"/>
        <v>14880</v>
      </c>
      <c r="EP521" s="2">
        <v>1</v>
      </c>
      <c r="EQ521" s="2">
        <f t="shared" ref="EQ521:ET521" si="1250">EP521*1.0215</f>
        <v>1.0215000000000001</v>
      </c>
      <c r="ER521" s="2">
        <f t="shared" si="1250"/>
        <v>1.0434622500000001</v>
      </c>
      <c r="ES521" s="2">
        <f t="shared" si="1250"/>
        <v>1.0658966883750003</v>
      </c>
      <c r="ET521" s="2">
        <f t="shared" si="1250"/>
        <v>1.0888134671750629</v>
      </c>
      <c r="EU521" s="69">
        <f t="shared" si="1228"/>
        <v>0</v>
      </c>
      <c r="EV521" s="69">
        <f t="shared" si="1168"/>
        <v>0</v>
      </c>
      <c r="EW521" s="69">
        <f t="shared" si="1229"/>
        <v>0</v>
      </c>
      <c r="EX521" s="69">
        <f t="shared" si="1230"/>
        <v>0</v>
      </c>
      <c r="EY521" s="69">
        <f t="shared" ref="EY521:FB583" si="1251">EU521*$M521</f>
        <v>0</v>
      </c>
      <c r="EZ521" s="69">
        <f t="shared" si="1251"/>
        <v>0</v>
      </c>
      <c r="FA521" s="69">
        <f t="shared" si="1251"/>
        <v>0</v>
      </c>
      <c r="FB521" s="69">
        <f t="shared" si="1251"/>
        <v>0</v>
      </c>
      <c r="FC521" t="s">
        <v>1539</v>
      </c>
    </row>
    <row r="522" spans="1:159" x14ac:dyDescent="0.25">
      <c r="A522" s="2">
        <v>1.4</v>
      </c>
      <c r="B522" s="73" t="s">
        <v>1232</v>
      </c>
      <c r="C522" s="61" t="s">
        <v>1208</v>
      </c>
      <c r="D522" s="62" t="s">
        <v>1233</v>
      </c>
      <c r="E522" s="63" t="s">
        <v>1233</v>
      </c>
      <c r="F522" s="2" t="s">
        <v>1215</v>
      </c>
      <c r="G522" s="61" t="s">
        <v>151</v>
      </c>
      <c r="H522" s="64" t="s">
        <v>163</v>
      </c>
      <c r="I522" s="61" t="s">
        <v>269</v>
      </c>
      <c r="J522" s="65" t="s">
        <v>1139</v>
      </c>
      <c r="K522" s="75">
        <v>47</v>
      </c>
      <c r="L522" s="79">
        <v>46.67</v>
      </c>
      <c r="M522" s="57">
        <v>0</v>
      </c>
      <c r="N522" s="85">
        <v>0.55000000000000004</v>
      </c>
      <c r="O522" s="64" t="s">
        <v>155</v>
      </c>
      <c r="P522" s="2" t="s">
        <v>352</v>
      </c>
      <c r="Q522" s="200">
        <f>VLOOKUP(P522,Contingencies!$A$2:$D$7,4,FALSE)</f>
        <v>0.2</v>
      </c>
      <c r="R522" s="53">
        <f t="shared" si="1190"/>
        <v>1428.7924800000003</v>
      </c>
      <c r="S522" s="67">
        <f t="shared" si="1231"/>
        <v>785.83586400000024</v>
      </c>
      <c r="T522" s="61"/>
      <c r="U522" s="2"/>
      <c r="V522" s="2"/>
      <c r="W522" s="61">
        <v>96</v>
      </c>
      <c r="X522" s="2"/>
      <c r="Y522" s="2"/>
      <c r="Z522" s="2"/>
      <c r="AA522" s="2"/>
      <c r="AB522" s="2"/>
      <c r="AC522" s="2"/>
      <c r="AD522" s="2"/>
      <c r="AE522" s="2"/>
      <c r="AF522" s="2"/>
      <c r="AG522" s="2">
        <f t="shared" si="1232"/>
        <v>96</v>
      </c>
      <c r="AH522" s="51">
        <f t="shared" si="1239"/>
        <v>0.64</v>
      </c>
      <c r="AI522" s="66">
        <f t="shared" si="1191"/>
        <v>0</v>
      </c>
      <c r="AJ522" s="66">
        <f t="shared" si="1192"/>
        <v>0</v>
      </c>
      <c r="AK522" s="66">
        <f t="shared" si="1193"/>
        <v>4609.0080000000007</v>
      </c>
      <c r="AL522" s="66">
        <f t="shared" si="1194"/>
        <v>0</v>
      </c>
      <c r="AM522" s="66">
        <f t="shared" si="1195"/>
        <v>0</v>
      </c>
      <c r="AN522" s="66">
        <f t="shared" si="1196"/>
        <v>0</v>
      </c>
      <c r="AO522" s="66">
        <f t="shared" si="1197"/>
        <v>0</v>
      </c>
      <c r="AP522" s="66">
        <f t="shared" si="1198"/>
        <v>0</v>
      </c>
      <c r="AQ522" s="66">
        <f t="shared" si="1199"/>
        <v>0</v>
      </c>
      <c r="AR522" s="66">
        <f t="shared" si="1200"/>
        <v>0</v>
      </c>
      <c r="AS522" s="66">
        <f t="shared" si="1201"/>
        <v>0</v>
      </c>
      <c r="AT522" s="66">
        <f t="shared" si="1202"/>
        <v>0</v>
      </c>
      <c r="AU522" s="67">
        <f t="shared" si="1240"/>
        <v>4609.0080000000007</v>
      </c>
      <c r="AV522" s="67">
        <f t="shared" si="1159"/>
        <v>2534.9544000000005</v>
      </c>
      <c r="AW522" s="67">
        <f t="shared" si="1160"/>
        <v>7143.9624000000013</v>
      </c>
      <c r="AX522" s="53" cm="1">
        <f t="array" aca="1" ref="AX522" ca="1">AU522*CELL("contents",$Q522)</f>
        <v>921.80160000000024</v>
      </c>
      <c r="AY522" s="53" cm="1">
        <f t="array" aca="1" ref="AY522" ca="1">AV522*CELL("contents",$Q522)</f>
        <v>506.99088000000012</v>
      </c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>
        <f t="shared" si="1241"/>
        <v>0</v>
      </c>
      <c r="BM522" s="51">
        <f t="shared" si="1242"/>
        <v>0</v>
      </c>
      <c r="BN522" s="66">
        <f t="shared" si="1203"/>
        <v>0</v>
      </c>
      <c r="BO522" s="66">
        <f t="shared" si="1204"/>
        <v>0</v>
      </c>
      <c r="BP522" s="66">
        <f t="shared" si="1205"/>
        <v>0</v>
      </c>
      <c r="BQ522" s="66">
        <f t="shared" si="1206"/>
        <v>0</v>
      </c>
      <c r="BR522" s="66">
        <f t="shared" si="1207"/>
        <v>0</v>
      </c>
      <c r="BS522" s="66">
        <f t="shared" si="1208"/>
        <v>0</v>
      </c>
      <c r="BT522" s="66">
        <f t="shared" si="1209"/>
        <v>0</v>
      </c>
      <c r="BU522" s="66">
        <f t="shared" si="1210"/>
        <v>0</v>
      </c>
      <c r="BV522" s="66">
        <f t="shared" si="1211"/>
        <v>0</v>
      </c>
      <c r="BW522" s="66">
        <f t="shared" si="1212"/>
        <v>0</v>
      </c>
      <c r="BX522" s="66">
        <f t="shared" si="1213"/>
        <v>0</v>
      </c>
      <c r="BY522" s="66">
        <f t="shared" si="1214"/>
        <v>0</v>
      </c>
      <c r="BZ522" s="67">
        <f t="shared" si="1243"/>
        <v>0</v>
      </c>
      <c r="CA522" s="67">
        <f t="shared" si="1161"/>
        <v>0</v>
      </c>
      <c r="CB522" s="67">
        <f t="shared" si="1162"/>
        <v>0</v>
      </c>
      <c r="CC522" s="53" cm="1">
        <f t="array" aca="1" ref="CC522" ca="1">BZ522*CELL("contents",$Q522)</f>
        <v>0</v>
      </c>
      <c r="CD522" s="53" cm="1">
        <f t="array" aca="1" ref="CD522" ca="1">CA522*CELL("contents",$Q522)</f>
        <v>0</v>
      </c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>
        <f t="shared" si="1244"/>
        <v>0</v>
      </c>
      <c r="CR522" s="51">
        <f t="shared" si="1245"/>
        <v>0</v>
      </c>
      <c r="CS522" s="66">
        <f t="shared" si="1117"/>
        <v>0</v>
      </c>
      <c r="CT522" s="66">
        <f t="shared" si="1122"/>
        <v>0</v>
      </c>
      <c r="CU522" s="66">
        <f t="shared" si="1123"/>
        <v>0</v>
      </c>
      <c r="CV522" s="66">
        <f t="shared" si="1124"/>
        <v>0</v>
      </c>
      <c r="CW522" s="66">
        <f t="shared" si="1125"/>
        <v>0</v>
      </c>
      <c r="CX522" s="66">
        <f t="shared" si="1126"/>
        <v>0</v>
      </c>
      <c r="CY522" s="66">
        <f t="shared" si="1127"/>
        <v>0</v>
      </c>
      <c r="CZ522" s="66">
        <f t="shared" si="1128"/>
        <v>0</v>
      </c>
      <c r="DA522" s="66">
        <f t="shared" si="1129"/>
        <v>0</v>
      </c>
      <c r="DB522" s="66">
        <f t="shared" si="1130"/>
        <v>0</v>
      </c>
      <c r="DC522" s="66">
        <f t="shared" si="1131"/>
        <v>0</v>
      </c>
      <c r="DD522" s="66">
        <f t="shared" si="1132"/>
        <v>0</v>
      </c>
      <c r="DE522" s="67">
        <f t="shared" si="1246"/>
        <v>0</v>
      </c>
      <c r="DF522" s="67">
        <f t="shared" si="1163"/>
        <v>0</v>
      </c>
      <c r="DG522" s="67">
        <f t="shared" si="1164"/>
        <v>0</v>
      </c>
      <c r="DH522" s="53" cm="1">
        <f t="array" aca="1" ref="DH522" ca="1">DE522*CELL("contents",$Q522)</f>
        <v>0</v>
      </c>
      <c r="DI522" s="53" cm="1">
        <f t="array" aca="1" ref="DI522" ca="1">DF522*CELL("contents",$Q522)</f>
        <v>0</v>
      </c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>
        <f t="shared" si="1247"/>
        <v>0</v>
      </c>
      <c r="DW522" s="51">
        <f t="shared" si="1248"/>
        <v>0</v>
      </c>
      <c r="DX522" s="66">
        <f t="shared" si="1215"/>
        <v>0</v>
      </c>
      <c r="DY522" s="66">
        <f t="shared" si="1216"/>
        <v>0</v>
      </c>
      <c r="DZ522" s="66">
        <f t="shared" si="1217"/>
        <v>0</v>
      </c>
      <c r="EA522" s="66">
        <f t="shared" si="1218"/>
        <v>0</v>
      </c>
      <c r="EB522" s="66">
        <f t="shared" si="1219"/>
        <v>0</v>
      </c>
      <c r="EC522" s="66">
        <f t="shared" si="1220"/>
        <v>0</v>
      </c>
      <c r="ED522" s="66">
        <f t="shared" si="1221"/>
        <v>0</v>
      </c>
      <c r="EE522" s="66">
        <f t="shared" si="1222"/>
        <v>0</v>
      </c>
      <c r="EF522" s="66">
        <f t="shared" si="1223"/>
        <v>0</v>
      </c>
      <c r="EG522" s="66">
        <f t="shared" si="1224"/>
        <v>0</v>
      </c>
      <c r="EH522" s="66">
        <f t="shared" si="1225"/>
        <v>0</v>
      </c>
      <c r="EI522" s="66">
        <f t="shared" si="1226"/>
        <v>0</v>
      </c>
      <c r="EJ522" s="67">
        <f t="shared" si="1249"/>
        <v>0</v>
      </c>
      <c r="EK522" s="67">
        <f t="shared" si="1165"/>
        <v>0</v>
      </c>
      <c r="EL522" s="67">
        <f t="shared" si="1166"/>
        <v>0</v>
      </c>
      <c r="EM522" s="53" cm="1">
        <f t="array" aca="1" ref="EM522" ca="1">EJ522*CELL("contents",$Q522)</f>
        <v>0</v>
      </c>
      <c r="EN522" s="53" cm="1">
        <f t="array" aca="1" ref="EN522" ca="1">EK522*CELL("contents",$Q522)</f>
        <v>0</v>
      </c>
      <c r="EO522" s="68">
        <f t="shared" si="1118"/>
        <v>7143.9624000000013</v>
      </c>
      <c r="EP522" s="2">
        <v>1</v>
      </c>
      <c r="EQ522" s="2">
        <f t="shared" ref="EQ522:ET522" si="1252">EP522*1.0215</f>
        <v>1.0215000000000001</v>
      </c>
      <c r="ER522" s="2">
        <f t="shared" si="1252"/>
        <v>1.0434622500000001</v>
      </c>
      <c r="ES522" s="2">
        <f t="shared" si="1252"/>
        <v>1.0658966883750003</v>
      </c>
      <c r="ET522" s="2">
        <f t="shared" si="1252"/>
        <v>1.0888134671750629</v>
      </c>
      <c r="EU522" s="69">
        <f t="shared" si="1228"/>
        <v>4609.0080000000007</v>
      </c>
      <c r="EV522" s="69">
        <f t="shared" si="1168"/>
        <v>0</v>
      </c>
      <c r="EW522" s="69">
        <f t="shared" si="1229"/>
        <v>0</v>
      </c>
      <c r="EX522" s="69">
        <f t="shared" si="1230"/>
        <v>0</v>
      </c>
      <c r="EY522" s="69">
        <f t="shared" si="1251"/>
        <v>0</v>
      </c>
      <c r="EZ522" s="69">
        <f t="shared" si="1251"/>
        <v>0</v>
      </c>
      <c r="FA522" s="69">
        <f t="shared" si="1251"/>
        <v>0</v>
      </c>
      <c r="FB522" s="69">
        <f t="shared" si="1251"/>
        <v>0</v>
      </c>
      <c r="FC522" t="s">
        <v>1539</v>
      </c>
    </row>
    <row r="523" spans="1:159" x14ac:dyDescent="0.25">
      <c r="A523" s="2">
        <v>1.4</v>
      </c>
      <c r="B523" s="73" t="s">
        <v>1232</v>
      </c>
      <c r="C523" s="61" t="s">
        <v>1208</v>
      </c>
      <c r="D523" s="62" t="s">
        <v>1233</v>
      </c>
      <c r="E523" s="63" t="s">
        <v>1233</v>
      </c>
      <c r="F523" s="2" t="s">
        <v>1211</v>
      </c>
      <c r="G523" s="61" t="s">
        <v>151</v>
      </c>
      <c r="H523" s="64" t="s">
        <v>163</v>
      </c>
      <c r="I523" s="61" t="s">
        <v>159</v>
      </c>
      <c r="J523" s="65" t="s">
        <v>1139</v>
      </c>
      <c r="K523" s="75">
        <v>62</v>
      </c>
      <c r="L523" s="79">
        <v>62</v>
      </c>
      <c r="M523" s="57">
        <v>0</v>
      </c>
      <c r="N523" s="85">
        <v>0.55000000000000004</v>
      </c>
      <c r="O523" s="64" t="s">
        <v>155</v>
      </c>
      <c r="P523" s="2" t="s">
        <v>352</v>
      </c>
      <c r="Q523" s="200">
        <f>VLOOKUP(P523,Contingencies!$A$2:$D$7,4,FALSE)</f>
        <v>0.2</v>
      </c>
      <c r="R523" s="53">
        <f t="shared" si="1190"/>
        <v>1884.7900800000004</v>
      </c>
      <c r="S523" s="67">
        <f t="shared" si="1231"/>
        <v>1036.6345440000002</v>
      </c>
      <c r="T523" s="61"/>
      <c r="U523" s="2"/>
      <c r="V523" s="2"/>
      <c r="W523" s="61">
        <v>96</v>
      </c>
      <c r="X523" s="2"/>
      <c r="Y523" s="2"/>
      <c r="Z523" s="2"/>
      <c r="AA523" s="2"/>
      <c r="AB523" s="2"/>
      <c r="AC523" s="2"/>
      <c r="AD523" s="2"/>
      <c r="AE523" s="2"/>
      <c r="AF523" s="2"/>
      <c r="AG523" s="2">
        <f t="shared" si="1232"/>
        <v>96</v>
      </c>
      <c r="AH523" s="51">
        <f t="shared" si="1239"/>
        <v>0.64</v>
      </c>
      <c r="AI523" s="66">
        <f t="shared" si="1191"/>
        <v>0</v>
      </c>
      <c r="AJ523" s="66">
        <f t="shared" si="1192"/>
        <v>0</v>
      </c>
      <c r="AK523" s="66">
        <f t="shared" si="1193"/>
        <v>6079.9680000000008</v>
      </c>
      <c r="AL523" s="66">
        <f t="shared" si="1194"/>
        <v>0</v>
      </c>
      <c r="AM523" s="66">
        <f t="shared" si="1195"/>
        <v>0</v>
      </c>
      <c r="AN523" s="66">
        <f t="shared" si="1196"/>
        <v>0</v>
      </c>
      <c r="AO523" s="66">
        <f t="shared" si="1197"/>
        <v>0</v>
      </c>
      <c r="AP523" s="66">
        <f t="shared" si="1198"/>
        <v>0</v>
      </c>
      <c r="AQ523" s="66">
        <f t="shared" si="1199"/>
        <v>0</v>
      </c>
      <c r="AR523" s="66">
        <f t="shared" si="1200"/>
        <v>0</v>
      </c>
      <c r="AS523" s="66">
        <f t="shared" si="1201"/>
        <v>0</v>
      </c>
      <c r="AT523" s="66">
        <f t="shared" si="1202"/>
        <v>0</v>
      </c>
      <c r="AU523" s="67">
        <f t="shared" si="1240"/>
        <v>6079.9680000000008</v>
      </c>
      <c r="AV523" s="67">
        <f t="shared" si="1159"/>
        <v>3343.9824000000008</v>
      </c>
      <c r="AW523" s="67">
        <f t="shared" si="1160"/>
        <v>9423.9504000000015</v>
      </c>
      <c r="AX523" s="53" cm="1">
        <f t="array" aca="1" ref="AX523" ca="1">AU523*CELL("contents",$Q523)</f>
        <v>1215.9936000000002</v>
      </c>
      <c r="AY523" s="53" cm="1">
        <f t="array" aca="1" ref="AY523" ca="1">AV523*CELL("contents",$Q523)</f>
        <v>668.7964800000002</v>
      </c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>
        <f t="shared" si="1241"/>
        <v>0</v>
      </c>
      <c r="BM523" s="51">
        <f t="shared" si="1242"/>
        <v>0</v>
      </c>
      <c r="BN523" s="66">
        <f t="shared" si="1203"/>
        <v>0</v>
      </c>
      <c r="BO523" s="66">
        <f t="shared" si="1204"/>
        <v>0</v>
      </c>
      <c r="BP523" s="66">
        <f t="shared" si="1205"/>
        <v>0</v>
      </c>
      <c r="BQ523" s="66">
        <f t="shared" si="1206"/>
        <v>0</v>
      </c>
      <c r="BR523" s="66">
        <f t="shared" si="1207"/>
        <v>0</v>
      </c>
      <c r="BS523" s="66">
        <f t="shared" si="1208"/>
        <v>0</v>
      </c>
      <c r="BT523" s="66">
        <f t="shared" si="1209"/>
        <v>0</v>
      </c>
      <c r="BU523" s="66">
        <f t="shared" si="1210"/>
        <v>0</v>
      </c>
      <c r="BV523" s="66">
        <f t="shared" si="1211"/>
        <v>0</v>
      </c>
      <c r="BW523" s="66">
        <f t="shared" si="1212"/>
        <v>0</v>
      </c>
      <c r="BX523" s="66">
        <f t="shared" si="1213"/>
        <v>0</v>
      </c>
      <c r="BY523" s="66">
        <f t="shared" si="1214"/>
        <v>0</v>
      </c>
      <c r="BZ523" s="67">
        <f t="shared" si="1243"/>
        <v>0</v>
      </c>
      <c r="CA523" s="67">
        <f t="shared" si="1161"/>
        <v>0</v>
      </c>
      <c r="CB523" s="67">
        <f t="shared" si="1162"/>
        <v>0</v>
      </c>
      <c r="CC523" s="53" cm="1">
        <f t="array" aca="1" ref="CC523" ca="1">BZ523*CELL("contents",$Q523)</f>
        <v>0</v>
      </c>
      <c r="CD523" s="53" cm="1">
        <f t="array" aca="1" ref="CD523" ca="1">CA523*CELL("contents",$Q523)</f>
        <v>0</v>
      </c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>
        <f t="shared" si="1244"/>
        <v>0</v>
      </c>
      <c r="CR523" s="51">
        <f t="shared" si="1245"/>
        <v>0</v>
      </c>
      <c r="CS523" s="66">
        <f t="shared" si="1117"/>
        <v>0</v>
      </c>
      <c r="CT523" s="66">
        <f t="shared" si="1122"/>
        <v>0</v>
      </c>
      <c r="CU523" s="66">
        <f t="shared" si="1123"/>
        <v>0</v>
      </c>
      <c r="CV523" s="66">
        <f t="shared" si="1124"/>
        <v>0</v>
      </c>
      <c r="CW523" s="66">
        <f t="shared" si="1125"/>
        <v>0</v>
      </c>
      <c r="CX523" s="66">
        <f t="shared" si="1126"/>
        <v>0</v>
      </c>
      <c r="CY523" s="66">
        <f t="shared" si="1127"/>
        <v>0</v>
      </c>
      <c r="CZ523" s="66">
        <f t="shared" si="1128"/>
        <v>0</v>
      </c>
      <c r="DA523" s="66">
        <f t="shared" si="1129"/>
        <v>0</v>
      </c>
      <c r="DB523" s="66">
        <f t="shared" si="1130"/>
        <v>0</v>
      </c>
      <c r="DC523" s="66">
        <f t="shared" si="1131"/>
        <v>0</v>
      </c>
      <c r="DD523" s="66">
        <f t="shared" si="1132"/>
        <v>0</v>
      </c>
      <c r="DE523" s="67">
        <f t="shared" si="1246"/>
        <v>0</v>
      </c>
      <c r="DF523" s="67">
        <f t="shared" si="1163"/>
        <v>0</v>
      </c>
      <c r="DG523" s="67">
        <f t="shared" si="1164"/>
        <v>0</v>
      </c>
      <c r="DH523" s="53" cm="1">
        <f t="array" aca="1" ref="DH523" ca="1">DE523*CELL("contents",$Q523)</f>
        <v>0</v>
      </c>
      <c r="DI523" s="53" cm="1">
        <f t="array" aca="1" ref="DI523" ca="1">DF523*CELL("contents",$Q523)</f>
        <v>0</v>
      </c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>
        <f t="shared" si="1247"/>
        <v>0</v>
      </c>
      <c r="DW523" s="51">
        <f t="shared" si="1248"/>
        <v>0</v>
      </c>
      <c r="DX523" s="66">
        <f t="shared" si="1215"/>
        <v>0</v>
      </c>
      <c r="DY523" s="66">
        <f t="shared" si="1216"/>
        <v>0</v>
      </c>
      <c r="DZ523" s="66">
        <f t="shared" si="1217"/>
        <v>0</v>
      </c>
      <c r="EA523" s="66">
        <f t="shared" si="1218"/>
        <v>0</v>
      </c>
      <c r="EB523" s="66">
        <f t="shared" si="1219"/>
        <v>0</v>
      </c>
      <c r="EC523" s="66">
        <f t="shared" si="1220"/>
        <v>0</v>
      </c>
      <c r="ED523" s="66">
        <f t="shared" si="1221"/>
        <v>0</v>
      </c>
      <c r="EE523" s="66">
        <f t="shared" si="1222"/>
        <v>0</v>
      </c>
      <c r="EF523" s="66">
        <f t="shared" si="1223"/>
        <v>0</v>
      </c>
      <c r="EG523" s="66">
        <f t="shared" si="1224"/>
        <v>0</v>
      </c>
      <c r="EH523" s="66">
        <f t="shared" si="1225"/>
        <v>0</v>
      </c>
      <c r="EI523" s="66">
        <f t="shared" si="1226"/>
        <v>0</v>
      </c>
      <c r="EJ523" s="67">
        <f t="shared" si="1249"/>
        <v>0</v>
      </c>
      <c r="EK523" s="67">
        <f t="shared" si="1165"/>
        <v>0</v>
      </c>
      <c r="EL523" s="67">
        <f t="shared" si="1166"/>
        <v>0</v>
      </c>
      <c r="EM523" s="53" cm="1">
        <f t="array" aca="1" ref="EM523" ca="1">EJ523*CELL("contents",$Q523)</f>
        <v>0</v>
      </c>
      <c r="EN523" s="53" cm="1">
        <f t="array" aca="1" ref="EN523" ca="1">EK523*CELL("contents",$Q523)</f>
        <v>0</v>
      </c>
      <c r="EO523" s="68">
        <f t="shared" si="1118"/>
        <v>9423.9504000000015</v>
      </c>
      <c r="EP523" s="2">
        <v>1</v>
      </c>
      <c r="EQ523" s="2">
        <f t="shared" ref="EQ523:ET523" si="1253">EP523*1.0215</f>
        <v>1.0215000000000001</v>
      </c>
      <c r="ER523" s="2">
        <f t="shared" si="1253"/>
        <v>1.0434622500000001</v>
      </c>
      <c r="ES523" s="2">
        <f t="shared" si="1253"/>
        <v>1.0658966883750003</v>
      </c>
      <c r="ET523" s="2">
        <f t="shared" si="1253"/>
        <v>1.0888134671750629</v>
      </c>
      <c r="EU523" s="69">
        <f t="shared" si="1228"/>
        <v>6079.9680000000008</v>
      </c>
      <c r="EV523" s="69">
        <f t="shared" si="1168"/>
        <v>0</v>
      </c>
      <c r="EW523" s="69">
        <f t="shared" si="1229"/>
        <v>0</v>
      </c>
      <c r="EX523" s="69">
        <f t="shared" si="1230"/>
        <v>0</v>
      </c>
      <c r="EY523" s="69">
        <f t="shared" si="1251"/>
        <v>0</v>
      </c>
      <c r="EZ523" s="69">
        <f t="shared" si="1251"/>
        <v>0</v>
      </c>
      <c r="FA523" s="69">
        <f t="shared" si="1251"/>
        <v>0</v>
      </c>
      <c r="FB523" s="69">
        <f t="shared" si="1251"/>
        <v>0</v>
      </c>
      <c r="FC523" t="s">
        <v>1539</v>
      </c>
    </row>
    <row r="524" spans="1:159" x14ac:dyDescent="0.25">
      <c r="A524" s="2">
        <v>1.4</v>
      </c>
      <c r="B524" s="73" t="s">
        <v>1232</v>
      </c>
      <c r="C524" s="61" t="s">
        <v>1208</v>
      </c>
      <c r="D524" s="62" t="s">
        <v>1233</v>
      </c>
      <c r="E524" s="63" t="s">
        <v>1233</v>
      </c>
      <c r="F524" s="2" t="s">
        <v>260</v>
      </c>
      <c r="G524" s="61" t="s">
        <v>257</v>
      </c>
      <c r="H524" s="64" t="s">
        <v>257</v>
      </c>
      <c r="I524" s="61"/>
      <c r="J524" s="65" t="s">
        <v>261</v>
      </c>
      <c r="K524" s="75"/>
      <c r="L524" s="80">
        <v>1</v>
      </c>
      <c r="M524" s="57">
        <v>0</v>
      </c>
      <c r="N524" s="85">
        <v>0.55000000000000004</v>
      </c>
      <c r="O524" s="64" t="s">
        <v>155</v>
      </c>
      <c r="P524" s="2" t="s">
        <v>156</v>
      </c>
      <c r="Q524" s="200">
        <f>VLOOKUP(P524,Contingencies!$A$2:$D$7,4,FALSE)</f>
        <v>0.09</v>
      </c>
      <c r="R524" s="53">
        <f t="shared" si="1190"/>
        <v>753.3</v>
      </c>
      <c r="S524" s="67">
        <f t="shared" si="1231"/>
        <v>414.315</v>
      </c>
      <c r="T524" s="61"/>
      <c r="U524" s="2"/>
      <c r="V524" s="2"/>
      <c r="W524" s="61">
        <v>5400</v>
      </c>
      <c r="X524" s="2"/>
      <c r="Y524" s="2"/>
      <c r="Z524" s="2"/>
      <c r="AA524" s="2"/>
      <c r="AB524" s="2"/>
      <c r="AC524" s="2"/>
      <c r="AD524" s="2"/>
      <c r="AE524" s="2"/>
      <c r="AF524" s="2"/>
      <c r="AG524" s="2">
        <f t="shared" si="1232"/>
        <v>0</v>
      </c>
      <c r="AH524" s="51">
        <f t="shared" si="1239"/>
        <v>0</v>
      </c>
      <c r="AI524" s="66">
        <f t="shared" si="1191"/>
        <v>0</v>
      </c>
      <c r="AJ524" s="66">
        <f t="shared" si="1192"/>
        <v>0</v>
      </c>
      <c r="AK524" s="66">
        <f t="shared" si="1193"/>
        <v>5400</v>
      </c>
      <c r="AL524" s="66">
        <f t="shared" si="1194"/>
        <v>0</v>
      </c>
      <c r="AM524" s="66">
        <f t="shared" si="1195"/>
        <v>0</v>
      </c>
      <c r="AN524" s="66">
        <f t="shared" si="1196"/>
        <v>0</v>
      </c>
      <c r="AO524" s="66">
        <f t="shared" si="1197"/>
        <v>0</v>
      </c>
      <c r="AP524" s="66">
        <f t="shared" si="1198"/>
        <v>0</v>
      </c>
      <c r="AQ524" s="66">
        <f t="shared" si="1199"/>
        <v>0</v>
      </c>
      <c r="AR524" s="66">
        <f t="shared" si="1200"/>
        <v>0</v>
      </c>
      <c r="AS524" s="66">
        <f t="shared" si="1201"/>
        <v>0</v>
      </c>
      <c r="AT524" s="66">
        <f t="shared" si="1202"/>
        <v>0</v>
      </c>
      <c r="AU524" s="67">
        <f t="shared" si="1240"/>
        <v>5400</v>
      </c>
      <c r="AV524" s="67">
        <f t="shared" si="1159"/>
        <v>2970.0000000000005</v>
      </c>
      <c r="AW524" s="67">
        <f t="shared" si="1160"/>
        <v>8370</v>
      </c>
      <c r="AX524" s="53" cm="1">
        <f t="array" aca="1" ref="AX524" ca="1">AU524*CELL("contents",$Q524)</f>
        <v>486</v>
      </c>
      <c r="AY524" s="53" cm="1">
        <f t="array" aca="1" ref="AY524" ca="1">AV524*CELL("contents",$Q524)</f>
        <v>267.3</v>
      </c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>
        <f t="shared" si="1241"/>
        <v>0</v>
      </c>
      <c r="BM524" s="51">
        <f t="shared" si="1242"/>
        <v>0</v>
      </c>
      <c r="BN524" s="66">
        <f t="shared" si="1203"/>
        <v>0</v>
      </c>
      <c r="BO524" s="66">
        <f t="shared" si="1204"/>
        <v>0</v>
      </c>
      <c r="BP524" s="66">
        <f t="shared" si="1205"/>
        <v>0</v>
      </c>
      <c r="BQ524" s="66">
        <f t="shared" si="1206"/>
        <v>0</v>
      </c>
      <c r="BR524" s="66">
        <f t="shared" si="1207"/>
        <v>0</v>
      </c>
      <c r="BS524" s="66">
        <f t="shared" si="1208"/>
        <v>0</v>
      </c>
      <c r="BT524" s="66">
        <f t="shared" si="1209"/>
        <v>0</v>
      </c>
      <c r="BU524" s="66">
        <f t="shared" si="1210"/>
        <v>0</v>
      </c>
      <c r="BV524" s="66">
        <f t="shared" si="1211"/>
        <v>0</v>
      </c>
      <c r="BW524" s="66">
        <f t="shared" si="1212"/>
        <v>0</v>
      </c>
      <c r="BX524" s="66">
        <f t="shared" si="1213"/>
        <v>0</v>
      </c>
      <c r="BY524" s="66">
        <f t="shared" si="1214"/>
        <v>0</v>
      </c>
      <c r="BZ524" s="67">
        <f t="shared" si="1243"/>
        <v>0</v>
      </c>
      <c r="CA524" s="67">
        <f t="shared" si="1161"/>
        <v>0</v>
      </c>
      <c r="CB524" s="67">
        <f t="shared" si="1162"/>
        <v>0</v>
      </c>
      <c r="CC524" s="53" cm="1">
        <f t="array" aca="1" ref="CC524" ca="1">BZ524*CELL("contents",$Q524)</f>
        <v>0</v>
      </c>
      <c r="CD524" s="53" cm="1">
        <f t="array" aca="1" ref="CD524" ca="1">CA524*CELL("contents",$Q524)</f>
        <v>0</v>
      </c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>
        <f t="shared" si="1244"/>
        <v>0</v>
      </c>
      <c r="CR524" s="51">
        <f t="shared" si="1245"/>
        <v>0</v>
      </c>
      <c r="CS524" s="66">
        <f t="shared" si="1117"/>
        <v>0</v>
      </c>
      <c r="CT524" s="66">
        <f t="shared" si="1122"/>
        <v>0</v>
      </c>
      <c r="CU524" s="66">
        <f t="shared" si="1123"/>
        <v>0</v>
      </c>
      <c r="CV524" s="66">
        <f t="shared" si="1124"/>
        <v>0</v>
      </c>
      <c r="CW524" s="66">
        <f t="shared" si="1125"/>
        <v>0</v>
      </c>
      <c r="CX524" s="66">
        <f t="shared" si="1126"/>
        <v>0</v>
      </c>
      <c r="CY524" s="66">
        <f t="shared" si="1127"/>
        <v>0</v>
      </c>
      <c r="CZ524" s="66">
        <f t="shared" si="1128"/>
        <v>0</v>
      </c>
      <c r="DA524" s="66">
        <f t="shared" si="1129"/>
        <v>0</v>
      </c>
      <c r="DB524" s="66">
        <f t="shared" si="1130"/>
        <v>0</v>
      </c>
      <c r="DC524" s="66">
        <f t="shared" si="1131"/>
        <v>0</v>
      </c>
      <c r="DD524" s="66">
        <f t="shared" si="1132"/>
        <v>0</v>
      </c>
      <c r="DE524" s="67">
        <f t="shared" si="1246"/>
        <v>0</v>
      </c>
      <c r="DF524" s="67">
        <f t="shared" si="1163"/>
        <v>0</v>
      </c>
      <c r="DG524" s="67">
        <f t="shared" si="1164"/>
        <v>0</v>
      </c>
      <c r="DH524" s="53" cm="1">
        <f t="array" aca="1" ref="DH524" ca="1">DE524*CELL("contents",$Q524)</f>
        <v>0</v>
      </c>
      <c r="DI524" s="53" cm="1">
        <f t="array" aca="1" ref="DI524" ca="1">DF524*CELL("contents",$Q524)</f>
        <v>0</v>
      </c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>
        <f t="shared" si="1247"/>
        <v>0</v>
      </c>
      <c r="DW524" s="51">
        <f t="shared" si="1248"/>
        <v>0</v>
      </c>
      <c r="DX524" s="66">
        <f t="shared" si="1215"/>
        <v>0</v>
      </c>
      <c r="DY524" s="66">
        <f t="shared" si="1216"/>
        <v>0</v>
      </c>
      <c r="DZ524" s="66">
        <f t="shared" si="1217"/>
        <v>0</v>
      </c>
      <c r="EA524" s="66">
        <f t="shared" si="1218"/>
        <v>0</v>
      </c>
      <c r="EB524" s="66">
        <f t="shared" si="1219"/>
        <v>0</v>
      </c>
      <c r="EC524" s="66">
        <f t="shared" si="1220"/>
        <v>0</v>
      </c>
      <c r="ED524" s="66">
        <f t="shared" si="1221"/>
        <v>0</v>
      </c>
      <c r="EE524" s="66">
        <f t="shared" si="1222"/>
        <v>0</v>
      </c>
      <c r="EF524" s="66">
        <f t="shared" si="1223"/>
        <v>0</v>
      </c>
      <c r="EG524" s="66">
        <f t="shared" si="1224"/>
        <v>0</v>
      </c>
      <c r="EH524" s="66">
        <f t="shared" si="1225"/>
        <v>0</v>
      </c>
      <c r="EI524" s="66">
        <f t="shared" si="1226"/>
        <v>0</v>
      </c>
      <c r="EJ524" s="67">
        <f t="shared" si="1249"/>
        <v>0</v>
      </c>
      <c r="EK524" s="67">
        <f t="shared" si="1165"/>
        <v>0</v>
      </c>
      <c r="EL524" s="67">
        <f t="shared" si="1166"/>
        <v>0</v>
      </c>
      <c r="EM524" s="53" cm="1">
        <f t="array" aca="1" ref="EM524" ca="1">EJ524*CELL("contents",$Q524)</f>
        <v>0</v>
      </c>
      <c r="EN524" s="53" cm="1">
        <f t="array" aca="1" ref="EN524" ca="1">EK524*CELL("contents",$Q524)</f>
        <v>0</v>
      </c>
      <c r="EO524" s="68">
        <f t="shared" si="1118"/>
        <v>8370</v>
      </c>
      <c r="EP524" s="2">
        <v>1</v>
      </c>
      <c r="EQ524" s="2">
        <f t="shared" ref="EQ524:ET524" si="1254">EP524*1.0215</f>
        <v>1.0215000000000001</v>
      </c>
      <c r="ER524" s="2">
        <f t="shared" si="1254"/>
        <v>1.0434622500000001</v>
      </c>
      <c r="ES524" s="2">
        <f t="shared" si="1254"/>
        <v>1.0658966883750003</v>
      </c>
      <c r="ET524" s="2">
        <f t="shared" si="1254"/>
        <v>1.0888134671750629</v>
      </c>
      <c r="EU524" s="69">
        <f t="shared" si="1228"/>
        <v>0</v>
      </c>
      <c r="EV524" s="69">
        <f t="shared" si="1168"/>
        <v>0</v>
      </c>
      <c r="EW524" s="69">
        <f t="shared" si="1229"/>
        <v>0</v>
      </c>
      <c r="EX524" s="69">
        <f t="shared" si="1230"/>
        <v>0</v>
      </c>
      <c r="EY524" s="69">
        <f t="shared" si="1251"/>
        <v>0</v>
      </c>
      <c r="EZ524" s="69">
        <f t="shared" si="1251"/>
        <v>0</v>
      </c>
      <c r="FA524" s="69">
        <f t="shared" si="1251"/>
        <v>0</v>
      </c>
      <c r="FB524" s="69">
        <f t="shared" si="1251"/>
        <v>0</v>
      </c>
      <c r="FC524" t="s">
        <v>1539</v>
      </c>
    </row>
    <row r="525" spans="1:159" x14ac:dyDescent="0.25">
      <c r="A525" s="2">
        <v>1.4</v>
      </c>
      <c r="B525" s="73" t="s">
        <v>1234</v>
      </c>
      <c r="C525" s="61" t="s">
        <v>1208</v>
      </c>
      <c r="D525" s="62" t="s">
        <v>1235</v>
      </c>
      <c r="E525" s="63" t="s">
        <v>1235</v>
      </c>
      <c r="F525" s="2" t="s">
        <v>966</v>
      </c>
      <c r="G525" s="61" t="s">
        <v>257</v>
      </c>
      <c r="H525" s="64" t="s">
        <v>257</v>
      </c>
      <c r="I525" s="61"/>
      <c r="J525" s="65" t="s">
        <v>261</v>
      </c>
      <c r="K525" s="75"/>
      <c r="L525" s="80">
        <v>1</v>
      </c>
      <c r="M525" s="57">
        <v>0</v>
      </c>
      <c r="N525" s="85">
        <v>0.55000000000000004</v>
      </c>
      <c r="O525" s="64" t="s">
        <v>155</v>
      </c>
      <c r="P525" s="2" t="s">
        <v>156</v>
      </c>
      <c r="Q525" s="200">
        <f>VLOOKUP(P525,Contingencies!$A$2:$D$7,4,FALSE)</f>
        <v>0.09</v>
      </c>
      <c r="R525" s="53">
        <f t="shared" si="1190"/>
        <v>892.8</v>
      </c>
      <c r="S525" s="67">
        <f t="shared" si="1231"/>
        <v>491.04</v>
      </c>
      <c r="T525" s="61"/>
      <c r="U525" s="2"/>
      <c r="V525" s="2"/>
      <c r="W525" s="2"/>
      <c r="X525" s="2"/>
      <c r="Y525" s="2"/>
      <c r="Z525" s="2"/>
      <c r="AA525" s="2"/>
      <c r="AB525" s="2"/>
      <c r="AC525" s="61">
        <v>6400</v>
      </c>
      <c r="AD525" s="61"/>
      <c r="AE525" s="61"/>
      <c r="AF525" s="61"/>
      <c r="AG525" s="2">
        <f t="shared" si="1232"/>
        <v>0</v>
      </c>
      <c r="AH525" s="51">
        <f t="shared" si="1239"/>
        <v>0</v>
      </c>
      <c r="AI525" s="66">
        <f t="shared" si="1191"/>
        <v>0</v>
      </c>
      <c r="AJ525" s="66">
        <f t="shared" si="1192"/>
        <v>0</v>
      </c>
      <c r="AK525" s="66">
        <f t="shared" si="1193"/>
        <v>0</v>
      </c>
      <c r="AL525" s="66">
        <f t="shared" si="1194"/>
        <v>0</v>
      </c>
      <c r="AM525" s="66">
        <f t="shared" si="1195"/>
        <v>0</v>
      </c>
      <c r="AN525" s="66">
        <f t="shared" si="1196"/>
        <v>0</v>
      </c>
      <c r="AO525" s="66">
        <f t="shared" si="1197"/>
        <v>0</v>
      </c>
      <c r="AP525" s="66">
        <f t="shared" si="1198"/>
        <v>0</v>
      </c>
      <c r="AQ525" s="66">
        <f t="shared" si="1199"/>
        <v>6400</v>
      </c>
      <c r="AR525" s="66">
        <f t="shared" si="1200"/>
        <v>0</v>
      </c>
      <c r="AS525" s="66">
        <f t="shared" si="1201"/>
        <v>0</v>
      </c>
      <c r="AT525" s="66">
        <f t="shared" si="1202"/>
        <v>0</v>
      </c>
      <c r="AU525" s="67">
        <f t="shared" si="1240"/>
        <v>6400</v>
      </c>
      <c r="AV525" s="67">
        <f t="shared" si="1159"/>
        <v>3520.0000000000005</v>
      </c>
      <c r="AW525" s="67">
        <f t="shared" si="1160"/>
        <v>9920</v>
      </c>
      <c r="AX525" s="53" cm="1">
        <f t="array" aca="1" ref="AX525" ca="1">AU525*CELL("contents",$Q525)</f>
        <v>576</v>
      </c>
      <c r="AY525" s="53" cm="1">
        <f t="array" aca="1" ref="AY525" ca="1">AV525*CELL("contents",$Q525)</f>
        <v>316.8</v>
      </c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>
        <f t="shared" si="1241"/>
        <v>0</v>
      </c>
      <c r="BM525" s="51">
        <f t="shared" si="1242"/>
        <v>0</v>
      </c>
      <c r="BN525" s="66">
        <f t="shared" si="1203"/>
        <v>0</v>
      </c>
      <c r="BO525" s="66">
        <f t="shared" si="1204"/>
        <v>0</v>
      </c>
      <c r="BP525" s="66">
        <f t="shared" si="1205"/>
        <v>0</v>
      </c>
      <c r="BQ525" s="66">
        <f t="shared" si="1206"/>
        <v>0</v>
      </c>
      <c r="BR525" s="66">
        <f t="shared" si="1207"/>
        <v>0</v>
      </c>
      <c r="BS525" s="66">
        <f t="shared" si="1208"/>
        <v>0</v>
      </c>
      <c r="BT525" s="66">
        <f t="shared" si="1209"/>
        <v>0</v>
      </c>
      <c r="BU525" s="66">
        <f t="shared" si="1210"/>
        <v>0</v>
      </c>
      <c r="BV525" s="66">
        <f t="shared" si="1211"/>
        <v>0</v>
      </c>
      <c r="BW525" s="66">
        <f t="shared" si="1212"/>
        <v>0</v>
      </c>
      <c r="BX525" s="66">
        <f t="shared" si="1213"/>
        <v>0</v>
      </c>
      <c r="BY525" s="66">
        <f t="shared" si="1214"/>
        <v>0</v>
      </c>
      <c r="BZ525" s="67">
        <f t="shared" si="1243"/>
        <v>0</v>
      </c>
      <c r="CA525" s="67">
        <f t="shared" si="1161"/>
        <v>0</v>
      </c>
      <c r="CB525" s="67">
        <f t="shared" si="1162"/>
        <v>0</v>
      </c>
      <c r="CC525" s="53" cm="1">
        <f t="array" aca="1" ref="CC525" ca="1">BZ525*CELL("contents",$Q525)</f>
        <v>0</v>
      </c>
      <c r="CD525" s="53" cm="1">
        <f t="array" aca="1" ref="CD525" ca="1">CA525*CELL("contents",$Q525)</f>
        <v>0</v>
      </c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>
        <f t="shared" si="1244"/>
        <v>0</v>
      </c>
      <c r="CR525" s="51">
        <f t="shared" si="1245"/>
        <v>0</v>
      </c>
      <c r="CS525" s="66">
        <f t="shared" si="1117"/>
        <v>0</v>
      </c>
      <c r="CT525" s="66">
        <f t="shared" si="1122"/>
        <v>0</v>
      </c>
      <c r="CU525" s="66">
        <f t="shared" si="1123"/>
        <v>0</v>
      </c>
      <c r="CV525" s="66">
        <f t="shared" si="1124"/>
        <v>0</v>
      </c>
      <c r="CW525" s="66">
        <f t="shared" si="1125"/>
        <v>0</v>
      </c>
      <c r="CX525" s="66">
        <f t="shared" si="1126"/>
        <v>0</v>
      </c>
      <c r="CY525" s="66">
        <f t="shared" si="1127"/>
        <v>0</v>
      </c>
      <c r="CZ525" s="66">
        <f t="shared" si="1128"/>
        <v>0</v>
      </c>
      <c r="DA525" s="66">
        <f t="shared" si="1129"/>
        <v>0</v>
      </c>
      <c r="DB525" s="66">
        <f t="shared" si="1130"/>
        <v>0</v>
      </c>
      <c r="DC525" s="66">
        <f t="shared" si="1131"/>
        <v>0</v>
      </c>
      <c r="DD525" s="66">
        <f t="shared" si="1132"/>
        <v>0</v>
      </c>
      <c r="DE525" s="67">
        <f t="shared" si="1246"/>
        <v>0</v>
      </c>
      <c r="DF525" s="67">
        <f t="shared" si="1163"/>
        <v>0</v>
      </c>
      <c r="DG525" s="67">
        <f t="shared" si="1164"/>
        <v>0</v>
      </c>
      <c r="DH525" s="53" cm="1">
        <f t="array" aca="1" ref="DH525" ca="1">DE525*CELL("contents",$Q525)</f>
        <v>0</v>
      </c>
      <c r="DI525" s="53" cm="1">
        <f t="array" aca="1" ref="DI525" ca="1">DF525*CELL("contents",$Q525)</f>
        <v>0</v>
      </c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>
        <f t="shared" si="1247"/>
        <v>0</v>
      </c>
      <c r="DW525" s="51">
        <f t="shared" si="1248"/>
        <v>0</v>
      </c>
      <c r="DX525" s="66">
        <f t="shared" si="1215"/>
        <v>0</v>
      </c>
      <c r="DY525" s="66">
        <f t="shared" si="1216"/>
        <v>0</v>
      </c>
      <c r="DZ525" s="66">
        <f t="shared" si="1217"/>
        <v>0</v>
      </c>
      <c r="EA525" s="66">
        <f t="shared" si="1218"/>
        <v>0</v>
      </c>
      <c r="EB525" s="66">
        <f t="shared" si="1219"/>
        <v>0</v>
      </c>
      <c r="EC525" s="66">
        <f t="shared" si="1220"/>
        <v>0</v>
      </c>
      <c r="ED525" s="66">
        <f t="shared" si="1221"/>
        <v>0</v>
      </c>
      <c r="EE525" s="66">
        <f t="shared" si="1222"/>
        <v>0</v>
      </c>
      <c r="EF525" s="66">
        <f t="shared" si="1223"/>
        <v>0</v>
      </c>
      <c r="EG525" s="66">
        <f t="shared" si="1224"/>
        <v>0</v>
      </c>
      <c r="EH525" s="66">
        <f t="shared" si="1225"/>
        <v>0</v>
      </c>
      <c r="EI525" s="66">
        <f t="shared" si="1226"/>
        <v>0</v>
      </c>
      <c r="EJ525" s="67">
        <f t="shared" si="1249"/>
        <v>0</v>
      </c>
      <c r="EK525" s="67">
        <f t="shared" si="1165"/>
        <v>0</v>
      </c>
      <c r="EL525" s="67">
        <f t="shared" si="1166"/>
        <v>0</v>
      </c>
      <c r="EM525" s="53" cm="1">
        <f t="array" aca="1" ref="EM525" ca="1">EJ525*CELL("contents",$Q525)</f>
        <v>0</v>
      </c>
      <c r="EN525" s="53" cm="1">
        <f t="array" aca="1" ref="EN525" ca="1">EK525*CELL("contents",$Q525)</f>
        <v>0</v>
      </c>
      <c r="EO525" s="68">
        <f t="shared" si="1118"/>
        <v>9920</v>
      </c>
      <c r="EP525" s="2">
        <v>1</v>
      </c>
      <c r="EQ525" s="2">
        <f t="shared" ref="EQ525:ET525" si="1255">EP525*1.0215</f>
        <v>1.0215000000000001</v>
      </c>
      <c r="ER525" s="2">
        <f t="shared" si="1255"/>
        <v>1.0434622500000001</v>
      </c>
      <c r="ES525" s="2">
        <f t="shared" si="1255"/>
        <v>1.0658966883750003</v>
      </c>
      <c r="ET525" s="2">
        <f t="shared" si="1255"/>
        <v>1.0888134671750629</v>
      </c>
      <c r="EU525" s="69">
        <f t="shared" si="1228"/>
        <v>0</v>
      </c>
      <c r="EV525" s="69">
        <f t="shared" si="1168"/>
        <v>0</v>
      </c>
      <c r="EW525" s="69">
        <f t="shared" si="1229"/>
        <v>0</v>
      </c>
      <c r="EX525" s="69">
        <f t="shared" si="1230"/>
        <v>0</v>
      </c>
      <c r="EY525" s="69">
        <f t="shared" si="1251"/>
        <v>0</v>
      </c>
      <c r="EZ525" s="69">
        <f t="shared" si="1251"/>
        <v>0</v>
      </c>
      <c r="FA525" s="69">
        <f t="shared" si="1251"/>
        <v>0</v>
      </c>
      <c r="FB525" s="69">
        <f t="shared" si="1251"/>
        <v>0</v>
      </c>
      <c r="FC525" t="s">
        <v>1539</v>
      </c>
    </row>
    <row r="526" spans="1:159" x14ac:dyDescent="0.25">
      <c r="A526" s="2">
        <v>1.4</v>
      </c>
      <c r="B526" s="73" t="s">
        <v>1234</v>
      </c>
      <c r="C526" s="61" t="s">
        <v>1208</v>
      </c>
      <c r="D526" s="62" t="s">
        <v>1235</v>
      </c>
      <c r="E526" s="63" t="s">
        <v>1235</v>
      </c>
      <c r="F526" s="2" t="s">
        <v>1211</v>
      </c>
      <c r="G526" s="61" t="s">
        <v>151</v>
      </c>
      <c r="H526" s="64" t="s">
        <v>152</v>
      </c>
      <c r="I526" s="61" t="s">
        <v>159</v>
      </c>
      <c r="J526" s="65" t="s">
        <v>1139</v>
      </c>
      <c r="K526" s="75">
        <v>62</v>
      </c>
      <c r="L526" s="79">
        <v>62</v>
      </c>
      <c r="M526" s="57">
        <v>0</v>
      </c>
      <c r="N526" s="85">
        <v>0.55000000000000004</v>
      </c>
      <c r="O526" s="64" t="s">
        <v>155</v>
      </c>
      <c r="P526" s="2" t="s">
        <v>156</v>
      </c>
      <c r="Q526" s="200">
        <f>VLOOKUP(P526,Contingencies!$A$2:$D$7,4,FALSE)</f>
        <v>0.09</v>
      </c>
      <c r="R526" s="53">
        <f t="shared" si="1190"/>
        <v>494.75739600000009</v>
      </c>
      <c r="S526" s="67">
        <f t="shared" si="1231"/>
        <v>272.11656780000004</v>
      </c>
      <c r="T526" s="61"/>
      <c r="U526" s="2"/>
      <c r="V526" s="2"/>
      <c r="W526" s="2"/>
      <c r="X526" s="2"/>
      <c r="Y526" s="2"/>
      <c r="Z526" s="2"/>
      <c r="AA526" s="2"/>
      <c r="AB526" s="2"/>
      <c r="AC526" s="61">
        <v>16</v>
      </c>
      <c r="AD526" s="61">
        <v>16</v>
      </c>
      <c r="AE526" s="61">
        <v>16</v>
      </c>
      <c r="AF526" s="61">
        <v>8</v>
      </c>
      <c r="AG526" s="2">
        <f t="shared" si="1232"/>
        <v>56</v>
      </c>
      <c r="AH526" s="51">
        <f t="shared" si="1239"/>
        <v>0.37333333333333329</v>
      </c>
      <c r="AI526" s="66">
        <f t="shared" si="1191"/>
        <v>0</v>
      </c>
      <c r="AJ526" s="66">
        <f t="shared" si="1192"/>
        <v>0</v>
      </c>
      <c r="AK526" s="66">
        <f t="shared" si="1193"/>
        <v>0</v>
      </c>
      <c r="AL526" s="66">
        <f t="shared" si="1194"/>
        <v>0</v>
      </c>
      <c r="AM526" s="66">
        <f t="shared" si="1195"/>
        <v>0</v>
      </c>
      <c r="AN526" s="66">
        <f t="shared" si="1196"/>
        <v>0</v>
      </c>
      <c r="AO526" s="66">
        <f t="shared" si="1197"/>
        <v>0</v>
      </c>
      <c r="AP526" s="66">
        <f t="shared" si="1198"/>
        <v>0</v>
      </c>
      <c r="AQ526" s="66">
        <f t="shared" si="1199"/>
        <v>1013.3280000000001</v>
      </c>
      <c r="AR526" s="66">
        <f t="shared" si="1200"/>
        <v>1013.3280000000001</v>
      </c>
      <c r="AS526" s="66">
        <f t="shared" si="1201"/>
        <v>1013.3280000000001</v>
      </c>
      <c r="AT526" s="66">
        <f t="shared" si="1202"/>
        <v>506.66400000000004</v>
      </c>
      <c r="AU526" s="67">
        <f t="shared" si="1240"/>
        <v>3546.6480000000006</v>
      </c>
      <c r="AV526" s="67">
        <f t="shared" si="1159"/>
        <v>1950.6564000000005</v>
      </c>
      <c r="AW526" s="67">
        <f t="shared" si="1160"/>
        <v>5497.3044000000009</v>
      </c>
      <c r="AX526" s="53" cm="1">
        <f t="array" aca="1" ref="AX526" ca="1">AU526*CELL("contents",$Q526)</f>
        <v>319.19832000000002</v>
      </c>
      <c r="AY526" s="53" cm="1">
        <f t="array" aca="1" ref="AY526" ca="1">AV526*CELL("contents",$Q526)</f>
        <v>175.55907600000003</v>
      </c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>
        <f t="shared" si="1241"/>
        <v>0</v>
      </c>
      <c r="BM526" s="51">
        <f t="shared" si="1242"/>
        <v>0</v>
      </c>
      <c r="BN526" s="66">
        <f t="shared" si="1203"/>
        <v>0</v>
      </c>
      <c r="BO526" s="66">
        <f t="shared" si="1204"/>
        <v>0</v>
      </c>
      <c r="BP526" s="66">
        <f t="shared" si="1205"/>
        <v>0</v>
      </c>
      <c r="BQ526" s="66">
        <f t="shared" si="1206"/>
        <v>0</v>
      </c>
      <c r="BR526" s="66">
        <f t="shared" si="1207"/>
        <v>0</v>
      </c>
      <c r="BS526" s="66">
        <f t="shared" si="1208"/>
        <v>0</v>
      </c>
      <c r="BT526" s="66">
        <f t="shared" si="1209"/>
        <v>0</v>
      </c>
      <c r="BU526" s="66">
        <f t="shared" si="1210"/>
        <v>0</v>
      </c>
      <c r="BV526" s="66">
        <f t="shared" si="1211"/>
        <v>0</v>
      </c>
      <c r="BW526" s="66">
        <f t="shared" si="1212"/>
        <v>0</v>
      </c>
      <c r="BX526" s="66">
        <f t="shared" si="1213"/>
        <v>0</v>
      </c>
      <c r="BY526" s="66">
        <f t="shared" si="1214"/>
        <v>0</v>
      </c>
      <c r="BZ526" s="67">
        <f t="shared" si="1243"/>
        <v>0</v>
      </c>
      <c r="CA526" s="67">
        <f t="shared" si="1161"/>
        <v>0</v>
      </c>
      <c r="CB526" s="67">
        <f t="shared" si="1162"/>
        <v>0</v>
      </c>
      <c r="CC526" s="53" cm="1">
        <f t="array" aca="1" ref="CC526" ca="1">BZ526*CELL("contents",$Q526)</f>
        <v>0</v>
      </c>
      <c r="CD526" s="53" cm="1">
        <f t="array" aca="1" ref="CD526" ca="1">CA526*CELL("contents",$Q526)</f>
        <v>0</v>
      </c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>
        <f t="shared" si="1244"/>
        <v>0</v>
      </c>
      <c r="CR526" s="51">
        <f t="shared" si="1245"/>
        <v>0</v>
      </c>
      <c r="CS526" s="66">
        <f t="shared" si="1117"/>
        <v>0</v>
      </c>
      <c r="CT526" s="66">
        <f t="shared" si="1122"/>
        <v>0</v>
      </c>
      <c r="CU526" s="66">
        <f t="shared" si="1123"/>
        <v>0</v>
      </c>
      <c r="CV526" s="66">
        <f t="shared" si="1124"/>
        <v>0</v>
      </c>
      <c r="CW526" s="66">
        <f t="shared" si="1125"/>
        <v>0</v>
      </c>
      <c r="CX526" s="66">
        <f t="shared" si="1126"/>
        <v>0</v>
      </c>
      <c r="CY526" s="66">
        <f t="shared" si="1127"/>
        <v>0</v>
      </c>
      <c r="CZ526" s="66">
        <f t="shared" si="1128"/>
        <v>0</v>
      </c>
      <c r="DA526" s="66">
        <f t="shared" si="1129"/>
        <v>0</v>
      </c>
      <c r="DB526" s="66">
        <f t="shared" si="1130"/>
        <v>0</v>
      </c>
      <c r="DC526" s="66">
        <f t="shared" si="1131"/>
        <v>0</v>
      </c>
      <c r="DD526" s="66">
        <f t="shared" si="1132"/>
        <v>0</v>
      </c>
      <c r="DE526" s="67">
        <f t="shared" si="1246"/>
        <v>0</v>
      </c>
      <c r="DF526" s="67">
        <f t="shared" si="1163"/>
        <v>0</v>
      </c>
      <c r="DG526" s="67">
        <f t="shared" si="1164"/>
        <v>0</v>
      </c>
      <c r="DH526" s="53" cm="1">
        <f t="array" aca="1" ref="DH526" ca="1">DE526*CELL("contents",$Q526)</f>
        <v>0</v>
      </c>
      <c r="DI526" s="53" cm="1">
        <f t="array" aca="1" ref="DI526" ca="1">DF526*CELL("contents",$Q526)</f>
        <v>0</v>
      </c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>
        <f t="shared" si="1247"/>
        <v>0</v>
      </c>
      <c r="DW526" s="51">
        <f t="shared" si="1248"/>
        <v>0</v>
      </c>
      <c r="DX526" s="66">
        <f t="shared" si="1215"/>
        <v>0</v>
      </c>
      <c r="DY526" s="66">
        <f t="shared" si="1216"/>
        <v>0</v>
      </c>
      <c r="DZ526" s="66">
        <f t="shared" si="1217"/>
        <v>0</v>
      </c>
      <c r="EA526" s="66">
        <f t="shared" si="1218"/>
        <v>0</v>
      </c>
      <c r="EB526" s="66">
        <f t="shared" si="1219"/>
        <v>0</v>
      </c>
      <c r="EC526" s="66">
        <f t="shared" si="1220"/>
        <v>0</v>
      </c>
      <c r="ED526" s="66">
        <f t="shared" si="1221"/>
        <v>0</v>
      </c>
      <c r="EE526" s="66">
        <f t="shared" si="1222"/>
        <v>0</v>
      </c>
      <c r="EF526" s="66">
        <f t="shared" si="1223"/>
        <v>0</v>
      </c>
      <c r="EG526" s="66">
        <f t="shared" si="1224"/>
        <v>0</v>
      </c>
      <c r="EH526" s="66">
        <f t="shared" si="1225"/>
        <v>0</v>
      </c>
      <c r="EI526" s="66">
        <f t="shared" si="1226"/>
        <v>0</v>
      </c>
      <c r="EJ526" s="67">
        <f t="shared" si="1249"/>
        <v>0</v>
      </c>
      <c r="EK526" s="67">
        <f t="shared" si="1165"/>
        <v>0</v>
      </c>
      <c r="EL526" s="67">
        <f t="shared" si="1166"/>
        <v>0</v>
      </c>
      <c r="EM526" s="53" cm="1">
        <f t="array" aca="1" ref="EM526" ca="1">EJ526*CELL("contents",$Q526)</f>
        <v>0</v>
      </c>
      <c r="EN526" s="53" cm="1">
        <f t="array" aca="1" ref="EN526" ca="1">EK526*CELL("contents",$Q526)</f>
        <v>0</v>
      </c>
      <c r="EO526" s="68">
        <f t="shared" si="1118"/>
        <v>5497.3044000000009</v>
      </c>
      <c r="EP526" s="2">
        <v>1</v>
      </c>
      <c r="EQ526" s="2">
        <f t="shared" ref="EQ526:ET526" si="1256">EP526*1.0215</f>
        <v>1.0215000000000001</v>
      </c>
      <c r="ER526" s="2">
        <f t="shared" si="1256"/>
        <v>1.0434622500000001</v>
      </c>
      <c r="ES526" s="2">
        <f t="shared" si="1256"/>
        <v>1.0658966883750003</v>
      </c>
      <c r="ET526" s="2">
        <f t="shared" si="1256"/>
        <v>1.0888134671750629</v>
      </c>
      <c r="EU526" s="69">
        <f t="shared" si="1228"/>
        <v>3546.6480000000001</v>
      </c>
      <c r="EV526" s="69">
        <f t="shared" si="1168"/>
        <v>0</v>
      </c>
      <c r="EW526" s="69">
        <f t="shared" si="1229"/>
        <v>0</v>
      </c>
      <c r="EX526" s="69">
        <f t="shared" si="1230"/>
        <v>0</v>
      </c>
      <c r="EY526" s="69">
        <f t="shared" si="1251"/>
        <v>0</v>
      </c>
      <c r="EZ526" s="69">
        <f t="shared" si="1251"/>
        <v>0</v>
      </c>
      <c r="FA526" s="69">
        <f t="shared" si="1251"/>
        <v>0</v>
      </c>
      <c r="FB526" s="69">
        <f t="shared" si="1251"/>
        <v>0</v>
      </c>
      <c r="FC526" t="s">
        <v>1539</v>
      </c>
    </row>
    <row r="527" spans="1:159" x14ac:dyDescent="0.25">
      <c r="A527" s="2">
        <v>1.4</v>
      </c>
      <c r="B527" s="73" t="s">
        <v>1236</v>
      </c>
      <c r="C527" s="61" t="s">
        <v>1208</v>
      </c>
      <c r="D527" s="62" t="s">
        <v>1237</v>
      </c>
      <c r="E527" s="63" t="s">
        <v>1237</v>
      </c>
      <c r="F527" s="2" t="s">
        <v>1215</v>
      </c>
      <c r="G527" s="61" t="s">
        <v>151</v>
      </c>
      <c r="H527" s="64" t="s">
        <v>163</v>
      </c>
      <c r="I527" s="61" t="s">
        <v>269</v>
      </c>
      <c r="J527" s="65" t="s">
        <v>1139</v>
      </c>
      <c r="K527" s="75">
        <v>47</v>
      </c>
      <c r="L527" s="79">
        <v>46.67</v>
      </c>
      <c r="M527" s="57">
        <v>0</v>
      </c>
      <c r="N527" s="85">
        <v>0.55000000000000004</v>
      </c>
      <c r="O527" s="64" t="s">
        <v>155</v>
      </c>
      <c r="P527" s="2" t="s">
        <v>352</v>
      </c>
      <c r="Q527" s="200">
        <f>VLOOKUP(P527,Contingencies!$A$2:$D$7,4,FALSE)</f>
        <v>0.2</v>
      </c>
      <c r="R527" s="53">
        <f t="shared" si="1190"/>
        <v>833.46228000000019</v>
      </c>
      <c r="S527" s="67">
        <f t="shared" si="1231"/>
        <v>458.40425400000015</v>
      </c>
      <c r="T527" s="61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61">
        <v>56</v>
      </c>
      <c r="AG527" s="2">
        <f t="shared" si="1232"/>
        <v>56</v>
      </c>
      <c r="AH527" s="51">
        <f t="shared" si="1239"/>
        <v>0.37333333333333329</v>
      </c>
      <c r="AI527" s="66">
        <f t="shared" si="1191"/>
        <v>0</v>
      </c>
      <c r="AJ527" s="66">
        <f t="shared" si="1192"/>
        <v>0</v>
      </c>
      <c r="AK527" s="66">
        <f t="shared" si="1193"/>
        <v>0</v>
      </c>
      <c r="AL527" s="66">
        <f t="shared" si="1194"/>
        <v>0</v>
      </c>
      <c r="AM527" s="66">
        <f t="shared" si="1195"/>
        <v>0</v>
      </c>
      <c r="AN527" s="66">
        <f t="shared" si="1196"/>
        <v>0</v>
      </c>
      <c r="AO527" s="66">
        <f t="shared" si="1197"/>
        <v>0</v>
      </c>
      <c r="AP527" s="66">
        <f t="shared" si="1198"/>
        <v>0</v>
      </c>
      <c r="AQ527" s="66">
        <f t="shared" si="1199"/>
        <v>0</v>
      </c>
      <c r="AR527" s="66">
        <f t="shared" si="1200"/>
        <v>0</v>
      </c>
      <c r="AS527" s="66">
        <f t="shared" si="1201"/>
        <v>0</v>
      </c>
      <c r="AT527" s="66">
        <f t="shared" si="1202"/>
        <v>2688.5880000000002</v>
      </c>
      <c r="AU527" s="67">
        <f t="shared" si="1240"/>
        <v>2688.5880000000002</v>
      </c>
      <c r="AV527" s="67">
        <f t="shared" si="1159"/>
        <v>1478.7234000000003</v>
      </c>
      <c r="AW527" s="67">
        <f t="shared" si="1160"/>
        <v>4167.3114000000005</v>
      </c>
      <c r="AX527" s="53" cm="1">
        <f t="array" aca="1" ref="AX527" ca="1">AU527*CELL("contents",$Q527)</f>
        <v>537.71760000000006</v>
      </c>
      <c r="AY527" s="53" cm="1">
        <f t="array" aca="1" ref="AY527" ca="1">AV527*CELL("contents",$Q527)</f>
        <v>295.74468000000007</v>
      </c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>
        <f t="shared" si="1241"/>
        <v>0</v>
      </c>
      <c r="BM527" s="51">
        <f t="shared" si="1242"/>
        <v>0</v>
      </c>
      <c r="BN527" s="66">
        <f t="shared" si="1203"/>
        <v>0</v>
      </c>
      <c r="BO527" s="66">
        <f t="shared" si="1204"/>
        <v>0</v>
      </c>
      <c r="BP527" s="66">
        <f t="shared" si="1205"/>
        <v>0</v>
      </c>
      <c r="BQ527" s="66">
        <f t="shared" si="1206"/>
        <v>0</v>
      </c>
      <c r="BR527" s="66">
        <f t="shared" si="1207"/>
        <v>0</v>
      </c>
      <c r="BS527" s="66">
        <f t="shared" si="1208"/>
        <v>0</v>
      </c>
      <c r="BT527" s="66">
        <f t="shared" si="1209"/>
        <v>0</v>
      </c>
      <c r="BU527" s="66">
        <f t="shared" si="1210"/>
        <v>0</v>
      </c>
      <c r="BV527" s="66">
        <f t="shared" si="1211"/>
        <v>0</v>
      </c>
      <c r="BW527" s="66">
        <f t="shared" si="1212"/>
        <v>0</v>
      </c>
      <c r="BX527" s="66">
        <f t="shared" si="1213"/>
        <v>0</v>
      </c>
      <c r="BY527" s="66">
        <f t="shared" si="1214"/>
        <v>0</v>
      </c>
      <c r="BZ527" s="67">
        <f t="shared" si="1243"/>
        <v>0</v>
      </c>
      <c r="CA527" s="67">
        <f t="shared" si="1161"/>
        <v>0</v>
      </c>
      <c r="CB527" s="67">
        <f t="shared" si="1162"/>
        <v>0</v>
      </c>
      <c r="CC527" s="53" cm="1">
        <f t="array" aca="1" ref="CC527" ca="1">BZ527*CELL("contents",$Q527)</f>
        <v>0</v>
      </c>
      <c r="CD527" s="53" cm="1">
        <f t="array" aca="1" ref="CD527" ca="1">CA527*CELL("contents",$Q527)</f>
        <v>0</v>
      </c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>
        <f t="shared" si="1244"/>
        <v>0</v>
      </c>
      <c r="CR527" s="51">
        <f t="shared" si="1245"/>
        <v>0</v>
      </c>
      <c r="CS527" s="66">
        <f t="shared" si="1117"/>
        <v>0</v>
      </c>
      <c r="CT527" s="66">
        <f t="shared" si="1122"/>
        <v>0</v>
      </c>
      <c r="CU527" s="66">
        <f t="shared" si="1123"/>
        <v>0</v>
      </c>
      <c r="CV527" s="66">
        <f t="shared" si="1124"/>
        <v>0</v>
      </c>
      <c r="CW527" s="66">
        <f t="shared" si="1125"/>
        <v>0</v>
      </c>
      <c r="CX527" s="66">
        <f t="shared" si="1126"/>
        <v>0</v>
      </c>
      <c r="CY527" s="66">
        <f t="shared" si="1127"/>
        <v>0</v>
      </c>
      <c r="CZ527" s="66">
        <f t="shared" si="1128"/>
        <v>0</v>
      </c>
      <c r="DA527" s="66">
        <f t="shared" si="1129"/>
        <v>0</v>
      </c>
      <c r="DB527" s="66">
        <f t="shared" si="1130"/>
        <v>0</v>
      </c>
      <c r="DC527" s="66">
        <f t="shared" si="1131"/>
        <v>0</v>
      </c>
      <c r="DD527" s="66">
        <f t="shared" si="1132"/>
        <v>0</v>
      </c>
      <c r="DE527" s="67">
        <f t="shared" si="1246"/>
        <v>0</v>
      </c>
      <c r="DF527" s="67">
        <f t="shared" si="1163"/>
        <v>0</v>
      </c>
      <c r="DG527" s="67">
        <f t="shared" si="1164"/>
        <v>0</v>
      </c>
      <c r="DH527" s="53" cm="1">
        <f t="array" aca="1" ref="DH527" ca="1">DE527*CELL("contents",$Q527)</f>
        <v>0</v>
      </c>
      <c r="DI527" s="53" cm="1">
        <f t="array" aca="1" ref="DI527" ca="1">DF527*CELL("contents",$Q527)</f>
        <v>0</v>
      </c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>
        <f t="shared" si="1247"/>
        <v>0</v>
      </c>
      <c r="DW527" s="51">
        <f t="shared" si="1248"/>
        <v>0</v>
      </c>
      <c r="DX527" s="66">
        <f t="shared" si="1215"/>
        <v>0</v>
      </c>
      <c r="DY527" s="66">
        <f t="shared" si="1216"/>
        <v>0</v>
      </c>
      <c r="DZ527" s="66">
        <f t="shared" si="1217"/>
        <v>0</v>
      </c>
      <c r="EA527" s="66">
        <f t="shared" si="1218"/>
        <v>0</v>
      </c>
      <c r="EB527" s="66">
        <f t="shared" si="1219"/>
        <v>0</v>
      </c>
      <c r="EC527" s="66">
        <f t="shared" si="1220"/>
        <v>0</v>
      </c>
      <c r="ED527" s="66">
        <f t="shared" si="1221"/>
        <v>0</v>
      </c>
      <c r="EE527" s="66">
        <f t="shared" si="1222"/>
        <v>0</v>
      </c>
      <c r="EF527" s="66">
        <f t="shared" si="1223"/>
        <v>0</v>
      </c>
      <c r="EG527" s="66">
        <f t="shared" si="1224"/>
        <v>0</v>
      </c>
      <c r="EH527" s="66">
        <f t="shared" si="1225"/>
        <v>0</v>
      </c>
      <c r="EI527" s="66">
        <f t="shared" si="1226"/>
        <v>0</v>
      </c>
      <c r="EJ527" s="67">
        <f t="shared" si="1249"/>
        <v>0</v>
      </c>
      <c r="EK527" s="67">
        <f t="shared" si="1165"/>
        <v>0</v>
      </c>
      <c r="EL527" s="67">
        <f t="shared" si="1166"/>
        <v>0</v>
      </c>
      <c r="EM527" s="53" cm="1">
        <f t="array" aca="1" ref="EM527" ca="1">EJ527*CELL("contents",$Q527)</f>
        <v>0</v>
      </c>
      <c r="EN527" s="53" cm="1">
        <f t="array" aca="1" ref="EN527" ca="1">EK527*CELL("contents",$Q527)</f>
        <v>0</v>
      </c>
      <c r="EO527" s="68">
        <f t="shared" si="1118"/>
        <v>4167.3114000000005</v>
      </c>
      <c r="EP527" s="2">
        <v>1</v>
      </c>
      <c r="EQ527" s="2">
        <f t="shared" ref="EQ527:ET527" si="1257">EP527*1.0215</f>
        <v>1.0215000000000001</v>
      </c>
      <c r="ER527" s="2">
        <f t="shared" si="1257"/>
        <v>1.0434622500000001</v>
      </c>
      <c r="ES527" s="2">
        <f t="shared" si="1257"/>
        <v>1.0658966883750003</v>
      </c>
      <c r="ET527" s="2">
        <f t="shared" si="1257"/>
        <v>1.0888134671750629</v>
      </c>
      <c r="EU527" s="69">
        <f t="shared" si="1228"/>
        <v>2688.5880000000002</v>
      </c>
      <c r="EV527" s="69">
        <f t="shared" si="1168"/>
        <v>0</v>
      </c>
      <c r="EW527" s="69">
        <f t="shared" si="1229"/>
        <v>0</v>
      </c>
      <c r="EX527" s="69">
        <f t="shared" si="1230"/>
        <v>0</v>
      </c>
      <c r="EY527" s="69">
        <f t="shared" si="1251"/>
        <v>0</v>
      </c>
      <c r="EZ527" s="69">
        <f t="shared" si="1251"/>
        <v>0</v>
      </c>
      <c r="FA527" s="69">
        <f t="shared" si="1251"/>
        <v>0</v>
      </c>
      <c r="FB527" s="69">
        <f t="shared" si="1251"/>
        <v>0</v>
      </c>
      <c r="FC527" t="s">
        <v>1539</v>
      </c>
    </row>
    <row r="528" spans="1:159" x14ac:dyDescent="0.25">
      <c r="A528" s="2">
        <v>1.4</v>
      </c>
      <c r="B528" s="73" t="s">
        <v>1236</v>
      </c>
      <c r="C528" s="61" t="s">
        <v>1208</v>
      </c>
      <c r="D528" s="62" t="s">
        <v>1237</v>
      </c>
      <c r="E528" s="63" t="s">
        <v>1237</v>
      </c>
      <c r="F528" s="2" t="s">
        <v>1211</v>
      </c>
      <c r="G528" s="61" t="s">
        <v>151</v>
      </c>
      <c r="H528" s="64" t="s">
        <v>163</v>
      </c>
      <c r="I528" s="61" t="s">
        <v>159</v>
      </c>
      <c r="J528" s="65" t="s">
        <v>1139</v>
      </c>
      <c r="K528" s="75">
        <v>62</v>
      </c>
      <c r="L528" s="79">
        <v>62</v>
      </c>
      <c r="M528" s="57">
        <v>0</v>
      </c>
      <c r="N528" s="85">
        <v>0.55000000000000004</v>
      </c>
      <c r="O528" s="64" t="s">
        <v>155</v>
      </c>
      <c r="P528" s="2" t="s">
        <v>352</v>
      </c>
      <c r="Q528" s="200">
        <f>VLOOKUP(P528,Contingencies!$A$2:$D$7,4,FALSE)</f>
        <v>0.2</v>
      </c>
      <c r="R528" s="53">
        <f t="shared" si="1190"/>
        <v>1099.4608800000003</v>
      </c>
      <c r="S528" s="67">
        <f t="shared" si="1231"/>
        <v>604.70348400000023</v>
      </c>
      <c r="T528" s="61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61">
        <v>56</v>
      </c>
      <c r="AG528" s="2">
        <f t="shared" si="1232"/>
        <v>56</v>
      </c>
      <c r="AH528" s="51">
        <f t="shared" si="1239"/>
        <v>0.37333333333333329</v>
      </c>
      <c r="AI528" s="66">
        <f t="shared" si="1191"/>
        <v>0</v>
      </c>
      <c r="AJ528" s="66">
        <f t="shared" si="1192"/>
        <v>0</v>
      </c>
      <c r="AK528" s="66">
        <f t="shared" si="1193"/>
        <v>0</v>
      </c>
      <c r="AL528" s="66">
        <f t="shared" si="1194"/>
        <v>0</v>
      </c>
      <c r="AM528" s="66">
        <f t="shared" si="1195"/>
        <v>0</v>
      </c>
      <c r="AN528" s="66">
        <f t="shared" si="1196"/>
        <v>0</v>
      </c>
      <c r="AO528" s="66">
        <f t="shared" si="1197"/>
        <v>0</v>
      </c>
      <c r="AP528" s="66">
        <f t="shared" si="1198"/>
        <v>0</v>
      </c>
      <c r="AQ528" s="66">
        <f t="shared" si="1199"/>
        <v>0</v>
      </c>
      <c r="AR528" s="66">
        <f t="shared" si="1200"/>
        <v>0</v>
      </c>
      <c r="AS528" s="66">
        <f t="shared" si="1201"/>
        <v>0</v>
      </c>
      <c r="AT528" s="66">
        <f t="shared" si="1202"/>
        <v>3546.6480000000001</v>
      </c>
      <c r="AU528" s="67">
        <f t="shared" si="1240"/>
        <v>3546.6480000000001</v>
      </c>
      <c r="AV528" s="67">
        <f t="shared" si="1159"/>
        <v>1950.6564000000003</v>
      </c>
      <c r="AW528" s="67">
        <f t="shared" si="1160"/>
        <v>5497.3044000000009</v>
      </c>
      <c r="AX528" s="53" cm="1">
        <f t="array" aca="1" ref="AX528" ca="1">AU528*CELL("contents",$Q528)</f>
        <v>709.32960000000003</v>
      </c>
      <c r="AY528" s="53" cm="1">
        <f t="array" aca="1" ref="AY528" ca="1">AV528*CELL("contents",$Q528)</f>
        <v>390.13128000000006</v>
      </c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>
        <f t="shared" si="1241"/>
        <v>0</v>
      </c>
      <c r="BM528" s="51">
        <f t="shared" si="1242"/>
        <v>0</v>
      </c>
      <c r="BN528" s="66">
        <f t="shared" si="1203"/>
        <v>0</v>
      </c>
      <c r="BO528" s="66">
        <f t="shared" si="1204"/>
        <v>0</v>
      </c>
      <c r="BP528" s="66">
        <f t="shared" si="1205"/>
        <v>0</v>
      </c>
      <c r="BQ528" s="66">
        <f t="shared" si="1206"/>
        <v>0</v>
      </c>
      <c r="BR528" s="66">
        <f t="shared" si="1207"/>
        <v>0</v>
      </c>
      <c r="BS528" s="66">
        <f t="shared" si="1208"/>
        <v>0</v>
      </c>
      <c r="BT528" s="66">
        <f t="shared" si="1209"/>
        <v>0</v>
      </c>
      <c r="BU528" s="66">
        <f t="shared" si="1210"/>
        <v>0</v>
      </c>
      <c r="BV528" s="66">
        <f t="shared" si="1211"/>
        <v>0</v>
      </c>
      <c r="BW528" s="66">
        <f t="shared" si="1212"/>
        <v>0</v>
      </c>
      <c r="BX528" s="66">
        <f t="shared" si="1213"/>
        <v>0</v>
      </c>
      <c r="BY528" s="66">
        <f t="shared" si="1214"/>
        <v>0</v>
      </c>
      <c r="BZ528" s="67">
        <f t="shared" si="1243"/>
        <v>0</v>
      </c>
      <c r="CA528" s="67">
        <f t="shared" si="1161"/>
        <v>0</v>
      </c>
      <c r="CB528" s="67">
        <f t="shared" si="1162"/>
        <v>0</v>
      </c>
      <c r="CC528" s="53" cm="1">
        <f t="array" aca="1" ref="CC528" ca="1">BZ528*CELL("contents",$Q528)</f>
        <v>0</v>
      </c>
      <c r="CD528" s="53" cm="1">
        <f t="array" aca="1" ref="CD528" ca="1">CA528*CELL("contents",$Q528)</f>
        <v>0</v>
      </c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>
        <f t="shared" si="1244"/>
        <v>0</v>
      </c>
      <c r="CR528" s="51">
        <f t="shared" si="1245"/>
        <v>0</v>
      </c>
      <c r="CS528" s="66">
        <f t="shared" si="1117"/>
        <v>0</v>
      </c>
      <c r="CT528" s="66">
        <f t="shared" si="1122"/>
        <v>0</v>
      </c>
      <c r="CU528" s="66">
        <f t="shared" si="1123"/>
        <v>0</v>
      </c>
      <c r="CV528" s="66">
        <f t="shared" si="1124"/>
        <v>0</v>
      </c>
      <c r="CW528" s="66">
        <f t="shared" si="1125"/>
        <v>0</v>
      </c>
      <c r="CX528" s="66">
        <f t="shared" si="1126"/>
        <v>0</v>
      </c>
      <c r="CY528" s="66">
        <f t="shared" si="1127"/>
        <v>0</v>
      </c>
      <c r="CZ528" s="66">
        <f t="shared" si="1128"/>
        <v>0</v>
      </c>
      <c r="DA528" s="66">
        <f t="shared" si="1129"/>
        <v>0</v>
      </c>
      <c r="DB528" s="66">
        <f t="shared" si="1130"/>
        <v>0</v>
      </c>
      <c r="DC528" s="66">
        <f t="shared" si="1131"/>
        <v>0</v>
      </c>
      <c r="DD528" s="66">
        <f t="shared" si="1132"/>
        <v>0</v>
      </c>
      <c r="DE528" s="67">
        <f t="shared" si="1246"/>
        <v>0</v>
      </c>
      <c r="DF528" s="67">
        <f t="shared" si="1163"/>
        <v>0</v>
      </c>
      <c r="DG528" s="67">
        <f t="shared" si="1164"/>
        <v>0</v>
      </c>
      <c r="DH528" s="53" cm="1">
        <f t="array" aca="1" ref="DH528" ca="1">DE528*CELL("contents",$Q528)</f>
        <v>0</v>
      </c>
      <c r="DI528" s="53" cm="1">
        <f t="array" aca="1" ref="DI528" ca="1">DF528*CELL("contents",$Q528)</f>
        <v>0</v>
      </c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>
        <f t="shared" si="1247"/>
        <v>0</v>
      </c>
      <c r="DW528" s="51">
        <f t="shared" si="1248"/>
        <v>0</v>
      </c>
      <c r="DX528" s="66">
        <f t="shared" si="1215"/>
        <v>0</v>
      </c>
      <c r="DY528" s="66">
        <f t="shared" si="1216"/>
        <v>0</v>
      </c>
      <c r="DZ528" s="66">
        <f t="shared" si="1217"/>
        <v>0</v>
      </c>
      <c r="EA528" s="66">
        <f t="shared" si="1218"/>
        <v>0</v>
      </c>
      <c r="EB528" s="66">
        <f t="shared" si="1219"/>
        <v>0</v>
      </c>
      <c r="EC528" s="66">
        <f t="shared" si="1220"/>
        <v>0</v>
      </c>
      <c r="ED528" s="66">
        <f t="shared" si="1221"/>
        <v>0</v>
      </c>
      <c r="EE528" s="66">
        <f t="shared" si="1222"/>
        <v>0</v>
      </c>
      <c r="EF528" s="66">
        <f t="shared" si="1223"/>
        <v>0</v>
      </c>
      <c r="EG528" s="66">
        <f t="shared" si="1224"/>
        <v>0</v>
      </c>
      <c r="EH528" s="66">
        <f t="shared" si="1225"/>
        <v>0</v>
      </c>
      <c r="EI528" s="66">
        <f t="shared" si="1226"/>
        <v>0</v>
      </c>
      <c r="EJ528" s="67">
        <f t="shared" si="1249"/>
        <v>0</v>
      </c>
      <c r="EK528" s="67">
        <f t="shared" si="1165"/>
        <v>0</v>
      </c>
      <c r="EL528" s="67">
        <f t="shared" si="1166"/>
        <v>0</v>
      </c>
      <c r="EM528" s="53" cm="1">
        <f t="array" aca="1" ref="EM528" ca="1">EJ528*CELL("contents",$Q528)</f>
        <v>0</v>
      </c>
      <c r="EN528" s="53" cm="1">
        <f t="array" aca="1" ref="EN528" ca="1">EK528*CELL("contents",$Q528)</f>
        <v>0</v>
      </c>
      <c r="EO528" s="68">
        <f t="shared" si="1118"/>
        <v>5497.3044000000009</v>
      </c>
      <c r="EP528" s="2">
        <v>1</v>
      </c>
      <c r="EQ528" s="2">
        <f t="shared" ref="EQ528:ET528" si="1258">EP528*1.0215</f>
        <v>1.0215000000000001</v>
      </c>
      <c r="ER528" s="2">
        <f t="shared" si="1258"/>
        <v>1.0434622500000001</v>
      </c>
      <c r="ES528" s="2">
        <f t="shared" si="1258"/>
        <v>1.0658966883750003</v>
      </c>
      <c r="ET528" s="2">
        <f t="shared" si="1258"/>
        <v>1.0888134671750629</v>
      </c>
      <c r="EU528" s="69">
        <f t="shared" si="1228"/>
        <v>3546.6480000000001</v>
      </c>
      <c r="EV528" s="69">
        <f t="shared" si="1168"/>
        <v>0</v>
      </c>
      <c r="EW528" s="69">
        <f t="shared" si="1229"/>
        <v>0</v>
      </c>
      <c r="EX528" s="69">
        <f t="shared" si="1230"/>
        <v>0</v>
      </c>
      <c r="EY528" s="69">
        <f t="shared" si="1251"/>
        <v>0</v>
      </c>
      <c r="EZ528" s="69">
        <f t="shared" si="1251"/>
        <v>0</v>
      </c>
      <c r="FA528" s="69">
        <f t="shared" si="1251"/>
        <v>0</v>
      </c>
      <c r="FB528" s="69">
        <f t="shared" si="1251"/>
        <v>0</v>
      </c>
      <c r="FC528" t="s">
        <v>1539</v>
      </c>
    </row>
    <row r="529" spans="1:159" ht="25.5" x14ac:dyDescent="0.25">
      <c r="A529" s="2">
        <v>1.4</v>
      </c>
      <c r="B529" s="73" t="s">
        <v>1238</v>
      </c>
      <c r="C529" s="61" t="s">
        <v>1208</v>
      </c>
      <c r="D529" s="62" t="s">
        <v>1239</v>
      </c>
      <c r="E529" s="63" t="s">
        <v>1240</v>
      </c>
      <c r="F529" s="2" t="s">
        <v>1211</v>
      </c>
      <c r="G529" s="61" t="s">
        <v>151</v>
      </c>
      <c r="H529" s="64" t="s">
        <v>163</v>
      </c>
      <c r="I529" s="61" t="s">
        <v>159</v>
      </c>
      <c r="J529" s="65" t="s">
        <v>1139</v>
      </c>
      <c r="K529" s="75">
        <v>62</v>
      </c>
      <c r="L529" s="79">
        <v>62</v>
      </c>
      <c r="M529" s="57">
        <v>0</v>
      </c>
      <c r="N529" s="85">
        <v>0.55000000000000004</v>
      </c>
      <c r="O529" s="64" t="s">
        <v>155</v>
      </c>
      <c r="P529" s="2" t="s">
        <v>352</v>
      </c>
      <c r="Q529" s="200">
        <f>VLOOKUP(P529,Contingencies!$A$2:$D$7,4,FALSE)</f>
        <v>0.2</v>
      </c>
      <c r="R529" s="53">
        <f t="shared" si="1190"/>
        <v>635.01719112000012</v>
      </c>
      <c r="S529" s="67">
        <f t="shared" si="1231"/>
        <v>349.25945511600008</v>
      </c>
      <c r="T529" s="61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61">
        <v>16</v>
      </c>
      <c r="AG529" s="2">
        <f t="shared" si="1232"/>
        <v>16</v>
      </c>
      <c r="AH529" s="51">
        <f t="shared" si="1239"/>
        <v>0.10666666666666666</v>
      </c>
      <c r="AI529" s="66">
        <f t="shared" si="1191"/>
        <v>0</v>
      </c>
      <c r="AJ529" s="66">
        <f t="shared" si="1192"/>
        <v>0</v>
      </c>
      <c r="AK529" s="66">
        <f t="shared" si="1193"/>
        <v>0</v>
      </c>
      <c r="AL529" s="66">
        <f t="shared" si="1194"/>
        <v>0</v>
      </c>
      <c r="AM529" s="66">
        <f t="shared" si="1195"/>
        <v>0</v>
      </c>
      <c r="AN529" s="66">
        <f t="shared" si="1196"/>
        <v>0</v>
      </c>
      <c r="AO529" s="66">
        <f t="shared" si="1197"/>
        <v>0</v>
      </c>
      <c r="AP529" s="66">
        <f t="shared" si="1198"/>
        <v>0</v>
      </c>
      <c r="AQ529" s="66">
        <f t="shared" si="1199"/>
        <v>0</v>
      </c>
      <c r="AR529" s="66">
        <f t="shared" si="1200"/>
        <v>0</v>
      </c>
      <c r="AS529" s="66">
        <f t="shared" si="1201"/>
        <v>0</v>
      </c>
      <c r="AT529" s="66">
        <f t="shared" si="1202"/>
        <v>1013.3280000000001</v>
      </c>
      <c r="AU529" s="67">
        <f t="shared" si="1240"/>
        <v>1013.3280000000001</v>
      </c>
      <c r="AV529" s="67">
        <f t="shared" si="1159"/>
        <v>557.33040000000005</v>
      </c>
      <c r="AW529" s="67">
        <f t="shared" si="1160"/>
        <v>1570.6584000000003</v>
      </c>
      <c r="AX529" s="53" cm="1">
        <f t="array" aca="1" ref="AX529" ca="1">AU529*CELL("contents",$Q529)</f>
        <v>202.66560000000004</v>
      </c>
      <c r="AY529" s="53" cm="1">
        <f t="array" aca="1" ref="AY529" ca="1">AV529*CELL("contents",$Q529)</f>
        <v>111.46608000000002</v>
      </c>
      <c r="AZ529" s="61">
        <v>8</v>
      </c>
      <c r="BA529" s="61">
        <v>8</v>
      </c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>
        <f t="shared" si="1241"/>
        <v>16</v>
      </c>
      <c r="BM529" s="51">
        <f t="shared" si="1242"/>
        <v>0.10666666666666666</v>
      </c>
      <c r="BN529" s="66">
        <f t="shared" si="1203"/>
        <v>517.55727600000012</v>
      </c>
      <c r="BO529" s="66">
        <f t="shared" si="1204"/>
        <v>517.55727600000012</v>
      </c>
      <c r="BP529" s="66">
        <f t="shared" si="1205"/>
        <v>0</v>
      </c>
      <c r="BQ529" s="66">
        <f t="shared" si="1206"/>
        <v>0</v>
      </c>
      <c r="BR529" s="66">
        <f t="shared" si="1207"/>
        <v>0</v>
      </c>
      <c r="BS529" s="66">
        <f t="shared" si="1208"/>
        <v>0</v>
      </c>
      <c r="BT529" s="66">
        <f t="shared" si="1209"/>
        <v>0</v>
      </c>
      <c r="BU529" s="66">
        <f t="shared" si="1210"/>
        <v>0</v>
      </c>
      <c r="BV529" s="66">
        <f t="shared" si="1211"/>
        <v>0</v>
      </c>
      <c r="BW529" s="66">
        <f t="shared" si="1212"/>
        <v>0</v>
      </c>
      <c r="BX529" s="66">
        <f t="shared" si="1213"/>
        <v>0</v>
      </c>
      <c r="BY529" s="66">
        <f t="shared" si="1214"/>
        <v>0</v>
      </c>
      <c r="BZ529" s="67">
        <f t="shared" si="1243"/>
        <v>1035.1145520000002</v>
      </c>
      <c r="CA529" s="67">
        <f t="shared" si="1161"/>
        <v>569.31300360000023</v>
      </c>
      <c r="CB529" s="67">
        <f t="shared" si="1162"/>
        <v>1604.4275556000005</v>
      </c>
      <c r="CC529" s="53" cm="1">
        <f t="array" aca="1" ref="CC529" ca="1">BZ529*CELL("contents",$Q529)</f>
        <v>207.02291040000006</v>
      </c>
      <c r="CD529" s="53" cm="1">
        <f t="array" aca="1" ref="CD529" ca="1">CA529*CELL("contents",$Q529)</f>
        <v>113.86260072000005</v>
      </c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>
        <f t="shared" si="1244"/>
        <v>0</v>
      </c>
      <c r="CR529" s="51">
        <f t="shared" si="1245"/>
        <v>0</v>
      </c>
      <c r="CS529" s="66">
        <f t="shared" ref="CS529:CS592" si="1259">IF($G529="Labor Hours",CE529*$K529*(1+$M529)*$ES529,CE529)</f>
        <v>0</v>
      </c>
      <c r="CT529" s="66">
        <f t="shared" si="1122"/>
        <v>0</v>
      </c>
      <c r="CU529" s="66">
        <f t="shared" si="1123"/>
        <v>0</v>
      </c>
      <c r="CV529" s="66">
        <f t="shared" si="1124"/>
        <v>0</v>
      </c>
      <c r="CW529" s="66">
        <f t="shared" si="1125"/>
        <v>0</v>
      </c>
      <c r="CX529" s="66">
        <f t="shared" si="1126"/>
        <v>0</v>
      </c>
      <c r="CY529" s="66">
        <f t="shared" si="1127"/>
        <v>0</v>
      </c>
      <c r="CZ529" s="66">
        <f t="shared" si="1128"/>
        <v>0</v>
      </c>
      <c r="DA529" s="66">
        <f t="shared" si="1129"/>
        <v>0</v>
      </c>
      <c r="DB529" s="66">
        <f t="shared" si="1130"/>
        <v>0</v>
      </c>
      <c r="DC529" s="66">
        <f t="shared" si="1131"/>
        <v>0</v>
      </c>
      <c r="DD529" s="66">
        <f t="shared" si="1132"/>
        <v>0</v>
      </c>
      <c r="DE529" s="67">
        <f t="shared" si="1246"/>
        <v>0</v>
      </c>
      <c r="DF529" s="67">
        <f t="shared" si="1163"/>
        <v>0</v>
      </c>
      <c r="DG529" s="67">
        <f t="shared" si="1164"/>
        <v>0</v>
      </c>
      <c r="DH529" s="53" cm="1">
        <f t="array" aca="1" ref="DH529" ca="1">DE529*CELL("contents",$Q529)</f>
        <v>0</v>
      </c>
      <c r="DI529" s="53" cm="1">
        <f t="array" aca="1" ref="DI529" ca="1">DF529*CELL("contents",$Q529)</f>
        <v>0</v>
      </c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>
        <f t="shared" si="1247"/>
        <v>0</v>
      </c>
      <c r="DW529" s="51">
        <f t="shared" si="1248"/>
        <v>0</v>
      </c>
      <c r="DX529" s="66">
        <f t="shared" si="1215"/>
        <v>0</v>
      </c>
      <c r="DY529" s="66">
        <f t="shared" si="1216"/>
        <v>0</v>
      </c>
      <c r="DZ529" s="66">
        <f t="shared" si="1217"/>
        <v>0</v>
      </c>
      <c r="EA529" s="66">
        <f t="shared" si="1218"/>
        <v>0</v>
      </c>
      <c r="EB529" s="66">
        <f t="shared" si="1219"/>
        <v>0</v>
      </c>
      <c r="EC529" s="66">
        <f t="shared" si="1220"/>
        <v>0</v>
      </c>
      <c r="ED529" s="66">
        <f t="shared" si="1221"/>
        <v>0</v>
      </c>
      <c r="EE529" s="66">
        <f t="shared" si="1222"/>
        <v>0</v>
      </c>
      <c r="EF529" s="66">
        <f t="shared" si="1223"/>
        <v>0</v>
      </c>
      <c r="EG529" s="66">
        <f t="shared" si="1224"/>
        <v>0</v>
      </c>
      <c r="EH529" s="66">
        <f t="shared" si="1225"/>
        <v>0</v>
      </c>
      <c r="EI529" s="66">
        <f t="shared" si="1226"/>
        <v>0</v>
      </c>
      <c r="EJ529" s="67">
        <f t="shared" si="1249"/>
        <v>0</v>
      </c>
      <c r="EK529" s="67">
        <f t="shared" si="1165"/>
        <v>0</v>
      </c>
      <c r="EL529" s="67">
        <f t="shared" si="1166"/>
        <v>0</v>
      </c>
      <c r="EM529" s="53" cm="1">
        <f t="array" aca="1" ref="EM529" ca="1">EJ529*CELL("contents",$Q529)</f>
        <v>0</v>
      </c>
      <c r="EN529" s="53" cm="1">
        <f t="array" aca="1" ref="EN529" ca="1">EK529*CELL("contents",$Q529)</f>
        <v>0</v>
      </c>
      <c r="EO529" s="68">
        <f t="shared" ref="EO529:EO592" si="1260">AW529+CB529+DG529+EL529</f>
        <v>3175.0859556000005</v>
      </c>
      <c r="EP529" s="2">
        <v>1</v>
      </c>
      <c r="EQ529" s="2">
        <f t="shared" ref="EQ529:ET529" si="1261">EP529*1.0215</f>
        <v>1.0215000000000001</v>
      </c>
      <c r="ER529" s="2">
        <f t="shared" si="1261"/>
        <v>1.0434622500000001</v>
      </c>
      <c r="ES529" s="2">
        <f t="shared" si="1261"/>
        <v>1.0658966883750003</v>
      </c>
      <c r="ET529" s="2">
        <f t="shared" si="1261"/>
        <v>1.0888134671750629</v>
      </c>
      <c r="EU529" s="69">
        <f t="shared" si="1228"/>
        <v>1013.3280000000001</v>
      </c>
      <c r="EV529" s="69">
        <f t="shared" si="1168"/>
        <v>1035.1145520000002</v>
      </c>
      <c r="EW529" s="69">
        <f t="shared" si="1229"/>
        <v>0</v>
      </c>
      <c r="EX529" s="69">
        <f t="shared" si="1230"/>
        <v>0</v>
      </c>
      <c r="EY529" s="69">
        <f t="shared" si="1251"/>
        <v>0</v>
      </c>
      <c r="EZ529" s="69">
        <f t="shared" si="1251"/>
        <v>0</v>
      </c>
      <c r="FA529" s="69">
        <f t="shared" si="1251"/>
        <v>0</v>
      </c>
      <c r="FB529" s="69">
        <f t="shared" si="1251"/>
        <v>0</v>
      </c>
      <c r="FC529" t="s">
        <v>1539</v>
      </c>
    </row>
    <row r="530" spans="1:159" x14ac:dyDescent="0.25">
      <c r="A530" s="2">
        <v>1.4</v>
      </c>
      <c r="B530" s="73" t="s">
        <v>1241</v>
      </c>
      <c r="C530" s="61" t="s">
        <v>1208</v>
      </c>
      <c r="D530" s="62" t="s">
        <v>1242</v>
      </c>
      <c r="E530" s="63" t="s">
        <v>1243</v>
      </c>
      <c r="F530" s="2" t="s">
        <v>1211</v>
      </c>
      <c r="G530" s="61" t="s">
        <v>151</v>
      </c>
      <c r="H530" s="64" t="s">
        <v>163</v>
      </c>
      <c r="I530" s="61" t="s">
        <v>159</v>
      </c>
      <c r="J530" s="65" t="s">
        <v>1139</v>
      </c>
      <c r="K530" s="75">
        <v>62</v>
      </c>
      <c r="L530" s="79">
        <v>62</v>
      </c>
      <c r="M530" s="57">
        <v>0</v>
      </c>
      <c r="N530" s="85">
        <v>0.55000000000000004</v>
      </c>
      <c r="O530" s="64" t="s">
        <v>155</v>
      </c>
      <c r="P530" s="2" t="s">
        <v>356</v>
      </c>
      <c r="Q530" s="200">
        <f>VLOOKUP(P530,Contingencies!$A$2:$D$7,4,FALSE)</f>
        <v>0.35</v>
      </c>
      <c r="R530" s="53">
        <f t="shared" si="1190"/>
        <v>1030.7445750000002</v>
      </c>
      <c r="S530" s="67">
        <f t="shared" si="1231"/>
        <v>566.90951625000014</v>
      </c>
      <c r="T530" s="61"/>
      <c r="U530" s="61">
        <v>30</v>
      </c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>
        <f t="shared" si="1232"/>
        <v>30</v>
      </c>
      <c r="AH530" s="51">
        <f t="shared" si="1239"/>
        <v>0.2</v>
      </c>
      <c r="AI530" s="66">
        <f t="shared" si="1191"/>
        <v>1899.9900000000002</v>
      </c>
      <c r="AJ530" s="66">
        <f t="shared" si="1192"/>
        <v>0</v>
      </c>
      <c r="AK530" s="66">
        <f t="shared" si="1193"/>
        <v>0</v>
      </c>
      <c r="AL530" s="66">
        <f t="shared" si="1194"/>
        <v>0</v>
      </c>
      <c r="AM530" s="66">
        <f t="shared" si="1195"/>
        <v>0</v>
      </c>
      <c r="AN530" s="66">
        <f t="shared" si="1196"/>
        <v>0</v>
      </c>
      <c r="AO530" s="66">
        <f t="shared" si="1197"/>
        <v>0</v>
      </c>
      <c r="AP530" s="66">
        <f t="shared" si="1198"/>
        <v>0</v>
      </c>
      <c r="AQ530" s="66">
        <f t="shared" si="1199"/>
        <v>0</v>
      </c>
      <c r="AR530" s="66">
        <f t="shared" si="1200"/>
        <v>0</v>
      </c>
      <c r="AS530" s="66">
        <f t="shared" si="1201"/>
        <v>0</v>
      </c>
      <c r="AT530" s="66">
        <f t="shared" si="1202"/>
        <v>0</v>
      </c>
      <c r="AU530" s="67">
        <f t="shared" si="1240"/>
        <v>1899.9900000000002</v>
      </c>
      <c r="AV530" s="67">
        <f t="shared" si="1159"/>
        <v>1044.9945000000002</v>
      </c>
      <c r="AW530" s="67">
        <f t="shared" si="1160"/>
        <v>2944.9845000000005</v>
      </c>
      <c r="AX530" s="53" cm="1">
        <f t="array" aca="1" ref="AX530" ca="1">AU530*CELL("contents",$Q530)</f>
        <v>664.99650000000008</v>
      </c>
      <c r="AY530" s="53" cm="1">
        <f t="array" aca="1" ref="AY530" ca="1">AV530*CELL("contents",$Q530)</f>
        <v>365.74807500000009</v>
      </c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>
        <f t="shared" si="1241"/>
        <v>0</v>
      </c>
      <c r="BM530" s="51">
        <f t="shared" si="1242"/>
        <v>0</v>
      </c>
      <c r="BN530" s="66">
        <f t="shared" si="1203"/>
        <v>0</v>
      </c>
      <c r="BO530" s="66">
        <f t="shared" si="1204"/>
        <v>0</v>
      </c>
      <c r="BP530" s="66">
        <f t="shared" si="1205"/>
        <v>0</v>
      </c>
      <c r="BQ530" s="66">
        <f t="shared" si="1206"/>
        <v>0</v>
      </c>
      <c r="BR530" s="66">
        <f t="shared" si="1207"/>
        <v>0</v>
      </c>
      <c r="BS530" s="66">
        <f t="shared" si="1208"/>
        <v>0</v>
      </c>
      <c r="BT530" s="66">
        <f t="shared" si="1209"/>
        <v>0</v>
      </c>
      <c r="BU530" s="66">
        <f t="shared" si="1210"/>
        <v>0</v>
      </c>
      <c r="BV530" s="66">
        <f t="shared" si="1211"/>
        <v>0</v>
      </c>
      <c r="BW530" s="66">
        <f t="shared" si="1212"/>
        <v>0</v>
      </c>
      <c r="BX530" s="66">
        <f t="shared" si="1213"/>
        <v>0</v>
      </c>
      <c r="BY530" s="66">
        <f t="shared" si="1214"/>
        <v>0</v>
      </c>
      <c r="BZ530" s="67">
        <f t="shared" si="1243"/>
        <v>0</v>
      </c>
      <c r="CA530" s="67">
        <f t="shared" si="1161"/>
        <v>0</v>
      </c>
      <c r="CB530" s="67">
        <f t="shared" si="1162"/>
        <v>0</v>
      </c>
      <c r="CC530" s="53" cm="1">
        <f t="array" aca="1" ref="CC530" ca="1">BZ530*CELL("contents",$Q530)</f>
        <v>0</v>
      </c>
      <c r="CD530" s="53" cm="1">
        <f t="array" aca="1" ref="CD530" ca="1">CA530*CELL("contents",$Q530)</f>
        <v>0</v>
      </c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>
        <f t="shared" si="1244"/>
        <v>0</v>
      </c>
      <c r="CR530" s="51">
        <f t="shared" si="1245"/>
        <v>0</v>
      </c>
      <c r="CS530" s="66">
        <f t="shared" si="1259"/>
        <v>0</v>
      </c>
      <c r="CT530" s="66">
        <f t="shared" ref="CT530:CT593" si="1262">IF($G530="Labor Hours",CF530*$K530*(1+$M530)*$ES530,CF530)</f>
        <v>0</v>
      </c>
      <c r="CU530" s="66">
        <f t="shared" ref="CU530:CU593" si="1263">IF($G530="Labor Hours",CG530*$K530*(1+$M530)*$ES530,CG530)</f>
        <v>0</v>
      </c>
      <c r="CV530" s="66">
        <f t="shared" ref="CV530:CV593" si="1264">IF($G530="Labor Hours",CH530*$K530*(1+$M530)*$ES530,CH530)</f>
        <v>0</v>
      </c>
      <c r="CW530" s="66">
        <f t="shared" ref="CW530:CW593" si="1265">IF($G530="Labor Hours",CI530*$K530*(1+$M530)*$ES530,CI530)</f>
        <v>0</v>
      </c>
      <c r="CX530" s="66">
        <f t="shared" ref="CX530:CX593" si="1266">IF($G530="Labor Hours",CJ530*$K530*(1+$M530)*$ES530,CJ530)</f>
        <v>0</v>
      </c>
      <c r="CY530" s="66">
        <f t="shared" ref="CY530:CY593" si="1267">IF($G530="Labor Hours",CK530*$K530*(1+$M530)*$ES530,CK530)</f>
        <v>0</v>
      </c>
      <c r="CZ530" s="66">
        <f t="shared" ref="CZ530:CZ593" si="1268">IF($G530="Labor Hours",CL530*$K530*(1+$M530)*$ES530,CL530)</f>
        <v>0</v>
      </c>
      <c r="DA530" s="66">
        <f t="shared" ref="DA530:DA593" si="1269">IF($G530="Labor Hours",CM530*$K530*(1+$M530)*$ES530,CM530)</f>
        <v>0</v>
      </c>
      <c r="DB530" s="66">
        <f t="shared" ref="DB530:DB593" si="1270">IF($G530="Labor Hours",CN530*$K530*(1+$M530)*$ES530,CN530)</f>
        <v>0</v>
      </c>
      <c r="DC530" s="66">
        <f t="shared" ref="DC530:DC593" si="1271">IF($G530="Labor Hours",CO530*$K530*(1+$M530)*$ES530,CO530)</f>
        <v>0</v>
      </c>
      <c r="DD530" s="66">
        <f t="shared" ref="DD530:DD593" si="1272">IF($G530="Labor Hours",CP530*$K530*(1+$M530)*$ES530,CP530)</f>
        <v>0</v>
      </c>
      <c r="DE530" s="67">
        <f t="shared" si="1246"/>
        <v>0</v>
      </c>
      <c r="DF530" s="67">
        <f t="shared" si="1163"/>
        <v>0</v>
      </c>
      <c r="DG530" s="67">
        <f t="shared" si="1164"/>
        <v>0</v>
      </c>
      <c r="DH530" s="53" cm="1">
        <f t="array" aca="1" ref="DH530" ca="1">DE530*CELL("contents",$Q530)</f>
        <v>0</v>
      </c>
      <c r="DI530" s="53" cm="1">
        <f t="array" aca="1" ref="DI530" ca="1">DF530*CELL("contents",$Q530)</f>
        <v>0</v>
      </c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>
        <f t="shared" si="1247"/>
        <v>0</v>
      </c>
      <c r="DW530" s="51">
        <f t="shared" si="1248"/>
        <v>0</v>
      </c>
      <c r="DX530" s="66">
        <f t="shared" si="1215"/>
        <v>0</v>
      </c>
      <c r="DY530" s="66">
        <f t="shared" si="1216"/>
        <v>0</v>
      </c>
      <c r="DZ530" s="66">
        <f t="shared" si="1217"/>
        <v>0</v>
      </c>
      <c r="EA530" s="66">
        <f t="shared" si="1218"/>
        <v>0</v>
      </c>
      <c r="EB530" s="66">
        <f t="shared" si="1219"/>
        <v>0</v>
      </c>
      <c r="EC530" s="66">
        <f t="shared" si="1220"/>
        <v>0</v>
      </c>
      <c r="ED530" s="66">
        <f t="shared" si="1221"/>
        <v>0</v>
      </c>
      <c r="EE530" s="66">
        <f t="shared" si="1222"/>
        <v>0</v>
      </c>
      <c r="EF530" s="66">
        <f t="shared" si="1223"/>
        <v>0</v>
      </c>
      <c r="EG530" s="66">
        <f t="shared" si="1224"/>
        <v>0</v>
      </c>
      <c r="EH530" s="66">
        <f t="shared" si="1225"/>
        <v>0</v>
      </c>
      <c r="EI530" s="66">
        <f t="shared" si="1226"/>
        <v>0</v>
      </c>
      <c r="EJ530" s="67">
        <f t="shared" si="1249"/>
        <v>0</v>
      </c>
      <c r="EK530" s="67">
        <f t="shared" si="1165"/>
        <v>0</v>
      </c>
      <c r="EL530" s="67">
        <f t="shared" si="1166"/>
        <v>0</v>
      </c>
      <c r="EM530" s="53" cm="1">
        <f t="array" aca="1" ref="EM530" ca="1">EJ530*CELL("contents",$Q530)</f>
        <v>0</v>
      </c>
      <c r="EN530" s="53" cm="1">
        <f t="array" aca="1" ref="EN530" ca="1">EK530*CELL("contents",$Q530)</f>
        <v>0</v>
      </c>
      <c r="EO530" s="68">
        <f t="shared" si="1260"/>
        <v>2944.9845000000005</v>
      </c>
      <c r="EP530" s="2">
        <v>1</v>
      </c>
      <c r="EQ530" s="2">
        <f t="shared" ref="EQ530:ET530" si="1273">EP530*1.0215</f>
        <v>1.0215000000000001</v>
      </c>
      <c r="ER530" s="2">
        <f t="shared" si="1273"/>
        <v>1.0434622500000001</v>
      </c>
      <c r="ES530" s="2">
        <f t="shared" si="1273"/>
        <v>1.0658966883750003</v>
      </c>
      <c r="ET530" s="2">
        <f t="shared" si="1273"/>
        <v>1.0888134671750629</v>
      </c>
      <c r="EU530" s="69">
        <f t="shared" si="1228"/>
        <v>1899.9900000000002</v>
      </c>
      <c r="EV530" s="69">
        <f t="shared" si="1168"/>
        <v>0</v>
      </c>
      <c r="EW530" s="69">
        <f t="shared" si="1229"/>
        <v>0</v>
      </c>
      <c r="EX530" s="69">
        <f t="shared" si="1230"/>
        <v>0</v>
      </c>
      <c r="EY530" s="69">
        <f t="shared" si="1251"/>
        <v>0</v>
      </c>
      <c r="EZ530" s="69">
        <f t="shared" si="1251"/>
        <v>0</v>
      </c>
      <c r="FA530" s="69">
        <f t="shared" si="1251"/>
        <v>0</v>
      </c>
      <c r="FB530" s="69">
        <f t="shared" si="1251"/>
        <v>0</v>
      </c>
      <c r="FC530" t="s">
        <v>1539</v>
      </c>
    </row>
    <row r="531" spans="1:159" x14ac:dyDescent="0.25">
      <c r="A531" s="2">
        <v>1.4</v>
      </c>
      <c r="B531" s="73" t="s">
        <v>1241</v>
      </c>
      <c r="C531" s="61" t="s">
        <v>1208</v>
      </c>
      <c r="D531" s="62" t="s">
        <v>1242</v>
      </c>
      <c r="E531" s="63" t="s">
        <v>1243</v>
      </c>
      <c r="F531" s="2" t="s">
        <v>1215</v>
      </c>
      <c r="G531" s="61" t="s">
        <v>151</v>
      </c>
      <c r="H531" s="64" t="s">
        <v>163</v>
      </c>
      <c r="I531" s="61" t="s">
        <v>269</v>
      </c>
      <c r="J531" s="65" t="s">
        <v>1139</v>
      </c>
      <c r="K531" s="75">
        <v>47</v>
      </c>
      <c r="L531" s="79">
        <v>46.67</v>
      </c>
      <c r="M531" s="57">
        <v>0</v>
      </c>
      <c r="N531" s="85">
        <v>0.55000000000000004</v>
      </c>
      <c r="O531" s="64" t="s">
        <v>155</v>
      </c>
      <c r="P531" s="2" t="s">
        <v>356</v>
      </c>
      <c r="Q531" s="200">
        <f>VLOOKUP(P531,Contingencies!$A$2:$D$7,4,FALSE)</f>
        <v>0.35</v>
      </c>
      <c r="R531" s="53">
        <f t="shared" si="1190"/>
        <v>781.37088750000009</v>
      </c>
      <c r="S531" s="67">
        <f t="shared" si="1231"/>
        <v>429.75398812500009</v>
      </c>
      <c r="T531" s="61"/>
      <c r="U531" s="61">
        <v>30</v>
      </c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>
        <f t="shared" si="1232"/>
        <v>30</v>
      </c>
      <c r="AH531" s="51">
        <f t="shared" si="1239"/>
        <v>0.2</v>
      </c>
      <c r="AI531" s="66">
        <f t="shared" si="1191"/>
        <v>1440.3150000000001</v>
      </c>
      <c r="AJ531" s="66">
        <f t="shared" si="1192"/>
        <v>0</v>
      </c>
      <c r="AK531" s="66">
        <f t="shared" si="1193"/>
        <v>0</v>
      </c>
      <c r="AL531" s="66">
        <f t="shared" si="1194"/>
        <v>0</v>
      </c>
      <c r="AM531" s="66">
        <f t="shared" si="1195"/>
        <v>0</v>
      </c>
      <c r="AN531" s="66">
        <f t="shared" si="1196"/>
        <v>0</v>
      </c>
      <c r="AO531" s="66">
        <f t="shared" si="1197"/>
        <v>0</v>
      </c>
      <c r="AP531" s="66">
        <f t="shared" si="1198"/>
        <v>0</v>
      </c>
      <c r="AQ531" s="66">
        <f t="shared" si="1199"/>
        <v>0</v>
      </c>
      <c r="AR531" s="66">
        <f t="shared" si="1200"/>
        <v>0</v>
      </c>
      <c r="AS531" s="66">
        <f t="shared" si="1201"/>
        <v>0</v>
      </c>
      <c r="AT531" s="66">
        <f t="shared" si="1202"/>
        <v>0</v>
      </c>
      <c r="AU531" s="67">
        <f t="shared" si="1240"/>
        <v>1440.3150000000001</v>
      </c>
      <c r="AV531" s="67">
        <f t="shared" si="1159"/>
        <v>792.17325000000005</v>
      </c>
      <c r="AW531" s="67">
        <f t="shared" si="1160"/>
        <v>2232.4882500000003</v>
      </c>
      <c r="AX531" s="53" cm="1">
        <f t="array" aca="1" ref="AX531" ca="1">AU531*CELL("contents",$Q531)</f>
        <v>504.11025000000001</v>
      </c>
      <c r="AY531" s="53" cm="1">
        <f t="array" aca="1" ref="AY531" ca="1">AV531*CELL("contents",$Q531)</f>
        <v>277.26063749999997</v>
      </c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>
        <f t="shared" si="1241"/>
        <v>0</v>
      </c>
      <c r="BM531" s="51">
        <f t="shared" si="1242"/>
        <v>0</v>
      </c>
      <c r="BN531" s="66">
        <f t="shared" si="1203"/>
        <v>0</v>
      </c>
      <c r="BO531" s="66">
        <f t="shared" si="1204"/>
        <v>0</v>
      </c>
      <c r="BP531" s="66">
        <f t="shared" si="1205"/>
        <v>0</v>
      </c>
      <c r="BQ531" s="66">
        <f t="shared" si="1206"/>
        <v>0</v>
      </c>
      <c r="BR531" s="66">
        <f t="shared" si="1207"/>
        <v>0</v>
      </c>
      <c r="BS531" s="66">
        <f t="shared" si="1208"/>
        <v>0</v>
      </c>
      <c r="BT531" s="66">
        <f t="shared" si="1209"/>
        <v>0</v>
      </c>
      <c r="BU531" s="66">
        <f t="shared" si="1210"/>
        <v>0</v>
      </c>
      <c r="BV531" s="66">
        <f t="shared" si="1211"/>
        <v>0</v>
      </c>
      <c r="BW531" s="66">
        <f t="shared" si="1212"/>
        <v>0</v>
      </c>
      <c r="BX531" s="66">
        <f t="shared" si="1213"/>
        <v>0</v>
      </c>
      <c r="BY531" s="66">
        <f t="shared" si="1214"/>
        <v>0</v>
      </c>
      <c r="BZ531" s="67">
        <f t="shared" si="1243"/>
        <v>0</v>
      </c>
      <c r="CA531" s="67">
        <f t="shared" si="1161"/>
        <v>0</v>
      </c>
      <c r="CB531" s="67">
        <f t="shared" si="1162"/>
        <v>0</v>
      </c>
      <c r="CC531" s="53" cm="1">
        <f t="array" aca="1" ref="CC531" ca="1">BZ531*CELL("contents",$Q531)</f>
        <v>0</v>
      </c>
      <c r="CD531" s="53" cm="1">
        <f t="array" aca="1" ref="CD531" ca="1">CA531*CELL("contents",$Q531)</f>
        <v>0</v>
      </c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>
        <f t="shared" si="1244"/>
        <v>0</v>
      </c>
      <c r="CR531" s="51">
        <f t="shared" si="1245"/>
        <v>0</v>
      </c>
      <c r="CS531" s="66">
        <f t="shared" si="1259"/>
        <v>0</v>
      </c>
      <c r="CT531" s="66">
        <f t="shared" si="1262"/>
        <v>0</v>
      </c>
      <c r="CU531" s="66">
        <f t="shared" si="1263"/>
        <v>0</v>
      </c>
      <c r="CV531" s="66">
        <f t="shared" si="1264"/>
        <v>0</v>
      </c>
      <c r="CW531" s="66">
        <f t="shared" si="1265"/>
        <v>0</v>
      </c>
      <c r="CX531" s="66">
        <f t="shared" si="1266"/>
        <v>0</v>
      </c>
      <c r="CY531" s="66">
        <f t="shared" si="1267"/>
        <v>0</v>
      </c>
      <c r="CZ531" s="66">
        <f t="shared" si="1268"/>
        <v>0</v>
      </c>
      <c r="DA531" s="66">
        <f t="shared" si="1269"/>
        <v>0</v>
      </c>
      <c r="DB531" s="66">
        <f t="shared" si="1270"/>
        <v>0</v>
      </c>
      <c r="DC531" s="66">
        <f t="shared" si="1271"/>
        <v>0</v>
      </c>
      <c r="DD531" s="66">
        <f t="shared" si="1272"/>
        <v>0</v>
      </c>
      <c r="DE531" s="67">
        <f t="shared" si="1246"/>
        <v>0</v>
      </c>
      <c r="DF531" s="67">
        <f t="shared" si="1163"/>
        <v>0</v>
      </c>
      <c r="DG531" s="67">
        <f t="shared" si="1164"/>
        <v>0</v>
      </c>
      <c r="DH531" s="53" cm="1">
        <f t="array" aca="1" ref="DH531" ca="1">DE531*CELL("contents",$Q531)</f>
        <v>0</v>
      </c>
      <c r="DI531" s="53" cm="1">
        <f t="array" aca="1" ref="DI531" ca="1">DF531*CELL("contents",$Q531)</f>
        <v>0</v>
      </c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>
        <f t="shared" si="1247"/>
        <v>0</v>
      </c>
      <c r="DW531" s="51">
        <f t="shared" si="1248"/>
        <v>0</v>
      </c>
      <c r="DX531" s="66">
        <f t="shared" si="1215"/>
        <v>0</v>
      </c>
      <c r="DY531" s="66">
        <f t="shared" si="1216"/>
        <v>0</v>
      </c>
      <c r="DZ531" s="66">
        <f t="shared" si="1217"/>
        <v>0</v>
      </c>
      <c r="EA531" s="66">
        <f t="shared" si="1218"/>
        <v>0</v>
      </c>
      <c r="EB531" s="66">
        <f t="shared" si="1219"/>
        <v>0</v>
      </c>
      <c r="EC531" s="66">
        <f t="shared" si="1220"/>
        <v>0</v>
      </c>
      <c r="ED531" s="66">
        <f t="shared" si="1221"/>
        <v>0</v>
      </c>
      <c r="EE531" s="66">
        <f t="shared" si="1222"/>
        <v>0</v>
      </c>
      <c r="EF531" s="66">
        <f t="shared" si="1223"/>
        <v>0</v>
      </c>
      <c r="EG531" s="66">
        <f t="shared" si="1224"/>
        <v>0</v>
      </c>
      <c r="EH531" s="66">
        <f t="shared" si="1225"/>
        <v>0</v>
      </c>
      <c r="EI531" s="66">
        <f t="shared" si="1226"/>
        <v>0</v>
      </c>
      <c r="EJ531" s="67">
        <f t="shared" si="1249"/>
        <v>0</v>
      </c>
      <c r="EK531" s="67">
        <f t="shared" si="1165"/>
        <v>0</v>
      </c>
      <c r="EL531" s="67">
        <f t="shared" si="1166"/>
        <v>0</v>
      </c>
      <c r="EM531" s="53" cm="1">
        <f t="array" aca="1" ref="EM531" ca="1">EJ531*CELL("contents",$Q531)</f>
        <v>0</v>
      </c>
      <c r="EN531" s="53" cm="1">
        <f t="array" aca="1" ref="EN531" ca="1">EK531*CELL("contents",$Q531)</f>
        <v>0</v>
      </c>
      <c r="EO531" s="68">
        <f t="shared" si="1260"/>
        <v>2232.4882500000003</v>
      </c>
      <c r="EP531" s="2">
        <v>1</v>
      </c>
      <c r="EQ531" s="2">
        <f t="shared" ref="EQ531:ET531" si="1274">EP531*1.0215</f>
        <v>1.0215000000000001</v>
      </c>
      <c r="ER531" s="2">
        <f t="shared" si="1274"/>
        <v>1.0434622500000001</v>
      </c>
      <c r="ES531" s="2">
        <f t="shared" si="1274"/>
        <v>1.0658966883750003</v>
      </c>
      <c r="ET531" s="2">
        <f t="shared" si="1274"/>
        <v>1.0888134671750629</v>
      </c>
      <c r="EU531" s="69">
        <f t="shared" si="1228"/>
        <v>1440.3150000000001</v>
      </c>
      <c r="EV531" s="69">
        <f t="shared" si="1168"/>
        <v>0</v>
      </c>
      <c r="EW531" s="69">
        <f t="shared" si="1229"/>
        <v>0</v>
      </c>
      <c r="EX531" s="69">
        <f t="shared" si="1230"/>
        <v>0</v>
      </c>
      <c r="EY531" s="69">
        <f t="shared" si="1251"/>
        <v>0</v>
      </c>
      <c r="EZ531" s="69">
        <f t="shared" si="1251"/>
        <v>0</v>
      </c>
      <c r="FA531" s="69">
        <f t="shared" si="1251"/>
        <v>0</v>
      </c>
      <c r="FB531" s="69">
        <f t="shared" si="1251"/>
        <v>0</v>
      </c>
      <c r="FC531" t="s">
        <v>1539</v>
      </c>
    </row>
    <row r="532" spans="1:159" x14ac:dyDescent="0.25">
      <c r="A532" s="2">
        <v>1.4</v>
      </c>
      <c r="B532" s="73" t="s">
        <v>1241</v>
      </c>
      <c r="C532" s="61" t="s">
        <v>1208</v>
      </c>
      <c r="D532" s="62" t="s">
        <v>1242</v>
      </c>
      <c r="E532" s="63" t="s">
        <v>1243</v>
      </c>
      <c r="F532" s="2" t="s">
        <v>966</v>
      </c>
      <c r="G532" s="61" t="s">
        <v>257</v>
      </c>
      <c r="H532" s="64" t="s">
        <v>257</v>
      </c>
      <c r="I532" s="61"/>
      <c r="J532" s="65" t="s">
        <v>261</v>
      </c>
      <c r="K532" s="75"/>
      <c r="L532" s="80">
        <v>1</v>
      </c>
      <c r="M532" s="57">
        <v>0</v>
      </c>
      <c r="N532" s="85">
        <v>0.55000000000000004</v>
      </c>
      <c r="O532" s="64" t="s">
        <v>155</v>
      </c>
      <c r="P532" s="2" t="s">
        <v>156</v>
      </c>
      <c r="Q532" s="200">
        <f>VLOOKUP(P532,Contingencies!$A$2:$D$7,4,FALSE)</f>
        <v>0.09</v>
      </c>
      <c r="R532" s="53">
        <f t="shared" si="1190"/>
        <v>1339.2</v>
      </c>
      <c r="S532" s="67">
        <f t="shared" si="1231"/>
        <v>736.56000000000006</v>
      </c>
      <c r="T532" s="61"/>
      <c r="U532" s="61">
        <v>9600</v>
      </c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>
        <f t="shared" si="1232"/>
        <v>0</v>
      </c>
      <c r="AH532" s="51">
        <f t="shared" si="1239"/>
        <v>0</v>
      </c>
      <c r="AI532" s="66">
        <f t="shared" si="1191"/>
        <v>9600</v>
      </c>
      <c r="AJ532" s="66">
        <f t="shared" si="1192"/>
        <v>0</v>
      </c>
      <c r="AK532" s="66">
        <f t="shared" si="1193"/>
        <v>0</v>
      </c>
      <c r="AL532" s="66">
        <f t="shared" si="1194"/>
        <v>0</v>
      </c>
      <c r="AM532" s="66">
        <f t="shared" si="1195"/>
        <v>0</v>
      </c>
      <c r="AN532" s="66">
        <f t="shared" si="1196"/>
        <v>0</v>
      </c>
      <c r="AO532" s="66">
        <f t="shared" si="1197"/>
        <v>0</v>
      </c>
      <c r="AP532" s="66">
        <f t="shared" si="1198"/>
        <v>0</v>
      </c>
      <c r="AQ532" s="66">
        <f t="shared" si="1199"/>
        <v>0</v>
      </c>
      <c r="AR532" s="66">
        <f t="shared" si="1200"/>
        <v>0</v>
      </c>
      <c r="AS532" s="66">
        <f t="shared" si="1201"/>
        <v>0</v>
      </c>
      <c r="AT532" s="66">
        <f t="shared" si="1202"/>
        <v>0</v>
      </c>
      <c r="AU532" s="67">
        <f t="shared" si="1240"/>
        <v>9600</v>
      </c>
      <c r="AV532" s="67">
        <f t="shared" si="1159"/>
        <v>5280</v>
      </c>
      <c r="AW532" s="67">
        <f t="shared" si="1160"/>
        <v>14880</v>
      </c>
      <c r="AX532" s="53" cm="1">
        <f t="array" aca="1" ref="AX532" ca="1">AU532*CELL("contents",$Q532)</f>
        <v>864</v>
      </c>
      <c r="AY532" s="53" cm="1">
        <f t="array" aca="1" ref="AY532" ca="1">AV532*CELL("contents",$Q532)</f>
        <v>475.2</v>
      </c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>
        <f t="shared" si="1241"/>
        <v>0</v>
      </c>
      <c r="BM532" s="51">
        <f t="shared" si="1242"/>
        <v>0</v>
      </c>
      <c r="BN532" s="66">
        <f t="shared" si="1203"/>
        <v>0</v>
      </c>
      <c r="BO532" s="66">
        <f t="shared" si="1204"/>
        <v>0</v>
      </c>
      <c r="BP532" s="66">
        <f t="shared" si="1205"/>
        <v>0</v>
      </c>
      <c r="BQ532" s="66">
        <f t="shared" si="1206"/>
        <v>0</v>
      </c>
      <c r="BR532" s="66">
        <f t="shared" si="1207"/>
        <v>0</v>
      </c>
      <c r="BS532" s="66">
        <f t="shared" si="1208"/>
        <v>0</v>
      </c>
      <c r="BT532" s="66">
        <f t="shared" si="1209"/>
        <v>0</v>
      </c>
      <c r="BU532" s="66">
        <f t="shared" si="1210"/>
        <v>0</v>
      </c>
      <c r="BV532" s="66">
        <f t="shared" si="1211"/>
        <v>0</v>
      </c>
      <c r="BW532" s="66">
        <f t="shared" si="1212"/>
        <v>0</v>
      </c>
      <c r="BX532" s="66">
        <f t="shared" si="1213"/>
        <v>0</v>
      </c>
      <c r="BY532" s="66">
        <f t="shared" si="1214"/>
        <v>0</v>
      </c>
      <c r="BZ532" s="67">
        <f t="shared" si="1243"/>
        <v>0</v>
      </c>
      <c r="CA532" s="67">
        <f t="shared" si="1161"/>
        <v>0</v>
      </c>
      <c r="CB532" s="67">
        <f t="shared" si="1162"/>
        <v>0</v>
      </c>
      <c r="CC532" s="53" cm="1">
        <f t="array" aca="1" ref="CC532" ca="1">BZ532*CELL("contents",$Q532)</f>
        <v>0</v>
      </c>
      <c r="CD532" s="53" cm="1">
        <f t="array" aca="1" ref="CD532" ca="1">CA532*CELL("contents",$Q532)</f>
        <v>0</v>
      </c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>
        <f t="shared" si="1244"/>
        <v>0</v>
      </c>
      <c r="CR532" s="51">
        <f t="shared" si="1245"/>
        <v>0</v>
      </c>
      <c r="CS532" s="66">
        <f t="shared" si="1259"/>
        <v>0</v>
      </c>
      <c r="CT532" s="66">
        <f t="shared" si="1262"/>
        <v>0</v>
      </c>
      <c r="CU532" s="66">
        <f t="shared" si="1263"/>
        <v>0</v>
      </c>
      <c r="CV532" s="66">
        <f t="shared" si="1264"/>
        <v>0</v>
      </c>
      <c r="CW532" s="66">
        <f t="shared" si="1265"/>
        <v>0</v>
      </c>
      <c r="CX532" s="66">
        <f t="shared" si="1266"/>
        <v>0</v>
      </c>
      <c r="CY532" s="66">
        <f t="shared" si="1267"/>
        <v>0</v>
      </c>
      <c r="CZ532" s="66">
        <f t="shared" si="1268"/>
        <v>0</v>
      </c>
      <c r="DA532" s="66">
        <f t="shared" si="1269"/>
        <v>0</v>
      </c>
      <c r="DB532" s="66">
        <f t="shared" si="1270"/>
        <v>0</v>
      </c>
      <c r="DC532" s="66">
        <f t="shared" si="1271"/>
        <v>0</v>
      </c>
      <c r="DD532" s="66">
        <f t="shared" si="1272"/>
        <v>0</v>
      </c>
      <c r="DE532" s="67">
        <f t="shared" si="1246"/>
        <v>0</v>
      </c>
      <c r="DF532" s="67">
        <f t="shared" si="1163"/>
        <v>0</v>
      </c>
      <c r="DG532" s="67">
        <f t="shared" si="1164"/>
        <v>0</v>
      </c>
      <c r="DH532" s="53" cm="1">
        <f t="array" aca="1" ref="DH532" ca="1">DE532*CELL("contents",$Q532)</f>
        <v>0</v>
      </c>
      <c r="DI532" s="53" cm="1">
        <f t="array" aca="1" ref="DI532" ca="1">DF532*CELL("contents",$Q532)</f>
        <v>0</v>
      </c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>
        <f t="shared" si="1247"/>
        <v>0</v>
      </c>
      <c r="DW532" s="51">
        <f t="shared" si="1248"/>
        <v>0</v>
      </c>
      <c r="DX532" s="66">
        <f t="shared" si="1215"/>
        <v>0</v>
      </c>
      <c r="DY532" s="66">
        <f t="shared" si="1216"/>
        <v>0</v>
      </c>
      <c r="DZ532" s="66">
        <f t="shared" si="1217"/>
        <v>0</v>
      </c>
      <c r="EA532" s="66">
        <f t="shared" si="1218"/>
        <v>0</v>
      </c>
      <c r="EB532" s="66">
        <f t="shared" si="1219"/>
        <v>0</v>
      </c>
      <c r="EC532" s="66">
        <f t="shared" si="1220"/>
        <v>0</v>
      </c>
      <c r="ED532" s="66">
        <f t="shared" si="1221"/>
        <v>0</v>
      </c>
      <c r="EE532" s="66">
        <f t="shared" si="1222"/>
        <v>0</v>
      </c>
      <c r="EF532" s="66">
        <f t="shared" si="1223"/>
        <v>0</v>
      </c>
      <c r="EG532" s="66">
        <f t="shared" si="1224"/>
        <v>0</v>
      </c>
      <c r="EH532" s="66">
        <f t="shared" si="1225"/>
        <v>0</v>
      </c>
      <c r="EI532" s="66">
        <f t="shared" si="1226"/>
        <v>0</v>
      </c>
      <c r="EJ532" s="67">
        <f t="shared" si="1249"/>
        <v>0</v>
      </c>
      <c r="EK532" s="67">
        <f t="shared" si="1165"/>
        <v>0</v>
      </c>
      <c r="EL532" s="67">
        <f t="shared" si="1166"/>
        <v>0</v>
      </c>
      <c r="EM532" s="53" cm="1">
        <f t="array" aca="1" ref="EM532" ca="1">EJ532*CELL("contents",$Q532)</f>
        <v>0</v>
      </c>
      <c r="EN532" s="53" cm="1">
        <f t="array" aca="1" ref="EN532" ca="1">EK532*CELL("contents",$Q532)</f>
        <v>0</v>
      </c>
      <c r="EO532" s="68">
        <f t="shared" si="1260"/>
        <v>14880</v>
      </c>
      <c r="EP532" s="2">
        <v>1</v>
      </c>
      <c r="EQ532" s="2">
        <f t="shared" ref="EQ532:ET532" si="1275">EP532*1.0215</f>
        <v>1.0215000000000001</v>
      </c>
      <c r="ER532" s="2">
        <f t="shared" si="1275"/>
        <v>1.0434622500000001</v>
      </c>
      <c r="ES532" s="2">
        <f t="shared" si="1275"/>
        <v>1.0658966883750003</v>
      </c>
      <c r="ET532" s="2">
        <f t="shared" si="1275"/>
        <v>1.0888134671750629</v>
      </c>
      <c r="EU532" s="69">
        <f t="shared" si="1228"/>
        <v>0</v>
      </c>
      <c r="EV532" s="69">
        <f t="shared" si="1168"/>
        <v>0</v>
      </c>
      <c r="EW532" s="69">
        <f t="shared" si="1229"/>
        <v>0</v>
      </c>
      <c r="EX532" s="69">
        <f t="shared" si="1230"/>
        <v>0</v>
      </c>
      <c r="EY532" s="69">
        <f t="shared" si="1251"/>
        <v>0</v>
      </c>
      <c r="EZ532" s="69">
        <f t="shared" si="1251"/>
        <v>0</v>
      </c>
      <c r="FA532" s="69">
        <f t="shared" si="1251"/>
        <v>0</v>
      </c>
      <c r="FB532" s="69">
        <f t="shared" si="1251"/>
        <v>0</v>
      </c>
      <c r="FC532" t="s">
        <v>1539</v>
      </c>
    </row>
    <row r="533" spans="1:159" x14ac:dyDescent="0.25">
      <c r="A533" s="2">
        <v>1.4</v>
      </c>
      <c r="B533" s="73" t="s">
        <v>1244</v>
      </c>
      <c r="C533" s="61" t="s">
        <v>1208</v>
      </c>
      <c r="D533" s="62" t="s">
        <v>1245</v>
      </c>
      <c r="E533" s="63" t="s">
        <v>1245</v>
      </c>
      <c r="F533" s="2" t="s">
        <v>1211</v>
      </c>
      <c r="G533" s="61" t="s">
        <v>151</v>
      </c>
      <c r="H533" s="64" t="s">
        <v>163</v>
      </c>
      <c r="I533" s="61" t="s">
        <v>159</v>
      </c>
      <c r="J533" s="65" t="s">
        <v>154</v>
      </c>
      <c r="K533" s="75">
        <v>62</v>
      </c>
      <c r="L533" s="79">
        <v>62</v>
      </c>
      <c r="M533" s="57">
        <v>0</v>
      </c>
      <c r="N533" s="85">
        <v>0.55000000000000004</v>
      </c>
      <c r="O533" s="64" t="s">
        <v>155</v>
      </c>
      <c r="P533" s="2" t="s">
        <v>356</v>
      </c>
      <c r="Q533" s="200">
        <f>VLOOKUP(P533,Contingencies!$A$2:$D$7,4,FALSE)</f>
        <v>0.35</v>
      </c>
      <c r="R533" s="53">
        <f t="shared" si="1190"/>
        <v>4810.1413500000008</v>
      </c>
      <c r="S533" s="67">
        <f t="shared" si="1231"/>
        <v>2645.5777425000006</v>
      </c>
      <c r="T533" s="61"/>
      <c r="U533" s="61">
        <v>80</v>
      </c>
      <c r="V533" s="61">
        <v>60</v>
      </c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>
        <f t="shared" si="1232"/>
        <v>140</v>
      </c>
      <c r="AH533" s="51">
        <f t="shared" si="1239"/>
        <v>0.93333333333333335</v>
      </c>
      <c r="AI533" s="66">
        <f t="shared" si="1191"/>
        <v>5066.6400000000003</v>
      </c>
      <c r="AJ533" s="66">
        <f t="shared" si="1192"/>
        <v>3799.9800000000005</v>
      </c>
      <c r="AK533" s="66">
        <f t="shared" si="1193"/>
        <v>0</v>
      </c>
      <c r="AL533" s="66">
        <f t="shared" si="1194"/>
        <v>0</v>
      </c>
      <c r="AM533" s="66">
        <f t="shared" si="1195"/>
        <v>0</v>
      </c>
      <c r="AN533" s="66">
        <f t="shared" si="1196"/>
        <v>0</v>
      </c>
      <c r="AO533" s="66">
        <f t="shared" si="1197"/>
        <v>0</v>
      </c>
      <c r="AP533" s="66">
        <f t="shared" si="1198"/>
        <v>0</v>
      </c>
      <c r="AQ533" s="66">
        <f t="shared" si="1199"/>
        <v>0</v>
      </c>
      <c r="AR533" s="66">
        <f t="shared" si="1200"/>
        <v>0</v>
      </c>
      <c r="AS533" s="66">
        <f t="shared" si="1201"/>
        <v>0</v>
      </c>
      <c r="AT533" s="66">
        <f t="shared" si="1202"/>
        <v>0</v>
      </c>
      <c r="AU533" s="67">
        <f t="shared" si="1240"/>
        <v>8866.6200000000008</v>
      </c>
      <c r="AV533" s="67">
        <f t="shared" si="1159"/>
        <v>4876.6410000000005</v>
      </c>
      <c r="AW533" s="67">
        <f t="shared" si="1160"/>
        <v>13743.261000000002</v>
      </c>
      <c r="AX533" s="53" cm="1">
        <f t="array" aca="1" ref="AX533" ca="1">AU533*CELL("contents",$Q533)</f>
        <v>3103.317</v>
      </c>
      <c r="AY533" s="53" cm="1">
        <f t="array" aca="1" ref="AY533" ca="1">AV533*CELL("contents",$Q533)</f>
        <v>1706.8243500000001</v>
      </c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>
        <f t="shared" si="1241"/>
        <v>0</v>
      </c>
      <c r="BM533" s="51">
        <f t="shared" si="1242"/>
        <v>0</v>
      </c>
      <c r="BN533" s="66">
        <f t="shared" si="1203"/>
        <v>0</v>
      </c>
      <c r="BO533" s="66">
        <f t="shared" si="1204"/>
        <v>0</v>
      </c>
      <c r="BP533" s="66">
        <f t="shared" si="1205"/>
        <v>0</v>
      </c>
      <c r="BQ533" s="66">
        <f t="shared" si="1206"/>
        <v>0</v>
      </c>
      <c r="BR533" s="66">
        <f t="shared" si="1207"/>
        <v>0</v>
      </c>
      <c r="BS533" s="66">
        <f t="shared" si="1208"/>
        <v>0</v>
      </c>
      <c r="BT533" s="66">
        <f t="shared" si="1209"/>
        <v>0</v>
      </c>
      <c r="BU533" s="66">
        <f t="shared" si="1210"/>
        <v>0</v>
      </c>
      <c r="BV533" s="66">
        <f t="shared" si="1211"/>
        <v>0</v>
      </c>
      <c r="BW533" s="66">
        <f t="shared" si="1212"/>
        <v>0</v>
      </c>
      <c r="BX533" s="66">
        <f t="shared" si="1213"/>
        <v>0</v>
      </c>
      <c r="BY533" s="66">
        <f t="shared" si="1214"/>
        <v>0</v>
      </c>
      <c r="BZ533" s="67">
        <f t="shared" si="1243"/>
        <v>0</v>
      </c>
      <c r="CA533" s="67">
        <f t="shared" si="1161"/>
        <v>0</v>
      </c>
      <c r="CB533" s="67">
        <f t="shared" si="1162"/>
        <v>0</v>
      </c>
      <c r="CC533" s="53" cm="1">
        <f t="array" aca="1" ref="CC533" ca="1">BZ533*CELL("contents",$Q533)</f>
        <v>0</v>
      </c>
      <c r="CD533" s="53" cm="1">
        <f t="array" aca="1" ref="CD533" ca="1">CA533*CELL("contents",$Q533)</f>
        <v>0</v>
      </c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>
        <f t="shared" si="1244"/>
        <v>0</v>
      </c>
      <c r="CR533" s="51">
        <f t="shared" si="1245"/>
        <v>0</v>
      </c>
      <c r="CS533" s="66">
        <f t="shared" si="1259"/>
        <v>0</v>
      </c>
      <c r="CT533" s="66">
        <f t="shared" si="1262"/>
        <v>0</v>
      </c>
      <c r="CU533" s="66">
        <f t="shared" si="1263"/>
        <v>0</v>
      </c>
      <c r="CV533" s="66">
        <f t="shared" si="1264"/>
        <v>0</v>
      </c>
      <c r="CW533" s="66">
        <f t="shared" si="1265"/>
        <v>0</v>
      </c>
      <c r="CX533" s="66">
        <f t="shared" si="1266"/>
        <v>0</v>
      </c>
      <c r="CY533" s="66">
        <f t="shared" si="1267"/>
        <v>0</v>
      </c>
      <c r="CZ533" s="66">
        <f t="shared" si="1268"/>
        <v>0</v>
      </c>
      <c r="DA533" s="66">
        <f t="shared" si="1269"/>
        <v>0</v>
      </c>
      <c r="DB533" s="66">
        <f t="shared" si="1270"/>
        <v>0</v>
      </c>
      <c r="DC533" s="66">
        <f t="shared" si="1271"/>
        <v>0</v>
      </c>
      <c r="DD533" s="66">
        <f t="shared" si="1272"/>
        <v>0</v>
      </c>
      <c r="DE533" s="67">
        <f t="shared" si="1246"/>
        <v>0</v>
      </c>
      <c r="DF533" s="67">
        <f t="shared" si="1163"/>
        <v>0</v>
      </c>
      <c r="DG533" s="67">
        <f t="shared" si="1164"/>
        <v>0</v>
      </c>
      <c r="DH533" s="53" cm="1">
        <f t="array" aca="1" ref="DH533" ca="1">DE533*CELL("contents",$Q533)</f>
        <v>0</v>
      </c>
      <c r="DI533" s="53" cm="1">
        <f t="array" aca="1" ref="DI533" ca="1">DF533*CELL("contents",$Q533)</f>
        <v>0</v>
      </c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>
        <f t="shared" si="1247"/>
        <v>0</v>
      </c>
      <c r="DW533" s="51">
        <f t="shared" si="1248"/>
        <v>0</v>
      </c>
      <c r="DX533" s="66">
        <f t="shared" si="1215"/>
        <v>0</v>
      </c>
      <c r="DY533" s="66">
        <f t="shared" si="1216"/>
        <v>0</v>
      </c>
      <c r="DZ533" s="66">
        <f t="shared" si="1217"/>
        <v>0</v>
      </c>
      <c r="EA533" s="66">
        <f t="shared" si="1218"/>
        <v>0</v>
      </c>
      <c r="EB533" s="66">
        <f t="shared" si="1219"/>
        <v>0</v>
      </c>
      <c r="EC533" s="66">
        <f t="shared" si="1220"/>
        <v>0</v>
      </c>
      <c r="ED533" s="66">
        <f t="shared" si="1221"/>
        <v>0</v>
      </c>
      <c r="EE533" s="66">
        <f t="shared" si="1222"/>
        <v>0</v>
      </c>
      <c r="EF533" s="66">
        <f t="shared" si="1223"/>
        <v>0</v>
      </c>
      <c r="EG533" s="66">
        <f t="shared" si="1224"/>
        <v>0</v>
      </c>
      <c r="EH533" s="66">
        <f t="shared" si="1225"/>
        <v>0</v>
      </c>
      <c r="EI533" s="66">
        <f t="shared" si="1226"/>
        <v>0</v>
      </c>
      <c r="EJ533" s="67">
        <f t="shared" si="1249"/>
        <v>0</v>
      </c>
      <c r="EK533" s="67">
        <f t="shared" si="1165"/>
        <v>0</v>
      </c>
      <c r="EL533" s="67">
        <f t="shared" si="1166"/>
        <v>0</v>
      </c>
      <c r="EM533" s="53" cm="1">
        <f t="array" aca="1" ref="EM533" ca="1">EJ533*CELL("contents",$Q533)</f>
        <v>0</v>
      </c>
      <c r="EN533" s="53" cm="1">
        <f t="array" aca="1" ref="EN533" ca="1">EK533*CELL("contents",$Q533)</f>
        <v>0</v>
      </c>
      <c r="EO533" s="68">
        <f t="shared" si="1260"/>
        <v>13743.261000000002</v>
      </c>
      <c r="EP533" s="2">
        <v>1</v>
      </c>
      <c r="EQ533" s="2">
        <f t="shared" ref="EQ533:ET533" si="1276">EP533*1.0215</f>
        <v>1.0215000000000001</v>
      </c>
      <c r="ER533" s="2">
        <f t="shared" si="1276"/>
        <v>1.0434622500000001</v>
      </c>
      <c r="ES533" s="2">
        <f t="shared" si="1276"/>
        <v>1.0658966883750003</v>
      </c>
      <c r="ET533" s="2">
        <f t="shared" si="1276"/>
        <v>1.0888134671750629</v>
      </c>
      <c r="EU533" s="69">
        <f t="shared" si="1228"/>
        <v>8866.6200000000008</v>
      </c>
      <c r="EV533" s="69">
        <f t="shared" si="1168"/>
        <v>0</v>
      </c>
      <c r="EW533" s="69">
        <f t="shared" si="1229"/>
        <v>0</v>
      </c>
      <c r="EX533" s="69">
        <f t="shared" si="1230"/>
        <v>0</v>
      </c>
      <c r="EY533" s="69">
        <f t="shared" si="1251"/>
        <v>0</v>
      </c>
      <c r="EZ533" s="69">
        <f t="shared" si="1251"/>
        <v>0</v>
      </c>
      <c r="FA533" s="69">
        <f t="shared" si="1251"/>
        <v>0</v>
      </c>
      <c r="FB533" s="69">
        <f t="shared" si="1251"/>
        <v>0</v>
      </c>
      <c r="FC533" t="s">
        <v>1539</v>
      </c>
    </row>
    <row r="534" spans="1:159" x14ac:dyDescent="0.25">
      <c r="A534" s="2">
        <v>1.4</v>
      </c>
      <c r="B534" s="73" t="s">
        <v>1244</v>
      </c>
      <c r="C534" s="61" t="s">
        <v>1208</v>
      </c>
      <c r="D534" s="62" t="s">
        <v>1245</v>
      </c>
      <c r="E534" s="63" t="s">
        <v>1245</v>
      </c>
      <c r="F534" s="2" t="s">
        <v>1215</v>
      </c>
      <c r="G534" s="61" t="s">
        <v>151</v>
      </c>
      <c r="H534" s="64" t="s">
        <v>163</v>
      </c>
      <c r="I534" s="61" t="s">
        <v>269</v>
      </c>
      <c r="J534" s="65" t="s">
        <v>154</v>
      </c>
      <c r="K534" s="75">
        <v>47</v>
      </c>
      <c r="L534" s="79">
        <v>46.67</v>
      </c>
      <c r="M534" s="57">
        <v>0</v>
      </c>
      <c r="N534" s="85">
        <v>0.55000000000000004</v>
      </c>
      <c r="O534" s="64" t="s">
        <v>155</v>
      </c>
      <c r="P534" s="2" t="s">
        <v>356</v>
      </c>
      <c r="Q534" s="200">
        <f>VLOOKUP(P534,Contingencies!$A$2:$D$7,4,FALSE)</f>
        <v>0.35</v>
      </c>
      <c r="R534" s="53">
        <f t="shared" si="1190"/>
        <v>2083.6557000000003</v>
      </c>
      <c r="S534" s="67">
        <f t="shared" si="1231"/>
        <v>1146.0106350000003</v>
      </c>
      <c r="T534" s="61"/>
      <c r="U534" s="61">
        <v>40</v>
      </c>
      <c r="V534" s="61">
        <v>40</v>
      </c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>
        <f t="shared" si="1232"/>
        <v>80</v>
      </c>
      <c r="AH534" s="51">
        <f t="shared" si="1239"/>
        <v>0.53333333333333333</v>
      </c>
      <c r="AI534" s="66">
        <f t="shared" si="1191"/>
        <v>1920.42</v>
      </c>
      <c r="AJ534" s="66">
        <f t="shared" si="1192"/>
        <v>1920.42</v>
      </c>
      <c r="AK534" s="66">
        <f t="shared" si="1193"/>
        <v>0</v>
      </c>
      <c r="AL534" s="66">
        <f t="shared" si="1194"/>
        <v>0</v>
      </c>
      <c r="AM534" s="66">
        <f t="shared" si="1195"/>
        <v>0</v>
      </c>
      <c r="AN534" s="66">
        <f t="shared" si="1196"/>
        <v>0</v>
      </c>
      <c r="AO534" s="66">
        <f t="shared" si="1197"/>
        <v>0</v>
      </c>
      <c r="AP534" s="66">
        <f t="shared" si="1198"/>
        <v>0</v>
      </c>
      <c r="AQ534" s="66">
        <f t="shared" si="1199"/>
        <v>0</v>
      </c>
      <c r="AR534" s="66">
        <f t="shared" si="1200"/>
        <v>0</v>
      </c>
      <c r="AS534" s="66">
        <f t="shared" si="1201"/>
        <v>0</v>
      </c>
      <c r="AT534" s="66">
        <f t="shared" si="1202"/>
        <v>0</v>
      </c>
      <c r="AU534" s="67">
        <f t="shared" si="1240"/>
        <v>3840.84</v>
      </c>
      <c r="AV534" s="67">
        <f t="shared" si="1159"/>
        <v>2112.4620000000004</v>
      </c>
      <c r="AW534" s="67">
        <f t="shared" si="1160"/>
        <v>5953.3020000000006</v>
      </c>
      <c r="AX534" s="53" cm="1">
        <f t="array" aca="1" ref="AX534" ca="1">AU534*CELL("contents",$Q534)</f>
        <v>1344.2939999999999</v>
      </c>
      <c r="AY534" s="53" cm="1">
        <f t="array" aca="1" ref="AY534" ca="1">AV534*CELL("contents",$Q534)</f>
        <v>739.36170000000016</v>
      </c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>
        <f t="shared" si="1241"/>
        <v>0</v>
      </c>
      <c r="BM534" s="51">
        <f t="shared" si="1242"/>
        <v>0</v>
      </c>
      <c r="BN534" s="66">
        <f t="shared" si="1203"/>
        <v>0</v>
      </c>
      <c r="BO534" s="66">
        <f t="shared" si="1204"/>
        <v>0</v>
      </c>
      <c r="BP534" s="66">
        <f t="shared" si="1205"/>
        <v>0</v>
      </c>
      <c r="BQ534" s="66">
        <f t="shared" si="1206"/>
        <v>0</v>
      </c>
      <c r="BR534" s="66">
        <f t="shared" si="1207"/>
        <v>0</v>
      </c>
      <c r="BS534" s="66">
        <f t="shared" si="1208"/>
        <v>0</v>
      </c>
      <c r="BT534" s="66">
        <f t="shared" si="1209"/>
        <v>0</v>
      </c>
      <c r="BU534" s="66">
        <f t="shared" si="1210"/>
        <v>0</v>
      </c>
      <c r="BV534" s="66">
        <f t="shared" si="1211"/>
        <v>0</v>
      </c>
      <c r="BW534" s="66">
        <f t="shared" si="1212"/>
        <v>0</v>
      </c>
      <c r="BX534" s="66">
        <f t="shared" si="1213"/>
        <v>0</v>
      </c>
      <c r="BY534" s="66">
        <f t="shared" si="1214"/>
        <v>0</v>
      </c>
      <c r="BZ534" s="67">
        <f t="shared" si="1243"/>
        <v>0</v>
      </c>
      <c r="CA534" s="67">
        <f t="shared" si="1161"/>
        <v>0</v>
      </c>
      <c r="CB534" s="67">
        <f t="shared" si="1162"/>
        <v>0</v>
      </c>
      <c r="CC534" s="53" cm="1">
        <f t="array" aca="1" ref="CC534" ca="1">BZ534*CELL("contents",$Q534)</f>
        <v>0</v>
      </c>
      <c r="CD534" s="53" cm="1">
        <f t="array" aca="1" ref="CD534" ca="1">CA534*CELL("contents",$Q534)</f>
        <v>0</v>
      </c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>
        <f t="shared" si="1244"/>
        <v>0</v>
      </c>
      <c r="CR534" s="51">
        <f t="shared" si="1245"/>
        <v>0</v>
      </c>
      <c r="CS534" s="66">
        <f t="shared" si="1259"/>
        <v>0</v>
      </c>
      <c r="CT534" s="66">
        <f t="shared" si="1262"/>
        <v>0</v>
      </c>
      <c r="CU534" s="66">
        <f t="shared" si="1263"/>
        <v>0</v>
      </c>
      <c r="CV534" s="66">
        <f t="shared" si="1264"/>
        <v>0</v>
      </c>
      <c r="CW534" s="66">
        <f t="shared" si="1265"/>
        <v>0</v>
      </c>
      <c r="CX534" s="66">
        <f t="shared" si="1266"/>
        <v>0</v>
      </c>
      <c r="CY534" s="66">
        <f t="shared" si="1267"/>
        <v>0</v>
      </c>
      <c r="CZ534" s="66">
        <f t="shared" si="1268"/>
        <v>0</v>
      </c>
      <c r="DA534" s="66">
        <f t="shared" si="1269"/>
        <v>0</v>
      </c>
      <c r="DB534" s="66">
        <f t="shared" si="1270"/>
        <v>0</v>
      </c>
      <c r="DC534" s="66">
        <f t="shared" si="1271"/>
        <v>0</v>
      </c>
      <c r="DD534" s="66">
        <f t="shared" si="1272"/>
        <v>0</v>
      </c>
      <c r="DE534" s="67">
        <f t="shared" si="1246"/>
        <v>0</v>
      </c>
      <c r="DF534" s="67">
        <f t="shared" si="1163"/>
        <v>0</v>
      </c>
      <c r="DG534" s="67">
        <f t="shared" si="1164"/>
        <v>0</v>
      </c>
      <c r="DH534" s="53" cm="1">
        <f t="array" aca="1" ref="DH534" ca="1">DE534*CELL("contents",$Q534)</f>
        <v>0</v>
      </c>
      <c r="DI534" s="53" cm="1">
        <f t="array" aca="1" ref="DI534" ca="1">DF534*CELL("contents",$Q534)</f>
        <v>0</v>
      </c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>
        <f t="shared" si="1247"/>
        <v>0</v>
      </c>
      <c r="DW534" s="51">
        <f t="shared" si="1248"/>
        <v>0</v>
      </c>
      <c r="DX534" s="66">
        <f t="shared" si="1215"/>
        <v>0</v>
      </c>
      <c r="DY534" s="66">
        <f t="shared" si="1216"/>
        <v>0</v>
      </c>
      <c r="DZ534" s="66">
        <f t="shared" si="1217"/>
        <v>0</v>
      </c>
      <c r="EA534" s="66">
        <f t="shared" si="1218"/>
        <v>0</v>
      </c>
      <c r="EB534" s="66">
        <f t="shared" si="1219"/>
        <v>0</v>
      </c>
      <c r="EC534" s="66">
        <f t="shared" si="1220"/>
        <v>0</v>
      </c>
      <c r="ED534" s="66">
        <f t="shared" si="1221"/>
        <v>0</v>
      </c>
      <c r="EE534" s="66">
        <f t="shared" si="1222"/>
        <v>0</v>
      </c>
      <c r="EF534" s="66">
        <f t="shared" si="1223"/>
        <v>0</v>
      </c>
      <c r="EG534" s="66">
        <f t="shared" si="1224"/>
        <v>0</v>
      </c>
      <c r="EH534" s="66">
        <f t="shared" si="1225"/>
        <v>0</v>
      </c>
      <c r="EI534" s="66">
        <f t="shared" si="1226"/>
        <v>0</v>
      </c>
      <c r="EJ534" s="67">
        <f t="shared" si="1249"/>
        <v>0</v>
      </c>
      <c r="EK534" s="67">
        <f t="shared" si="1165"/>
        <v>0</v>
      </c>
      <c r="EL534" s="67">
        <f t="shared" si="1166"/>
        <v>0</v>
      </c>
      <c r="EM534" s="53" cm="1">
        <f t="array" aca="1" ref="EM534" ca="1">EJ534*CELL("contents",$Q534)</f>
        <v>0</v>
      </c>
      <c r="EN534" s="53" cm="1">
        <f t="array" aca="1" ref="EN534" ca="1">EK534*CELL("contents",$Q534)</f>
        <v>0</v>
      </c>
      <c r="EO534" s="68">
        <f t="shared" si="1260"/>
        <v>5953.3020000000006</v>
      </c>
      <c r="EP534" s="2">
        <v>1</v>
      </c>
      <c r="EQ534" s="2">
        <f t="shared" ref="EQ534:ET534" si="1277">EP534*1.0215</f>
        <v>1.0215000000000001</v>
      </c>
      <c r="ER534" s="2">
        <f t="shared" si="1277"/>
        <v>1.0434622500000001</v>
      </c>
      <c r="ES534" s="2">
        <f t="shared" si="1277"/>
        <v>1.0658966883750003</v>
      </c>
      <c r="ET534" s="2">
        <f t="shared" si="1277"/>
        <v>1.0888134671750629</v>
      </c>
      <c r="EU534" s="69">
        <f t="shared" si="1228"/>
        <v>3840.84</v>
      </c>
      <c r="EV534" s="69">
        <f t="shared" si="1168"/>
        <v>0</v>
      </c>
      <c r="EW534" s="69">
        <f t="shared" si="1229"/>
        <v>0</v>
      </c>
      <c r="EX534" s="69">
        <f t="shared" si="1230"/>
        <v>0</v>
      </c>
      <c r="EY534" s="69">
        <f t="shared" si="1251"/>
        <v>0</v>
      </c>
      <c r="EZ534" s="69">
        <f t="shared" si="1251"/>
        <v>0</v>
      </c>
      <c r="FA534" s="69">
        <f t="shared" si="1251"/>
        <v>0</v>
      </c>
      <c r="FB534" s="69">
        <f t="shared" si="1251"/>
        <v>0</v>
      </c>
      <c r="FC534" t="s">
        <v>1539</v>
      </c>
    </row>
    <row r="535" spans="1:159" x14ac:dyDescent="0.25">
      <c r="A535" s="2">
        <v>1.4</v>
      </c>
      <c r="B535" s="73" t="s">
        <v>1246</v>
      </c>
      <c r="C535" s="61" t="s">
        <v>1208</v>
      </c>
      <c r="D535" s="62" t="s">
        <v>1247</v>
      </c>
      <c r="E535" s="63" t="s">
        <v>1247</v>
      </c>
      <c r="F535" s="2" t="s">
        <v>1211</v>
      </c>
      <c r="G535" s="61" t="s">
        <v>151</v>
      </c>
      <c r="H535" s="64" t="s">
        <v>163</v>
      </c>
      <c r="I535" s="61" t="s">
        <v>159</v>
      </c>
      <c r="J535" s="65" t="s">
        <v>1139</v>
      </c>
      <c r="K535" s="75">
        <v>62</v>
      </c>
      <c r="L535" s="79">
        <v>62</v>
      </c>
      <c r="M535" s="57">
        <v>0</v>
      </c>
      <c r="N535" s="85">
        <v>0.55000000000000004</v>
      </c>
      <c r="O535" s="64" t="s">
        <v>155</v>
      </c>
      <c r="P535" s="2" t="s">
        <v>173</v>
      </c>
      <c r="Q535" s="200">
        <f>VLOOKUP(P535,Contingencies!$A$2:$D$7,4,FALSE)</f>
        <v>0.125</v>
      </c>
      <c r="R535" s="53">
        <f t="shared" si="1190"/>
        <v>1177.9938</v>
      </c>
      <c r="S535" s="67">
        <f t="shared" si="1231"/>
        <v>647.89659000000006</v>
      </c>
      <c r="T535" s="61"/>
      <c r="U535" s="2"/>
      <c r="V535" s="61">
        <v>20</v>
      </c>
      <c r="W535" s="61">
        <v>76</v>
      </c>
      <c r="X535" s="2"/>
      <c r="Y535" s="2"/>
      <c r="Z535" s="2"/>
      <c r="AA535" s="2"/>
      <c r="AB535" s="2"/>
      <c r="AC535" s="2"/>
      <c r="AD535" s="2"/>
      <c r="AE535" s="2"/>
      <c r="AF535" s="2"/>
      <c r="AG535" s="2">
        <f t="shared" si="1232"/>
        <v>96</v>
      </c>
      <c r="AH535" s="51">
        <f t="shared" si="1239"/>
        <v>0.64</v>
      </c>
      <c r="AI535" s="66">
        <f t="shared" si="1191"/>
        <v>0</v>
      </c>
      <c r="AJ535" s="66">
        <f t="shared" si="1192"/>
        <v>1266.6600000000001</v>
      </c>
      <c r="AK535" s="66">
        <f t="shared" si="1193"/>
        <v>4813.308</v>
      </c>
      <c r="AL535" s="66">
        <f t="shared" si="1194"/>
        <v>0</v>
      </c>
      <c r="AM535" s="66">
        <f t="shared" si="1195"/>
        <v>0</v>
      </c>
      <c r="AN535" s="66">
        <f t="shared" si="1196"/>
        <v>0</v>
      </c>
      <c r="AO535" s="66">
        <f t="shared" si="1197"/>
        <v>0</v>
      </c>
      <c r="AP535" s="66">
        <f t="shared" si="1198"/>
        <v>0</v>
      </c>
      <c r="AQ535" s="66">
        <f t="shared" si="1199"/>
        <v>0</v>
      </c>
      <c r="AR535" s="66">
        <f t="shared" si="1200"/>
        <v>0</v>
      </c>
      <c r="AS535" s="66">
        <f t="shared" si="1201"/>
        <v>0</v>
      </c>
      <c r="AT535" s="66">
        <f t="shared" si="1202"/>
        <v>0</v>
      </c>
      <c r="AU535" s="67">
        <f t="shared" si="1240"/>
        <v>6079.9679999999998</v>
      </c>
      <c r="AV535" s="67">
        <f t="shared" si="1159"/>
        <v>3343.9824000000003</v>
      </c>
      <c r="AW535" s="67">
        <f t="shared" si="1160"/>
        <v>9423.9503999999997</v>
      </c>
      <c r="AX535" s="53" cm="1">
        <f t="array" aca="1" ref="AX535" ca="1">AU535*CELL("contents",$Q535)</f>
        <v>759.99599999999998</v>
      </c>
      <c r="AY535" s="53" cm="1">
        <f t="array" aca="1" ref="AY535" ca="1">AV535*CELL("contents",$Q535)</f>
        <v>417.99780000000004</v>
      </c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>
        <f t="shared" si="1241"/>
        <v>0</v>
      </c>
      <c r="BM535" s="51">
        <f t="shared" si="1242"/>
        <v>0</v>
      </c>
      <c r="BN535" s="66">
        <f t="shared" si="1203"/>
        <v>0</v>
      </c>
      <c r="BO535" s="66">
        <f t="shared" si="1204"/>
        <v>0</v>
      </c>
      <c r="BP535" s="66">
        <f t="shared" si="1205"/>
        <v>0</v>
      </c>
      <c r="BQ535" s="66">
        <f t="shared" si="1206"/>
        <v>0</v>
      </c>
      <c r="BR535" s="66">
        <f t="shared" si="1207"/>
        <v>0</v>
      </c>
      <c r="BS535" s="66">
        <f t="shared" si="1208"/>
        <v>0</v>
      </c>
      <c r="BT535" s="66">
        <f t="shared" si="1209"/>
        <v>0</v>
      </c>
      <c r="BU535" s="66">
        <f t="shared" si="1210"/>
        <v>0</v>
      </c>
      <c r="BV535" s="66">
        <f t="shared" si="1211"/>
        <v>0</v>
      </c>
      <c r="BW535" s="66">
        <f t="shared" si="1212"/>
        <v>0</v>
      </c>
      <c r="BX535" s="66">
        <f t="shared" si="1213"/>
        <v>0</v>
      </c>
      <c r="BY535" s="66">
        <f t="shared" si="1214"/>
        <v>0</v>
      </c>
      <c r="BZ535" s="67">
        <f t="shared" si="1243"/>
        <v>0</v>
      </c>
      <c r="CA535" s="67">
        <f t="shared" si="1161"/>
        <v>0</v>
      </c>
      <c r="CB535" s="67">
        <f t="shared" si="1162"/>
        <v>0</v>
      </c>
      <c r="CC535" s="53" cm="1">
        <f t="array" aca="1" ref="CC535" ca="1">BZ535*CELL("contents",$Q535)</f>
        <v>0</v>
      </c>
      <c r="CD535" s="53" cm="1">
        <f t="array" aca="1" ref="CD535" ca="1">CA535*CELL("contents",$Q535)</f>
        <v>0</v>
      </c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>
        <f t="shared" si="1244"/>
        <v>0</v>
      </c>
      <c r="CR535" s="51">
        <f t="shared" si="1245"/>
        <v>0</v>
      </c>
      <c r="CS535" s="66">
        <f t="shared" si="1259"/>
        <v>0</v>
      </c>
      <c r="CT535" s="66">
        <f t="shared" si="1262"/>
        <v>0</v>
      </c>
      <c r="CU535" s="66">
        <f t="shared" si="1263"/>
        <v>0</v>
      </c>
      <c r="CV535" s="66">
        <f t="shared" si="1264"/>
        <v>0</v>
      </c>
      <c r="CW535" s="66">
        <f t="shared" si="1265"/>
        <v>0</v>
      </c>
      <c r="CX535" s="66">
        <f t="shared" si="1266"/>
        <v>0</v>
      </c>
      <c r="CY535" s="66">
        <f t="shared" si="1267"/>
        <v>0</v>
      </c>
      <c r="CZ535" s="66">
        <f t="shared" si="1268"/>
        <v>0</v>
      </c>
      <c r="DA535" s="66">
        <f t="shared" si="1269"/>
        <v>0</v>
      </c>
      <c r="DB535" s="66">
        <f t="shared" si="1270"/>
        <v>0</v>
      </c>
      <c r="DC535" s="66">
        <f t="shared" si="1271"/>
        <v>0</v>
      </c>
      <c r="DD535" s="66">
        <f t="shared" si="1272"/>
        <v>0</v>
      </c>
      <c r="DE535" s="67">
        <f t="shared" si="1246"/>
        <v>0</v>
      </c>
      <c r="DF535" s="67">
        <f t="shared" si="1163"/>
        <v>0</v>
      </c>
      <c r="DG535" s="67">
        <f t="shared" si="1164"/>
        <v>0</v>
      </c>
      <c r="DH535" s="53" cm="1">
        <f t="array" aca="1" ref="DH535" ca="1">DE535*CELL("contents",$Q535)</f>
        <v>0</v>
      </c>
      <c r="DI535" s="53" cm="1">
        <f t="array" aca="1" ref="DI535" ca="1">DF535*CELL("contents",$Q535)</f>
        <v>0</v>
      </c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>
        <f t="shared" si="1247"/>
        <v>0</v>
      </c>
      <c r="DW535" s="51">
        <f t="shared" si="1248"/>
        <v>0</v>
      </c>
      <c r="DX535" s="66">
        <f t="shared" si="1215"/>
        <v>0</v>
      </c>
      <c r="DY535" s="66">
        <f t="shared" si="1216"/>
        <v>0</v>
      </c>
      <c r="DZ535" s="66">
        <f t="shared" si="1217"/>
        <v>0</v>
      </c>
      <c r="EA535" s="66">
        <f t="shared" si="1218"/>
        <v>0</v>
      </c>
      <c r="EB535" s="66">
        <f t="shared" si="1219"/>
        <v>0</v>
      </c>
      <c r="EC535" s="66">
        <f t="shared" si="1220"/>
        <v>0</v>
      </c>
      <c r="ED535" s="66">
        <f t="shared" si="1221"/>
        <v>0</v>
      </c>
      <c r="EE535" s="66">
        <f t="shared" si="1222"/>
        <v>0</v>
      </c>
      <c r="EF535" s="66">
        <f t="shared" si="1223"/>
        <v>0</v>
      </c>
      <c r="EG535" s="66">
        <f t="shared" si="1224"/>
        <v>0</v>
      </c>
      <c r="EH535" s="66">
        <f t="shared" si="1225"/>
        <v>0</v>
      </c>
      <c r="EI535" s="66">
        <f t="shared" si="1226"/>
        <v>0</v>
      </c>
      <c r="EJ535" s="67">
        <f t="shared" si="1249"/>
        <v>0</v>
      </c>
      <c r="EK535" s="67">
        <f t="shared" si="1165"/>
        <v>0</v>
      </c>
      <c r="EL535" s="67">
        <f t="shared" si="1166"/>
        <v>0</v>
      </c>
      <c r="EM535" s="53" cm="1">
        <f t="array" aca="1" ref="EM535" ca="1">EJ535*CELL("contents",$Q535)</f>
        <v>0</v>
      </c>
      <c r="EN535" s="53" cm="1">
        <f t="array" aca="1" ref="EN535" ca="1">EK535*CELL("contents",$Q535)</f>
        <v>0</v>
      </c>
      <c r="EO535" s="68">
        <f t="shared" si="1260"/>
        <v>9423.9503999999997</v>
      </c>
      <c r="EP535" s="2">
        <v>1</v>
      </c>
      <c r="EQ535" s="2">
        <f t="shared" ref="EQ535:ET535" si="1278">EP535*1.0215</f>
        <v>1.0215000000000001</v>
      </c>
      <c r="ER535" s="2">
        <f t="shared" si="1278"/>
        <v>1.0434622500000001</v>
      </c>
      <c r="ES535" s="2">
        <f t="shared" si="1278"/>
        <v>1.0658966883750003</v>
      </c>
      <c r="ET535" s="2">
        <f t="shared" si="1278"/>
        <v>1.0888134671750629</v>
      </c>
      <c r="EU535" s="69">
        <f t="shared" si="1228"/>
        <v>6079.9680000000008</v>
      </c>
      <c r="EV535" s="69">
        <f t="shared" si="1168"/>
        <v>0</v>
      </c>
      <c r="EW535" s="69">
        <f t="shared" si="1229"/>
        <v>0</v>
      </c>
      <c r="EX535" s="69">
        <f t="shared" si="1230"/>
        <v>0</v>
      </c>
      <c r="EY535" s="69">
        <f t="shared" si="1251"/>
        <v>0</v>
      </c>
      <c r="EZ535" s="69">
        <f t="shared" si="1251"/>
        <v>0</v>
      </c>
      <c r="FA535" s="69">
        <f t="shared" si="1251"/>
        <v>0</v>
      </c>
      <c r="FB535" s="69">
        <f t="shared" si="1251"/>
        <v>0</v>
      </c>
      <c r="FC535" t="s">
        <v>1539</v>
      </c>
    </row>
    <row r="536" spans="1:159" x14ac:dyDescent="0.25">
      <c r="A536" s="2">
        <v>1.4</v>
      </c>
      <c r="B536" s="73" t="s">
        <v>1246</v>
      </c>
      <c r="C536" s="61" t="s">
        <v>1208</v>
      </c>
      <c r="D536" s="62" t="s">
        <v>1247</v>
      </c>
      <c r="E536" s="63" t="s">
        <v>1247</v>
      </c>
      <c r="F536" s="2" t="s">
        <v>1215</v>
      </c>
      <c r="G536" s="61" t="s">
        <v>151</v>
      </c>
      <c r="H536" s="64" t="s">
        <v>163</v>
      </c>
      <c r="I536" s="61" t="s">
        <v>269</v>
      </c>
      <c r="J536" s="65" t="s">
        <v>1139</v>
      </c>
      <c r="K536" s="75">
        <v>47</v>
      </c>
      <c r="L536" s="79">
        <v>46.67</v>
      </c>
      <c r="M536" s="57">
        <v>0</v>
      </c>
      <c r="N536" s="85">
        <v>0.55000000000000004</v>
      </c>
      <c r="O536" s="64" t="s">
        <v>155</v>
      </c>
      <c r="P536" s="2" t="s">
        <v>173</v>
      </c>
      <c r="Q536" s="200">
        <f>VLOOKUP(P536,Contingencies!$A$2:$D$7,4,FALSE)</f>
        <v>0.125</v>
      </c>
      <c r="R536" s="53">
        <f t="shared" si="1190"/>
        <v>892.99530000000004</v>
      </c>
      <c r="S536" s="67">
        <f t="shared" si="1231"/>
        <v>491.14741500000008</v>
      </c>
      <c r="T536" s="61"/>
      <c r="U536" s="2"/>
      <c r="V536" s="61">
        <v>20</v>
      </c>
      <c r="W536" s="61">
        <v>76</v>
      </c>
      <c r="X536" s="2"/>
      <c r="Y536" s="2"/>
      <c r="Z536" s="2"/>
      <c r="AA536" s="2"/>
      <c r="AB536" s="2"/>
      <c r="AC536" s="2"/>
      <c r="AD536" s="2"/>
      <c r="AE536" s="2"/>
      <c r="AF536" s="2"/>
      <c r="AG536" s="2">
        <f t="shared" si="1232"/>
        <v>96</v>
      </c>
      <c r="AH536" s="51">
        <f t="shared" si="1239"/>
        <v>0.64</v>
      </c>
      <c r="AI536" s="66">
        <f t="shared" si="1191"/>
        <v>0</v>
      </c>
      <c r="AJ536" s="66">
        <f t="shared" si="1192"/>
        <v>960.21</v>
      </c>
      <c r="AK536" s="66">
        <f t="shared" si="1193"/>
        <v>3648.7980000000002</v>
      </c>
      <c r="AL536" s="66">
        <f t="shared" si="1194"/>
        <v>0</v>
      </c>
      <c r="AM536" s="66">
        <f t="shared" si="1195"/>
        <v>0</v>
      </c>
      <c r="AN536" s="66">
        <f t="shared" si="1196"/>
        <v>0</v>
      </c>
      <c r="AO536" s="66">
        <f t="shared" si="1197"/>
        <v>0</v>
      </c>
      <c r="AP536" s="66">
        <f t="shared" si="1198"/>
        <v>0</v>
      </c>
      <c r="AQ536" s="66">
        <f t="shared" si="1199"/>
        <v>0</v>
      </c>
      <c r="AR536" s="66">
        <f t="shared" si="1200"/>
        <v>0</v>
      </c>
      <c r="AS536" s="66">
        <f t="shared" si="1201"/>
        <v>0</v>
      </c>
      <c r="AT536" s="66">
        <f t="shared" si="1202"/>
        <v>0</v>
      </c>
      <c r="AU536" s="67">
        <f t="shared" si="1240"/>
        <v>4609.0079999999998</v>
      </c>
      <c r="AV536" s="67">
        <f t="shared" si="1159"/>
        <v>2534.9544000000001</v>
      </c>
      <c r="AW536" s="67">
        <f t="shared" si="1160"/>
        <v>7143.9624000000003</v>
      </c>
      <c r="AX536" s="53" cm="1">
        <f t="array" aca="1" ref="AX536" ca="1">AU536*CELL("contents",$Q536)</f>
        <v>576.12599999999998</v>
      </c>
      <c r="AY536" s="53" cm="1">
        <f t="array" aca="1" ref="AY536" ca="1">AV536*CELL("contents",$Q536)</f>
        <v>316.86930000000001</v>
      </c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>
        <f t="shared" si="1241"/>
        <v>0</v>
      </c>
      <c r="BM536" s="51">
        <f t="shared" si="1242"/>
        <v>0</v>
      </c>
      <c r="BN536" s="66">
        <f t="shared" si="1203"/>
        <v>0</v>
      </c>
      <c r="BO536" s="66">
        <f t="shared" si="1204"/>
        <v>0</v>
      </c>
      <c r="BP536" s="66">
        <f t="shared" si="1205"/>
        <v>0</v>
      </c>
      <c r="BQ536" s="66">
        <f t="shared" si="1206"/>
        <v>0</v>
      </c>
      <c r="BR536" s="66">
        <f t="shared" si="1207"/>
        <v>0</v>
      </c>
      <c r="BS536" s="66">
        <f t="shared" si="1208"/>
        <v>0</v>
      </c>
      <c r="BT536" s="66">
        <f t="shared" si="1209"/>
        <v>0</v>
      </c>
      <c r="BU536" s="66">
        <f t="shared" si="1210"/>
        <v>0</v>
      </c>
      <c r="BV536" s="66">
        <f t="shared" si="1211"/>
        <v>0</v>
      </c>
      <c r="BW536" s="66">
        <f t="shared" si="1212"/>
        <v>0</v>
      </c>
      <c r="BX536" s="66">
        <f t="shared" si="1213"/>
        <v>0</v>
      </c>
      <c r="BY536" s="66">
        <f t="shared" si="1214"/>
        <v>0</v>
      </c>
      <c r="BZ536" s="67">
        <f t="shared" si="1243"/>
        <v>0</v>
      </c>
      <c r="CA536" s="67">
        <f t="shared" si="1161"/>
        <v>0</v>
      </c>
      <c r="CB536" s="67">
        <f t="shared" si="1162"/>
        <v>0</v>
      </c>
      <c r="CC536" s="53" cm="1">
        <f t="array" aca="1" ref="CC536" ca="1">BZ536*CELL("contents",$Q536)</f>
        <v>0</v>
      </c>
      <c r="CD536" s="53" cm="1">
        <f t="array" aca="1" ref="CD536" ca="1">CA536*CELL("contents",$Q536)</f>
        <v>0</v>
      </c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>
        <f t="shared" si="1244"/>
        <v>0</v>
      </c>
      <c r="CR536" s="51">
        <f t="shared" si="1245"/>
        <v>0</v>
      </c>
      <c r="CS536" s="66">
        <f t="shared" si="1259"/>
        <v>0</v>
      </c>
      <c r="CT536" s="66">
        <f t="shared" si="1262"/>
        <v>0</v>
      </c>
      <c r="CU536" s="66">
        <f t="shared" si="1263"/>
        <v>0</v>
      </c>
      <c r="CV536" s="66">
        <f t="shared" si="1264"/>
        <v>0</v>
      </c>
      <c r="CW536" s="66">
        <f t="shared" si="1265"/>
        <v>0</v>
      </c>
      <c r="CX536" s="66">
        <f t="shared" si="1266"/>
        <v>0</v>
      </c>
      <c r="CY536" s="66">
        <f t="shared" si="1267"/>
        <v>0</v>
      </c>
      <c r="CZ536" s="66">
        <f t="shared" si="1268"/>
        <v>0</v>
      </c>
      <c r="DA536" s="66">
        <f t="shared" si="1269"/>
        <v>0</v>
      </c>
      <c r="DB536" s="66">
        <f t="shared" si="1270"/>
        <v>0</v>
      </c>
      <c r="DC536" s="66">
        <f t="shared" si="1271"/>
        <v>0</v>
      </c>
      <c r="DD536" s="66">
        <f t="shared" si="1272"/>
        <v>0</v>
      </c>
      <c r="DE536" s="67">
        <f t="shared" si="1246"/>
        <v>0</v>
      </c>
      <c r="DF536" s="67">
        <f t="shared" si="1163"/>
        <v>0</v>
      </c>
      <c r="DG536" s="67">
        <f t="shared" si="1164"/>
        <v>0</v>
      </c>
      <c r="DH536" s="53" cm="1">
        <f t="array" aca="1" ref="DH536" ca="1">DE536*CELL("contents",$Q536)</f>
        <v>0</v>
      </c>
      <c r="DI536" s="53" cm="1">
        <f t="array" aca="1" ref="DI536" ca="1">DF536*CELL("contents",$Q536)</f>
        <v>0</v>
      </c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>
        <f t="shared" si="1247"/>
        <v>0</v>
      </c>
      <c r="DW536" s="51">
        <f t="shared" si="1248"/>
        <v>0</v>
      </c>
      <c r="DX536" s="66">
        <f t="shared" si="1215"/>
        <v>0</v>
      </c>
      <c r="DY536" s="66">
        <f t="shared" si="1216"/>
        <v>0</v>
      </c>
      <c r="DZ536" s="66">
        <f t="shared" si="1217"/>
        <v>0</v>
      </c>
      <c r="EA536" s="66">
        <f t="shared" si="1218"/>
        <v>0</v>
      </c>
      <c r="EB536" s="66">
        <f t="shared" si="1219"/>
        <v>0</v>
      </c>
      <c r="EC536" s="66">
        <f t="shared" si="1220"/>
        <v>0</v>
      </c>
      <c r="ED536" s="66">
        <f t="shared" si="1221"/>
        <v>0</v>
      </c>
      <c r="EE536" s="66">
        <f t="shared" si="1222"/>
        <v>0</v>
      </c>
      <c r="EF536" s="66">
        <f t="shared" si="1223"/>
        <v>0</v>
      </c>
      <c r="EG536" s="66">
        <f t="shared" si="1224"/>
        <v>0</v>
      </c>
      <c r="EH536" s="66">
        <f t="shared" si="1225"/>
        <v>0</v>
      </c>
      <c r="EI536" s="66">
        <f t="shared" si="1226"/>
        <v>0</v>
      </c>
      <c r="EJ536" s="67">
        <f t="shared" si="1249"/>
        <v>0</v>
      </c>
      <c r="EK536" s="67">
        <f t="shared" si="1165"/>
        <v>0</v>
      </c>
      <c r="EL536" s="67">
        <f t="shared" si="1166"/>
        <v>0</v>
      </c>
      <c r="EM536" s="53" cm="1">
        <f t="array" aca="1" ref="EM536" ca="1">EJ536*CELL("contents",$Q536)</f>
        <v>0</v>
      </c>
      <c r="EN536" s="53" cm="1">
        <f t="array" aca="1" ref="EN536" ca="1">EK536*CELL("contents",$Q536)</f>
        <v>0</v>
      </c>
      <c r="EO536" s="68">
        <f t="shared" si="1260"/>
        <v>7143.9624000000003</v>
      </c>
      <c r="EP536" s="2">
        <v>1</v>
      </c>
      <c r="EQ536" s="2">
        <f t="shared" ref="EQ536:ET536" si="1279">EP536*1.0215</f>
        <v>1.0215000000000001</v>
      </c>
      <c r="ER536" s="2">
        <f t="shared" si="1279"/>
        <v>1.0434622500000001</v>
      </c>
      <c r="ES536" s="2">
        <f t="shared" si="1279"/>
        <v>1.0658966883750003</v>
      </c>
      <c r="ET536" s="2">
        <f t="shared" si="1279"/>
        <v>1.0888134671750629</v>
      </c>
      <c r="EU536" s="69">
        <f t="shared" si="1228"/>
        <v>4609.0080000000007</v>
      </c>
      <c r="EV536" s="69">
        <f t="shared" si="1168"/>
        <v>0</v>
      </c>
      <c r="EW536" s="69">
        <f t="shared" si="1229"/>
        <v>0</v>
      </c>
      <c r="EX536" s="69">
        <f t="shared" si="1230"/>
        <v>0</v>
      </c>
      <c r="EY536" s="69">
        <f t="shared" si="1251"/>
        <v>0</v>
      </c>
      <c r="EZ536" s="69">
        <f t="shared" si="1251"/>
        <v>0</v>
      </c>
      <c r="FA536" s="69">
        <f t="shared" si="1251"/>
        <v>0</v>
      </c>
      <c r="FB536" s="69">
        <f t="shared" si="1251"/>
        <v>0</v>
      </c>
      <c r="FC536" t="s">
        <v>1539</v>
      </c>
    </row>
    <row r="537" spans="1:159" x14ac:dyDescent="0.25">
      <c r="A537" s="2">
        <v>1.4</v>
      </c>
      <c r="B537" s="73" t="s">
        <v>1246</v>
      </c>
      <c r="C537" s="61" t="s">
        <v>1208</v>
      </c>
      <c r="D537" s="62" t="s">
        <v>1247</v>
      </c>
      <c r="E537" s="63" t="s">
        <v>1247</v>
      </c>
      <c r="F537" s="2" t="s">
        <v>260</v>
      </c>
      <c r="G537" s="61" t="s">
        <v>257</v>
      </c>
      <c r="H537" s="64" t="s">
        <v>257</v>
      </c>
      <c r="I537" s="61"/>
      <c r="J537" s="65" t="s">
        <v>261</v>
      </c>
      <c r="K537" s="75"/>
      <c r="L537" s="80">
        <v>1</v>
      </c>
      <c r="M537" s="57">
        <v>0</v>
      </c>
      <c r="N537" s="85">
        <v>0.55000000000000004</v>
      </c>
      <c r="O537" s="64" t="s">
        <v>155</v>
      </c>
      <c r="P537" s="2" t="s">
        <v>156</v>
      </c>
      <c r="Q537" s="200">
        <f>VLOOKUP(P537,Contingencies!$A$2:$D$7,4,FALSE)</f>
        <v>0.09</v>
      </c>
      <c r="R537" s="53">
        <f t="shared" si="1190"/>
        <v>753.3</v>
      </c>
      <c r="S537" s="67">
        <f t="shared" si="1231"/>
        <v>414.315</v>
      </c>
      <c r="T537" s="61"/>
      <c r="U537" s="2"/>
      <c r="V537" s="61"/>
      <c r="W537" s="61">
        <v>5400</v>
      </c>
      <c r="X537" s="2"/>
      <c r="Y537" s="2"/>
      <c r="Z537" s="2"/>
      <c r="AA537" s="2"/>
      <c r="AB537" s="2"/>
      <c r="AC537" s="2"/>
      <c r="AD537" s="2"/>
      <c r="AE537" s="2"/>
      <c r="AF537" s="2"/>
      <c r="AG537" s="2">
        <f t="shared" si="1232"/>
        <v>0</v>
      </c>
      <c r="AH537" s="51">
        <f t="shared" si="1239"/>
        <v>0</v>
      </c>
      <c r="AI537" s="66">
        <f t="shared" si="1191"/>
        <v>0</v>
      </c>
      <c r="AJ537" s="66">
        <f t="shared" si="1192"/>
        <v>0</v>
      </c>
      <c r="AK537" s="66">
        <f t="shared" si="1193"/>
        <v>5400</v>
      </c>
      <c r="AL537" s="66">
        <f t="shared" si="1194"/>
        <v>0</v>
      </c>
      <c r="AM537" s="66">
        <f t="shared" si="1195"/>
        <v>0</v>
      </c>
      <c r="AN537" s="66">
        <f t="shared" si="1196"/>
        <v>0</v>
      </c>
      <c r="AO537" s="66">
        <f t="shared" si="1197"/>
        <v>0</v>
      </c>
      <c r="AP537" s="66">
        <f t="shared" si="1198"/>
        <v>0</v>
      </c>
      <c r="AQ537" s="66">
        <f t="shared" si="1199"/>
        <v>0</v>
      </c>
      <c r="AR537" s="66">
        <f t="shared" si="1200"/>
        <v>0</v>
      </c>
      <c r="AS537" s="66">
        <f t="shared" si="1201"/>
        <v>0</v>
      </c>
      <c r="AT537" s="66">
        <f t="shared" si="1202"/>
        <v>0</v>
      </c>
      <c r="AU537" s="67">
        <f t="shared" si="1240"/>
        <v>5400</v>
      </c>
      <c r="AV537" s="67">
        <f t="shared" si="1159"/>
        <v>2970.0000000000005</v>
      </c>
      <c r="AW537" s="67">
        <f t="shared" si="1160"/>
        <v>8370</v>
      </c>
      <c r="AX537" s="53" cm="1">
        <f t="array" aca="1" ref="AX537" ca="1">AU537*CELL("contents",$Q537)</f>
        <v>486</v>
      </c>
      <c r="AY537" s="53" cm="1">
        <f t="array" aca="1" ref="AY537" ca="1">AV537*CELL("contents",$Q537)</f>
        <v>267.3</v>
      </c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>
        <f t="shared" si="1241"/>
        <v>0</v>
      </c>
      <c r="BM537" s="51">
        <f t="shared" si="1242"/>
        <v>0</v>
      </c>
      <c r="BN537" s="66">
        <f t="shared" si="1203"/>
        <v>0</v>
      </c>
      <c r="BO537" s="66">
        <f t="shared" si="1204"/>
        <v>0</v>
      </c>
      <c r="BP537" s="66">
        <f t="shared" si="1205"/>
        <v>0</v>
      </c>
      <c r="BQ537" s="66">
        <f t="shared" si="1206"/>
        <v>0</v>
      </c>
      <c r="BR537" s="66">
        <f t="shared" si="1207"/>
        <v>0</v>
      </c>
      <c r="BS537" s="66">
        <f t="shared" si="1208"/>
        <v>0</v>
      </c>
      <c r="BT537" s="66">
        <f t="shared" si="1209"/>
        <v>0</v>
      </c>
      <c r="BU537" s="66">
        <f t="shared" si="1210"/>
        <v>0</v>
      </c>
      <c r="BV537" s="66">
        <f t="shared" si="1211"/>
        <v>0</v>
      </c>
      <c r="BW537" s="66">
        <f t="shared" si="1212"/>
        <v>0</v>
      </c>
      <c r="BX537" s="66">
        <f t="shared" si="1213"/>
        <v>0</v>
      </c>
      <c r="BY537" s="66">
        <f t="shared" si="1214"/>
        <v>0</v>
      </c>
      <c r="BZ537" s="67">
        <f t="shared" si="1243"/>
        <v>0</v>
      </c>
      <c r="CA537" s="67">
        <f t="shared" si="1161"/>
        <v>0</v>
      </c>
      <c r="CB537" s="67">
        <f t="shared" si="1162"/>
        <v>0</v>
      </c>
      <c r="CC537" s="53" cm="1">
        <f t="array" aca="1" ref="CC537" ca="1">BZ537*CELL("contents",$Q537)</f>
        <v>0</v>
      </c>
      <c r="CD537" s="53" cm="1">
        <f t="array" aca="1" ref="CD537" ca="1">CA537*CELL("contents",$Q537)</f>
        <v>0</v>
      </c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>
        <f t="shared" si="1244"/>
        <v>0</v>
      </c>
      <c r="CR537" s="51">
        <f t="shared" si="1245"/>
        <v>0</v>
      </c>
      <c r="CS537" s="66">
        <f t="shared" si="1259"/>
        <v>0</v>
      </c>
      <c r="CT537" s="66">
        <f t="shared" si="1262"/>
        <v>0</v>
      </c>
      <c r="CU537" s="66">
        <f t="shared" si="1263"/>
        <v>0</v>
      </c>
      <c r="CV537" s="66">
        <f t="shared" si="1264"/>
        <v>0</v>
      </c>
      <c r="CW537" s="66">
        <f t="shared" si="1265"/>
        <v>0</v>
      </c>
      <c r="CX537" s="66">
        <f t="shared" si="1266"/>
        <v>0</v>
      </c>
      <c r="CY537" s="66">
        <f t="shared" si="1267"/>
        <v>0</v>
      </c>
      <c r="CZ537" s="66">
        <f t="shared" si="1268"/>
        <v>0</v>
      </c>
      <c r="DA537" s="66">
        <f t="shared" si="1269"/>
        <v>0</v>
      </c>
      <c r="DB537" s="66">
        <f t="shared" si="1270"/>
        <v>0</v>
      </c>
      <c r="DC537" s="66">
        <f t="shared" si="1271"/>
        <v>0</v>
      </c>
      <c r="DD537" s="66">
        <f t="shared" si="1272"/>
        <v>0</v>
      </c>
      <c r="DE537" s="67">
        <f t="shared" si="1246"/>
        <v>0</v>
      </c>
      <c r="DF537" s="67">
        <f t="shared" si="1163"/>
        <v>0</v>
      </c>
      <c r="DG537" s="67">
        <f t="shared" si="1164"/>
        <v>0</v>
      </c>
      <c r="DH537" s="53" cm="1">
        <f t="array" aca="1" ref="DH537" ca="1">DE537*CELL("contents",$Q537)</f>
        <v>0</v>
      </c>
      <c r="DI537" s="53" cm="1">
        <f t="array" aca="1" ref="DI537" ca="1">DF537*CELL("contents",$Q537)</f>
        <v>0</v>
      </c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>
        <f t="shared" si="1247"/>
        <v>0</v>
      </c>
      <c r="DW537" s="51">
        <f t="shared" si="1248"/>
        <v>0</v>
      </c>
      <c r="DX537" s="66">
        <f t="shared" si="1215"/>
        <v>0</v>
      </c>
      <c r="DY537" s="66">
        <f t="shared" si="1216"/>
        <v>0</v>
      </c>
      <c r="DZ537" s="66">
        <f t="shared" si="1217"/>
        <v>0</v>
      </c>
      <c r="EA537" s="66">
        <f t="shared" si="1218"/>
        <v>0</v>
      </c>
      <c r="EB537" s="66">
        <f t="shared" si="1219"/>
        <v>0</v>
      </c>
      <c r="EC537" s="66">
        <f t="shared" si="1220"/>
        <v>0</v>
      </c>
      <c r="ED537" s="66">
        <f t="shared" si="1221"/>
        <v>0</v>
      </c>
      <c r="EE537" s="66">
        <f t="shared" si="1222"/>
        <v>0</v>
      </c>
      <c r="EF537" s="66">
        <f t="shared" si="1223"/>
        <v>0</v>
      </c>
      <c r="EG537" s="66">
        <f t="shared" si="1224"/>
        <v>0</v>
      </c>
      <c r="EH537" s="66">
        <f t="shared" si="1225"/>
        <v>0</v>
      </c>
      <c r="EI537" s="66">
        <f t="shared" si="1226"/>
        <v>0</v>
      </c>
      <c r="EJ537" s="67">
        <f t="shared" si="1249"/>
        <v>0</v>
      </c>
      <c r="EK537" s="67">
        <f t="shared" si="1165"/>
        <v>0</v>
      </c>
      <c r="EL537" s="67">
        <f t="shared" si="1166"/>
        <v>0</v>
      </c>
      <c r="EM537" s="53" cm="1">
        <f t="array" aca="1" ref="EM537" ca="1">EJ537*CELL("contents",$Q537)</f>
        <v>0</v>
      </c>
      <c r="EN537" s="53" cm="1">
        <f t="array" aca="1" ref="EN537" ca="1">EK537*CELL("contents",$Q537)</f>
        <v>0</v>
      </c>
      <c r="EO537" s="68">
        <f t="shared" si="1260"/>
        <v>8370</v>
      </c>
      <c r="EP537" s="2">
        <v>1</v>
      </c>
      <c r="EQ537" s="2">
        <f t="shared" ref="EQ537:ET537" si="1280">EP537*1.0215</f>
        <v>1.0215000000000001</v>
      </c>
      <c r="ER537" s="2">
        <f t="shared" si="1280"/>
        <v>1.0434622500000001</v>
      </c>
      <c r="ES537" s="2">
        <f t="shared" si="1280"/>
        <v>1.0658966883750003</v>
      </c>
      <c r="ET537" s="2">
        <f t="shared" si="1280"/>
        <v>1.0888134671750629</v>
      </c>
      <c r="EU537" s="69">
        <f t="shared" si="1228"/>
        <v>0</v>
      </c>
      <c r="EV537" s="69">
        <f t="shared" si="1168"/>
        <v>0</v>
      </c>
      <c r="EW537" s="69">
        <f t="shared" si="1229"/>
        <v>0</v>
      </c>
      <c r="EX537" s="69">
        <f t="shared" si="1230"/>
        <v>0</v>
      </c>
      <c r="EY537" s="69">
        <f t="shared" si="1251"/>
        <v>0</v>
      </c>
      <c r="EZ537" s="69">
        <f t="shared" si="1251"/>
        <v>0</v>
      </c>
      <c r="FA537" s="69">
        <f t="shared" si="1251"/>
        <v>0</v>
      </c>
      <c r="FB537" s="69">
        <f t="shared" si="1251"/>
        <v>0</v>
      </c>
      <c r="FC537" t="s">
        <v>1539</v>
      </c>
    </row>
    <row r="538" spans="1:159" x14ac:dyDescent="0.25">
      <c r="A538" s="2">
        <v>1.4</v>
      </c>
      <c r="B538" s="73" t="s">
        <v>1248</v>
      </c>
      <c r="C538" s="61" t="s">
        <v>1208</v>
      </c>
      <c r="D538" s="62" t="s">
        <v>1249</v>
      </c>
      <c r="E538" s="63" t="s">
        <v>1249</v>
      </c>
      <c r="F538" s="2" t="s">
        <v>1211</v>
      </c>
      <c r="G538" s="61" t="s">
        <v>151</v>
      </c>
      <c r="H538" s="64" t="s">
        <v>163</v>
      </c>
      <c r="I538" s="61" t="s">
        <v>159</v>
      </c>
      <c r="J538" s="65" t="s">
        <v>154</v>
      </c>
      <c r="K538" s="75">
        <v>62</v>
      </c>
      <c r="L538" s="79">
        <v>62</v>
      </c>
      <c r="M538" s="57">
        <v>0</v>
      </c>
      <c r="N538" s="85">
        <v>0.55000000000000004</v>
      </c>
      <c r="O538" s="64" t="s">
        <v>155</v>
      </c>
      <c r="P538" s="2" t="s">
        <v>356</v>
      </c>
      <c r="Q538" s="200">
        <f>VLOOKUP(P538,Contingencies!$A$2:$D$7,4,FALSE)</f>
        <v>0.35</v>
      </c>
      <c r="R538" s="53">
        <f t="shared" si="1190"/>
        <v>2748.6522000000004</v>
      </c>
      <c r="S538" s="67">
        <f t="shared" si="1231"/>
        <v>1511.7587100000003</v>
      </c>
      <c r="T538" s="61"/>
      <c r="U538" s="2"/>
      <c r="V538" s="2"/>
      <c r="W538" s="61">
        <v>40</v>
      </c>
      <c r="X538" s="61">
        <v>32</v>
      </c>
      <c r="Y538" s="61">
        <v>8</v>
      </c>
      <c r="Z538" s="2"/>
      <c r="AA538" s="2"/>
      <c r="AB538" s="2"/>
      <c r="AC538" s="2"/>
      <c r="AD538" s="2"/>
      <c r="AE538" s="2"/>
      <c r="AF538" s="2"/>
      <c r="AG538" s="2">
        <f t="shared" si="1232"/>
        <v>80</v>
      </c>
      <c r="AH538" s="51">
        <f t="shared" si="1239"/>
        <v>0.53333333333333333</v>
      </c>
      <c r="AI538" s="66">
        <f t="shared" si="1191"/>
        <v>0</v>
      </c>
      <c r="AJ538" s="66">
        <f t="shared" si="1192"/>
        <v>0</v>
      </c>
      <c r="AK538" s="66">
        <f t="shared" si="1193"/>
        <v>2533.3200000000002</v>
      </c>
      <c r="AL538" s="66">
        <f t="shared" si="1194"/>
        <v>2026.6560000000002</v>
      </c>
      <c r="AM538" s="66">
        <f t="shared" si="1195"/>
        <v>506.66400000000004</v>
      </c>
      <c r="AN538" s="66">
        <f t="shared" si="1196"/>
        <v>0</v>
      </c>
      <c r="AO538" s="66">
        <f t="shared" si="1197"/>
        <v>0</v>
      </c>
      <c r="AP538" s="66">
        <f t="shared" si="1198"/>
        <v>0</v>
      </c>
      <c r="AQ538" s="66">
        <f t="shared" si="1199"/>
        <v>0</v>
      </c>
      <c r="AR538" s="66">
        <f t="shared" si="1200"/>
        <v>0</v>
      </c>
      <c r="AS538" s="66">
        <f t="shared" si="1201"/>
        <v>0</v>
      </c>
      <c r="AT538" s="66">
        <f t="shared" si="1202"/>
        <v>0</v>
      </c>
      <c r="AU538" s="67">
        <f t="shared" si="1240"/>
        <v>5066.6400000000003</v>
      </c>
      <c r="AV538" s="67">
        <f t="shared" si="1159"/>
        <v>2786.6520000000005</v>
      </c>
      <c r="AW538" s="67">
        <f t="shared" si="1160"/>
        <v>7853.2920000000013</v>
      </c>
      <c r="AX538" s="53" cm="1">
        <f t="array" aca="1" ref="AX538" ca="1">AU538*CELL("contents",$Q538)</f>
        <v>1773.3240000000001</v>
      </c>
      <c r="AY538" s="53" cm="1">
        <f t="array" aca="1" ref="AY538" ca="1">AV538*CELL("contents",$Q538)</f>
        <v>975.32820000000015</v>
      </c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>
        <f t="shared" si="1241"/>
        <v>0</v>
      </c>
      <c r="BM538" s="51">
        <f t="shared" si="1242"/>
        <v>0</v>
      </c>
      <c r="BN538" s="66">
        <f t="shared" si="1203"/>
        <v>0</v>
      </c>
      <c r="BO538" s="66">
        <f t="shared" si="1204"/>
        <v>0</v>
      </c>
      <c r="BP538" s="66">
        <f t="shared" si="1205"/>
        <v>0</v>
      </c>
      <c r="BQ538" s="66">
        <f t="shared" si="1206"/>
        <v>0</v>
      </c>
      <c r="BR538" s="66">
        <f t="shared" si="1207"/>
        <v>0</v>
      </c>
      <c r="BS538" s="66">
        <f t="shared" si="1208"/>
        <v>0</v>
      </c>
      <c r="BT538" s="66">
        <f t="shared" si="1209"/>
        <v>0</v>
      </c>
      <c r="BU538" s="66">
        <f t="shared" si="1210"/>
        <v>0</v>
      </c>
      <c r="BV538" s="66">
        <f t="shared" si="1211"/>
        <v>0</v>
      </c>
      <c r="BW538" s="66">
        <f t="shared" si="1212"/>
        <v>0</v>
      </c>
      <c r="BX538" s="66">
        <f t="shared" si="1213"/>
        <v>0</v>
      </c>
      <c r="BY538" s="66">
        <f t="shared" si="1214"/>
        <v>0</v>
      </c>
      <c r="BZ538" s="67">
        <f t="shared" si="1243"/>
        <v>0</v>
      </c>
      <c r="CA538" s="67">
        <f t="shared" si="1161"/>
        <v>0</v>
      </c>
      <c r="CB538" s="67">
        <f t="shared" si="1162"/>
        <v>0</v>
      </c>
      <c r="CC538" s="53" cm="1">
        <f t="array" aca="1" ref="CC538" ca="1">BZ538*CELL("contents",$Q538)</f>
        <v>0</v>
      </c>
      <c r="CD538" s="53" cm="1">
        <f t="array" aca="1" ref="CD538" ca="1">CA538*CELL("contents",$Q538)</f>
        <v>0</v>
      </c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>
        <f t="shared" si="1244"/>
        <v>0</v>
      </c>
      <c r="CR538" s="51">
        <f t="shared" si="1245"/>
        <v>0</v>
      </c>
      <c r="CS538" s="66">
        <f t="shared" si="1259"/>
        <v>0</v>
      </c>
      <c r="CT538" s="66">
        <f t="shared" si="1262"/>
        <v>0</v>
      </c>
      <c r="CU538" s="66">
        <f t="shared" si="1263"/>
        <v>0</v>
      </c>
      <c r="CV538" s="66">
        <f t="shared" si="1264"/>
        <v>0</v>
      </c>
      <c r="CW538" s="66">
        <f t="shared" si="1265"/>
        <v>0</v>
      </c>
      <c r="CX538" s="66">
        <f t="shared" si="1266"/>
        <v>0</v>
      </c>
      <c r="CY538" s="66">
        <f t="shared" si="1267"/>
        <v>0</v>
      </c>
      <c r="CZ538" s="66">
        <f t="shared" si="1268"/>
        <v>0</v>
      </c>
      <c r="DA538" s="66">
        <f t="shared" si="1269"/>
        <v>0</v>
      </c>
      <c r="DB538" s="66">
        <f t="shared" si="1270"/>
        <v>0</v>
      </c>
      <c r="DC538" s="66">
        <f t="shared" si="1271"/>
        <v>0</v>
      </c>
      <c r="DD538" s="66">
        <f t="shared" si="1272"/>
        <v>0</v>
      </c>
      <c r="DE538" s="67">
        <f t="shared" si="1246"/>
        <v>0</v>
      </c>
      <c r="DF538" s="67">
        <f t="shared" si="1163"/>
        <v>0</v>
      </c>
      <c r="DG538" s="67">
        <f t="shared" si="1164"/>
        <v>0</v>
      </c>
      <c r="DH538" s="53" cm="1">
        <f t="array" aca="1" ref="DH538" ca="1">DE538*CELL("contents",$Q538)</f>
        <v>0</v>
      </c>
      <c r="DI538" s="53" cm="1">
        <f t="array" aca="1" ref="DI538" ca="1">DF538*CELL("contents",$Q538)</f>
        <v>0</v>
      </c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>
        <f t="shared" si="1247"/>
        <v>0</v>
      </c>
      <c r="DW538" s="51">
        <f t="shared" si="1248"/>
        <v>0</v>
      </c>
      <c r="DX538" s="66">
        <f t="shared" si="1215"/>
        <v>0</v>
      </c>
      <c r="DY538" s="66">
        <f t="shared" si="1216"/>
        <v>0</v>
      </c>
      <c r="DZ538" s="66">
        <f t="shared" si="1217"/>
        <v>0</v>
      </c>
      <c r="EA538" s="66">
        <f t="shared" si="1218"/>
        <v>0</v>
      </c>
      <c r="EB538" s="66">
        <f t="shared" si="1219"/>
        <v>0</v>
      </c>
      <c r="EC538" s="66">
        <f t="shared" si="1220"/>
        <v>0</v>
      </c>
      <c r="ED538" s="66">
        <f t="shared" si="1221"/>
        <v>0</v>
      </c>
      <c r="EE538" s="66">
        <f t="shared" si="1222"/>
        <v>0</v>
      </c>
      <c r="EF538" s="66">
        <f t="shared" si="1223"/>
        <v>0</v>
      </c>
      <c r="EG538" s="66">
        <f t="shared" si="1224"/>
        <v>0</v>
      </c>
      <c r="EH538" s="66">
        <f t="shared" si="1225"/>
        <v>0</v>
      </c>
      <c r="EI538" s="66">
        <f t="shared" si="1226"/>
        <v>0</v>
      </c>
      <c r="EJ538" s="67">
        <f t="shared" si="1249"/>
        <v>0</v>
      </c>
      <c r="EK538" s="67">
        <f t="shared" si="1165"/>
        <v>0</v>
      </c>
      <c r="EL538" s="67">
        <f t="shared" si="1166"/>
        <v>0</v>
      </c>
      <c r="EM538" s="53" cm="1">
        <f t="array" aca="1" ref="EM538" ca="1">EJ538*CELL("contents",$Q538)</f>
        <v>0</v>
      </c>
      <c r="EN538" s="53" cm="1">
        <f t="array" aca="1" ref="EN538" ca="1">EK538*CELL("contents",$Q538)</f>
        <v>0</v>
      </c>
      <c r="EO538" s="68">
        <f t="shared" si="1260"/>
        <v>7853.2920000000013</v>
      </c>
      <c r="EP538" s="2">
        <v>1</v>
      </c>
      <c r="EQ538" s="2">
        <f t="shared" ref="EQ538:ET538" si="1281">EP538*1.0215</f>
        <v>1.0215000000000001</v>
      </c>
      <c r="ER538" s="2">
        <f t="shared" si="1281"/>
        <v>1.0434622500000001</v>
      </c>
      <c r="ES538" s="2">
        <f t="shared" si="1281"/>
        <v>1.0658966883750003</v>
      </c>
      <c r="ET538" s="2">
        <f t="shared" si="1281"/>
        <v>1.0888134671750629</v>
      </c>
      <c r="EU538" s="69">
        <f t="shared" si="1228"/>
        <v>5066.6400000000003</v>
      </c>
      <c r="EV538" s="69">
        <f t="shared" si="1168"/>
        <v>0</v>
      </c>
      <c r="EW538" s="69">
        <f t="shared" si="1229"/>
        <v>0</v>
      </c>
      <c r="EX538" s="69">
        <f t="shared" si="1230"/>
        <v>0</v>
      </c>
      <c r="EY538" s="69">
        <f t="shared" si="1251"/>
        <v>0</v>
      </c>
      <c r="EZ538" s="69">
        <f t="shared" si="1251"/>
        <v>0</v>
      </c>
      <c r="FA538" s="69">
        <f t="shared" si="1251"/>
        <v>0</v>
      </c>
      <c r="FB538" s="69">
        <f t="shared" si="1251"/>
        <v>0</v>
      </c>
      <c r="FC538" t="s">
        <v>1539</v>
      </c>
    </row>
    <row r="539" spans="1:159" x14ac:dyDescent="0.25">
      <c r="A539" s="2">
        <v>1.4</v>
      </c>
      <c r="B539" s="73" t="s">
        <v>1250</v>
      </c>
      <c r="C539" s="61" t="s">
        <v>1208</v>
      </c>
      <c r="D539" s="62" t="s">
        <v>1251</v>
      </c>
      <c r="E539" s="63" t="s">
        <v>1252</v>
      </c>
      <c r="F539" s="2" t="s">
        <v>1211</v>
      </c>
      <c r="G539" s="61" t="s">
        <v>151</v>
      </c>
      <c r="H539" s="64" t="s">
        <v>152</v>
      </c>
      <c r="I539" s="61" t="s">
        <v>159</v>
      </c>
      <c r="J539" s="65" t="s">
        <v>1139</v>
      </c>
      <c r="K539" s="75">
        <v>62</v>
      </c>
      <c r="L539" s="79">
        <v>62</v>
      </c>
      <c r="M539" s="57">
        <v>0</v>
      </c>
      <c r="N539" s="85">
        <v>0.55000000000000004</v>
      </c>
      <c r="O539" s="64" t="s">
        <v>155</v>
      </c>
      <c r="P539" s="2" t="s">
        <v>156</v>
      </c>
      <c r="Q539" s="200">
        <f>VLOOKUP(P539,Contingencies!$A$2:$D$7,4,FALSE)</f>
        <v>0.09</v>
      </c>
      <c r="R539" s="53">
        <f t="shared" si="1190"/>
        <v>706.79628000000014</v>
      </c>
      <c r="S539" s="67">
        <f t="shared" si="1231"/>
        <v>388.73795400000012</v>
      </c>
      <c r="T539" s="61"/>
      <c r="U539" s="2"/>
      <c r="V539" s="2"/>
      <c r="W539" s="2"/>
      <c r="X539" s="2"/>
      <c r="Y539" s="61">
        <v>16</v>
      </c>
      <c r="Z539" s="61">
        <v>16</v>
      </c>
      <c r="AA539" s="61">
        <v>16</v>
      </c>
      <c r="AB539" s="61">
        <v>16</v>
      </c>
      <c r="AC539" s="61">
        <v>16</v>
      </c>
      <c r="AD539" s="2"/>
      <c r="AE539" s="2"/>
      <c r="AF539" s="2"/>
      <c r="AG539" s="2">
        <f t="shared" si="1232"/>
        <v>80</v>
      </c>
      <c r="AH539" s="51">
        <f t="shared" si="1239"/>
        <v>0.53333333333333333</v>
      </c>
      <c r="AI539" s="66">
        <f t="shared" si="1191"/>
        <v>0</v>
      </c>
      <c r="AJ539" s="66">
        <f t="shared" si="1192"/>
        <v>0</v>
      </c>
      <c r="AK539" s="66">
        <f t="shared" si="1193"/>
        <v>0</v>
      </c>
      <c r="AL539" s="66">
        <f t="shared" si="1194"/>
        <v>0</v>
      </c>
      <c r="AM539" s="66">
        <f t="shared" si="1195"/>
        <v>1013.3280000000001</v>
      </c>
      <c r="AN539" s="66">
        <f t="shared" si="1196"/>
        <v>1013.3280000000001</v>
      </c>
      <c r="AO539" s="66">
        <f t="shared" si="1197"/>
        <v>1013.3280000000001</v>
      </c>
      <c r="AP539" s="66">
        <f t="shared" si="1198"/>
        <v>1013.3280000000001</v>
      </c>
      <c r="AQ539" s="66">
        <f t="shared" si="1199"/>
        <v>1013.3280000000001</v>
      </c>
      <c r="AR539" s="66">
        <f t="shared" si="1200"/>
        <v>0</v>
      </c>
      <c r="AS539" s="66">
        <f t="shared" si="1201"/>
        <v>0</v>
      </c>
      <c r="AT539" s="66">
        <f t="shared" si="1202"/>
        <v>0</v>
      </c>
      <c r="AU539" s="67">
        <f t="shared" si="1240"/>
        <v>5066.6400000000003</v>
      </c>
      <c r="AV539" s="67">
        <f t="shared" si="1159"/>
        <v>2786.6520000000005</v>
      </c>
      <c r="AW539" s="67">
        <f t="shared" si="1160"/>
        <v>7853.2920000000013</v>
      </c>
      <c r="AX539" s="53" cm="1">
        <f t="array" aca="1" ref="AX539" ca="1">AU539*CELL("contents",$Q539)</f>
        <v>455.99760000000003</v>
      </c>
      <c r="AY539" s="53" cm="1">
        <f t="array" aca="1" ref="AY539" ca="1">AV539*CELL("contents",$Q539)</f>
        <v>250.79868000000005</v>
      </c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>
        <f t="shared" si="1241"/>
        <v>0</v>
      </c>
      <c r="BM539" s="51">
        <f t="shared" si="1242"/>
        <v>0</v>
      </c>
      <c r="BN539" s="66">
        <f t="shared" si="1203"/>
        <v>0</v>
      </c>
      <c r="BO539" s="66">
        <f t="shared" si="1204"/>
        <v>0</v>
      </c>
      <c r="BP539" s="66">
        <f t="shared" si="1205"/>
        <v>0</v>
      </c>
      <c r="BQ539" s="66">
        <f t="shared" si="1206"/>
        <v>0</v>
      </c>
      <c r="BR539" s="66">
        <f t="shared" si="1207"/>
        <v>0</v>
      </c>
      <c r="BS539" s="66">
        <f t="shared" si="1208"/>
        <v>0</v>
      </c>
      <c r="BT539" s="66">
        <f t="shared" si="1209"/>
        <v>0</v>
      </c>
      <c r="BU539" s="66">
        <f t="shared" si="1210"/>
        <v>0</v>
      </c>
      <c r="BV539" s="66">
        <f t="shared" si="1211"/>
        <v>0</v>
      </c>
      <c r="BW539" s="66">
        <f t="shared" si="1212"/>
        <v>0</v>
      </c>
      <c r="BX539" s="66">
        <f t="shared" si="1213"/>
        <v>0</v>
      </c>
      <c r="BY539" s="66">
        <f t="shared" si="1214"/>
        <v>0</v>
      </c>
      <c r="BZ539" s="67">
        <f t="shared" si="1243"/>
        <v>0</v>
      </c>
      <c r="CA539" s="67">
        <f t="shared" si="1161"/>
        <v>0</v>
      </c>
      <c r="CB539" s="67">
        <f t="shared" si="1162"/>
        <v>0</v>
      </c>
      <c r="CC539" s="53" cm="1">
        <f t="array" aca="1" ref="CC539" ca="1">BZ539*CELL("contents",$Q539)</f>
        <v>0</v>
      </c>
      <c r="CD539" s="53" cm="1">
        <f t="array" aca="1" ref="CD539" ca="1">CA539*CELL("contents",$Q539)</f>
        <v>0</v>
      </c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>
        <f t="shared" si="1244"/>
        <v>0</v>
      </c>
      <c r="CR539" s="51">
        <f t="shared" si="1245"/>
        <v>0</v>
      </c>
      <c r="CS539" s="66">
        <f t="shared" si="1259"/>
        <v>0</v>
      </c>
      <c r="CT539" s="66">
        <f t="shared" si="1262"/>
        <v>0</v>
      </c>
      <c r="CU539" s="66">
        <f t="shared" si="1263"/>
        <v>0</v>
      </c>
      <c r="CV539" s="66">
        <f t="shared" si="1264"/>
        <v>0</v>
      </c>
      <c r="CW539" s="66">
        <f t="shared" si="1265"/>
        <v>0</v>
      </c>
      <c r="CX539" s="66">
        <f t="shared" si="1266"/>
        <v>0</v>
      </c>
      <c r="CY539" s="66">
        <f t="shared" si="1267"/>
        <v>0</v>
      </c>
      <c r="CZ539" s="66">
        <f t="shared" si="1268"/>
        <v>0</v>
      </c>
      <c r="DA539" s="66">
        <f t="shared" si="1269"/>
        <v>0</v>
      </c>
      <c r="DB539" s="66">
        <f t="shared" si="1270"/>
        <v>0</v>
      </c>
      <c r="DC539" s="66">
        <f t="shared" si="1271"/>
        <v>0</v>
      </c>
      <c r="DD539" s="66">
        <f t="shared" si="1272"/>
        <v>0</v>
      </c>
      <c r="DE539" s="67">
        <f t="shared" si="1246"/>
        <v>0</v>
      </c>
      <c r="DF539" s="67">
        <f t="shared" si="1163"/>
        <v>0</v>
      </c>
      <c r="DG539" s="67">
        <f t="shared" si="1164"/>
        <v>0</v>
      </c>
      <c r="DH539" s="53" cm="1">
        <f t="array" aca="1" ref="DH539" ca="1">DE539*CELL("contents",$Q539)</f>
        <v>0</v>
      </c>
      <c r="DI539" s="53" cm="1">
        <f t="array" aca="1" ref="DI539" ca="1">DF539*CELL("contents",$Q539)</f>
        <v>0</v>
      </c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>
        <f t="shared" si="1247"/>
        <v>0</v>
      </c>
      <c r="DW539" s="51">
        <f t="shared" si="1248"/>
        <v>0</v>
      </c>
      <c r="DX539" s="66">
        <f t="shared" si="1215"/>
        <v>0</v>
      </c>
      <c r="DY539" s="66">
        <f t="shared" si="1216"/>
        <v>0</v>
      </c>
      <c r="DZ539" s="66">
        <f t="shared" si="1217"/>
        <v>0</v>
      </c>
      <c r="EA539" s="66">
        <f t="shared" si="1218"/>
        <v>0</v>
      </c>
      <c r="EB539" s="66">
        <f t="shared" si="1219"/>
        <v>0</v>
      </c>
      <c r="EC539" s="66">
        <f t="shared" si="1220"/>
        <v>0</v>
      </c>
      <c r="ED539" s="66">
        <f t="shared" si="1221"/>
        <v>0</v>
      </c>
      <c r="EE539" s="66">
        <f t="shared" si="1222"/>
        <v>0</v>
      </c>
      <c r="EF539" s="66">
        <f t="shared" si="1223"/>
        <v>0</v>
      </c>
      <c r="EG539" s="66">
        <f t="shared" si="1224"/>
        <v>0</v>
      </c>
      <c r="EH539" s="66">
        <f t="shared" si="1225"/>
        <v>0</v>
      </c>
      <c r="EI539" s="66">
        <f t="shared" si="1226"/>
        <v>0</v>
      </c>
      <c r="EJ539" s="67">
        <f t="shared" si="1249"/>
        <v>0</v>
      </c>
      <c r="EK539" s="67">
        <f t="shared" si="1165"/>
        <v>0</v>
      </c>
      <c r="EL539" s="67">
        <f t="shared" si="1166"/>
        <v>0</v>
      </c>
      <c r="EM539" s="53" cm="1">
        <f t="array" aca="1" ref="EM539" ca="1">EJ539*CELL("contents",$Q539)</f>
        <v>0</v>
      </c>
      <c r="EN539" s="53" cm="1">
        <f t="array" aca="1" ref="EN539" ca="1">EK539*CELL("contents",$Q539)</f>
        <v>0</v>
      </c>
      <c r="EO539" s="68">
        <f t="shared" si="1260"/>
        <v>7853.2920000000013</v>
      </c>
      <c r="EP539" s="2">
        <v>1</v>
      </c>
      <c r="EQ539" s="2">
        <f t="shared" ref="EQ539:ET539" si="1282">EP539*1.0215</f>
        <v>1.0215000000000001</v>
      </c>
      <c r="ER539" s="2">
        <f t="shared" si="1282"/>
        <v>1.0434622500000001</v>
      </c>
      <c r="ES539" s="2">
        <f t="shared" si="1282"/>
        <v>1.0658966883750003</v>
      </c>
      <c r="ET539" s="2">
        <f t="shared" si="1282"/>
        <v>1.0888134671750629</v>
      </c>
      <c r="EU539" s="69">
        <f t="shared" si="1228"/>
        <v>5066.6400000000003</v>
      </c>
      <c r="EV539" s="69">
        <f t="shared" si="1168"/>
        <v>0</v>
      </c>
      <c r="EW539" s="69">
        <f t="shared" si="1229"/>
        <v>0</v>
      </c>
      <c r="EX539" s="69">
        <f t="shared" si="1230"/>
        <v>0</v>
      </c>
      <c r="EY539" s="69">
        <f t="shared" si="1251"/>
        <v>0</v>
      </c>
      <c r="EZ539" s="69">
        <f t="shared" si="1251"/>
        <v>0</v>
      </c>
      <c r="FA539" s="69">
        <f t="shared" si="1251"/>
        <v>0</v>
      </c>
      <c r="FB539" s="69">
        <f t="shared" si="1251"/>
        <v>0</v>
      </c>
      <c r="FC539" t="s">
        <v>1539</v>
      </c>
    </row>
    <row r="540" spans="1:159" x14ac:dyDescent="0.25">
      <c r="A540" s="2">
        <v>1.4</v>
      </c>
      <c r="B540" s="73" t="s">
        <v>1250</v>
      </c>
      <c r="C540" s="61" t="s">
        <v>1208</v>
      </c>
      <c r="D540" s="62" t="s">
        <v>1251</v>
      </c>
      <c r="E540" s="63" t="s">
        <v>1252</v>
      </c>
      <c r="F540" s="2" t="s">
        <v>966</v>
      </c>
      <c r="G540" s="61" t="s">
        <v>257</v>
      </c>
      <c r="H540" s="64" t="s">
        <v>257</v>
      </c>
      <c r="I540" s="61"/>
      <c r="J540" s="65" t="s">
        <v>261</v>
      </c>
      <c r="K540" s="75"/>
      <c r="L540" s="80">
        <v>1</v>
      </c>
      <c r="M540" s="57">
        <v>0</v>
      </c>
      <c r="N540" s="85">
        <v>0.55000000000000004</v>
      </c>
      <c r="O540" s="64" t="s">
        <v>155</v>
      </c>
      <c r="P540" s="2" t="s">
        <v>156</v>
      </c>
      <c r="Q540" s="200">
        <f>VLOOKUP(P540,Contingencies!$A$2:$D$7,4,FALSE)</f>
        <v>0.09</v>
      </c>
      <c r="R540" s="53">
        <f t="shared" si="1190"/>
        <v>892.8</v>
      </c>
      <c r="S540" s="67">
        <f t="shared" si="1231"/>
        <v>491.04</v>
      </c>
      <c r="T540" s="61"/>
      <c r="U540" s="2"/>
      <c r="V540" s="2"/>
      <c r="W540" s="2"/>
      <c r="X540" s="2"/>
      <c r="Y540" s="61"/>
      <c r="Z540" s="61">
        <v>6400</v>
      </c>
      <c r="AA540" s="61"/>
      <c r="AB540" s="61"/>
      <c r="AC540" s="61"/>
      <c r="AD540" s="2"/>
      <c r="AE540" s="2"/>
      <c r="AF540" s="2"/>
      <c r="AG540" s="2">
        <f t="shared" si="1232"/>
        <v>0</v>
      </c>
      <c r="AH540" s="51">
        <f t="shared" si="1239"/>
        <v>0</v>
      </c>
      <c r="AI540" s="66">
        <f t="shared" si="1191"/>
        <v>0</v>
      </c>
      <c r="AJ540" s="66">
        <f t="shared" si="1192"/>
        <v>0</v>
      </c>
      <c r="AK540" s="66">
        <f t="shared" si="1193"/>
        <v>0</v>
      </c>
      <c r="AL540" s="66">
        <f t="shared" si="1194"/>
        <v>0</v>
      </c>
      <c r="AM540" s="66">
        <f t="shared" si="1195"/>
        <v>0</v>
      </c>
      <c r="AN540" s="66">
        <f t="shared" si="1196"/>
        <v>6400</v>
      </c>
      <c r="AO540" s="66">
        <f t="shared" si="1197"/>
        <v>0</v>
      </c>
      <c r="AP540" s="66">
        <f t="shared" si="1198"/>
        <v>0</v>
      </c>
      <c r="AQ540" s="66">
        <f t="shared" si="1199"/>
        <v>0</v>
      </c>
      <c r="AR540" s="66">
        <f t="shared" si="1200"/>
        <v>0</v>
      </c>
      <c r="AS540" s="66">
        <f t="shared" si="1201"/>
        <v>0</v>
      </c>
      <c r="AT540" s="66">
        <f t="shared" si="1202"/>
        <v>0</v>
      </c>
      <c r="AU540" s="67">
        <f t="shared" si="1240"/>
        <v>6400</v>
      </c>
      <c r="AV540" s="67">
        <f t="shared" si="1159"/>
        <v>3520.0000000000005</v>
      </c>
      <c r="AW540" s="67">
        <f t="shared" si="1160"/>
        <v>9920</v>
      </c>
      <c r="AX540" s="53" cm="1">
        <f t="array" aca="1" ref="AX540" ca="1">AU540*CELL("contents",$Q540)</f>
        <v>576</v>
      </c>
      <c r="AY540" s="53" cm="1">
        <f t="array" aca="1" ref="AY540" ca="1">AV540*CELL("contents",$Q540)</f>
        <v>316.8</v>
      </c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>
        <f t="shared" si="1241"/>
        <v>0</v>
      </c>
      <c r="BM540" s="51">
        <f t="shared" si="1242"/>
        <v>0</v>
      </c>
      <c r="BN540" s="66">
        <f t="shared" si="1203"/>
        <v>0</v>
      </c>
      <c r="BO540" s="66">
        <f t="shared" si="1204"/>
        <v>0</v>
      </c>
      <c r="BP540" s="66">
        <f t="shared" si="1205"/>
        <v>0</v>
      </c>
      <c r="BQ540" s="66">
        <f t="shared" si="1206"/>
        <v>0</v>
      </c>
      <c r="BR540" s="66">
        <f t="shared" si="1207"/>
        <v>0</v>
      </c>
      <c r="BS540" s="66">
        <f t="shared" si="1208"/>
        <v>0</v>
      </c>
      <c r="BT540" s="66">
        <f t="shared" si="1209"/>
        <v>0</v>
      </c>
      <c r="BU540" s="66">
        <f t="shared" si="1210"/>
        <v>0</v>
      </c>
      <c r="BV540" s="66">
        <f t="shared" si="1211"/>
        <v>0</v>
      </c>
      <c r="BW540" s="66">
        <f t="shared" si="1212"/>
        <v>0</v>
      </c>
      <c r="BX540" s="66">
        <f t="shared" si="1213"/>
        <v>0</v>
      </c>
      <c r="BY540" s="66">
        <f t="shared" si="1214"/>
        <v>0</v>
      </c>
      <c r="BZ540" s="67">
        <f t="shared" si="1243"/>
        <v>0</v>
      </c>
      <c r="CA540" s="67">
        <f t="shared" si="1161"/>
        <v>0</v>
      </c>
      <c r="CB540" s="67">
        <f t="shared" si="1162"/>
        <v>0</v>
      </c>
      <c r="CC540" s="53" cm="1">
        <f t="array" aca="1" ref="CC540" ca="1">BZ540*CELL("contents",$Q540)</f>
        <v>0</v>
      </c>
      <c r="CD540" s="53" cm="1">
        <f t="array" aca="1" ref="CD540" ca="1">CA540*CELL("contents",$Q540)</f>
        <v>0</v>
      </c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>
        <f t="shared" si="1244"/>
        <v>0</v>
      </c>
      <c r="CR540" s="51">
        <f t="shared" si="1245"/>
        <v>0</v>
      </c>
      <c r="CS540" s="66">
        <f t="shared" si="1259"/>
        <v>0</v>
      </c>
      <c r="CT540" s="66">
        <f t="shared" si="1262"/>
        <v>0</v>
      </c>
      <c r="CU540" s="66">
        <f t="shared" si="1263"/>
        <v>0</v>
      </c>
      <c r="CV540" s="66">
        <f t="shared" si="1264"/>
        <v>0</v>
      </c>
      <c r="CW540" s="66">
        <f t="shared" si="1265"/>
        <v>0</v>
      </c>
      <c r="CX540" s="66">
        <f t="shared" si="1266"/>
        <v>0</v>
      </c>
      <c r="CY540" s="66">
        <f t="shared" si="1267"/>
        <v>0</v>
      </c>
      <c r="CZ540" s="66">
        <f t="shared" si="1268"/>
        <v>0</v>
      </c>
      <c r="DA540" s="66">
        <f t="shared" si="1269"/>
        <v>0</v>
      </c>
      <c r="DB540" s="66">
        <f t="shared" si="1270"/>
        <v>0</v>
      </c>
      <c r="DC540" s="66">
        <f t="shared" si="1271"/>
        <v>0</v>
      </c>
      <c r="DD540" s="66">
        <f t="shared" si="1272"/>
        <v>0</v>
      </c>
      <c r="DE540" s="67">
        <f t="shared" si="1246"/>
        <v>0</v>
      </c>
      <c r="DF540" s="67">
        <f t="shared" si="1163"/>
        <v>0</v>
      </c>
      <c r="DG540" s="67">
        <f t="shared" si="1164"/>
        <v>0</v>
      </c>
      <c r="DH540" s="53" cm="1">
        <f t="array" aca="1" ref="DH540" ca="1">DE540*CELL("contents",$Q540)</f>
        <v>0</v>
      </c>
      <c r="DI540" s="53" cm="1">
        <f t="array" aca="1" ref="DI540" ca="1">DF540*CELL("contents",$Q540)</f>
        <v>0</v>
      </c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>
        <f t="shared" si="1247"/>
        <v>0</v>
      </c>
      <c r="DW540" s="51">
        <f t="shared" si="1248"/>
        <v>0</v>
      </c>
      <c r="DX540" s="66">
        <f t="shared" si="1215"/>
        <v>0</v>
      </c>
      <c r="DY540" s="66">
        <f t="shared" si="1216"/>
        <v>0</v>
      </c>
      <c r="DZ540" s="66">
        <f t="shared" si="1217"/>
        <v>0</v>
      </c>
      <c r="EA540" s="66">
        <f t="shared" si="1218"/>
        <v>0</v>
      </c>
      <c r="EB540" s="66">
        <f t="shared" si="1219"/>
        <v>0</v>
      </c>
      <c r="EC540" s="66">
        <f t="shared" si="1220"/>
        <v>0</v>
      </c>
      <c r="ED540" s="66">
        <f t="shared" si="1221"/>
        <v>0</v>
      </c>
      <c r="EE540" s="66">
        <f t="shared" si="1222"/>
        <v>0</v>
      </c>
      <c r="EF540" s="66">
        <f t="shared" si="1223"/>
        <v>0</v>
      </c>
      <c r="EG540" s="66">
        <f t="shared" si="1224"/>
        <v>0</v>
      </c>
      <c r="EH540" s="66">
        <f t="shared" si="1225"/>
        <v>0</v>
      </c>
      <c r="EI540" s="66">
        <f t="shared" si="1226"/>
        <v>0</v>
      </c>
      <c r="EJ540" s="67">
        <f t="shared" si="1249"/>
        <v>0</v>
      </c>
      <c r="EK540" s="67">
        <f t="shared" si="1165"/>
        <v>0</v>
      </c>
      <c r="EL540" s="67">
        <f t="shared" si="1166"/>
        <v>0</v>
      </c>
      <c r="EM540" s="53" cm="1">
        <f t="array" aca="1" ref="EM540" ca="1">EJ540*CELL("contents",$Q540)</f>
        <v>0</v>
      </c>
      <c r="EN540" s="53" cm="1">
        <f t="array" aca="1" ref="EN540" ca="1">EK540*CELL("contents",$Q540)</f>
        <v>0</v>
      </c>
      <c r="EO540" s="68">
        <f t="shared" si="1260"/>
        <v>9920</v>
      </c>
      <c r="EP540" s="2">
        <v>1</v>
      </c>
      <c r="EQ540" s="2">
        <f t="shared" ref="EQ540:ET540" si="1283">EP540*1.0215</f>
        <v>1.0215000000000001</v>
      </c>
      <c r="ER540" s="2">
        <f t="shared" si="1283"/>
        <v>1.0434622500000001</v>
      </c>
      <c r="ES540" s="2">
        <f t="shared" si="1283"/>
        <v>1.0658966883750003</v>
      </c>
      <c r="ET540" s="2">
        <f t="shared" si="1283"/>
        <v>1.0888134671750629</v>
      </c>
      <c r="EU540" s="69">
        <f t="shared" si="1228"/>
        <v>0</v>
      </c>
      <c r="EV540" s="69">
        <f t="shared" si="1168"/>
        <v>0</v>
      </c>
      <c r="EW540" s="69">
        <f t="shared" si="1229"/>
        <v>0</v>
      </c>
      <c r="EX540" s="69">
        <f t="shared" si="1230"/>
        <v>0</v>
      </c>
      <c r="EY540" s="69">
        <f t="shared" si="1251"/>
        <v>0</v>
      </c>
      <c r="EZ540" s="69">
        <f t="shared" si="1251"/>
        <v>0</v>
      </c>
      <c r="FA540" s="69">
        <f t="shared" si="1251"/>
        <v>0</v>
      </c>
      <c r="FB540" s="69">
        <f t="shared" si="1251"/>
        <v>0</v>
      </c>
      <c r="FC540" t="s">
        <v>1539</v>
      </c>
    </row>
    <row r="541" spans="1:159" ht="25.5" x14ac:dyDescent="0.25">
      <c r="A541" s="2">
        <v>1.4</v>
      </c>
      <c r="B541" s="73" t="s">
        <v>1250</v>
      </c>
      <c r="C541" s="61" t="s">
        <v>1208</v>
      </c>
      <c r="D541" s="62" t="s">
        <v>1251</v>
      </c>
      <c r="E541" s="63" t="s">
        <v>1253</v>
      </c>
      <c r="F541" s="2"/>
      <c r="G541" s="61" t="s">
        <v>347</v>
      </c>
      <c r="H541" s="64" t="s">
        <v>347</v>
      </c>
      <c r="I541" s="61"/>
      <c r="J541" s="61" t="s">
        <v>1139</v>
      </c>
      <c r="K541" s="75"/>
      <c r="L541" s="80">
        <v>1</v>
      </c>
      <c r="M541" s="57">
        <v>0</v>
      </c>
      <c r="N541" s="85">
        <v>0.55000000000000004</v>
      </c>
      <c r="O541" s="64" t="s">
        <v>155</v>
      </c>
      <c r="P541" s="2" t="s">
        <v>352</v>
      </c>
      <c r="Q541" s="200">
        <f>VLOOKUP(P541,Contingencies!$A$2:$D$7,4,FALSE)</f>
        <v>0.2</v>
      </c>
      <c r="R541" s="53">
        <f t="shared" si="1190"/>
        <v>4340</v>
      </c>
      <c r="S541" s="67">
        <f t="shared" si="1231"/>
        <v>0</v>
      </c>
      <c r="T541" s="61" t="s">
        <v>1254</v>
      </c>
      <c r="U541" s="2"/>
      <c r="V541" s="2"/>
      <c r="W541" s="2"/>
      <c r="X541" s="2"/>
      <c r="Y541" s="61">
        <v>21700</v>
      </c>
      <c r="Z541" s="61"/>
      <c r="AA541" s="61"/>
      <c r="AB541" s="61"/>
      <c r="AC541" s="61"/>
      <c r="AD541" s="2"/>
      <c r="AE541" s="2"/>
      <c r="AF541" s="2"/>
      <c r="AG541" s="2">
        <f t="shared" si="1232"/>
        <v>0</v>
      </c>
      <c r="AH541" s="51">
        <f t="shared" si="1239"/>
        <v>0</v>
      </c>
      <c r="AI541" s="66">
        <f t="shared" si="1191"/>
        <v>0</v>
      </c>
      <c r="AJ541" s="66">
        <f t="shared" si="1192"/>
        <v>0</v>
      </c>
      <c r="AK541" s="66">
        <f t="shared" si="1193"/>
        <v>0</v>
      </c>
      <c r="AL541" s="66">
        <f t="shared" si="1194"/>
        <v>0</v>
      </c>
      <c r="AM541" s="66">
        <f t="shared" si="1195"/>
        <v>21700</v>
      </c>
      <c r="AN541" s="66">
        <f t="shared" si="1196"/>
        <v>0</v>
      </c>
      <c r="AO541" s="66">
        <f t="shared" si="1197"/>
        <v>0</v>
      </c>
      <c r="AP541" s="66">
        <f t="shared" si="1198"/>
        <v>0</v>
      </c>
      <c r="AQ541" s="66">
        <f t="shared" si="1199"/>
        <v>0</v>
      </c>
      <c r="AR541" s="66">
        <f t="shared" si="1200"/>
        <v>0</v>
      </c>
      <c r="AS541" s="66">
        <f t="shared" si="1201"/>
        <v>0</v>
      </c>
      <c r="AT541" s="66">
        <f t="shared" si="1202"/>
        <v>0</v>
      </c>
      <c r="AU541" s="67">
        <f t="shared" si="1240"/>
        <v>21700</v>
      </c>
      <c r="AV541" s="67">
        <f t="shared" si="1159"/>
        <v>0</v>
      </c>
      <c r="AW541" s="67">
        <f t="shared" si="1160"/>
        <v>21700</v>
      </c>
      <c r="AX541" s="53" cm="1">
        <f t="array" aca="1" ref="AX541" ca="1">AU541*CELL("contents",$Q541)</f>
        <v>4340</v>
      </c>
      <c r="AY541" s="53" cm="1">
        <f t="array" aca="1" ref="AY541" ca="1">AV541*CELL("contents",$Q541)</f>
        <v>0</v>
      </c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>
        <f t="shared" si="1241"/>
        <v>0</v>
      </c>
      <c r="BM541" s="51">
        <f t="shared" si="1242"/>
        <v>0</v>
      </c>
      <c r="BN541" s="66">
        <f t="shared" si="1203"/>
        <v>0</v>
      </c>
      <c r="BO541" s="66">
        <f t="shared" si="1204"/>
        <v>0</v>
      </c>
      <c r="BP541" s="66">
        <f t="shared" si="1205"/>
        <v>0</v>
      </c>
      <c r="BQ541" s="66">
        <f t="shared" si="1206"/>
        <v>0</v>
      </c>
      <c r="BR541" s="66">
        <f t="shared" si="1207"/>
        <v>0</v>
      </c>
      <c r="BS541" s="66">
        <f t="shared" si="1208"/>
        <v>0</v>
      </c>
      <c r="BT541" s="66">
        <f t="shared" si="1209"/>
        <v>0</v>
      </c>
      <c r="BU541" s="66">
        <f t="shared" si="1210"/>
        <v>0</v>
      </c>
      <c r="BV541" s="66">
        <f t="shared" si="1211"/>
        <v>0</v>
      </c>
      <c r="BW541" s="66">
        <f t="shared" si="1212"/>
        <v>0</v>
      </c>
      <c r="BX541" s="66">
        <f t="shared" si="1213"/>
        <v>0</v>
      </c>
      <c r="BY541" s="66">
        <f t="shared" si="1214"/>
        <v>0</v>
      </c>
      <c r="BZ541" s="67">
        <f t="shared" si="1243"/>
        <v>0</v>
      </c>
      <c r="CA541" s="67">
        <f t="shared" si="1161"/>
        <v>0</v>
      </c>
      <c r="CB541" s="67">
        <f t="shared" si="1162"/>
        <v>0</v>
      </c>
      <c r="CC541" s="53" cm="1">
        <f t="array" aca="1" ref="CC541" ca="1">BZ541*CELL("contents",$Q541)</f>
        <v>0</v>
      </c>
      <c r="CD541" s="53" cm="1">
        <f t="array" aca="1" ref="CD541" ca="1">CA541*CELL("contents",$Q541)</f>
        <v>0</v>
      </c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>
        <f t="shared" si="1244"/>
        <v>0</v>
      </c>
      <c r="CR541" s="51">
        <f t="shared" si="1245"/>
        <v>0</v>
      </c>
      <c r="CS541" s="66">
        <f t="shared" si="1259"/>
        <v>0</v>
      </c>
      <c r="CT541" s="66">
        <f t="shared" si="1262"/>
        <v>0</v>
      </c>
      <c r="CU541" s="66">
        <f t="shared" si="1263"/>
        <v>0</v>
      </c>
      <c r="CV541" s="66">
        <f t="shared" si="1264"/>
        <v>0</v>
      </c>
      <c r="CW541" s="66">
        <f t="shared" si="1265"/>
        <v>0</v>
      </c>
      <c r="CX541" s="66">
        <f t="shared" si="1266"/>
        <v>0</v>
      </c>
      <c r="CY541" s="66">
        <f t="shared" si="1267"/>
        <v>0</v>
      </c>
      <c r="CZ541" s="66">
        <f t="shared" si="1268"/>
        <v>0</v>
      </c>
      <c r="DA541" s="66">
        <f t="shared" si="1269"/>
        <v>0</v>
      </c>
      <c r="DB541" s="66">
        <f t="shared" si="1270"/>
        <v>0</v>
      </c>
      <c r="DC541" s="66">
        <f t="shared" si="1271"/>
        <v>0</v>
      </c>
      <c r="DD541" s="66">
        <f t="shared" si="1272"/>
        <v>0</v>
      </c>
      <c r="DE541" s="67">
        <f t="shared" si="1246"/>
        <v>0</v>
      </c>
      <c r="DF541" s="67">
        <f t="shared" si="1163"/>
        <v>0</v>
      </c>
      <c r="DG541" s="67">
        <f t="shared" si="1164"/>
        <v>0</v>
      </c>
      <c r="DH541" s="53" cm="1">
        <f t="array" aca="1" ref="DH541" ca="1">DE541*CELL("contents",$Q541)</f>
        <v>0</v>
      </c>
      <c r="DI541" s="53" cm="1">
        <f t="array" aca="1" ref="DI541" ca="1">DF541*CELL("contents",$Q541)</f>
        <v>0</v>
      </c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>
        <f t="shared" si="1247"/>
        <v>0</v>
      </c>
      <c r="DW541" s="51">
        <f t="shared" si="1248"/>
        <v>0</v>
      </c>
      <c r="DX541" s="66">
        <f t="shared" si="1215"/>
        <v>0</v>
      </c>
      <c r="DY541" s="66">
        <f t="shared" si="1216"/>
        <v>0</v>
      </c>
      <c r="DZ541" s="66">
        <f t="shared" si="1217"/>
        <v>0</v>
      </c>
      <c r="EA541" s="66">
        <f t="shared" si="1218"/>
        <v>0</v>
      </c>
      <c r="EB541" s="66">
        <f t="shared" si="1219"/>
        <v>0</v>
      </c>
      <c r="EC541" s="66">
        <f t="shared" si="1220"/>
        <v>0</v>
      </c>
      <c r="ED541" s="66">
        <f t="shared" si="1221"/>
        <v>0</v>
      </c>
      <c r="EE541" s="66">
        <f t="shared" si="1222"/>
        <v>0</v>
      </c>
      <c r="EF541" s="66">
        <f t="shared" si="1223"/>
        <v>0</v>
      </c>
      <c r="EG541" s="66">
        <f t="shared" si="1224"/>
        <v>0</v>
      </c>
      <c r="EH541" s="66">
        <f t="shared" si="1225"/>
        <v>0</v>
      </c>
      <c r="EI541" s="66">
        <f t="shared" si="1226"/>
        <v>0</v>
      </c>
      <c r="EJ541" s="67">
        <f t="shared" si="1249"/>
        <v>0</v>
      </c>
      <c r="EK541" s="67">
        <f t="shared" si="1165"/>
        <v>0</v>
      </c>
      <c r="EL541" s="67">
        <f t="shared" si="1166"/>
        <v>0</v>
      </c>
      <c r="EM541" s="53" cm="1">
        <f t="array" aca="1" ref="EM541" ca="1">EJ541*CELL("contents",$Q541)</f>
        <v>0</v>
      </c>
      <c r="EN541" s="53" cm="1">
        <f t="array" aca="1" ref="EN541" ca="1">EK541*CELL("contents",$Q541)</f>
        <v>0</v>
      </c>
      <c r="EO541" s="68">
        <f t="shared" si="1260"/>
        <v>21700</v>
      </c>
      <c r="EP541" s="2">
        <v>1</v>
      </c>
      <c r="EQ541" s="2">
        <f t="shared" ref="EQ541:ET541" si="1284">EP541*1.0215</f>
        <v>1.0215000000000001</v>
      </c>
      <c r="ER541" s="2">
        <f t="shared" si="1284"/>
        <v>1.0434622500000001</v>
      </c>
      <c r="ES541" s="2">
        <f t="shared" si="1284"/>
        <v>1.0658966883750003</v>
      </c>
      <c r="ET541" s="2">
        <f t="shared" si="1284"/>
        <v>1.0888134671750629</v>
      </c>
      <c r="EU541" s="69">
        <f t="shared" si="1228"/>
        <v>0</v>
      </c>
      <c r="EV541" s="69">
        <f t="shared" si="1168"/>
        <v>0</v>
      </c>
      <c r="EW541" s="69">
        <f t="shared" si="1229"/>
        <v>0</v>
      </c>
      <c r="EX541" s="69">
        <f t="shared" si="1230"/>
        <v>0</v>
      </c>
      <c r="EY541" s="69">
        <f t="shared" si="1251"/>
        <v>0</v>
      </c>
      <c r="EZ541" s="69">
        <f t="shared" si="1251"/>
        <v>0</v>
      </c>
      <c r="FA541" s="69">
        <f t="shared" si="1251"/>
        <v>0</v>
      </c>
      <c r="FB541" s="69">
        <f t="shared" si="1251"/>
        <v>0</v>
      </c>
      <c r="FC541" t="s">
        <v>1539</v>
      </c>
    </row>
    <row r="542" spans="1:159" x14ac:dyDescent="0.25">
      <c r="A542" s="2">
        <v>1.4</v>
      </c>
      <c r="B542" s="73" t="s">
        <v>1250</v>
      </c>
      <c r="C542" s="61" t="s">
        <v>1208</v>
      </c>
      <c r="D542" s="62" t="s">
        <v>1251</v>
      </c>
      <c r="E542" s="63" t="s">
        <v>1255</v>
      </c>
      <c r="F542" s="2"/>
      <c r="G542" s="61" t="s">
        <v>347</v>
      </c>
      <c r="H542" s="64" t="s">
        <v>347</v>
      </c>
      <c r="I542" s="61"/>
      <c r="J542" s="61" t="s">
        <v>1139</v>
      </c>
      <c r="K542" s="75"/>
      <c r="L542" s="80">
        <v>1</v>
      </c>
      <c r="M542" s="57">
        <v>0</v>
      </c>
      <c r="N542" s="85">
        <v>0.55000000000000004</v>
      </c>
      <c r="O542" s="64" t="s">
        <v>155</v>
      </c>
      <c r="P542" s="2" t="s">
        <v>356</v>
      </c>
      <c r="Q542" s="200">
        <f>VLOOKUP(P542,Contingencies!$A$2:$D$7,4,FALSE)</f>
        <v>0.35</v>
      </c>
      <c r="R542" s="53">
        <f t="shared" si="1190"/>
        <v>10500</v>
      </c>
      <c r="S542" s="67">
        <f t="shared" si="1231"/>
        <v>0</v>
      </c>
      <c r="T542" s="61" t="s">
        <v>1256</v>
      </c>
      <c r="U542" s="2"/>
      <c r="V542" s="2"/>
      <c r="W542" s="2"/>
      <c r="X542" s="2"/>
      <c r="Y542" s="61">
        <v>30000</v>
      </c>
      <c r="Z542" s="61"/>
      <c r="AA542" s="61"/>
      <c r="AB542" s="61"/>
      <c r="AC542" s="61"/>
      <c r="AD542" s="2"/>
      <c r="AE542" s="2"/>
      <c r="AF542" s="2"/>
      <c r="AG542" s="2">
        <f t="shared" si="1232"/>
        <v>0</v>
      </c>
      <c r="AH542" s="51">
        <f t="shared" si="1239"/>
        <v>0</v>
      </c>
      <c r="AI542" s="66">
        <f t="shared" si="1191"/>
        <v>0</v>
      </c>
      <c r="AJ542" s="66">
        <f t="shared" si="1192"/>
        <v>0</v>
      </c>
      <c r="AK542" s="66">
        <f t="shared" si="1193"/>
        <v>0</v>
      </c>
      <c r="AL542" s="66">
        <f t="shared" si="1194"/>
        <v>0</v>
      </c>
      <c r="AM542" s="66">
        <f t="shared" si="1195"/>
        <v>30000</v>
      </c>
      <c r="AN542" s="66">
        <f t="shared" si="1196"/>
        <v>0</v>
      </c>
      <c r="AO542" s="66">
        <f t="shared" si="1197"/>
        <v>0</v>
      </c>
      <c r="AP542" s="66">
        <f t="shared" si="1198"/>
        <v>0</v>
      </c>
      <c r="AQ542" s="66">
        <f t="shared" si="1199"/>
        <v>0</v>
      </c>
      <c r="AR542" s="66">
        <f t="shared" si="1200"/>
        <v>0</v>
      </c>
      <c r="AS542" s="66">
        <f t="shared" si="1201"/>
        <v>0</v>
      </c>
      <c r="AT542" s="66">
        <f t="shared" si="1202"/>
        <v>0</v>
      </c>
      <c r="AU542" s="67">
        <f t="shared" si="1240"/>
        <v>30000</v>
      </c>
      <c r="AV542" s="67">
        <f t="shared" si="1159"/>
        <v>0</v>
      </c>
      <c r="AW542" s="67">
        <f t="shared" si="1160"/>
        <v>30000</v>
      </c>
      <c r="AX542" s="53" cm="1">
        <f t="array" aca="1" ref="AX542" ca="1">AU542*CELL("contents",$Q542)</f>
        <v>10500</v>
      </c>
      <c r="AY542" s="53" cm="1">
        <f t="array" aca="1" ref="AY542" ca="1">AV542*CELL("contents",$Q542)</f>
        <v>0</v>
      </c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>
        <f t="shared" si="1241"/>
        <v>0</v>
      </c>
      <c r="BM542" s="51">
        <f t="shared" si="1242"/>
        <v>0</v>
      </c>
      <c r="BN542" s="66">
        <f t="shared" si="1203"/>
        <v>0</v>
      </c>
      <c r="BO542" s="66">
        <f t="shared" si="1204"/>
        <v>0</v>
      </c>
      <c r="BP542" s="66">
        <f t="shared" si="1205"/>
        <v>0</v>
      </c>
      <c r="BQ542" s="66">
        <f t="shared" si="1206"/>
        <v>0</v>
      </c>
      <c r="BR542" s="66">
        <f t="shared" si="1207"/>
        <v>0</v>
      </c>
      <c r="BS542" s="66">
        <f t="shared" si="1208"/>
        <v>0</v>
      </c>
      <c r="BT542" s="66">
        <f t="shared" si="1209"/>
        <v>0</v>
      </c>
      <c r="BU542" s="66">
        <f t="shared" si="1210"/>
        <v>0</v>
      </c>
      <c r="BV542" s="66">
        <f t="shared" si="1211"/>
        <v>0</v>
      </c>
      <c r="BW542" s="66">
        <f t="shared" si="1212"/>
        <v>0</v>
      </c>
      <c r="BX542" s="66">
        <f t="shared" si="1213"/>
        <v>0</v>
      </c>
      <c r="BY542" s="66">
        <f t="shared" si="1214"/>
        <v>0</v>
      </c>
      <c r="BZ542" s="67">
        <f t="shared" si="1243"/>
        <v>0</v>
      </c>
      <c r="CA542" s="67">
        <f t="shared" si="1161"/>
        <v>0</v>
      </c>
      <c r="CB542" s="67">
        <f t="shared" si="1162"/>
        <v>0</v>
      </c>
      <c r="CC542" s="53" cm="1">
        <f t="array" aca="1" ref="CC542" ca="1">BZ542*CELL("contents",$Q542)</f>
        <v>0</v>
      </c>
      <c r="CD542" s="53" cm="1">
        <f t="array" aca="1" ref="CD542" ca="1">CA542*CELL("contents",$Q542)</f>
        <v>0</v>
      </c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>
        <f t="shared" si="1244"/>
        <v>0</v>
      </c>
      <c r="CR542" s="51">
        <f t="shared" si="1245"/>
        <v>0</v>
      </c>
      <c r="CS542" s="66">
        <f t="shared" si="1259"/>
        <v>0</v>
      </c>
      <c r="CT542" s="66">
        <f t="shared" si="1262"/>
        <v>0</v>
      </c>
      <c r="CU542" s="66">
        <f t="shared" si="1263"/>
        <v>0</v>
      </c>
      <c r="CV542" s="66">
        <f t="shared" si="1264"/>
        <v>0</v>
      </c>
      <c r="CW542" s="66">
        <f t="shared" si="1265"/>
        <v>0</v>
      </c>
      <c r="CX542" s="66">
        <f t="shared" si="1266"/>
        <v>0</v>
      </c>
      <c r="CY542" s="66">
        <f t="shared" si="1267"/>
        <v>0</v>
      </c>
      <c r="CZ542" s="66">
        <f t="shared" si="1268"/>
        <v>0</v>
      </c>
      <c r="DA542" s="66">
        <f t="shared" si="1269"/>
        <v>0</v>
      </c>
      <c r="DB542" s="66">
        <f t="shared" si="1270"/>
        <v>0</v>
      </c>
      <c r="DC542" s="66">
        <f t="shared" si="1271"/>
        <v>0</v>
      </c>
      <c r="DD542" s="66">
        <f t="shared" si="1272"/>
        <v>0</v>
      </c>
      <c r="DE542" s="67">
        <f t="shared" si="1246"/>
        <v>0</v>
      </c>
      <c r="DF542" s="67">
        <f t="shared" si="1163"/>
        <v>0</v>
      </c>
      <c r="DG542" s="67">
        <f t="shared" si="1164"/>
        <v>0</v>
      </c>
      <c r="DH542" s="53" cm="1">
        <f t="array" aca="1" ref="DH542" ca="1">DE542*CELL("contents",$Q542)</f>
        <v>0</v>
      </c>
      <c r="DI542" s="53" cm="1">
        <f t="array" aca="1" ref="DI542" ca="1">DF542*CELL("contents",$Q542)</f>
        <v>0</v>
      </c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>
        <f t="shared" si="1247"/>
        <v>0</v>
      </c>
      <c r="DW542" s="51">
        <f t="shared" si="1248"/>
        <v>0</v>
      </c>
      <c r="DX542" s="66">
        <f t="shared" si="1215"/>
        <v>0</v>
      </c>
      <c r="DY542" s="66">
        <f t="shared" si="1216"/>
        <v>0</v>
      </c>
      <c r="DZ542" s="66">
        <f t="shared" si="1217"/>
        <v>0</v>
      </c>
      <c r="EA542" s="66">
        <f t="shared" si="1218"/>
        <v>0</v>
      </c>
      <c r="EB542" s="66">
        <f t="shared" si="1219"/>
        <v>0</v>
      </c>
      <c r="EC542" s="66">
        <f t="shared" si="1220"/>
        <v>0</v>
      </c>
      <c r="ED542" s="66">
        <f t="shared" si="1221"/>
        <v>0</v>
      </c>
      <c r="EE542" s="66">
        <f t="shared" si="1222"/>
        <v>0</v>
      </c>
      <c r="EF542" s="66">
        <f t="shared" si="1223"/>
        <v>0</v>
      </c>
      <c r="EG542" s="66">
        <f t="shared" si="1224"/>
        <v>0</v>
      </c>
      <c r="EH542" s="66">
        <f t="shared" si="1225"/>
        <v>0</v>
      </c>
      <c r="EI542" s="66">
        <f t="shared" si="1226"/>
        <v>0</v>
      </c>
      <c r="EJ542" s="67">
        <f t="shared" si="1249"/>
        <v>0</v>
      </c>
      <c r="EK542" s="67">
        <f t="shared" si="1165"/>
        <v>0</v>
      </c>
      <c r="EL542" s="67">
        <f t="shared" si="1166"/>
        <v>0</v>
      </c>
      <c r="EM542" s="53" cm="1">
        <f t="array" aca="1" ref="EM542" ca="1">EJ542*CELL("contents",$Q542)</f>
        <v>0</v>
      </c>
      <c r="EN542" s="53" cm="1">
        <f t="array" aca="1" ref="EN542" ca="1">EK542*CELL("contents",$Q542)</f>
        <v>0</v>
      </c>
      <c r="EO542" s="68">
        <f t="shared" si="1260"/>
        <v>30000</v>
      </c>
      <c r="EP542" s="2">
        <v>1</v>
      </c>
      <c r="EQ542" s="2">
        <f t="shared" ref="EQ542:ET542" si="1285">EP542*1.0215</f>
        <v>1.0215000000000001</v>
      </c>
      <c r="ER542" s="2">
        <f t="shared" si="1285"/>
        <v>1.0434622500000001</v>
      </c>
      <c r="ES542" s="2">
        <f t="shared" si="1285"/>
        <v>1.0658966883750003</v>
      </c>
      <c r="ET542" s="2">
        <f t="shared" si="1285"/>
        <v>1.0888134671750629</v>
      </c>
      <c r="EU542" s="69">
        <f t="shared" si="1228"/>
        <v>0</v>
      </c>
      <c r="EV542" s="69">
        <f t="shared" si="1168"/>
        <v>0</v>
      </c>
      <c r="EW542" s="69">
        <f t="shared" si="1229"/>
        <v>0</v>
      </c>
      <c r="EX542" s="69">
        <f t="shared" si="1230"/>
        <v>0</v>
      </c>
      <c r="EY542" s="69">
        <f t="shared" si="1251"/>
        <v>0</v>
      </c>
      <c r="EZ542" s="69">
        <f t="shared" si="1251"/>
        <v>0</v>
      </c>
      <c r="FA542" s="69">
        <f t="shared" si="1251"/>
        <v>0</v>
      </c>
      <c r="FB542" s="69">
        <f t="shared" si="1251"/>
        <v>0</v>
      </c>
      <c r="FC542" t="s">
        <v>1539</v>
      </c>
    </row>
    <row r="543" spans="1:159" x14ac:dyDescent="0.25">
      <c r="A543" s="2">
        <v>1.4</v>
      </c>
      <c r="B543" s="73" t="s">
        <v>1250</v>
      </c>
      <c r="C543" s="61" t="s">
        <v>1208</v>
      </c>
      <c r="D543" s="62" t="s">
        <v>1251</v>
      </c>
      <c r="E543" s="63" t="s">
        <v>1257</v>
      </c>
      <c r="F543" s="2"/>
      <c r="G543" s="61" t="s">
        <v>347</v>
      </c>
      <c r="H543" s="64" t="s">
        <v>347</v>
      </c>
      <c r="I543" s="61"/>
      <c r="J543" s="61" t="s">
        <v>154</v>
      </c>
      <c r="K543" s="75"/>
      <c r="L543" s="80">
        <v>1</v>
      </c>
      <c r="M543" s="57">
        <v>0</v>
      </c>
      <c r="N543" s="85">
        <v>0.55000000000000004</v>
      </c>
      <c r="O543" s="64" t="s">
        <v>155</v>
      </c>
      <c r="P543" s="2" t="s">
        <v>356</v>
      </c>
      <c r="Q543" s="200">
        <f>VLOOKUP(P543,Contingencies!$A$2:$D$7,4,FALSE)</f>
        <v>0.35</v>
      </c>
      <c r="R543" s="53">
        <f t="shared" si="1190"/>
        <v>8750</v>
      </c>
      <c r="S543" s="67">
        <f t="shared" si="1231"/>
        <v>0</v>
      </c>
      <c r="T543" s="61"/>
      <c r="U543" s="2"/>
      <c r="V543" s="2"/>
      <c r="W543" s="2"/>
      <c r="X543" s="2"/>
      <c r="Y543" s="61"/>
      <c r="Z543" s="61"/>
      <c r="AA543" s="61"/>
      <c r="AB543" s="61"/>
      <c r="AC543" s="61">
        <v>25000</v>
      </c>
      <c r="AD543" s="2"/>
      <c r="AE543" s="2"/>
      <c r="AF543" s="2"/>
      <c r="AG543" s="2">
        <f t="shared" si="1232"/>
        <v>0</v>
      </c>
      <c r="AH543" s="51">
        <f t="shared" si="1239"/>
        <v>0</v>
      </c>
      <c r="AI543" s="66">
        <f t="shared" si="1191"/>
        <v>0</v>
      </c>
      <c r="AJ543" s="66">
        <f t="shared" si="1192"/>
        <v>0</v>
      </c>
      <c r="AK543" s="66">
        <f t="shared" si="1193"/>
        <v>0</v>
      </c>
      <c r="AL543" s="66">
        <f t="shared" si="1194"/>
        <v>0</v>
      </c>
      <c r="AM543" s="66">
        <f t="shared" si="1195"/>
        <v>0</v>
      </c>
      <c r="AN543" s="66">
        <f t="shared" si="1196"/>
        <v>0</v>
      </c>
      <c r="AO543" s="66">
        <f t="shared" si="1197"/>
        <v>0</v>
      </c>
      <c r="AP543" s="66">
        <f t="shared" si="1198"/>
        <v>0</v>
      </c>
      <c r="AQ543" s="66">
        <f t="shared" si="1199"/>
        <v>25000</v>
      </c>
      <c r="AR543" s="66">
        <f t="shared" si="1200"/>
        <v>0</v>
      </c>
      <c r="AS543" s="66">
        <f t="shared" si="1201"/>
        <v>0</v>
      </c>
      <c r="AT543" s="66">
        <f t="shared" si="1202"/>
        <v>0</v>
      </c>
      <c r="AU543" s="67">
        <f t="shared" si="1240"/>
        <v>25000</v>
      </c>
      <c r="AV543" s="67">
        <f t="shared" si="1159"/>
        <v>0</v>
      </c>
      <c r="AW543" s="67">
        <f t="shared" si="1160"/>
        <v>25000</v>
      </c>
      <c r="AX543" s="53" cm="1">
        <f t="array" aca="1" ref="AX543" ca="1">AU543*CELL("contents",$Q543)</f>
        <v>8750</v>
      </c>
      <c r="AY543" s="53" cm="1">
        <f t="array" aca="1" ref="AY543" ca="1">AV543*CELL("contents",$Q543)</f>
        <v>0</v>
      </c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>
        <f t="shared" si="1241"/>
        <v>0</v>
      </c>
      <c r="BM543" s="51">
        <f t="shared" si="1242"/>
        <v>0</v>
      </c>
      <c r="BN543" s="66">
        <f t="shared" si="1203"/>
        <v>0</v>
      </c>
      <c r="BO543" s="66">
        <f t="shared" si="1204"/>
        <v>0</v>
      </c>
      <c r="BP543" s="66">
        <f t="shared" si="1205"/>
        <v>0</v>
      </c>
      <c r="BQ543" s="66">
        <f t="shared" si="1206"/>
        <v>0</v>
      </c>
      <c r="BR543" s="66">
        <f t="shared" si="1207"/>
        <v>0</v>
      </c>
      <c r="BS543" s="66">
        <f t="shared" si="1208"/>
        <v>0</v>
      </c>
      <c r="BT543" s="66">
        <f t="shared" si="1209"/>
        <v>0</v>
      </c>
      <c r="BU543" s="66">
        <f t="shared" si="1210"/>
        <v>0</v>
      </c>
      <c r="BV543" s="66">
        <f t="shared" si="1211"/>
        <v>0</v>
      </c>
      <c r="BW543" s="66">
        <f t="shared" si="1212"/>
        <v>0</v>
      </c>
      <c r="BX543" s="66">
        <f t="shared" si="1213"/>
        <v>0</v>
      </c>
      <c r="BY543" s="66">
        <f t="shared" si="1214"/>
        <v>0</v>
      </c>
      <c r="BZ543" s="67">
        <f t="shared" si="1243"/>
        <v>0</v>
      </c>
      <c r="CA543" s="67">
        <f t="shared" si="1161"/>
        <v>0</v>
      </c>
      <c r="CB543" s="67">
        <f t="shared" si="1162"/>
        <v>0</v>
      </c>
      <c r="CC543" s="53" cm="1">
        <f t="array" aca="1" ref="CC543" ca="1">BZ543*CELL("contents",$Q543)</f>
        <v>0</v>
      </c>
      <c r="CD543" s="53" cm="1">
        <f t="array" aca="1" ref="CD543" ca="1">CA543*CELL("contents",$Q543)</f>
        <v>0</v>
      </c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>
        <f t="shared" si="1244"/>
        <v>0</v>
      </c>
      <c r="CR543" s="51">
        <f t="shared" si="1245"/>
        <v>0</v>
      </c>
      <c r="CS543" s="66">
        <f t="shared" si="1259"/>
        <v>0</v>
      </c>
      <c r="CT543" s="66">
        <f t="shared" si="1262"/>
        <v>0</v>
      </c>
      <c r="CU543" s="66">
        <f t="shared" si="1263"/>
        <v>0</v>
      </c>
      <c r="CV543" s="66">
        <f t="shared" si="1264"/>
        <v>0</v>
      </c>
      <c r="CW543" s="66">
        <f t="shared" si="1265"/>
        <v>0</v>
      </c>
      <c r="CX543" s="66">
        <f t="shared" si="1266"/>
        <v>0</v>
      </c>
      <c r="CY543" s="66">
        <f t="shared" si="1267"/>
        <v>0</v>
      </c>
      <c r="CZ543" s="66">
        <f t="shared" si="1268"/>
        <v>0</v>
      </c>
      <c r="DA543" s="66">
        <f t="shared" si="1269"/>
        <v>0</v>
      </c>
      <c r="DB543" s="66">
        <f t="shared" si="1270"/>
        <v>0</v>
      </c>
      <c r="DC543" s="66">
        <f t="shared" si="1271"/>
        <v>0</v>
      </c>
      <c r="DD543" s="66">
        <f t="shared" si="1272"/>
        <v>0</v>
      </c>
      <c r="DE543" s="67">
        <f t="shared" si="1246"/>
        <v>0</v>
      </c>
      <c r="DF543" s="67">
        <f t="shared" si="1163"/>
        <v>0</v>
      </c>
      <c r="DG543" s="67">
        <f t="shared" si="1164"/>
        <v>0</v>
      </c>
      <c r="DH543" s="53" cm="1">
        <f t="array" aca="1" ref="DH543" ca="1">DE543*CELL("contents",$Q543)</f>
        <v>0</v>
      </c>
      <c r="DI543" s="53" cm="1">
        <f t="array" aca="1" ref="DI543" ca="1">DF543*CELL("contents",$Q543)</f>
        <v>0</v>
      </c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>
        <f t="shared" si="1247"/>
        <v>0</v>
      </c>
      <c r="DW543" s="51">
        <f t="shared" si="1248"/>
        <v>0</v>
      </c>
      <c r="DX543" s="66">
        <f t="shared" si="1215"/>
        <v>0</v>
      </c>
      <c r="DY543" s="66">
        <f t="shared" si="1216"/>
        <v>0</v>
      </c>
      <c r="DZ543" s="66">
        <f t="shared" si="1217"/>
        <v>0</v>
      </c>
      <c r="EA543" s="66">
        <f t="shared" si="1218"/>
        <v>0</v>
      </c>
      <c r="EB543" s="66">
        <f t="shared" si="1219"/>
        <v>0</v>
      </c>
      <c r="EC543" s="66">
        <f t="shared" si="1220"/>
        <v>0</v>
      </c>
      <c r="ED543" s="66">
        <f t="shared" si="1221"/>
        <v>0</v>
      </c>
      <c r="EE543" s="66">
        <f t="shared" si="1222"/>
        <v>0</v>
      </c>
      <c r="EF543" s="66">
        <f t="shared" si="1223"/>
        <v>0</v>
      </c>
      <c r="EG543" s="66">
        <f t="shared" si="1224"/>
        <v>0</v>
      </c>
      <c r="EH543" s="66">
        <f t="shared" si="1225"/>
        <v>0</v>
      </c>
      <c r="EI543" s="66">
        <f t="shared" si="1226"/>
        <v>0</v>
      </c>
      <c r="EJ543" s="67">
        <f t="shared" si="1249"/>
        <v>0</v>
      </c>
      <c r="EK543" s="67">
        <f t="shared" si="1165"/>
        <v>0</v>
      </c>
      <c r="EL543" s="67">
        <f t="shared" si="1166"/>
        <v>0</v>
      </c>
      <c r="EM543" s="53" cm="1">
        <f t="array" aca="1" ref="EM543" ca="1">EJ543*CELL("contents",$Q543)</f>
        <v>0</v>
      </c>
      <c r="EN543" s="53" cm="1">
        <f t="array" aca="1" ref="EN543" ca="1">EK543*CELL("contents",$Q543)</f>
        <v>0</v>
      </c>
      <c r="EO543" s="68">
        <f t="shared" si="1260"/>
        <v>25000</v>
      </c>
      <c r="EP543" s="2">
        <v>1</v>
      </c>
      <c r="EQ543" s="2">
        <f t="shared" ref="EQ543:ET543" si="1286">EP543*1.0215</f>
        <v>1.0215000000000001</v>
      </c>
      <c r="ER543" s="2">
        <f t="shared" si="1286"/>
        <v>1.0434622500000001</v>
      </c>
      <c r="ES543" s="2">
        <f t="shared" si="1286"/>
        <v>1.0658966883750003</v>
      </c>
      <c r="ET543" s="2">
        <f t="shared" si="1286"/>
        <v>1.0888134671750629</v>
      </c>
      <c r="EU543" s="69">
        <f t="shared" si="1228"/>
        <v>0</v>
      </c>
      <c r="EV543" s="69">
        <f t="shared" si="1168"/>
        <v>0</v>
      </c>
      <c r="EW543" s="69">
        <f t="shared" si="1229"/>
        <v>0</v>
      </c>
      <c r="EX543" s="69">
        <f t="shared" si="1230"/>
        <v>0</v>
      </c>
      <c r="EY543" s="69">
        <f t="shared" si="1251"/>
        <v>0</v>
      </c>
      <c r="EZ543" s="69">
        <f t="shared" si="1251"/>
        <v>0</v>
      </c>
      <c r="FA543" s="69">
        <f t="shared" si="1251"/>
        <v>0</v>
      </c>
      <c r="FB543" s="69">
        <f t="shared" si="1251"/>
        <v>0</v>
      </c>
      <c r="FC543" t="s">
        <v>1539</v>
      </c>
    </row>
    <row r="544" spans="1:159" x14ac:dyDescent="0.25">
      <c r="A544" s="2">
        <v>1.4</v>
      </c>
      <c r="B544" s="73" t="s">
        <v>1258</v>
      </c>
      <c r="C544" s="61" t="s">
        <v>1208</v>
      </c>
      <c r="D544" s="62" t="s">
        <v>1259</v>
      </c>
      <c r="E544" s="63" t="s">
        <v>1259</v>
      </c>
      <c r="F544" s="2" t="s">
        <v>1211</v>
      </c>
      <c r="G544" s="61" t="s">
        <v>151</v>
      </c>
      <c r="H544" s="64" t="s">
        <v>163</v>
      </c>
      <c r="I544" s="61" t="s">
        <v>159</v>
      </c>
      <c r="J544" s="65" t="s">
        <v>1139</v>
      </c>
      <c r="K544" s="75">
        <v>62</v>
      </c>
      <c r="L544" s="79">
        <v>62</v>
      </c>
      <c r="M544" s="57">
        <v>0</v>
      </c>
      <c r="N544" s="85">
        <v>0.55000000000000004</v>
      </c>
      <c r="O544" s="64" t="s">
        <v>155</v>
      </c>
      <c r="P544" s="2" t="s">
        <v>352</v>
      </c>
      <c r="Q544" s="200">
        <f>VLOOKUP(P544,Contingencies!$A$2:$D$7,4,FALSE)</f>
        <v>0.2</v>
      </c>
      <c r="R544" s="53">
        <f t="shared" si="1190"/>
        <v>1099.4608800000003</v>
      </c>
      <c r="S544" s="67">
        <f t="shared" si="1231"/>
        <v>604.70348400000023</v>
      </c>
      <c r="T544" s="61"/>
      <c r="U544" s="2"/>
      <c r="V544" s="2"/>
      <c r="W544" s="2"/>
      <c r="X544" s="2"/>
      <c r="Y544" s="2"/>
      <c r="Z544" s="2"/>
      <c r="AA544" s="2"/>
      <c r="AB544" s="2"/>
      <c r="AC544" s="61">
        <v>56</v>
      </c>
      <c r="AD544" s="2"/>
      <c r="AE544" s="2"/>
      <c r="AF544" s="2"/>
      <c r="AG544" s="2">
        <f t="shared" si="1232"/>
        <v>56</v>
      </c>
      <c r="AH544" s="51">
        <f t="shared" si="1239"/>
        <v>0.37333333333333329</v>
      </c>
      <c r="AI544" s="66">
        <f t="shared" si="1191"/>
        <v>0</v>
      </c>
      <c r="AJ544" s="66">
        <f t="shared" si="1192"/>
        <v>0</v>
      </c>
      <c r="AK544" s="66">
        <f t="shared" si="1193"/>
        <v>0</v>
      </c>
      <c r="AL544" s="66">
        <f t="shared" si="1194"/>
        <v>0</v>
      </c>
      <c r="AM544" s="66">
        <f t="shared" si="1195"/>
        <v>0</v>
      </c>
      <c r="AN544" s="66">
        <f t="shared" si="1196"/>
        <v>0</v>
      </c>
      <c r="AO544" s="66">
        <f t="shared" si="1197"/>
        <v>0</v>
      </c>
      <c r="AP544" s="66">
        <f t="shared" si="1198"/>
        <v>0</v>
      </c>
      <c r="AQ544" s="66">
        <f t="shared" si="1199"/>
        <v>3546.6480000000001</v>
      </c>
      <c r="AR544" s="66">
        <f t="shared" si="1200"/>
        <v>0</v>
      </c>
      <c r="AS544" s="66">
        <f t="shared" si="1201"/>
        <v>0</v>
      </c>
      <c r="AT544" s="66">
        <f t="shared" si="1202"/>
        <v>0</v>
      </c>
      <c r="AU544" s="67">
        <f t="shared" si="1240"/>
        <v>3546.6480000000001</v>
      </c>
      <c r="AV544" s="67">
        <f t="shared" si="1159"/>
        <v>1950.6564000000003</v>
      </c>
      <c r="AW544" s="67">
        <f t="shared" si="1160"/>
        <v>5497.3044000000009</v>
      </c>
      <c r="AX544" s="53" cm="1">
        <f t="array" aca="1" ref="AX544" ca="1">AU544*CELL("contents",$Q544)</f>
        <v>709.32960000000003</v>
      </c>
      <c r="AY544" s="53" cm="1">
        <f t="array" aca="1" ref="AY544" ca="1">AV544*CELL("contents",$Q544)</f>
        <v>390.13128000000006</v>
      </c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>
        <f t="shared" si="1241"/>
        <v>0</v>
      </c>
      <c r="BM544" s="51">
        <f t="shared" si="1242"/>
        <v>0</v>
      </c>
      <c r="BN544" s="66">
        <f t="shared" si="1203"/>
        <v>0</v>
      </c>
      <c r="BO544" s="66">
        <f t="shared" si="1204"/>
        <v>0</v>
      </c>
      <c r="BP544" s="66">
        <f t="shared" si="1205"/>
        <v>0</v>
      </c>
      <c r="BQ544" s="66">
        <f t="shared" si="1206"/>
        <v>0</v>
      </c>
      <c r="BR544" s="66">
        <f t="shared" si="1207"/>
        <v>0</v>
      </c>
      <c r="BS544" s="66">
        <f t="shared" si="1208"/>
        <v>0</v>
      </c>
      <c r="BT544" s="66">
        <f t="shared" si="1209"/>
        <v>0</v>
      </c>
      <c r="BU544" s="66">
        <f t="shared" si="1210"/>
        <v>0</v>
      </c>
      <c r="BV544" s="66">
        <f t="shared" si="1211"/>
        <v>0</v>
      </c>
      <c r="BW544" s="66">
        <f t="shared" si="1212"/>
        <v>0</v>
      </c>
      <c r="BX544" s="66">
        <f t="shared" si="1213"/>
        <v>0</v>
      </c>
      <c r="BY544" s="66">
        <f t="shared" si="1214"/>
        <v>0</v>
      </c>
      <c r="BZ544" s="67">
        <f t="shared" si="1243"/>
        <v>0</v>
      </c>
      <c r="CA544" s="67">
        <f t="shared" si="1161"/>
        <v>0</v>
      </c>
      <c r="CB544" s="67">
        <f t="shared" si="1162"/>
        <v>0</v>
      </c>
      <c r="CC544" s="53" cm="1">
        <f t="array" aca="1" ref="CC544" ca="1">BZ544*CELL("contents",$Q544)</f>
        <v>0</v>
      </c>
      <c r="CD544" s="53" cm="1">
        <f t="array" aca="1" ref="CD544" ca="1">CA544*CELL("contents",$Q544)</f>
        <v>0</v>
      </c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>
        <f t="shared" si="1244"/>
        <v>0</v>
      </c>
      <c r="CR544" s="51">
        <f t="shared" si="1245"/>
        <v>0</v>
      </c>
      <c r="CS544" s="66">
        <f t="shared" si="1259"/>
        <v>0</v>
      </c>
      <c r="CT544" s="66">
        <f t="shared" si="1262"/>
        <v>0</v>
      </c>
      <c r="CU544" s="66">
        <f t="shared" si="1263"/>
        <v>0</v>
      </c>
      <c r="CV544" s="66">
        <f t="shared" si="1264"/>
        <v>0</v>
      </c>
      <c r="CW544" s="66">
        <f t="shared" si="1265"/>
        <v>0</v>
      </c>
      <c r="CX544" s="66">
        <f t="shared" si="1266"/>
        <v>0</v>
      </c>
      <c r="CY544" s="66">
        <f t="shared" si="1267"/>
        <v>0</v>
      </c>
      <c r="CZ544" s="66">
        <f t="shared" si="1268"/>
        <v>0</v>
      </c>
      <c r="DA544" s="66">
        <f t="shared" si="1269"/>
        <v>0</v>
      </c>
      <c r="DB544" s="66">
        <f t="shared" si="1270"/>
        <v>0</v>
      </c>
      <c r="DC544" s="66">
        <f t="shared" si="1271"/>
        <v>0</v>
      </c>
      <c r="DD544" s="66">
        <f t="shared" si="1272"/>
        <v>0</v>
      </c>
      <c r="DE544" s="67">
        <f t="shared" si="1246"/>
        <v>0</v>
      </c>
      <c r="DF544" s="67">
        <f t="shared" si="1163"/>
        <v>0</v>
      </c>
      <c r="DG544" s="67">
        <f t="shared" si="1164"/>
        <v>0</v>
      </c>
      <c r="DH544" s="53" cm="1">
        <f t="array" aca="1" ref="DH544" ca="1">DE544*CELL("contents",$Q544)</f>
        <v>0</v>
      </c>
      <c r="DI544" s="53" cm="1">
        <f t="array" aca="1" ref="DI544" ca="1">DF544*CELL("contents",$Q544)</f>
        <v>0</v>
      </c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>
        <f t="shared" si="1247"/>
        <v>0</v>
      </c>
      <c r="DW544" s="51">
        <f t="shared" si="1248"/>
        <v>0</v>
      </c>
      <c r="DX544" s="66">
        <f t="shared" si="1215"/>
        <v>0</v>
      </c>
      <c r="DY544" s="66">
        <f t="shared" si="1216"/>
        <v>0</v>
      </c>
      <c r="DZ544" s="66">
        <f t="shared" si="1217"/>
        <v>0</v>
      </c>
      <c r="EA544" s="66">
        <f t="shared" si="1218"/>
        <v>0</v>
      </c>
      <c r="EB544" s="66">
        <f t="shared" si="1219"/>
        <v>0</v>
      </c>
      <c r="EC544" s="66">
        <f t="shared" si="1220"/>
        <v>0</v>
      </c>
      <c r="ED544" s="66">
        <f t="shared" si="1221"/>
        <v>0</v>
      </c>
      <c r="EE544" s="66">
        <f t="shared" si="1222"/>
        <v>0</v>
      </c>
      <c r="EF544" s="66">
        <f t="shared" si="1223"/>
        <v>0</v>
      </c>
      <c r="EG544" s="66">
        <f t="shared" si="1224"/>
        <v>0</v>
      </c>
      <c r="EH544" s="66">
        <f t="shared" si="1225"/>
        <v>0</v>
      </c>
      <c r="EI544" s="66">
        <f t="shared" si="1226"/>
        <v>0</v>
      </c>
      <c r="EJ544" s="67">
        <f t="shared" si="1249"/>
        <v>0</v>
      </c>
      <c r="EK544" s="67">
        <f t="shared" si="1165"/>
        <v>0</v>
      </c>
      <c r="EL544" s="67">
        <f t="shared" si="1166"/>
        <v>0</v>
      </c>
      <c r="EM544" s="53" cm="1">
        <f t="array" aca="1" ref="EM544" ca="1">EJ544*CELL("contents",$Q544)</f>
        <v>0</v>
      </c>
      <c r="EN544" s="53" cm="1">
        <f t="array" aca="1" ref="EN544" ca="1">EK544*CELL("contents",$Q544)</f>
        <v>0</v>
      </c>
      <c r="EO544" s="68">
        <f t="shared" si="1260"/>
        <v>5497.3044000000009</v>
      </c>
      <c r="EP544" s="2">
        <v>1</v>
      </c>
      <c r="EQ544" s="2">
        <f t="shared" ref="EQ544:ET544" si="1287">EP544*1.0215</f>
        <v>1.0215000000000001</v>
      </c>
      <c r="ER544" s="2">
        <f t="shared" si="1287"/>
        <v>1.0434622500000001</v>
      </c>
      <c r="ES544" s="2">
        <f t="shared" si="1287"/>
        <v>1.0658966883750003</v>
      </c>
      <c r="ET544" s="2">
        <f t="shared" si="1287"/>
        <v>1.0888134671750629</v>
      </c>
      <c r="EU544" s="69">
        <f t="shared" si="1228"/>
        <v>3546.6480000000001</v>
      </c>
      <c r="EV544" s="69">
        <f t="shared" si="1168"/>
        <v>0</v>
      </c>
      <c r="EW544" s="69">
        <f t="shared" si="1229"/>
        <v>0</v>
      </c>
      <c r="EX544" s="69">
        <f t="shared" si="1230"/>
        <v>0</v>
      </c>
      <c r="EY544" s="69">
        <f t="shared" si="1251"/>
        <v>0</v>
      </c>
      <c r="EZ544" s="69">
        <f t="shared" si="1251"/>
        <v>0</v>
      </c>
      <c r="FA544" s="69">
        <f t="shared" si="1251"/>
        <v>0</v>
      </c>
      <c r="FB544" s="69">
        <f t="shared" si="1251"/>
        <v>0</v>
      </c>
      <c r="FC544" t="s">
        <v>1539</v>
      </c>
    </row>
    <row r="545" spans="1:159" ht="25.5" x14ac:dyDescent="0.25">
      <c r="A545" s="2">
        <v>1.4</v>
      </c>
      <c r="B545" s="73" t="s">
        <v>1260</v>
      </c>
      <c r="C545" s="61" t="s">
        <v>1208</v>
      </c>
      <c r="D545" s="62" t="s">
        <v>1261</v>
      </c>
      <c r="E545" s="63" t="s">
        <v>1262</v>
      </c>
      <c r="F545" s="2" t="s">
        <v>1211</v>
      </c>
      <c r="G545" s="61" t="s">
        <v>151</v>
      </c>
      <c r="H545" s="64" t="s">
        <v>163</v>
      </c>
      <c r="I545" s="61" t="s">
        <v>159</v>
      </c>
      <c r="J545" s="65" t="s">
        <v>1139</v>
      </c>
      <c r="K545" s="75">
        <v>62</v>
      </c>
      <c r="L545" s="79">
        <v>62</v>
      </c>
      <c r="M545" s="57">
        <v>0</v>
      </c>
      <c r="N545" s="85">
        <v>0.55000000000000004</v>
      </c>
      <c r="O545" s="64" t="s">
        <v>155</v>
      </c>
      <c r="P545" s="2" t="s">
        <v>352</v>
      </c>
      <c r="Q545" s="200">
        <f>VLOOKUP(P545,Contingencies!$A$2:$D$7,4,FALSE)</f>
        <v>0.2</v>
      </c>
      <c r="R545" s="53">
        <f t="shared" si="1190"/>
        <v>628.26336000000015</v>
      </c>
      <c r="S545" s="67">
        <f t="shared" si="1231"/>
        <v>345.54484800000012</v>
      </c>
      <c r="T545" s="61"/>
      <c r="U545" s="2"/>
      <c r="V545" s="2"/>
      <c r="W545" s="2"/>
      <c r="X545" s="2"/>
      <c r="Y545" s="2"/>
      <c r="Z545" s="2"/>
      <c r="AA545" s="2"/>
      <c r="AB545" s="2"/>
      <c r="AC545" s="61">
        <v>16</v>
      </c>
      <c r="AD545" s="61">
        <v>16</v>
      </c>
      <c r="AE545" s="2"/>
      <c r="AF545" s="2"/>
      <c r="AG545" s="2">
        <f t="shared" si="1232"/>
        <v>32</v>
      </c>
      <c r="AH545" s="51">
        <f t="shared" si="1239"/>
        <v>0.21333333333333332</v>
      </c>
      <c r="AI545" s="66">
        <f t="shared" si="1191"/>
        <v>0</v>
      </c>
      <c r="AJ545" s="66">
        <f t="shared" si="1192"/>
        <v>0</v>
      </c>
      <c r="AK545" s="66">
        <f t="shared" si="1193"/>
        <v>0</v>
      </c>
      <c r="AL545" s="66">
        <f t="shared" si="1194"/>
        <v>0</v>
      </c>
      <c r="AM545" s="66">
        <f t="shared" si="1195"/>
        <v>0</v>
      </c>
      <c r="AN545" s="66">
        <f t="shared" si="1196"/>
        <v>0</v>
      </c>
      <c r="AO545" s="66">
        <f t="shared" si="1197"/>
        <v>0</v>
      </c>
      <c r="AP545" s="66">
        <f t="shared" si="1198"/>
        <v>0</v>
      </c>
      <c r="AQ545" s="66">
        <f t="shared" si="1199"/>
        <v>1013.3280000000001</v>
      </c>
      <c r="AR545" s="66">
        <f t="shared" si="1200"/>
        <v>1013.3280000000001</v>
      </c>
      <c r="AS545" s="66">
        <f t="shared" si="1201"/>
        <v>0</v>
      </c>
      <c r="AT545" s="66">
        <f t="shared" si="1202"/>
        <v>0</v>
      </c>
      <c r="AU545" s="67">
        <f t="shared" si="1240"/>
        <v>2026.6560000000002</v>
      </c>
      <c r="AV545" s="67">
        <f t="shared" si="1159"/>
        <v>1114.6608000000001</v>
      </c>
      <c r="AW545" s="67">
        <f t="shared" si="1160"/>
        <v>3141.3168000000005</v>
      </c>
      <c r="AX545" s="53" cm="1">
        <f t="array" aca="1" ref="AX545" ca="1">AU545*CELL("contents",$Q545)</f>
        <v>405.33120000000008</v>
      </c>
      <c r="AY545" s="53" cm="1">
        <f t="array" aca="1" ref="AY545" ca="1">AV545*CELL("contents",$Q545)</f>
        <v>222.93216000000004</v>
      </c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>
        <f t="shared" si="1241"/>
        <v>0</v>
      </c>
      <c r="BM545" s="51">
        <f t="shared" si="1242"/>
        <v>0</v>
      </c>
      <c r="BN545" s="66">
        <f t="shared" si="1203"/>
        <v>0</v>
      </c>
      <c r="BO545" s="66">
        <f t="shared" si="1204"/>
        <v>0</v>
      </c>
      <c r="BP545" s="66">
        <f t="shared" si="1205"/>
        <v>0</v>
      </c>
      <c r="BQ545" s="66">
        <f t="shared" si="1206"/>
        <v>0</v>
      </c>
      <c r="BR545" s="66">
        <f t="shared" si="1207"/>
        <v>0</v>
      </c>
      <c r="BS545" s="66">
        <f t="shared" si="1208"/>
        <v>0</v>
      </c>
      <c r="BT545" s="66">
        <f t="shared" si="1209"/>
        <v>0</v>
      </c>
      <c r="BU545" s="66">
        <f t="shared" si="1210"/>
        <v>0</v>
      </c>
      <c r="BV545" s="66">
        <f t="shared" si="1211"/>
        <v>0</v>
      </c>
      <c r="BW545" s="66">
        <f t="shared" si="1212"/>
        <v>0</v>
      </c>
      <c r="BX545" s="66">
        <f t="shared" si="1213"/>
        <v>0</v>
      </c>
      <c r="BY545" s="66">
        <f t="shared" si="1214"/>
        <v>0</v>
      </c>
      <c r="BZ545" s="67">
        <f t="shared" si="1243"/>
        <v>0</v>
      </c>
      <c r="CA545" s="67">
        <f t="shared" si="1161"/>
        <v>0</v>
      </c>
      <c r="CB545" s="67">
        <f t="shared" si="1162"/>
        <v>0</v>
      </c>
      <c r="CC545" s="53" cm="1">
        <f t="array" aca="1" ref="CC545" ca="1">BZ545*CELL("contents",$Q545)</f>
        <v>0</v>
      </c>
      <c r="CD545" s="53" cm="1">
        <f t="array" aca="1" ref="CD545" ca="1">CA545*CELL("contents",$Q545)</f>
        <v>0</v>
      </c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>
        <f t="shared" si="1244"/>
        <v>0</v>
      </c>
      <c r="CR545" s="51">
        <f t="shared" si="1245"/>
        <v>0</v>
      </c>
      <c r="CS545" s="66">
        <f t="shared" si="1259"/>
        <v>0</v>
      </c>
      <c r="CT545" s="66">
        <f t="shared" si="1262"/>
        <v>0</v>
      </c>
      <c r="CU545" s="66">
        <f t="shared" si="1263"/>
        <v>0</v>
      </c>
      <c r="CV545" s="66">
        <f t="shared" si="1264"/>
        <v>0</v>
      </c>
      <c r="CW545" s="66">
        <f t="shared" si="1265"/>
        <v>0</v>
      </c>
      <c r="CX545" s="66">
        <f t="shared" si="1266"/>
        <v>0</v>
      </c>
      <c r="CY545" s="66">
        <f t="shared" si="1267"/>
        <v>0</v>
      </c>
      <c r="CZ545" s="66">
        <f t="shared" si="1268"/>
        <v>0</v>
      </c>
      <c r="DA545" s="66">
        <f t="shared" si="1269"/>
        <v>0</v>
      </c>
      <c r="DB545" s="66">
        <f t="shared" si="1270"/>
        <v>0</v>
      </c>
      <c r="DC545" s="66">
        <f t="shared" si="1271"/>
        <v>0</v>
      </c>
      <c r="DD545" s="66">
        <f t="shared" si="1272"/>
        <v>0</v>
      </c>
      <c r="DE545" s="67">
        <f t="shared" si="1246"/>
        <v>0</v>
      </c>
      <c r="DF545" s="67">
        <f t="shared" si="1163"/>
        <v>0</v>
      </c>
      <c r="DG545" s="67">
        <f t="shared" si="1164"/>
        <v>0</v>
      </c>
      <c r="DH545" s="53" cm="1">
        <f t="array" aca="1" ref="DH545" ca="1">DE545*CELL("contents",$Q545)</f>
        <v>0</v>
      </c>
      <c r="DI545" s="53" cm="1">
        <f t="array" aca="1" ref="DI545" ca="1">DF545*CELL("contents",$Q545)</f>
        <v>0</v>
      </c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>
        <f t="shared" si="1247"/>
        <v>0</v>
      </c>
      <c r="DW545" s="51">
        <f t="shared" si="1248"/>
        <v>0</v>
      </c>
      <c r="DX545" s="66">
        <f t="shared" si="1215"/>
        <v>0</v>
      </c>
      <c r="DY545" s="66">
        <f t="shared" si="1216"/>
        <v>0</v>
      </c>
      <c r="DZ545" s="66">
        <f t="shared" si="1217"/>
        <v>0</v>
      </c>
      <c r="EA545" s="66">
        <f t="shared" si="1218"/>
        <v>0</v>
      </c>
      <c r="EB545" s="66">
        <f t="shared" si="1219"/>
        <v>0</v>
      </c>
      <c r="EC545" s="66">
        <f t="shared" si="1220"/>
        <v>0</v>
      </c>
      <c r="ED545" s="66">
        <f t="shared" si="1221"/>
        <v>0</v>
      </c>
      <c r="EE545" s="66">
        <f t="shared" si="1222"/>
        <v>0</v>
      </c>
      <c r="EF545" s="66">
        <f t="shared" si="1223"/>
        <v>0</v>
      </c>
      <c r="EG545" s="66">
        <f t="shared" si="1224"/>
        <v>0</v>
      </c>
      <c r="EH545" s="66">
        <f t="shared" si="1225"/>
        <v>0</v>
      </c>
      <c r="EI545" s="66">
        <f t="shared" si="1226"/>
        <v>0</v>
      </c>
      <c r="EJ545" s="67">
        <f t="shared" si="1249"/>
        <v>0</v>
      </c>
      <c r="EK545" s="67">
        <f t="shared" si="1165"/>
        <v>0</v>
      </c>
      <c r="EL545" s="67">
        <f t="shared" si="1166"/>
        <v>0</v>
      </c>
      <c r="EM545" s="53" cm="1">
        <f t="array" aca="1" ref="EM545" ca="1">EJ545*CELL("contents",$Q545)</f>
        <v>0</v>
      </c>
      <c r="EN545" s="53" cm="1">
        <f t="array" aca="1" ref="EN545" ca="1">EK545*CELL("contents",$Q545)</f>
        <v>0</v>
      </c>
      <c r="EO545" s="68">
        <f t="shared" si="1260"/>
        <v>3141.3168000000005</v>
      </c>
      <c r="EP545" s="2">
        <v>1</v>
      </c>
      <c r="EQ545" s="2">
        <f t="shared" ref="EQ545:ET545" si="1288">EP545*1.0215</f>
        <v>1.0215000000000001</v>
      </c>
      <c r="ER545" s="2">
        <f t="shared" si="1288"/>
        <v>1.0434622500000001</v>
      </c>
      <c r="ES545" s="2">
        <f t="shared" si="1288"/>
        <v>1.0658966883750003</v>
      </c>
      <c r="ET545" s="2">
        <f t="shared" si="1288"/>
        <v>1.0888134671750629</v>
      </c>
      <c r="EU545" s="69">
        <f t="shared" si="1228"/>
        <v>2026.6560000000002</v>
      </c>
      <c r="EV545" s="69">
        <f t="shared" si="1168"/>
        <v>0</v>
      </c>
      <c r="EW545" s="69">
        <f t="shared" si="1229"/>
        <v>0</v>
      </c>
      <c r="EX545" s="69">
        <f t="shared" si="1230"/>
        <v>0</v>
      </c>
      <c r="EY545" s="69">
        <f t="shared" si="1251"/>
        <v>0</v>
      </c>
      <c r="EZ545" s="69">
        <f t="shared" si="1251"/>
        <v>0</v>
      </c>
      <c r="FA545" s="69">
        <f t="shared" si="1251"/>
        <v>0</v>
      </c>
      <c r="FB545" s="69">
        <f t="shared" si="1251"/>
        <v>0</v>
      </c>
      <c r="FC545" t="s">
        <v>1539</v>
      </c>
    </row>
    <row r="546" spans="1:159" ht="25.5" x14ac:dyDescent="0.25">
      <c r="A546" s="2">
        <v>1.4</v>
      </c>
      <c r="B546" s="73" t="s">
        <v>1260</v>
      </c>
      <c r="C546" s="61" t="s">
        <v>1208</v>
      </c>
      <c r="D546" s="62" t="s">
        <v>1261</v>
      </c>
      <c r="E546" s="63" t="s">
        <v>1263</v>
      </c>
      <c r="F546" s="2"/>
      <c r="G546" s="61" t="s">
        <v>267</v>
      </c>
      <c r="H546" s="64" t="s">
        <v>267</v>
      </c>
      <c r="I546" s="61"/>
      <c r="J546" s="65" t="s">
        <v>154</v>
      </c>
      <c r="K546" s="75"/>
      <c r="L546" s="80">
        <v>1</v>
      </c>
      <c r="M546" s="57">
        <v>0</v>
      </c>
      <c r="N546" s="85">
        <v>0.55000000000000004</v>
      </c>
      <c r="O546" s="64" t="s">
        <v>155</v>
      </c>
      <c r="P546" s="2" t="s">
        <v>356</v>
      </c>
      <c r="Q546" s="200">
        <f>VLOOKUP(P546,Contingencies!$A$2:$D$7,4,FALSE)</f>
        <v>0.35</v>
      </c>
      <c r="R546" s="53">
        <f t="shared" ref="R546:R576" si="1289">Q546*EO546</f>
        <v>813.75</v>
      </c>
      <c r="S546" s="67">
        <f t="shared" si="1231"/>
        <v>447.56250000000006</v>
      </c>
      <c r="T546" s="61"/>
      <c r="U546" s="2"/>
      <c r="V546" s="2"/>
      <c r="W546" s="2"/>
      <c r="X546" s="2"/>
      <c r="Y546" s="2"/>
      <c r="Z546" s="2"/>
      <c r="AA546" s="2"/>
      <c r="AB546" s="2"/>
      <c r="AC546" s="61">
        <v>1500</v>
      </c>
      <c r="AD546" s="61"/>
      <c r="AE546" s="2"/>
      <c r="AF546" s="2"/>
      <c r="AG546" s="2">
        <f t="shared" si="1232"/>
        <v>0</v>
      </c>
      <c r="AH546" s="51">
        <f t="shared" si="1239"/>
        <v>0</v>
      </c>
      <c r="AI546" s="66">
        <f t="shared" si="1191"/>
        <v>0</v>
      </c>
      <c r="AJ546" s="66">
        <f t="shared" si="1192"/>
        <v>0</v>
      </c>
      <c r="AK546" s="66">
        <f t="shared" si="1193"/>
        <v>0</v>
      </c>
      <c r="AL546" s="66">
        <f t="shared" si="1194"/>
        <v>0</v>
      </c>
      <c r="AM546" s="66">
        <f t="shared" si="1195"/>
        <v>0</v>
      </c>
      <c r="AN546" s="66">
        <f t="shared" si="1196"/>
        <v>0</v>
      </c>
      <c r="AO546" s="66">
        <f t="shared" si="1197"/>
        <v>0</v>
      </c>
      <c r="AP546" s="66">
        <f t="shared" si="1198"/>
        <v>0</v>
      </c>
      <c r="AQ546" s="66">
        <f t="shared" si="1199"/>
        <v>1500</v>
      </c>
      <c r="AR546" s="66">
        <f t="shared" si="1200"/>
        <v>0</v>
      </c>
      <c r="AS546" s="66">
        <f t="shared" si="1201"/>
        <v>0</v>
      </c>
      <c r="AT546" s="66">
        <f t="shared" si="1202"/>
        <v>0</v>
      </c>
      <c r="AU546" s="67">
        <f t="shared" si="1240"/>
        <v>1500</v>
      </c>
      <c r="AV546" s="67">
        <f t="shared" si="1159"/>
        <v>825.00000000000011</v>
      </c>
      <c r="AW546" s="67">
        <f t="shared" si="1160"/>
        <v>2325</v>
      </c>
      <c r="AX546" s="53" cm="1">
        <f t="array" aca="1" ref="AX546" ca="1">AU546*CELL("contents",$Q546)</f>
        <v>525</v>
      </c>
      <c r="AY546" s="53" cm="1">
        <f t="array" aca="1" ref="AY546" ca="1">AV546*CELL("contents",$Q546)</f>
        <v>288.75</v>
      </c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>
        <f t="shared" si="1241"/>
        <v>0</v>
      </c>
      <c r="BM546" s="51">
        <f t="shared" si="1242"/>
        <v>0</v>
      </c>
      <c r="BN546" s="66">
        <f t="shared" si="1203"/>
        <v>0</v>
      </c>
      <c r="BO546" s="66">
        <f t="shared" si="1204"/>
        <v>0</v>
      </c>
      <c r="BP546" s="66">
        <f t="shared" si="1205"/>
        <v>0</v>
      </c>
      <c r="BQ546" s="66">
        <f t="shared" si="1206"/>
        <v>0</v>
      </c>
      <c r="BR546" s="66">
        <f t="shared" si="1207"/>
        <v>0</v>
      </c>
      <c r="BS546" s="66">
        <f t="shared" si="1208"/>
        <v>0</v>
      </c>
      <c r="BT546" s="66">
        <f t="shared" si="1209"/>
        <v>0</v>
      </c>
      <c r="BU546" s="66">
        <f t="shared" si="1210"/>
        <v>0</v>
      </c>
      <c r="BV546" s="66">
        <f t="shared" si="1211"/>
        <v>0</v>
      </c>
      <c r="BW546" s="66">
        <f t="shared" si="1212"/>
        <v>0</v>
      </c>
      <c r="BX546" s="66">
        <f t="shared" si="1213"/>
        <v>0</v>
      </c>
      <c r="BY546" s="66">
        <f t="shared" si="1214"/>
        <v>0</v>
      </c>
      <c r="BZ546" s="67">
        <f t="shared" si="1243"/>
        <v>0</v>
      </c>
      <c r="CA546" s="67">
        <f t="shared" si="1161"/>
        <v>0</v>
      </c>
      <c r="CB546" s="67">
        <f t="shared" si="1162"/>
        <v>0</v>
      </c>
      <c r="CC546" s="53" cm="1">
        <f t="array" aca="1" ref="CC546" ca="1">BZ546*CELL("contents",$Q546)</f>
        <v>0</v>
      </c>
      <c r="CD546" s="53" cm="1">
        <f t="array" aca="1" ref="CD546" ca="1">CA546*CELL("contents",$Q546)</f>
        <v>0</v>
      </c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>
        <f t="shared" si="1244"/>
        <v>0</v>
      </c>
      <c r="CR546" s="51">
        <f t="shared" si="1245"/>
        <v>0</v>
      </c>
      <c r="CS546" s="66">
        <f t="shared" si="1259"/>
        <v>0</v>
      </c>
      <c r="CT546" s="66">
        <f t="shared" si="1262"/>
        <v>0</v>
      </c>
      <c r="CU546" s="66">
        <f t="shared" si="1263"/>
        <v>0</v>
      </c>
      <c r="CV546" s="66">
        <f t="shared" si="1264"/>
        <v>0</v>
      </c>
      <c r="CW546" s="66">
        <f t="shared" si="1265"/>
        <v>0</v>
      </c>
      <c r="CX546" s="66">
        <f t="shared" si="1266"/>
        <v>0</v>
      </c>
      <c r="CY546" s="66">
        <f t="shared" si="1267"/>
        <v>0</v>
      </c>
      <c r="CZ546" s="66">
        <f t="shared" si="1268"/>
        <v>0</v>
      </c>
      <c r="DA546" s="66">
        <f t="shared" si="1269"/>
        <v>0</v>
      </c>
      <c r="DB546" s="66">
        <f t="shared" si="1270"/>
        <v>0</v>
      </c>
      <c r="DC546" s="66">
        <f t="shared" si="1271"/>
        <v>0</v>
      </c>
      <c r="DD546" s="66">
        <f t="shared" si="1272"/>
        <v>0</v>
      </c>
      <c r="DE546" s="67">
        <f t="shared" si="1246"/>
        <v>0</v>
      </c>
      <c r="DF546" s="67">
        <f t="shared" si="1163"/>
        <v>0</v>
      </c>
      <c r="DG546" s="67">
        <f t="shared" si="1164"/>
        <v>0</v>
      </c>
      <c r="DH546" s="53" cm="1">
        <f t="array" aca="1" ref="DH546" ca="1">DE546*CELL("contents",$Q546)</f>
        <v>0</v>
      </c>
      <c r="DI546" s="53" cm="1">
        <f t="array" aca="1" ref="DI546" ca="1">DF546*CELL("contents",$Q546)</f>
        <v>0</v>
      </c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>
        <f t="shared" si="1247"/>
        <v>0</v>
      </c>
      <c r="DW546" s="51">
        <f t="shared" si="1248"/>
        <v>0</v>
      </c>
      <c r="DX546" s="66">
        <f t="shared" si="1215"/>
        <v>0</v>
      </c>
      <c r="DY546" s="66">
        <f t="shared" si="1216"/>
        <v>0</v>
      </c>
      <c r="DZ546" s="66">
        <f t="shared" si="1217"/>
        <v>0</v>
      </c>
      <c r="EA546" s="66">
        <f t="shared" si="1218"/>
        <v>0</v>
      </c>
      <c r="EB546" s="66">
        <f t="shared" si="1219"/>
        <v>0</v>
      </c>
      <c r="EC546" s="66">
        <f t="shared" si="1220"/>
        <v>0</v>
      </c>
      <c r="ED546" s="66">
        <f t="shared" si="1221"/>
        <v>0</v>
      </c>
      <c r="EE546" s="66">
        <f t="shared" si="1222"/>
        <v>0</v>
      </c>
      <c r="EF546" s="66">
        <f t="shared" si="1223"/>
        <v>0</v>
      </c>
      <c r="EG546" s="66">
        <f t="shared" si="1224"/>
        <v>0</v>
      </c>
      <c r="EH546" s="66">
        <f t="shared" si="1225"/>
        <v>0</v>
      </c>
      <c r="EI546" s="66">
        <f t="shared" si="1226"/>
        <v>0</v>
      </c>
      <c r="EJ546" s="67">
        <f t="shared" si="1249"/>
        <v>0</v>
      </c>
      <c r="EK546" s="67">
        <f t="shared" si="1165"/>
        <v>0</v>
      </c>
      <c r="EL546" s="67">
        <f t="shared" si="1166"/>
        <v>0</v>
      </c>
      <c r="EM546" s="53" cm="1">
        <f t="array" aca="1" ref="EM546" ca="1">EJ546*CELL("contents",$Q546)</f>
        <v>0</v>
      </c>
      <c r="EN546" s="53" cm="1">
        <f t="array" aca="1" ref="EN546" ca="1">EK546*CELL("contents",$Q546)</f>
        <v>0</v>
      </c>
      <c r="EO546" s="68">
        <f t="shared" si="1260"/>
        <v>2325</v>
      </c>
      <c r="EP546" s="2">
        <v>1</v>
      </c>
      <c r="EQ546" s="2">
        <f t="shared" ref="EQ546:ET546" si="1290">EP546*1.0215</f>
        <v>1.0215000000000001</v>
      </c>
      <c r="ER546" s="2">
        <f t="shared" si="1290"/>
        <v>1.0434622500000001</v>
      </c>
      <c r="ES546" s="2">
        <f t="shared" si="1290"/>
        <v>1.0658966883750003</v>
      </c>
      <c r="ET546" s="2">
        <f t="shared" si="1290"/>
        <v>1.0888134671750629</v>
      </c>
      <c r="EU546" s="69">
        <f t="shared" si="1228"/>
        <v>0</v>
      </c>
      <c r="EV546" s="69">
        <f t="shared" si="1168"/>
        <v>0</v>
      </c>
      <c r="EW546" s="69">
        <f t="shared" si="1229"/>
        <v>0</v>
      </c>
      <c r="EX546" s="69">
        <f t="shared" si="1230"/>
        <v>0</v>
      </c>
      <c r="EY546" s="69">
        <f t="shared" si="1251"/>
        <v>0</v>
      </c>
      <c r="EZ546" s="69">
        <f t="shared" si="1251"/>
        <v>0</v>
      </c>
      <c r="FA546" s="69">
        <f t="shared" si="1251"/>
        <v>0</v>
      </c>
      <c r="FB546" s="69">
        <f t="shared" si="1251"/>
        <v>0</v>
      </c>
      <c r="FC546" t="s">
        <v>1539</v>
      </c>
    </row>
    <row r="547" spans="1:159" x14ac:dyDescent="0.25">
      <c r="A547" s="2">
        <v>1.4</v>
      </c>
      <c r="B547" s="73" t="s">
        <v>1264</v>
      </c>
      <c r="C547" s="61" t="s">
        <v>1208</v>
      </c>
      <c r="D547" s="62" t="s">
        <v>1265</v>
      </c>
      <c r="E547" s="63" t="s">
        <v>1251</v>
      </c>
      <c r="F547" s="2" t="s">
        <v>1211</v>
      </c>
      <c r="G547" s="61" t="s">
        <v>151</v>
      </c>
      <c r="H547" s="64" t="s">
        <v>152</v>
      </c>
      <c r="I547" s="61" t="s">
        <v>159</v>
      </c>
      <c r="J547" s="65" t="s">
        <v>1139</v>
      </c>
      <c r="K547" s="75">
        <v>62</v>
      </c>
      <c r="L547" s="79">
        <v>62</v>
      </c>
      <c r="M547" s="57">
        <v>0</v>
      </c>
      <c r="N547" s="85">
        <v>0.55000000000000004</v>
      </c>
      <c r="O547" s="64" t="s">
        <v>155</v>
      </c>
      <c r="P547" s="2" t="s">
        <v>156</v>
      </c>
      <c r="Q547" s="200">
        <f>VLOOKUP(P547,Contingencies!$A$2:$D$7,4,FALSE)</f>
        <v>0.09</v>
      </c>
      <c r="R547" s="53">
        <f t="shared" si="1289"/>
        <v>568.47624800400001</v>
      </c>
      <c r="S547" s="67">
        <f t="shared" si="1231"/>
        <v>312.66193640220001</v>
      </c>
      <c r="T547" s="61"/>
      <c r="U547" s="2"/>
      <c r="V547" s="2"/>
      <c r="W547" s="2"/>
      <c r="X547" s="2"/>
      <c r="Y547" s="2"/>
      <c r="Z547" s="2"/>
      <c r="AA547" s="2"/>
      <c r="AB547" s="2"/>
      <c r="AC547" s="61"/>
      <c r="AD547" s="61">
        <v>16</v>
      </c>
      <c r="AE547" s="61">
        <v>16</v>
      </c>
      <c r="AF547" s="61">
        <v>16</v>
      </c>
      <c r="AG547" s="2">
        <f t="shared" si="1232"/>
        <v>48</v>
      </c>
      <c r="AH547" s="51">
        <f t="shared" si="1239"/>
        <v>0.32</v>
      </c>
      <c r="AI547" s="66">
        <f t="shared" si="1191"/>
        <v>0</v>
      </c>
      <c r="AJ547" s="66">
        <f t="shared" si="1192"/>
        <v>0</v>
      </c>
      <c r="AK547" s="66">
        <f t="shared" si="1193"/>
        <v>0</v>
      </c>
      <c r="AL547" s="66">
        <f t="shared" si="1194"/>
        <v>0</v>
      </c>
      <c r="AM547" s="66">
        <f t="shared" si="1195"/>
        <v>0</v>
      </c>
      <c r="AN547" s="66">
        <f t="shared" si="1196"/>
        <v>0</v>
      </c>
      <c r="AO547" s="66">
        <f t="shared" si="1197"/>
        <v>0</v>
      </c>
      <c r="AP547" s="66">
        <f t="shared" si="1198"/>
        <v>0</v>
      </c>
      <c r="AQ547" s="66">
        <f t="shared" si="1199"/>
        <v>0</v>
      </c>
      <c r="AR547" s="66">
        <f t="shared" si="1200"/>
        <v>1013.3280000000001</v>
      </c>
      <c r="AS547" s="66">
        <f t="shared" si="1201"/>
        <v>1013.3280000000001</v>
      </c>
      <c r="AT547" s="66">
        <f t="shared" si="1202"/>
        <v>1013.3280000000001</v>
      </c>
      <c r="AU547" s="67">
        <f t="shared" si="1240"/>
        <v>3039.9840000000004</v>
      </c>
      <c r="AV547" s="67">
        <f t="shared" si="1159"/>
        <v>1671.9912000000004</v>
      </c>
      <c r="AW547" s="67">
        <f t="shared" si="1160"/>
        <v>4711.9752000000008</v>
      </c>
      <c r="AX547" s="53" cm="1">
        <f t="array" aca="1" ref="AX547" ca="1">AU547*CELL("contents",$Q547)</f>
        <v>273.59856000000002</v>
      </c>
      <c r="AY547" s="53" cm="1">
        <f t="array" aca="1" ref="AY547" ca="1">AV547*CELL("contents",$Q547)</f>
        <v>150.47920800000003</v>
      </c>
      <c r="AZ547" s="61">
        <v>16</v>
      </c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>
        <f t="shared" si="1241"/>
        <v>16</v>
      </c>
      <c r="BM547" s="51">
        <f t="shared" si="1242"/>
        <v>0.10666666666666666</v>
      </c>
      <c r="BN547" s="66">
        <f t="shared" si="1203"/>
        <v>1035.1145520000002</v>
      </c>
      <c r="BO547" s="66">
        <f t="shared" si="1204"/>
        <v>0</v>
      </c>
      <c r="BP547" s="66">
        <f t="shared" si="1205"/>
        <v>0</v>
      </c>
      <c r="BQ547" s="66">
        <f t="shared" si="1206"/>
        <v>0</v>
      </c>
      <c r="BR547" s="66">
        <f t="shared" si="1207"/>
        <v>0</v>
      </c>
      <c r="BS547" s="66">
        <f t="shared" si="1208"/>
        <v>0</v>
      </c>
      <c r="BT547" s="66">
        <f t="shared" si="1209"/>
        <v>0</v>
      </c>
      <c r="BU547" s="66">
        <f t="shared" si="1210"/>
        <v>0</v>
      </c>
      <c r="BV547" s="66">
        <f t="shared" si="1211"/>
        <v>0</v>
      </c>
      <c r="BW547" s="66">
        <f t="shared" si="1212"/>
        <v>0</v>
      </c>
      <c r="BX547" s="66">
        <f t="shared" si="1213"/>
        <v>0</v>
      </c>
      <c r="BY547" s="66">
        <f t="shared" si="1214"/>
        <v>0</v>
      </c>
      <c r="BZ547" s="67">
        <f t="shared" si="1243"/>
        <v>1035.1145520000002</v>
      </c>
      <c r="CA547" s="67">
        <f t="shared" si="1161"/>
        <v>569.31300360000023</v>
      </c>
      <c r="CB547" s="67">
        <f t="shared" si="1162"/>
        <v>1604.4275556000005</v>
      </c>
      <c r="CC547" s="53" cm="1">
        <f t="array" aca="1" ref="CC547" ca="1">BZ547*CELL("contents",$Q547)</f>
        <v>93.160309680000012</v>
      </c>
      <c r="CD547" s="53" cm="1">
        <f t="array" aca="1" ref="CD547" ca="1">CA547*CELL("contents",$Q547)</f>
        <v>51.238170324000016</v>
      </c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>
        <f t="shared" si="1244"/>
        <v>0</v>
      </c>
      <c r="CR547" s="51">
        <f t="shared" si="1245"/>
        <v>0</v>
      </c>
      <c r="CS547" s="66">
        <f t="shared" si="1259"/>
        <v>0</v>
      </c>
      <c r="CT547" s="66">
        <f t="shared" si="1262"/>
        <v>0</v>
      </c>
      <c r="CU547" s="66">
        <f t="shared" si="1263"/>
        <v>0</v>
      </c>
      <c r="CV547" s="66">
        <f t="shared" si="1264"/>
        <v>0</v>
      </c>
      <c r="CW547" s="66">
        <f t="shared" si="1265"/>
        <v>0</v>
      </c>
      <c r="CX547" s="66">
        <f t="shared" si="1266"/>
        <v>0</v>
      </c>
      <c r="CY547" s="66">
        <f t="shared" si="1267"/>
        <v>0</v>
      </c>
      <c r="CZ547" s="66">
        <f t="shared" si="1268"/>
        <v>0</v>
      </c>
      <c r="DA547" s="66">
        <f t="shared" si="1269"/>
        <v>0</v>
      </c>
      <c r="DB547" s="66">
        <f t="shared" si="1270"/>
        <v>0</v>
      </c>
      <c r="DC547" s="66">
        <f t="shared" si="1271"/>
        <v>0</v>
      </c>
      <c r="DD547" s="66">
        <f t="shared" si="1272"/>
        <v>0</v>
      </c>
      <c r="DE547" s="67">
        <f t="shared" si="1246"/>
        <v>0</v>
      </c>
      <c r="DF547" s="67">
        <f t="shared" si="1163"/>
        <v>0</v>
      </c>
      <c r="DG547" s="67">
        <f t="shared" si="1164"/>
        <v>0</v>
      </c>
      <c r="DH547" s="53" cm="1">
        <f t="array" aca="1" ref="DH547" ca="1">DE547*CELL("contents",$Q547)</f>
        <v>0</v>
      </c>
      <c r="DI547" s="53" cm="1">
        <f t="array" aca="1" ref="DI547" ca="1">DF547*CELL("contents",$Q547)</f>
        <v>0</v>
      </c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>
        <f t="shared" si="1247"/>
        <v>0</v>
      </c>
      <c r="DW547" s="51">
        <f t="shared" si="1248"/>
        <v>0</v>
      </c>
      <c r="DX547" s="66">
        <f t="shared" si="1215"/>
        <v>0</v>
      </c>
      <c r="DY547" s="66">
        <f t="shared" si="1216"/>
        <v>0</v>
      </c>
      <c r="DZ547" s="66">
        <f t="shared" si="1217"/>
        <v>0</v>
      </c>
      <c r="EA547" s="66">
        <f t="shared" si="1218"/>
        <v>0</v>
      </c>
      <c r="EB547" s="66">
        <f t="shared" si="1219"/>
        <v>0</v>
      </c>
      <c r="EC547" s="66">
        <f t="shared" si="1220"/>
        <v>0</v>
      </c>
      <c r="ED547" s="66">
        <f t="shared" si="1221"/>
        <v>0</v>
      </c>
      <c r="EE547" s="66">
        <f t="shared" si="1222"/>
        <v>0</v>
      </c>
      <c r="EF547" s="66">
        <f t="shared" si="1223"/>
        <v>0</v>
      </c>
      <c r="EG547" s="66">
        <f t="shared" si="1224"/>
        <v>0</v>
      </c>
      <c r="EH547" s="66">
        <f t="shared" si="1225"/>
        <v>0</v>
      </c>
      <c r="EI547" s="66">
        <f t="shared" si="1226"/>
        <v>0</v>
      </c>
      <c r="EJ547" s="67">
        <f t="shared" si="1249"/>
        <v>0</v>
      </c>
      <c r="EK547" s="67">
        <f t="shared" si="1165"/>
        <v>0</v>
      </c>
      <c r="EL547" s="67">
        <f t="shared" si="1166"/>
        <v>0</v>
      </c>
      <c r="EM547" s="53" cm="1">
        <f t="array" aca="1" ref="EM547" ca="1">EJ547*CELL("contents",$Q547)</f>
        <v>0</v>
      </c>
      <c r="EN547" s="53" cm="1">
        <f t="array" aca="1" ref="EN547" ca="1">EK547*CELL("contents",$Q547)</f>
        <v>0</v>
      </c>
      <c r="EO547" s="68">
        <f t="shared" si="1260"/>
        <v>6316.402755600001</v>
      </c>
      <c r="EP547" s="2">
        <v>1</v>
      </c>
      <c r="EQ547" s="2">
        <f t="shared" ref="EQ547:ET547" si="1291">EP547*1.0215</f>
        <v>1.0215000000000001</v>
      </c>
      <c r="ER547" s="2">
        <f t="shared" si="1291"/>
        <v>1.0434622500000001</v>
      </c>
      <c r="ES547" s="2">
        <f t="shared" si="1291"/>
        <v>1.0658966883750003</v>
      </c>
      <c r="ET547" s="2">
        <f t="shared" si="1291"/>
        <v>1.0888134671750629</v>
      </c>
      <c r="EU547" s="69">
        <f t="shared" si="1228"/>
        <v>3039.9840000000004</v>
      </c>
      <c r="EV547" s="69">
        <f t="shared" si="1168"/>
        <v>1035.1145520000002</v>
      </c>
      <c r="EW547" s="69">
        <f t="shared" si="1229"/>
        <v>0</v>
      </c>
      <c r="EX547" s="69">
        <f t="shared" si="1230"/>
        <v>0</v>
      </c>
      <c r="EY547" s="69">
        <f t="shared" si="1251"/>
        <v>0</v>
      </c>
      <c r="EZ547" s="69">
        <f t="shared" si="1251"/>
        <v>0</v>
      </c>
      <c r="FA547" s="69">
        <f t="shared" si="1251"/>
        <v>0</v>
      </c>
      <c r="FB547" s="69">
        <f t="shared" si="1251"/>
        <v>0</v>
      </c>
      <c r="FC547" t="s">
        <v>1539</v>
      </c>
    </row>
    <row r="548" spans="1:159" x14ac:dyDescent="0.25">
      <c r="A548" s="2">
        <v>1.4</v>
      </c>
      <c r="B548" s="73" t="s">
        <v>1264</v>
      </c>
      <c r="C548" s="61" t="s">
        <v>1208</v>
      </c>
      <c r="D548" s="62" t="s">
        <v>1265</v>
      </c>
      <c r="E548" s="63" t="s">
        <v>1251</v>
      </c>
      <c r="F548" s="2" t="s">
        <v>966</v>
      </c>
      <c r="G548" s="61" t="s">
        <v>257</v>
      </c>
      <c r="H548" s="64" t="s">
        <v>257</v>
      </c>
      <c r="I548" s="61"/>
      <c r="J548" s="65" t="s">
        <v>261</v>
      </c>
      <c r="K548" s="75"/>
      <c r="L548" s="80">
        <v>1</v>
      </c>
      <c r="M548" s="57">
        <v>0</v>
      </c>
      <c r="N548" s="85">
        <v>0.55000000000000004</v>
      </c>
      <c r="O548" s="64" t="s">
        <v>155</v>
      </c>
      <c r="P548" s="2" t="s">
        <v>156</v>
      </c>
      <c r="Q548" s="200">
        <f>VLOOKUP(P548,Contingencies!$A$2:$D$7,4,FALSE)</f>
        <v>0.09</v>
      </c>
      <c r="R548" s="53">
        <f t="shared" si="1289"/>
        <v>892.8</v>
      </c>
      <c r="S548" s="67">
        <f t="shared" si="1231"/>
        <v>491.04</v>
      </c>
      <c r="T548" s="61"/>
      <c r="U548" s="2"/>
      <c r="V548" s="2"/>
      <c r="W548" s="2"/>
      <c r="X548" s="2"/>
      <c r="Y548" s="2"/>
      <c r="Z548" s="2"/>
      <c r="AA548" s="2"/>
      <c r="AB548" s="2"/>
      <c r="AC548" s="61"/>
      <c r="AD548" s="61"/>
      <c r="AE548" s="61"/>
      <c r="AF548" s="61">
        <v>6400</v>
      </c>
      <c r="AG548" s="2">
        <f t="shared" si="1232"/>
        <v>0</v>
      </c>
      <c r="AH548" s="51">
        <f t="shared" si="1239"/>
        <v>0</v>
      </c>
      <c r="AI548" s="66">
        <f t="shared" si="1191"/>
        <v>0</v>
      </c>
      <c r="AJ548" s="66">
        <f t="shared" si="1192"/>
        <v>0</v>
      </c>
      <c r="AK548" s="66">
        <f t="shared" si="1193"/>
        <v>0</v>
      </c>
      <c r="AL548" s="66">
        <f t="shared" si="1194"/>
        <v>0</v>
      </c>
      <c r="AM548" s="66">
        <f t="shared" si="1195"/>
        <v>0</v>
      </c>
      <c r="AN548" s="66">
        <f t="shared" si="1196"/>
        <v>0</v>
      </c>
      <c r="AO548" s="66">
        <f t="shared" si="1197"/>
        <v>0</v>
      </c>
      <c r="AP548" s="66">
        <f t="shared" si="1198"/>
        <v>0</v>
      </c>
      <c r="AQ548" s="66">
        <f t="shared" si="1199"/>
        <v>0</v>
      </c>
      <c r="AR548" s="66">
        <f t="shared" si="1200"/>
        <v>0</v>
      </c>
      <c r="AS548" s="66">
        <f t="shared" si="1201"/>
        <v>0</v>
      </c>
      <c r="AT548" s="66">
        <f t="shared" si="1202"/>
        <v>6400</v>
      </c>
      <c r="AU548" s="67">
        <f t="shared" si="1240"/>
        <v>6400</v>
      </c>
      <c r="AV548" s="67">
        <f t="shared" si="1159"/>
        <v>3520.0000000000005</v>
      </c>
      <c r="AW548" s="67">
        <f t="shared" si="1160"/>
        <v>9920</v>
      </c>
      <c r="AX548" s="53" cm="1">
        <f t="array" aca="1" ref="AX548" ca="1">AU548*CELL("contents",$Q548)</f>
        <v>576</v>
      </c>
      <c r="AY548" s="53" cm="1">
        <f t="array" aca="1" ref="AY548" ca="1">AV548*CELL("contents",$Q548)</f>
        <v>316.8</v>
      </c>
      <c r="AZ548" s="61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>
        <f t="shared" si="1241"/>
        <v>0</v>
      </c>
      <c r="BM548" s="51">
        <f t="shared" si="1242"/>
        <v>0</v>
      </c>
      <c r="BN548" s="66">
        <f t="shared" si="1203"/>
        <v>0</v>
      </c>
      <c r="BO548" s="66">
        <f t="shared" si="1204"/>
        <v>0</v>
      </c>
      <c r="BP548" s="66">
        <f t="shared" si="1205"/>
        <v>0</v>
      </c>
      <c r="BQ548" s="66">
        <f t="shared" si="1206"/>
        <v>0</v>
      </c>
      <c r="BR548" s="66">
        <f t="shared" si="1207"/>
        <v>0</v>
      </c>
      <c r="BS548" s="66">
        <f t="shared" si="1208"/>
        <v>0</v>
      </c>
      <c r="BT548" s="66">
        <f t="shared" si="1209"/>
        <v>0</v>
      </c>
      <c r="BU548" s="66">
        <f t="shared" si="1210"/>
        <v>0</v>
      </c>
      <c r="BV548" s="66">
        <f t="shared" si="1211"/>
        <v>0</v>
      </c>
      <c r="BW548" s="66">
        <f t="shared" si="1212"/>
        <v>0</v>
      </c>
      <c r="BX548" s="66">
        <f t="shared" si="1213"/>
        <v>0</v>
      </c>
      <c r="BY548" s="66">
        <f t="shared" si="1214"/>
        <v>0</v>
      </c>
      <c r="BZ548" s="67">
        <f t="shared" si="1243"/>
        <v>0</v>
      </c>
      <c r="CA548" s="67">
        <f t="shared" si="1161"/>
        <v>0</v>
      </c>
      <c r="CB548" s="67">
        <f t="shared" si="1162"/>
        <v>0</v>
      </c>
      <c r="CC548" s="53" cm="1">
        <f t="array" aca="1" ref="CC548" ca="1">BZ548*CELL("contents",$Q548)</f>
        <v>0</v>
      </c>
      <c r="CD548" s="53" cm="1">
        <f t="array" aca="1" ref="CD548" ca="1">CA548*CELL("contents",$Q548)</f>
        <v>0</v>
      </c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>
        <f t="shared" si="1244"/>
        <v>0</v>
      </c>
      <c r="CR548" s="51">
        <f t="shared" si="1245"/>
        <v>0</v>
      </c>
      <c r="CS548" s="66">
        <f t="shared" si="1259"/>
        <v>0</v>
      </c>
      <c r="CT548" s="66">
        <f t="shared" si="1262"/>
        <v>0</v>
      </c>
      <c r="CU548" s="66">
        <f t="shared" si="1263"/>
        <v>0</v>
      </c>
      <c r="CV548" s="66">
        <f t="shared" si="1264"/>
        <v>0</v>
      </c>
      <c r="CW548" s="66">
        <f t="shared" si="1265"/>
        <v>0</v>
      </c>
      <c r="CX548" s="66">
        <f t="shared" si="1266"/>
        <v>0</v>
      </c>
      <c r="CY548" s="66">
        <f t="shared" si="1267"/>
        <v>0</v>
      </c>
      <c r="CZ548" s="66">
        <f t="shared" si="1268"/>
        <v>0</v>
      </c>
      <c r="DA548" s="66">
        <f t="shared" si="1269"/>
        <v>0</v>
      </c>
      <c r="DB548" s="66">
        <f t="shared" si="1270"/>
        <v>0</v>
      </c>
      <c r="DC548" s="66">
        <f t="shared" si="1271"/>
        <v>0</v>
      </c>
      <c r="DD548" s="66">
        <f t="shared" si="1272"/>
        <v>0</v>
      </c>
      <c r="DE548" s="67">
        <f t="shared" si="1246"/>
        <v>0</v>
      </c>
      <c r="DF548" s="67">
        <f t="shared" si="1163"/>
        <v>0</v>
      </c>
      <c r="DG548" s="67">
        <f t="shared" si="1164"/>
        <v>0</v>
      </c>
      <c r="DH548" s="53" cm="1">
        <f t="array" aca="1" ref="DH548" ca="1">DE548*CELL("contents",$Q548)</f>
        <v>0</v>
      </c>
      <c r="DI548" s="53" cm="1">
        <f t="array" aca="1" ref="DI548" ca="1">DF548*CELL("contents",$Q548)</f>
        <v>0</v>
      </c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>
        <f t="shared" si="1247"/>
        <v>0</v>
      </c>
      <c r="DW548" s="51">
        <f t="shared" si="1248"/>
        <v>0</v>
      </c>
      <c r="DX548" s="66">
        <f t="shared" si="1215"/>
        <v>0</v>
      </c>
      <c r="DY548" s="66">
        <f t="shared" si="1216"/>
        <v>0</v>
      </c>
      <c r="DZ548" s="66">
        <f t="shared" si="1217"/>
        <v>0</v>
      </c>
      <c r="EA548" s="66">
        <f t="shared" si="1218"/>
        <v>0</v>
      </c>
      <c r="EB548" s="66">
        <f t="shared" si="1219"/>
        <v>0</v>
      </c>
      <c r="EC548" s="66">
        <f t="shared" si="1220"/>
        <v>0</v>
      </c>
      <c r="ED548" s="66">
        <f t="shared" si="1221"/>
        <v>0</v>
      </c>
      <c r="EE548" s="66">
        <f t="shared" si="1222"/>
        <v>0</v>
      </c>
      <c r="EF548" s="66">
        <f t="shared" si="1223"/>
        <v>0</v>
      </c>
      <c r="EG548" s="66">
        <f t="shared" si="1224"/>
        <v>0</v>
      </c>
      <c r="EH548" s="66">
        <f t="shared" si="1225"/>
        <v>0</v>
      </c>
      <c r="EI548" s="66">
        <f t="shared" si="1226"/>
        <v>0</v>
      </c>
      <c r="EJ548" s="67">
        <f t="shared" si="1249"/>
        <v>0</v>
      </c>
      <c r="EK548" s="67">
        <f t="shared" si="1165"/>
        <v>0</v>
      </c>
      <c r="EL548" s="67">
        <f t="shared" si="1166"/>
        <v>0</v>
      </c>
      <c r="EM548" s="53" cm="1">
        <f t="array" aca="1" ref="EM548" ca="1">EJ548*CELL("contents",$Q548)</f>
        <v>0</v>
      </c>
      <c r="EN548" s="53" cm="1">
        <f t="array" aca="1" ref="EN548" ca="1">EK548*CELL("contents",$Q548)</f>
        <v>0</v>
      </c>
      <c r="EO548" s="68">
        <f t="shared" si="1260"/>
        <v>9920</v>
      </c>
      <c r="EP548" s="2">
        <v>1</v>
      </c>
      <c r="EQ548" s="2">
        <f t="shared" ref="EQ548:ET548" si="1292">EP548*1.0215</f>
        <v>1.0215000000000001</v>
      </c>
      <c r="ER548" s="2">
        <f t="shared" si="1292"/>
        <v>1.0434622500000001</v>
      </c>
      <c r="ES548" s="2">
        <f t="shared" si="1292"/>
        <v>1.0658966883750003</v>
      </c>
      <c r="ET548" s="2">
        <f t="shared" si="1292"/>
        <v>1.0888134671750629</v>
      </c>
      <c r="EU548" s="69">
        <f t="shared" si="1228"/>
        <v>0</v>
      </c>
      <c r="EV548" s="69">
        <f t="shared" si="1168"/>
        <v>0</v>
      </c>
      <c r="EW548" s="69">
        <f t="shared" si="1229"/>
        <v>0</v>
      </c>
      <c r="EX548" s="69">
        <f t="shared" si="1230"/>
        <v>0</v>
      </c>
      <c r="EY548" s="69">
        <f t="shared" si="1251"/>
        <v>0</v>
      </c>
      <c r="EZ548" s="69">
        <f t="shared" si="1251"/>
        <v>0</v>
      </c>
      <c r="FA548" s="69">
        <f t="shared" si="1251"/>
        <v>0</v>
      </c>
      <c r="FB548" s="69">
        <f t="shared" si="1251"/>
        <v>0</v>
      </c>
      <c r="FC548" t="s">
        <v>1539</v>
      </c>
    </row>
    <row r="549" spans="1:159" ht="25.5" x14ac:dyDescent="0.25">
      <c r="A549" s="2">
        <v>1.4</v>
      </c>
      <c r="B549" s="73" t="s">
        <v>1264</v>
      </c>
      <c r="C549" s="61" t="s">
        <v>1208</v>
      </c>
      <c r="D549" s="62" t="s">
        <v>1265</v>
      </c>
      <c r="E549" s="63" t="s">
        <v>1266</v>
      </c>
      <c r="F549" s="2"/>
      <c r="G549" s="61" t="s">
        <v>347</v>
      </c>
      <c r="H549" s="64" t="s">
        <v>347</v>
      </c>
      <c r="I549" s="61"/>
      <c r="J549" s="61" t="s">
        <v>1139</v>
      </c>
      <c r="K549" s="75"/>
      <c r="L549" s="80">
        <v>1</v>
      </c>
      <c r="M549" s="57">
        <v>0</v>
      </c>
      <c r="N549" s="85">
        <v>0.55000000000000004</v>
      </c>
      <c r="O549" s="64" t="s">
        <v>155</v>
      </c>
      <c r="P549" s="2" t="s">
        <v>352</v>
      </c>
      <c r="Q549" s="200">
        <f>VLOOKUP(P549,Contingencies!$A$2:$D$7,4,FALSE)</f>
        <v>0.2</v>
      </c>
      <c r="R549" s="53">
        <f t="shared" si="1289"/>
        <v>7700</v>
      </c>
      <c r="S549" s="67">
        <f t="shared" si="1231"/>
        <v>0</v>
      </c>
      <c r="T549" s="61"/>
      <c r="U549" s="2"/>
      <c r="V549" s="2"/>
      <c r="W549" s="2"/>
      <c r="X549" s="2"/>
      <c r="Y549" s="2">
        <v>38500</v>
      </c>
      <c r="Z549" s="2"/>
      <c r="AA549" s="2"/>
      <c r="AB549" s="2"/>
      <c r="AC549" s="61"/>
      <c r="AD549" s="61"/>
      <c r="AE549" s="61"/>
      <c r="AF549" s="61"/>
      <c r="AG549" s="2">
        <f t="shared" si="1232"/>
        <v>0</v>
      </c>
      <c r="AH549" s="51">
        <f t="shared" si="1239"/>
        <v>0</v>
      </c>
      <c r="AI549" s="66">
        <f t="shared" si="1191"/>
        <v>0</v>
      </c>
      <c r="AJ549" s="66">
        <f t="shared" si="1192"/>
        <v>0</v>
      </c>
      <c r="AK549" s="66">
        <f t="shared" si="1193"/>
        <v>0</v>
      </c>
      <c r="AL549" s="66">
        <f t="shared" si="1194"/>
        <v>0</v>
      </c>
      <c r="AM549" s="66">
        <f t="shared" si="1195"/>
        <v>38500</v>
      </c>
      <c r="AN549" s="66">
        <f t="shared" si="1196"/>
        <v>0</v>
      </c>
      <c r="AO549" s="66">
        <f t="shared" si="1197"/>
        <v>0</v>
      </c>
      <c r="AP549" s="66">
        <f t="shared" si="1198"/>
        <v>0</v>
      </c>
      <c r="AQ549" s="66">
        <f t="shared" si="1199"/>
        <v>0</v>
      </c>
      <c r="AR549" s="66">
        <f t="shared" si="1200"/>
        <v>0</v>
      </c>
      <c r="AS549" s="66">
        <f t="shared" si="1201"/>
        <v>0</v>
      </c>
      <c r="AT549" s="66">
        <f t="shared" si="1202"/>
        <v>0</v>
      </c>
      <c r="AU549" s="67">
        <f t="shared" si="1240"/>
        <v>38500</v>
      </c>
      <c r="AV549" s="67">
        <f t="shared" si="1159"/>
        <v>0</v>
      </c>
      <c r="AW549" s="67">
        <f t="shared" si="1160"/>
        <v>38500</v>
      </c>
      <c r="AX549" s="53" cm="1">
        <f t="array" aca="1" ref="AX549" ca="1">AU549*CELL("contents",$Q549)</f>
        <v>7700</v>
      </c>
      <c r="AY549" s="53" cm="1">
        <f t="array" aca="1" ref="AY549" ca="1">AV549*CELL("contents",$Q549)</f>
        <v>0</v>
      </c>
      <c r="AZ549" s="61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>
        <f t="shared" si="1241"/>
        <v>0</v>
      </c>
      <c r="BM549" s="51">
        <f t="shared" si="1242"/>
        <v>0</v>
      </c>
      <c r="BN549" s="66">
        <f t="shared" si="1203"/>
        <v>0</v>
      </c>
      <c r="BO549" s="66">
        <f t="shared" si="1204"/>
        <v>0</v>
      </c>
      <c r="BP549" s="66">
        <f t="shared" si="1205"/>
        <v>0</v>
      </c>
      <c r="BQ549" s="66">
        <f t="shared" si="1206"/>
        <v>0</v>
      </c>
      <c r="BR549" s="66">
        <f t="shared" si="1207"/>
        <v>0</v>
      </c>
      <c r="BS549" s="66">
        <f t="shared" si="1208"/>
        <v>0</v>
      </c>
      <c r="BT549" s="66">
        <f t="shared" si="1209"/>
        <v>0</v>
      </c>
      <c r="BU549" s="66">
        <f t="shared" si="1210"/>
        <v>0</v>
      </c>
      <c r="BV549" s="66">
        <f t="shared" si="1211"/>
        <v>0</v>
      </c>
      <c r="BW549" s="66">
        <f t="shared" si="1212"/>
        <v>0</v>
      </c>
      <c r="BX549" s="66">
        <f t="shared" si="1213"/>
        <v>0</v>
      </c>
      <c r="BY549" s="66">
        <f t="shared" si="1214"/>
        <v>0</v>
      </c>
      <c r="BZ549" s="67">
        <f t="shared" si="1243"/>
        <v>0</v>
      </c>
      <c r="CA549" s="67">
        <f t="shared" si="1161"/>
        <v>0</v>
      </c>
      <c r="CB549" s="67">
        <f t="shared" si="1162"/>
        <v>0</v>
      </c>
      <c r="CC549" s="53" cm="1">
        <f t="array" aca="1" ref="CC549" ca="1">BZ549*CELL("contents",$Q549)</f>
        <v>0</v>
      </c>
      <c r="CD549" s="53" cm="1">
        <f t="array" aca="1" ref="CD549" ca="1">CA549*CELL("contents",$Q549)</f>
        <v>0</v>
      </c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>
        <f t="shared" si="1244"/>
        <v>0</v>
      </c>
      <c r="CR549" s="51">
        <f t="shared" si="1245"/>
        <v>0</v>
      </c>
      <c r="CS549" s="66">
        <f t="shared" si="1259"/>
        <v>0</v>
      </c>
      <c r="CT549" s="66">
        <f t="shared" si="1262"/>
        <v>0</v>
      </c>
      <c r="CU549" s="66">
        <f t="shared" si="1263"/>
        <v>0</v>
      </c>
      <c r="CV549" s="66">
        <f t="shared" si="1264"/>
        <v>0</v>
      </c>
      <c r="CW549" s="66">
        <f t="shared" si="1265"/>
        <v>0</v>
      </c>
      <c r="CX549" s="66">
        <f t="shared" si="1266"/>
        <v>0</v>
      </c>
      <c r="CY549" s="66">
        <f t="shared" si="1267"/>
        <v>0</v>
      </c>
      <c r="CZ549" s="66">
        <f t="shared" si="1268"/>
        <v>0</v>
      </c>
      <c r="DA549" s="66">
        <f t="shared" si="1269"/>
        <v>0</v>
      </c>
      <c r="DB549" s="66">
        <f t="shared" si="1270"/>
        <v>0</v>
      </c>
      <c r="DC549" s="66">
        <f t="shared" si="1271"/>
        <v>0</v>
      </c>
      <c r="DD549" s="66">
        <f t="shared" si="1272"/>
        <v>0</v>
      </c>
      <c r="DE549" s="67">
        <f t="shared" si="1246"/>
        <v>0</v>
      </c>
      <c r="DF549" s="67">
        <f t="shared" si="1163"/>
        <v>0</v>
      </c>
      <c r="DG549" s="67">
        <f t="shared" si="1164"/>
        <v>0</v>
      </c>
      <c r="DH549" s="53" cm="1">
        <f t="array" aca="1" ref="DH549" ca="1">DE549*CELL("contents",$Q549)</f>
        <v>0</v>
      </c>
      <c r="DI549" s="53" cm="1">
        <f t="array" aca="1" ref="DI549" ca="1">DF549*CELL("contents",$Q549)</f>
        <v>0</v>
      </c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>
        <f t="shared" si="1247"/>
        <v>0</v>
      </c>
      <c r="DW549" s="51">
        <f t="shared" si="1248"/>
        <v>0</v>
      </c>
      <c r="DX549" s="66">
        <f t="shared" si="1215"/>
        <v>0</v>
      </c>
      <c r="DY549" s="66">
        <f t="shared" si="1216"/>
        <v>0</v>
      </c>
      <c r="DZ549" s="66">
        <f t="shared" si="1217"/>
        <v>0</v>
      </c>
      <c r="EA549" s="66">
        <f t="shared" si="1218"/>
        <v>0</v>
      </c>
      <c r="EB549" s="66">
        <f t="shared" si="1219"/>
        <v>0</v>
      </c>
      <c r="EC549" s="66">
        <f t="shared" si="1220"/>
        <v>0</v>
      </c>
      <c r="ED549" s="66">
        <f t="shared" si="1221"/>
        <v>0</v>
      </c>
      <c r="EE549" s="66">
        <f t="shared" si="1222"/>
        <v>0</v>
      </c>
      <c r="EF549" s="66">
        <f t="shared" si="1223"/>
        <v>0</v>
      </c>
      <c r="EG549" s="66">
        <f t="shared" si="1224"/>
        <v>0</v>
      </c>
      <c r="EH549" s="66">
        <f t="shared" si="1225"/>
        <v>0</v>
      </c>
      <c r="EI549" s="66">
        <f t="shared" si="1226"/>
        <v>0</v>
      </c>
      <c r="EJ549" s="67">
        <f t="shared" si="1249"/>
        <v>0</v>
      </c>
      <c r="EK549" s="67">
        <f t="shared" si="1165"/>
        <v>0</v>
      </c>
      <c r="EL549" s="67">
        <f t="shared" si="1166"/>
        <v>0</v>
      </c>
      <c r="EM549" s="53" cm="1">
        <f t="array" aca="1" ref="EM549" ca="1">EJ549*CELL("contents",$Q549)</f>
        <v>0</v>
      </c>
      <c r="EN549" s="53" cm="1">
        <f t="array" aca="1" ref="EN549" ca="1">EK549*CELL("contents",$Q549)</f>
        <v>0</v>
      </c>
      <c r="EO549" s="68">
        <f t="shared" si="1260"/>
        <v>38500</v>
      </c>
      <c r="EP549" s="2">
        <v>1</v>
      </c>
      <c r="EQ549" s="2">
        <f t="shared" ref="EQ549:ET549" si="1293">EP549*1.0215</f>
        <v>1.0215000000000001</v>
      </c>
      <c r="ER549" s="2">
        <f t="shared" si="1293"/>
        <v>1.0434622500000001</v>
      </c>
      <c r="ES549" s="2">
        <f t="shared" si="1293"/>
        <v>1.0658966883750003</v>
      </c>
      <c r="ET549" s="2">
        <f t="shared" si="1293"/>
        <v>1.0888134671750629</v>
      </c>
      <c r="EU549" s="69">
        <f t="shared" si="1228"/>
        <v>0</v>
      </c>
      <c r="EV549" s="69">
        <f t="shared" si="1168"/>
        <v>0</v>
      </c>
      <c r="EW549" s="69">
        <f t="shared" si="1229"/>
        <v>0</v>
      </c>
      <c r="EX549" s="69">
        <f t="shared" si="1230"/>
        <v>0</v>
      </c>
      <c r="EY549" s="69">
        <f t="shared" si="1251"/>
        <v>0</v>
      </c>
      <c r="EZ549" s="69">
        <f t="shared" si="1251"/>
        <v>0</v>
      </c>
      <c r="FA549" s="69">
        <f t="shared" si="1251"/>
        <v>0</v>
      </c>
      <c r="FB549" s="69">
        <f t="shared" si="1251"/>
        <v>0</v>
      </c>
      <c r="FC549" t="s">
        <v>1539</v>
      </c>
    </row>
    <row r="550" spans="1:159" x14ac:dyDescent="0.25">
      <c r="A550" s="2">
        <v>1.4</v>
      </c>
      <c r="B550" s="73" t="s">
        <v>1264</v>
      </c>
      <c r="C550" s="61" t="s">
        <v>1208</v>
      </c>
      <c r="D550" s="62" t="s">
        <v>1265</v>
      </c>
      <c r="E550" s="63" t="s">
        <v>1267</v>
      </c>
      <c r="F550" s="2"/>
      <c r="G550" s="61" t="s">
        <v>347</v>
      </c>
      <c r="H550" s="64" t="s">
        <v>347</v>
      </c>
      <c r="I550" s="61"/>
      <c r="J550" s="61" t="s">
        <v>1139</v>
      </c>
      <c r="K550" s="75"/>
      <c r="L550" s="80">
        <v>1</v>
      </c>
      <c r="M550" s="57">
        <v>0</v>
      </c>
      <c r="N550" s="85">
        <v>0.55000000000000004</v>
      </c>
      <c r="O550" s="64" t="s">
        <v>155</v>
      </c>
      <c r="P550" s="2" t="s">
        <v>356</v>
      </c>
      <c r="Q550" s="200">
        <f>VLOOKUP(P550,Contingencies!$A$2:$D$7,4,FALSE)</f>
        <v>0.35</v>
      </c>
      <c r="R550" s="53">
        <f t="shared" si="1289"/>
        <v>23919</v>
      </c>
      <c r="S550" s="67">
        <f t="shared" si="1231"/>
        <v>0</v>
      </c>
      <c r="T550" s="61" t="s">
        <v>1268</v>
      </c>
      <c r="U550" s="2"/>
      <c r="V550" s="2"/>
      <c r="W550" s="2"/>
      <c r="X550" s="2"/>
      <c r="Y550" s="2">
        <v>68340</v>
      </c>
      <c r="Z550" s="2"/>
      <c r="AA550" s="2"/>
      <c r="AB550" s="2"/>
      <c r="AC550" s="61"/>
      <c r="AD550" s="61"/>
      <c r="AE550" s="61"/>
      <c r="AF550" s="61"/>
      <c r="AG550" s="2">
        <f t="shared" si="1232"/>
        <v>0</v>
      </c>
      <c r="AH550" s="51">
        <f t="shared" si="1239"/>
        <v>0</v>
      </c>
      <c r="AI550" s="66">
        <f t="shared" si="1191"/>
        <v>0</v>
      </c>
      <c r="AJ550" s="66">
        <f t="shared" si="1192"/>
        <v>0</v>
      </c>
      <c r="AK550" s="66">
        <f t="shared" si="1193"/>
        <v>0</v>
      </c>
      <c r="AL550" s="66">
        <f t="shared" si="1194"/>
        <v>0</v>
      </c>
      <c r="AM550" s="66">
        <f t="shared" si="1195"/>
        <v>68340</v>
      </c>
      <c r="AN550" s="66">
        <f t="shared" si="1196"/>
        <v>0</v>
      </c>
      <c r="AO550" s="66">
        <f t="shared" si="1197"/>
        <v>0</v>
      </c>
      <c r="AP550" s="66">
        <f t="shared" si="1198"/>
        <v>0</v>
      </c>
      <c r="AQ550" s="66">
        <f t="shared" si="1199"/>
        <v>0</v>
      </c>
      <c r="AR550" s="66">
        <f t="shared" si="1200"/>
        <v>0</v>
      </c>
      <c r="AS550" s="66">
        <f t="shared" si="1201"/>
        <v>0</v>
      </c>
      <c r="AT550" s="66">
        <f t="shared" si="1202"/>
        <v>0</v>
      </c>
      <c r="AU550" s="67">
        <f t="shared" si="1240"/>
        <v>68340</v>
      </c>
      <c r="AV550" s="67">
        <f t="shared" si="1159"/>
        <v>0</v>
      </c>
      <c r="AW550" s="67">
        <f t="shared" si="1160"/>
        <v>68340</v>
      </c>
      <c r="AX550" s="53" cm="1">
        <f t="array" aca="1" ref="AX550" ca="1">AU550*CELL("contents",$Q550)</f>
        <v>23919</v>
      </c>
      <c r="AY550" s="53" cm="1">
        <f t="array" aca="1" ref="AY550" ca="1">AV550*CELL("contents",$Q550)</f>
        <v>0</v>
      </c>
      <c r="AZ550" s="61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>
        <f t="shared" si="1241"/>
        <v>0</v>
      </c>
      <c r="BM550" s="51">
        <f t="shared" si="1242"/>
        <v>0</v>
      </c>
      <c r="BN550" s="66">
        <f t="shared" si="1203"/>
        <v>0</v>
      </c>
      <c r="BO550" s="66">
        <f t="shared" si="1204"/>
        <v>0</v>
      </c>
      <c r="BP550" s="66">
        <f t="shared" si="1205"/>
        <v>0</v>
      </c>
      <c r="BQ550" s="66">
        <f t="shared" si="1206"/>
        <v>0</v>
      </c>
      <c r="BR550" s="66">
        <f t="shared" si="1207"/>
        <v>0</v>
      </c>
      <c r="BS550" s="66">
        <f t="shared" si="1208"/>
        <v>0</v>
      </c>
      <c r="BT550" s="66">
        <f t="shared" si="1209"/>
        <v>0</v>
      </c>
      <c r="BU550" s="66">
        <f t="shared" si="1210"/>
        <v>0</v>
      </c>
      <c r="BV550" s="66">
        <f t="shared" si="1211"/>
        <v>0</v>
      </c>
      <c r="BW550" s="66">
        <f t="shared" si="1212"/>
        <v>0</v>
      </c>
      <c r="BX550" s="66">
        <f t="shared" si="1213"/>
        <v>0</v>
      </c>
      <c r="BY550" s="66">
        <f t="shared" si="1214"/>
        <v>0</v>
      </c>
      <c r="BZ550" s="67">
        <f t="shared" si="1243"/>
        <v>0</v>
      </c>
      <c r="CA550" s="67">
        <f t="shared" si="1161"/>
        <v>0</v>
      </c>
      <c r="CB550" s="67">
        <f t="shared" si="1162"/>
        <v>0</v>
      </c>
      <c r="CC550" s="53" cm="1">
        <f t="array" aca="1" ref="CC550" ca="1">BZ550*CELL("contents",$Q550)</f>
        <v>0</v>
      </c>
      <c r="CD550" s="53" cm="1">
        <f t="array" aca="1" ref="CD550" ca="1">CA550*CELL("contents",$Q550)</f>
        <v>0</v>
      </c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>
        <f t="shared" si="1244"/>
        <v>0</v>
      </c>
      <c r="CR550" s="51">
        <f t="shared" si="1245"/>
        <v>0</v>
      </c>
      <c r="CS550" s="66">
        <f t="shared" si="1259"/>
        <v>0</v>
      </c>
      <c r="CT550" s="66">
        <f t="shared" si="1262"/>
        <v>0</v>
      </c>
      <c r="CU550" s="66">
        <f t="shared" si="1263"/>
        <v>0</v>
      </c>
      <c r="CV550" s="66">
        <f t="shared" si="1264"/>
        <v>0</v>
      </c>
      <c r="CW550" s="66">
        <f t="shared" si="1265"/>
        <v>0</v>
      </c>
      <c r="CX550" s="66">
        <f t="shared" si="1266"/>
        <v>0</v>
      </c>
      <c r="CY550" s="66">
        <f t="shared" si="1267"/>
        <v>0</v>
      </c>
      <c r="CZ550" s="66">
        <f t="shared" si="1268"/>
        <v>0</v>
      </c>
      <c r="DA550" s="66">
        <f t="shared" si="1269"/>
        <v>0</v>
      </c>
      <c r="DB550" s="66">
        <f t="shared" si="1270"/>
        <v>0</v>
      </c>
      <c r="DC550" s="66">
        <f t="shared" si="1271"/>
        <v>0</v>
      </c>
      <c r="DD550" s="66">
        <f t="shared" si="1272"/>
        <v>0</v>
      </c>
      <c r="DE550" s="67">
        <f t="shared" si="1246"/>
        <v>0</v>
      </c>
      <c r="DF550" s="67">
        <f t="shared" si="1163"/>
        <v>0</v>
      </c>
      <c r="DG550" s="67">
        <f t="shared" si="1164"/>
        <v>0</v>
      </c>
      <c r="DH550" s="53" cm="1">
        <f t="array" aca="1" ref="DH550" ca="1">DE550*CELL("contents",$Q550)</f>
        <v>0</v>
      </c>
      <c r="DI550" s="53" cm="1">
        <f t="array" aca="1" ref="DI550" ca="1">DF550*CELL("contents",$Q550)</f>
        <v>0</v>
      </c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>
        <f t="shared" si="1247"/>
        <v>0</v>
      </c>
      <c r="DW550" s="51">
        <f t="shared" si="1248"/>
        <v>0</v>
      </c>
      <c r="DX550" s="66">
        <f t="shared" si="1215"/>
        <v>0</v>
      </c>
      <c r="DY550" s="66">
        <f t="shared" si="1216"/>
        <v>0</v>
      </c>
      <c r="DZ550" s="66">
        <f t="shared" si="1217"/>
        <v>0</v>
      </c>
      <c r="EA550" s="66">
        <f t="shared" si="1218"/>
        <v>0</v>
      </c>
      <c r="EB550" s="66">
        <f t="shared" si="1219"/>
        <v>0</v>
      </c>
      <c r="EC550" s="66">
        <f t="shared" si="1220"/>
        <v>0</v>
      </c>
      <c r="ED550" s="66">
        <f t="shared" si="1221"/>
        <v>0</v>
      </c>
      <c r="EE550" s="66">
        <f t="shared" si="1222"/>
        <v>0</v>
      </c>
      <c r="EF550" s="66">
        <f t="shared" si="1223"/>
        <v>0</v>
      </c>
      <c r="EG550" s="66">
        <f t="shared" si="1224"/>
        <v>0</v>
      </c>
      <c r="EH550" s="66">
        <f t="shared" si="1225"/>
        <v>0</v>
      </c>
      <c r="EI550" s="66">
        <f t="shared" si="1226"/>
        <v>0</v>
      </c>
      <c r="EJ550" s="67">
        <f t="shared" si="1249"/>
        <v>0</v>
      </c>
      <c r="EK550" s="67">
        <f t="shared" si="1165"/>
        <v>0</v>
      </c>
      <c r="EL550" s="67">
        <f t="shared" si="1166"/>
        <v>0</v>
      </c>
      <c r="EM550" s="53" cm="1">
        <f t="array" aca="1" ref="EM550" ca="1">EJ550*CELL("contents",$Q550)</f>
        <v>0</v>
      </c>
      <c r="EN550" s="53" cm="1">
        <f t="array" aca="1" ref="EN550" ca="1">EK550*CELL("contents",$Q550)</f>
        <v>0</v>
      </c>
      <c r="EO550" s="68">
        <f t="shared" si="1260"/>
        <v>68340</v>
      </c>
      <c r="EP550" s="2">
        <v>1</v>
      </c>
      <c r="EQ550" s="2">
        <f t="shared" ref="EQ550:ET550" si="1294">EP550*1.0215</f>
        <v>1.0215000000000001</v>
      </c>
      <c r="ER550" s="2">
        <f t="shared" si="1294"/>
        <v>1.0434622500000001</v>
      </c>
      <c r="ES550" s="2">
        <f t="shared" si="1294"/>
        <v>1.0658966883750003</v>
      </c>
      <c r="ET550" s="2">
        <f t="shared" si="1294"/>
        <v>1.0888134671750629</v>
      </c>
      <c r="EU550" s="69">
        <f t="shared" si="1228"/>
        <v>0</v>
      </c>
      <c r="EV550" s="69">
        <f t="shared" si="1168"/>
        <v>0</v>
      </c>
      <c r="EW550" s="69">
        <f t="shared" si="1229"/>
        <v>0</v>
      </c>
      <c r="EX550" s="69">
        <f t="shared" si="1230"/>
        <v>0</v>
      </c>
      <c r="EY550" s="69">
        <f t="shared" si="1251"/>
        <v>0</v>
      </c>
      <c r="EZ550" s="69">
        <f t="shared" si="1251"/>
        <v>0</v>
      </c>
      <c r="FA550" s="69">
        <f t="shared" si="1251"/>
        <v>0</v>
      </c>
      <c r="FB550" s="69">
        <f t="shared" si="1251"/>
        <v>0</v>
      </c>
      <c r="FC550" t="s">
        <v>1539</v>
      </c>
    </row>
    <row r="551" spans="1:159" x14ac:dyDescent="0.25">
      <c r="A551" s="2">
        <v>1.4</v>
      </c>
      <c r="B551" s="73" t="s">
        <v>1264</v>
      </c>
      <c r="C551" s="61" t="s">
        <v>1208</v>
      </c>
      <c r="D551" s="62" t="s">
        <v>1265</v>
      </c>
      <c r="E551" s="63" t="s">
        <v>1269</v>
      </c>
      <c r="F551" s="2"/>
      <c r="G551" s="61" t="s">
        <v>347</v>
      </c>
      <c r="H551" s="64" t="s">
        <v>347</v>
      </c>
      <c r="I551" s="61"/>
      <c r="J551" s="61" t="s">
        <v>154</v>
      </c>
      <c r="K551" s="75"/>
      <c r="L551" s="80">
        <v>1</v>
      </c>
      <c r="M551" s="57">
        <v>0</v>
      </c>
      <c r="N551" s="85">
        <v>0.55000000000000004</v>
      </c>
      <c r="O551" s="64" t="s">
        <v>155</v>
      </c>
      <c r="P551" s="2" t="s">
        <v>356</v>
      </c>
      <c r="Q551" s="200">
        <f>VLOOKUP(P551,Contingencies!$A$2:$D$7,4,FALSE)</f>
        <v>0.35</v>
      </c>
      <c r="R551" s="53">
        <f t="shared" si="1289"/>
        <v>15749.999999999998</v>
      </c>
      <c r="S551" s="67">
        <f t="shared" si="1231"/>
        <v>0</v>
      </c>
      <c r="T551" s="61"/>
      <c r="U551" s="2"/>
      <c r="V551" s="2"/>
      <c r="W551" s="2"/>
      <c r="X551" s="2"/>
      <c r="Y551" s="2"/>
      <c r="Z551" s="2"/>
      <c r="AA551" s="2"/>
      <c r="AB551" s="2"/>
      <c r="AC551" s="61"/>
      <c r="AD551" s="61"/>
      <c r="AE551" s="61"/>
      <c r="AF551" s="61"/>
      <c r="AG551" s="2">
        <f t="shared" si="1232"/>
        <v>0</v>
      </c>
      <c r="AH551" s="51">
        <f t="shared" si="1239"/>
        <v>0</v>
      </c>
      <c r="AI551" s="66">
        <f t="shared" si="1191"/>
        <v>0</v>
      </c>
      <c r="AJ551" s="66">
        <f t="shared" si="1192"/>
        <v>0</v>
      </c>
      <c r="AK551" s="66">
        <f t="shared" si="1193"/>
        <v>0</v>
      </c>
      <c r="AL551" s="66">
        <f t="shared" si="1194"/>
        <v>0</v>
      </c>
      <c r="AM551" s="66">
        <f t="shared" si="1195"/>
        <v>0</v>
      </c>
      <c r="AN551" s="66">
        <f t="shared" si="1196"/>
        <v>0</v>
      </c>
      <c r="AO551" s="66">
        <f t="shared" si="1197"/>
        <v>0</v>
      </c>
      <c r="AP551" s="66">
        <f t="shared" si="1198"/>
        <v>0</v>
      </c>
      <c r="AQ551" s="66">
        <f t="shared" si="1199"/>
        <v>0</v>
      </c>
      <c r="AR551" s="66">
        <f t="shared" si="1200"/>
        <v>0</v>
      </c>
      <c r="AS551" s="66">
        <f t="shared" si="1201"/>
        <v>0</v>
      </c>
      <c r="AT551" s="66">
        <f t="shared" si="1202"/>
        <v>0</v>
      </c>
      <c r="AU551" s="67">
        <f t="shared" si="1240"/>
        <v>0</v>
      </c>
      <c r="AV551" s="67">
        <f t="shared" si="1159"/>
        <v>0</v>
      </c>
      <c r="AW551" s="67">
        <f t="shared" si="1160"/>
        <v>0</v>
      </c>
      <c r="AX551" s="53" cm="1">
        <f t="array" aca="1" ref="AX551" ca="1">AU551*CELL("contents",$Q551)</f>
        <v>0</v>
      </c>
      <c r="AY551" s="53" cm="1">
        <f t="array" aca="1" ref="AY551" ca="1">AV551*CELL("contents",$Q551)</f>
        <v>0</v>
      </c>
      <c r="AZ551" s="61">
        <v>45000</v>
      </c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>
        <f t="shared" si="1241"/>
        <v>0</v>
      </c>
      <c r="BM551" s="51">
        <f t="shared" si="1242"/>
        <v>0</v>
      </c>
      <c r="BN551" s="66">
        <f t="shared" si="1203"/>
        <v>45000</v>
      </c>
      <c r="BO551" s="66">
        <f t="shared" si="1204"/>
        <v>0</v>
      </c>
      <c r="BP551" s="66">
        <f t="shared" si="1205"/>
        <v>0</v>
      </c>
      <c r="BQ551" s="66">
        <f t="shared" si="1206"/>
        <v>0</v>
      </c>
      <c r="BR551" s="66">
        <f t="shared" si="1207"/>
        <v>0</v>
      </c>
      <c r="BS551" s="66">
        <f t="shared" si="1208"/>
        <v>0</v>
      </c>
      <c r="BT551" s="66">
        <f t="shared" si="1209"/>
        <v>0</v>
      </c>
      <c r="BU551" s="66">
        <f t="shared" si="1210"/>
        <v>0</v>
      </c>
      <c r="BV551" s="66">
        <f t="shared" si="1211"/>
        <v>0</v>
      </c>
      <c r="BW551" s="66">
        <f t="shared" si="1212"/>
        <v>0</v>
      </c>
      <c r="BX551" s="66">
        <f t="shared" si="1213"/>
        <v>0</v>
      </c>
      <c r="BY551" s="66">
        <f t="shared" si="1214"/>
        <v>0</v>
      </c>
      <c r="BZ551" s="67">
        <f t="shared" si="1243"/>
        <v>45000</v>
      </c>
      <c r="CA551" s="67">
        <f t="shared" si="1161"/>
        <v>0</v>
      </c>
      <c r="CB551" s="67">
        <f t="shared" si="1162"/>
        <v>45000</v>
      </c>
      <c r="CC551" s="53" cm="1">
        <f t="array" aca="1" ref="CC551" ca="1">BZ551*CELL("contents",$Q551)</f>
        <v>15749.999999999998</v>
      </c>
      <c r="CD551" s="53" cm="1">
        <f t="array" aca="1" ref="CD551" ca="1">CA551*CELL("contents",$Q551)</f>
        <v>0</v>
      </c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>
        <f t="shared" si="1244"/>
        <v>0</v>
      </c>
      <c r="CR551" s="51">
        <f t="shared" si="1245"/>
        <v>0</v>
      </c>
      <c r="CS551" s="66">
        <f t="shared" si="1259"/>
        <v>0</v>
      </c>
      <c r="CT551" s="66">
        <f t="shared" si="1262"/>
        <v>0</v>
      </c>
      <c r="CU551" s="66">
        <f t="shared" si="1263"/>
        <v>0</v>
      </c>
      <c r="CV551" s="66">
        <f t="shared" si="1264"/>
        <v>0</v>
      </c>
      <c r="CW551" s="66">
        <f t="shared" si="1265"/>
        <v>0</v>
      </c>
      <c r="CX551" s="66">
        <f t="shared" si="1266"/>
        <v>0</v>
      </c>
      <c r="CY551" s="66">
        <f t="shared" si="1267"/>
        <v>0</v>
      </c>
      <c r="CZ551" s="66">
        <f t="shared" si="1268"/>
        <v>0</v>
      </c>
      <c r="DA551" s="66">
        <f t="shared" si="1269"/>
        <v>0</v>
      </c>
      <c r="DB551" s="66">
        <f t="shared" si="1270"/>
        <v>0</v>
      </c>
      <c r="DC551" s="66">
        <f t="shared" si="1271"/>
        <v>0</v>
      </c>
      <c r="DD551" s="66">
        <f t="shared" si="1272"/>
        <v>0</v>
      </c>
      <c r="DE551" s="67">
        <f t="shared" si="1246"/>
        <v>0</v>
      </c>
      <c r="DF551" s="67">
        <f t="shared" si="1163"/>
        <v>0</v>
      </c>
      <c r="DG551" s="67">
        <f t="shared" si="1164"/>
        <v>0</v>
      </c>
      <c r="DH551" s="53" cm="1">
        <f t="array" aca="1" ref="DH551" ca="1">DE551*CELL("contents",$Q551)</f>
        <v>0</v>
      </c>
      <c r="DI551" s="53" cm="1">
        <f t="array" aca="1" ref="DI551" ca="1">DF551*CELL("contents",$Q551)</f>
        <v>0</v>
      </c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>
        <f t="shared" si="1247"/>
        <v>0</v>
      </c>
      <c r="DW551" s="51">
        <f t="shared" si="1248"/>
        <v>0</v>
      </c>
      <c r="DX551" s="66">
        <f t="shared" si="1215"/>
        <v>0</v>
      </c>
      <c r="DY551" s="66">
        <f t="shared" si="1216"/>
        <v>0</v>
      </c>
      <c r="DZ551" s="66">
        <f t="shared" si="1217"/>
        <v>0</v>
      </c>
      <c r="EA551" s="66">
        <f t="shared" si="1218"/>
        <v>0</v>
      </c>
      <c r="EB551" s="66">
        <f t="shared" si="1219"/>
        <v>0</v>
      </c>
      <c r="EC551" s="66">
        <f t="shared" si="1220"/>
        <v>0</v>
      </c>
      <c r="ED551" s="66">
        <f t="shared" si="1221"/>
        <v>0</v>
      </c>
      <c r="EE551" s="66">
        <f t="shared" si="1222"/>
        <v>0</v>
      </c>
      <c r="EF551" s="66">
        <f t="shared" si="1223"/>
        <v>0</v>
      </c>
      <c r="EG551" s="66">
        <f t="shared" si="1224"/>
        <v>0</v>
      </c>
      <c r="EH551" s="66">
        <f t="shared" si="1225"/>
        <v>0</v>
      </c>
      <c r="EI551" s="66">
        <f t="shared" si="1226"/>
        <v>0</v>
      </c>
      <c r="EJ551" s="67">
        <f t="shared" si="1249"/>
        <v>0</v>
      </c>
      <c r="EK551" s="67">
        <f t="shared" si="1165"/>
        <v>0</v>
      </c>
      <c r="EL551" s="67">
        <f t="shared" si="1166"/>
        <v>0</v>
      </c>
      <c r="EM551" s="53" cm="1">
        <f t="array" aca="1" ref="EM551" ca="1">EJ551*CELL("contents",$Q551)</f>
        <v>0</v>
      </c>
      <c r="EN551" s="53" cm="1">
        <f t="array" aca="1" ref="EN551" ca="1">EK551*CELL("contents",$Q551)</f>
        <v>0</v>
      </c>
      <c r="EO551" s="68">
        <f t="shared" si="1260"/>
        <v>45000</v>
      </c>
      <c r="EP551" s="2">
        <v>1</v>
      </c>
      <c r="EQ551" s="2">
        <f t="shared" ref="EQ551:ET551" si="1295">EP551*1.0215</f>
        <v>1.0215000000000001</v>
      </c>
      <c r="ER551" s="2">
        <f t="shared" si="1295"/>
        <v>1.0434622500000001</v>
      </c>
      <c r="ES551" s="2">
        <f t="shared" si="1295"/>
        <v>1.0658966883750003</v>
      </c>
      <c r="ET551" s="2">
        <f t="shared" si="1295"/>
        <v>1.0888134671750629</v>
      </c>
      <c r="EU551" s="69">
        <f t="shared" si="1228"/>
        <v>0</v>
      </c>
      <c r="EV551" s="69">
        <f t="shared" si="1168"/>
        <v>0</v>
      </c>
      <c r="EW551" s="69">
        <f t="shared" si="1229"/>
        <v>0</v>
      </c>
      <c r="EX551" s="69">
        <f t="shared" si="1230"/>
        <v>0</v>
      </c>
      <c r="EY551" s="69">
        <f t="shared" si="1251"/>
        <v>0</v>
      </c>
      <c r="EZ551" s="69">
        <f t="shared" si="1251"/>
        <v>0</v>
      </c>
      <c r="FA551" s="69">
        <f t="shared" si="1251"/>
        <v>0</v>
      </c>
      <c r="FB551" s="69">
        <f t="shared" si="1251"/>
        <v>0</v>
      </c>
      <c r="FC551" t="s">
        <v>1539</v>
      </c>
    </row>
    <row r="552" spans="1:159" ht="25.5" x14ac:dyDescent="0.25">
      <c r="A552" s="2">
        <v>1.4</v>
      </c>
      <c r="B552" s="73" t="s">
        <v>1270</v>
      </c>
      <c r="C552" s="61" t="s">
        <v>1208</v>
      </c>
      <c r="D552" s="62" t="s">
        <v>1271</v>
      </c>
      <c r="E552" s="63" t="s">
        <v>1262</v>
      </c>
      <c r="F552" s="2" t="s">
        <v>1211</v>
      </c>
      <c r="G552" s="61" t="s">
        <v>151</v>
      </c>
      <c r="H552" s="64" t="s">
        <v>163</v>
      </c>
      <c r="I552" s="61" t="s">
        <v>159</v>
      </c>
      <c r="J552" s="65" t="s">
        <v>1139</v>
      </c>
      <c r="K552" s="75">
        <v>62</v>
      </c>
      <c r="L552" s="79">
        <v>62</v>
      </c>
      <c r="M552" s="57">
        <v>0</v>
      </c>
      <c r="N552" s="85">
        <v>0.55000000000000004</v>
      </c>
      <c r="O552" s="64" t="s">
        <v>155</v>
      </c>
      <c r="P552" s="2" t="s">
        <v>173</v>
      </c>
      <c r="Q552" s="200">
        <f>VLOOKUP(P552,Contingencies!$A$2:$D$7,4,FALSE)</f>
        <v>0.125</v>
      </c>
      <c r="R552" s="53">
        <f t="shared" si="1289"/>
        <v>401.10688890000011</v>
      </c>
      <c r="S552" s="67">
        <f t="shared" si="1231"/>
        <v>220.60878889500009</v>
      </c>
      <c r="T552" s="61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>
        <f t="shared" si="1232"/>
        <v>0</v>
      </c>
      <c r="AH552" s="51">
        <f t="shared" si="1239"/>
        <v>0</v>
      </c>
      <c r="AI552" s="66">
        <f t="shared" si="1191"/>
        <v>0</v>
      </c>
      <c r="AJ552" s="66">
        <f t="shared" si="1192"/>
        <v>0</v>
      </c>
      <c r="AK552" s="66">
        <f t="shared" si="1193"/>
        <v>0</v>
      </c>
      <c r="AL552" s="66">
        <f t="shared" si="1194"/>
        <v>0</v>
      </c>
      <c r="AM552" s="66">
        <f t="shared" si="1195"/>
        <v>0</v>
      </c>
      <c r="AN552" s="66">
        <f t="shared" si="1196"/>
        <v>0</v>
      </c>
      <c r="AO552" s="66">
        <f t="shared" si="1197"/>
        <v>0</v>
      </c>
      <c r="AP552" s="66">
        <f t="shared" si="1198"/>
        <v>0</v>
      </c>
      <c r="AQ552" s="66">
        <f t="shared" si="1199"/>
        <v>0</v>
      </c>
      <c r="AR552" s="66">
        <f t="shared" si="1200"/>
        <v>0</v>
      </c>
      <c r="AS552" s="66">
        <f t="shared" si="1201"/>
        <v>0</v>
      </c>
      <c r="AT552" s="66">
        <f t="shared" si="1202"/>
        <v>0</v>
      </c>
      <c r="AU552" s="67">
        <f t="shared" si="1240"/>
        <v>0</v>
      </c>
      <c r="AV552" s="67">
        <f t="shared" si="1159"/>
        <v>0</v>
      </c>
      <c r="AW552" s="67">
        <f t="shared" si="1160"/>
        <v>0</v>
      </c>
      <c r="AX552" s="53" cm="1">
        <f t="array" aca="1" ref="AX552" ca="1">AU552*CELL("contents",$Q552)</f>
        <v>0</v>
      </c>
      <c r="AY552" s="53" cm="1">
        <f t="array" aca="1" ref="AY552" ca="1">AV552*CELL("contents",$Q552)</f>
        <v>0</v>
      </c>
      <c r="AZ552" s="61">
        <v>32</v>
      </c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>
        <f t="shared" si="1241"/>
        <v>32</v>
      </c>
      <c r="BM552" s="51">
        <f t="shared" si="1242"/>
        <v>0.21333333333333332</v>
      </c>
      <c r="BN552" s="66">
        <f t="shared" si="1203"/>
        <v>2070.2291040000005</v>
      </c>
      <c r="BO552" s="66">
        <f t="shared" si="1204"/>
        <v>0</v>
      </c>
      <c r="BP552" s="66">
        <f t="shared" si="1205"/>
        <v>0</v>
      </c>
      <c r="BQ552" s="66">
        <f t="shared" si="1206"/>
        <v>0</v>
      </c>
      <c r="BR552" s="66">
        <f t="shared" si="1207"/>
        <v>0</v>
      </c>
      <c r="BS552" s="66">
        <f t="shared" si="1208"/>
        <v>0</v>
      </c>
      <c r="BT552" s="66">
        <f t="shared" si="1209"/>
        <v>0</v>
      </c>
      <c r="BU552" s="66">
        <f t="shared" si="1210"/>
        <v>0</v>
      </c>
      <c r="BV552" s="66">
        <f t="shared" si="1211"/>
        <v>0</v>
      </c>
      <c r="BW552" s="66">
        <f t="shared" si="1212"/>
        <v>0</v>
      </c>
      <c r="BX552" s="66">
        <f t="shared" si="1213"/>
        <v>0</v>
      </c>
      <c r="BY552" s="66">
        <f t="shared" si="1214"/>
        <v>0</v>
      </c>
      <c r="BZ552" s="67">
        <f t="shared" si="1243"/>
        <v>2070.2291040000005</v>
      </c>
      <c r="CA552" s="67">
        <f t="shared" si="1161"/>
        <v>1138.6260072000005</v>
      </c>
      <c r="CB552" s="67">
        <f t="shared" si="1162"/>
        <v>3208.8551112000009</v>
      </c>
      <c r="CC552" s="53" cm="1">
        <f t="array" aca="1" ref="CC552" ca="1">BZ552*CELL("contents",$Q552)</f>
        <v>258.77863800000006</v>
      </c>
      <c r="CD552" s="53" cm="1">
        <f t="array" aca="1" ref="CD552" ca="1">CA552*CELL("contents",$Q552)</f>
        <v>142.32825090000006</v>
      </c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>
        <f t="shared" si="1244"/>
        <v>0</v>
      </c>
      <c r="CR552" s="51">
        <f t="shared" si="1245"/>
        <v>0</v>
      </c>
      <c r="CS552" s="66">
        <f t="shared" si="1259"/>
        <v>0</v>
      </c>
      <c r="CT552" s="66">
        <f t="shared" si="1262"/>
        <v>0</v>
      </c>
      <c r="CU552" s="66">
        <f t="shared" si="1263"/>
        <v>0</v>
      </c>
      <c r="CV552" s="66">
        <f t="shared" si="1264"/>
        <v>0</v>
      </c>
      <c r="CW552" s="66">
        <f t="shared" si="1265"/>
        <v>0</v>
      </c>
      <c r="CX552" s="66">
        <f t="shared" si="1266"/>
        <v>0</v>
      </c>
      <c r="CY552" s="66">
        <f t="shared" si="1267"/>
        <v>0</v>
      </c>
      <c r="CZ552" s="66">
        <f t="shared" si="1268"/>
        <v>0</v>
      </c>
      <c r="DA552" s="66">
        <f t="shared" si="1269"/>
        <v>0</v>
      </c>
      <c r="DB552" s="66">
        <f t="shared" si="1270"/>
        <v>0</v>
      </c>
      <c r="DC552" s="66">
        <f t="shared" si="1271"/>
        <v>0</v>
      </c>
      <c r="DD552" s="66">
        <f t="shared" si="1272"/>
        <v>0</v>
      </c>
      <c r="DE552" s="67">
        <f t="shared" si="1246"/>
        <v>0</v>
      </c>
      <c r="DF552" s="67">
        <f t="shared" si="1163"/>
        <v>0</v>
      </c>
      <c r="DG552" s="67">
        <f t="shared" si="1164"/>
        <v>0</v>
      </c>
      <c r="DH552" s="53" cm="1">
        <f t="array" aca="1" ref="DH552" ca="1">DE552*CELL("contents",$Q552)</f>
        <v>0</v>
      </c>
      <c r="DI552" s="53" cm="1">
        <f t="array" aca="1" ref="DI552" ca="1">DF552*CELL("contents",$Q552)</f>
        <v>0</v>
      </c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>
        <f t="shared" si="1247"/>
        <v>0</v>
      </c>
      <c r="DW552" s="51">
        <f t="shared" si="1248"/>
        <v>0</v>
      </c>
      <c r="DX552" s="66">
        <f t="shared" si="1215"/>
        <v>0</v>
      </c>
      <c r="DY552" s="66">
        <f t="shared" si="1216"/>
        <v>0</v>
      </c>
      <c r="DZ552" s="66">
        <f t="shared" si="1217"/>
        <v>0</v>
      </c>
      <c r="EA552" s="66">
        <f t="shared" si="1218"/>
        <v>0</v>
      </c>
      <c r="EB552" s="66">
        <f t="shared" si="1219"/>
        <v>0</v>
      </c>
      <c r="EC552" s="66">
        <f t="shared" si="1220"/>
        <v>0</v>
      </c>
      <c r="ED552" s="66">
        <f t="shared" si="1221"/>
        <v>0</v>
      </c>
      <c r="EE552" s="66">
        <f t="shared" si="1222"/>
        <v>0</v>
      </c>
      <c r="EF552" s="66">
        <f t="shared" si="1223"/>
        <v>0</v>
      </c>
      <c r="EG552" s="66">
        <f t="shared" si="1224"/>
        <v>0</v>
      </c>
      <c r="EH552" s="66">
        <f t="shared" si="1225"/>
        <v>0</v>
      </c>
      <c r="EI552" s="66">
        <f t="shared" si="1226"/>
        <v>0</v>
      </c>
      <c r="EJ552" s="67">
        <f t="shared" si="1249"/>
        <v>0</v>
      </c>
      <c r="EK552" s="67">
        <f t="shared" si="1165"/>
        <v>0</v>
      </c>
      <c r="EL552" s="67">
        <f t="shared" si="1166"/>
        <v>0</v>
      </c>
      <c r="EM552" s="53" cm="1">
        <f t="array" aca="1" ref="EM552" ca="1">EJ552*CELL("contents",$Q552)</f>
        <v>0</v>
      </c>
      <c r="EN552" s="53" cm="1">
        <f t="array" aca="1" ref="EN552" ca="1">EK552*CELL("contents",$Q552)</f>
        <v>0</v>
      </c>
      <c r="EO552" s="68">
        <f t="shared" si="1260"/>
        <v>3208.8551112000009</v>
      </c>
      <c r="EP552" s="2">
        <v>1</v>
      </c>
      <c r="EQ552" s="2">
        <f t="shared" ref="EQ552:ET552" si="1296">EP552*1.0215</f>
        <v>1.0215000000000001</v>
      </c>
      <c r="ER552" s="2">
        <f t="shared" si="1296"/>
        <v>1.0434622500000001</v>
      </c>
      <c r="ES552" s="2">
        <f t="shared" si="1296"/>
        <v>1.0658966883750003</v>
      </c>
      <c r="ET552" s="2">
        <f t="shared" si="1296"/>
        <v>1.0888134671750629</v>
      </c>
      <c r="EU552" s="69">
        <f t="shared" si="1228"/>
        <v>0</v>
      </c>
      <c r="EV552" s="69">
        <f t="shared" si="1168"/>
        <v>2070.2291040000005</v>
      </c>
      <c r="EW552" s="69">
        <f t="shared" si="1229"/>
        <v>0</v>
      </c>
      <c r="EX552" s="69">
        <f t="shared" si="1230"/>
        <v>0</v>
      </c>
      <c r="EY552" s="69">
        <f t="shared" si="1251"/>
        <v>0</v>
      </c>
      <c r="EZ552" s="69">
        <f t="shared" si="1251"/>
        <v>0</v>
      </c>
      <c r="FA552" s="69">
        <f t="shared" si="1251"/>
        <v>0</v>
      </c>
      <c r="FB552" s="69">
        <f t="shared" si="1251"/>
        <v>0</v>
      </c>
      <c r="FC552" t="s">
        <v>1539</v>
      </c>
    </row>
    <row r="553" spans="1:159" ht="25.5" x14ac:dyDescent="0.25">
      <c r="A553" s="2">
        <v>1.4</v>
      </c>
      <c r="B553" s="73" t="s">
        <v>1270</v>
      </c>
      <c r="C553" s="61" t="s">
        <v>1208</v>
      </c>
      <c r="D553" s="62" t="s">
        <v>1271</v>
      </c>
      <c r="E553" s="63" t="s">
        <v>1272</v>
      </c>
      <c r="F553" s="2"/>
      <c r="G553" s="61" t="s">
        <v>267</v>
      </c>
      <c r="H553" s="64" t="s">
        <v>267</v>
      </c>
      <c r="I553" s="61"/>
      <c r="J553" s="65" t="s">
        <v>154</v>
      </c>
      <c r="K553" s="75"/>
      <c r="L553" s="80">
        <v>1</v>
      </c>
      <c r="M553" s="57">
        <v>0</v>
      </c>
      <c r="N553" s="85">
        <v>0.55000000000000004</v>
      </c>
      <c r="O553" s="64" t="s">
        <v>155</v>
      </c>
      <c r="P553" s="2" t="s">
        <v>356</v>
      </c>
      <c r="Q553" s="200">
        <f>VLOOKUP(P553,Contingencies!$A$2:$D$7,4,FALSE)</f>
        <v>0.35</v>
      </c>
      <c r="R553" s="53">
        <f t="shared" si="1289"/>
        <v>1085</v>
      </c>
      <c r="S553" s="67">
        <f t="shared" si="1231"/>
        <v>596.75</v>
      </c>
      <c r="T553" s="61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>
        <f t="shared" si="1232"/>
        <v>0</v>
      </c>
      <c r="AH553" s="51">
        <f t="shared" si="1239"/>
        <v>0</v>
      </c>
      <c r="AI553" s="66">
        <f t="shared" si="1191"/>
        <v>0</v>
      </c>
      <c r="AJ553" s="66">
        <f t="shared" si="1192"/>
        <v>0</v>
      </c>
      <c r="AK553" s="66">
        <f t="shared" si="1193"/>
        <v>0</v>
      </c>
      <c r="AL553" s="66">
        <f t="shared" si="1194"/>
        <v>0</v>
      </c>
      <c r="AM553" s="66">
        <f t="shared" si="1195"/>
        <v>0</v>
      </c>
      <c r="AN553" s="66">
        <f t="shared" si="1196"/>
        <v>0</v>
      </c>
      <c r="AO553" s="66">
        <f t="shared" si="1197"/>
        <v>0</v>
      </c>
      <c r="AP553" s="66">
        <f t="shared" si="1198"/>
        <v>0</v>
      </c>
      <c r="AQ553" s="66">
        <f t="shared" si="1199"/>
        <v>0</v>
      </c>
      <c r="AR553" s="66">
        <f t="shared" si="1200"/>
        <v>0</v>
      </c>
      <c r="AS553" s="66">
        <f t="shared" si="1201"/>
        <v>0</v>
      </c>
      <c r="AT553" s="66">
        <f t="shared" si="1202"/>
        <v>0</v>
      </c>
      <c r="AU553" s="67">
        <f t="shared" si="1240"/>
        <v>0</v>
      </c>
      <c r="AV553" s="67">
        <f t="shared" si="1159"/>
        <v>0</v>
      </c>
      <c r="AW553" s="67">
        <f t="shared" si="1160"/>
        <v>0</v>
      </c>
      <c r="AX553" s="53" cm="1">
        <f t="array" aca="1" ref="AX553" ca="1">AU553*CELL("contents",$Q553)</f>
        <v>0</v>
      </c>
      <c r="AY553" s="53" cm="1">
        <f t="array" aca="1" ref="AY553" ca="1">AV553*CELL("contents",$Q553)</f>
        <v>0</v>
      </c>
      <c r="AZ553" s="61">
        <v>2000</v>
      </c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>
        <f t="shared" si="1241"/>
        <v>0</v>
      </c>
      <c r="BM553" s="51">
        <f t="shared" si="1242"/>
        <v>0</v>
      </c>
      <c r="BN553" s="66">
        <f t="shared" si="1203"/>
        <v>2000</v>
      </c>
      <c r="BO553" s="66">
        <f t="shared" si="1204"/>
        <v>0</v>
      </c>
      <c r="BP553" s="66">
        <f t="shared" si="1205"/>
        <v>0</v>
      </c>
      <c r="BQ553" s="66">
        <f t="shared" si="1206"/>
        <v>0</v>
      </c>
      <c r="BR553" s="66">
        <f t="shared" si="1207"/>
        <v>0</v>
      </c>
      <c r="BS553" s="66">
        <f t="shared" si="1208"/>
        <v>0</v>
      </c>
      <c r="BT553" s="66">
        <f t="shared" si="1209"/>
        <v>0</v>
      </c>
      <c r="BU553" s="66">
        <f t="shared" si="1210"/>
        <v>0</v>
      </c>
      <c r="BV553" s="66">
        <f t="shared" si="1211"/>
        <v>0</v>
      </c>
      <c r="BW553" s="66">
        <f t="shared" si="1212"/>
        <v>0</v>
      </c>
      <c r="BX553" s="66">
        <f t="shared" si="1213"/>
        <v>0</v>
      </c>
      <c r="BY553" s="66">
        <f t="shared" si="1214"/>
        <v>0</v>
      </c>
      <c r="BZ553" s="67">
        <f t="shared" si="1243"/>
        <v>2000</v>
      </c>
      <c r="CA553" s="67">
        <f t="shared" si="1161"/>
        <v>1100</v>
      </c>
      <c r="CB553" s="67">
        <f t="shared" si="1162"/>
        <v>3100</v>
      </c>
      <c r="CC553" s="53" cm="1">
        <f t="array" aca="1" ref="CC553" ca="1">BZ553*CELL("contents",$Q553)</f>
        <v>700</v>
      </c>
      <c r="CD553" s="53" cm="1">
        <f t="array" aca="1" ref="CD553" ca="1">CA553*CELL("contents",$Q553)</f>
        <v>385</v>
      </c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>
        <f t="shared" si="1244"/>
        <v>0</v>
      </c>
      <c r="CR553" s="51">
        <f t="shared" si="1245"/>
        <v>0</v>
      </c>
      <c r="CS553" s="66">
        <f t="shared" si="1259"/>
        <v>0</v>
      </c>
      <c r="CT553" s="66">
        <f t="shared" si="1262"/>
        <v>0</v>
      </c>
      <c r="CU553" s="66">
        <f t="shared" si="1263"/>
        <v>0</v>
      </c>
      <c r="CV553" s="66">
        <f t="shared" si="1264"/>
        <v>0</v>
      </c>
      <c r="CW553" s="66">
        <f t="shared" si="1265"/>
        <v>0</v>
      </c>
      <c r="CX553" s="66">
        <f t="shared" si="1266"/>
        <v>0</v>
      </c>
      <c r="CY553" s="66">
        <f t="shared" si="1267"/>
        <v>0</v>
      </c>
      <c r="CZ553" s="66">
        <f t="shared" si="1268"/>
        <v>0</v>
      </c>
      <c r="DA553" s="66">
        <f t="shared" si="1269"/>
        <v>0</v>
      </c>
      <c r="DB553" s="66">
        <f t="shared" si="1270"/>
        <v>0</v>
      </c>
      <c r="DC553" s="66">
        <f t="shared" si="1271"/>
        <v>0</v>
      </c>
      <c r="DD553" s="66">
        <f t="shared" si="1272"/>
        <v>0</v>
      </c>
      <c r="DE553" s="67">
        <f t="shared" si="1246"/>
        <v>0</v>
      </c>
      <c r="DF553" s="67">
        <f t="shared" si="1163"/>
        <v>0</v>
      </c>
      <c r="DG553" s="67">
        <f t="shared" si="1164"/>
        <v>0</v>
      </c>
      <c r="DH553" s="53" cm="1">
        <f t="array" aca="1" ref="DH553" ca="1">DE553*CELL("contents",$Q553)</f>
        <v>0</v>
      </c>
      <c r="DI553" s="53" cm="1">
        <f t="array" aca="1" ref="DI553" ca="1">DF553*CELL("contents",$Q553)</f>
        <v>0</v>
      </c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>
        <f t="shared" si="1247"/>
        <v>0</v>
      </c>
      <c r="DW553" s="51">
        <f t="shared" si="1248"/>
        <v>0</v>
      </c>
      <c r="DX553" s="66">
        <f t="shared" si="1215"/>
        <v>0</v>
      </c>
      <c r="DY553" s="66">
        <f t="shared" si="1216"/>
        <v>0</v>
      </c>
      <c r="DZ553" s="66">
        <f t="shared" si="1217"/>
        <v>0</v>
      </c>
      <c r="EA553" s="66">
        <f t="shared" si="1218"/>
        <v>0</v>
      </c>
      <c r="EB553" s="66">
        <f t="shared" si="1219"/>
        <v>0</v>
      </c>
      <c r="EC553" s="66">
        <f t="shared" si="1220"/>
        <v>0</v>
      </c>
      <c r="ED553" s="66">
        <f t="shared" si="1221"/>
        <v>0</v>
      </c>
      <c r="EE553" s="66">
        <f t="shared" si="1222"/>
        <v>0</v>
      </c>
      <c r="EF553" s="66">
        <f t="shared" si="1223"/>
        <v>0</v>
      </c>
      <c r="EG553" s="66">
        <f t="shared" si="1224"/>
        <v>0</v>
      </c>
      <c r="EH553" s="66">
        <f t="shared" si="1225"/>
        <v>0</v>
      </c>
      <c r="EI553" s="66">
        <f t="shared" si="1226"/>
        <v>0</v>
      </c>
      <c r="EJ553" s="67">
        <f t="shared" si="1249"/>
        <v>0</v>
      </c>
      <c r="EK553" s="67">
        <f t="shared" si="1165"/>
        <v>0</v>
      </c>
      <c r="EL553" s="67">
        <f t="shared" si="1166"/>
        <v>0</v>
      </c>
      <c r="EM553" s="53" cm="1">
        <f t="array" aca="1" ref="EM553" ca="1">EJ553*CELL("contents",$Q553)</f>
        <v>0</v>
      </c>
      <c r="EN553" s="53" cm="1">
        <f t="array" aca="1" ref="EN553" ca="1">EK553*CELL("contents",$Q553)</f>
        <v>0</v>
      </c>
      <c r="EO553" s="68">
        <f t="shared" si="1260"/>
        <v>3100</v>
      </c>
      <c r="EP553" s="2">
        <v>1</v>
      </c>
      <c r="EQ553" s="2">
        <f t="shared" ref="EQ553:ET553" si="1297">EP553*1.0215</f>
        <v>1.0215000000000001</v>
      </c>
      <c r="ER553" s="2">
        <f t="shared" si="1297"/>
        <v>1.0434622500000001</v>
      </c>
      <c r="ES553" s="2">
        <f t="shared" si="1297"/>
        <v>1.0658966883750003</v>
      </c>
      <c r="ET553" s="2">
        <f t="shared" si="1297"/>
        <v>1.0888134671750629</v>
      </c>
      <c r="EU553" s="69">
        <f t="shared" si="1228"/>
        <v>0</v>
      </c>
      <c r="EV553" s="69">
        <f t="shared" si="1168"/>
        <v>0</v>
      </c>
      <c r="EW553" s="69">
        <f t="shared" si="1229"/>
        <v>0</v>
      </c>
      <c r="EX553" s="69">
        <f t="shared" si="1230"/>
        <v>0</v>
      </c>
      <c r="EY553" s="69">
        <f t="shared" si="1251"/>
        <v>0</v>
      </c>
      <c r="EZ553" s="69">
        <f t="shared" si="1251"/>
        <v>0</v>
      </c>
      <c r="FA553" s="69">
        <f t="shared" si="1251"/>
        <v>0</v>
      </c>
      <c r="FB553" s="69">
        <f t="shared" si="1251"/>
        <v>0</v>
      </c>
      <c r="FC553" t="s">
        <v>1539</v>
      </c>
    </row>
    <row r="554" spans="1:159" x14ac:dyDescent="0.25">
      <c r="A554" s="2">
        <v>1.4</v>
      </c>
      <c r="B554" s="73" t="s">
        <v>1273</v>
      </c>
      <c r="C554" s="61" t="s">
        <v>1208</v>
      </c>
      <c r="D554" s="62" t="s">
        <v>1274</v>
      </c>
      <c r="E554" s="63" t="s">
        <v>1275</v>
      </c>
      <c r="F554" s="2"/>
      <c r="G554" s="61" t="s">
        <v>267</v>
      </c>
      <c r="H554" s="64" t="s">
        <v>267</v>
      </c>
      <c r="I554" s="61"/>
      <c r="J554" s="65" t="s">
        <v>1276</v>
      </c>
      <c r="K554" s="75"/>
      <c r="L554" s="80">
        <v>1</v>
      </c>
      <c r="M554" s="57">
        <v>0</v>
      </c>
      <c r="N554" s="85">
        <v>0.55000000000000004</v>
      </c>
      <c r="O554" s="64" t="s">
        <v>155</v>
      </c>
      <c r="P554" s="2" t="s">
        <v>156</v>
      </c>
      <c r="Q554" s="200">
        <f>VLOOKUP(P554,Contingencies!$A$2:$D$7,4,FALSE)</f>
        <v>0.09</v>
      </c>
      <c r="R554" s="53">
        <f t="shared" si="1289"/>
        <v>87.1875</v>
      </c>
      <c r="S554" s="67">
        <f t="shared" si="1231"/>
        <v>47.953125000000007</v>
      </c>
      <c r="T554" s="61"/>
      <c r="U554" s="61">
        <v>125</v>
      </c>
      <c r="V554" s="61"/>
      <c r="W554" s="61"/>
      <c r="X554" s="61">
        <v>125</v>
      </c>
      <c r="Y554" s="61"/>
      <c r="Z554" s="61"/>
      <c r="AA554" s="61">
        <v>125</v>
      </c>
      <c r="AB554" s="61"/>
      <c r="AC554" s="61"/>
      <c r="AD554" s="61">
        <v>125</v>
      </c>
      <c r="AE554" s="61"/>
      <c r="AF554" s="61"/>
      <c r="AG554" s="2">
        <f t="shared" si="1232"/>
        <v>0</v>
      </c>
      <c r="AH554" s="51">
        <f t="shared" si="1239"/>
        <v>0</v>
      </c>
      <c r="AI554" s="66">
        <f t="shared" si="1191"/>
        <v>125</v>
      </c>
      <c r="AJ554" s="66">
        <f t="shared" si="1192"/>
        <v>0</v>
      </c>
      <c r="AK554" s="66">
        <f t="shared" si="1193"/>
        <v>0</v>
      </c>
      <c r="AL554" s="66">
        <f t="shared" si="1194"/>
        <v>125</v>
      </c>
      <c r="AM554" s="66">
        <f t="shared" si="1195"/>
        <v>0</v>
      </c>
      <c r="AN554" s="66">
        <f t="shared" si="1196"/>
        <v>0</v>
      </c>
      <c r="AO554" s="66">
        <f t="shared" si="1197"/>
        <v>125</v>
      </c>
      <c r="AP554" s="66">
        <f t="shared" si="1198"/>
        <v>0</v>
      </c>
      <c r="AQ554" s="66">
        <f t="shared" si="1199"/>
        <v>0</v>
      </c>
      <c r="AR554" s="66">
        <f t="shared" si="1200"/>
        <v>125</v>
      </c>
      <c r="AS554" s="66">
        <f t="shared" si="1201"/>
        <v>0</v>
      </c>
      <c r="AT554" s="66">
        <f t="shared" si="1202"/>
        <v>0</v>
      </c>
      <c r="AU554" s="67">
        <f t="shared" si="1240"/>
        <v>500</v>
      </c>
      <c r="AV554" s="67">
        <f t="shared" ref="AV554:AV615" si="1298">IF($H554="CapEx",0,AU554*$N554)</f>
        <v>275</v>
      </c>
      <c r="AW554" s="67">
        <f t="shared" ref="AW554:AW615" si="1299">SUM(AU554:AV554)</f>
        <v>775</v>
      </c>
      <c r="AX554" s="53" cm="1">
        <f t="array" aca="1" ref="AX554" ca="1">AU554*CELL("contents",$Q554)</f>
        <v>45</v>
      </c>
      <c r="AY554" s="53" cm="1">
        <f t="array" aca="1" ref="AY554" ca="1">AV554*CELL("contents",$Q554)</f>
        <v>24.75</v>
      </c>
      <c r="AZ554" s="61">
        <v>125</v>
      </c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>
        <f t="shared" si="1241"/>
        <v>0</v>
      </c>
      <c r="BM554" s="51">
        <f t="shared" si="1242"/>
        <v>0</v>
      </c>
      <c r="BN554" s="66">
        <f t="shared" si="1203"/>
        <v>125</v>
      </c>
      <c r="BO554" s="66">
        <f t="shared" si="1204"/>
        <v>0</v>
      </c>
      <c r="BP554" s="66">
        <f t="shared" si="1205"/>
        <v>0</v>
      </c>
      <c r="BQ554" s="66">
        <f t="shared" si="1206"/>
        <v>0</v>
      </c>
      <c r="BR554" s="66">
        <f t="shared" si="1207"/>
        <v>0</v>
      </c>
      <c r="BS554" s="66">
        <f t="shared" si="1208"/>
        <v>0</v>
      </c>
      <c r="BT554" s="66">
        <f t="shared" si="1209"/>
        <v>0</v>
      </c>
      <c r="BU554" s="66">
        <f t="shared" si="1210"/>
        <v>0</v>
      </c>
      <c r="BV554" s="66">
        <f t="shared" si="1211"/>
        <v>0</v>
      </c>
      <c r="BW554" s="66">
        <f t="shared" si="1212"/>
        <v>0</v>
      </c>
      <c r="BX554" s="66">
        <f t="shared" si="1213"/>
        <v>0</v>
      </c>
      <c r="BY554" s="66">
        <f t="shared" si="1214"/>
        <v>0</v>
      </c>
      <c r="BZ554" s="67">
        <f t="shared" si="1243"/>
        <v>125</v>
      </c>
      <c r="CA554" s="67">
        <f t="shared" ref="CA554:CA615" si="1300">IF($H554="CapEx",0,BZ554*$N554)</f>
        <v>68.75</v>
      </c>
      <c r="CB554" s="67">
        <f t="shared" ref="CB554:CB615" si="1301">SUM(BZ554:CA554)</f>
        <v>193.75</v>
      </c>
      <c r="CC554" s="53" cm="1">
        <f t="array" aca="1" ref="CC554" ca="1">BZ554*CELL("contents",$Q554)</f>
        <v>11.25</v>
      </c>
      <c r="CD554" s="53" cm="1">
        <f t="array" aca="1" ref="CD554" ca="1">CA554*CELL("contents",$Q554)</f>
        <v>6.1875</v>
      </c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>
        <f t="shared" si="1244"/>
        <v>0</v>
      </c>
      <c r="CR554" s="51">
        <f t="shared" si="1245"/>
        <v>0</v>
      </c>
      <c r="CS554" s="66">
        <f t="shared" si="1259"/>
        <v>0</v>
      </c>
      <c r="CT554" s="66">
        <f t="shared" si="1262"/>
        <v>0</v>
      </c>
      <c r="CU554" s="66">
        <f t="shared" si="1263"/>
        <v>0</v>
      </c>
      <c r="CV554" s="66">
        <f t="shared" si="1264"/>
        <v>0</v>
      </c>
      <c r="CW554" s="66">
        <f t="shared" si="1265"/>
        <v>0</v>
      </c>
      <c r="CX554" s="66">
        <f t="shared" si="1266"/>
        <v>0</v>
      </c>
      <c r="CY554" s="66">
        <f t="shared" si="1267"/>
        <v>0</v>
      </c>
      <c r="CZ554" s="66">
        <f t="shared" si="1268"/>
        <v>0</v>
      </c>
      <c r="DA554" s="66">
        <f t="shared" si="1269"/>
        <v>0</v>
      </c>
      <c r="DB554" s="66">
        <f t="shared" si="1270"/>
        <v>0</v>
      </c>
      <c r="DC554" s="66">
        <f t="shared" si="1271"/>
        <v>0</v>
      </c>
      <c r="DD554" s="66">
        <f t="shared" si="1272"/>
        <v>0</v>
      </c>
      <c r="DE554" s="67">
        <f t="shared" si="1246"/>
        <v>0</v>
      </c>
      <c r="DF554" s="67">
        <f t="shared" ref="DF554:DF615" si="1302">IF($H554="CapEx",0,DE554*$N554)</f>
        <v>0</v>
      </c>
      <c r="DG554" s="67">
        <f t="shared" ref="DG554:DG615" si="1303">SUM(DE554:DF554)</f>
        <v>0</v>
      </c>
      <c r="DH554" s="53" cm="1">
        <f t="array" aca="1" ref="DH554" ca="1">DE554*CELL("contents",$Q554)</f>
        <v>0</v>
      </c>
      <c r="DI554" s="53" cm="1">
        <f t="array" aca="1" ref="DI554" ca="1">DF554*CELL("contents",$Q554)</f>
        <v>0</v>
      </c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>
        <f t="shared" si="1247"/>
        <v>0</v>
      </c>
      <c r="DW554" s="51">
        <f t="shared" si="1248"/>
        <v>0</v>
      </c>
      <c r="DX554" s="66">
        <f t="shared" si="1215"/>
        <v>0</v>
      </c>
      <c r="DY554" s="66">
        <f t="shared" si="1216"/>
        <v>0</v>
      </c>
      <c r="DZ554" s="66">
        <f t="shared" si="1217"/>
        <v>0</v>
      </c>
      <c r="EA554" s="66">
        <f t="shared" si="1218"/>
        <v>0</v>
      </c>
      <c r="EB554" s="66">
        <f t="shared" si="1219"/>
        <v>0</v>
      </c>
      <c r="EC554" s="66">
        <f t="shared" si="1220"/>
        <v>0</v>
      </c>
      <c r="ED554" s="66">
        <f t="shared" si="1221"/>
        <v>0</v>
      </c>
      <c r="EE554" s="66">
        <f t="shared" si="1222"/>
        <v>0</v>
      </c>
      <c r="EF554" s="66">
        <f t="shared" si="1223"/>
        <v>0</v>
      </c>
      <c r="EG554" s="66">
        <f t="shared" si="1224"/>
        <v>0</v>
      </c>
      <c r="EH554" s="66">
        <f t="shared" si="1225"/>
        <v>0</v>
      </c>
      <c r="EI554" s="66">
        <f t="shared" si="1226"/>
        <v>0</v>
      </c>
      <c r="EJ554" s="67">
        <f t="shared" si="1249"/>
        <v>0</v>
      </c>
      <c r="EK554" s="67">
        <f t="shared" ref="EK554:EK615" si="1304">IF($H554="CapEx",0,EJ554*$N554)</f>
        <v>0</v>
      </c>
      <c r="EL554" s="67">
        <f t="shared" ref="EL554:EL615" si="1305">SUM(EJ554:EK554)</f>
        <v>0</v>
      </c>
      <c r="EM554" s="53" cm="1">
        <f t="array" aca="1" ref="EM554" ca="1">EJ554*CELL("contents",$Q554)</f>
        <v>0</v>
      </c>
      <c r="EN554" s="53" cm="1">
        <f t="array" aca="1" ref="EN554" ca="1">EK554*CELL("contents",$Q554)</f>
        <v>0</v>
      </c>
      <c r="EO554" s="68">
        <f t="shared" si="1260"/>
        <v>968.75</v>
      </c>
      <c r="EP554" s="2">
        <v>1</v>
      </c>
      <c r="EQ554" s="2">
        <f t="shared" ref="EQ554:ET554" si="1306">EP554*1.0215</f>
        <v>1.0215000000000001</v>
      </c>
      <c r="ER554" s="2">
        <f t="shared" si="1306"/>
        <v>1.0434622500000001</v>
      </c>
      <c r="ES554" s="2">
        <f t="shared" si="1306"/>
        <v>1.0658966883750003</v>
      </c>
      <c r="ET554" s="2">
        <f t="shared" si="1306"/>
        <v>1.0888134671750629</v>
      </c>
      <c r="EU554" s="69">
        <f t="shared" si="1228"/>
        <v>0</v>
      </c>
      <c r="EV554" s="69">
        <f t="shared" si="1168"/>
        <v>0</v>
      </c>
      <c r="EW554" s="69">
        <f t="shared" si="1229"/>
        <v>0</v>
      </c>
      <c r="EX554" s="69">
        <f t="shared" si="1230"/>
        <v>0</v>
      </c>
      <c r="EY554" s="69">
        <f t="shared" si="1251"/>
        <v>0</v>
      </c>
      <c r="EZ554" s="69">
        <f t="shared" si="1251"/>
        <v>0</v>
      </c>
      <c r="FA554" s="69">
        <f t="shared" si="1251"/>
        <v>0</v>
      </c>
      <c r="FB554" s="69">
        <f t="shared" si="1251"/>
        <v>0</v>
      </c>
      <c r="FC554" t="s">
        <v>1539</v>
      </c>
    </row>
    <row r="555" spans="1:159" x14ac:dyDescent="0.25">
      <c r="A555" s="2">
        <v>1.4</v>
      </c>
      <c r="B555" s="73" t="s">
        <v>1277</v>
      </c>
      <c r="C555" s="61" t="s">
        <v>1208</v>
      </c>
      <c r="D555" s="62" t="s">
        <v>1278</v>
      </c>
      <c r="E555" s="63" t="s">
        <v>1279</v>
      </c>
      <c r="F555" s="2"/>
      <c r="G555" s="61" t="s">
        <v>267</v>
      </c>
      <c r="H555" s="64" t="s">
        <v>267</v>
      </c>
      <c r="I555" s="61"/>
      <c r="J555" s="65" t="s">
        <v>268</v>
      </c>
      <c r="K555" s="75"/>
      <c r="L555" s="80">
        <v>1</v>
      </c>
      <c r="M555" s="57">
        <v>0</v>
      </c>
      <c r="N555" s="85">
        <v>0.55000000000000004</v>
      </c>
      <c r="O555" s="64" t="s">
        <v>155</v>
      </c>
      <c r="P555" s="2" t="s">
        <v>173</v>
      </c>
      <c r="Q555" s="200">
        <f>VLOOKUP(P555,Contingencies!$A$2:$D$7,4,FALSE)</f>
        <v>0.125</v>
      </c>
      <c r="R555" s="53">
        <f t="shared" si="1289"/>
        <v>186</v>
      </c>
      <c r="S555" s="67">
        <f t="shared" si="1231"/>
        <v>102.30000000000001</v>
      </c>
      <c r="T555" s="61"/>
      <c r="U555" s="61">
        <v>960</v>
      </c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>
        <f t="shared" si="1232"/>
        <v>0</v>
      </c>
      <c r="AH555" s="51">
        <f t="shared" si="1239"/>
        <v>0</v>
      </c>
      <c r="AI555" s="66">
        <f t="shared" si="1191"/>
        <v>960</v>
      </c>
      <c r="AJ555" s="66">
        <f t="shared" si="1192"/>
        <v>0</v>
      </c>
      <c r="AK555" s="66">
        <f t="shared" si="1193"/>
        <v>0</v>
      </c>
      <c r="AL555" s="66">
        <f t="shared" si="1194"/>
        <v>0</v>
      </c>
      <c r="AM555" s="66">
        <f t="shared" si="1195"/>
        <v>0</v>
      </c>
      <c r="AN555" s="66">
        <f t="shared" si="1196"/>
        <v>0</v>
      </c>
      <c r="AO555" s="66">
        <f t="shared" si="1197"/>
        <v>0</v>
      </c>
      <c r="AP555" s="66">
        <f t="shared" si="1198"/>
        <v>0</v>
      </c>
      <c r="AQ555" s="66">
        <f t="shared" si="1199"/>
        <v>0</v>
      </c>
      <c r="AR555" s="66">
        <f t="shared" si="1200"/>
        <v>0</v>
      </c>
      <c r="AS555" s="66">
        <f t="shared" si="1201"/>
        <v>0</v>
      </c>
      <c r="AT555" s="66">
        <f t="shared" si="1202"/>
        <v>0</v>
      </c>
      <c r="AU555" s="67">
        <f t="shared" si="1240"/>
        <v>960</v>
      </c>
      <c r="AV555" s="67">
        <f t="shared" si="1298"/>
        <v>528</v>
      </c>
      <c r="AW555" s="67">
        <f t="shared" si="1299"/>
        <v>1488</v>
      </c>
      <c r="AX555" s="53" cm="1">
        <f t="array" aca="1" ref="AX555" ca="1">AU555*CELL("contents",$Q555)</f>
        <v>120</v>
      </c>
      <c r="AY555" s="53" cm="1">
        <f t="array" aca="1" ref="AY555" ca="1">AV555*CELL("contents",$Q555)</f>
        <v>66</v>
      </c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>
        <f t="shared" si="1241"/>
        <v>0</v>
      </c>
      <c r="BM555" s="51">
        <f t="shared" si="1242"/>
        <v>0</v>
      </c>
      <c r="BN555" s="66">
        <f t="shared" si="1203"/>
        <v>0</v>
      </c>
      <c r="BO555" s="66">
        <f t="shared" si="1204"/>
        <v>0</v>
      </c>
      <c r="BP555" s="66">
        <f t="shared" si="1205"/>
        <v>0</v>
      </c>
      <c r="BQ555" s="66">
        <f t="shared" si="1206"/>
        <v>0</v>
      </c>
      <c r="BR555" s="66">
        <f t="shared" si="1207"/>
        <v>0</v>
      </c>
      <c r="BS555" s="66">
        <f t="shared" si="1208"/>
        <v>0</v>
      </c>
      <c r="BT555" s="66">
        <f t="shared" si="1209"/>
        <v>0</v>
      </c>
      <c r="BU555" s="66">
        <f t="shared" si="1210"/>
        <v>0</v>
      </c>
      <c r="BV555" s="66">
        <f t="shared" si="1211"/>
        <v>0</v>
      </c>
      <c r="BW555" s="66">
        <f t="shared" si="1212"/>
        <v>0</v>
      </c>
      <c r="BX555" s="66">
        <f t="shared" si="1213"/>
        <v>0</v>
      </c>
      <c r="BY555" s="66">
        <f t="shared" si="1214"/>
        <v>0</v>
      </c>
      <c r="BZ555" s="67">
        <f t="shared" si="1243"/>
        <v>0</v>
      </c>
      <c r="CA555" s="67">
        <f t="shared" si="1300"/>
        <v>0</v>
      </c>
      <c r="CB555" s="67">
        <f t="shared" si="1301"/>
        <v>0</v>
      </c>
      <c r="CC555" s="53" cm="1">
        <f t="array" aca="1" ref="CC555" ca="1">BZ555*CELL("contents",$Q555)</f>
        <v>0</v>
      </c>
      <c r="CD555" s="53" cm="1">
        <f t="array" aca="1" ref="CD555" ca="1">CA555*CELL("contents",$Q555)</f>
        <v>0</v>
      </c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>
        <f t="shared" si="1244"/>
        <v>0</v>
      </c>
      <c r="CR555" s="51">
        <f t="shared" si="1245"/>
        <v>0</v>
      </c>
      <c r="CS555" s="66">
        <f t="shared" si="1259"/>
        <v>0</v>
      </c>
      <c r="CT555" s="66">
        <f t="shared" si="1262"/>
        <v>0</v>
      </c>
      <c r="CU555" s="66">
        <f t="shared" si="1263"/>
        <v>0</v>
      </c>
      <c r="CV555" s="66">
        <f t="shared" si="1264"/>
        <v>0</v>
      </c>
      <c r="CW555" s="66">
        <f t="shared" si="1265"/>
        <v>0</v>
      </c>
      <c r="CX555" s="66">
        <f t="shared" si="1266"/>
        <v>0</v>
      </c>
      <c r="CY555" s="66">
        <f t="shared" si="1267"/>
        <v>0</v>
      </c>
      <c r="CZ555" s="66">
        <f t="shared" si="1268"/>
        <v>0</v>
      </c>
      <c r="DA555" s="66">
        <f t="shared" si="1269"/>
        <v>0</v>
      </c>
      <c r="DB555" s="66">
        <f t="shared" si="1270"/>
        <v>0</v>
      </c>
      <c r="DC555" s="66">
        <f t="shared" si="1271"/>
        <v>0</v>
      </c>
      <c r="DD555" s="66">
        <f t="shared" si="1272"/>
        <v>0</v>
      </c>
      <c r="DE555" s="67">
        <f t="shared" si="1246"/>
        <v>0</v>
      </c>
      <c r="DF555" s="67">
        <f t="shared" si="1302"/>
        <v>0</v>
      </c>
      <c r="DG555" s="67">
        <f t="shared" si="1303"/>
        <v>0</v>
      </c>
      <c r="DH555" s="53" cm="1">
        <f t="array" aca="1" ref="DH555" ca="1">DE555*CELL("contents",$Q555)</f>
        <v>0</v>
      </c>
      <c r="DI555" s="53" cm="1">
        <f t="array" aca="1" ref="DI555" ca="1">DF555*CELL("contents",$Q555)</f>
        <v>0</v>
      </c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>
        <f t="shared" si="1247"/>
        <v>0</v>
      </c>
      <c r="DW555" s="51">
        <f t="shared" si="1248"/>
        <v>0</v>
      </c>
      <c r="DX555" s="66">
        <f t="shared" si="1215"/>
        <v>0</v>
      </c>
      <c r="DY555" s="66">
        <f t="shared" si="1216"/>
        <v>0</v>
      </c>
      <c r="DZ555" s="66">
        <f t="shared" si="1217"/>
        <v>0</v>
      </c>
      <c r="EA555" s="66">
        <f t="shared" si="1218"/>
        <v>0</v>
      </c>
      <c r="EB555" s="66">
        <f t="shared" si="1219"/>
        <v>0</v>
      </c>
      <c r="EC555" s="66">
        <f t="shared" si="1220"/>
        <v>0</v>
      </c>
      <c r="ED555" s="66">
        <f t="shared" si="1221"/>
        <v>0</v>
      </c>
      <c r="EE555" s="66">
        <f t="shared" si="1222"/>
        <v>0</v>
      </c>
      <c r="EF555" s="66">
        <f t="shared" si="1223"/>
        <v>0</v>
      </c>
      <c r="EG555" s="66">
        <f t="shared" si="1224"/>
        <v>0</v>
      </c>
      <c r="EH555" s="66">
        <f t="shared" si="1225"/>
        <v>0</v>
      </c>
      <c r="EI555" s="66">
        <f t="shared" si="1226"/>
        <v>0</v>
      </c>
      <c r="EJ555" s="67">
        <f t="shared" si="1249"/>
        <v>0</v>
      </c>
      <c r="EK555" s="67">
        <f t="shared" si="1304"/>
        <v>0</v>
      </c>
      <c r="EL555" s="67">
        <f t="shared" si="1305"/>
        <v>0</v>
      </c>
      <c r="EM555" s="53" cm="1">
        <f t="array" aca="1" ref="EM555" ca="1">EJ555*CELL("contents",$Q555)</f>
        <v>0</v>
      </c>
      <c r="EN555" s="53" cm="1">
        <f t="array" aca="1" ref="EN555" ca="1">EK555*CELL("contents",$Q555)</f>
        <v>0</v>
      </c>
      <c r="EO555" s="68">
        <f t="shared" si="1260"/>
        <v>1488</v>
      </c>
      <c r="EP555" s="2">
        <v>1</v>
      </c>
      <c r="EQ555" s="2">
        <f t="shared" ref="EQ555:ET555" si="1307">EP555*1.0215</f>
        <v>1.0215000000000001</v>
      </c>
      <c r="ER555" s="2">
        <f t="shared" si="1307"/>
        <v>1.0434622500000001</v>
      </c>
      <c r="ES555" s="2">
        <f t="shared" si="1307"/>
        <v>1.0658966883750003</v>
      </c>
      <c r="ET555" s="2">
        <f t="shared" si="1307"/>
        <v>1.0888134671750629</v>
      </c>
      <c r="EU555" s="69">
        <f t="shared" si="1228"/>
        <v>0</v>
      </c>
      <c r="EV555" s="69">
        <f t="shared" si="1168"/>
        <v>0</v>
      </c>
      <c r="EW555" s="69">
        <f t="shared" si="1229"/>
        <v>0</v>
      </c>
      <c r="EX555" s="69">
        <f t="shared" si="1230"/>
        <v>0</v>
      </c>
      <c r="EY555" s="69">
        <f t="shared" si="1251"/>
        <v>0</v>
      </c>
      <c r="EZ555" s="69">
        <f t="shared" si="1251"/>
        <v>0</v>
      </c>
      <c r="FA555" s="69">
        <f t="shared" si="1251"/>
        <v>0</v>
      </c>
      <c r="FB555" s="69">
        <f t="shared" si="1251"/>
        <v>0</v>
      </c>
      <c r="FC555" t="s">
        <v>1539</v>
      </c>
    </row>
    <row r="556" spans="1:159" x14ac:dyDescent="0.25">
      <c r="A556" s="2">
        <v>1.4</v>
      </c>
      <c r="B556" s="73" t="s">
        <v>1280</v>
      </c>
      <c r="C556" s="61" t="s">
        <v>1208</v>
      </c>
      <c r="D556" s="62" t="s">
        <v>1281</v>
      </c>
      <c r="E556" s="63" t="s">
        <v>1281</v>
      </c>
      <c r="F556" s="2" t="s">
        <v>1215</v>
      </c>
      <c r="G556" s="61" t="s">
        <v>151</v>
      </c>
      <c r="H556" s="64" t="s">
        <v>163</v>
      </c>
      <c r="I556" s="61" t="s">
        <v>269</v>
      </c>
      <c r="J556" s="65" t="s">
        <v>1139</v>
      </c>
      <c r="K556" s="75">
        <v>47</v>
      </c>
      <c r="L556" s="79">
        <v>46.67</v>
      </c>
      <c r="M556" s="57">
        <v>0</v>
      </c>
      <c r="N556" s="85">
        <v>0.55000000000000004</v>
      </c>
      <c r="O556" s="64" t="s">
        <v>155</v>
      </c>
      <c r="P556" s="2" t="s">
        <v>352</v>
      </c>
      <c r="Q556" s="200">
        <f>VLOOKUP(P556,Contingencies!$A$2:$D$7,4,FALSE)</f>
        <v>0.2</v>
      </c>
      <c r="R556" s="53">
        <f t="shared" si="1289"/>
        <v>595.3302000000001</v>
      </c>
      <c r="S556" s="67">
        <f t="shared" si="1231"/>
        <v>327.43161000000009</v>
      </c>
      <c r="T556" s="61"/>
      <c r="U556" s="61">
        <v>40</v>
      </c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>
        <f t="shared" si="1232"/>
        <v>40</v>
      </c>
      <c r="AH556" s="51">
        <f t="shared" si="1239"/>
        <v>0.26666666666666666</v>
      </c>
      <c r="AI556" s="66">
        <f t="shared" si="1191"/>
        <v>1920.42</v>
      </c>
      <c r="AJ556" s="66">
        <f t="shared" si="1192"/>
        <v>0</v>
      </c>
      <c r="AK556" s="66">
        <f t="shared" si="1193"/>
        <v>0</v>
      </c>
      <c r="AL556" s="66">
        <f t="shared" si="1194"/>
        <v>0</v>
      </c>
      <c r="AM556" s="66">
        <f t="shared" si="1195"/>
        <v>0</v>
      </c>
      <c r="AN556" s="66">
        <f t="shared" si="1196"/>
        <v>0</v>
      </c>
      <c r="AO556" s="66">
        <f t="shared" si="1197"/>
        <v>0</v>
      </c>
      <c r="AP556" s="66">
        <f t="shared" si="1198"/>
        <v>0</v>
      </c>
      <c r="AQ556" s="66">
        <f t="shared" si="1199"/>
        <v>0</v>
      </c>
      <c r="AR556" s="66">
        <f t="shared" si="1200"/>
        <v>0</v>
      </c>
      <c r="AS556" s="66">
        <f t="shared" si="1201"/>
        <v>0</v>
      </c>
      <c r="AT556" s="66">
        <f t="shared" si="1202"/>
        <v>0</v>
      </c>
      <c r="AU556" s="67">
        <f t="shared" si="1240"/>
        <v>1920.42</v>
      </c>
      <c r="AV556" s="67">
        <f t="shared" si="1298"/>
        <v>1056.2310000000002</v>
      </c>
      <c r="AW556" s="67">
        <f t="shared" si="1299"/>
        <v>2976.6510000000003</v>
      </c>
      <c r="AX556" s="53" cm="1">
        <f t="array" aca="1" ref="AX556" ca="1">AU556*CELL("contents",$Q556)</f>
        <v>384.08400000000006</v>
      </c>
      <c r="AY556" s="53" cm="1">
        <f t="array" aca="1" ref="AY556" ca="1">AV556*CELL("contents",$Q556)</f>
        <v>211.24620000000004</v>
      </c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>
        <f t="shared" si="1241"/>
        <v>0</v>
      </c>
      <c r="BM556" s="51">
        <f t="shared" si="1242"/>
        <v>0</v>
      </c>
      <c r="BN556" s="66">
        <f t="shared" si="1203"/>
        <v>0</v>
      </c>
      <c r="BO556" s="66">
        <f t="shared" si="1204"/>
        <v>0</v>
      </c>
      <c r="BP556" s="66">
        <f t="shared" si="1205"/>
        <v>0</v>
      </c>
      <c r="BQ556" s="66">
        <f t="shared" si="1206"/>
        <v>0</v>
      </c>
      <c r="BR556" s="66">
        <f t="shared" si="1207"/>
        <v>0</v>
      </c>
      <c r="BS556" s="66">
        <f t="shared" si="1208"/>
        <v>0</v>
      </c>
      <c r="BT556" s="66">
        <f t="shared" si="1209"/>
        <v>0</v>
      </c>
      <c r="BU556" s="66">
        <f t="shared" si="1210"/>
        <v>0</v>
      </c>
      <c r="BV556" s="66">
        <f t="shared" si="1211"/>
        <v>0</v>
      </c>
      <c r="BW556" s="66">
        <f t="shared" si="1212"/>
        <v>0</v>
      </c>
      <c r="BX556" s="66">
        <f t="shared" si="1213"/>
        <v>0</v>
      </c>
      <c r="BY556" s="66">
        <f t="shared" si="1214"/>
        <v>0</v>
      </c>
      <c r="BZ556" s="67">
        <f t="shared" si="1243"/>
        <v>0</v>
      </c>
      <c r="CA556" s="67">
        <f t="shared" si="1300"/>
        <v>0</v>
      </c>
      <c r="CB556" s="67">
        <f t="shared" si="1301"/>
        <v>0</v>
      </c>
      <c r="CC556" s="53" cm="1">
        <f t="array" aca="1" ref="CC556" ca="1">BZ556*CELL("contents",$Q556)</f>
        <v>0</v>
      </c>
      <c r="CD556" s="53" cm="1">
        <f t="array" aca="1" ref="CD556" ca="1">CA556*CELL("contents",$Q556)</f>
        <v>0</v>
      </c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>
        <f t="shared" si="1244"/>
        <v>0</v>
      </c>
      <c r="CR556" s="51">
        <f t="shared" si="1245"/>
        <v>0</v>
      </c>
      <c r="CS556" s="66">
        <f t="shared" si="1259"/>
        <v>0</v>
      </c>
      <c r="CT556" s="66">
        <f t="shared" si="1262"/>
        <v>0</v>
      </c>
      <c r="CU556" s="66">
        <f t="shared" si="1263"/>
        <v>0</v>
      </c>
      <c r="CV556" s="66">
        <f t="shared" si="1264"/>
        <v>0</v>
      </c>
      <c r="CW556" s="66">
        <f t="shared" si="1265"/>
        <v>0</v>
      </c>
      <c r="CX556" s="66">
        <f t="shared" si="1266"/>
        <v>0</v>
      </c>
      <c r="CY556" s="66">
        <f t="shared" si="1267"/>
        <v>0</v>
      </c>
      <c r="CZ556" s="66">
        <f t="shared" si="1268"/>
        <v>0</v>
      </c>
      <c r="DA556" s="66">
        <f t="shared" si="1269"/>
        <v>0</v>
      </c>
      <c r="DB556" s="66">
        <f t="shared" si="1270"/>
        <v>0</v>
      </c>
      <c r="DC556" s="66">
        <f t="shared" si="1271"/>
        <v>0</v>
      </c>
      <c r="DD556" s="66">
        <f t="shared" si="1272"/>
        <v>0</v>
      </c>
      <c r="DE556" s="67">
        <f t="shared" si="1246"/>
        <v>0</v>
      </c>
      <c r="DF556" s="67">
        <f t="shared" si="1302"/>
        <v>0</v>
      </c>
      <c r="DG556" s="67">
        <f t="shared" si="1303"/>
        <v>0</v>
      </c>
      <c r="DH556" s="53" cm="1">
        <f t="array" aca="1" ref="DH556" ca="1">DE556*CELL("contents",$Q556)</f>
        <v>0</v>
      </c>
      <c r="DI556" s="53" cm="1">
        <f t="array" aca="1" ref="DI556" ca="1">DF556*CELL("contents",$Q556)</f>
        <v>0</v>
      </c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>
        <f t="shared" si="1247"/>
        <v>0</v>
      </c>
      <c r="DW556" s="51">
        <f t="shared" si="1248"/>
        <v>0</v>
      </c>
      <c r="DX556" s="66">
        <f t="shared" si="1215"/>
        <v>0</v>
      </c>
      <c r="DY556" s="66">
        <f t="shared" si="1216"/>
        <v>0</v>
      </c>
      <c r="DZ556" s="66">
        <f t="shared" si="1217"/>
        <v>0</v>
      </c>
      <c r="EA556" s="66">
        <f t="shared" si="1218"/>
        <v>0</v>
      </c>
      <c r="EB556" s="66">
        <f t="shared" si="1219"/>
        <v>0</v>
      </c>
      <c r="EC556" s="66">
        <f t="shared" si="1220"/>
        <v>0</v>
      </c>
      <c r="ED556" s="66">
        <f t="shared" si="1221"/>
        <v>0</v>
      </c>
      <c r="EE556" s="66">
        <f t="shared" si="1222"/>
        <v>0</v>
      </c>
      <c r="EF556" s="66">
        <f t="shared" si="1223"/>
        <v>0</v>
      </c>
      <c r="EG556" s="66">
        <f t="shared" si="1224"/>
        <v>0</v>
      </c>
      <c r="EH556" s="66">
        <f t="shared" si="1225"/>
        <v>0</v>
      </c>
      <c r="EI556" s="66">
        <f t="shared" si="1226"/>
        <v>0</v>
      </c>
      <c r="EJ556" s="67">
        <f t="shared" si="1249"/>
        <v>0</v>
      </c>
      <c r="EK556" s="67">
        <f t="shared" si="1304"/>
        <v>0</v>
      </c>
      <c r="EL556" s="67">
        <f t="shared" si="1305"/>
        <v>0</v>
      </c>
      <c r="EM556" s="53" cm="1">
        <f t="array" aca="1" ref="EM556" ca="1">EJ556*CELL("contents",$Q556)</f>
        <v>0</v>
      </c>
      <c r="EN556" s="53" cm="1">
        <f t="array" aca="1" ref="EN556" ca="1">EK556*CELL("contents",$Q556)</f>
        <v>0</v>
      </c>
      <c r="EO556" s="68">
        <f t="shared" si="1260"/>
        <v>2976.6510000000003</v>
      </c>
      <c r="EP556" s="2">
        <v>1</v>
      </c>
      <c r="EQ556" s="2">
        <f t="shared" ref="EQ556:ET556" si="1308">EP556*1.0215</f>
        <v>1.0215000000000001</v>
      </c>
      <c r="ER556" s="2">
        <f t="shared" si="1308"/>
        <v>1.0434622500000001</v>
      </c>
      <c r="ES556" s="2">
        <f t="shared" si="1308"/>
        <v>1.0658966883750003</v>
      </c>
      <c r="ET556" s="2">
        <f t="shared" si="1308"/>
        <v>1.0888134671750629</v>
      </c>
      <c r="EU556" s="69">
        <f t="shared" si="1228"/>
        <v>1920.42</v>
      </c>
      <c r="EV556" s="69">
        <f t="shared" ref="EV556:EV619" si="1309">IF($G556="Labor Hours",$K556*$BL556*ER556,0)</f>
        <v>0</v>
      </c>
      <c r="EW556" s="69">
        <f t="shared" si="1229"/>
        <v>0</v>
      </c>
      <c r="EX556" s="69">
        <f t="shared" si="1230"/>
        <v>0</v>
      </c>
      <c r="EY556" s="69">
        <f t="shared" si="1251"/>
        <v>0</v>
      </c>
      <c r="EZ556" s="69">
        <f t="shared" si="1251"/>
        <v>0</v>
      </c>
      <c r="FA556" s="69">
        <f t="shared" si="1251"/>
        <v>0</v>
      </c>
      <c r="FB556" s="69">
        <f t="shared" si="1251"/>
        <v>0</v>
      </c>
      <c r="FC556" t="s">
        <v>1539</v>
      </c>
    </row>
    <row r="557" spans="1:159" x14ac:dyDescent="0.25">
      <c r="A557" s="2">
        <v>1.4</v>
      </c>
      <c r="B557" s="73" t="s">
        <v>1282</v>
      </c>
      <c r="C557" s="61" t="s">
        <v>1208</v>
      </c>
      <c r="D557" s="62" t="s">
        <v>1283</v>
      </c>
      <c r="E557" s="63" t="s">
        <v>1284</v>
      </c>
      <c r="F557" s="2" t="s">
        <v>1215</v>
      </c>
      <c r="G557" s="61" t="s">
        <v>151</v>
      </c>
      <c r="H557" s="64" t="s">
        <v>163</v>
      </c>
      <c r="I557" s="61" t="s">
        <v>269</v>
      </c>
      <c r="J557" s="65" t="s">
        <v>1139</v>
      </c>
      <c r="K557" s="75">
        <v>47</v>
      </c>
      <c r="L557" s="79">
        <v>46.67</v>
      </c>
      <c r="M557" s="57">
        <v>0</v>
      </c>
      <c r="N557" s="85">
        <v>0.55000000000000004</v>
      </c>
      <c r="O557" s="64" t="s">
        <v>155</v>
      </c>
      <c r="P557" s="2" t="s">
        <v>173</v>
      </c>
      <c r="Q557" s="200">
        <f>VLOOKUP(P557,Contingencies!$A$2:$D$7,4,FALSE)</f>
        <v>0.125</v>
      </c>
      <c r="R557" s="53">
        <f t="shared" si="1289"/>
        <v>74.416274999999999</v>
      </c>
      <c r="S557" s="67">
        <f t="shared" si="1231"/>
        <v>40.928951250000004</v>
      </c>
      <c r="T557" s="61"/>
      <c r="U557" s="2"/>
      <c r="V557" s="61">
        <v>8</v>
      </c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>
        <f t="shared" si="1232"/>
        <v>8</v>
      </c>
      <c r="AH557" s="51">
        <f t="shared" si="1239"/>
        <v>5.333333333333333E-2</v>
      </c>
      <c r="AI557" s="66">
        <f t="shared" si="1191"/>
        <v>0</v>
      </c>
      <c r="AJ557" s="66">
        <f t="shared" si="1192"/>
        <v>384.084</v>
      </c>
      <c r="AK557" s="66">
        <f t="shared" si="1193"/>
        <v>0</v>
      </c>
      <c r="AL557" s="66">
        <f t="shared" si="1194"/>
        <v>0</v>
      </c>
      <c r="AM557" s="66">
        <f t="shared" si="1195"/>
        <v>0</v>
      </c>
      <c r="AN557" s="66">
        <f t="shared" si="1196"/>
        <v>0</v>
      </c>
      <c r="AO557" s="66">
        <f t="shared" si="1197"/>
        <v>0</v>
      </c>
      <c r="AP557" s="66">
        <f t="shared" si="1198"/>
        <v>0</v>
      </c>
      <c r="AQ557" s="66">
        <f t="shared" si="1199"/>
        <v>0</v>
      </c>
      <c r="AR557" s="66">
        <f t="shared" si="1200"/>
        <v>0</v>
      </c>
      <c r="AS557" s="66">
        <f t="shared" si="1201"/>
        <v>0</v>
      </c>
      <c r="AT557" s="66">
        <f t="shared" si="1202"/>
        <v>0</v>
      </c>
      <c r="AU557" s="67">
        <f t="shared" si="1240"/>
        <v>384.084</v>
      </c>
      <c r="AV557" s="67">
        <f t="shared" si="1298"/>
        <v>211.24620000000002</v>
      </c>
      <c r="AW557" s="67">
        <f t="shared" si="1299"/>
        <v>595.33019999999999</v>
      </c>
      <c r="AX557" s="53" cm="1">
        <f t="array" aca="1" ref="AX557" ca="1">AU557*CELL("contents",$Q557)</f>
        <v>48.0105</v>
      </c>
      <c r="AY557" s="53" cm="1">
        <f t="array" aca="1" ref="AY557" ca="1">AV557*CELL("contents",$Q557)</f>
        <v>26.405775000000002</v>
      </c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>
        <f t="shared" si="1241"/>
        <v>0</v>
      </c>
      <c r="BM557" s="51">
        <f t="shared" si="1242"/>
        <v>0</v>
      </c>
      <c r="BN557" s="66">
        <f t="shared" si="1203"/>
        <v>0</v>
      </c>
      <c r="BO557" s="66">
        <f t="shared" si="1204"/>
        <v>0</v>
      </c>
      <c r="BP557" s="66">
        <f t="shared" si="1205"/>
        <v>0</v>
      </c>
      <c r="BQ557" s="66">
        <f t="shared" si="1206"/>
        <v>0</v>
      </c>
      <c r="BR557" s="66">
        <f t="shared" si="1207"/>
        <v>0</v>
      </c>
      <c r="BS557" s="66">
        <f t="shared" si="1208"/>
        <v>0</v>
      </c>
      <c r="BT557" s="66">
        <f t="shared" si="1209"/>
        <v>0</v>
      </c>
      <c r="BU557" s="66">
        <f t="shared" si="1210"/>
        <v>0</v>
      </c>
      <c r="BV557" s="66">
        <f t="shared" si="1211"/>
        <v>0</v>
      </c>
      <c r="BW557" s="66">
        <f t="shared" si="1212"/>
        <v>0</v>
      </c>
      <c r="BX557" s="66">
        <f t="shared" si="1213"/>
        <v>0</v>
      </c>
      <c r="BY557" s="66">
        <f t="shared" si="1214"/>
        <v>0</v>
      </c>
      <c r="BZ557" s="67">
        <f t="shared" si="1243"/>
        <v>0</v>
      </c>
      <c r="CA557" s="67">
        <f t="shared" si="1300"/>
        <v>0</v>
      </c>
      <c r="CB557" s="67">
        <f t="shared" si="1301"/>
        <v>0</v>
      </c>
      <c r="CC557" s="53" cm="1">
        <f t="array" aca="1" ref="CC557" ca="1">BZ557*CELL("contents",$Q557)</f>
        <v>0</v>
      </c>
      <c r="CD557" s="53" cm="1">
        <f t="array" aca="1" ref="CD557" ca="1">CA557*CELL("contents",$Q557)</f>
        <v>0</v>
      </c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>
        <f t="shared" si="1244"/>
        <v>0</v>
      </c>
      <c r="CR557" s="51">
        <f t="shared" si="1245"/>
        <v>0</v>
      </c>
      <c r="CS557" s="66">
        <f t="shared" si="1259"/>
        <v>0</v>
      </c>
      <c r="CT557" s="66">
        <f t="shared" si="1262"/>
        <v>0</v>
      </c>
      <c r="CU557" s="66">
        <f t="shared" si="1263"/>
        <v>0</v>
      </c>
      <c r="CV557" s="66">
        <f t="shared" si="1264"/>
        <v>0</v>
      </c>
      <c r="CW557" s="66">
        <f t="shared" si="1265"/>
        <v>0</v>
      </c>
      <c r="CX557" s="66">
        <f t="shared" si="1266"/>
        <v>0</v>
      </c>
      <c r="CY557" s="66">
        <f t="shared" si="1267"/>
        <v>0</v>
      </c>
      <c r="CZ557" s="66">
        <f t="shared" si="1268"/>
        <v>0</v>
      </c>
      <c r="DA557" s="66">
        <f t="shared" si="1269"/>
        <v>0</v>
      </c>
      <c r="DB557" s="66">
        <f t="shared" si="1270"/>
        <v>0</v>
      </c>
      <c r="DC557" s="66">
        <f t="shared" si="1271"/>
        <v>0</v>
      </c>
      <c r="DD557" s="66">
        <f t="shared" si="1272"/>
        <v>0</v>
      </c>
      <c r="DE557" s="67">
        <f t="shared" si="1246"/>
        <v>0</v>
      </c>
      <c r="DF557" s="67">
        <f t="shared" si="1302"/>
        <v>0</v>
      </c>
      <c r="DG557" s="67">
        <f t="shared" si="1303"/>
        <v>0</v>
      </c>
      <c r="DH557" s="53" cm="1">
        <f t="array" aca="1" ref="DH557" ca="1">DE557*CELL("contents",$Q557)</f>
        <v>0</v>
      </c>
      <c r="DI557" s="53" cm="1">
        <f t="array" aca="1" ref="DI557" ca="1">DF557*CELL("contents",$Q557)</f>
        <v>0</v>
      </c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>
        <f t="shared" si="1247"/>
        <v>0</v>
      </c>
      <c r="DW557" s="51">
        <f t="shared" si="1248"/>
        <v>0</v>
      </c>
      <c r="DX557" s="66">
        <f t="shared" si="1215"/>
        <v>0</v>
      </c>
      <c r="DY557" s="66">
        <f t="shared" si="1216"/>
        <v>0</v>
      </c>
      <c r="DZ557" s="66">
        <f t="shared" si="1217"/>
        <v>0</v>
      </c>
      <c r="EA557" s="66">
        <f t="shared" si="1218"/>
        <v>0</v>
      </c>
      <c r="EB557" s="66">
        <f t="shared" si="1219"/>
        <v>0</v>
      </c>
      <c r="EC557" s="66">
        <f t="shared" si="1220"/>
        <v>0</v>
      </c>
      <c r="ED557" s="66">
        <f t="shared" si="1221"/>
        <v>0</v>
      </c>
      <c r="EE557" s="66">
        <f t="shared" si="1222"/>
        <v>0</v>
      </c>
      <c r="EF557" s="66">
        <f t="shared" si="1223"/>
        <v>0</v>
      </c>
      <c r="EG557" s="66">
        <f t="shared" si="1224"/>
        <v>0</v>
      </c>
      <c r="EH557" s="66">
        <f t="shared" si="1225"/>
        <v>0</v>
      </c>
      <c r="EI557" s="66">
        <f t="shared" si="1226"/>
        <v>0</v>
      </c>
      <c r="EJ557" s="67">
        <f t="shared" si="1249"/>
        <v>0</v>
      </c>
      <c r="EK557" s="67">
        <f t="shared" si="1304"/>
        <v>0</v>
      </c>
      <c r="EL557" s="67">
        <f t="shared" si="1305"/>
        <v>0</v>
      </c>
      <c r="EM557" s="53" cm="1">
        <f t="array" aca="1" ref="EM557" ca="1">EJ557*CELL("contents",$Q557)</f>
        <v>0</v>
      </c>
      <c r="EN557" s="53" cm="1">
        <f t="array" aca="1" ref="EN557" ca="1">EK557*CELL("contents",$Q557)</f>
        <v>0</v>
      </c>
      <c r="EO557" s="68">
        <f t="shared" si="1260"/>
        <v>595.33019999999999</v>
      </c>
      <c r="EP557" s="2">
        <v>1</v>
      </c>
      <c r="EQ557" s="2">
        <f t="shared" ref="EQ557:ET557" si="1310">EP557*1.0215</f>
        <v>1.0215000000000001</v>
      </c>
      <c r="ER557" s="2">
        <f t="shared" si="1310"/>
        <v>1.0434622500000001</v>
      </c>
      <c r="ES557" s="2">
        <f t="shared" si="1310"/>
        <v>1.0658966883750003</v>
      </c>
      <c r="ET557" s="2">
        <f t="shared" si="1310"/>
        <v>1.0888134671750629</v>
      </c>
      <c r="EU557" s="69">
        <f t="shared" si="1228"/>
        <v>384.084</v>
      </c>
      <c r="EV557" s="69">
        <f t="shared" si="1309"/>
        <v>0</v>
      </c>
      <c r="EW557" s="69">
        <f t="shared" si="1229"/>
        <v>0</v>
      </c>
      <c r="EX557" s="69">
        <f t="shared" si="1230"/>
        <v>0</v>
      </c>
      <c r="EY557" s="69">
        <f t="shared" si="1251"/>
        <v>0</v>
      </c>
      <c r="EZ557" s="69">
        <f t="shared" si="1251"/>
        <v>0</v>
      </c>
      <c r="FA557" s="69">
        <f t="shared" si="1251"/>
        <v>0</v>
      </c>
      <c r="FB557" s="69">
        <f t="shared" si="1251"/>
        <v>0</v>
      </c>
      <c r="FC557" t="s">
        <v>1539</v>
      </c>
    </row>
    <row r="558" spans="1:159" x14ac:dyDescent="0.25">
      <c r="A558" s="2">
        <v>1.4</v>
      </c>
      <c r="B558" s="73" t="s">
        <v>1285</v>
      </c>
      <c r="C558" s="61" t="s">
        <v>1208</v>
      </c>
      <c r="D558" s="62" t="s">
        <v>1286</v>
      </c>
      <c r="E558" s="63" t="s">
        <v>1287</v>
      </c>
      <c r="F558" s="2"/>
      <c r="G558" s="61" t="s">
        <v>267</v>
      </c>
      <c r="H558" s="64" t="s">
        <v>267</v>
      </c>
      <c r="I558" s="61"/>
      <c r="J558" s="65" t="s">
        <v>1276</v>
      </c>
      <c r="K558" s="75"/>
      <c r="L558" s="80">
        <v>1</v>
      </c>
      <c r="M558" s="57">
        <v>0</v>
      </c>
      <c r="N558" s="85">
        <v>0.55000000000000004</v>
      </c>
      <c r="O558" s="64" t="s">
        <v>155</v>
      </c>
      <c r="P558" s="2" t="s">
        <v>156</v>
      </c>
      <c r="Q558" s="200">
        <f>VLOOKUP(P558,Contingencies!$A$2:$D$7,4,FALSE)</f>
        <v>0.09</v>
      </c>
      <c r="R558" s="53">
        <f t="shared" si="1289"/>
        <v>17.4375</v>
      </c>
      <c r="S558" s="67">
        <f t="shared" si="1231"/>
        <v>9.5906250000000011</v>
      </c>
      <c r="T558" s="61"/>
      <c r="U558" s="61">
        <v>125</v>
      </c>
      <c r="V558" s="61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>
        <f t="shared" si="1232"/>
        <v>0</v>
      </c>
      <c r="AH558" s="51">
        <f t="shared" si="1239"/>
        <v>0</v>
      </c>
      <c r="AI558" s="66">
        <f t="shared" si="1191"/>
        <v>125</v>
      </c>
      <c r="AJ558" s="66">
        <f t="shared" si="1192"/>
        <v>0</v>
      </c>
      <c r="AK558" s="66">
        <f t="shared" si="1193"/>
        <v>0</v>
      </c>
      <c r="AL558" s="66">
        <f t="shared" si="1194"/>
        <v>0</v>
      </c>
      <c r="AM558" s="66">
        <f t="shared" si="1195"/>
        <v>0</v>
      </c>
      <c r="AN558" s="66">
        <f t="shared" si="1196"/>
        <v>0</v>
      </c>
      <c r="AO558" s="66">
        <f t="shared" si="1197"/>
        <v>0</v>
      </c>
      <c r="AP558" s="66">
        <f t="shared" si="1198"/>
        <v>0</v>
      </c>
      <c r="AQ558" s="66">
        <f t="shared" si="1199"/>
        <v>0</v>
      </c>
      <c r="AR558" s="66">
        <f t="shared" si="1200"/>
        <v>0</v>
      </c>
      <c r="AS558" s="66">
        <f t="shared" si="1201"/>
        <v>0</v>
      </c>
      <c r="AT558" s="66">
        <f t="shared" si="1202"/>
        <v>0</v>
      </c>
      <c r="AU558" s="67">
        <f t="shared" si="1240"/>
        <v>125</v>
      </c>
      <c r="AV558" s="67">
        <f t="shared" si="1298"/>
        <v>68.75</v>
      </c>
      <c r="AW558" s="67">
        <f t="shared" si="1299"/>
        <v>193.75</v>
      </c>
      <c r="AX558" s="53" cm="1">
        <f t="array" aca="1" ref="AX558" ca="1">AU558*CELL("contents",$Q558)</f>
        <v>11.25</v>
      </c>
      <c r="AY558" s="53" cm="1">
        <f t="array" aca="1" ref="AY558" ca="1">AV558*CELL("contents",$Q558)</f>
        <v>6.1875</v>
      </c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>
        <f t="shared" si="1241"/>
        <v>0</v>
      </c>
      <c r="BM558" s="51">
        <f t="shared" si="1242"/>
        <v>0</v>
      </c>
      <c r="BN558" s="66">
        <f t="shared" si="1203"/>
        <v>0</v>
      </c>
      <c r="BO558" s="66">
        <f t="shared" si="1204"/>
        <v>0</v>
      </c>
      <c r="BP558" s="66">
        <f t="shared" si="1205"/>
        <v>0</v>
      </c>
      <c r="BQ558" s="66">
        <f t="shared" si="1206"/>
        <v>0</v>
      </c>
      <c r="BR558" s="66">
        <f t="shared" si="1207"/>
        <v>0</v>
      </c>
      <c r="BS558" s="66">
        <f t="shared" si="1208"/>
        <v>0</v>
      </c>
      <c r="BT558" s="66">
        <f t="shared" si="1209"/>
        <v>0</v>
      </c>
      <c r="BU558" s="66">
        <f t="shared" si="1210"/>
        <v>0</v>
      </c>
      <c r="BV558" s="66">
        <f t="shared" si="1211"/>
        <v>0</v>
      </c>
      <c r="BW558" s="66">
        <f t="shared" si="1212"/>
        <v>0</v>
      </c>
      <c r="BX558" s="66">
        <f t="shared" si="1213"/>
        <v>0</v>
      </c>
      <c r="BY558" s="66">
        <f t="shared" si="1214"/>
        <v>0</v>
      </c>
      <c r="BZ558" s="67">
        <f t="shared" si="1243"/>
        <v>0</v>
      </c>
      <c r="CA558" s="67">
        <f t="shared" si="1300"/>
        <v>0</v>
      </c>
      <c r="CB558" s="67">
        <f t="shared" si="1301"/>
        <v>0</v>
      </c>
      <c r="CC558" s="53" cm="1">
        <f t="array" aca="1" ref="CC558" ca="1">BZ558*CELL("contents",$Q558)</f>
        <v>0</v>
      </c>
      <c r="CD558" s="53" cm="1">
        <f t="array" aca="1" ref="CD558" ca="1">CA558*CELL("contents",$Q558)</f>
        <v>0</v>
      </c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>
        <f t="shared" si="1244"/>
        <v>0</v>
      </c>
      <c r="CR558" s="51">
        <f t="shared" si="1245"/>
        <v>0</v>
      </c>
      <c r="CS558" s="66">
        <f t="shared" si="1259"/>
        <v>0</v>
      </c>
      <c r="CT558" s="66">
        <f t="shared" si="1262"/>
        <v>0</v>
      </c>
      <c r="CU558" s="66">
        <f t="shared" si="1263"/>
        <v>0</v>
      </c>
      <c r="CV558" s="66">
        <f t="shared" si="1264"/>
        <v>0</v>
      </c>
      <c r="CW558" s="66">
        <f t="shared" si="1265"/>
        <v>0</v>
      </c>
      <c r="CX558" s="66">
        <f t="shared" si="1266"/>
        <v>0</v>
      </c>
      <c r="CY558" s="66">
        <f t="shared" si="1267"/>
        <v>0</v>
      </c>
      <c r="CZ558" s="66">
        <f t="shared" si="1268"/>
        <v>0</v>
      </c>
      <c r="DA558" s="66">
        <f t="shared" si="1269"/>
        <v>0</v>
      </c>
      <c r="DB558" s="66">
        <f t="shared" si="1270"/>
        <v>0</v>
      </c>
      <c r="DC558" s="66">
        <f t="shared" si="1271"/>
        <v>0</v>
      </c>
      <c r="DD558" s="66">
        <f t="shared" si="1272"/>
        <v>0</v>
      </c>
      <c r="DE558" s="67">
        <f t="shared" si="1246"/>
        <v>0</v>
      </c>
      <c r="DF558" s="67">
        <f t="shared" si="1302"/>
        <v>0</v>
      </c>
      <c r="DG558" s="67">
        <f t="shared" si="1303"/>
        <v>0</v>
      </c>
      <c r="DH558" s="53" cm="1">
        <f t="array" aca="1" ref="DH558" ca="1">DE558*CELL("contents",$Q558)</f>
        <v>0</v>
      </c>
      <c r="DI558" s="53" cm="1">
        <f t="array" aca="1" ref="DI558" ca="1">DF558*CELL("contents",$Q558)</f>
        <v>0</v>
      </c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>
        <f t="shared" si="1247"/>
        <v>0</v>
      </c>
      <c r="DW558" s="51">
        <f t="shared" si="1248"/>
        <v>0</v>
      </c>
      <c r="DX558" s="66">
        <f t="shared" si="1215"/>
        <v>0</v>
      </c>
      <c r="DY558" s="66">
        <f t="shared" si="1216"/>
        <v>0</v>
      </c>
      <c r="DZ558" s="66">
        <f t="shared" si="1217"/>
        <v>0</v>
      </c>
      <c r="EA558" s="66">
        <f t="shared" si="1218"/>
        <v>0</v>
      </c>
      <c r="EB558" s="66">
        <f t="shared" si="1219"/>
        <v>0</v>
      </c>
      <c r="EC558" s="66">
        <f t="shared" si="1220"/>
        <v>0</v>
      </c>
      <c r="ED558" s="66">
        <f t="shared" si="1221"/>
        <v>0</v>
      </c>
      <c r="EE558" s="66">
        <f t="shared" si="1222"/>
        <v>0</v>
      </c>
      <c r="EF558" s="66">
        <f t="shared" si="1223"/>
        <v>0</v>
      </c>
      <c r="EG558" s="66">
        <f t="shared" si="1224"/>
        <v>0</v>
      </c>
      <c r="EH558" s="66">
        <f t="shared" si="1225"/>
        <v>0</v>
      </c>
      <c r="EI558" s="66">
        <f t="shared" si="1226"/>
        <v>0</v>
      </c>
      <c r="EJ558" s="67">
        <f t="shared" si="1249"/>
        <v>0</v>
      </c>
      <c r="EK558" s="67">
        <f t="shared" si="1304"/>
        <v>0</v>
      </c>
      <c r="EL558" s="67">
        <f t="shared" si="1305"/>
        <v>0</v>
      </c>
      <c r="EM558" s="53" cm="1">
        <f t="array" aca="1" ref="EM558" ca="1">EJ558*CELL("contents",$Q558)</f>
        <v>0</v>
      </c>
      <c r="EN558" s="53" cm="1">
        <f t="array" aca="1" ref="EN558" ca="1">EK558*CELL("contents",$Q558)</f>
        <v>0</v>
      </c>
      <c r="EO558" s="68">
        <f t="shared" si="1260"/>
        <v>193.75</v>
      </c>
      <c r="EP558" s="2">
        <v>1</v>
      </c>
      <c r="EQ558" s="2">
        <f t="shared" ref="EQ558:ET558" si="1311">EP558*1.0215</f>
        <v>1.0215000000000001</v>
      </c>
      <c r="ER558" s="2">
        <f t="shared" si="1311"/>
        <v>1.0434622500000001</v>
      </c>
      <c r="ES558" s="2">
        <f t="shared" si="1311"/>
        <v>1.0658966883750003</v>
      </c>
      <c r="ET558" s="2">
        <f t="shared" si="1311"/>
        <v>1.0888134671750629</v>
      </c>
      <c r="EU558" s="69">
        <f t="shared" si="1228"/>
        <v>0</v>
      </c>
      <c r="EV558" s="69">
        <f t="shared" si="1309"/>
        <v>0</v>
      </c>
      <c r="EW558" s="69">
        <f t="shared" si="1229"/>
        <v>0</v>
      </c>
      <c r="EX558" s="69">
        <f t="shared" si="1230"/>
        <v>0</v>
      </c>
      <c r="EY558" s="69">
        <f t="shared" si="1251"/>
        <v>0</v>
      </c>
      <c r="EZ558" s="69">
        <f t="shared" si="1251"/>
        <v>0</v>
      </c>
      <c r="FA558" s="69">
        <f t="shared" si="1251"/>
        <v>0</v>
      </c>
      <c r="FB558" s="69">
        <f t="shared" si="1251"/>
        <v>0</v>
      </c>
      <c r="FC558" t="s">
        <v>1539</v>
      </c>
    </row>
    <row r="559" spans="1:159" x14ac:dyDescent="0.25">
      <c r="A559" s="2">
        <v>1.4</v>
      </c>
      <c r="B559" s="73" t="s">
        <v>1288</v>
      </c>
      <c r="C559" s="61" t="s">
        <v>1208</v>
      </c>
      <c r="D559" s="62" t="s">
        <v>1289</v>
      </c>
      <c r="E559" s="63" t="s">
        <v>1289</v>
      </c>
      <c r="F559" s="2" t="s">
        <v>260</v>
      </c>
      <c r="G559" s="61" t="s">
        <v>257</v>
      </c>
      <c r="H559" s="64" t="s">
        <v>257</v>
      </c>
      <c r="I559" s="61"/>
      <c r="J559" s="65" t="s">
        <v>261</v>
      </c>
      <c r="K559" s="75"/>
      <c r="L559" s="80">
        <v>1</v>
      </c>
      <c r="M559" s="57">
        <v>0</v>
      </c>
      <c r="N559" s="85">
        <v>0.55000000000000004</v>
      </c>
      <c r="O559" s="64" t="s">
        <v>155</v>
      </c>
      <c r="P559" s="2" t="s">
        <v>156</v>
      </c>
      <c r="Q559" s="200">
        <f>VLOOKUP(P559,Contingencies!$A$2:$D$7,4,FALSE)</f>
        <v>0.09</v>
      </c>
      <c r="R559" s="53">
        <f t="shared" si="1289"/>
        <v>502.2</v>
      </c>
      <c r="S559" s="67">
        <f t="shared" si="1231"/>
        <v>276.21000000000004</v>
      </c>
      <c r="T559" s="61"/>
      <c r="U559" s="61">
        <v>3600</v>
      </c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>
        <f t="shared" si="1232"/>
        <v>0</v>
      </c>
      <c r="AH559" s="51">
        <f t="shared" si="1239"/>
        <v>0</v>
      </c>
      <c r="AI559" s="66">
        <f t="shared" si="1191"/>
        <v>3600</v>
      </c>
      <c r="AJ559" s="66">
        <f t="shared" si="1192"/>
        <v>0</v>
      </c>
      <c r="AK559" s="66">
        <f t="shared" si="1193"/>
        <v>0</v>
      </c>
      <c r="AL559" s="66">
        <f t="shared" si="1194"/>
        <v>0</v>
      </c>
      <c r="AM559" s="66">
        <f t="shared" si="1195"/>
        <v>0</v>
      </c>
      <c r="AN559" s="66">
        <f t="shared" si="1196"/>
        <v>0</v>
      </c>
      <c r="AO559" s="66">
        <f t="shared" si="1197"/>
        <v>0</v>
      </c>
      <c r="AP559" s="66">
        <f t="shared" si="1198"/>
        <v>0</v>
      </c>
      <c r="AQ559" s="66">
        <f t="shared" si="1199"/>
        <v>0</v>
      </c>
      <c r="AR559" s="66">
        <f t="shared" si="1200"/>
        <v>0</v>
      </c>
      <c r="AS559" s="66">
        <f t="shared" si="1201"/>
        <v>0</v>
      </c>
      <c r="AT559" s="66">
        <f t="shared" si="1202"/>
        <v>0</v>
      </c>
      <c r="AU559" s="67">
        <f t="shared" si="1240"/>
        <v>3600</v>
      </c>
      <c r="AV559" s="67">
        <f t="shared" si="1298"/>
        <v>1980.0000000000002</v>
      </c>
      <c r="AW559" s="67">
        <f t="shared" si="1299"/>
        <v>5580</v>
      </c>
      <c r="AX559" s="53" cm="1">
        <f t="array" aca="1" ref="AX559" ca="1">AU559*CELL("contents",$Q559)</f>
        <v>324</v>
      </c>
      <c r="AY559" s="53" cm="1">
        <f t="array" aca="1" ref="AY559" ca="1">AV559*CELL("contents",$Q559)</f>
        <v>178.20000000000002</v>
      </c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>
        <f t="shared" si="1241"/>
        <v>0</v>
      </c>
      <c r="BM559" s="51">
        <f t="shared" si="1242"/>
        <v>0</v>
      </c>
      <c r="BN559" s="66">
        <f t="shared" si="1203"/>
        <v>0</v>
      </c>
      <c r="BO559" s="66">
        <f t="shared" si="1204"/>
        <v>0</v>
      </c>
      <c r="BP559" s="66">
        <f t="shared" si="1205"/>
        <v>0</v>
      </c>
      <c r="BQ559" s="66">
        <f t="shared" si="1206"/>
        <v>0</v>
      </c>
      <c r="BR559" s="66">
        <f t="shared" si="1207"/>
        <v>0</v>
      </c>
      <c r="BS559" s="66">
        <f t="shared" si="1208"/>
        <v>0</v>
      </c>
      <c r="BT559" s="66">
        <f t="shared" si="1209"/>
        <v>0</v>
      </c>
      <c r="BU559" s="66">
        <f t="shared" si="1210"/>
        <v>0</v>
      </c>
      <c r="BV559" s="66">
        <f t="shared" si="1211"/>
        <v>0</v>
      </c>
      <c r="BW559" s="66">
        <f t="shared" si="1212"/>
        <v>0</v>
      </c>
      <c r="BX559" s="66">
        <f t="shared" si="1213"/>
        <v>0</v>
      </c>
      <c r="BY559" s="66">
        <f t="shared" si="1214"/>
        <v>0</v>
      </c>
      <c r="BZ559" s="67">
        <f t="shared" si="1243"/>
        <v>0</v>
      </c>
      <c r="CA559" s="67">
        <f t="shared" si="1300"/>
        <v>0</v>
      </c>
      <c r="CB559" s="67">
        <f t="shared" si="1301"/>
        <v>0</v>
      </c>
      <c r="CC559" s="53" cm="1">
        <f t="array" aca="1" ref="CC559" ca="1">BZ559*CELL("contents",$Q559)</f>
        <v>0</v>
      </c>
      <c r="CD559" s="53" cm="1">
        <f t="array" aca="1" ref="CD559" ca="1">CA559*CELL("contents",$Q559)</f>
        <v>0</v>
      </c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>
        <f t="shared" si="1244"/>
        <v>0</v>
      </c>
      <c r="CR559" s="51">
        <f t="shared" si="1245"/>
        <v>0</v>
      </c>
      <c r="CS559" s="66">
        <f t="shared" si="1259"/>
        <v>0</v>
      </c>
      <c r="CT559" s="66">
        <f t="shared" si="1262"/>
        <v>0</v>
      </c>
      <c r="CU559" s="66">
        <f t="shared" si="1263"/>
        <v>0</v>
      </c>
      <c r="CV559" s="66">
        <f t="shared" si="1264"/>
        <v>0</v>
      </c>
      <c r="CW559" s="66">
        <f t="shared" si="1265"/>
        <v>0</v>
      </c>
      <c r="CX559" s="66">
        <f t="shared" si="1266"/>
        <v>0</v>
      </c>
      <c r="CY559" s="66">
        <f t="shared" si="1267"/>
        <v>0</v>
      </c>
      <c r="CZ559" s="66">
        <f t="shared" si="1268"/>
        <v>0</v>
      </c>
      <c r="DA559" s="66">
        <f t="shared" si="1269"/>
        <v>0</v>
      </c>
      <c r="DB559" s="66">
        <f t="shared" si="1270"/>
        <v>0</v>
      </c>
      <c r="DC559" s="66">
        <f t="shared" si="1271"/>
        <v>0</v>
      </c>
      <c r="DD559" s="66">
        <f t="shared" si="1272"/>
        <v>0</v>
      </c>
      <c r="DE559" s="67">
        <f t="shared" si="1246"/>
        <v>0</v>
      </c>
      <c r="DF559" s="67">
        <f t="shared" si="1302"/>
        <v>0</v>
      </c>
      <c r="DG559" s="67">
        <f t="shared" si="1303"/>
        <v>0</v>
      </c>
      <c r="DH559" s="53" cm="1">
        <f t="array" aca="1" ref="DH559" ca="1">DE559*CELL("contents",$Q559)</f>
        <v>0</v>
      </c>
      <c r="DI559" s="53" cm="1">
        <f t="array" aca="1" ref="DI559" ca="1">DF559*CELL("contents",$Q559)</f>
        <v>0</v>
      </c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>
        <f t="shared" si="1247"/>
        <v>0</v>
      </c>
      <c r="DW559" s="51">
        <f t="shared" si="1248"/>
        <v>0</v>
      </c>
      <c r="DX559" s="66">
        <f t="shared" si="1215"/>
        <v>0</v>
      </c>
      <c r="DY559" s="66">
        <f t="shared" si="1216"/>
        <v>0</v>
      </c>
      <c r="DZ559" s="66">
        <f t="shared" si="1217"/>
        <v>0</v>
      </c>
      <c r="EA559" s="66">
        <f t="shared" si="1218"/>
        <v>0</v>
      </c>
      <c r="EB559" s="66">
        <f t="shared" si="1219"/>
        <v>0</v>
      </c>
      <c r="EC559" s="66">
        <f t="shared" si="1220"/>
        <v>0</v>
      </c>
      <c r="ED559" s="66">
        <f t="shared" si="1221"/>
        <v>0</v>
      </c>
      <c r="EE559" s="66">
        <f t="shared" si="1222"/>
        <v>0</v>
      </c>
      <c r="EF559" s="66">
        <f t="shared" si="1223"/>
        <v>0</v>
      </c>
      <c r="EG559" s="66">
        <f t="shared" si="1224"/>
        <v>0</v>
      </c>
      <c r="EH559" s="66">
        <f t="shared" si="1225"/>
        <v>0</v>
      </c>
      <c r="EI559" s="66">
        <f t="shared" si="1226"/>
        <v>0</v>
      </c>
      <c r="EJ559" s="67">
        <f t="shared" si="1249"/>
        <v>0</v>
      </c>
      <c r="EK559" s="67">
        <f t="shared" si="1304"/>
        <v>0</v>
      </c>
      <c r="EL559" s="67">
        <f t="shared" si="1305"/>
        <v>0</v>
      </c>
      <c r="EM559" s="53" cm="1">
        <f t="array" aca="1" ref="EM559" ca="1">EJ559*CELL("contents",$Q559)</f>
        <v>0</v>
      </c>
      <c r="EN559" s="53" cm="1">
        <f t="array" aca="1" ref="EN559" ca="1">EK559*CELL("contents",$Q559)</f>
        <v>0</v>
      </c>
      <c r="EO559" s="68">
        <f t="shared" si="1260"/>
        <v>5580</v>
      </c>
      <c r="EP559" s="2">
        <v>1</v>
      </c>
      <c r="EQ559" s="2">
        <f t="shared" ref="EQ559:ET559" si="1312">EP559*1.0215</f>
        <v>1.0215000000000001</v>
      </c>
      <c r="ER559" s="2">
        <f t="shared" si="1312"/>
        <v>1.0434622500000001</v>
      </c>
      <c r="ES559" s="2">
        <f t="shared" si="1312"/>
        <v>1.0658966883750003</v>
      </c>
      <c r="ET559" s="2">
        <f t="shared" si="1312"/>
        <v>1.0888134671750629</v>
      </c>
      <c r="EU559" s="69">
        <f t="shared" si="1228"/>
        <v>0</v>
      </c>
      <c r="EV559" s="69">
        <f t="shared" si="1309"/>
        <v>0</v>
      </c>
      <c r="EW559" s="69">
        <f t="shared" si="1229"/>
        <v>0</v>
      </c>
      <c r="EX559" s="69">
        <f t="shared" si="1230"/>
        <v>0</v>
      </c>
      <c r="EY559" s="69">
        <f t="shared" si="1251"/>
        <v>0</v>
      </c>
      <c r="EZ559" s="69">
        <f t="shared" si="1251"/>
        <v>0</v>
      </c>
      <c r="FA559" s="69">
        <f t="shared" si="1251"/>
        <v>0</v>
      </c>
      <c r="FB559" s="69">
        <f t="shared" si="1251"/>
        <v>0</v>
      </c>
      <c r="FC559" t="s">
        <v>1539</v>
      </c>
    </row>
    <row r="560" spans="1:159" x14ac:dyDescent="0.25">
      <c r="A560" s="2">
        <v>1.4</v>
      </c>
      <c r="B560" s="73" t="s">
        <v>1290</v>
      </c>
      <c r="C560" s="61" t="s">
        <v>1208</v>
      </c>
      <c r="D560" s="62" t="s">
        <v>1291</v>
      </c>
      <c r="E560" s="63" t="s">
        <v>1292</v>
      </c>
      <c r="F560" s="2" t="s">
        <v>1211</v>
      </c>
      <c r="G560" s="61" t="s">
        <v>151</v>
      </c>
      <c r="H560" s="64" t="s">
        <v>163</v>
      </c>
      <c r="I560" s="61" t="s">
        <v>159</v>
      </c>
      <c r="J560" s="65" t="s">
        <v>1139</v>
      </c>
      <c r="K560" s="75">
        <v>62</v>
      </c>
      <c r="L560" s="79">
        <v>62</v>
      </c>
      <c r="M560" s="57">
        <v>0</v>
      </c>
      <c r="N560" s="85">
        <v>0.55000000000000004</v>
      </c>
      <c r="O560" s="64" t="s">
        <v>155</v>
      </c>
      <c r="P560" s="2" t="s">
        <v>352</v>
      </c>
      <c r="Q560" s="200">
        <f>VLOOKUP(P560,Contingencies!$A$2:$D$7,4,FALSE)</f>
        <v>0.2</v>
      </c>
      <c r="R560" s="53">
        <f t="shared" si="1289"/>
        <v>314.13168000000007</v>
      </c>
      <c r="S560" s="67">
        <f t="shared" si="1231"/>
        <v>172.77242400000006</v>
      </c>
      <c r="T560" s="61"/>
      <c r="U560" s="2">
        <v>8</v>
      </c>
      <c r="V560" s="2">
        <v>8</v>
      </c>
      <c r="W560" s="2"/>
      <c r="X560" s="61"/>
      <c r="Y560" s="61"/>
      <c r="Z560" s="61"/>
      <c r="AA560" s="2"/>
      <c r="AB560" s="2"/>
      <c r="AC560" s="2"/>
      <c r="AD560" s="2"/>
      <c r="AE560" s="2"/>
      <c r="AF560" s="2"/>
      <c r="AG560" s="2">
        <f t="shared" si="1232"/>
        <v>16</v>
      </c>
      <c r="AH560" s="51">
        <f t="shared" si="1239"/>
        <v>0.10666666666666666</v>
      </c>
      <c r="AI560" s="66">
        <f t="shared" si="1191"/>
        <v>506.66400000000004</v>
      </c>
      <c r="AJ560" s="66">
        <f t="shared" si="1192"/>
        <v>506.66400000000004</v>
      </c>
      <c r="AK560" s="66">
        <f t="shared" si="1193"/>
        <v>0</v>
      </c>
      <c r="AL560" s="66">
        <f t="shared" si="1194"/>
        <v>0</v>
      </c>
      <c r="AM560" s="66">
        <f t="shared" si="1195"/>
        <v>0</v>
      </c>
      <c r="AN560" s="66">
        <f t="shared" si="1196"/>
        <v>0</v>
      </c>
      <c r="AO560" s="66">
        <f t="shared" si="1197"/>
        <v>0</v>
      </c>
      <c r="AP560" s="66">
        <f t="shared" si="1198"/>
        <v>0</v>
      </c>
      <c r="AQ560" s="66">
        <f t="shared" si="1199"/>
        <v>0</v>
      </c>
      <c r="AR560" s="66">
        <f t="shared" si="1200"/>
        <v>0</v>
      </c>
      <c r="AS560" s="66">
        <f t="shared" si="1201"/>
        <v>0</v>
      </c>
      <c r="AT560" s="66">
        <f t="shared" si="1202"/>
        <v>0</v>
      </c>
      <c r="AU560" s="67">
        <f t="shared" si="1240"/>
        <v>1013.3280000000001</v>
      </c>
      <c r="AV560" s="67">
        <f t="shared" si="1298"/>
        <v>557.33040000000005</v>
      </c>
      <c r="AW560" s="67">
        <f t="shared" si="1299"/>
        <v>1570.6584000000003</v>
      </c>
      <c r="AX560" s="53" cm="1">
        <f t="array" aca="1" ref="AX560" ca="1">AU560*CELL("contents",$Q560)</f>
        <v>202.66560000000004</v>
      </c>
      <c r="AY560" s="53" cm="1">
        <f t="array" aca="1" ref="AY560" ca="1">AV560*CELL("contents",$Q560)</f>
        <v>111.46608000000002</v>
      </c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>
        <f t="shared" si="1241"/>
        <v>0</v>
      </c>
      <c r="BM560" s="51">
        <f t="shared" si="1242"/>
        <v>0</v>
      </c>
      <c r="BN560" s="66">
        <f t="shared" si="1203"/>
        <v>0</v>
      </c>
      <c r="BO560" s="66">
        <f t="shared" si="1204"/>
        <v>0</v>
      </c>
      <c r="BP560" s="66">
        <f t="shared" si="1205"/>
        <v>0</v>
      </c>
      <c r="BQ560" s="66">
        <f t="shared" si="1206"/>
        <v>0</v>
      </c>
      <c r="BR560" s="66">
        <f t="shared" si="1207"/>
        <v>0</v>
      </c>
      <c r="BS560" s="66">
        <f t="shared" si="1208"/>
        <v>0</v>
      </c>
      <c r="BT560" s="66">
        <f t="shared" si="1209"/>
        <v>0</v>
      </c>
      <c r="BU560" s="66">
        <f t="shared" si="1210"/>
        <v>0</v>
      </c>
      <c r="BV560" s="66">
        <f t="shared" si="1211"/>
        <v>0</v>
      </c>
      <c r="BW560" s="66">
        <f t="shared" si="1212"/>
        <v>0</v>
      </c>
      <c r="BX560" s="66">
        <f t="shared" si="1213"/>
        <v>0</v>
      </c>
      <c r="BY560" s="66">
        <f t="shared" si="1214"/>
        <v>0</v>
      </c>
      <c r="BZ560" s="67">
        <f t="shared" si="1243"/>
        <v>0</v>
      </c>
      <c r="CA560" s="67">
        <f t="shared" si="1300"/>
        <v>0</v>
      </c>
      <c r="CB560" s="67">
        <f t="shared" si="1301"/>
        <v>0</v>
      </c>
      <c r="CC560" s="53" cm="1">
        <f t="array" aca="1" ref="CC560" ca="1">BZ560*CELL("contents",$Q560)</f>
        <v>0</v>
      </c>
      <c r="CD560" s="53" cm="1">
        <f t="array" aca="1" ref="CD560" ca="1">CA560*CELL("contents",$Q560)</f>
        <v>0</v>
      </c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>
        <f t="shared" si="1244"/>
        <v>0</v>
      </c>
      <c r="CR560" s="51">
        <f t="shared" si="1245"/>
        <v>0</v>
      </c>
      <c r="CS560" s="66">
        <f t="shared" si="1259"/>
        <v>0</v>
      </c>
      <c r="CT560" s="66">
        <f t="shared" si="1262"/>
        <v>0</v>
      </c>
      <c r="CU560" s="66">
        <f t="shared" si="1263"/>
        <v>0</v>
      </c>
      <c r="CV560" s="66">
        <f t="shared" si="1264"/>
        <v>0</v>
      </c>
      <c r="CW560" s="66">
        <f t="shared" si="1265"/>
        <v>0</v>
      </c>
      <c r="CX560" s="66">
        <f t="shared" si="1266"/>
        <v>0</v>
      </c>
      <c r="CY560" s="66">
        <f t="shared" si="1267"/>
        <v>0</v>
      </c>
      <c r="CZ560" s="66">
        <f t="shared" si="1268"/>
        <v>0</v>
      </c>
      <c r="DA560" s="66">
        <f t="shared" si="1269"/>
        <v>0</v>
      </c>
      <c r="DB560" s="66">
        <f t="shared" si="1270"/>
        <v>0</v>
      </c>
      <c r="DC560" s="66">
        <f t="shared" si="1271"/>
        <v>0</v>
      </c>
      <c r="DD560" s="66">
        <f t="shared" si="1272"/>
        <v>0</v>
      </c>
      <c r="DE560" s="67">
        <f t="shared" si="1246"/>
        <v>0</v>
      </c>
      <c r="DF560" s="67">
        <f t="shared" si="1302"/>
        <v>0</v>
      </c>
      <c r="DG560" s="67">
        <f t="shared" si="1303"/>
        <v>0</v>
      </c>
      <c r="DH560" s="53" cm="1">
        <f t="array" aca="1" ref="DH560" ca="1">DE560*CELL("contents",$Q560)</f>
        <v>0</v>
      </c>
      <c r="DI560" s="53" cm="1">
        <f t="array" aca="1" ref="DI560" ca="1">DF560*CELL("contents",$Q560)</f>
        <v>0</v>
      </c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>
        <f t="shared" si="1247"/>
        <v>0</v>
      </c>
      <c r="DW560" s="51">
        <f t="shared" si="1248"/>
        <v>0</v>
      </c>
      <c r="DX560" s="66">
        <f t="shared" si="1215"/>
        <v>0</v>
      </c>
      <c r="DY560" s="66">
        <f t="shared" si="1216"/>
        <v>0</v>
      </c>
      <c r="DZ560" s="66">
        <f t="shared" si="1217"/>
        <v>0</v>
      </c>
      <c r="EA560" s="66">
        <f t="shared" si="1218"/>
        <v>0</v>
      </c>
      <c r="EB560" s="66">
        <f t="shared" si="1219"/>
        <v>0</v>
      </c>
      <c r="EC560" s="66">
        <f t="shared" si="1220"/>
        <v>0</v>
      </c>
      <c r="ED560" s="66">
        <f t="shared" si="1221"/>
        <v>0</v>
      </c>
      <c r="EE560" s="66">
        <f t="shared" si="1222"/>
        <v>0</v>
      </c>
      <c r="EF560" s="66">
        <f t="shared" si="1223"/>
        <v>0</v>
      </c>
      <c r="EG560" s="66">
        <f t="shared" si="1224"/>
        <v>0</v>
      </c>
      <c r="EH560" s="66">
        <f t="shared" si="1225"/>
        <v>0</v>
      </c>
      <c r="EI560" s="66">
        <f t="shared" si="1226"/>
        <v>0</v>
      </c>
      <c r="EJ560" s="67">
        <f t="shared" si="1249"/>
        <v>0</v>
      </c>
      <c r="EK560" s="67">
        <f t="shared" si="1304"/>
        <v>0</v>
      </c>
      <c r="EL560" s="67">
        <f t="shared" si="1305"/>
        <v>0</v>
      </c>
      <c r="EM560" s="53" cm="1">
        <f t="array" aca="1" ref="EM560" ca="1">EJ560*CELL("contents",$Q560)</f>
        <v>0</v>
      </c>
      <c r="EN560" s="53" cm="1">
        <f t="array" aca="1" ref="EN560" ca="1">EK560*CELL("contents",$Q560)</f>
        <v>0</v>
      </c>
      <c r="EO560" s="68">
        <f t="shared" si="1260"/>
        <v>1570.6584000000003</v>
      </c>
      <c r="EP560" s="2">
        <v>1</v>
      </c>
      <c r="EQ560" s="2">
        <f t="shared" ref="EQ560:ET560" si="1313">EP560*1.0215</f>
        <v>1.0215000000000001</v>
      </c>
      <c r="ER560" s="2">
        <f t="shared" si="1313"/>
        <v>1.0434622500000001</v>
      </c>
      <c r="ES560" s="2">
        <f t="shared" si="1313"/>
        <v>1.0658966883750003</v>
      </c>
      <c r="ET560" s="2">
        <f t="shared" si="1313"/>
        <v>1.0888134671750629</v>
      </c>
      <c r="EU560" s="69">
        <f t="shared" si="1228"/>
        <v>1013.3280000000001</v>
      </c>
      <c r="EV560" s="69">
        <f t="shared" si="1309"/>
        <v>0</v>
      </c>
      <c r="EW560" s="69">
        <f t="shared" si="1229"/>
        <v>0</v>
      </c>
      <c r="EX560" s="69">
        <f t="shared" si="1230"/>
        <v>0</v>
      </c>
      <c r="EY560" s="69">
        <f t="shared" si="1251"/>
        <v>0</v>
      </c>
      <c r="EZ560" s="69">
        <f t="shared" si="1251"/>
        <v>0</v>
      </c>
      <c r="FA560" s="69">
        <f t="shared" si="1251"/>
        <v>0</v>
      </c>
      <c r="FB560" s="69">
        <f t="shared" si="1251"/>
        <v>0</v>
      </c>
      <c r="FC560" t="s">
        <v>1539</v>
      </c>
    </row>
    <row r="561" spans="1:159" x14ac:dyDescent="0.25">
      <c r="A561" s="2">
        <v>1.4</v>
      </c>
      <c r="B561" s="73" t="s">
        <v>1293</v>
      </c>
      <c r="C561" s="61" t="s">
        <v>1208</v>
      </c>
      <c r="D561" s="62" t="s">
        <v>1294</v>
      </c>
      <c r="E561" s="63" t="s">
        <v>1295</v>
      </c>
      <c r="F561" s="2"/>
      <c r="G561" s="61" t="s">
        <v>267</v>
      </c>
      <c r="H561" s="64" t="s">
        <v>267</v>
      </c>
      <c r="I561" s="61"/>
      <c r="J561" s="65" t="s">
        <v>1276</v>
      </c>
      <c r="K561" s="75"/>
      <c r="L561" s="80">
        <v>1</v>
      </c>
      <c r="M561" s="57">
        <v>0</v>
      </c>
      <c r="N561" s="85">
        <v>0.55000000000000004</v>
      </c>
      <c r="O561" s="64" t="s">
        <v>155</v>
      </c>
      <c r="P561" s="2" t="s">
        <v>156</v>
      </c>
      <c r="Q561" s="200">
        <f>VLOOKUP(P561,Contingencies!$A$2:$D$7,4,FALSE)</f>
        <v>0.09</v>
      </c>
      <c r="R561" s="53">
        <f t="shared" si="1289"/>
        <v>34.875</v>
      </c>
      <c r="S561" s="67">
        <f t="shared" si="1231"/>
        <v>19.181250000000002</v>
      </c>
      <c r="T561" s="61"/>
      <c r="U561" s="61">
        <v>125</v>
      </c>
      <c r="V561" s="61"/>
      <c r="W561" s="61"/>
      <c r="X561" s="2">
        <v>125</v>
      </c>
      <c r="Y561" s="2"/>
      <c r="Z561" s="2"/>
      <c r="AA561" s="2"/>
      <c r="AB561" s="2"/>
      <c r="AC561" s="2"/>
      <c r="AD561" s="2"/>
      <c r="AE561" s="2"/>
      <c r="AF561" s="2"/>
      <c r="AG561" s="2">
        <f t="shared" si="1232"/>
        <v>0</v>
      </c>
      <c r="AH561" s="51">
        <f t="shared" si="1239"/>
        <v>0</v>
      </c>
      <c r="AI561" s="66">
        <f t="shared" si="1191"/>
        <v>125</v>
      </c>
      <c r="AJ561" s="66">
        <f t="shared" si="1192"/>
        <v>0</v>
      </c>
      <c r="AK561" s="66">
        <f t="shared" si="1193"/>
        <v>0</v>
      </c>
      <c r="AL561" s="66">
        <f t="shared" si="1194"/>
        <v>125</v>
      </c>
      <c r="AM561" s="66">
        <f t="shared" si="1195"/>
        <v>0</v>
      </c>
      <c r="AN561" s="66">
        <f t="shared" si="1196"/>
        <v>0</v>
      </c>
      <c r="AO561" s="66">
        <f t="shared" si="1197"/>
        <v>0</v>
      </c>
      <c r="AP561" s="66">
        <f t="shared" si="1198"/>
        <v>0</v>
      </c>
      <c r="AQ561" s="66">
        <f t="shared" si="1199"/>
        <v>0</v>
      </c>
      <c r="AR561" s="66">
        <f t="shared" si="1200"/>
        <v>0</v>
      </c>
      <c r="AS561" s="66">
        <f t="shared" si="1201"/>
        <v>0</v>
      </c>
      <c r="AT561" s="66">
        <f t="shared" si="1202"/>
        <v>0</v>
      </c>
      <c r="AU561" s="67">
        <f t="shared" si="1240"/>
        <v>250</v>
      </c>
      <c r="AV561" s="67">
        <f t="shared" si="1298"/>
        <v>137.5</v>
      </c>
      <c r="AW561" s="67">
        <f t="shared" si="1299"/>
        <v>387.5</v>
      </c>
      <c r="AX561" s="53" cm="1">
        <f t="array" aca="1" ref="AX561" ca="1">AU561*CELL("contents",$Q561)</f>
        <v>22.5</v>
      </c>
      <c r="AY561" s="53" cm="1">
        <f t="array" aca="1" ref="AY561" ca="1">AV561*CELL("contents",$Q561)</f>
        <v>12.375</v>
      </c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>
        <f t="shared" si="1241"/>
        <v>0</v>
      </c>
      <c r="BM561" s="51">
        <f t="shared" si="1242"/>
        <v>0</v>
      </c>
      <c r="BN561" s="66">
        <f t="shared" si="1203"/>
        <v>0</v>
      </c>
      <c r="BO561" s="66">
        <f t="shared" si="1204"/>
        <v>0</v>
      </c>
      <c r="BP561" s="66">
        <f t="shared" si="1205"/>
        <v>0</v>
      </c>
      <c r="BQ561" s="66">
        <f t="shared" si="1206"/>
        <v>0</v>
      </c>
      <c r="BR561" s="66">
        <f t="shared" si="1207"/>
        <v>0</v>
      </c>
      <c r="BS561" s="66">
        <f t="shared" si="1208"/>
        <v>0</v>
      </c>
      <c r="BT561" s="66">
        <f t="shared" si="1209"/>
        <v>0</v>
      </c>
      <c r="BU561" s="66">
        <f t="shared" si="1210"/>
        <v>0</v>
      </c>
      <c r="BV561" s="66">
        <f t="shared" si="1211"/>
        <v>0</v>
      </c>
      <c r="BW561" s="66">
        <f t="shared" si="1212"/>
        <v>0</v>
      </c>
      <c r="BX561" s="66">
        <f t="shared" si="1213"/>
        <v>0</v>
      </c>
      <c r="BY561" s="66">
        <f t="shared" si="1214"/>
        <v>0</v>
      </c>
      <c r="BZ561" s="67">
        <f t="shared" si="1243"/>
        <v>0</v>
      </c>
      <c r="CA561" s="67">
        <f t="shared" si="1300"/>
        <v>0</v>
      </c>
      <c r="CB561" s="67">
        <f t="shared" si="1301"/>
        <v>0</v>
      </c>
      <c r="CC561" s="53" cm="1">
        <f t="array" aca="1" ref="CC561" ca="1">BZ561*CELL("contents",$Q561)</f>
        <v>0</v>
      </c>
      <c r="CD561" s="53" cm="1">
        <f t="array" aca="1" ref="CD561" ca="1">CA561*CELL("contents",$Q561)</f>
        <v>0</v>
      </c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>
        <f t="shared" si="1244"/>
        <v>0</v>
      </c>
      <c r="CR561" s="51">
        <f t="shared" si="1245"/>
        <v>0</v>
      </c>
      <c r="CS561" s="66">
        <f t="shared" si="1259"/>
        <v>0</v>
      </c>
      <c r="CT561" s="66">
        <f t="shared" si="1262"/>
        <v>0</v>
      </c>
      <c r="CU561" s="66">
        <f t="shared" si="1263"/>
        <v>0</v>
      </c>
      <c r="CV561" s="66">
        <f t="shared" si="1264"/>
        <v>0</v>
      </c>
      <c r="CW561" s="66">
        <f t="shared" si="1265"/>
        <v>0</v>
      </c>
      <c r="CX561" s="66">
        <f t="shared" si="1266"/>
        <v>0</v>
      </c>
      <c r="CY561" s="66">
        <f t="shared" si="1267"/>
        <v>0</v>
      </c>
      <c r="CZ561" s="66">
        <f t="shared" si="1268"/>
        <v>0</v>
      </c>
      <c r="DA561" s="66">
        <f t="shared" si="1269"/>
        <v>0</v>
      </c>
      <c r="DB561" s="66">
        <f t="shared" si="1270"/>
        <v>0</v>
      </c>
      <c r="DC561" s="66">
        <f t="shared" si="1271"/>
        <v>0</v>
      </c>
      <c r="DD561" s="66">
        <f t="shared" si="1272"/>
        <v>0</v>
      </c>
      <c r="DE561" s="67">
        <f t="shared" si="1246"/>
        <v>0</v>
      </c>
      <c r="DF561" s="67">
        <f t="shared" si="1302"/>
        <v>0</v>
      </c>
      <c r="DG561" s="67">
        <f t="shared" si="1303"/>
        <v>0</v>
      </c>
      <c r="DH561" s="53" cm="1">
        <f t="array" aca="1" ref="DH561" ca="1">DE561*CELL("contents",$Q561)</f>
        <v>0</v>
      </c>
      <c r="DI561" s="53" cm="1">
        <f t="array" aca="1" ref="DI561" ca="1">DF561*CELL("contents",$Q561)</f>
        <v>0</v>
      </c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>
        <f t="shared" si="1247"/>
        <v>0</v>
      </c>
      <c r="DW561" s="51">
        <f t="shared" si="1248"/>
        <v>0</v>
      </c>
      <c r="DX561" s="66">
        <f t="shared" si="1215"/>
        <v>0</v>
      </c>
      <c r="DY561" s="66">
        <f t="shared" si="1216"/>
        <v>0</v>
      </c>
      <c r="DZ561" s="66">
        <f t="shared" si="1217"/>
        <v>0</v>
      </c>
      <c r="EA561" s="66">
        <f t="shared" si="1218"/>
        <v>0</v>
      </c>
      <c r="EB561" s="66">
        <f t="shared" si="1219"/>
        <v>0</v>
      </c>
      <c r="EC561" s="66">
        <f t="shared" si="1220"/>
        <v>0</v>
      </c>
      <c r="ED561" s="66">
        <f t="shared" si="1221"/>
        <v>0</v>
      </c>
      <c r="EE561" s="66">
        <f t="shared" si="1222"/>
        <v>0</v>
      </c>
      <c r="EF561" s="66">
        <f t="shared" si="1223"/>
        <v>0</v>
      </c>
      <c r="EG561" s="66">
        <f t="shared" si="1224"/>
        <v>0</v>
      </c>
      <c r="EH561" s="66">
        <f t="shared" si="1225"/>
        <v>0</v>
      </c>
      <c r="EI561" s="66">
        <f t="shared" si="1226"/>
        <v>0</v>
      </c>
      <c r="EJ561" s="67">
        <f t="shared" si="1249"/>
        <v>0</v>
      </c>
      <c r="EK561" s="67">
        <f t="shared" si="1304"/>
        <v>0</v>
      </c>
      <c r="EL561" s="67">
        <f t="shared" si="1305"/>
        <v>0</v>
      </c>
      <c r="EM561" s="53" cm="1">
        <f t="array" aca="1" ref="EM561" ca="1">EJ561*CELL("contents",$Q561)</f>
        <v>0</v>
      </c>
      <c r="EN561" s="53" cm="1">
        <f t="array" aca="1" ref="EN561" ca="1">EK561*CELL("contents",$Q561)</f>
        <v>0</v>
      </c>
      <c r="EO561" s="68">
        <f t="shared" si="1260"/>
        <v>387.5</v>
      </c>
      <c r="EP561" s="2">
        <v>1</v>
      </c>
      <c r="EQ561" s="2">
        <f t="shared" ref="EQ561:ET561" si="1314">EP561*1.0215</f>
        <v>1.0215000000000001</v>
      </c>
      <c r="ER561" s="2">
        <f t="shared" si="1314"/>
        <v>1.0434622500000001</v>
      </c>
      <c r="ES561" s="2">
        <f t="shared" si="1314"/>
        <v>1.0658966883750003</v>
      </c>
      <c r="ET561" s="2">
        <f t="shared" si="1314"/>
        <v>1.0888134671750629</v>
      </c>
      <c r="EU561" s="69">
        <f t="shared" si="1228"/>
        <v>0</v>
      </c>
      <c r="EV561" s="69">
        <f t="shared" si="1309"/>
        <v>0</v>
      </c>
      <c r="EW561" s="69">
        <f t="shared" si="1229"/>
        <v>0</v>
      </c>
      <c r="EX561" s="69">
        <f t="shared" si="1230"/>
        <v>0</v>
      </c>
      <c r="EY561" s="69">
        <f t="shared" si="1251"/>
        <v>0</v>
      </c>
      <c r="EZ561" s="69">
        <f t="shared" si="1251"/>
        <v>0</v>
      </c>
      <c r="FA561" s="69">
        <f t="shared" si="1251"/>
        <v>0</v>
      </c>
      <c r="FB561" s="69">
        <f t="shared" si="1251"/>
        <v>0</v>
      </c>
      <c r="FC561" t="s">
        <v>1539</v>
      </c>
    </row>
    <row r="562" spans="1:159" x14ac:dyDescent="0.25">
      <c r="A562" s="2">
        <v>1.4</v>
      </c>
      <c r="B562" s="73" t="s">
        <v>1296</v>
      </c>
      <c r="C562" s="61" t="s">
        <v>1208</v>
      </c>
      <c r="D562" s="62" t="s">
        <v>1297</v>
      </c>
      <c r="E562" s="63" t="s">
        <v>1298</v>
      </c>
      <c r="F562" s="2" t="s">
        <v>260</v>
      </c>
      <c r="G562" s="61" t="s">
        <v>257</v>
      </c>
      <c r="H562" s="64" t="s">
        <v>257</v>
      </c>
      <c r="I562" s="61"/>
      <c r="J562" s="65" t="s">
        <v>261</v>
      </c>
      <c r="K562" s="75"/>
      <c r="L562" s="80">
        <v>1</v>
      </c>
      <c r="M562" s="57">
        <v>0</v>
      </c>
      <c r="N562" s="85">
        <v>0.55000000000000004</v>
      </c>
      <c r="O562" s="64" t="s">
        <v>1012</v>
      </c>
      <c r="P562" s="2" t="s">
        <v>156</v>
      </c>
      <c r="Q562" s="200">
        <f>VLOOKUP(P562,Contingencies!$A$2:$D$7,4,FALSE)</f>
        <v>0.09</v>
      </c>
      <c r="R562" s="53">
        <f t="shared" si="1289"/>
        <v>502.2</v>
      </c>
      <c r="S562" s="67">
        <f t="shared" si="1231"/>
        <v>276.21000000000004</v>
      </c>
      <c r="T562" s="61" t="s">
        <v>1299</v>
      </c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>
        <f t="shared" si="1232"/>
        <v>0</v>
      </c>
      <c r="AH562" s="51">
        <f t="shared" si="1239"/>
        <v>0</v>
      </c>
      <c r="AI562" s="66">
        <f t="shared" si="1191"/>
        <v>0</v>
      </c>
      <c r="AJ562" s="66">
        <f t="shared" si="1192"/>
        <v>0</v>
      </c>
      <c r="AK562" s="66">
        <f t="shared" si="1193"/>
        <v>0</v>
      </c>
      <c r="AL562" s="66">
        <f t="shared" si="1194"/>
        <v>0</v>
      </c>
      <c r="AM562" s="66">
        <f t="shared" si="1195"/>
        <v>0</v>
      </c>
      <c r="AN562" s="66">
        <f t="shared" si="1196"/>
        <v>0</v>
      </c>
      <c r="AO562" s="66">
        <f t="shared" si="1197"/>
        <v>0</v>
      </c>
      <c r="AP562" s="66">
        <f t="shared" si="1198"/>
        <v>0</v>
      </c>
      <c r="AQ562" s="66">
        <f t="shared" si="1199"/>
        <v>0</v>
      </c>
      <c r="AR562" s="66">
        <f t="shared" si="1200"/>
        <v>0</v>
      </c>
      <c r="AS562" s="66">
        <f t="shared" si="1201"/>
        <v>0</v>
      </c>
      <c r="AT562" s="66">
        <f t="shared" si="1202"/>
        <v>0</v>
      </c>
      <c r="AU562" s="67">
        <f t="shared" si="1240"/>
        <v>0</v>
      </c>
      <c r="AV562" s="67">
        <f t="shared" si="1298"/>
        <v>0</v>
      </c>
      <c r="AW562" s="67">
        <f t="shared" si="1299"/>
        <v>0</v>
      </c>
      <c r="AX562" s="53" cm="1">
        <f t="array" aca="1" ref="AX562" ca="1">AU562*CELL("contents",$Q562)</f>
        <v>0</v>
      </c>
      <c r="AY562" s="53" cm="1">
        <f t="array" aca="1" ref="AY562" ca="1">AV562*CELL("contents",$Q562)</f>
        <v>0</v>
      </c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>
        <f t="shared" si="1241"/>
        <v>0</v>
      </c>
      <c r="BM562" s="51">
        <f t="shared" si="1242"/>
        <v>0</v>
      </c>
      <c r="BN562" s="66">
        <f t="shared" si="1203"/>
        <v>0</v>
      </c>
      <c r="BO562" s="66">
        <f t="shared" si="1204"/>
        <v>0</v>
      </c>
      <c r="BP562" s="66">
        <f t="shared" si="1205"/>
        <v>0</v>
      </c>
      <c r="BQ562" s="66">
        <f t="shared" si="1206"/>
        <v>0</v>
      </c>
      <c r="BR562" s="66">
        <f t="shared" si="1207"/>
        <v>0</v>
      </c>
      <c r="BS562" s="66">
        <f t="shared" si="1208"/>
        <v>0</v>
      </c>
      <c r="BT562" s="66">
        <f t="shared" si="1209"/>
        <v>0</v>
      </c>
      <c r="BU562" s="66">
        <f t="shared" si="1210"/>
        <v>0</v>
      </c>
      <c r="BV562" s="66">
        <f t="shared" si="1211"/>
        <v>0</v>
      </c>
      <c r="BW562" s="66">
        <f t="shared" si="1212"/>
        <v>0</v>
      </c>
      <c r="BX562" s="66">
        <f t="shared" si="1213"/>
        <v>0</v>
      </c>
      <c r="BY562" s="66">
        <f t="shared" si="1214"/>
        <v>0</v>
      </c>
      <c r="BZ562" s="67">
        <f t="shared" si="1243"/>
        <v>0</v>
      </c>
      <c r="CA562" s="67">
        <f t="shared" si="1300"/>
        <v>0</v>
      </c>
      <c r="CB562" s="67">
        <f t="shared" si="1301"/>
        <v>0</v>
      </c>
      <c r="CC562" s="53" cm="1">
        <f t="array" aca="1" ref="CC562" ca="1">BZ562*CELL("contents",$Q562)</f>
        <v>0</v>
      </c>
      <c r="CD562" s="53" cm="1">
        <f t="array" aca="1" ref="CD562" ca="1">CA562*CELL("contents",$Q562)</f>
        <v>0</v>
      </c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61">
        <v>3600</v>
      </c>
      <c r="CP562" s="2"/>
      <c r="CQ562" s="2">
        <f t="shared" si="1244"/>
        <v>0</v>
      </c>
      <c r="CR562" s="51">
        <f t="shared" si="1245"/>
        <v>0</v>
      </c>
      <c r="CS562" s="66">
        <f t="shared" si="1259"/>
        <v>0</v>
      </c>
      <c r="CT562" s="66">
        <f t="shared" si="1262"/>
        <v>0</v>
      </c>
      <c r="CU562" s="66">
        <f t="shared" si="1263"/>
        <v>0</v>
      </c>
      <c r="CV562" s="66">
        <f t="shared" si="1264"/>
        <v>0</v>
      </c>
      <c r="CW562" s="66">
        <f t="shared" si="1265"/>
        <v>0</v>
      </c>
      <c r="CX562" s="66">
        <f t="shared" si="1266"/>
        <v>0</v>
      </c>
      <c r="CY562" s="66">
        <f t="shared" si="1267"/>
        <v>0</v>
      </c>
      <c r="CZ562" s="66">
        <f t="shared" si="1268"/>
        <v>0</v>
      </c>
      <c r="DA562" s="66">
        <f t="shared" si="1269"/>
        <v>0</v>
      </c>
      <c r="DB562" s="66">
        <f t="shared" si="1270"/>
        <v>0</v>
      </c>
      <c r="DC562" s="66">
        <f t="shared" si="1271"/>
        <v>3600</v>
      </c>
      <c r="DD562" s="66">
        <f t="shared" si="1272"/>
        <v>0</v>
      </c>
      <c r="DE562" s="67">
        <f t="shared" si="1246"/>
        <v>3600</v>
      </c>
      <c r="DF562" s="67">
        <f t="shared" si="1302"/>
        <v>1980.0000000000002</v>
      </c>
      <c r="DG562" s="67">
        <f t="shared" si="1303"/>
        <v>5580</v>
      </c>
      <c r="DH562" s="53" cm="1">
        <f t="array" aca="1" ref="DH562" ca="1">DE562*CELL("contents",$Q562)</f>
        <v>324</v>
      </c>
      <c r="DI562" s="53" cm="1">
        <f t="array" aca="1" ref="DI562" ca="1">DF562*CELL("contents",$Q562)</f>
        <v>178.20000000000002</v>
      </c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>
        <f t="shared" si="1247"/>
        <v>0</v>
      </c>
      <c r="DW562" s="51">
        <f t="shared" si="1248"/>
        <v>0</v>
      </c>
      <c r="DX562" s="66">
        <f t="shared" si="1215"/>
        <v>0</v>
      </c>
      <c r="DY562" s="66">
        <f t="shared" si="1216"/>
        <v>0</v>
      </c>
      <c r="DZ562" s="66">
        <f t="shared" si="1217"/>
        <v>0</v>
      </c>
      <c r="EA562" s="66">
        <f t="shared" si="1218"/>
        <v>0</v>
      </c>
      <c r="EB562" s="66">
        <f t="shared" si="1219"/>
        <v>0</v>
      </c>
      <c r="EC562" s="66">
        <f t="shared" si="1220"/>
        <v>0</v>
      </c>
      <c r="ED562" s="66">
        <f t="shared" si="1221"/>
        <v>0</v>
      </c>
      <c r="EE562" s="66">
        <f t="shared" si="1222"/>
        <v>0</v>
      </c>
      <c r="EF562" s="66">
        <f t="shared" si="1223"/>
        <v>0</v>
      </c>
      <c r="EG562" s="66">
        <f t="shared" si="1224"/>
        <v>0</v>
      </c>
      <c r="EH562" s="66">
        <f t="shared" si="1225"/>
        <v>0</v>
      </c>
      <c r="EI562" s="66">
        <f t="shared" si="1226"/>
        <v>0</v>
      </c>
      <c r="EJ562" s="67">
        <f t="shared" si="1249"/>
        <v>0</v>
      </c>
      <c r="EK562" s="67">
        <f t="shared" si="1304"/>
        <v>0</v>
      </c>
      <c r="EL562" s="67">
        <f t="shared" si="1305"/>
        <v>0</v>
      </c>
      <c r="EM562" s="53" cm="1">
        <f t="array" aca="1" ref="EM562" ca="1">EJ562*CELL("contents",$Q562)</f>
        <v>0</v>
      </c>
      <c r="EN562" s="53" cm="1">
        <f t="array" aca="1" ref="EN562" ca="1">EK562*CELL("contents",$Q562)</f>
        <v>0</v>
      </c>
      <c r="EO562" s="68">
        <f t="shared" si="1260"/>
        <v>5580</v>
      </c>
      <c r="EP562" s="2">
        <v>1</v>
      </c>
      <c r="EQ562" s="2">
        <f t="shared" ref="EQ562:ET562" si="1315">EP562*1.0215</f>
        <v>1.0215000000000001</v>
      </c>
      <c r="ER562" s="2">
        <f t="shared" si="1315"/>
        <v>1.0434622500000001</v>
      </c>
      <c r="ES562" s="2">
        <f t="shared" si="1315"/>
        <v>1.0658966883750003</v>
      </c>
      <c r="ET562" s="2">
        <f t="shared" si="1315"/>
        <v>1.0888134671750629</v>
      </c>
      <c r="EU562" s="69">
        <f t="shared" si="1228"/>
        <v>0</v>
      </c>
      <c r="EV562" s="69">
        <f t="shared" si="1309"/>
        <v>0</v>
      </c>
      <c r="EW562" s="69">
        <f t="shared" si="1229"/>
        <v>0</v>
      </c>
      <c r="EX562" s="69">
        <f t="shared" si="1230"/>
        <v>0</v>
      </c>
      <c r="EY562" s="69">
        <f t="shared" si="1251"/>
        <v>0</v>
      </c>
      <c r="EZ562" s="69">
        <f t="shared" si="1251"/>
        <v>0</v>
      </c>
      <c r="FA562" s="69">
        <f t="shared" si="1251"/>
        <v>0</v>
      </c>
      <c r="FB562" s="69">
        <f t="shared" si="1251"/>
        <v>0</v>
      </c>
      <c r="FC562" t="s">
        <v>1539</v>
      </c>
    </row>
    <row r="563" spans="1:159" ht="25.5" x14ac:dyDescent="0.25">
      <c r="A563" s="2">
        <v>1.4</v>
      </c>
      <c r="B563" s="73" t="s">
        <v>1300</v>
      </c>
      <c r="C563" s="61" t="s">
        <v>1208</v>
      </c>
      <c r="D563" s="62" t="s">
        <v>1301</v>
      </c>
      <c r="E563" s="63" t="s">
        <v>1302</v>
      </c>
      <c r="F563" s="2"/>
      <c r="G563" s="61" t="s">
        <v>267</v>
      </c>
      <c r="H563" s="64" t="s">
        <v>267</v>
      </c>
      <c r="I563" s="61"/>
      <c r="J563" s="65" t="s">
        <v>268</v>
      </c>
      <c r="K563" s="75"/>
      <c r="L563" s="80">
        <v>1</v>
      </c>
      <c r="M563" s="57">
        <v>0</v>
      </c>
      <c r="N563" s="85">
        <v>0.55000000000000004</v>
      </c>
      <c r="O563" s="64" t="s">
        <v>1012</v>
      </c>
      <c r="P563" s="2" t="s">
        <v>173</v>
      </c>
      <c r="Q563" s="200">
        <f>VLOOKUP(P563,Contingencies!$A$2:$D$7,4,FALSE)</f>
        <v>0.125</v>
      </c>
      <c r="R563" s="53">
        <f t="shared" si="1289"/>
        <v>271.25</v>
      </c>
      <c r="S563" s="67">
        <f t="shared" si="1231"/>
        <v>149.1875</v>
      </c>
      <c r="T563" s="61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>
        <f t="shared" si="1232"/>
        <v>0</v>
      </c>
      <c r="AH563" s="51">
        <f t="shared" si="1239"/>
        <v>0</v>
      </c>
      <c r="AI563" s="66">
        <f t="shared" si="1191"/>
        <v>0</v>
      </c>
      <c r="AJ563" s="66">
        <f t="shared" si="1192"/>
        <v>0</v>
      </c>
      <c r="AK563" s="66">
        <f t="shared" si="1193"/>
        <v>0</v>
      </c>
      <c r="AL563" s="66">
        <f t="shared" si="1194"/>
        <v>0</v>
      </c>
      <c r="AM563" s="66">
        <f t="shared" si="1195"/>
        <v>0</v>
      </c>
      <c r="AN563" s="66">
        <f t="shared" si="1196"/>
        <v>0</v>
      </c>
      <c r="AO563" s="66">
        <f t="shared" si="1197"/>
        <v>0</v>
      </c>
      <c r="AP563" s="66">
        <f t="shared" si="1198"/>
        <v>0</v>
      </c>
      <c r="AQ563" s="66">
        <f t="shared" si="1199"/>
        <v>0</v>
      </c>
      <c r="AR563" s="66">
        <f t="shared" si="1200"/>
        <v>0</v>
      </c>
      <c r="AS563" s="66">
        <f t="shared" si="1201"/>
        <v>0</v>
      </c>
      <c r="AT563" s="66">
        <f t="shared" si="1202"/>
        <v>0</v>
      </c>
      <c r="AU563" s="67">
        <f t="shared" si="1240"/>
        <v>0</v>
      </c>
      <c r="AV563" s="67">
        <f t="shared" si="1298"/>
        <v>0</v>
      </c>
      <c r="AW563" s="67">
        <f t="shared" si="1299"/>
        <v>0</v>
      </c>
      <c r="AX563" s="53" cm="1">
        <f t="array" aca="1" ref="AX563" ca="1">AU563*CELL("contents",$Q563)</f>
        <v>0</v>
      </c>
      <c r="AY563" s="53" cm="1">
        <f t="array" aca="1" ref="AY563" ca="1">AV563*CELL("contents",$Q563)</f>
        <v>0</v>
      </c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>
        <f t="shared" si="1241"/>
        <v>0</v>
      </c>
      <c r="BM563" s="51">
        <f t="shared" si="1242"/>
        <v>0</v>
      </c>
      <c r="BN563" s="66">
        <f t="shared" si="1203"/>
        <v>0</v>
      </c>
      <c r="BO563" s="66">
        <f t="shared" si="1204"/>
        <v>0</v>
      </c>
      <c r="BP563" s="66">
        <f t="shared" si="1205"/>
        <v>0</v>
      </c>
      <c r="BQ563" s="66">
        <f t="shared" si="1206"/>
        <v>0</v>
      </c>
      <c r="BR563" s="66">
        <f t="shared" si="1207"/>
        <v>0</v>
      </c>
      <c r="BS563" s="66">
        <f t="shared" si="1208"/>
        <v>0</v>
      </c>
      <c r="BT563" s="66">
        <f t="shared" si="1209"/>
        <v>0</v>
      </c>
      <c r="BU563" s="66">
        <f t="shared" si="1210"/>
        <v>0</v>
      </c>
      <c r="BV563" s="66">
        <f t="shared" si="1211"/>
        <v>0</v>
      </c>
      <c r="BW563" s="66">
        <f t="shared" si="1212"/>
        <v>0</v>
      </c>
      <c r="BX563" s="66">
        <f t="shared" si="1213"/>
        <v>0</v>
      </c>
      <c r="BY563" s="66">
        <f t="shared" si="1214"/>
        <v>0</v>
      </c>
      <c r="BZ563" s="67">
        <f t="shared" si="1243"/>
        <v>0</v>
      </c>
      <c r="CA563" s="67">
        <f t="shared" si="1300"/>
        <v>0</v>
      </c>
      <c r="CB563" s="67">
        <f t="shared" si="1301"/>
        <v>0</v>
      </c>
      <c r="CC563" s="53" cm="1">
        <f t="array" aca="1" ref="CC563" ca="1">BZ563*CELL("contents",$Q563)</f>
        <v>0</v>
      </c>
      <c r="CD563" s="53" cm="1">
        <f t="array" aca="1" ref="CD563" ca="1">CA563*CELL("contents",$Q563)</f>
        <v>0</v>
      </c>
      <c r="CE563" s="2"/>
      <c r="CF563" s="2"/>
      <c r="CG563" s="2"/>
      <c r="CH563" s="2"/>
      <c r="CI563" s="2"/>
      <c r="CJ563" s="2"/>
      <c r="CK563" s="2"/>
      <c r="CL563" s="2"/>
      <c r="CM563" s="61">
        <v>700</v>
      </c>
      <c r="CN563" s="61">
        <v>700</v>
      </c>
      <c r="CO563" s="61"/>
      <c r="CP563" s="61"/>
      <c r="CQ563" s="2">
        <f t="shared" si="1244"/>
        <v>0</v>
      </c>
      <c r="CR563" s="51">
        <f t="shared" si="1245"/>
        <v>0</v>
      </c>
      <c r="CS563" s="66">
        <f t="shared" si="1259"/>
        <v>0</v>
      </c>
      <c r="CT563" s="66">
        <f t="shared" si="1262"/>
        <v>0</v>
      </c>
      <c r="CU563" s="66">
        <f t="shared" si="1263"/>
        <v>0</v>
      </c>
      <c r="CV563" s="66">
        <f t="shared" si="1264"/>
        <v>0</v>
      </c>
      <c r="CW563" s="66">
        <f t="shared" si="1265"/>
        <v>0</v>
      </c>
      <c r="CX563" s="66">
        <f t="shared" si="1266"/>
        <v>0</v>
      </c>
      <c r="CY563" s="66">
        <f t="shared" si="1267"/>
        <v>0</v>
      </c>
      <c r="CZ563" s="66">
        <f t="shared" si="1268"/>
        <v>0</v>
      </c>
      <c r="DA563" s="66">
        <f t="shared" si="1269"/>
        <v>700</v>
      </c>
      <c r="DB563" s="66">
        <f t="shared" si="1270"/>
        <v>700</v>
      </c>
      <c r="DC563" s="66">
        <f t="shared" si="1271"/>
        <v>0</v>
      </c>
      <c r="DD563" s="66">
        <f t="shared" si="1272"/>
        <v>0</v>
      </c>
      <c r="DE563" s="67">
        <f t="shared" si="1246"/>
        <v>1400</v>
      </c>
      <c r="DF563" s="67">
        <f t="shared" si="1302"/>
        <v>770.00000000000011</v>
      </c>
      <c r="DG563" s="67">
        <f t="shared" si="1303"/>
        <v>2170</v>
      </c>
      <c r="DH563" s="53" cm="1">
        <f t="array" aca="1" ref="DH563" ca="1">DE563*CELL("contents",$Q563)</f>
        <v>175</v>
      </c>
      <c r="DI563" s="53" cm="1">
        <f t="array" aca="1" ref="DI563" ca="1">DF563*CELL("contents",$Q563)</f>
        <v>96.250000000000014</v>
      </c>
      <c r="DJ563" s="61"/>
      <c r="DK563" s="61"/>
      <c r="DL563" s="61"/>
      <c r="DM563" s="61"/>
      <c r="DN563" s="61"/>
      <c r="DO563" s="2"/>
      <c r="DP563" s="2"/>
      <c r="DQ563" s="2"/>
      <c r="DR563" s="2"/>
      <c r="DS563" s="2"/>
      <c r="DT563" s="2"/>
      <c r="DU563" s="2"/>
      <c r="DV563" s="2">
        <f t="shared" si="1247"/>
        <v>0</v>
      </c>
      <c r="DW563" s="51">
        <f t="shared" si="1248"/>
        <v>0</v>
      </c>
      <c r="DX563" s="66">
        <f t="shared" si="1215"/>
        <v>0</v>
      </c>
      <c r="DY563" s="66">
        <f t="shared" si="1216"/>
        <v>0</v>
      </c>
      <c r="DZ563" s="66">
        <f t="shared" si="1217"/>
        <v>0</v>
      </c>
      <c r="EA563" s="66">
        <f t="shared" si="1218"/>
        <v>0</v>
      </c>
      <c r="EB563" s="66">
        <f t="shared" si="1219"/>
        <v>0</v>
      </c>
      <c r="EC563" s="66">
        <f t="shared" si="1220"/>
        <v>0</v>
      </c>
      <c r="ED563" s="66">
        <f t="shared" si="1221"/>
        <v>0</v>
      </c>
      <c r="EE563" s="66">
        <f t="shared" si="1222"/>
        <v>0</v>
      </c>
      <c r="EF563" s="66">
        <f t="shared" si="1223"/>
        <v>0</v>
      </c>
      <c r="EG563" s="66">
        <f t="shared" si="1224"/>
        <v>0</v>
      </c>
      <c r="EH563" s="66">
        <f t="shared" si="1225"/>
        <v>0</v>
      </c>
      <c r="EI563" s="66">
        <f t="shared" si="1226"/>
        <v>0</v>
      </c>
      <c r="EJ563" s="67">
        <f t="shared" si="1249"/>
        <v>0</v>
      </c>
      <c r="EK563" s="67">
        <f t="shared" si="1304"/>
        <v>0</v>
      </c>
      <c r="EL563" s="67">
        <f t="shared" si="1305"/>
        <v>0</v>
      </c>
      <c r="EM563" s="53" cm="1">
        <f t="array" aca="1" ref="EM563" ca="1">EJ563*CELL("contents",$Q563)</f>
        <v>0</v>
      </c>
      <c r="EN563" s="53" cm="1">
        <f t="array" aca="1" ref="EN563" ca="1">EK563*CELL("contents",$Q563)</f>
        <v>0</v>
      </c>
      <c r="EO563" s="68">
        <f t="shared" si="1260"/>
        <v>2170</v>
      </c>
      <c r="EP563" s="2">
        <v>1</v>
      </c>
      <c r="EQ563" s="2">
        <f t="shared" ref="EQ563:ET563" si="1316">EP563*1.0215</f>
        <v>1.0215000000000001</v>
      </c>
      <c r="ER563" s="2">
        <f t="shared" si="1316"/>
        <v>1.0434622500000001</v>
      </c>
      <c r="ES563" s="2">
        <f t="shared" si="1316"/>
        <v>1.0658966883750003</v>
      </c>
      <c r="ET563" s="2">
        <f t="shared" si="1316"/>
        <v>1.0888134671750629</v>
      </c>
      <c r="EU563" s="69">
        <f t="shared" si="1228"/>
        <v>0</v>
      </c>
      <c r="EV563" s="69">
        <f t="shared" si="1309"/>
        <v>0</v>
      </c>
      <c r="EW563" s="69">
        <f t="shared" si="1229"/>
        <v>0</v>
      </c>
      <c r="EX563" s="69">
        <f t="shared" si="1230"/>
        <v>0</v>
      </c>
      <c r="EY563" s="69">
        <f t="shared" si="1251"/>
        <v>0</v>
      </c>
      <c r="EZ563" s="69">
        <f t="shared" si="1251"/>
        <v>0</v>
      </c>
      <c r="FA563" s="69">
        <f t="shared" si="1251"/>
        <v>0</v>
      </c>
      <c r="FB563" s="69">
        <f t="shared" si="1251"/>
        <v>0</v>
      </c>
      <c r="FC563" t="s">
        <v>1539</v>
      </c>
    </row>
    <row r="564" spans="1:159" ht="25.5" x14ac:dyDescent="0.25">
      <c r="A564" s="2">
        <v>1.4</v>
      </c>
      <c r="B564" s="73" t="s">
        <v>1300</v>
      </c>
      <c r="C564" s="61" t="s">
        <v>1208</v>
      </c>
      <c r="D564" s="62" t="s">
        <v>1301</v>
      </c>
      <c r="E564" s="63" t="s">
        <v>1303</v>
      </c>
      <c r="F564" s="2"/>
      <c r="G564" s="61" t="s">
        <v>267</v>
      </c>
      <c r="H564" s="64" t="s">
        <v>267</v>
      </c>
      <c r="I564" s="61"/>
      <c r="J564" s="65" t="s">
        <v>268</v>
      </c>
      <c r="K564" s="75"/>
      <c r="L564" s="80">
        <v>1</v>
      </c>
      <c r="M564" s="57">
        <v>0</v>
      </c>
      <c r="N564" s="85">
        <v>0.55000000000000004</v>
      </c>
      <c r="O564" s="64" t="s">
        <v>1012</v>
      </c>
      <c r="P564" s="2" t="s">
        <v>173</v>
      </c>
      <c r="Q564" s="200">
        <f>VLOOKUP(P564,Contingencies!$A$2:$D$7,4,FALSE)</f>
        <v>0.125</v>
      </c>
      <c r="R564" s="53">
        <f t="shared" si="1289"/>
        <v>96.875</v>
      </c>
      <c r="S564" s="67">
        <f t="shared" si="1231"/>
        <v>53.281250000000007</v>
      </c>
      <c r="T564" s="61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>
        <f t="shared" si="1232"/>
        <v>0</v>
      </c>
      <c r="AH564" s="51">
        <f t="shared" si="1239"/>
        <v>0</v>
      </c>
      <c r="AI564" s="66">
        <f t="shared" si="1191"/>
        <v>0</v>
      </c>
      <c r="AJ564" s="66">
        <f t="shared" si="1192"/>
        <v>0</v>
      </c>
      <c r="AK564" s="66">
        <f t="shared" si="1193"/>
        <v>0</v>
      </c>
      <c r="AL564" s="66">
        <f t="shared" si="1194"/>
        <v>0</v>
      </c>
      <c r="AM564" s="66">
        <f t="shared" si="1195"/>
        <v>0</v>
      </c>
      <c r="AN564" s="66">
        <f t="shared" si="1196"/>
        <v>0</v>
      </c>
      <c r="AO564" s="66">
        <f t="shared" si="1197"/>
        <v>0</v>
      </c>
      <c r="AP564" s="66">
        <f t="shared" si="1198"/>
        <v>0</v>
      </c>
      <c r="AQ564" s="66">
        <f t="shared" si="1199"/>
        <v>0</v>
      </c>
      <c r="AR564" s="66">
        <f t="shared" si="1200"/>
        <v>0</v>
      </c>
      <c r="AS564" s="66">
        <f t="shared" si="1201"/>
        <v>0</v>
      </c>
      <c r="AT564" s="66">
        <f t="shared" si="1202"/>
        <v>0</v>
      </c>
      <c r="AU564" s="67">
        <f t="shared" si="1240"/>
        <v>0</v>
      </c>
      <c r="AV564" s="67">
        <f t="shared" si="1298"/>
        <v>0</v>
      </c>
      <c r="AW564" s="67">
        <f t="shared" si="1299"/>
        <v>0</v>
      </c>
      <c r="AX564" s="53" cm="1">
        <f t="array" aca="1" ref="AX564" ca="1">AU564*CELL("contents",$Q564)</f>
        <v>0</v>
      </c>
      <c r="AY564" s="53" cm="1">
        <f t="array" aca="1" ref="AY564" ca="1">AV564*CELL("contents",$Q564)</f>
        <v>0</v>
      </c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>
        <f t="shared" si="1241"/>
        <v>0</v>
      </c>
      <c r="BM564" s="51">
        <f t="shared" si="1242"/>
        <v>0</v>
      </c>
      <c r="BN564" s="66">
        <f t="shared" si="1203"/>
        <v>0</v>
      </c>
      <c r="BO564" s="66">
        <f t="shared" si="1204"/>
        <v>0</v>
      </c>
      <c r="BP564" s="66">
        <f t="shared" si="1205"/>
        <v>0</v>
      </c>
      <c r="BQ564" s="66">
        <f t="shared" si="1206"/>
        <v>0</v>
      </c>
      <c r="BR564" s="66">
        <f t="shared" si="1207"/>
        <v>0</v>
      </c>
      <c r="BS564" s="66">
        <f t="shared" si="1208"/>
        <v>0</v>
      </c>
      <c r="BT564" s="66">
        <f t="shared" si="1209"/>
        <v>0</v>
      </c>
      <c r="BU564" s="66">
        <f t="shared" si="1210"/>
        <v>0</v>
      </c>
      <c r="BV564" s="66">
        <f t="shared" si="1211"/>
        <v>0</v>
      </c>
      <c r="BW564" s="66">
        <f t="shared" si="1212"/>
        <v>0</v>
      </c>
      <c r="BX564" s="66">
        <f t="shared" si="1213"/>
        <v>0</v>
      </c>
      <c r="BY564" s="66">
        <f t="shared" si="1214"/>
        <v>0</v>
      </c>
      <c r="BZ564" s="67">
        <f t="shared" si="1243"/>
        <v>0</v>
      </c>
      <c r="CA564" s="67">
        <f t="shared" si="1300"/>
        <v>0</v>
      </c>
      <c r="CB564" s="67">
        <f t="shared" si="1301"/>
        <v>0</v>
      </c>
      <c r="CC564" s="53" cm="1">
        <f t="array" aca="1" ref="CC564" ca="1">BZ564*CELL("contents",$Q564)</f>
        <v>0</v>
      </c>
      <c r="CD564" s="53" cm="1">
        <f t="array" aca="1" ref="CD564" ca="1">CA564*CELL("contents",$Q564)</f>
        <v>0</v>
      </c>
      <c r="CE564" s="2"/>
      <c r="CF564" s="2"/>
      <c r="CG564" s="2"/>
      <c r="CH564" s="2"/>
      <c r="CI564" s="2"/>
      <c r="CJ564" s="2"/>
      <c r="CK564" s="2"/>
      <c r="CL564" s="2"/>
      <c r="CM564" s="61"/>
      <c r="CN564" s="61"/>
      <c r="CO564" s="61">
        <v>250</v>
      </c>
      <c r="CP564" s="61">
        <v>250</v>
      </c>
      <c r="CQ564" s="2">
        <f t="shared" si="1244"/>
        <v>0</v>
      </c>
      <c r="CR564" s="51">
        <f t="shared" si="1245"/>
        <v>0</v>
      </c>
      <c r="CS564" s="66">
        <f t="shared" si="1259"/>
        <v>0</v>
      </c>
      <c r="CT564" s="66">
        <f t="shared" si="1262"/>
        <v>0</v>
      </c>
      <c r="CU564" s="66">
        <f t="shared" si="1263"/>
        <v>0</v>
      </c>
      <c r="CV564" s="66">
        <f t="shared" si="1264"/>
        <v>0</v>
      </c>
      <c r="CW564" s="66">
        <f t="shared" si="1265"/>
        <v>0</v>
      </c>
      <c r="CX564" s="66">
        <f t="shared" si="1266"/>
        <v>0</v>
      </c>
      <c r="CY564" s="66">
        <f t="shared" si="1267"/>
        <v>0</v>
      </c>
      <c r="CZ564" s="66">
        <f t="shared" si="1268"/>
        <v>0</v>
      </c>
      <c r="DA564" s="66">
        <f t="shared" si="1269"/>
        <v>0</v>
      </c>
      <c r="DB564" s="66">
        <f t="shared" si="1270"/>
        <v>0</v>
      </c>
      <c r="DC564" s="66">
        <f t="shared" si="1271"/>
        <v>250</v>
      </c>
      <c r="DD564" s="66">
        <f t="shared" si="1272"/>
        <v>250</v>
      </c>
      <c r="DE564" s="67">
        <f t="shared" si="1246"/>
        <v>500</v>
      </c>
      <c r="DF564" s="67">
        <f t="shared" si="1302"/>
        <v>275</v>
      </c>
      <c r="DG564" s="67">
        <f t="shared" si="1303"/>
        <v>775</v>
      </c>
      <c r="DH564" s="53" cm="1">
        <f t="array" aca="1" ref="DH564" ca="1">DE564*CELL("contents",$Q564)</f>
        <v>62.5</v>
      </c>
      <c r="DI564" s="53" cm="1">
        <f t="array" aca="1" ref="DI564" ca="1">DF564*CELL("contents",$Q564)</f>
        <v>34.375</v>
      </c>
      <c r="DJ564" s="61"/>
      <c r="DK564" s="61"/>
      <c r="DL564" s="61"/>
      <c r="DM564" s="61"/>
      <c r="DN564" s="61"/>
      <c r="DO564" s="2"/>
      <c r="DP564" s="2"/>
      <c r="DQ564" s="2"/>
      <c r="DR564" s="2"/>
      <c r="DS564" s="2"/>
      <c r="DT564" s="2"/>
      <c r="DU564" s="2"/>
      <c r="DV564" s="2">
        <f t="shared" si="1247"/>
        <v>0</v>
      </c>
      <c r="DW564" s="51">
        <f t="shared" si="1248"/>
        <v>0</v>
      </c>
      <c r="DX564" s="66">
        <f t="shared" si="1215"/>
        <v>0</v>
      </c>
      <c r="DY564" s="66">
        <f t="shared" si="1216"/>
        <v>0</v>
      </c>
      <c r="DZ564" s="66">
        <f t="shared" si="1217"/>
        <v>0</v>
      </c>
      <c r="EA564" s="66">
        <f t="shared" si="1218"/>
        <v>0</v>
      </c>
      <c r="EB564" s="66">
        <f t="shared" si="1219"/>
        <v>0</v>
      </c>
      <c r="EC564" s="66">
        <f t="shared" si="1220"/>
        <v>0</v>
      </c>
      <c r="ED564" s="66">
        <f t="shared" si="1221"/>
        <v>0</v>
      </c>
      <c r="EE564" s="66">
        <f t="shared" si="1222"/>
        <v>0</v>
      </c>
      <c r="EF564" s="66">
        <f t="shared" si="1223"/>
        <v>0</v>
      </c>
      <c r="EG564" s="66">
        <f t="shared" si="1224"/>
        <v>0</v>
      </c>
      <c r="EH564" s="66">
        <f t="shared" si="1225"/>
        <v>0</v>
      </c>
      <c r="EI564" s="66">
        <f t="shared" si="1226"/>
        <v>0</v>
      </c>
      <c r="EJ564" s="67">
        <f t="shared" si="1249"/>
        <v>0</v>
      </c>
      <c r="EK564" s="67">
        <f t="shared" si="1304"/>
        <v>0</v>
      </c>
      <c r="EL564" s="67">
        <f t="shared" si="1305"/>
        <v>0</v>
      </c>
      <c r="EM564" s="53" cm="1">
        <f t="array" aca="1" ref="EM564" ca="1">EJ564*CELL("contents",$Q564)</f>
        <v>0</v>
      </c>
      <c r="EN564" s="53" cm="1">
        <f t="array" aca="1" ref="EN564" ca="1">EK564*CELL("contents",$Q564)</f>
        <v>0</v>
      </c>
      <c r="EO564" s="68">
        <f t="shared" si="1260"/>
        <v>775</v>
      </c>
      <c r="EP564" s="2">
        <v>1</v>
      </c>
      <c r="EQ564" s="2">
        <f t="shared" ref="EQ564:ET564" si="1317">EP564*1.0215</f>
        <v>1.0215000000000001</v>
      </c>
      <c r="ER564" s="2">
        <f t="shared" si="1317"/>
        <v>1.0434622500000001</v>
      </c>
      <c r="ES564" s="2">
        <f t="shared" si="1317"/>
        <v>1.0658966883750003</v>
      </c>
      <c r="ET564" s="2">
        <f t="shared" si="1317"/>
        <v>1.0888134671750629</v>
      </c>
      <c r="EU564" s="69">
        <f t="shared" si="1228"/>
        <v>0</v>
      </c>
      <c r="EV564" s="69">
        <f t="shared" si="1309"/>
        <v>0</v>
      </c>
      <c r="EW564" s="69">
        <f t="shared" si="1229"/>
        <v>0</v>
      </c>
      <c r="EX564" s="69">
        <f t="shared" si="1230"/>
        <v>0</v>
      </c>
      <c r="EY564" s="69">
        <f t="shared" si="1251"/>
        <v>0</v>
      </c>
      <c r="EZ564" s="69">
        <f t="shared" si="1251"/>
        <v>0</v>
      </c>
      <c r="FA564" s="69">
        <f t="shared" si="1251"/>
        <v>0</v>
      </c>
      <c r="FB564" s="69">
        <f t="shared" si="1251"/>
        <v>0</v>
      </c>
      <c r="FC564" t="s">
        <v>1539</v>
      </c>
    </row>
    <row r="565" spans="1:159" ht="25.5" x14ac:dyDescent="0.25">
      <c r="A565" s="2">
        <v>1.4</v>
      </c>
      <c r="B565" s="73" t="s">
        <v>1300</v>
      </c>
      <c r="C565" s="61" t="s">
        <v>1208</v>
      </c>
      <c r="D565" s="62" t="s">
        <v>1301</v>
      </c>
      <c r="E565" s="63" t="s">
        <v>1304</v>
      </c>
      <c r="F565" s="2" t="s">
        <v>966</v>
      </c>
      <c r="G565" s="61" t="s">
        <v>257</v>
      </c>
      <c r="H565" s="64" t="s">
        <v>257</v>
      </c>
      <c r="I565" s="61"/>
      <c r="J565" s="65" t="s">
        <v>261</v>
      </c>
      <c r="K565" s="75"/>
      <c r="L565" s="80">
        <v>1</v>
      </c>
      <c r="M565" s="57">
        <v>0</v>
      </c>
      <c r="N565" s="85">
        <v>0.55000000000000004</v>
      </c>
      <c r="O565" s="64" t="s">
        <v>1012</v>
      </c>
      <c r="P565" s="2" t="s">
        <v>156</v>
      </c>
      <c r="Q565" s="200">
        <f>VLOOKUP(P565,Contingencies!$A$2:$D$7,4,FALSE)</f>
        <v>0.09</v>
      </c>
      <c r="R565" s="53">
        <f t="shared" si="1289"/>
        <v>502.2</v>
      </c>
      <c r="S565" s="67">
        <f t="shared" si="1231"/>
        <v>276.21000000000004</v>
      </c>
      <c r="T565" s="61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>
        <f t="shared" si="1232"/>
        <v>0</v>
      </c>
      <c r="AH565" s="51">
        <f t="shared" si="1239"/>
        <v>0</v>
      </c>
      <c r="AI565" s="66">
        <f t="shared" si="1191"/>
        <v>0</v>
      </c>
      <c r="AJ565" s="66">
        <f t="shared" si="1192"/>
        <v>0</v>
      </c>
      <c r="AK565" s="66">
        <f t="shared" si="1193"/>
        <v>0</v>
      </c>
      <c r="AL565" s="66">
        <f t="shared" si="1194"/>
        <v>0</v>
      </c>
      <c r="AM565" s="66">
        <f t="shared" si="1195"/>
        <v>0</v>
      </c>
      <c r="AN565" s="66">
        <f t="shared" si="1196"/>
        <v>0</v>
      </c>
      <c r="AO565" s="66">
        <f t="shared" si="1197"/>
        <v>0</v>
      </c>
      <c r="AP565" s="66">
        <f t="shared" si="1198"/>
        <v>0</v>
      </c>
      <c r="AQ565" s="66">
        <f t="shared" si="1199"/>
        <v>0</v>
      </c>
      <c r="AR565" s="66">
        <f t="shared" si="1200"/>
        <v>0</v>
      </c>
      <c r="AS565" s="66">
        <f t="shared" si="1201"/>
        <v>0</v>
      </c>
      <c r="AT565" s="66">
        <f t="shared" si="1202"/>
        <v>0</v>
      </c>
      <c r="AU565" s="67">
        <f t="shared" si="1240"/>
        <v>0</v>
      </c>
      <c r="AV565" s="67">
        <f t="shared" si="1298"/>
        <v>0</v>
      </c>
      <c r="AW565" s="67">
        <f t="shared" si="1299"/>
        <v>0</v>
      </c>
      <c r="AX565" s="53" cm="1">
        <f t="array" aca="1" ref="AX565" ca="1">AU565*CELL("contents",$Q565)</f>
        <v>0</v>
      </c>
      <c r="AY565" s="53" cm="1">
        <f t="array" aca="1" ref="AY565" ca="1">AV565*CELL("contents",$Q565)</f>
        <v>0</v>
      </c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>
        <f t="shared" si="1241"/>
        <v>0</v>
      </c>
      <c r="BM565" s="51">
        <f t="shared" si="1242"/>
        <v>0</v>
      </c>
      <c r="BN565" s="66">
        <f t="shared" si="1203"/>
        <v>0</v>
      </c>
      <c r="BO565" s="66">
        <f t="shared" si="1204"/>
        <v>0</v>
      </c>
      <c r="BP565" s="66">
        <f t="shared" si="1205"/>
        <v>0</v>
      </c>
      <c r="BQ565" s="66">
        <f t="shared" si="1206"/>
        <v>0</v>
      </c>
      <c r="BR565" s="66">
        <f t="shared" si="1207"/>
        <v>0</v>
      </c>
      <c r="BS565" s="66">
        <f t="shared" si="1208"/>
        <v>0</v>
      </c>
      <c r="BT565" s="66">
        <f t="shared" si="1209"/>
        <v>0</v>
      </c>
      <c r="BU565" s="66">
        <f t="shared" si="1210"/>
        <v>0</v>
      </c>
      <c r="BV565" s="66">
        <f t="shared" si="1211"/>
        <v>0</v>
      </c>
      <c r="BW565" s="66">
        <f t="shared" si="1212"/>
        <v>0</v>
      </c>
      <c r="BX565" s="66">
        <f t="shared" si="1213"/>
        <v>0</v>
      </c>
      <c r="BY565" s="66">
        <f t="shared" si="1214"/>
        <v>0</v>
      </c>
      <c r="BZ565" s="67">
        <f t="shared" si="1243"/>
        <v>0</v>
      </c>
      <c r="CA565" s="67">
        <f t="shared" si="1300"/>
        <v>0</v>
      </c>
      <c r="CB565" s="67">
        <f t="shared" si="1301"/>
        <v>0</v>
      </c>
      <c r="CC565" s="53" cm="1">
        <f t="array" aca="1" ref="CC565" ca="1">BZ565*CELL("contents",$Q565)</f>
        <v>0</v>
      </c>
      <c r="CD565" s="53" cm="1">
        <f t="array" aca="1" ref="CD565" ca="1">CA565*CELL("contents",$Q565)</f>
        <v>0</v>
      </c>
      <c r="CE565" s="2"/>
      <c r="CF565" s="2"/>
      <c r="CG565" s="2"/>
      <c r="CH565" s="2"/>
      <c r="CI565" s="2"/>
      <c r="CJ565" s="2"/>
      <c r="CK565" s="2"/>
      <c r="CL565" s="2"/>
      <c r="CM565" s="61"/>
      <c r="CN565" s="61"/>
      <c r="CO565" s="61"/>
      <c r="CP565" s="61"/>
      <c r="CQ565" s="2">
        <f t="shared" si="1244"/>
        <v>0</v>
      </c>
      <c r="CR565" s="51">
        <f t="shared" si="1245"/>
        <v>0</v>
      </c>
      <c r="CS565" s="66">
        <f t="shared" si="1259"/>
        <v>0</v>
      </c>
      <c r="CT565" s="66">
        <f t="shared" si="1262"/>
        <v>0</v>
      </c>
      <c r="CU565" s="66">
        <f t="shared" si="1263"/>
        <v>0</v>
      </c>
      <c r="CV565" s="66">
        <f t="shared" si="1264"/>
        <v>0</v>
      </c>
      <c r="CW565" s="66">
        <f t="shared" si="1265"/>
        <v>0</v>
      </c>
      <c r="CX565" s="66">
        <f t="shared" si="1266"/>
        <v>0</v>
      </c>
      <c r="CY565" s="66">
        <f t="shared" si="1267"/>
        <v>0</v>
      </c>
      <c r="CZ565" s="66">
        <f t="shared" si="1268"/>
        <v>0</v>
      </c>
      <c r="DA565" s="66">
        <f t="shared" si="1269"/>
        <v>0</v>
      </c>
      <c r="DB565" s="66">
        <f t="shared" si="1270"/>
        <v>0</v>
      </c>
      <c r="DC565" s="66">
        <f t="shared" si="1271"/>
        <v>0</v>
      </c>
      <c r="DD565" s="66">
        <f t="shared" si="1272"/>
        <v>0</v>
      </c>
      <c r="DE565" s="67">
        <f t="shared" si="1246"/>
        <v>0</v>
      </c>
      <c r="DF565" s="67">
        <f t="shared" si="1302"/>
        <v>0</v>
      </c>
      <c r="DG565" s="67">
        <f t="shared" si="1303"/>
        <v>0</v>
      </c>
      <c r="DH565" s="53" cm="1">
        <f t="array" aca="1" ref="DH565" ca="1">DE565*CELL("contents",$Q565)</f>
        <v>0</v>
      </c>
      <c r="DI565" s="53" cm="1">
        <f t="array" aca="1" ref="DI565" ca="1">DF565*CELL("contents",$Q565)</f>
        <v>0</v>
      </c>
      <c r="DJ565" s="61"/>
      <c r="DK565" s="61">
        <v>2160</v>
      </c>
      <c r="DL565" s="61"/>
      <c r="DM565" s="61"/>
      <c r="DN565" s="61">
        <v>1440</v>
      </c>
      <c r="DO565" s="2"/>
      <c r="DP565" s="2"/>
      <c r="DQ565" s="2"/>
      <c r="DR565" s="2"/>
      <c r="DS565" s="2"/>
      <c r="DT565" s="2"/>
      <c r="DU565" s="2"/>
      <c r="DV565" s="2">
        <f t="shared" si="1247"/>
        <v>0</v>
      </c>
      <c r="DW565" s="51">
        <f t="shared" si="1248"/>
        <v>0</v>
      </c>
      <c r="DX565" s="66">
        <f t="shared" si="1215"/>
        <v>0</v>
      </c>
      <c r="DY565" s="66">
        <f t="shared" si="1216"/>
        <v>2160</v>
      </c>
      <c r="DZ565" s="66">
        <f t="shared" si="1217"/>
        <v>0</v>
      </c>
      <c r="EA565" s="66">
        <f t="shared" si="1218"/>
        <v>0</v>
      </c>
      <c r="EB565" s="66">
        <f t="shared" si="1219"/>
        <v>1440</v>
      </c>
      <c r="EC565" s="66">
        <f t="shared" si="1220"/>
        <v>0</v>
      </c>
      <c r="ED565" s="66">
        <f t="shared" si="1221"/>
        <v>0</v>
      </c>
      <c r="EE565" s="66">
        <f t="shared" si="1222"/>
        <v>0</v>
      </c>
      <c r="EF565" s="66">
        <f t="shared" si="1223"/>
        <v>0</v>
      </c>
      <c r="EG565" s="66">
        <f t="shared" si="1224"/>
        <v>0</v>
      </c>
      <c r="EH565" s="66">
        <f t="shared" si="1225"/>
        <v>0</v>
      </c>
      <c r="EI565" s="66">
        <f t="shared" si="1226"/>
        <v>0</v>
      </c>
      <c r="EJ565" s="67">
        <f t="shared" si="1249"/>
        <v>3600</v>
      </c>
      <c r="EK565" s="67">
        <f t="shared" si="1304"/>
        <v>1980.0000000000002</v>
      </c>
      <c r="EL565" s="67">
        <f t="shared" si="1305"/>
        <v>5580</v>
      </c>
      <c r="EM565" s="53" cm="1">
        <f t="array" aca="1" ref="EM565" ca="1">EJ565*CELL("contents",$Q565)</f>
        <v>324</v>
      </c>
      <c r="EN565" s="53" cm="1">
        <f t="array" aca="1" ref="EN565" ca="1">EK565*CELL("contents",$Q565)</f>
        <v>178.20000000000002</v>
      </c>
      <c r="EO565" s="68">
        <f t="shared" si="1260"/>
        <v>5580</v>
      </c>
      <c r="EP565" s="2">
        <v>1</v>
      </c>
      <c r="EQ565" s="2">
        <f t="shared" ref="EQ565:ET565" si="1318">EP565*1.0215</f>
        <v>1.0215000000000001</v>
      </c>
      <c r="ER565" s="2">
        <f t="shared" si="1318"/>
        <v>1.0434622500000001</v>
      </c>
      <c r="ES565" s="2">
        <f t="shared" si="1318"/>
        <v>1.0658966883750003</v>
      </c>
      <c r="ET565" s="2">
        <f t="shared" si="1318"/>
        <v>1.0888134671750629</v>
      </c>
      <c r="EU565" s="69">
        <f t="shared" si="1228"/>
        <v>0</v>
      </c>
      <c r="EV565" s="69">
        <f t="shared" si="1309"/>
        <v>0</v>
      </c>
      <c r="EW565" s="69">
        <f t="shared" si="1229"/>
        <v>0</v>
      </c>
      <c r="EX565" s="69">
        <f t="shared" si="1230"/>
        <v>0</v>
      </c>
      <c r="EY565" s="69">
        <f t="shared" si="1251"/>
        <v>0</v>
      </c>
      <c r="EZ565" s="69">
        <f t="shared" si="1251"/>
        <v>0</v>
      </c>
      <c r="FA565" s="69">
        <f t="shared" si="1251"/>
        <v>0</v>
      </c>
      <c r="FB565" s="69">
        <f t="shared" si="1251"/>
        <v>0</v>
      </c>
      <c r="FC565" t="s">
        <v>1539</v>
      </c>
    </row>
    <row r="566" spans="1:159" x14ac:dyDescent="0.25">
      <c r="A566" s="2">
        <v>1.4</v>
      </c>
      <c r="B566" s="73" t="s">
        <v>1305</v>
      </c>
      <c r="C566" s="61" t="s">
        <v>1208</v>
      </c>
      <c r="D566" s="62" t="s">
        <v>1306</v>
      </c>
      <c r="E566" s="63" t="s">
        <v>1307</v>
      </c>
      <c r="F566" s="2" t="s">
        <v>1211</v>
      </c>
      <c r="G566" s="61" t="s">
        <v>151</v>
      </c>
      <c r="H566" s="64" t="s">
        <v>152</v>
      </c>
      <c r="I566" s="61" t="s">
        <v>159</v>
      </c>
      <c r="J566" s="65" t="s">
        <v>268</v>
      </c>
      <c r="K566" s="75">
        <v>62</v>
      </c>
      <c r="L566" s="79">
        <v>62</v>
      </c>
      <c r="M566" s="57">
        <v>0</v>
      </c>
      <c r="N566" s="85">
        <v>0.55000000000000004</v>
      </c>
      <c r="O566" s="64" t="s">
        <v>1012</v>
      </c>
      <c r="P566" s="2" t="s">
        <v>156</v>
      </c>
      <c r="Q566" s="200">
        <f>VLOOKUP(P566,Contingencies!$A$2:$D$7,4,FALSE)</f>
        <v>0.09</v>
      </c>
      <c r="R566" s="53">
        <f t="shared" si="1289"/>
        <v>2825.1443032791353</v>
      </c>
      <c r="S566" s="67">
        <f t="shared" si="1231"/>
        <v>1553.8293668035246</v>
      </c>
      <c r="T566" s="61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>
        <f t="shared" si="1232"/>
        <v>0</v>
      </c>
      <c r="AH566" s="51">
        <f t="shared" si="1239"/>
        <v>0</v>
      </c>
      <c r="AI566" s="66">
        <f t="shared" si="1191"/>
        <v>0</v>
      </c>
      <c r="AJ566" s="66">
        <f t="shared" si="1192"/>
        <v>0</v>
      </c>
      <c r="AK566" s="66">
        <f t="shared" si="1193"/>
        <v>0</v>
      </c>
      <c r="AL566" s="66">
        <f t="shared" si="1194"/>
        <v>0</v>
      </c>
      <c r="AM566" s="66">
        <f t="shared" si="1195"/>
        <v>0</v>
      </c>
      <c r="AN566" s="66">
        <f t="shared" si="1196"/>
        <v>0</v>
      </c>
      <c r="AO566" s="66">
        <f t="shared" si="1197"/>
        <v>0</v>
      </c>
      <c r="AP566" s="66">
        <f t="shared" si="1198"/>
        <v>0</v>
      </c>
      <c r="AQ566" s="66">
        <f t="shared" si="1199"/>
        <v>0</v>
      </c>
      <c r="AR566" s="66">
        <f t="shared" si="1200"/>
        <v>0</v>
      </c>
      <c r="AS566" s="66">
        <f t="shared" si="1201"/>
        <v>0</v>
      </c>
      <c r="AT566" s="66">
        <f t="shared" si="1202"/>
        <v>0</v>
      </c>
      <c r="AU566" s="67">
        <f t="shared" si="1240"/>
        <v>0</v>
      </c>
      <c r="AV566" s="67">
        <f t="shared" si="1298"/>
        <v>0</v>
      </c>
      <c r="AW566" s="67">
        <f t="shared" si="1299"/>
        <v>0</v>
      </c>
      <c r="AX566" s="53" cm="1">
        <f t="array" aca="1" ref="AX566" ca="1">AU566*CELL("contents",$Q566)</f>
        <v>0</v>
      </c>
      <c r="AY566" s="53" cm="1">
        <f t="array" aca="1" ref="AY566" ca="1">AV566*CELL("contents",$Q566)</f>
        <v>0</v>
      </c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>
        <f t="shared" si="1241"/>
        <v>0</v>
      </c>
      <c r="BM566" s="51">
        <f t="shared" si="1242"/>
        <v>0</v>
      </c>
      <c r="BN566" s="66">
        <f t="shared" si="1203"/>
        <v>0</v>
      </c>
      <c r="BO566" s="66">
        <f t="shared" si="1204"/>
        <v>0</v>
      </c>
      <c r="BP566" s="66">
        <f t="shared" si="1205"/>
        <v>0</v>
      </c>
      <c r="BQ566" s="66">
        <f t="shared" si="1206"/>
        <v>0</v>
      </c>
      <c r="BR566" s="66">
        <f t="shared" si="1207"/>
        <v>0</v>
      </c>
      <c r="BS566" s="66">
        <f t="shared" si="1208"/>
        <v>0</v>
      </c>
      <c r="BT566" s="66">
        <f t="shared" si="1209"/>
        <v>0</v>
      </c>
      <c r="BU566" s="66">
        <f t="shared" si="1210"/>
        <v>0</v>
      </c>
      <c r="BV566" s="66">
        <f t="shared" si="1211"/>
        <v>0</v>
      </c>
      <c r="BW566" s="66">
        <f t="shared" si="1212"/>
        <v>0</v>
      </c>
      <c r="BX566" s="66">
        <f t="shared" si="1213"/>
        <v>0</v>
      </c>
      <c r="BY566" s="66">
        <f t="shared" si="1214"/>
        <v>0</v>
      </c>
      <c r="BZ566" s="67">
        <f t="shared" si="1243"/>
        <v>0</v>
      </c>
      <c r="CA566" s="67">
        <f t="shared" si="1300"/>
        <v>0</v>
      </c>
      <c r="CB566" s="67">
        <f t="shared" si="1301"/>
        <v>0</v>
      </c>
      <c r="CC566" s="53" cm="1">
        <f t="array" aca="1" ref="CC566" ca="1">BZ566*CELL("contents",$Q566)</f>
        <v>0</v>
      </c>
      <c r="CD566" s="53" cm="1">
        <f t="array" aca="1" ref="CD566" ca="1">CA566*CELL("contents",$Q566)</f>
        <v>0</v>
      </c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>
        <f t="shared" si="1244"/>
        <v>0</v>
      </c>
      <c r="CR566" s="51">
        <f t="shared" si="1245"/>
        <v>0</v>
      </c>
      <c r="CS566" s="66">
        <f t="shared" si="1259"/>
        <v>0</v>
      </c>
      <c r="CT566" s="66">
        <f t="shared" si="1262"/>
        <v>0</v>
      </c>
      <c r="CU566" s="66">
        <f t="shared" si="1263"/>
        <v>0</v>
      </c>
      <c r="CV566" s="66">
        <f t="shared" si="1264"/>
        <v>0</v>
      </c>
      <c r="CW566" s="66">
        <f t="shared" si="1265"/>
        <v>0</v>
      </c>
      <c r="CX566" s="66">
        <f t="shared" si="1266"/>
        <v>0</v>
      </c>
      <c r="CY566" s="66">
        <f t="shared" si="1267"/>
        <v>0</v>
      </c>
      <c r="CZ566" s="66">
        <f t="shared" si="1268"/>
        <v>0</v>
      </c>
      <c r="DA566" s="66">
        <f t="shared" si="1269"/>
        <v>0</v>
      </c>
      <c r="DB566" s="66">
        <f t="shared" si="1270"/>
        <v>0</v>
      </c>
      <c r="DC566" s="66">
        <f t="shared" si="1271"/>
        <v>0</v>
      </c>
      <c r="DD566" s="66">
        <f t="shared" si="1272"/>
        <v>0</v>
      </c>
      <c r="DE566" s="67">
        <f t="shared" si="1246"/>
        <v>0</v>
      </c>
      <c r="DF566" s="67">
        <f t="shared" si="1302"/>
        <v>0</v>
      </c>
      <c r="DG566" s="67">
        <f t="shared" si="1303"/>
        <v>0</v>
      </c>
      <c r="DH566" s="53" cm="1">
        <f t="array" aca="1" ref="DH566" ca="1">DE566*CELL("contents",$Q566)</f>
        <v>0</v>
      </c>
      <c r="DI566" s="53" cm="1">
        <f t="array" aca="1" ref="DI566" ca="1">DF566*CELL("contents",$Q566)</f>
        <v>0</v>
      </c>
      <c r="DJ566" s="2"/>
      <c r="DK566" s="61">
        <v>75</v>
      </c>
      <c r="DL566" s="61">
        <v>150</v>
      </c>
      <c r="DM566" s="61">
        <v>75</v>
      </c>
      <c r="DN566" s="2"/>
      <c r="DO566" s="2"/>
      <c r="DP566" s="2"/>
      <c r="DQ566" s="2"/>
      <c r="DR566" s="2"/>
      <c r="DS566" s="2"/>
      <c r="DT566" s="2"/>
      <c r="DU566" s="2"/>
      <c r="DV566" s="2">
        <f t="shared" si="1247"/>
        <v>300</v>
      </c>
      <c r="DW566" s="51">
        <f t="shared" si="1248"/>
        <v>2</v>
      </c>
      <c r="DX566" s="66">
        <f t="shared" si="1215"/>
        <v>0</v>
      </c>
      <c r="DY566" s="66">
        <f t="shared" si="1216"/>
        <v>5062.9826223640421</v>
      </c>
      <c r="DZ566" s="66">
        <f t="shared" si="1217"/>
        <v>10125.965244728084</v>
      </c>
      <c r="EA566" s="66">
        <f t="shared" si="1218"/>
        <v>5062.9826223640421</v>
      </c>
      <c r="EB566" s="66">
        <f t="shared" si="1219"/>
        <v>0</v>
      </c>
      <c r="EC566" s="66">
        <f t="shared" si="1220"/>
        <v>0</v>
      </c>
      <c r="ED566" s="66">
        <f t="shared" si="1221"/>
        <v>0</v>
      </c>
      <c r="EE566" s="66">
        <f t="shared" si="1222"/>
        <v>0</v>
      </c>
      <c r="EF566" s="66">
        <f t="shared" si="1223"/>
        <v>0</v>
      </c>
      <c r="EG566" s="66">
        <f t="shared" si="1224"/>
        <v>0</v>
      </c>
      <c r="EH566" s="66">
        <f t="shared" si="1225"/>
        <v>0</v>
      </c>
      <c r="EI566" s="66">
        <f t="shared" si="1226"/>
        <v>0</v>
      </c>
      <c r="EJ566" s="67">
        <f t="shared" si="1249"/>
        <v>20251.930489456168</v>
      </c>
      <c r="EK566" s="67">
        <f t="shared" si="1304"/>
        <v>11138.561769200893</v>
      </c>
      <c r="EL566" s="67">
        <f t="shared" si="1305"/>
        <v>31390.492258657061</v>
      </c>
      <c r="EM566" s="53" cm="1">
        <f t="array" aca="1" ref="EM566" ca="1">EJ566*CELL("contents",$Q566)</f>
        <v>1822.6737440510551</v>
      </c>
      <c r="EN566" s="53" cm="1">
        <f t="array" aca="1" ref="EN566" ca="1">EK566*CELL("contents",$Q566)</f>
        <v>1002.4705592280803</v>
      </c>
      <c r="EO566" s="68">
        <f t="shared" si="1260"/>
        <v>31390.492258657061</v>
      </c>
      <c r="EP566" s="2">
        <v>1</v>
      </c>
      <c r="EQ566" s="2">
        <f t="shared" ref="EQ566:ET566" si="1319">EP566*1.0215</f>
        <v>1.0215000000000001</v>
      </c>
      <c r="ER566" s="2">
        <f t="shared" si="1319"/>
        <v>1.0434622500000001</v>
      </c>
      <c r="ES566" s="2">
        <f t="shared" si="1319"/>
        <v>1.0658966883750003</v>
      </c>
      <c r="ET566" s="2">
        <f t="shared" si="1319"/>
        <v>1.0888134671750629</v>
      </c>
      <c r="EU566" s="69">
        <f t="shared" si="1228"/>
        <v>0</v>
      </c>
      <c r="EV566" s="69">
        <f t="shared" si="1309"/>
        <v>0</v>
      </c>
      <c r="EW566" s="69">
        <f t="shared" si="1229"/>
        <v>0</v>
      </c>
      <c r="EX566" s="69">
        <f t="shared" si="1230"/>
        <v>20251.930489456168</v>
      </c>
      <c r="EY566" s="69">
        <f t="shared" si="1251"/>
        <v>0</v>
      </c>
      <c r="EZ566" s="69">
        <f t="shared" si="1251"/>
        <v>0</v>
      </c>
      <c r="FA566" s="69">
        <f t="shared" si="1251"/>
        <v>0</v>
      </c>
      <c r="FB566" s="69">
        <f t="shared" si="1251"/>
        <v>0</v>
      </c>
      <c r="FC566" t="s">
        <v>1539</v>
      </c>
    </row>
    <row r="567" spans="1:159" x14ac:dyDescent="0.25">
      <c r="A567" s="2">
        <v>1.4</v>
      </c>
      <c r="B567" s="73" t="s">
        <v>1308</v>
      </c>
      <c r="C567" s="61" t="s">
        <v>1208</v>
      </c>
      <c r="D567" s="62" t="s">
        <v>1309</v>
      </c>
      <c r="E567" s="63" t="s">
        <v>1310</v>
      </c>
      <c r="F567" s="2" t="s">
        <v>1311</v>
      </c>
      <c r="G567" s="61" t="s">
        <v>151</v>
      </c>
      <c r="H567" s="64" t="s">
        <v>152</v>
      </c>
      <c r="I567" s="61" t="s">
        <v>159</v>
      </c>
      <c r="J567" s="65" t="s">
        <v>268</v>
      </c>
      <c r="K567" s="75">
        <v>62</v>
      </c>
      <c r="L567" s="79">
        <v>62</v>
      </c>
      <c r="M567" s="57">
        <v>0</v>
      </c>
      <c r="N567" s="85">
        <v>0.55000000000000004</v>
      </c>
      <c r="O567" s="64" t="s">
        <v>1012</v>
      </c>
      <c r="P567" s="2" t="s">
        <v>156</v>
      </c>
      <c r="Q567" s="200">
        <f>VLOOKUP(P567,Contingencies!$A$2:$D$7,4,FALSE)</f>
        <v>0.09</v>
      </c>
      <c r="R567" s="53">
        <f t="shared" si="1289"/>
        <v>1789.2580587434527</v>
      </c>
      <c r="S567" s="67">
        <f t="shared" si="1231"/>
        <v>984.091932308899</v>
      </c>
      <c r="T567" s="61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>
        <f t="shared" si="1232"/>
        <v>0</v>
      </c>
      <c r="AH567" s="51">
        <f t="shared" si="1239"/>
        <v>0</v>
      </c>
      <c r="AI567" s="66">
        <f t="shared" si="1191"/>
        <v>0</v>
      </c>
      <c r="AJ567" s="66">
        <f t="shared" si="1192"/>
        <v>0</v>
      </c>
      <c r="AK567" s="66">
        <f t="shared" si="1193"/>
        <v>0</v>
      </c>
      <c r="AL567" s="66">
        <f t="shared" si="1194"/>
        <v>0</v>
      </c>
      <c r="AM567" s="66">
        <f t="shared" si="1195"/>
        <v>0</v>
      </c>
      <c r="AN567" s="66">
        <f t="shared" si="1196"/>
        <v>0</v>
      </c>
      <c r="AO567" s="66">
        <f t="shared" si="1197"/>
        <v>0</v>
      </c>
      <c r="AP567" s="66">
        <f t="shared" si="1198"/>
        <v>0</v>
      </c>
      <c r="AQ567" s="66">
        <f t="shared" si="1199"/>
        <v>0</v>
      </c>
      <c r="AR567" s="66">
        <f t="shared" si="1200"/>
        <v>0</v>
      </c>
      <c r="AS567" s="66">
        <f t="shared" si="1201"/>
        <v>0</v>
      </c>
      <c r="AT567" s="66">
        <f t="shared" si="1202"/>
        <v>0</v>
      </c>
      <c r="AU567" s="67">
        <f t="shared" si="1240"/>
        <v>0</v>
      </c>
      <c r="AV567" s="67">
        <f t="shared" si="1298"/>
        <v>0</v>
      </c>
      <c r="AW567" s="67">
        <f t="shared" si="1299"/>
        <v>0</v>
      </c>
      <c r="AX567" s="53" cm="1">
        <f t="array" aca="1" ref="AX567" ca="1">AU567*CELL("contents",$Q567)</f>
        <v>0</v>
      </c>
      <c r="AY567" s="53" cm="1">
        <f t="array" aca="1" ref="AY567" ca="1">AV567*CELL("contents",$Q567)</f>
        <v>0</v>
      </c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>
        <f t="shared" si="1241"/>
        <v>0</v>
      </c>
      <c r="BM567" s="51">
        <f t="shared" si="1242"/>
        <v>0</v>
      </c>
      <c r="BN567" s="66">
        <f t="shared" si="1203"/>
        <v>0</v>
      </c>
      <c r="BO567" s="66">
        <f t="shared" si="1204"/>
        <v>0</v>
      </c>
      <c r="BP567" s="66">
        <f t="shared" si="1205"/>
        <v>0</v>
      </c>
      <c r="BQ567" s="66">
        <f t="shared" si="1206"/>
        <v>0</v>
      </c>
      <c r="BR567" s="66">
        <f t="shared" si="1207"/>
        <v>0</v>
      </c>
      <c r="BS567" s="66">
        <f t="shared" si="1208"/>
        <v>0</v>
      </c>
      <c r="BT567" s="66">
        <f t="shared" si="1209"/>
        <v>0</v>
      </c>
      <c r="BU567" s="66">
        <f t="shared" si="1210"/>
        <v>0</v>
      </c>
      <c r="BV567" s="66">
        <f t="shared" si="1211"/>
        <v>0</v>
      </c>
      <c r="BW567" s="66">
        <f t="shared" si="1212"/>
        <v>0</v>
      </c>
      <c r="BX567" s="66">
        <f t="shared" si="1213"/>
        <v>0</v>
      </c>
      <c r="BY567" s="66">
        <f t="shared" si="1214"/>
        <v>0</v>
      </c>
      <c r="BZ567" s="67">
        <f t="shared" si="1243"/>
        <v>0</v>
      </c>
      <c r="CA567" s="67">
        <f t="shared" si="1300"/>
        <v>0</v>
      </c>
      <c r="CB567" s="67">
        <f t="shared" si="1301"/>
        <v>0</v>
      </c>
      <c r="CC567" s="53" cm="1">
        <f t="array" aca="1" ref="CC567" ca="1">BZ567*CELL("contents",$Q567)</f>
        <v>0</v>
      </c>
      <c r="CD567" s="53" cm="1">
        <f t="array" aca="1" ref="CD567" ca="1">CA567*CELL("contents",$Q567)</f>
        <v>0</v>
      </c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>
        <f t="shared" si="1244"/>
        <v>0</v>
      </c>
      <c r="CR567" s="51">
        <f t="shared" si="1245"/>
        <v>0</v>
      </c>
      <c r="CS567" s="66">
        <f t="shared" si="1259"/>
        <v>0</v>
      </c>
      <c r="CT567" s="66">
        <f t="shared" si="1262"/>
        <v>0</v>
      </c>
      <c r="CU567" s="66">
        <f t="shared" si="1263"/>
        <v>0</v>
      </c>
      <c r="CV567" s="66">
        <f t="shared" si="1264"/>
        <v>0</v>
      </c>
      <c r="CW567" s="66">
        <f t="shared" si="1265"/>
        <v>0</v>
      </c>
      <c r="CX567" s="66">
        <f t="shared" si="1266"/>
        <v>0</v>
      </c>
      <c r="CY567" s="66">
        <f t="shared" si="1267"/>
        <v>0</v>
      </c>
      <c r="CZ567" s="66">
        <f t="shared" si="1268"/>
        <v>0</v>
      </c>
      <c r="DA567" s="66">
        <f t="shared" si="1269"/>
        <v>0</v>
      </c>
      <c r="DB567" s="66">
        <f t="shared" si="1270"/>
        <v>0</v>
      </c>
      <c r="DC567" s="66">
        <f t="shared" si="1271"/>
        <v>0</v>
      </c>
      <c r="DD567" s="66">
        <f t="shared" si="1272"/>
        <v>0</v>
      </c>
      <c r="DE567" s="67">
        <f t="shared" si="1246"/>
        <v>0</v>
      </c>
      <c r="DF567" s="67">
        <f t="shared" si="1302"/>
        <v>0</v>
      </c>
      <c r="DG567" s="67">
        <f t="shared" si="1303"/>
        <v>0</v>
      </c>
      <c r="DH567" s="53" cm="1">
        <f t="array" aca="1" ref="DH567" ca="1">DE567*CELL("contents",$Q567)</f>
        <v>0</v>
      </c>
      <c r="DI567" s="53" cm="1">
        <f t="array" aca="1" ref="DI567" ca="1">DF567*CELL("contents",$Q567)</f>
        <v>0</v>
      </c>
      <c r="DJ567" s="2"/>
      <c r="DK567" s="2"/>
      <c r="DL567" s="2">
        <v>40</v>
      </c>
      <c r="DM567" s="61">
        <v>150</v>
      </c>
      <c r="DN567" s="2"/>
      <c r="DO567" s="2"/>
      <c r="DP567" s="2"/>
      <c r="DQ567" s="2"/>
      <c r="DR567" s="2"/>
      <c r="DS567" s="2"/>
      <c r="DT567" s="2"/>
      <c r="DU567" s="2"/>
      <c r="DV567" s="2">
        <f t="shared" si="1247"/>
        <v>190</v>
      </c>
      <c r="DW567" s="51">
        <f t="shared" si="1248"/>
        <v>1.2666666666666666</v>
      </c>
      <c r="DX567" s="66">
        <f t="shared" si="1215"/>
        <v>0</v>
      </c>
      <c r="DY567" s="66">
        <f t="shared" si="1216"/>
        <v>0</v>
      </c>
      <c r="DZ567" s="66">
        <f t="shared" si="1217"/>
        <v>2700.2573985941558</v>
      </c>
      <c r="EA567" s="66">
        <f t="shared" si="1218"/>
        <v>10125.965244728084</v>
      </c>
      <c r="EB567" s="66">
        <f t="shared" si="1219"/>
        <v>0</v>
      </c>
      <c r="EC567" s="66">
        <f t="shared" si="1220"/>
        <v>0</v>
      </c>
      <c r="ED567" s="66">
        <f t="shared" si="1221"/>
        <v>0</v>
      </c>
      <c r="EE567" s="66">
        <f t="shared" si="1222"/>
        <v>0</v>
      </c>
      <c r="EF567" s="66">
        <f t="shared" si="1223"/>
        <v>0</v>
      </c>
      <c r="EG567" s="66">
        <f t="shared" si="1224"/>
        <v>0</v>
      </c>
      <c r="EH567" s="66">
        <f t="shared" si="1225"/>
        <v>0</v>
      </c>
      <c r="EI567" s="66">
        <f t="shared" si="1226"/>
        <v>0</v>
      </c>
      <c r="EJ567" s="67">
        <f t="shared" si="1249"/>
        <v>12826.22264332224</v>
      </c>
      <c r="EK567" s="67">
        <f t="shared" si="1304"/>
        <v>7054.4224538272329</v>
      </c>
      <c r="EL567" s="67">
        <f t="shared" si="1305"/>
        <v>19880.645097149474</v>
      </c>
      <c r="EM567" s="53" cm="1">
        <f t="array" aca="1" ref="EM567" ca="1">EJ567*CELL("contents",$Q567)</f>
        <v>1154.3600378990016</v>
      </c>
      <c r="EN567" s="53" cm="1">
        <f t="array" aca="1" ref="EN567" ca="1">EK567*CELL("contents",$Q567)</f>
        <v>634.89802084445091</v>
      </c>
      <c r="EO567" s="68">
        <f t="shared" si="1260"/>
        <v>19880.645097149474</v>
      </c>
      <c r="EP567" s="2">
        <v>1</v>
      </c>
      <c r="EQ567" s="2">
        <f t="shared" ref="EQ567:ET567" si="1320">EP567*1.0215</f>
        <v>1.0215000000000001</v>
      </c>
      <c r="ER567" s="2">
        <f t="shared" si="1320"/>
        <v>1.0434622500000001</v>
      </c>
      <c r="ES567" s="2">
        <f t="shared" si="1320"/>
        <v>1.0658966883750003</v>
      </c>
      <c r="ET567" s="2">
        <f t="shared" si="1320"/>
        <v>1.0888134671750629</v>
      </c>
      <c r="EU567" s="69">
        <f t="shared" si="1228"/>
        <v>0</v>
      </c>
      <c r="EV567" s="69">
        <f t="shared" si="1309"/>
        <v>0</v>
      </c>
      <c r="EW567" s="69">
        <f t="shared" si="1229"/>
        <v>0</v>
      </c>
      <c r="EX567" s="69">
        <f t="shared" si="1230"/>
        <v>12826.22264332224</v>
      </c>
      <c r="EY567" s="69">
        <f t="shared" si="1251"/>
        <v>0</v>
      </c>
      <c r="EZ567" s="69">
        <f t="shared" si="1251"/>
        <v>0</v>
      </c>
      <c r="FA567" s="69">
        <f t="shared" si="1251"/>
        <v>0</v>
      </c>
      <c r="FB567" s="69">
        <f t="shared" si="1251"/>
        <v>0</v>
      </c>
      <c r="FC567" t="s">
        <v>1539</v>
      </c>
    </row>
    <row r="568" spans="1:159" x14ac:dyDescent="0.25">
      <c r="A568" s="2">
        <v>1.4</v>
      </c>
      <c r="B568" s="73" t="s">
        <v>1312</v>
      </c>
      <c r="C568" s="61" t="s">
        <v>1208</v>
      </c>
      <c r="D568" s="62" t="s">
        <v>1209</v>
      </c>
      <c r="E568" s="63" t="s">
        <v>1209</v>
      </c>
      <c r="F568" s="2" t="s">
        <v>1211</v>
      </c>
      <c r="G568" s="61" t="s">
        <v>151</v>
      </c>
      <c r="H568" s="64" t="s">
        <v>163</v>
      </c>
      <c r="I568" s="61" t="s">
        <v>159</v>
      </c>
      <c r="J568" s="65" t="s">
        <v>154</v>
      </c>
      <c r="K568" s="75">
        <v>62</v>
      </c>
      <c r="L568" s="79">
        <v>62</v>
      </c>
      <c r="M568" s="57">
        <v>0</v>
      </c>
      <c r="N568" s="85">
        <v>0.55000000000000004</v>
      </c>
      <c r="O568" s="64" t="s">
        <v>155</v>
      </c>
      <c r="P568" s="2" t="s">
        <v>356</v>
      </c>
      <c r="Q568" s="200">
        <f>VLOOKUP(P568,Contingencies!$A$2:$D$7,4,FALSE)</f>
        <v>0.35</v>
      </c>
      <c r="R568" s="53">
        <f t="shared" si="1289"/>
        <v>274.86522000000002</v>
      </c>
      <c r="S568" s="67">
        <f t="shared" si="1231"/>
        <v>151.17587100000003</v>
      </c>
      <c r="T568" s="61"/>
      <c r="U568" s="61">
        <v>8</v>
      </c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>
        <f t="shared" si="1232"/>
        <v>8</v>
      </c>
      <c r="AH568" s="51">
        <f t="shared" si="1239"/>
        <v>5.333333333333333E-2</v>
      </c>
      <c r="AI568" s="66">
        <f t="shared" si="1191"/>
        <v>506.66400000000004</v>
      </c>
      <c r="AJ568" s="66">
        <f t="shared" si="1192"/>
        <v>0</v>
      </c>
      <c r="AK568" s="66">
        <f t="shared" si="1193"/>
        <v>0</v>
      </c>
      <c r="AL568" s="66">
        <f t="shared" si="1194"/>
        <v>0</v>
      </c>
      <c r="AM568" s="66">
        <f t="shared" si="1195"/>
        <v>0</v>
      </c>
      <c r="AN568" s="66">
        <f t="shared" si="1196"/>
        <v>0</v>
      </c>
      <c r="AO568" s="66">
        <f t="shared" si="1197"/>
        <v>0</v>
      </c>
      <c r="AP568" s="66">
        <f t="shared" si="1198"/>
        <v>0</v>
      </c>
      <c r="AQ568" s="66">
        <f t="shared" si="1199"/>
        <v>0</v>
      </c>
      <c r="AR568" s="66">
        <f t="shared" si="1200"/>
        <v>0</v>
      </c>
      <c r="AS568" s="66">
        <f t="shared" si="1201"/>
        <v>0</v>
      </c>
      <c r="AT568" s="66">
        <f t="shared" si="1202"/>
        <v>0</v>
      </c>
      <c r="AU568" s="67">
        <f t="shared" si="1240"/>
        <v>506.66400000000004</v>
      </c>
      <c r="AV568" s="67">
        <f t="shared" si="1298"/>
        <v>278.66520000000003</v>
      </c>
      <c r="AW568" s="67">
        <f t="shared" si="1299"/>
        <v>785.32920000000013</v>
      </c>
      <c r="AX568" s="53" cm="1">
        <f t="array" aca="1" ref="AX568" ca="1">AU568*CELL("contents",$Q568)</f>
        <v>177.33240000000001</v>
      </c>
      <c r="AY568" s="53" cm="1">
        <f t="array" aca="1" ref="AY568" ca="1">AV568*CELL("contents",$Q568)</f>
        <v>97.532820000000001</v>
      </c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>
        <f t="shared" si="1241"/>
        <v>0</v>
      </c>
      <c r="BM568" s="51">
        <f t="shared" si="1242"/>
        <v>0</v>
      </c>
      <c r="BN568" s="66">
        <f t="shared" si="1203"/>
        <v>0</v>
      </c>
      <c r="BO568" s="66">
        <f t="shared" si="1204"/>
        <v>0</v>
      </c>
      <c r="BP568" s="66">
        <f t="shared" si="1205"/>
        <v>0</v>
      </c>
      <c r="BQ568" s="66">
        <f t="shared" si="1206"/>
        <v>0</v>
      </c>
      <c r="BR568" s="66">
        <f t="shared" si="1207"/>
        <v>0</v>
      </c>
      <c r="BS568" s="66">
        <f t="shared" si="1208"/>
        <v>0</v>
      </c>
      <c r="BT568" s="66">
        <f t="shared" si="1209"/>
        <v>0</v>
      </c>
      <c r="BU568" s="66">
        <f t="shared" si="1210"/>
        <v>0</v>
      </c>
      <c r="BV568" s="66">
        <f t="shared" si="1211"/>
        <v>0</v>
      </c>
      <c r="BW568" s="66">
        <f t="shared" si="1212"/>
        <v>0</v>
      </c>
      <c r="BX568" s="66">
        <f t="shared" si="1213"/>
        <v>0</v>
      </c>
      <c r="BY568" s="66">
        <f t="shared" si="1214"/>
        <v>0</v>
      </c>
      <c r="BZ568" s="67">
        <f t="shared" si="1243"/>
        <v>0</v>
      </c>
      <c r="CA568" s="67">
        <f t="shared" si="1300"/>
        <v>0</v>
      </c>
      <c r="CB568" s="67">
        <f t="shared" si="1301"/>
        <v>0</v>
      </c>
      <c r="CC568" s="53" cm="1">
        <f t="array" aca="1" ref="CC568" ca="1">BZ568*CELL("contents",$Q568)</f>
        <v>0</v>
      </c>
      <c r="CD568" s="53" cm="1">
        <f t="array" aca="1" ref="CD568" ca="1">CA568*CELL("contents",$Q568)</f>
        <v>0</v>
      </c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>
        <f t="shared" si="1244"/>
        <v>0</v>
      </c>
      <c r="CR568" s="51">
        <f t="shared" si="1245"/>
        <v>0</v>
      </c>
      <c r="CS568" s="66">
        <f t="shared" si="1259"/>
        <v>0</v>
      </c>
      <c r="CT568" s="66">
        <f t="shared" si="1262"/>
        <v>0</v>
      </c>
      <c r="CU568" s="66">
        <f t="shared" si="1263"/>
        <v>0</v>
      </c>
      <c r="CV568" s="66">
        <f t="shared" si="1264"/>
        <v>0</v>
      </c>
      <c r="CW568" s="66">
        <f t="shared" si="1265"/>
        <v>0</v>
      </c>
      <c r="CX568" s="66">
        <f t="shared" si="1266"/>
        <v>0</v>
      </c>
      <c r="CY568" s="66">
        <f t="shared" si="1267"/>
        <v>0</v>
      </c>
      <c r="CZ568" s="66">
        <f t="shared" si="1268"/>
        <v>0</v>
      </c>
      <c r="DA568" s="66">
        <f t="shared" si="1269"/>
        <v>0</v>
      </c>
      <c r="DB568" s="66">
        <f t="shared" si="1270"/>
        <v>0</v>
      </c>
      <c r="DC568" s="66">
        <f t="shared" si="1271"/>
        <v>0</v>
      </c>
      <c r="DD568" s="66">
        <f t="shared" si="1272"/>
        <v>0</v>
      </c>
      <c r="DE568" s="67">
        <f t="shared" si="1246"/>
        <v>0</v>
      </c>
      <c r="DF568" s="67">
        <f t="shared" si="1302"/>
        <v>0</v>
      </c>
      <c r="DG568" s="67">
        <f t="shared" si="1303"/>
        <v>0</v>
      </c>
      <c r="DH568" s="53" cm="1">
        <f t="array" aca="1" ref="DH568" ca="1">DE568*CELL("contents",$Q568)</f>
        <v>0</v>
      </c>
      <c r="DI568" s="53" cm="1">
        <f t="array" aca="1" ref="DI568" ca="1">DF568*CELL("contents",$Q568)</f>
        <v>0</v>
      </c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>
        <f t="shared" si="1247"/>
        <v>0</v>
      </c>
      <c r="DW568" s="51">
        <f t="shared" si="1248"/>
        <v>0</v>
      </c>
      <c r="DX568" s="66">
        <f t="shared" si="1215"/>
        <v>0</v>
      </c>
      <c r="DY568" s="66">
        <f t="shared" si="1216"/>
        <v>0</v>
      </c>
      <c r="DZ568" s="66">
        <f t="shared" si="1217"/>
        <v>0</v>
      </c>
      <c r="EA568" s="66">
        <f t="shared" si="1218"/>
        <v>0</v>
      </c>
      <c r="EB568" s="66">
        <f t="shared" si="1219"/>
        <v>0</v>
      </c>
      <c r="EC568" s="66">
        <f t="shared" si="1220"/>
        <v>0</v>
      </c>
      <c r="ED568" s="66">
        <f t="shared" si="1221"/>
        <v>0</v>
      </c>
      <c r="EE568" s="66">
        <f t="shared" si="1222"/>
        <v>0</v>
      </c>
      <c r="EF568" s="66">
        <f t="shared" si="1223"/>
        <v>0</v>
      </c>
      <c r="EG568" s="66">
        <f t="shared" si="1224"/>
        <v>0</v>
      </c>
      <c r="EH568" s="66">
        <f t="shared" si="1225"/>
        <v>0</v>
      </c>
      <c r="EI568" s="66">
        <f t="shared" si="1226"/>
        <v>0</v>
      </c>
      <c r="EJ568" s="67">
        <f t="shared" si="1249"/>
        <v>0</v>
      </c>
      <c r="EK568" s="67">
        <f t="shared" si="1304"/>
        <v>0</v>
      </c>
      <c r="EL568" s="67">
        <f t="shared" si="1305"/>
        <v>0</v>
      </c>
      <c r="EM568" s="53" cm="1">
        <f t="array" aca="1" ref="EM568" ca="1">EJ568*CELL("contents",$Q568)</f>
        <v>0</v>
      </c>
      <c r="EN568" s="53" cm="1">
        <f t="array" aca="1" ref="EN568" ca="1">EK568*CELL("contents",$Q568)</f>
        <v>0</v>
      </c>
      <c r="EO568" s="68">
        <f t="shared" si="1260"/>
        <v>785.32920000000013</v>
      </c>
      <c r="EP568" s="2">
        <v>1</v>
      </c>
      <c r="EQ568" s="2">
        <f t="shared" ref="EQ568:ET568" si="1321">EP568*1.0215</f>
        <v>1.0215000000000001</v>
      </c>
      <c r="ER568" s="2">
        <f t="shared" si="1321"/>
        <v>1.0434622500000001</v>
      </c>
      <c r="ES568" s="2">
        <f t="shared" si="1321"/>
        <v>1.0658966883750003</v>
      </c>
      <c r="ET568" s="2">
        <f t="shared" si="1321"/>
        <v>1.0888134671750629</v>
      </c>
      <c r="EU568" s="69">
        <f t="shared" si="1228"/>
        <v>506.66400000000004</v>
      </c>
      <c r="EV568" s="69">
        <f t="shared" si="1309"/>
        <v>0</v>
      </c>
      <c r="EW568" s="69">
        <f t="shared" si="1229"/>
        <v>0</v>
      </c>
      <c r="EX568" s="69">
        <f t="shared" si="1230"/>
        <v>0</v>
      </c>
      <c r="EY568" s="69">
        <f t="shared" si="1251"/>
        <v>0</v>
      </c>
      <c r="EZ568" s="69">
        <f t="shared" si="1251"/>
        <v>0</v>
      </c>
      <c r="FA568" s="69">
        <f t="shared" si="1251"/>
        <v>0</v>
      </c>
      <c r="FB568" s="69">
        <f t="shared" si="1251"/>
        <v>0</v>
      </c>
      <c r="FC568" t="s">
        <v>1548</v>
      </c>
    </row>
    <row r="569" spans="1:159" x14ac:dyDescent="0.25">
      <c r="A569" s="2">
        <v>1.4</v>
      </c>
      <c r="B569" s="73" t="s">
        <v>1312</v>
      </c>
      <c r="C569" s="61" t="s">
        <v>1208</v>
      </c>
      <c r="D569" s="62" t="s">
        <v>1209</v>
      </c>
      <c r="E569" s="63" t="s">
        <v>1313</v>
      </c>
      <c r="F569" s="2"/>
      <c r="G569" s="61" t="s">
        <v>347</v>
      </c>
      <c r="H569" s="64" t="s">
        <v>347</v>
      </c>
      <c r="I569" s="61"/>
      <c r="J569" s="61" t="s">
        <v>154</v>
      </c>
      <c r="K569" s="75"/>
      <c r="L569" s="80">
        <v>1</v>
      </c>
      <c r="M569" s="57">
        <v>0</v>
      </c>
      <c r="N569" s="85">
        <v>0.55000000000000004</v>
      </c>
      <c r="O569" s="64" t="s">
        <v>155</v>
      </c>
      <c r="P569" s="2" t="s">
        <v>356</v>
      </c>
      <c r="Q569" s="200">
        <f>VLOOKUP(P569,Contingencies!$A$2:$D$7,4,FALSE)</f>
        <v>0.35</v>
      </c>
      <c r="R569" s="53">
        <f t="shared" si="1289"/>
        <v>4900</v>
      </c>
      <c r="S569" s="67">
        <f t="shared" si="1231"/>
        <v>0</v>
      </c>
      <c r="T569" s="61"/>
      <c r="U569" s="61">
        <v>14000</v>
      </c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>
        <f t="shared" si="1232"/>
        <v>0</v>
      </c>
      <c r="AH569" s="51">
        <f t="shared" si="1239"/>
        <v>0</v>
      </c>
      <c r="AI569" s="66">
        <f t="shared" si="1191"/>
        <v>14000</v>
      </c>
      <c r="AJ569" s="66">
        <f t="shared" si="1192"/>
        <v>0</v>
      </c>
      <c r="AK569" s="66">
        <f t="shared" si="1193"/>
        <v>0</v>
      </c>
      <c r="AL569" s="66">
        <f t="shared" si="1194"/>
        <v>0</v>
      </c>
      <c r="AM569" s="66">
        <f t="shared" si="1195"/>
        <v>0</v>
      </c>
      <c r="AN569" s="66">
        <f t="shared" si="1196"/>
        <v>0</v>
      </c>
      <c r="AO569" s="66">
        <f t="shared" si="1197"/>
        <v>0</v>
      </c>
      <c r="AP569" s="66">
        <f t="shared" si="1198"/>
        <v>0</v>
      </c>
      <c r="AQ569" s="66">
        <f t="shared" si="1199"/>
        <v>0</v>
      </c>
      <c r="AR569" s="66">
        <f t="shared" si="1200"/>
        <v>0</v>
      </c>
      <c r="AS569" s="66">
        <f t="shared" si="1201"/>
        <v>0</v>
      </c>
      <c r="AT569" s="66">
        <f t="shared" si="1202"/>
        <v>0</v>
      </c>
      <c r="AU569" s="67">
        <f t="shared" si="1240"/>
        <v>14000</v>
      </c>
      <c r="AV569" s="67">
        <f t="shared" si="1298"/>
        <v>0</v>
      </c>
      <c r="AW569" s="67">
        <f t="shared" si="1299"/>
        <v>14000</v>
      </c>
      <c r="AX569" s="53" cm="1">
        <f t="array" aca="1" ref="AX569" ca="1">AU569*CELL("contents",$Q569)</f>
        <v>4900</v>
      </c>
      <c r="AY569" s="53" cm="1">
        <f t="array" aca="1" ref="AY569" ca="1">AV569*CELL("contents",$Q569)</f>
        <v>0</v>
      </c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>
        <f t="shared" si="1241"/>
        <v>0</v>
      </c>
      <c r="BM569" s="51">
        <f t="shared" si="1242"/>
        <v>0</v>
      </c>
      <c r="BN569" s="66">
        <f t="shared" si="1203"/>
        <v>0</v>
      </c>
      <c r="BO569" s="66">
        <f t="shared" si="1204"/>
        <v>0</v>
      </c>
      <c r="BP569" s="66">
        <f t="shared" si="1205"/>
        <v>0</v>
      </c>
      <c r="BQ569" s="66">
        <f t="shared" si="1206"/>
        <v>0</v>
      </c>
      <c r="BR569" s="66">
        <f t="shared" si="1207"/>
        <v>0</v>
      </c>
      <c r="BS569" s="66">
        <f t="shared" si="1208"/>
        <v>0</v>
      </c>
      <c r="BT569" s="66">
        <f t="shared" si="1209"/>
        <v>0</v>
      </c>
      <c r="BU569" s="66">
        <f t="shared" si="1210"/>
        <v>0</v>
      </c>
      <c r="BV569" s="66">
        <f t="shared" si="1211"/>
        <v>0</v>
      </c>
      <c r="BW569" s="66">
        <f t="shared" si="1212"/>
        <v>0</v>
      </c>
      <c r="BX569" s="66">
        <f t="shared" si="1213"/>
        <v>0</v>
      </c>
      <c r="BY569" s="66">
        <f t="shared" si="1214"/>
        <v>0</v>
      </c>
      <c r="BZ569" s="67">
        <f t="shared" si="1243"/>
        <v>0</v>
      </c>
      <c r="CA569" s="67">
        <f t="shared" si="1300"/>
        <v>0</v>
      </c>
      <c r="CB569" s="67">
        <f t="shared" si="1301"/>
        <v>0</v>
      </c>
      <c r="CC569" s="53" cm="1">
        <f t="array" aca="1" ref="CC569" ca="1">BZ569*CELL("contents",$Q569)</f>
        <v>0</v>
      </c>
      <c r="CD569" s="53" cm="1">
        <f t="array" aca="1" ref="CD569" ca="1">CA569*CELL("contents",$Q569)</f>
        <v>0</v>
      </c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>
        <f t="shared" si="1244"/>
        <v>0</v>
      </c>
      <c r="CR569" s="51">
        <f t="shared" si="1245"/>
        <v>0</v>
      </c>
      <c r="CS569" s="66">
        <f t="shared" si="1259"/>
        <v>0</v>
      </c>
      <c r="CT569" s="66">
        <f t="shared" si="1262"/>
        <v>0</v>
      </c>
      <c r="CU569" s="66">
        <f t="shared" si="1263"/>
        <v>0</v>
      </c>
      <c r="CV569" s="66">
        <f t="shared" si="1264"/>
        <v>0</v>
      </c>
      <c r="CW569" s="66">
        <f t="shared" si="1265"/>
        <v>0</v>
      </c>
      <c r="CX569" s="66">
        <f t="shared" si="1266"/>
        <v>0</v>
      </c>
      <c r="CY569" s="66">
        <f t="shared" si="1267"/>
        <v>0</v>
      </c>
      <c r="CZ569" s="66">
        <f t="shared" si="1268"/>
        <v>0</v>
      </c>
      <c r="DA569" s="66">
        <f t="shared" si="1269"/>
        <v>0</v>
      </c>
      <c r="DB569" s="66">
        <f t="shared" si="1270"/>
        <v>0</v>
      </c>
      <c r="DC569" s="66">
        <f t="shared" si="1271"/>
        <v>0</v>
      </c>
      <c r="DD569" s="66">
        <f t="shared" si="1272"/>
        <v>0</v>
      </c>
      <c r="DE569" s="67">
        <f t="shared" si="1246"/>
        <v>0</v>
      </c>
      <c r="DF569" s="67">
        <f t="shared" si="1302"/>
        <v>0</v>
      </c>
      <c r="DG569" s="67">
        <f t="shared" si="1303"/>
        <v>0</v>
      </c>
      <c r="DH569" s="53" cm="1">
        <f t="array" aca="1" ref="DH569" ca="1">DE569*CELL("contents",$Q569)</f>
        <v>0</v>
      </c>
      <c r="DI569" s="53" cm="1">
        <f t="array" aca="1" ref="DI569" ca="1">DF569*CELL("contents",$Q569)</f>
        <v>0</v>
      </c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>
        <f t="shared" si="1247"/>
        <v>0</v>
      </c>
      <c r="DW569" s="51">
        <f t="shared" si="1248"/>
        <v>0</v>
      </c>
      <c r="DX569" s="66">
        <f t="shared" si="1215"/>
        <v>0</v>
      </c>
      <c r="DY569" s="66">
        <f t="shared" si="1216"/>
        <v>0</v>
      </c>
      <c r="DZ569" s="66">
        <f t="shared" si="1217"/>
        <v>0</v>
      </c>
      <c r="EA569" s="66">
        <f t="shared" si="1218"/>
        <v>0</v>
      </c>
      <c r="EB569" s="66">
        <f t="shared" si="1219"/>
        <v>0</v>
      </c>
      <c r="EC569" s="66">
        <f t="shared" si="1220"/>
        <v>0</v>
      </c>
      <c r="ED569" s="66">
        <f t="shared" si="1221"/>
        <v>0</v>
      </c>
      <c r="EE569" s="66">
        <f t="shared" si="1222"/>
        <v>0</v>
      </c>
      <c r="EF569" s="66">
        <f t="shared" si="1223"/>
        <v>0</v>
      </c>
      <c r="EG569" s="66">
        <f t="shared" si="1224"/>
        <v>0</v>
      </c>
      <c r="EH569" s="66">
        <f t="shared" si="1225"/>
        <v>0</v>
      </c>
      <c r="EI569" s="66">
        <f t="shared" si="1226"/>
        <v>0</v>
      </c>
      <c r="EJ569" s="67">
        <f t="shared" si="1249"/>
        <v>0</v>
      </c>
      <c r="EK569" s="67">
        <f t="shared" si="1304"/>
        <v>0</v>
      </c>
      <c r="EL569" s="67">
        <f t="shared" si="1305"/>
        <v>0</v>
      </c>
      <c r="EM569" s="53" cm="1">
        <f t="array" aca="1" ref="EM569" ca="1">EJ569*CELL("contents",$Q569)</f>
        <v>0</v>
      </c>
      <c r="EN569" s="53" cm="1">
        <f t="array" aca="1" ref="EN569" ca="1">EK569*CELL("contents",$Q569)</f>
        <v>0</v>
      </c>
      <c r="EO569" s="68">
        <f t="shared" si="1260"/>
        <v>14000</v>
      </c>
      <c r="EP569" s="2">
        <v>1</v>
      </c>
      <c r="EQ569" s="2">
        <f t="shared" ref="EQ569:ET569" si="1322">EP569*1.0215</f>
        <v>1.0215000000000001</v>
      </c>
      <c r="ER569" s="2">
        <f t="shared" si="1322"/>
        <v>1.0434622500000001</v>
      </c>
      <c r="ES569" s="2">
        <f t="shared" si="1322"/>
        <v>1.0658966883750003</v>
      </c>
      <c r="ET569" s="2">
        <f t="shared" si="1322"/>
        <v>1.0888134671750629</v>
      </c>
      <c r="EU569" s="69">
        <f t="shared" si="1228"/>
        <v>0</v>
      </c>
      <c r="EV569" s="69">
        <f t="shared" si="1309"/>
        <v>0</v>
      </c>
      <c r="EW569" s="69">
        <f t="shared" si="1229"/>
        <v>0</v>
      </c>
      <c r="EX569" s="69">
        <f t="shared" si="1230"/>
        <v>0</v>
      </c>
      <c r="EY569" s="69">
        <f t="shared" si="1251"/>
        <v>0</v>
      </c>
      <c r="EZ569" s="69">
        <f t="shared" si="1251"/>
        <v>0</v>
      </c>
      <c r="FA569" s="69">
        <f t="shared" si="1251"/>
        <v>0</v>
      </c>
      <c r="FB569" s="69">
        <f t="shared" si="1251"/>
        <v>0</v>
      </c>
      <c r="FC569" t="s">
        <v>1548</v>
      </c>
    </row>
    <row r="570" spans="1:159" x14ac:dyDescent="0.25">
      <c r="A570" s="2">
        <v>1.4</v>
      </c>
      <c r="B570" s="73" t="s">
        <v>1314</v>
      </c>
      <c r="C570" s="61" t="s">
        <v>1208</v>
      </c>
      <c r="D570" s="62" t="s">
        <v>1237</v>
      </c>
      <c r="E570" s="63" t="s">
        <v>1237</v>
      </c>
      <c r="F570" s="2" t="s">
        <v>1215</v>
      </c>
      <c r="G570" s="61" t="s">
        <v>151</v>
      </c>
      <c r="H570" s="64" t="s">
        <v>163</v>
      </c>
      <c r="I570" s="61" t="s">
        <v>269</v>
      </c>
      <c r="J570" s="65" t="s">
        <v>1139</v>
      </c>
      <c r="K570" s="75">
        <v>47</v>
      </c>
      <c r="L570" s="79">
        <v>46.67</v>
      </c>
      <c r="M570" s="57">
        <v>0</v>
      </c>
      <c r="N570" s="85">
        <v>0.55000000000000004</v>
      </c>
      <c r="O570" s="64" t="s">
        <v>155</v>
      </c>
      <c r="P570" s="2" t="s">
        <v>173</v>
      </c>
      <c r="Q570" s="200">
        <f>VLOOKUP(P570,Contingencies!$A$2:$D$7,4,FALSE)</f>
        <v>0.125</v>
      </c>
      <c r="R570" s="53">
        <f t="shared" si="1289"/>
        <v>223.24882500000004</v>
      </c>
      <c r="S570" s="67">
        <f t="shared" si="1231"/>
        <v>122.78685375000003</v>
      </c>
      <c r="T570" s="61"/>
      <c r="U570" s="61">
        <v>24</v>
      </c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>
        <f t="shared" si="1232"/>
        <v>24</v>
      </c>
      <c r="AH570" s="51">
        <f t="shared" si="1239"/>
        <v>0.16</v>
      </c>
      <c r="AI570" s="66">
        <f t="shared" si="1191"/>
        <v>1152.2520000000002</v>
      </c>
      <c r="AJ570" s="66">
        <f t="shared" si="1192"/>
        <v>0</v>
      </c>
      <c r="AK570" s="66">
        <f t="shared" si="1193"/>
        <v>0</v>
      </c>
      <c r="AL570" s="66">
        <f t="shared" si="1194"/>
        <v>0</v>
      </c>
      <c r="AM570" s="66">
        <f t="shared" si="1195"/>
        <v>0</v>
      </c>
      <c r="AN570" s="66">
        <f t="shared" si="1196"/>
        <v>0</v>
      </c>
      <c r="AO570" s="66">
        <f t="shared" si="1197"/>
        <v>0</v>
      </c>
      <c r="AP570" s="66">
        <f t="shared" si="1198"/>
        <v>0</v>
      </c>
      <c r="AQ570" s="66">
        <f t="shared" si="1199"/>
        <v>0</v>
      </c>
      <c r="AR570" s="66">
        <f t="shared" si="1200"/>
        <v>0</v>
      </c>
      <c r="AS570" s="66">
        <f t="shared" si="1201"/>
        <v>0</v>
      </c>
      <c r="AT570" s="66">
        <f t="shared" si="1202"/>
        <v>0</v>
      </c>
      <c r="AU570" s="67">
        <f t="shared" si="1240"/>
        <v>1152.2520000000002</v>
      </c>
      <c r="AV570" s="67">
        <f t="shared" si="1298"/>
        <v>633.73860000000013</v>
      </c>
      <c r="AW570" s="67">
        <f t="shared" si="1299"/>
        <v>1785.9906000000003</v>
      </c>
      <c r="AX570" s="53" cm="1">
        <f t="array" aca="1" ref="AX570" ca="1">AU570*CELL("contents",$Q570)</f>
        <v>144.03150000000002</v>
      </c>
      <c r="AY570" s="53" cm="1">
        <f t="array" aca="1" ref="AY570" ca="1">AV570*CELL("contents",$Q570)</f>
        <v>79.217325000000017</v>
      </c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>
        <f t="shared" si="1241"/>
        <v>0</v>
      </c>
      <c r="BM570" s="51">
        <f t="shared" si="1242"/>
        <v>0</v>
      </c>
      <c r="BN570" s="66">
        <f t="shared" si="1203"/>
        <v>0</v>
      </c>
      <c r="BO570" s="66">
        <f t="shared" si="1204"/>
        <v>0</v>
      </c>
      <c r="BP570" s="66">
        <f t="shared" si="1205"/>
        <v>0</v>
      </c>
      <c r="BQ570" s="66">
        <f t="shared" si="1206"/>
        <v>0</v>
      </c>
      <c r="BR570" s="66">
        <f t="shared" si="1207"/>
        <v>0</v>
      </c>
      <c r="BS570" s="66">
        <f t="shared" si="1208"/>
        <v>0</v>
      </c>
      <c r="BT570" s="66">
        <f t="shared" si="1209"/>
        <v>0</v>
      </c>
      <c r="BU570" s="66">
        <f t="shared" si="1210"/>
        <v>0</v>
      </c>
      <c r="BV570" s="66">
        <f t="shared" si="1211"/>
        <v>0</v>
      </c>
      <c r="BW570" s="66">
        <f t="shared" si="1212"/>
        <v>0</v>
      </c>
      <c r="BX570" s="66">
        <f t="shared" si="1213"/>
        <v>0</v>
      </c>
      <c r="BY570" s="66">
        <f t="shared" si="1214"/>
        <v>0</v>
      </c>
      <c r="BZ570" s="67">
        <f t="shared" si="1243"/>
        <v>0</v>
      </c>
      <c r="CA570" s="67">
        <f t="shared" si="1300"/>
        <v>0</v>
      </c>
      <c r="CB570" s="67">
        <f t="shared" si="1301"/>
        <v>0</v>
      </c>
      <c r="CC570" s="53" cm="1">
        <f t="array" aca="1" ref="CC570" ca="1">BZ570*CELL("contents",$Q570)</f>
        <v>0</v>
      </c>
      <c r="CD570" s="53" cm="1">
        <f t="array" aca="1" ref="CD570" ca="1">CA570*CELL("contents",$Q570)</f>
        <v>0</v>
      </c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>
        <f t="shared" si="1244"/>
        <v>0</v>
      </c>
      <c r="CR570" s="51">
        <f t="shared" si="1245"/>
        <v>0</v>
      </c>
      <c r="CS570" s="66">
        <f t="shared" si="1259"/>
        <v>0</v>
      </c>
      <c r="CT570" s="66">
        <f t="shared" si="1262"/>
        <v>0</v>
      </c>
      <c r="CU570" s="66">
        <f t="shared" si="1263"/>
        <v>0</v>
      </c>
      <c r="CV570" s="66">
        <f t="shared" si="1264"/>
        <v>0</v>
      </c>
      <c r="CW570" s="66">
        <f t="shared" si="1265"/>
        <v>0</v>
      </c>
      <c r="CX570" s="66">
        <f t="shared" si="1266"/>
        <v>0</v>
      </c>
      <c r="CY570" s="66">
        <f t="shared" si="1267"/>
        <v>0</v>
      </c>
      <c r="CZ570" s="66">
        <f t="shared" si="1268"/>
        <v>0</v>
      </c>
      <c r="DA570" s="66">
        <f t="shared" si="1269"/>
        <v>0</v>
      </c>
      <c r="DB570" s="66">
        <f t="shared" si="1270"/>
        <v>0</v>
      </c>
      <c r="DC570" s="66">
        <f t="shared" si="1271"/>
        <v>0</v>
      </c>
      <c r="DD570" s="66">
        <f t="shared" si="1272"/>
        <v>0</v>
      </c>
      <c r="DE570" s="67">
        <f t="shared" si="1246"/>
        <v>0</v>
      </c>
      <c r="DF570" s="67">
        <f t="shared" si="1302"/>
        <v>0</v>
      </c>
      <c r="DG570" s="67">
        <f t="shared" si="1303"/>
        <v>0</v>
      </c>
      <c r="DH570" s="53" cm="1">
        <f t="array" aca="1" ref="DH570" ca="1">DE570*CELL("contents",$Q570)</f>
        <v>0</v>
      </c>
      <c r="DI570" s="53" cm="1">
        <f t="array" aca="1" ref="DI570" ca="1">DF570*CELL("contents",$Q570)</f>
        <v>0</v>
      </c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>
        <f t="shared" si="1247"/>
        <v>0</v>
      </c>
      <c r="DW570" s="51">
        <f t="shared" si="1248"/>
        <v>0</v>
      </c>
      <c r="DX570" s="66">
        <f t="shared" si="1215"/>
        <v>0</v>
      </c>
      <c r="DY570" s="66">
        <f t="shared" si="1216"/>
        <v>0</v>
      </c>
      <c r="DZ570" s="66">
        <f t="shared" si="1217"/>
        <v>0</v>
      </c>
      <c r="EA570" s="66">
        <f t="shared" si="1218"/>
        <v>0</v>
      </c>
      <c r="EB570" s="66">
        <f t="shared" si="1219"/>
        <v>0</v>
      </c>
      <c r="EC570" s="66">
        <f t="shared" si="1220"/>
        <v>0</v>
      </c>
      <c r="ED570" s="66">
        <f t="shared" si="1221"/>
        <v>0</v>
      </c>
      <c r="EE570" s="66">
        <f t="shared" si="1222"/>
        <v>0</v>
      </c>
      <c r="EF570" s="66">
        <f t="shared" si="1223"/>
        <v>0</v>
      </c>
      <c r="EG570" s="66">
        <f t="shared" si="1224"/>
        <v>0</v>
      </c>
      <c r="EH570" s="66">
        <f t="shared" si="1225"/>
        <v>0</v>
      </c>
      <c r="EI570" s="66">
        <f t="shared" si="1226"/>
        <v>0</v>
      </c>
      <c r="EJ570" s="67">
        <f t="shared" si="1249"/>
        <v>0</v>
      </c>
      <c r="EK570" s="67">
        <f t="shared" si="1304"/>
        <v>0</v>
      </c>
      <c r="EL570" s="67">
        <f t="shared" si="1305"/>
        <v>0</v>
      </c>
      <c r="EM570" s="53" cm="1">
        <f t="array" aca="1" ref="EM570" ca="1">EJ570*CELL("contents",$Q570)</f>
        <v>0</v>
      </c>
      <c r="EN570" s="53" cm="1">
        <f t="array" aca="1" ref="EN570" ca="1">EK570*CELL("contents",$Q570)</f>
        <v>0</v>
      </c>
      <c r="EO570" s="68">
        <f t="shared" si="1260"/>
        <v>1785.9906000000003</v>
      </c>
      <c r="EP570" s="2">
        <v>1</v>
      </c>
      <c r="EQ570" s="2">
        <f t="shared" ref="EQ570:ET570" si="1323">EP570*1.0215</f>
        <v>1.0215000000000001</v>
      </c>
      <c r="ER570" s="2">
        <f t="shared" si="1323"/>
        <v>1.0434622500000001</v>
      </c>
      <c r="ES570" s="2">
        <f t="shared" si="1323"/>
        <v>1.0658966883750003</v>
      </c>
      <c r="ET570" s="2">
        <f t="shared" si="1323"/>
        <v>1.0888134671750629</v>
      </c>
      <c r="EU570" s="69">
        <f t="shared" si="1228"/>
        <v>1152.2520000000002</v>
      </c>
      <c r="EV570" s="69">
        <f t="shared" si="1309"/>
        <v>0</v>
      </c>
      <c r="EW570" s="69">
        <f t="shared" si="1229"/>
        <v>0</v>
      </c>
      <c r="EX570" s="69">
        <f t="shared" si="1230"/>
        <v>0</v>
      </c>
      <c r="EY570" s="69">
        <f t="shared" si="1251"/>
        <v>0</v>
      </c>
      <c r="EZ570" s="69">
        <f t="shared" si="1251"/>
        <v>0</v>
      </c>
      <c r="FA570" s="69">
        <f t="shared" si="1251"/>
        <v>0</v>
      </c>
      <c r="FB570" s="69">
        <f t="shared" si="1251"/>
        <v>0</v>
      </c>
      <c r="FC570" t="s">
        <v>1548</v>
      </c>
    </row>
    <row r="571" spans="1:159" x14ac:dyDescent="0.25">
      <c r="A571" s="2">
        <v>1.4</v>
      </c>
      <c r="B571" s="73" t="s">
        <v>1314</v>
      </c>
      <c r="C571" s="61" t="s">
        <v>1208</v>
      </c>
      <c r="D571" s="62" t="s">
        <v>1237</v>
      </c>
      <c r="E571" s="63" t="s">
        <v>1237</v>
      </c>
      <c r="F571" s="2" t="s">
        <v>1211</v>
      </c>
      <c r="G571" s="61" t="s">
        <v>151</v>
      </c>
      <c r="H571" s="64" t="s">
        <v>163</v>
      </c>
      <c r="I571" s="61" t="s">
        <v>159</v>
      </c>
      <c r="J571" s="65" t="s">
        <v>1139</v>
      </c>
      <c r="K571" s="75">
        <v>62</v>
      </c>
      <c r="L571" s="79">
        <v>62</v>
      </c>
      <c r="M571" s="57">
        <v>0</v>
      </c>
      <c r="N571" s="85">
        <v>0.55000000000000004</v>
      </c>
      <c r="O571" s="64" t="s">
        <v>155</v>
      </c>
      <c r="P571" s="2" t="s">
        <v>173</v>
      </c>
      <c r="Q571" s="200">
        <f>VLOOKUP(P571,Contingencies!$A$2:$D$7,4,FALSE)</f>
        <v>0.125</v>
      </c>
      <c r="R571" s="53">
        <f t="shared" si="1289"/>
        <v>294.49845000000005</v>
      </c>
      <c r="S571" s="67">
        <f t="shared" si="1231"/>
        <v>161.97414750000004</v>
      </c>
      <c r="T571" s="61"/>
      <c r="U571" s="61">
        <v>24</v>
      </c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>
        <f t="shared" si="1232"/>
        <v>24</v>
      </c>
      <c r="AH571" s="51">
        <f t="shared" si="1239"/>
        <v>0.16</v>
      </c>
      <c r="AI571" s="66">
        <f t="shared" si="1191"/>
        <v>1519.9920000000002</v>
      </c>
      <c r="AJ571" s="66">
        <f t="shared" si="1192"/>
        <v>0</v>
      </c>
      <c r="AK571" s="66">
        <f t="shared" si="1193"/>
        <v>0</v>
      </c>
      <c r="AL571" s="66">
        <f t="shared" si="1194"/>
        <v>0</v>
      </c>
      <c r="AM571" s="66">
        <f t="shared" si="1195"/>
        <v>0</v>
      </c>
      <c r="AN571" s="66">
        <f t="shared" si="1196"/>
        <v>0</v>
      </c>
      <c r="AO571" s="66">
        <f t="shared" si="1197"/>
        <v>0</v>
      </c>
      <c r="AP571" s="66">
        <f t="shared" si="1198"/>
        <v>0</v>
      </c>
      <c r="AQ571" s="66">
        <f t="shared" si="1199"/>
        <v>0</v>
      </c>
      <c r="AR571" s="66">
        <f t="shared" si="1200"/>
        <v>0</v>
      </c>
      <c r="AS571" s="66">
        <f t="shared" si="1201"/>
        <v>0</v>
      </c>
      <c r="AT571" s="66">
        <f t="shared" si="1202"/>
        <v>0</v>
      </c>
      <c r="AU571" s="67">
        <f t="shared" si="1240"/>
        <v>1519.9920000000002</v>
      </c>
      <c r="AV571" s="67">
        <f t="shared" si="1298"/>
        <v>835.99560000000019</v>
      </c>
      <c r="AW571" s="67">
        <f t="shared" si="1299"/>
        <v>2355.9876000000004</v>
      </c>
      <c r="AX571" s="53" cm="1">
        <f t="array" aca="1" ref="AX571" ca="1">AU571*CELL("contents",$Q571)</f>
        <v>189.99900000000002</v>
      </c>
      <c r="AY571" s="53" cm="1">
        <f t="array" aca="1" ref="AY571" ca="1">AV571*CELL("contents",$Q571)</f>
        <v>104.49945000000002</v>
      </c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>
        <f t="shared" si="1241"/>
        <v>0</v>
      </c>
      <c r="BM571" s="51">
        <f t="shared" si="1242"/>
        <v>0</v>
      </c>
      <c r="BN571" s="66">
        <f t="shared" si="1203"/>
        <v>0</v>
      </c>
      <c r="BO571" s="66">
        <f t="shared" si="1204"/>
        <v>0</v>
      </c>
      <c r="BP571" s="66">
        <f t="shared" si="1205"/>
        <v>0</v>
      </c>
      <c r="BQ571" s="66">
        <f t="shared" si="1206"/>
        <v>0</v>
      </c>
      <c r="BR571" s="66">
        <f t="shared" si="1207"/>
        <v>0</v>
      </c>
      <c r="BS571" s="66">
        <f t="shared" si="1208"/>
        <v>0</v>
      </c>
      <c r="BT571" s="66">
        <f t="shared" si="1209"/>
        <v>0</v>
      </c>
      <c r="BU571" s="66">
        <f t="shared" si="1210"/>
        <v>0</v>
      </c>
      <c r="BV571" s="66">
        <f t="shared" si="1211"/>
        <v>0</v>
      </c>
      <c r="BW571" s="66">
        <f t="shared" si="1212"/>
        <v>0</v>
      </c>
      <c r="BX571" s="66">
        <f t="shared" si="1213"/>
        <v>0</v>
      </c>
      <c r="BY571" s="66">
        <f t="shared" si="1214"/>
        <v>0</v>
      </c>
      <c r="BZ571" s="67">
        <f t="shared" si="1243"/>
        <v>0</v>
      </c>
      <c r="CA571" s="67">
        <f t="shared" si="1300"/>
        <v>0</v>
      </c>
      <c r="CB571" s="67">
        <f t="shared" si="1301"/>
        <v>0</v>
      </c>
      <c r="CC571" s="53" cm="1">
        <f t="array" aca="1" ref="CC571" ca="1">BZ571*CELL("contents",$Q571)</f>
        <v>0</v>
      </c>
      <c r="CD571" s="53" cm="1">
        <f t="array" aca="1" ref="CD571" ca="1">CA571*CELL("contents",$Q571)</f>
        <v>0</v>
      </c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>
        <f t="shared" si="1244"/>
        <v>0</v>
      </c>
      <c r="CR571" s="51">
        <f t="shared" si="1245"/>
        <v>0</v>
      </c>
      <c r="CS571" s="66">
        <f t="shared" si="1259"/>
        <v>0</v>
      </c>
      <c r="CT571" s="66">
        <f t="shared" si="1262"/>
        <v>0</v>
      </c>
      <c r="CU571" s="66">
        <f t="shared" si="1263"/>
        <v>0</v>
      </c>
      <c r="CV571" s="66">
        <f t="shared" si="1264"/>
        <v>0</v>
      </c>
      <c r="CW571" s="66">
        <f t="shared" si="1265"/>
        <v>0</v>
      </c>
      <c r="CX571" s="66">
        <f t="shared" si="1266"/>
        <v>0</v>
      </c>
      <c r="CY571" s="66">
        <f t="shared" si="1267"/>
        <v>0</v>
      </c>
      <c r="CZ571" s="66">
        <f t="shared" si="1268"/>
        <v>0</v>
      </c>
      <c r="DA571" s="66">
        <f t="shared" si="1269"/>
        <v>0</v>
      </c>
      <c r="DB571" s="66">
        <f t="shared" si="1270"/>
        <v>0</v>
      </c>
      <c r="DC571" s="66">
        <f t="shared" si="1271"/>
        <v>0</v>
      </c>
      <c r="DD571" s="66">
        <f t="shared" si="1272"/>
        <v>0</v>
      </c>
      <c r="DE571" s="67">
        <f t="shared" si="1246"/>
        <v>0</v>
      </c>
      <c r="DF571" s="67">
        <f t="shared" si="1302"/>
        <v>0</v>
      </c>
      <c r="DG571" s="67">
        <f t="shared" si="1303"/>
        <v>0</v>
      </c>
      <c r="DH571" s="53" cm="1">
        <f t="array" aca="1" ref="DH571" ca="1">DE571*CELL("contents",$Q571)</f>
        <v>0</v>
      </c>
      <c r="DI571" s="53" cm="1">
        <f t="array" aca="1" ref="DI571" ca="1">DF571*CELL("contents",$Q571)</f>
        <v>0</v>
      </c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>
        <f t="shared" si="1247"/>
        <v>0</v>
      </c>
      <c r="DW571" s="51">
        <f t="shared" si="1248"/>
        <v>0</v>
      </c>
      <c r="DX571" s="66">
        <f t="shared" si="1215"/>
        <v>0</v>
      </c>
      <c r="DY571" s="66">
        <f t="shared" si="1216"/>
        <v>0</v>
      </c>
      <c r="DZ571" s="66">
        <f t="shared" si="1217"/>
        <v>0</v>
      </c>
      <c r="EA571" s="66">
        <f t="shared" si="1218"/>
        <v>0</v>
      </c>
      <c r="EB571" s="66">
        <f t="shared" si="1219"/>
        <v>0</v>
      </c>
      <c r="EC571" s="66">
        <f t="shared" si="1220"/>
        <v>0</v>
      </c>
      <c r="ED571" s="66">
        <f t="shared" si="1221"/>
        <v>0</v>
      </c>
      <c r="EE571" s="66">
        <f t="shared" si="1222"/>
        <v>0</v>
      </c>
      <c r="EF571" s="66">
        <f t="shared" si="1223"/>
        <v>0</v>
      </c>
      <c r="EG571" s="66">
        <f t="shared" si="1224"/>
        <v>0</v>
      </c>
      <c r="EH571" s="66">
        <f t="shared" si="1225"/>
        <v>0</v>
      </c>
      <c r="EI571" s="66">
        <f t="shared" si="1226"/>
        <v>0</v>
      </c>
      <c r="EJ571" s="67">
        <f t="shared" si="1249"/>
        <v>0</v>
      </c>
      <c r="EK571" s="67">
        <f t="shared" si="1304"/>
        <v>0</v>
      </c>
      <c r="EL571" s="67">
        <f t="shared" si="1305"/>
        <v>0</v>
      </c>
      <c r="EM571" s="53" cm="1">
        <f t="array" aca="1" ref="EM571" ca="1">EJ571*CELL("contents",$Q571)</f>
        <v>0</v>
      </c>
      <c r="EN571" s="53" cm="1">
        <f t="array" aca="1" ref="EN571" ca="1">EK571*CELL("contents",$Q571)</f>
        <v>0</v>
      </c>
      <c r="EO571" s="68">
        <f t="shared" si="1260"/>
        <v>2355.9876000000004</v>
      </c>
      <c r="EP571" s="2">
        <v>1</v>
      </c>
      <c r="EQ571" s="2">
        <f t="shared" ref="EQ571:ET571" si="1324">EP571*1.0215</f>
        <v>1.0215000000000001</v>
      </c>
      <c r="ER571" s="2">
        <f t="shared" si="1324"/>
        <v>1.0434622500000001</v>
      </c>
      <c r="ES571" s="2">
        <f t="shared" si="1324"/>
        <v>1.0658966883750003</v>
      </c>
      <c r="ET571" s="2">
        <f t="shared" si="1324"/>
        <v>1.0888134671750629</v>
      </c>
      <c r="EU571" s="69">
        <f t="shared" si="1228"/>
        <v>1519.9920000000002</v>
      </c>
      <c r="EV571" s="69">
        <f t="shared" si="1309"/>
        <v>0</v>
      </c>
      <c r="EW571" s="69">
        <f t="shared" si="1229"/>
        <v>0</v>
      </c>
      <c r="EX571" s="69">
        <f t="shared" si="1230"/>
        <v>0</v>
      </c>
      <c r="EY571" s="69">
        <f t="shared" si="1251"/>
        <v>0</v>
      </c>
      <c r="EZ571" s="69">
        <f t="shared" si="1251"/>
        <v>0</v>
      </c>
      <c r="FA571" s="69">
        <f t="shared" si="1251"/>
        <v>0</v>
      </c>
      <c r="FB571" s="69">
        <f t="shared" si="1251"/>
        <v>0</v>
      </c>
      <c r="FC571" t="s">
        <v>1548</v>
      </c>
    </row>
    <row r="572" spans="1:159" x14ac:dyDescent="0.25">
      <c r="A572" s="2">
        <v>1.4</v>
      </c>
      <c r="B572" s="73" t="s">
        <v>1314</v>
      </c>
      <c r="C572" s="61" t="s">
        <v>147</v>
      </c>
      <c r="D572" s="62" t="s">
        <v>1237</v>
      </c>
      <c r="E572" s="63" t="s">
        <v>1237</v>
      </c>
      <c r="F572" s="2" t="s">
        <v>1315</v>
      </c>
      <c r="G572" s="61" t="s">
        <v>151</v>
      </c>
      <c r="H572" s="64" t="s">
        <v>163</v>
      </c>
      <c r="I572" s="61" t="s">
        <v>1175</v>
      </c>
      <c r="J572" s="65" t="s">
        <v>1139</v>
      </c>
      <c r="K572" s="75">
        <v>55.34</v>
      </c>
      <c r="L572" s="79">
        <v>66</v>
      </c>
      <c r="M572" s="57">
        <v>0.35</v>
      </c>
      <c r="N572" s="85">
        <v>0.53</v>
      </c>
      <c r="O572" s="64" t="s">
        <v>155</v>
      </c>
      <c r="P572" s="2" t="s">
        <v>173</v>
      </c>
      <c r="Q572" s="200">
        <f>VLOOKUP(P572,Contingencies!$A$2:$D$7,4,FALSE)</f>
        <v>0.125</v>
      </c>
      <c r="R572" s="53">
        <f t="shared" si="1289"/>
        <v>350.28696766500008</v>
      </c>
      <c r="S572" s="67">
        <f t="shared" si="1231"/>
        <v>185.65209286245005</v>
      </c>
      <c r="T572" s="61"/>
      <c r="U572" s="61">
        <v>24</v>
      </c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>
        <f t="shared" si="1232"/>
        <v>24</v>
      </c>
      <c r="AH572" s="51">
        <f t="shared" si="1239"/>
        <v>0.16</v>
      </c>
      <c r="AI572" s="66">
        <f t="shared" si="1191"/>
        <v>1831.5658440000004</v>
      </c>
      <c r="AJ572" s="66">
        <f t="shared" si="1192"/>
        <v>0</v>
      </c>
      <c r="AK572" s="66">
        <f t="shared" si="1193"/>
        <v>0</v>
      </c>
      <c r="AL572" s="66">
        <f t="shared" si="1194"/>
        <v>0</v>
      </c>
      <c r="AM572" s="66">
        <f t="shared" si="1195"/>
        <v>0</v>
      </c>
      <c r="AN572" s="66">
        <f t="shared" si="1196"/>
        <v>0</v>
      </c>
      <c r="AO572" s="66">
        <f t="shared" si="1197"/>
        <v>0</v>
      </c>
      <c r="AP572" s="66">
        <f t="shared" si="1198"/>
        <v>0</v>
      </c>
      <c r="AQ572" s="66">
        <f t="shared" si="1199"/>
        <v>0</v>
      </c>
      <c r="AR572" s="66">
        <f t="shared" si="1200"/>
        <v>0</v>
      </c>
      <c r="AS572" s="66">
        <f t="shared" si="1201"/>
        <v>0</v>
      </c>
      <c r="AT572" s="66">
        <f t="shared" si="1202"/>
        <v>0</v>
      </c>
      <c r="AU572" s="67">
        <f t="shared" si="1240"/>
        <v>1831.5658440000004</v>
      </c>
      <c r="AV572" s="67">
        <f t="shared" si="1298"/>
        <v>970.7298973200003</v>
      </c>
      <c r="AW572" s="67">
        <f t="shared" si="1299"/>
        <v>2802.2957413200006</v>
      </c>
      <c r="AX572" s="53" cm="1">
        <f t="array" aca="1" ref="AX572" ca="1">AU572*CELL("contents",$Q572)</f>
        <v>228.94573050000005</v>
      </c>
      <c r="AY572" s="53" cm="1">
        <f t="array" aca="1" ref="AY572" ca="1">AV572*CELL("contents",$Q572)</f>
        <v>121.34123716500004</v>
      </c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>
        <f t="shared" si="1241"/>
        <v>0</v>
      </c>
      <c r="BM572" s="51">
        <f t="shared" si="1242"/>
        <v>0</v>
      </c>
      <c r="BN572" s="66">
        <f t="shared" si="1203"/>
        <v>0</v>
      </c>
      <c r="BO572" s="66">
        <f t="shared" si="1204"/>
        <v>0</v>
      </c>
      <c r="BP572" s="66">
        <f t="shared" si="1205"/>
        <v>0</v>
      </c>
      <c r="BQ572" s="66">
        <f t="shared" si="1206"/>
        <v>0</v>
      </c>
      <c r="BR572" s="66">
        <f t="shared" si="1207"/>
        <v>0</v>
      </c>
      <c r="BS572" s="66">
        <f t="shared" si="1208"/>
        <v>0</v>
      </c>
      <c r="BT572" s="66">
        <f t="shared" si="1209"/>
        <v>0</v>
      </c>
      <c r="BU572" s="66">
        <f t="shared" si="1210"/>
        <v>0</v>
      </c>
      <c r="BV572" s="66">
        <f t="shared" si="1211"/>
        <v>0</v>
      </c>
      <c r="BW572" s="66">
        <f t="shared" si="1212"/>
        <v>0</v>
      </c>
      <c r="BX572" s="66">
        <f t="shared" si="1213"/>
        <v>0</v>
      </c>
      <c r="BY572" s="66">
        <f t="shared" si="1214"/>
        <v>0</v>
      </c>
      <c r="BZ572" s="67">
        <f t="shared" si="1243"/>
        <v>0</v>
      </c>
      <c r="CA572" s="67">
        <f t="shared" si="1300"/>
        <v>0</v>
      </c>
      <c r="CB572" s="67">
        <f t="shared" si="1301"/>
        <v>0</v>
      </c>
      <c r="CC572" s="53" cm="1">
        <f t="array" aca="1" ref="CC572" ca="1">BZ572*CELL("contents",$Q572)</f>
        <v>0</v>
      </c>
      <c r="CD572" s="53" cm="1">
        <f t="array" aca="1" ref="CD572" ca="1">CA572*CELL("contents",$Q572)</f>
        <v>0</v>
      </c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>
        <f t="shared" si="1244"/>
        <v>0</v>
      </c>
      <c r="CR572" s="51">
        <f t="shared" si="1245"/>
        <v>0</v>
      </c>
      <c r="CS572" s="66">
        <f t="shared" si="1259"/>
        <v>0</v>
      </c>
      <c r="CT572" s="66">
        <f t="shared" si="1262"/>
        <v>0</v>
      </c>
      <c r="CU572" s="66">
        <f t="shared" si="1263"/>
        <v>0</v>
      </c>
      <c r="CV572" s="66">
        <f t="shared" si="1264"/>
        <v>0</v>
      </c>
      <c r="CW572" s="66">
        <f t="shared" si="1265"/>
        <v>0</v>
      </c>
      <c r="CX572" s="66">
        <f t="shared" si="1266"/>
        <v>0</v>
      </c>
      <c r="CY572" s="66">
        <f t="shared" si="1267"/>
        <v>0</v>
      </c>
      <c r="CZ572" s="66">
        <f t="shared" si="1268"/>
        <v>0</v>
      </c>
      <c r="DA572" s="66">
        <f t="shared" si="1269"/>
        <v>0</v>
      </c>
      <c r="DB572" s="66">
        <f t="shared" si="1270"/>
        <v>0</v>
      </c>
      <c r="DC572" s="66">
        <f t="shared" si="1271"/>
        <v>0</v>
      </c>
      <c r="DD572" s="66">
        <f t="shared" si="1272"/>
        <v>0</v>
      </c>
      <c r="DE572" s="67">
        <f t="shared" si="1246"/>
        <v>0</v>
      </c>
      <c r="DF572" s="67">
        <f t="shared" si="1302"/>
        <v>0</v>
      </c>
      <c r="DG572" s="67">
        <f t="shared" si="1303"/>
        <v>0</v>
      </c>
      <c r="DH572" s="53" cm="1">
        <f t="array" aca="1" ref="DH572" ca="1">DE572*CELL("contents",$Q572)</f>
        <v>0</v>
      </c>
      <c r="DI572" s="53" cm="1">
        <f t="array" aca="1" ref="DI572" ca="1">DF572*CELL("contents",$Q572)</f>
        <v>0</v>
      </c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>
        <f t="shared" si="1247"/>
        <v>0</v>
      </c>
      <c r="DW572" s="51">
        <f t="shared" si="1248"/>
        <v>0</v>
      </c>
      <c r="DX572" s="66">
        <f t="shared" si="1215"/>
        <v>0</v>
      </c>
      <c r="DY572" s="66">
        <f t="shared" si="1216"/>
        <v>0</v>
      </c>
      <c r="DZ572" s="66">
        <f t="shared" si="1217"/>
        <v>0</v>
      </c>
      <c r="EA572" s="66">
        <f t="shared" si="1218"/>
        <v>0</v>
      </c>
      <c r="EB572" s="66">
        <f t="shared" si="1219"/>
        <v>0</v>
      </c>
      <c r="EC572" s="66">
        <f t="shared" si="1220"/>
        <v>0</v>
      </c>
      <c r="ED572" s="66">
        <f t="shared" si="1221"/>
        <v>0</v>
      </c>
      <c r="EE572" s="66">
        <f t="shared" si="1222"/>
        <v>0</v>
      </c>
      <c r="EF572" s="66">
        <f t="shared" si="1223"/>
        <v>0</v>
      </c>
      <c r="EG572" s="66">
        <f t="shared" si="1224"/>
        <v>0</v>
      </c>
      <c r="EH572" s="66">
        <f t="shared" si="1225"/>
        <v>0</v>
      </c>
      <c r="EI572" s="66">
        <f t="shared" si="1226"/>
        <v>0</v>
      </c>
      <c r="EJ572" s="67">
        <f t="shared" si="1249"/>
        <v>0</v>
      </c>
      <c r="EK572" s="67">
        <f t="shared" si="1304"/>
        <v>0</v>
      </c>
      <c r="EL572" s="67">
        <f t="shared" si="1305"/>
        <v>0</v>
      </c>
      <c r="EM572" s="53" cm="1">
        <f t="array" aca="1" ref="EM572" ca="1">EJ572*CELL("contents",$Q572)</f>
        <v>0</v>
      </c>
      <c r="EN572" s="53" cm="1">
        <f t="array" aca="1" ref="EN572" ca="1">EK572*CELL("contents",$Q572)</f>
        <v>0</v>
      </c>
      <c r="EO572" s="68">
        <f t="shared" si="1260"/>
        <v>2802.2957413200006</v>
      </c>
      <c r="EP572" s="2">
        <v>1</v>
      </c>
      <c r="EQ572" s="2">
        <f t="shared" ref="EQ572:ET572" si="1325">EP572*1.0215</f>
        <v>1.0215000000000001</v>
      </c>
      <c r="ER572" s="2">
        <f t="shared" si="1325"/>
        <v>1.0434622500000001</v>
      </c>
      <c r="ES572" s="2">
        <f t="shared" si="1325"/>
        <v>1.0658966883750003</v>
      </c>
      <c r="ET572" s="2">
        <f t="shared" si="1325"/>
        <v>1.0888134671750629</v>
      </c>
      <c r="EU572" s="69">
        <f t="shared" si="1228"/>
        <v>1356.7154400000002</v>
      </c>
      <c r="EV572" s="69">
        <f t="shared" si="1309"/>
        <v>0</v>
      </c>
      <c r="EW572" s="69">
        <f t="shared" si="1229"/>
        <v>0</v>
      </c>
      <c r="EX572" s="69">
        <f t="shared" si="1230"/>
        <v>0</v>
      </c>
      <c r="EY572" s="69">
        <f t="shared" si="1251"/>
        <v>474.85040400000003</v>
      </c>
      <c r="EZ572" s="69">
        <f t="shared" si="1251"/>
        <v>0</v>
      </c>
      <c r="FA572" s="69">
        <f t="shared" si="1251"/>
        <v>0</v>
      </c>
      <c r="FB572" s="69">
        <f t="shared" si="1251"/>
        <v>0</v>
      </c>
      <c r="FC572" t="s">
        <v>1548</v>
      </c>
    </row>
    <row r="573" spans="1:159" x14ac:dyDescent="0.25">
      <c r="A573" s="2">
        <v>1.4</v>
      </c>
      <c r="B573" s="73" t="s">
        <v>1314</v>
      </c>
      <c r="C573" s="61" t="s">
        <v>1208</v>
      </c>
      <c r="D573" s="62" t="s">
        <v>1237</v>
      </c>
      <c r="E573" s="63" t="s">
        <v>1262</v>
      </c>
      <c r="F573" s="2" t="s">
        <v>1211</v>
      </c>
      <c r="G573" s="61" t="s">
        <v>151</v>
      </c>
      <c r="H573" s="64" t="s">
        <v>163</v>
      </c>
      <c r="I573" s="61" t="s">
        <v>159</v>
      </c>
      <c r="J573" s="65" t="s">
        <v>154</v>
      </c>
      <c r="K573" s="75">
        <v>62</v>
      </c>
      <c r="L573" s="79">
        <v>62</v>
      </c>
      <c r="M573" s="57">
        <v>0</v>
      </c>
      <c r="N573" s="85">
        <v>0.55000000000000004</v>
      </c>
      <c r="O573" s="64" t="s">
        <v>155</v>
      </c>
      <c r="P573" s="2" t="s">
        <v>352</v>
      </c>
      <c r="Q573" s="200">
        <f>VLOOKUP(P573,Contingencies!$A$2:$D$7,4,FALSE)</f>
        <v>0.2</v>
      </c>
      <c r="R573" s="53">
        <f t="shared" si="1289"/>
        <v>471.19752000000011</v>
      </c>
      <c r="S573" s="67">
        <f t="shared" si="1231"/>
        <v>259.15863600000006</v>
      </c>
      <c r="T573" s="61"/>
      <c r="U573" s="61">
        <v>24</v>
      </c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>
        <f t="shared" si="1232"/>
        <v>24</v>
      </c>
      <c r="AH573" s="51">
        <f t="shared" si="1239"/>
        <v>0.16</v>
      </c>
      <c r="AI573" s="66">
        <f t="shared" si="1191"/>
        <v>1519.9920000000002</v>
      </c>
      <c r="AJ573" s="66">
        <f t="shared" si="1192"/>
        <v>0</v>
      </c>
      <c r="AK573" s="66">
        <f t="shared" si="1193"/>
        <v>0</v>
      </c>
      <c r="AL573" s="66">
        <f t="shared" si="1194"/>
        <v>0</v>
      </c>
      <c r="AM573" s="66">
        <f t="shared" si="1195"/>
        <v>0</v>
      </c>
      <c r="AN573" s="66">
        <f t="shared" si="1196"/>
        <v>0</v>
      </c>
      <c r="AO573" s="66">
        <f t="shared" si="1197"/>
        <v>0</v>
      </c>
      <c r="AP573" s="66">
        <f t="shared" si="1198"/>
        <v>0</v>
      </c>
      <c r="AQ573" s="66">
        <f t="shared" si="1199"/>
        <v>0</v>
      </c>
      <c r="AR573" s="66">
        <f t="shared" si="1200"/>
        <v>0</v>
      </c>
      <c r="AS573" s="66">
        <f t="shared" si="1201"/>
        <v>0</v>
      </c>
      <c r="AT573" s="66">
        <f t="shared" si="1202"/>
        <v>0</v>
      </c>
      <c r="AU573" s="67">
        <f t="shared" si="1240"/>
        <v>1519.9920000000002</v>
      </c>
      <c r="AV573" s="67">
        <f t="shared" si="1298"/>
        <v>835.99560000000019</v>
      </c>
      <c r="AW573" s="67">
        <f t="shared" si="1299"/>
        <v>2355.9876000000004</v>
      </c>
      <c r="AX573" s="53" cm="1">
        <f t="array" aca="1" ref="AX573" ca="1">AU573*CELL("contents",$Q573)</f>
        <v>303.99840000000006</v>
      </c>
      <c r="AY573" s="53" cm="1">
        <f t="array" aca="1" ref="AY573" ca="1">AV573*CELL("contents",$Q573)</f>
        <v>167.19912000000005</v>
      </c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>
        <f t="shared" si="1241"/>
        <v>0</v>
      </c>
      <c r="BM573" s="51">
        <f t="shared" si="1242"/>
        <v>0</v>
      </c>
      <c r="BN573" s="66">
        <f t="shared" si="1203"/>
        <v>0</v>
      </c>
      <c r="BO573" s="66">
        <f t="shared" si="1204"/>
        <v>0</v>
      </c>
      <c r="BP573" s="66">
        <f t="shared" si="1205"/>
        <v>0</v>
      </c>
      <c r="BQ573" s="66">
        <f t="shared" si="1206"/>
        <v>0</v>
      </c>
      <c r="BR573" s="66">
        <f t="shared" si="1207"/>
        <v>0</v>
      </c>
      <c r="BS573" s="66">
        <f t="shared" si="1208"/>
        <v>0</v>
      </c>
      <c r="BT573" s="66">
        <f t="shared" si="1209"/>
        <v>0</v>
      </c>
      <c r="BU573" s="66">
        <f t="shared" si="1210"/>
        <v>0</v>
      </c>
      <c r="BV573" s="66">
        <f t="shared" si="1211"/>
        <v>0</v>
      </c>
      <c r="BW573" s="66">
        <f t="shared" si="1212"/>
        <v>0</v>
      </c>
      <c r="BX573" s="66">
        <f t="shared" si="1213"/>
        <v>0</v>
      </c>
      <c r="BY573" s="66">
        <f t="shared" si="1214"/>
        <v>0</v>
      </c>
      <c r="BZ573" s="67">
        <f t="shared" si="1243"/>
        <v>0</v>
      </c>
      <c r="CA573" s="67">
        <f t="shared" si="1300"/>
        <v>0</v>
      </c>
      <c r="CB573" s="67">
        <f t="shared" si="1301"/>
        <v>0</v>
      </c>
      <c r="CC573" s="53" cm="1">
        <f t="array" aca="1" ref="CC573" ca="1">BZ573*CELL("contents",$Q573)</f>
        <v>0</v>
      </c>
      <c r="CD573" s="53" cm="1">
        <f t="array" aca="1" ref="CD573" ca="1">CA573*CELL("contents",$Q573)</f>
        <v>0</v>
      </c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>
        <f t="shared" si="1244"/>
        <v>0</v>
      </c>
      <c r="CR573" s="51">
        <f t="shared" si="1245"/>
        <v>0</v>
      </c>
      <c r="CS573" s="66">
        <f t="shared" si="1259"/>
        <v>0</v>
      </c>
      <c r="CT573" s="66">
        <f t="shared" si="1262"/>
        <v>0</v>
      </c>
      <c r="CU573" s="66">
        <f t="shared" si="1263"/>
        <v>0</v>
      </c>
      <c r="CV573" s="66">
        <f t="shared" si="1264"/>
        <v>0</v>
      </c>
      <c r="CW573" s="66">
        <f t="shared" si="1265"/>
        <v>0</v>
      </c>
      <c r="CX573" s="66">
        <f t="shared" si="1266"/>
        <v>0</v>
      </c>
      <c r="CY573" s="66">
        <f t="shared" si="1267"/>
        <v>0</v>
      </c>
      <c r="CZ573" s="66">
        <f t="shared" si="1268"/>
        <v>0</v>
      </c>
      <c r="DA573" s="66">
        <f t="shared" si="1269"/>
        <v>0</v>
      </c>
      <c r="DB573" s="66">
        <f t="shared" si="1270"/>
        <v>0</v>
      </c>
      <c r="DC573" s="66">
        <f t="shared" si="1271"/>
        <v>0</v>
      </c>
      <c r="DD573" s="66">
        <f t="shared" si="1272"/>
        <v>0</v>
      </c>
      <c r="DE573" s="67">
        <f t="shared" si="1246"/>
        <v>0</v>
      </c>
      <c r="DF573" s="67">
        <f t="shared" si="1302"/>
        <v>0</v>
      </c>
      <c r="DG573" s="67">
        <f t="shared" si="1303"/>
        <v>0</v>
      </c>
      <c r="DH573" s="53" cm="1">
        <f t="array" aca="1" ref="DH573" ca="1">DE573*CELL("contents",$Q573)</f>
        <v>0</v>
      </c>
      <c r="DI573" s="53" cm="1">
        <f t="array" aca="1" ref="DI573" ca="1">DF573*CELL("contents",$Q573)</f>
        <v>0</v>
      </c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>
        <f t="shared" si="1247"/>
        <v>0</v>
      </c>
      <c r="DW573" s="51">
        <f t="shared" si="1248"/>
        <v>0</v>
      </c>
      <c r="DX573" s="66">
        <f t="shared" si="1215"/>
        <v>0</v>
      </c>
      <c r="DY573" s="66">
        <f t="shared" si="1216"/>
        <v>0</v>
      </c>
      <c r="DZ573" s="66">
        <f t="shared" si="1217"/>
        <v>0</v>
      </c>
      <c r="EA573" s="66">
        <f t="shared" si="1218"/>
        <v>0</v>
      </c>
      <c r="EB573" s="66">
        <f t="shared" si="1219"/>
        <v>0</v>
      </c>
      <c r="EC573" s="66">
        <f t="shared" si="1220"/>
        <v>0</v>
      </c>
      <c r="ED573" s="66">
        <f t="shared" si="1221"/>
        <v>0</v>
      </c>
      <c r="EE573" s="66">
        <f t="shared" si="1222"/>
        <v>0</v>
      </c>
      <c r="EF573" s="66">
        <f t="shared" si="1223"/>
        <v>0</v>
      </c>
      <c r="EG573" s="66">
        <f t="shared" si="1224"/>
        <v>0</v>
      </c>
      <c r="EH573" s="66">
        <f t="shared" si="1225"/>
        <v>0</v>
      </c>
      <c r="EI573" s="66">
        <f t="shared" si="1226"/>
        <v>0</v>
      </c>
      <c r="EJ573" s="67">
        <f t="shared" si="1249"/>
        <v>0</v>
      </c>
      <c r="EK573" s="67">
        <f t="shared" si="1304"/>
        <v>0</v>
      </c>
      <c r="EL573" s="67">
        <f t="shared" si="1305"/>
        <v>0</v>
      </c>
      <c r="EM573" s="53" cm="1">
        <f t="array" aca="1" ref="EM573" ca="1">EJ573*CELL("contents",$Q573)</f>
        <v>0</v>
      </c>
      <c r="EN573" s="53" cm="1">
        <f t="array" aca="1" ref="EN573" ca="1">EK573*CELL("contents",$Q573)</f>
        <v>0</v>
      </c>
      <c r="EO573" s="68">
        <f t="shared" si="1260"/>
        <v>2355.9876000000004</v>
      </c>
      <c r="EP573" s="2">
        <v>1</v>
      </c>
      <c r="EQ573" s="2">
        <f t="shared" ref="EQ573:ET573" si="1326">EP573*1.0215</f>
        <v>1.0215000000000001</v>
      </c>
      <c r="ER573" s="2">
        <f t="shared" si="1326"/>
        <v>1.0434622500000001</v>
      </c>
      <c r="ES573" s="2">
        <f t="shared" si="1326"/>
        <v>1.0658966883750003</v>
      </c>
      <c r="ET573" s="2">
        <f t="shared" si="1326"/>
        <v>1.0888134671750629</v>
      </c>
      <c r="EU573" s="69">
        <f t="shared" si="1228"/>
        <v>1519.9920000000002</v>
      </c>
      <c r="EV573" s="69">
        <f t="shared" si="1309"/>
        <v>0</v>
      </c>
      <c r="EW573" s="69">
        <f t="shared" si="1229"/>
        <v>0</v>
      </c>
      <c r="EX573" s="69">
        <f t="shared" si="1230"/>
        <v>0</v>
      </c>
      <c r="EY573" s="69">
        <f t="shared" si="1251"/>
        <v>0</v>
      </c>
      <c r="EZ573" s="69">
        <f t="shared" si="1251"/>
        <v>0</v>
      </c>
      <c r="FA573" s="69">
        <f t="shared" si="1251"/>
        <v>0</v>
      </c>
      <c r="FB573" s="69">
        <f t="shared" si="1251"/>
        <v>0</v>
      </c>
      <c r="FC573" t="s">
        <v>1548</v>
      </c>
    </row>
    <row r="574" spans="1:159" x14ac:dyDescent="0.25">
      <c r="A574" s="2">
        <v>1.4</v>
      </c>
      <c r="B574" s="73" t="s">
        <v>1314</v>
      </c>
      <c r="C574" s="61" t="s">
        <v>1208</v>
      </c>
      <c r="D574" s="62" t="s">
        <v>1237</v>
      </c>
      <c r="E574" s="63" t="s">
        <v>1316</v>
      </c>
      <c r="F574" s="2"/>
      <c r="G574" s="61" t="s">
        <v>267</v>
      </c>
      <c r="H574" s="64" t="s">
        <v>267</v>
      </c>
      <c r="I574" s="61"/>
      <c r="J574" s="65" t="s">
        <v>154</v>
      </c>
      <c r="K574" s="75"/>
      <c r="L574" s="80">
        <v>1</v>
      </c>
      <c r="M574" s="57">
        <v>0</v>
      </c>
      <c r="N574" s="85">
        <v>0.55000000000000004</v>
      </c>
      <c r="O574" s="64" t="s">
        <v>155</v>
      </c>
      <c r="P574" s="2" t="s">
        <v>356</v>
      </c>
      <c r="Q574" s="200">
        <f>VLOOKUP(P574,Contingencies!$A$2:$D$7,4,FALSE)</f>
        <v>0.35</v>
      </c>
      <c r="R574" s="53">
        <f t="shared" si="1289"/>
        <v>813.75</v>
      </c>
      <c r="S574" s="67">
        <f t="shared" si="1231"/>
        <v>447.56250000000006</v>
      </c>
      <c r="T574" s="61"/>
      <c r="U574" s="61">
        <v>1500</v>
      </c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>
        <f t="shared" si="1232"/>
        <v>0</v>
      </c>
      <c r="AH574" s="51">
        <f t="shared" si="1239"/>
        <v>0</v>
      </c>
      <c r="AI574" s="66">
        <f t="shared" si="1191"/>
        <v>1500</v>
      </c>
      <c r="AJ574" s="66">
        <f t="shared" si="1192"/>
        <v>0</v>
      </c>
      <c r="AK574" s="66">
        <f t="shared" si="1193"/>
        <v>0</v>
      </c>
      <c r="AL574" s="66">
        <f t="shared" si="1194"/>
        <v>0</v>
      </c>
      <c r="AM574" s="66">
        <f t="shared" si="1195"/>
        <v>0</v>
      </c>
      <c r="AN574" s="66">
        <f t="shared" si="1196"/>
        <v>0</v>
      </c>
      <c r="AO574" s="66">
        <f t="shared" si="1197"/>
        <v>0</v>
      </c>
      <c r="AP574" s="66">
        <f t="shared" si="1198"/>
        <v>0</v>
      </c>
      <c r="AQ574" s="66">
        <f t="shared" si="1199"/>
        <v>0</v>
      </c>
      <c r="AR574" s="66">
        <f t="shared" si="1200"/>
        <v>0</v>
      </c>
      <c r="AS574" s="66">
        <f t="shared" si="1201"/>
        <v>0</v>
      </c>
      <c r="AT574" s="66">
        <f t="shared" si="1202"/>
        <v>0</v>
      </c>
      <c r="AU574" s="67">
        <f t="shared" si="1240"/>
        <v>1500</v>
      </c>
      <c r="AV574" s="67">
        <f t="shared" si="1298"/>
        <v>825.00000000000011</v>
      </c>
      <c r="AW574" s="67">
        <f t="shared" si="1299"/>
        <v>2325</v>
      </c>
      <c r="AX574" s="53" cm="1">
        <f t="array" aca="1" ref="AX574" ca="1">AU574*CELL("contents",$Q574)</f>
        <v>525</v>
      </c>
      <c r="AY574" s="53" cm="1">
        <f t="array" aca="1" ref="AY574" ca="1">AV574*CELL("contents",$Q574)</f>
        <v>288.75</v>
      </c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>
        <f t="shared" si="1241"/>
        <v>0</v>
      </c>
      <c r="BM574" s="51">
        <f t="shared" si="1242"/>
        <v>0</v>
      </c>
      <c r="BN574" s="66">
        <f t="shared" si="1203"/>
        <v>0</v>
      </c>
      <c r="BO574" s="66">
        <f t="shared" si="1204"/>
        <v>0</v>
      </c>
      <c r="BP574" s="66">
        <f t="shared" si="1205"/>
        <v>0</v>
      </c>
      <c r="BQ574" s="66">
        <f t="shared" si="1206"/>
        <v>0</v>
      </c>
      <c r="BR574" s="66">
        <f t="shared" si="1207"/>
        <v>0</v>
      </c>
      <c r="BS574" s="66">
        <f t="shared" si="1208"/>
        <v>0</v>
      </c>
      <c r="BT574" s="66">
        <f t="shared" si="1209"/>
        <v>0</v>
      </c>
      <c r="BU574" s="66">
        <f t="shared" si="1210"/>
        <v>0</v>
      </c>
      <c r="BV574" s="66">
        <f t="shared" si="1211"/>
        <v>0</v>
      </c>
      <c r="BW574" s="66">
        <f t="shared" si="1212"/>
        <v>0</v>
      </c>
      <c r="BX574" s="66">
        <f t="shared" si="1213"/>
        <v>0</v>
      </c>
      <c r="BY574" s="66">
        <f t="shared" si="1214"/>
        <v>0</v>
      </c>
      <c r="BZ574" s="67">
        <f t="shared" si="1243"/>
        <v>0</v>
      </c>
      <c r="CA574" s="67">
        <f t="shared" si="1300"/>
        <v>0</v>
      </c>
      <c r="CB574" s="67">
        <f t="shared" si="1301"/>
        <v>0</v>
      </c>
      <c r="CC574" s="53" cm="1">
        <f t="array" aca="1" ref="CC574" ca="1">BZ574*CELL("contents",$Q574)</f>
        <v>0</v>
      </c>
      <c r="CD574" s="53" cm="1">
        <f t="array" aca="1" ref="CD574" ca="1">CA574*CELL("contents",$Q574)</f>
        <v>0</v>
      </c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>
        <f t="shared" si="1244"/>
        <v>0</v>
      </c>
      <c r="CR574" s="51">
        <f t="shared" si="1245"/>
        <v>0</v>
      </c>
      <c r="CS574" s="66">
        <f t="shared" si="1259"/>
        <v>0</v>
      </c>
      <c r="CT574" s="66">
        <f t="shared" si="1262"/>
        <v>0</v>
      </c>
      <c r="CU574" s="66">
        <f t="shared" si="1263"/>
        <v>0</v>
      </c>
      <c r="CV574" s="66">
        <f t="shared" si="1264"/>
        <v>0</v>
      </c>
      <c r="CW574" s="66">
        <f t="shared" si="1265"/>
        <v>0</v>
      </c>
      <c r="CX574" s="66">
        <f t="shared" si="1266"/>
        <v>0</v>
      </c>
      <c r="CY574" s="66">
        <f t="shared" si="1267"/>
        <v>0</v>
      </c>
      <c r="CZ574" s="66">
        <f t="shared" si="1268"/>
        <v>0</v>
      </c>
      <c r="DA574" s="66">
        <f t="shared" si="1269"/>
        <v>0</v>
      </c>
      <c r="DB574" s="66">
        <f t="shared" si="1270"/>
        <v>0</v>
      </c>
      <c r="DC574" s="66">
        <f t="shared" si="1271"/>
        <v>0</v>
      </c>
      <c r="DD574" s="66">
        <f t="shared" si="1272"/>
        <v>0</v>
      </c>
      <c r="DE574" s="67">
        <f t="shared" si="1246"/>
        <v>0</v>
      </c>
      <c r="DF574" s="67">
        <f t="shared" si="1302"/>
        <v>0</v>
      </c>
      <c r="DG574" s="67">
        <f t="shared" si="1303"/>
        <v>0</v>
      </c>
      <c r="DH574" s="53" cm="1">
        <f t="array" aca="1" ref="DH574" ca="1">DE574*CELL("contents",$Q574)</f>
        <v>0</v>
      </c>
      <c r="DI574" s="53" cm="1">
        <f t="array" aca="1" ref="DI574" ca="1">DF574*CELL("contents",$Q574)</f>
        <v>0</v>
      </c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>
        <f t="shared" si="1247"/>
        <v>0</v>
      </c>
      <c r="DW574" s="51">
        <f t="shared" si="1248"/>
        <v>0</v>
      </c>
      <c r="DX574" s="66">
        <f t="shared" si="1215"/>
        <v>0</v>
      </c>
      <c r="DY574" s="66">
        <f t="shared" si="1216"/>
        <v>0</v>
      </c>
      <c r="DZ574" s="66">
        <f t="shared" si="1217"/>
        <v>0</v>
      </c>
      <c r="EA574" s="66">
        <f t="shared" si="1218"/>
        <v>0</v>
      </c>
      <c r="EB574" s="66">
        <f t="shared" si="1219"/>
        <v>0</v>
      </c>
      <c r="EC574" s="66">
        <f t="shared" si="1220"/>
        <v>0</v>
      </c>
      <c r="ED574" s="66">
        <f t="shared" si="1221"/>
        <v>0</v>
      </c>
      <c r="EE574" s="66">
        <f t="shared" si="1222"/>
        <v>0</v>
      </c>
      <c r="EF574" s="66">
        <f t="shared" si="1223"/>
        <v>0</v>
      </c>
      <c r="EG574" s="66">
        <f t="shared" si="1224"/>
        <v>0</v>
      </c>
      <c r="EH574" s="66">
        <f t="shared" si="1225"/>
        <v>0</v>
      </c>
      <c r="EI574" s="66">
        <f t="shared" si="1226"/>
        <v>0</v>
      </c>
      <c r="EJ574" s="67">
        <f t="shared" si="1249"/>
        <v>0</v>
      </c>
      <c r="EK574" s="67">
        <f t="shared" si="1304"/>
        <v>0</v>
      </c>
      <c r="EL574" s="67">
        <f t="shared" si="1305"/>
        <v>0</v>
      </c>
      <c r="EM574" s="53" cm="1">
        <f t="array" aca="1" ref="EM574" ca="1">EJ574*CELL("contents",$Q574)</f>
        <v>0</v>
      </c>
      <c r="EN574" s="53" cm="1">
        <f t="array" aca="1" ref="EN574" ca="1">EK574*CELL("contents",$Q574)</f>
        <v>0</v>
      </c>
      <c r="EO574" s="68">
        <f t="shared" si="1260"/>
        <v>2325</v>
      </c>
      <c r="EP574" s="2">
        <v>1</v>
      </c>
      <c r="EQ574" s="2">
        <f t="shared" ref="EQ574:ET574" si="1327">EP574*1.0215</f>
        <v>1.0215000000000001</v>
      </c>
      <c r="ER574" s="2">
        <f t="shared" si="1327"/>
        <v>1.0434622500000001</v>
      </c>
      <c r="ES574" s="2">
        <f t="shared" si="1327"/>
        <v>1.0658966883750003</v>
      </c>
      <c r="ET574" s="2">
        <f t="shared" si="1327"/>
        <v>1.0888134671750629</v>
      </c>
      <c r="EU574" s="69">
        <f t="shared" si="1228"/>
        <v>0</v>
      </c>
      <c r="EV574" s="69">
        <f t="shared" si="1309"/>
        <v>0</v>
      </c>
      <c r="EW574" s="69">
        <f t="shared" si="1229"/>
        <v>0</v>
      </c>
      <c r="EX574" s="69">
        <f t="shared" si="1230"/>
        <v>0</v>
      </c>
      <c r="EY574" s="69">
        <f t="shared" si="1251"/>
        <v>0</v>
      </c>
      <c r="EZ574" s="69">
        <f t="shared" si="1251"/>
        <v>0</v>
      </c>
      <c r="FA574" s="69">
        <f t="shared" si="1251"/>
        <v>0</v>
      </c>
      <c r="FB574" s="69">
        <f t="shared" si="1251"/>
        <v>0</v>
      </c>
      <c r="FC574" t="s">
        <v>1548</v>
      </c>
    </row>
    <row r="575" spans="1:159" x14ac:dyDescent="0.25">
      <c r="A575" s="2">
        <v>1.4</v>
      </c>
      <c r="B575" s="73" t="s">
        <v>1317</v>
      </c>
      <c r="C575" s="61" t="s">
        <v>1208</v>
      </c>
      <c r="D575" s="62" t="s">
        <v>1318</v>
      </c>
      <c r="E575" s="63" t="s">
        <v>1319</v>
      </c>
      <c r="F575" s="2"/>
      <c r="G575" s="61" t="s">
        <v>267</v>
      </c>
      <c r="H575" s="64" t="s">
        <v>267</v>
      </c>
      <c r="I575" s="61"/>
      <c r="J575" s="65" t="s">
        <v>1276</v>
      </c>
      <c r="K575" s="75"/>
      <c r="L575" s="80">
        <v>1</v>
      </c>
      <c r="M575" s="57">
        <v>0</v>
      </c>
      <c r="N575" s="85">
        <v>0.55000000000000004</v>
      </c>
      <c r="O575" s="64" t="s">
        <v>155</v>
      </c>
      <c r="P575" s="2" t="s">
        <v>156</v>
      </c>
      <c r="Q575" s="200">
        <f>VLOOKUP(P575,Contingencies!$A$2:$D$7,4,FALSE)</f>
        <v>0.09</v>
      </c>
      <c r="R575" s="53">
        <f t="shared" si="1289"/>
        <v>17.4375</v>
      </c>
      <c r="S575" s="67">
        <f t="shared" si="1231"/>
        <v>9.5906250000000011</v>
      </c>
      <c r="T575" s="61"/>
      <c r="U575" s="61"/>
      <c r="V575" s="61">
        <v>125</v>
      </c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>
        <f t="shared" si="1232"/>
        <v>0</v>
      </c>
      <c r="AH575" s="51">
        <f t="shared" si="1239"/>
        <v>0</v>
      </c>
      <c r="AI575" s="66">
        <f t="shared" si="1191"/>
        <v>0</v>
      </c>
      <c r="AJ575" s="66">
        <f t="shared" si="1192"/>
        <v>125</v>
      </c>
      <c r="AK575" s="66">
        <f t="shared" si="1193"/>
        <v>0</v>
      </c>
      <c r="AL575" s="66">
        <f t="shared" si="1194"/>
        <v>0</v>
      </c>
      <c r="AM575" s="66">
        <f t="shared" si="1195"/>
        <v>0</v>
      </c>
      <c r="AN575" s="66">
        <f t="shared" si="1196"/>
        <v>0</v>
      </c>
      <c r="AO575" s="66">
        <f t="shared" si="1197"/>
        <v>0</v>
      </c>
      <c r="AP575" s="66">
        <f t="shared" si="1198"/>
        <v>0</v>
      </c>
      <c r="AQ575" s="66">
        <f t="shared" si="1199"/>
        <v>0</v>
      </c>
      <c r="AR575" s="66">
        <f t="shared" si="1200"/>
        <v>0</v>
      </c>
      <c r="AS575" s="66">
        <f t="shared" si="1201"/>
        <v>0</v>
      </c>
      <c r="AT575" s="66">
        <f t="shared" si="1202"/>
        <v>0</v>
      </c>
      <c r="AU575" s="67">
        <f t="shared" si="1240"/>
        <v>125</v>
      </c>
      <c r="AV575" s="67">
        <f t="shared" si="1298"/>
        <v>68.75</v>
      </c>
      <c r="AW575" s="67">
        <f t="shared" si="1299"/>
        <v>193.75</v>
      </c>
      <c r="AX575" s="53" cm="1">
        <f t="array" aca="1" ref="AX575" ca="1">AU575*CELL("contents",$Q575)</f>
        <v>11.25</v>
      </c>
      <c r="AY575" s="53" cm="1">
        <f t="array" aca="1" ref="AY575" ca="1">AV575*CELL("contents",$Q575)</f>
        <v>6.1875</v>
      </c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>
        <f t="shared" si="1241"/>
        <v>0</v>
      </c>
      <c r="BM575" s="51">
        <f t="shared" si="1242"/>
        <v>0</v>
      </c>
      <c r="BN575" s="66">
        <f t="shared" si="1203"/>
        <v>0</v>
      </c>
      <c r="BO575" s="66">
        <f t="shared" si="1204"/>
        <v>0</v>
      </c>
      <c r="BP575" s="66">
        <f t="shared" si="1205"/>
        <v>0</v>
      </c>
      <c r="BQ575" s="66">
        <f t="shared" si="1206"/>
        <v>0</v>
      </c>
      <c r="BR575" s="66">
        <f t="shared" si="1207"/>
        <v>0</v>
      </c>
      <c r="BS575" s="66">
        <f t="shared" si="1208"/>
        <v>0</v>
      </c>
      <c r="BT575" s="66">
        <f t="shared" si="1209"/>
        <v>0</v>
      </c>
      <c r="BU575" s="66">
        <f t="shared" si="1210"/>
        <v>0</v>
      </c>
      <c r="BV575" s="66">
        <f t="shared" si="1211"/>
        <v>0</v>
      </c>
      <c r="BW575" s="66">
        <f t="shared" si="1212"/>
        <v>0</v>
      </c>
      <c r="BX575" s="66">
        <f t="shared" si="1213"/>
        <v>0</v>
      </c>
      <c r="BY575" s="66">
        <f t="shared" si="1214"/>
        <v>0</v>
      </c>
      <c r="BZ575" s="67">
        <f t="shared" si="1243"/>
        <v>0</v>
      </c>
      <c r="CA575" s="67">
        <f t="shared" si="1300"/>
        <v>0</v>
      </c>
      <c r="CB575" s="67">
        <f t="shared" si="1301"/>
        <v>0</v>
      </c>
      <c r="CC575" s="53" cm="1">
        <f t="array" aca="1" ref="CC575" ca="1">BZ575*CELL("contents",$Q575)</f>
        <v>0</v>
      </c>
      <c r="CD575" s="53" cm="1">
        <f t="array" aca="1" ref="CD575" ca="1">CA575*CELL("contents",$Q575)</f>
        <v>0</v>
      </c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>
        <f t="shared" si="1244"/>
        <v>0</v>
      </c>
      <c r="CR575" s="51">
        <f t="shared" si="1245"/>
        <v>0</v>
      </c>
      <c r="CS575" s="66">
        <f t="shared" si="1259"/>
        <v>0</v>
      </c>
      <c r="CT575" s="66">
        <f t="shared" si="1262"/>
        <v>0</v>
      </c>
      <c r="CU575" s="66">
        <f t="shared" si="1263"/>
        <v>0</v>
      </c>
      <c r="CV575" s="66">
        <f t="shared" si="1264"/>
        <v>0</v>
      </c>
      <c r="CW575" s="66">
        <f t="shared" si="1265"/>
        <v>0</v>
      </c>
      <c r="CX575" s="66">
        <f t="shared" si="1266"/>
        <v>0</v>
      </c>
      <c r="CY575" s="66">
        <f t="shared" si="1267"/>
        <v>0</v>
      </c>
      <c r="CZ575" s="66">
        <f t="shared" si="1268"/>
        <v>0</v>
      </c>
      <c r="DA575" s="66">
        <f t="shared" si="1269"/>
        <v>0</v>
      </c>
      <c r="DB575" s="66">
        <f t="shared" si="1270"/>
        <v>0</v>
      </c>
      <c r="DC575" s="66">
        <f t="shared" si="1271"/>
        <v>0</v>
      </c>
      <c r="DD575" s="66">
        <f t="shared" si="1272"/>
        <v>0</v>
      </c>
      <c r="DE575" s="67">
        <f t="shared" si="1246"/>
        <v>0</v>
      </c>
      <c r="DF575" s="67">
        <f t="shared" si="1302"/>
        <v>0</v>
      </c>
      <c r="DG575" s="67">
        <f t="shared" si="1303"/>
        <v>0</v>
      </c>
      <c r="DH575" s="53" cm="1">
        <f t="array" aca="1" ref="DH575" ca="1">DE575*CELL("contents",$Q575)</f>
        <v>0</v>
      </c>
      <c r="DI575" s="53" cm="1">
        <f t="array" aca="1" ref="DI575" ca="1">DF575*CELL("contents",$Q575)</f>
        <v>0</v>
      </c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>
        <f t="shared" si="1247"/>
        <v>0</v>
      </c>
      <c r="DW575" s="51">
        <f t="shared" si="1248"/>
        <v>0</v>
      </c>
      <c r="DX575" s="66">
        <f t="shared" si="1215"/>
        <v>0</v>
      </c>
      <c r="DY575" s="66">
        <f t="shared" si="1216"/>
        <v>0</v>
      </c>
      <c r="DZ575" s="66">
        <f t="shared" si="1217"/>
        <v>0</v>
      </c>
      <c r="EA575" s="66">
        <f t="shared" si="1218"/>
        <v>0</v>
      </c>
      <c r="EB575" s="66">
        <f t="shared" si="1219"/>
        <v>0</v>
      </c>
      <c r="EC575" s="66">
        <f t="shared" si="1220"/>
        <v>0</v>
      </c>
      <c r="ED575" s="66">
        <f t="shared" si="1221"/>
        <v>0</v>
      </c>
      <c r="EE575" s="66">
        <f t="shared" si="1222"/>
        <v>0</v>
      </c>
      <c r="EF575" s="66">
        <f t="shared" si="1223"/>
        <v>0</v>
      </c>
      <c r="EG575" s="66">
        <f t="shared" si="1224"/>
        <v>0</v>
      </c>
      <c r="EH575" s="66">
        <f t="shared" si="1225"/>
        <v>0</v>
      </c>
      <c r="EI575" s="66">
        <f t="shared" si="1226"/>
        <v>0</v>
      </c>
      <c r="EJ575" s="67">
        <f t="shared" si="1249"/>
        <v>0</v>
      </c>
      <c r="EK575" s="67">
        <f t="shared" si="1304"/>
        <v>0</v>
      </c>
      <c r="EL575" s="67">
        <f t="shared" si="1305"/>
        <v>0</v>
      </c>
      <c r="EM575" s="53" cm="1">
        <f t="array" aca="1" ref="EM575" ca="1">EJ575*CELL("contents",$Q575)</f>
        <v>0</v>
      </c>
      <c r="EN575" s="53" cm="1">
        <f t="array" aca="1" ref="EN575" ca="1">EK575*CELL("contents",$Q575)</f>
        <v>0</v>
      </c>
      <c r="EO575" s="68">
        <f t="shared" si="1260"/>
        <v>193.75</v>
      </c>
      <c r="EP575" s="2">
        <v>1</v>
      </c>
      <c r="EQ575" s="2">
        <f t="shared" ref="EQ575:ET575" si="1328">EP575*1.0215</f>
        <v>1.0215000000000001</v>
      </c>
      <c r="ER575" s="2">
        <f t="shared" si="1328"/>
        <v>1.0434622500000001</v>
      </c>
      <c r="ES575" s="2">
        <f t="shared" si="1328"/>
        <v>1.0658966883750003</v>
      </c>
      <c r="ET575" s="2">
        <f t="shared" si="1328"/>
        <v>1.0888134671750629</v>
      </c>
      <c r="EU575" s="69">
        <f t="shared" si="1228"/>
        <v>0</v>
      </c>
      <c r="EV575" s="69">
        <f t="shared" si="1309"/>
        <v>0</v>
      </c>
      <c r="EW575" s="69">
        <f t="shared" si="1229"/>
        <v>0</v>
      </c>
      <c r="EX575" s="69">
        <f t="shared" si="1230"/>
        <v>0</v>
      </c>
      <c r="EY575" s="69">
        <f t="shared" si="1251"/>
        <v>0</v>
      </c>
      <c r="EZ575" s="69">
        <f t="shared" si="1251"/>
        <v>0</v>
      </c>
      <c r="FA575" s="69">
        <f t="shared" si="1251"/>
        <v>0</v>
      </c>
      <c r="FB575" s="69">
        <f t="shared" si="1251"/>
        <v>0</v>
      </c>
      <c r="FC575" t="s">
        <v>1548</v>
      </c>
    </row>
    <row r="576" spans="1:159" x14ac:dyDescent="0.25">
      <c r="A576" s="2">
        <v>1.4</v>
      </c>
      <c r="B576" s="73" t="s">
        <v>1320</v>
      </c>
      <c r="C576" s="61" t="s">
        <v>147</v>
      </c>
      <c r="D576" s="62" t="s">
        <v>1209</v>
      </c>
      <c r="E576" s="63" t="s">
        <v>1209</v>
      </c>
      <c r="F576" s="2" t="s">
        <v>1315</v>
      </c>
      <c r="G576" s="61" t="s">
        <v>151</v>
      </c>
      <c r="H576" s="64" t="s">
        <v>163</v>
      </c>
      <c r="I576" s="61" t="s">
        <v>1175</v>
      </c>
      <c r="J576" s="65" t="s">
        <v>154</v>
      </c>
      <c r="K576" s="75">
        <v>55.34</v>
      </c>
      <c r="L576" s="79">
        <v>66</v>
      </c>
      <c r="M576" s="57">
        <v>0.35</v>
      </c>
      <c r="N576" s="85">
        <v>0.53</v>
      </c>
      <c r="O576" s="64" t="s">
        <v>155</v>
      </c>
      <c r="P576" s="2" t="s">
        <v>356</v>
      </c>
      <c r="Q576" s="200">
        <f>VLOOKUP(P576,Contingencies!$A$2:$D$7,4,FALSE)</f>
        <v>0.35</v>
      </c>
      <c r="R576" s="53">
        <f t="shared" si="1289"/>
        <v>817.33625788500024</v>
      </c>
      <c r="S576" s="67">
        <f t="shared" si="1231"/>
        <v>433.18821667905013</v>
      </c>
      <c r="T576" s="61"/>
      <c r="U576" s="61">
        <v>20</v>
      </c>
      <c r="V576" s="61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>
        <f t="shared" si="1232"/>
        <v>20</v>
      </c>
      <c r="AH576" s="51">
        <f t="shared" si="1239"/>
        <v>0.13333333333333333</v>
      </c>
      <c r="AI576" s="66">
        <f t="shared" si="1191"/>
        <v>1526.3048700000004</v>
      </c>
      <c r="AJ576" s="66">
        <f t="shared" si="1192"/>
        <v>0</v>
      </c>
      <c r="AK576" s="66">
        <f t="shared" si="1193"/>
        <v>0</v>
      </c>
      <c r="AL576" s="66">
        <f t="shared" si="1194"/>
        <v>0</v>
      </c>
      <c r="AM576" s="66">
        <f t="shared" si="1195"/>
        <v>0</v>
      </c>
      <c r="AN576" s="66">
        <f t="shared" si="1196"/>
        <v>0</v>
      </c>
      <c r="AO576" s="66">
        <f t="shared" si="1197"/>
        <v>0</v>
      </c>
      <c r="AP576" s="66">
        <f t="shared" si="1198"/>
        <v>0</v>
      </c>
      <c r="AQ576" s="66">
        <f t="shared" si="1199"/>
        <v>0</v>
      </c>
      <c r="AR576" s="66">
        <f t="shared" si="1200"/>
        <v>0</v>
      </c>
      <c r="AS576" s="66">
        <f t="shared" si="1201"/>
        <v>0</v>
      </c>
      <c r="AT576" s="66">
        <f t="shared" si="1202"/>
        <v>0</v>
      </c>
      <c r="AU576" s="67">
        <f t="shared" si="1240"/>
        <v>1526.3048700000004</v>
      </c>
      <c r="AV576" s="67">
        <f t="shared" si="1298"/>
        <v>808.94158110000023</v>
      </c>
      <c r="AW576" s="67">
        <f t="shared" si="1299"/>
        <v>2335.2464511000007</v>
      </c>
      <c r="AX576" s="53" cm="1">
        <f t="array" aca="1" ref="AX576" ca="1">AU576*CELL("contents",$Q576)</f>
        <v>534.20670450000011</v>
      </c>
      <c r="AY576" s="53" cm="1">
        <f t="array" aca="1" ref="AY576" ca="1">AV576*CELL("contents",$Q576)</f>
        <v>283.12955338500007</v>
      </c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>
        <f t="shared" si="1241"/>
        <v>0</v>
      </c>
      <c r="BM576" s="51">
        <f t="shared" si="1242"/>
        <v>0</v>
      </c>
      <c r="BN576" s="66">
        <f t="shared" si="1203"/>
        <v>0</v>
      </c>
      <c r="BO576" s="66">
        <f t="shared" si="1204"/>
        <v>0</v>
      </c>
      <c r="BP576" s="66">
        <f t="shared" si="1205"/>
        <v>0</v>
      </c>
      <c r="BQ576" s="66">
        <f t="shared" si="1206"/>
        <v>0</v>
      </c>
      <c r="BR576" s="66">
        <f t="shared" si="1207"/>
        <v>0</v>
      </c>
      <c r="BS576" s="66">
        <f t="shared" si="1208"/>
        <v>0</v>
      </c>
      <c r="BT576" s="66">
        <f t="shared" si="1209"/>
        <v>0</v>
      </c>
      <c r="BU576" s="66">
        <f t="shared" si="1210"/>
        <v>0</v>
      </c>
      <c r="BV576" s="66">
        <f t="shared" si="1211"/>
        <v>0</v>
      </c>
      <c r="BW576" s="66">
        <f t="shared" si="1212"/>
        <v>0</v>
      </c>
      <c r="BX576" s="66">
        <f t="shared" si="1213"/>
        <v>0</v>
      </c>
      <c r="BY576" s="66">
        <f t="shared" si="1214"/>
        <v>0</v>
      </c>
      <c r="BZ576" s="67">
        <f t="shared" si="1243"/>
        <v>0</v>
      </c>
      <c r="CA576" s="67">
        <f t="shared" si="1300"/>
        <v>0</v>
      </c>
      <c r="CB576" s="67">
        <f t="shared" si="1301"/>
        <v>0</v>
      </c>
      <c r="CC576" s="53" cm="1">
        <f t="array" aca="1" ref="CC576" ca="1">BZ576*CELL("contents",$Q576)</f>
        <v>0</v>
      </c>
      <c r="CD576" s="53" cm="1">
        <f t="array" aca="1" ref="CD576" ca="1">CA576*CELL("contents",$Q576)</f>
        <v>0</v>
      </c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>
        <f t="shared" si="1244"/>
        <v>0</v>
      </c>
      <c r="CR576" s="51">
        <f t="shared" si="1245"/>
        <v>0</v>
      </c>
      <c r="CS576" s="66">
        <f t="shared" si="1259"/>
        <v>0</v>
      </c>
      <c r="CT576" s="66">
        <f t="shared" si="1262"/>
        <v>0</v>
      </c>
      <c r="CU576" s="66">
        <f t="shared" si="1263"/>
        <v>0</v>
      </c>
      <c r="CV576" s="66">
        <f t="shared" si="1264"/>
        <v>0</v>
      </c>
      <c r="CW576" s="66">
        <f t="shared" si="1265"/>
        <v>0</v>
      </c>
      <c r="CX576" s="66">
        <f t="shared" si="1266"/>
        <v>0</v>
      </c>
      <c r="CY576" s="66">
        <f t="shared" si="1267"/>
        <v>0</v>
      </c>
      <c r="CZ576" s="66">
        <f t="shared" si="1268"/>
        <v>0</v>
      </c>
      <c r="DA576" s="66">
        <f t="shared" si="1269"/>
        <v>0</v>
      </c>
      <c r="DB576" s="66">
        <f t="shared" si="1270"/>
        <v>0</v>
      </c>
      <c r="DC576" s="66">
        <f t="shared" si="1271"/>
        <v>0</v>
      </c>
      <c r="DD576" s="66">
        <f t="shared" si="1272"/>
        <v>0</v>
      </c>
      <c r="DE576" s="67">
        <f t="shared" si="1246"/>
        <v>0</v>
      </c>
      <c r="DF576" s="67">
        <f t="shared" si="1302"/>
        <v>0</v>
      </c>
      <c r="DG576" s="67">
        <f t="shared" si="1303"/>
        <v>0</v>
      </c>
      <c r="DH576" s="53" cm="1">
        <f t="array" aca="1" ref="DH576" ca="1">DE576*CELL("contents",$Q576)</f>
        <v>0</v>
      </c>
      <c r="DI576" s="53" cm="1">
        <f t="array" aca="1" ref="DI576" ca="1">DF576*CELL("contents",$Q576)</f>
        <v>0</v>
      </c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>
        <f t="shared" si="1247"/>
        <v>0</v>
      </c>
      <c r="DW576" s="51">
        <f t="shared" si="1248"/>
        <v>0</v>
      </c>
      <c r="DX576" s="66">
        <f t="shared" si="1215"/>
        <v>0</v>
      </c>
      <c r="DY576" s="66">
        <f t="shared" si="1216"/>
        <v>0</v>
      </c>
      <c r="DZ576" s="66">
        <f t="shared" si="1217"/>
        <v>0</v>
      </c>
      <c r="EA576" s="66">
        <f t="shared" si="1218"/>
        <v>0</v>
      </c>
      <c r="EB576" s="66">
        <f t="shared" si="1219"/>
        <v>0</v>
      </c>
      <c r="EC576" s="66">
        <f t="shared" si="1220"/>
        <v>0</v>
      </c>
      <c r="ED576" s="66">
        <f t="shared" si="1221"/>
        <v>0</v>
      </c>
      <c r="EE576" s="66">
        <f t="shared" si="1222"/>
        <v>0</v>
      </c>
      <c r="EF576" s="66">
        <f t="shared" si="1223"/>
        <v>0</v>
      </c>
      <c r="EG576" s="66">
        <f t="shared" si="1224"/>
        <v>0</v>
      </c>
      <c r="EH576" s="66">
        <f t="shared" si="1225"/>
        <v>0</v>
      </c>
      <c r="EI576" s="66">
        <f t="shared" si="1226"/>
        <v>0</v>
      </c>
      <c r="EJ576" s="67">
        <f t="shared" si="1249"/>
        <v>0</v>
      </c>
      <c r="EK576" s="67">
        <f t="shared" si="1304"/>
        <v>0</v>
      </c>
      <c r="EL576" s="67">
        <f t="shared" si="1305"/>
        <v>0</v>
      </c>
      <c r="EM576" s="53" cm="1">
        <f t="array" aca="1" ref="EM576" ca="1">EJ576*CELL("contents",$Q576)</f>
        <v>0</v>
      </c>
      <c r="EN576" s="53" cm="1">
        <f t="array" aca="1" ref="EN576" ca="1">EK576*CELL("contents",$Q576)</f>
        <v>0</v>
      </c>
      <c r="EO576" s="68">
        <f t="shared" si="1260"/>
        <v>2335.2464511000007</v>
      </c>
      <c r="EP576" s="2">
        <v>1</v>
      </c>
      <c r="EQ576" s="2">
        <f t="shared" ref="EQ576:ET576" si="1329">EP576*1.0215</f>
        <v>1.0215000000000001</v>
      </c>
      <c r="ER576" s="2">
        <f t="shared" si="1329"/>
        <v>1.0434622500000001</v>
      </c>
      <c r="ES576" s="2">
        <f t="shared" si="1329"/>
        <v>1.0658966883750003</v>
      </c>
      <c r="ET576" s="2">
        <f t="shared" si="1329"/>
        <v>1.0888134671750629</v>
      </c>
      <c r="EU576" s="69">
        <f t="shared" si="1228"/>
        <v>1130.5962000000002</v>
      </c>
      <c r="EV576" s="69">
        <f t="shared" si="1309"/>
        <v>0</v>
      </c>
      <c r="EW576" s="69">
        <f t="shared" si="1229"/>
        <v>0</v>
      </c>
      <c r="EX576" s="69">
        <f t="shared" si="1230"/>
        <v>0</v>
      </c>
      <c r="EY576" s="69">
        <f t="shared" si="1251"/>
        <v>395.70867000000004</v>
      </c>
      <c r="EZ576" s="69">
        <f t="shared" si="1251"/>
        <v>0</v>
      </c>
      <c r="FA576" s="69">
        <f t="shared" si="1251"/>
        <v>0</v>
      </c>
      <c r="FB576" s="69">
        <f t="shared" si="1251"/>
        <v>0</v>
      </c>
      <c r="FC576" t="s">
        <v>1548</v>
      </c>
    </row>
    <row r="577" spans="1:159" x14ac:dyDescent="0.25">
      <c r="A577" s="2">
        <v>1.4</v>
      </c>
      <c r="B577" s="73" t="s">
        <v>1321</v>
      </c>
      <c r="C577" s="61" t="s">
        <v>147</v>
      </c>
      <c r="D577" s="62" t="s">
        <v>1237</v>
      </c>
      <c r="E577" s="63" t="s">
        <v>1237</v>
      </c>
      <c r="F577" s="2" t="s">
        <v>1315</v>
      </c>
      <c r="G577" s="61" t="s">
        <v>151</v>
      </c>
      <c r="H577" s="64" t="s">
        <v>163</v>
      </c>
      <c r="I577" s="61" t="s">
        <v>1175</v>
      </c>
      <c r="J577" s="65" t="s">
        <v>1139</v>
      </c>
      <c r="K577" s="75">
        <v>55.34</v>
      </c>
      <c r="L577" s="79">
        <v>66</v>
      </c>
      <c r="M577" s="57">
        <v>0.35</v>
      </c>
      <c r="N577" s="85">
        <v>0.53</v>
      </c>
      <c r="O577" s="64" t="s">
        <v>155</v>
      </c>
      <c r="P577" s="2" t="s">
        <v>173</v>
      </c>
      <c r="Q577" s="200">
        <f>VLOOKUP(P577,Contingencies!$A$2:$D$7,4,FALSE)</f>
        <v>0.125</v>
      </c>
      <c r="R577" s="53">
        <f t="shared" ref="R577:R640" si="1330">Q577*EO577</f>
        <v>116.76232255500001</v>
      </c>
      <c r="S577" s="67">
        <f t="shared" si="1231"/>
        <v>61.884030954150006</v>
      </c>
      <c r="T577" s="61"/>
      <c r="U577" s="2"/>
      <c r="V577" s="61">
        <v>8</v>
      </c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>
        <f t="shared" si="1232"/>
        <v>8</v>
      </c>
      <c r="AH577" s="51">
        <f t="shared" si="1239"/>
        <v>5.333333333333333E-2</v>
      </c>
      <c r="AI577" s="66">
        <f t="shared" si="1191"/>
        <v>0</v>
      </c>
      <c r="AJ577" s="66">
        <f t="shared" si="1192"/>
        <v>610.52194800000007</v>
      </c>
      <c r="AK577" s="66">
        <f t="shared" si="1193"/>
        <v>0</v>
      </c>
      <c r="AL577" s="66">
        <f t="shared" si="1194"/>
        <v>0</v>
      </c>
      <c r="AM577" s="66">
        <f t="shared" si="1195"/>
        <v>0</v>
      </c>
      <c r="AN577" s="66">
        <f t="shared" si="1196"/>
        <v>0</v>
      </c>
      <c r="AO577" s="66">
        <f t="shared" si="1197"/>
        <v>0</v>
      </c>
      <c r="AP577" s="66">
        <f t="shared" si="1198"/>
        <v>0</v>
      </c>
      <c r="AQ577" s="66">
        <f t="shared" si="1199"/>
        <v>0</v>
      </c>
      <c r="AR577" s="66">
        <f t="shared" si="1200"/>
        <v>0</v>
      </c>
      <c r="AS577" s="66">
        <f t="shared" si="1201"/>
        <v>0</v>
      </c>
      <c r="AT577" s="66">
        <f t="shared" si="1202"/>
        <v>0</v>
      </c>
      <c r="AU577" s="67">
        <f t="shared" si="1240"/>
        <v>610.52194800000007</v>
      </c>
      <c r="AV577" s="67">
        <f t="shared" si="1298"/>
        <v>323.57663244000003</v>
      </c>
      <c r="AW577" s="67">
        <f t="shared" si="1299"/>
        <v>934.09858044000009</v>
      </c>
      <c r="AX577" s="53" cm="1">
        <f t="array" aca="1" ref="AX577" ca="1">AU577*CELL("contents",$Q577)</f>
        <v>76.315243500000008</v>
      </c>
      <c r="AY577" s="53" cm="1">
        <f t="array" aca="1" ref="AY577" ca="1">AV577*CELL("contents",$Q577)</f>
        <v>40.447079055000003</v>
      </c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>
        <f t="shared" si="1241"/>
        <v>0</v>
      </c>
      <c r="BM577" s="51">
        <f t="shared" si="1242"/>
        <v>0</v>
      </c>
      <c r="BN577" s="66">
        <f t="shared" si="1203"/>
        <v>0</v>
      </c>
      <c r="BO577" s="66">
        <f t="shared" si="1204"/>
        <v>0</v>
      </c>
      <c r="BP577" s="66">
        <f t="shared" si="1205"/>
        <v>0</v>
      </c>
      <c r="BQ577" s="66">
        <f t="shared" si="1206"/>
        <v>0</v>
      </c>
      <c r="BR577" s="66">
        <f t="shared" si="1207"/>
        <v>0</v>
      </c>
      <c r="BS577" s="66">
        <f t="shared" si="1208"/>
        <v>0</v>
      </c>
      <c r="BT577" s="66">
        <f t="shared" si="1209"/>
        <v>0</v>
      </c>
      <c r="BU577" s="66">
        <f t="shared" si="1210"/>
        <v>0</v>
      </c>
      <c r="BV577" s="66">
        <f t="shared" si="1211"/>
        <v>0</v>
      </c>
      <c r="BW577" s="66">
        <f t="shared" si="1212"/>
        <v>0</v>
      </c>
      <c r="BX577" s="66">
        <f t="shared" si="1213"/>
        <v>0</v>
      </c>
      <c r="BY577" s="66">
        <f t="shared" si="1214"/>
        <v>0</v>
      </c>
      <c r="BZ577" s="67">
        <f t="shared" si="1243"/>
        <v>0</v>
      </c>
      <c r="CA577" s="67">
        <f t="shared" si="1300"/>
        <v>0</v>
      </c>
      <c r="CB577" s="67">
        <f t="shared" si="1301"/>
        <v>0</v>
      </c>
      <c r="CC577" s="53" cm="1">
        <f t="array" aca="1" ref="CC577" ca="1">BZ577*CELL("contents",$Q577)</f>
        <v>0</v>
      </c>
      <c r="CD577" s="53" cm="1">
        <f t="array" aca="1" ref="CD577" ca="1">CA577*CELL("contents",$Q577)</f>
        <v>0</v>
      </c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>
        <f t="shared" si="1244"/>
        <v>0</v>
      </c>
      <c r="CR577" s="51">
        <f t="shared" si="1245"/>
        <v>0</v>
      </c>
      <c r="CS577" s="66">
        <f t="shared" si="1259"/>
        <v>0</v>
      </c>
      <c r="CT577" s="66">
        <f t="shared" si="1262"/>
        <v>0</v>
      </c>
      <c r="CU577" s="66">
        <f t="shared" si="1263"/>
        <v>0</v>
      </c>
      <c r="CV577" s="66">
        <f t="shared" si="1264"/>
        <v>0</v>
      </c>
      <c r="CW577" s="66">
        <f t="shared" si="1265"/>
        <v>0</v>
      </c>
      <c r="CX577" s="66">
        <f t="shared" si="1266"/>
        <v>0</v>
      </c>
      <c r="CY577" s="66">
        <f t="shared" si="1267"/>
        <v>0</v>
      </c>
      <c r="CZ577" s="66">
        <f t="shared" si="1268"/>
        <v>0</v>
      </c>
      <c r="DA577" s="66">
        <f t="shared" si="1269"/>
        <v>0</v>
      </c>
      <c r="DB577" s="66">
        <f t="shared" si="1270"/>
        <v>0</v>
      </c>
      <c r="DC577" s="66">
        <f t="shared" si="1271"/>
        <v>0</v>
      </c>
      <c r="DD577" s="66">
        <f t="shared" si="1272"/>
        <v>0</v>
      </c>
      <c r="DE577" s="67">
        <f t="shared" si="1246"/>
        <v>0</v>
      </c>
      <c r="DF577" s="67">
        <f t="shared" si="1302"/>
        <v>0</v>
      </c>
      <c r="DG577" s="67">
        <f t="shared" si="1303"/>
        <v>0</v>
      </c>
      <c r="DH577" s="53" cm="1">
        <f t="array" aca="1" ref="DH577" ca="1">DE577*CELL("contents",$Q577)</f>
        <v>0</v>
      </c>
      <c r="DI577" s="53" cm="1">
        <f t="array" aca="1" ref="DI577" ca="1">DF577*CELL("contents",$Q577)</f>
        <v>0</v>
      </c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>
        <f t="shared" si="1247"/>
        <v>0</v>
      </c>
      <c r="DW577" s="51">
        <f t="shared" si="1248"/>
        <v>0</v>
      </c>
      <c r="DX577" s="66">
        <f t="shared" si="1215"/>
        <v>0</v>
      </c>
      <c r="DY577" s="66">
        <f t="shared" si="1216"/>
        <v>0</v>
      </c>
      <c r="DZ577" s="66">
        <f t="shared" si="1217"/>
        <v>0</v>
      </c>
      <c r="EA577" s="66">
        <f t="shared" si="1218"/>
        <v>0</v>
      </c>
      <c r="EB577" s="66">
        <f t="shared" si="1219"/>
        <v>0</v>
      </c>
      <c r="EC577" s="66">
        <f t="shared" si="1220"/>
        <v>0</v>
      </c>
      <c r="ED577" s="66">
        <f t="shared" si="1221"/>
        <v>0</v>
      </c>
      <c r="EE577" s="66">
        <f t="shared" si="1222"/>
        <v>0</v>
      </c>
      <c r="EF577" s="66">
        <f t="shared" si="1223"/>
        <v>0</v>
      </c>
      <c r="EG577" s="66">
        <f t="shared" si="1224"/>
        <v>0</v>
      </c>
      <c r="EH577" s="66">
        <f t="shared" si="1225"/>
        <v>0</v>
      </c>
      <c r="EI577" s="66">
        <f t="shared" si="1226"/>
        <v>0</v>
      </c>
      <c r="EJ577" s="67">
        <f t="shared" si="1249"/>
        <v>0</v>
      </c>
      <c r="EK577" s="67">
        <f t="shared" si="1304"/>
        <v>0</v>
      </c>
      <c r="EL577" s="67">
        <f t="shared" si="1305"/>
        <v>0</v>
      </c>
      <c r="EM577" s="53" cm="1">
        <f t="array" aca="1" ref="EM577" ca="1">EJ577*CELL("contents",$Q577)</f>
        <v>0</v>
      </c>
      <c r="EN577" s="53" cm="1">
        <f t="array" aca="1" ref="EN577" ca="1">EK577*CELL("contents",$Q577)</f>
        <v>0</v>
      </c>
      <c r="EO577" s="68">
        <f t="shared" si="1260"/>
        <v>934.09858044000009</v>
      </c>
      <c r="EP577" s="2">
        <v>1</v>
      </c>
      <c r="EQ577" s="2">
        <f t="shared" ref="EQ577:ET577" si="1331">EP577*1.0215</f>
        <v>1.0215000000000001</v>
      </c>
      <c r="ER577" s="2">
        <f t="shared" si="1331"/>
        <v>1.0434622500000001</v>
      </c>
      <c r="ES577" s="2">
        <f t="shared" si="1331"/>
        <v>1.0658966883750003</v>
      </c>
      <c r="ET577" s="2">
        <f t="shared" si="1331"/>
        <v>1.0888134671750629</v>
      </c>
      <c r="EU577" s="69">
        <f t="shared" si="1228"/>
        <v>452.23848000000004</v>
      </c>
      <c r="EV577" s="69">
        <f t="shared" si="1309"/>
        <v>0</v>
      </c>
      <c r="EW577" s="69">
        <f t="shared" si="1229"/>
        <v>0</v>
      </c>
      <c r="EX577" s="69">
        <f t="shared" si="1230"/>
        <v>0</v>
      </c>
      <c r="EY577" s="69">
        <f t="shared" si="1251"/>
        <v>158.283468</v>
      </c>
      <c r="EZ577" s="69">
        <f t="shared" si="1251"/>
        <v>0</v>
      </c>
      <c r="FA577" s="69">
        <f t="shared" si="1251"/>
        <v>0</v>
      </c>
      <c r="FB577" s="69">
        <f t="shared" si="1251"/>
        <v>0</v>
      </c>
      <c r="FC577" t="s">
        <v>1548</v>
      </c>
    </row>
    <row r="578" spans="1:159" ht="25.5" x14ac:dyDescent="0.25">
      <c r="A578" s="2">
        <v>1.4</v>
      </c>
      <c r="B578" s="73" t="s">
        <v>1322</v>
      </c>
      <c r="C578" s="61" t="s">
        <v>147</v>
      </c>
      <c r="D578" s="62" t="s">
        <v>1323</v>
      </c>
      <c r="E578" s="63" t="s">
        <v>1324</v>
      </c>
      <c r="F578" s="2" t="s">
        <v>1315</v>
      </c>
      <c r="G578" s="61" t="s">
        <v>151</v>
      </c>
      <c r="H578" s="64" t="s">
        <v>163</v>
      </c>
      <c r="I578" s="61" t="s">
        <v>1175</v>
      </c>
      <c r="J578" s="65" t="s">
        <v>154</v>
      </c>
      <c r="K578" s="75">
        <v>55.34</v>
      </c>
      <c r="L578" s="79">
        <v>66</v>
      </c>
      <c r="M578" s="57">
        <v>0.35</v>
      </c>
      <c r="N578" s="85">
        <v>0.53</v>
      </c>
      <c r="O578" s="64" t="s">
        <v>155</v>
      </c>
      <c r="P578" s="2" t="s">
        <v>352</v>
      </c>
      <c r="Q578" s="200">
        <f>VLOOKUP(P578,Contingencies!$A$2:$D$7,4,FALSE)</f>
        <v>0.2</v>
      </c>
      <c r="R578" s="53">
        <f t="shared" si="1330"/>
        <v>373.63943217600007</v>
      </c>
      <c r="S578" s="67">
        <f t="shared" si="1231"/>
        <v>198.02889905328004</v>
      </c>
      <c r="T578" s="61"/>
      <c r="U578" s="2"/>
      <c r="V578" s="61">
        <v>8</v>
      </c>
      <c r="W578" s="61">
        <v>8</v>
      </c>
      <c r="X578" s="2"/>
      <c r="Y578" s="2"/>
      <c r="Z578" s="2"/>
      <c r="AA578" s="2"/>
      <c r="AB578" s="2"/>
      <c r="AC578" s="2"/>
      <c r="AD578" s="2"/>
      <c r="AE578" s="2"/>
      <c r="AF578" s="2"/>
      <c r="AG578" s="2">
        <f t="shared" si="1232"/>
        <v>16</v>
      </c>
      <c r="AH578" s="51">
        <f t="shared" si="1239"/>
        <v>0.10666666666666666</v>
      </c>
      <c r="AI578" s="66">
        <f t="shared" ref="AI578:AI641" si="1332">IF($G578="Labor Hours",U578*$K578*(1+$M578)*$EQ578,U578)</f>
        <v>0</v>
      </c>
      <c r="AJ578" s="66">
        <f t="shared" ref="AJ578:AJ641" si="1333">IF($G578="Labor Hours",V578*$K578*(1+$M578)*$EQ578,V578)</f>
        <v>610.52194800000007</v>
      </c>
      <c r="AK578" s="66">
        <f t="shared" ref="AK578:AK641" si="1334">IF($G578="Labor Hours",W578*$K578*(1+$M578)*$EQ578,W578)</f>
        <v>610.52194800000007</v>
      </c>
      <c r="AL578" s="66">
        <f t="shared" ref="AL578:AL641" si="1335">IF($G578="Labor Hours",X578*$K578*(1+$M578)*$EQ578,X578)</f>
        <v>0</v>
      </c>
      <c r="AM578" s="66">
        <f t="shared" ref="AM578:AM641" si="1336">IF($G578="Labor Hours",Y578*$K578*(1+$M578)*$EQ578,Y578)</f>
        <v>0</v>
      </c>
      <c r="AN578" s="66">
        <f t="shared" ref="AN578:AN641" si="1337">IF($G578="Labor Hours",Z578*$K578*(1+$M578)*$EQ578,Z578)</f>
        <v>0</v>
      </c>
      <c r="AO578" s="66">
        <f t="shared" ref="AO578:AO641" si="1338">IF($G578="Labor Hours",AA578*$K578*(1+$M578)*$EQ578,AA578)</f>
        <v>0</v>
      </c>
      <c r="AP578" s="66">
        <f t="shared" ref="AP578:AP641" si="1339">IF($G578="Labor Hours",AB578*$K578*(1+$M578)*$EQ578,AB578)</f>
        <v>0</v>
      </c>
      <c r="AQ578" s="66">
        <f t="shared" ref="AQ578:AQ641" si="1340">IF($G578="Labor Hours",AC578*$K578*(1+$M578)*$EQ578,AC578)</f>
        <v>0</v>
      </c>
      <c r="AR578" s="66">
        <f t="shared" ref="AR578:AR641" si="1341">IF($G578="Labor Hours",AD578*$K578*(1+$M578)*$EQ578,AD578)</f>
        <v>0</v>
      </c>
      <c r="AS578" s="66">
        <f t="shared" ref="AS578:AS641" si="1342">IF($G578="Labor Hours",AE578*$K578*(1+$M578)*$EQ578,AE578)</f>
        <v>0</v>
      </c>
      <c r="AT578" s="66">
        <f t="shared" ref="AT578:AT641" si="1343">IF($G578="Labor Hours",AF578*$K578*(1+$M578)*$EQ578,AF578)</f>
        <v>0</v>
      </c>
      <c r="AU578" s="67">
        <f t="shared" si="1240"/>
        <v>1221.0438960000001</v>
      </c>
      <c r="AV578" s="67">
        <f t="shared" si="1298"/>
        <v>647.15326488000005</v>
      </c>
      <c r="AW578" s="67">
        <f t="shared" si="1299"/>
        <v>1868.1971608800002</v>
      </c>
      <c r="AX578" s="53" cm="1">
        <f t="array" aca="1" ref="AX578" ca="1">AU578*CELL("contents",$Q578)</f>
        <v>244.20877920000004</v>
      </c>
      <c r="AY578" s="53" cm="1">
        <f t="array" aca="1" ref="AY578" ca="1">AV578*CELL("contents",$Q578)</f>
        <v>129.430652976</v>
      </c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>
        <f t="shared" si="1241"/>
        <v>0</v>
      </c>
      <c r="BM578" s="51">
        <f t="shared" si="1242"/>
        <v>0</v>
      </c>
      <c r="BN578" s="66">
        <f t="shared" ref="BN578:BN641" si="1344">IF($G578="Labor Hours",AZ578*$K578*(1+$M578)*$ER578,AZ578)</f>
        <v>0</v>
      </c>
      <c r="BO578" s="66">
        <f t="shared" ref="BO578:BO641" si="1345">IF($G578="Labor Hours",BA578*$K578*(1+$M578)*$ER578,BA578)</f>
        <v>0</v>
      </c>
      <c r="BP578" s="66">
        <f t="shared" ref="BP578:BP641" si="1346">IF($G578="Labor Hours",BB578*$K578*(1+$M578)*$ER578,BB578)</f>
        <v>0</v>
      </c>
      <c r="BQ578" s="66">
        <f t="shared" ref="BQ578:BQ641" si="1347">IF($G578="Labor Hours",BC578*$K578*(1+$M578)*$ER578,BC578)</f>
        <v>0</v>
      </c>
      <c r="BR578" s="66">
        <f t="shared" ref="BR578:BR641" si="1348">IF($G578="Labor Hours",BD578*$K578*(1+$M578)*$ER578,BD578)</f>
        <v>0</v>
      </c>
      <c r="BS578" s="66">
        <f t="shared" ref="BS578:BS641" si="1349">IF($G578="Labor Hours",BE578*$K578*(1+$M578)*$ER578,BE578)</f>
        <v>0</v>
      </c>
      <c r="BT578" s="66">
        <f t="shared" ref="BT578:BT641" si="1350">IF($G578="Labor Hours",BF578*$K578*(1+$M578)*$ER578,BF578)</f>
        <v>0</v>
      </c>
      <c r="BU578" s="66">
        <f t="shared" ref="BU578:BU641" si="1351">IF($G578="Labor Hours",BG578*$K578*(1+$M578)*$ER578,BG578)</f>
        <v>0</v>
      </c>
      <c r="BV578" s="66">
        <f t="shared" ref="BV578:BV641" si="1352">IF($G578="Labor Hours",BH578*$K578*(1+$M578)*$ER578,BH578)</f>
        <v>0</v>
      </c>
      <c r="BW578" s="66">
        <f t="shared" ref="BW578:BW641" si="1353">IF($G578="Labor Hours",BI578*$K578*(1+$M578)*$ER578,BI578)</f>
        <v>0</v>
      </c>
      <c r="BX578" s="66">
        <f t="shared" ref="BX578:BX641" si="1354">IF($G578="Labor Hours",BJ578*$K578*(1+$M578)*$ER578,BJ578)</f>
        <v>0</v>
      </c>
      <c r="BY578" s="66">
        <f t="shared" ref="BY578:BY641" si="1355">IF($G578="Labor Hours",BK578*$K578*(1+$M578)*$ER578,BK578)</f>
        <v>0</v>
      </c>
      <c r="BZ578" s="67">
        <f t="shared" si="1243"/>
        <v>0</v>
      </c>
      <c r="CA578" s="67">
        <f t="shared" si="1300"/>
        <v>0</v>
      </c>
      <c r="CB578" s="67">
        <f t="shared" si="1301"/>
        <v>0</v>
      </c>
      <c r="CC578" s="53" cm="1">
        <f t="array" aca="1" ref="CC578" ca="1">BZ578*CELL("contents",$Q578)</f>
        <v>0</v>
      </c>
      <c r="CD578" s="53" cm="1">
        <f t="array" aca="1" ref="CD578" ca="1">CA578*CELL("contents",$Q578)</f>
        <v>0</v>
      </c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>
        <f t="shared" si="1244"/>
        <v>0</v>
      </c>
      <c r="CR578" s="51">
        <f t="shared" si="1245"/>
        <v>0</v>
      </c>
      <c r="CS578" s="66">
        <f t="shared" si="1259"/>
        <v>0</v>
      </c>
      <c r="CT578" s="66">
        <f t="shared" si="1262"/>
        <v>0</v>
      </c>
      <c r="CU578" s="66">
        <f t="shared" si="1263"/>
        <v>0</v>
      </c>
      <c r="CV578" s="66">
        <f t="shared" si="1264"/>
        <v>0</v>
      </c>
      <c r="CW578" s="66">
        <f t="shared" si="1265"/>
        <v>0</v>
      </c>
      <c r="CX578" s="66">
        <f t="shared" si="1266"/>
        <v>0</v>
      </c>
      <c r="CY578" s="66">
        <f t="shared" si="1267"/>
        <v>0</v>
      </c>
      <c r="CZ578" s="66">
        <f t="shared" si="1268"/>
        <v>0</v>
      </c>
      <c r="DA578" s="66">
        <f t="shared" si="1269"/>
        <v>0</v>
      </c>
      <c r="DB578" s="66">
        <f t="shared" si="1270"/>
        <v>0</v>
      </c>
      <c r="DC578" s="66">
        <f t="shared" si="1271"/>
        <v>0</v>
      </c>
      <c r="DD578" s="66">
        <f t="shared" si="1272"/>
        <v>0</v>
      </c>
      <c r="DE578" s="67">
        <f t="shared" si="1246"/>
        <v>0</v>
      </c>
      <c r="DF578" s="67">
        <f t="shared" si="1302"/>
        <v>0</v>
      </c>
      <c r="DG578" s="67">
        <f t="shared" si="1303"/>
        <v>0</v>
      </c>
      <c r="DH578" s="53" cm="1">
        <f t="array" aca="1" ref="DH578" ca="1">DE578*CELL("contents",$Q578)</f>
        <v>0</v>
      </c>
      <c r="DI578" s="53" cm="1">
        <f t="array" aca="1" ref="DI578" ca="1">DF578*CELL("contents",$Q578)</f>
        <v>0</v>
      </c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>
        <f t="shared" si="1247"/>
        <v>0</v>
      </c>
      <c r="DW578" s="51">
        <f t="shared" si="1248"/>
        <v>0</v>
      </c>
      <c r="DX578" s="66">
        <f t="shared" ref="DX578:DX641" si="1356">IF($G578="Labor Hours",DJ578*$K578*(1+$M578)*$ET578,DJ578)</f>
        <v>0</v>
      </c>
      <c r="DY578" s="66">
        <f t="shared" ref="DY578:DY641" si="1357">IF($G578="Labor Hours",DK578*$K578*(1+$M578)*$ET578,DK578)</f>
        <v>0</v>
      </c>
      <c r="DZ578" s="66">
        <f t="shared" ref="DZ578:DZ641" si="1358">IF($G578="Labor Hours",DL578*$K578*(1+$M578)*$ET578,DL578)</f>
        <v>0</v>
      </c>
      <c r="EA578" s="66">
        <f t="shared" ref="EA578:EA641" si="1359">IF($G578="Labor Hours",DM578*$K578*(1+$M578)*$ET578,DM578)</f>
        <v>0</v>
      </c>
      <c r="EB578" s="66">
        <f t="shared" ref="EB578:EB641" si="1360">IF($G578="Labor Hours",DN578*$K578*(1+$M578)*$ET578,DN578)</f>
        <v>0</v>
      </c>
      <c r="EC578" s="66">
        <f t="shared" ref="EC578:EC641" si="1361">IF($G578="Labor Hours",DO578*$K578*(1+$M578)*$ET578,DO578)</f>
        <v>0</v>
      </c>
      <c r="ED578" s="66">
        <f t="shared" ref="ED578:ED641" si="1362">IF($G578="Labor Hours",DP578*$K578*(1+$M578)*$ET578,DP578)</f>
        <v>0</v>
      </c>
      <c r="EE578" s="66">
        <f t="shared" ref="EE578:EE641" si="1363">IF($G578="Labor Hours",DQ578*$K578*(1+$M578)*$ET578,DQ578)</f>
        <v>0</v>
      </c>
      <c r="EF578" s="66">
        <f t="shared" ref="EF578:EF641" si="1364">IF($G578="Labor Hours",DR578*$K578*(1+$M578)*$ET578,DR578)</f>
        <v>0</v>
      </c>
      <c r="EG578" s="66">
        <f t="shared" ref="EG578:EG641" si="1365">IF($G578="Labor Hours",DS578*$K578*(1+$M578)*$ET578,DS578)</f>
        <v>0</v>
      </c>
      <c r="EH578" s="66">
        <f t="shared" ref="EH578:EH641" si="1366">IF($G578="Labor Hours",DT578*$K578*(1+$M578)*$ET578,DT578)</f>
        <v>0</v>
      </c>
      <c r="EI578" s="66">
        <f t="shared" ref="EI578:EI641" si="1367">IF($G578="Labor Hours",DU578*$K578*(1+$M578)*$ET578,DU578)</f>
        <v>0</v>
      </c>
      <c r="EJ578" s="67">
        <f t="shared" si="1249"/>
        <v>0</v>
      </c>
      <c r="EK578" s="67">
        <f t="shared" si="1304"/>
        <v>0</v>
      </c>
      <c r="EL578" s="67">
        <f t="shared" si="1305"/>
        <v>0</v>
      </c>
      <c r="EM578" s="53" cm="1">
        <f t="array" aca="1" ref="EM578" ca="1">EJ578*CELL("contents",$Q578)</f>
        <v>0</v>
      </c>
      <c r="EN578" s="53" cm="1">
        <f t="array" aca="1" ref="EN578" ca="1">EK578*CELL("contents",$Q578)</f>
        <v>0</v>
      </c>
      <c r="EO578" s="68">
        <f t="shared" si="1260"/>
        <v>1868.1971608800002</v>
      </c>
      <c r="EP578" s="2">
        <v>1</v>
      </c>
      <c r="EQ578" s="2">
        <f t="shared" ref="EQ578:ET578" si="1368">EP578*1.0215</f>
        <v>1.0215000000000001</v>
      </c>
      <c r="ER578" s="2">
        <f t="shared" si="1368"/>
        <v>1.0434622500000001</v>
      </c>
      <c r="ES578" s="2">
        <f t="shared" si="1368"/>
        <v>1.0658966883750003</v>
      </c>
      <c r="ET578" s="2">
        <f t="shared" si="1368"/>
        <v>1.0888134671750629</v>
      </c>
      <c r="EU578" s="69">
        <f t="shared" ref="EU578:EU641" si="1369">IF($G578="Labor Hours",$K578*$AG578*EQ578,0)</f>
        <v>904.47696000000008</v>
      </c>
      <c r="EV578" s="69">
        <f t="shared" si="1309"/>
        <v>0</v>
      </c>
      <c r="EW578" s="69">
        <f t="shared" ref="EW578:EW641" si="1370">IF($G578="Labor Hours",$K578*$CQ578*ES578,0)</f>
        <v>0</v>
      </c>
      <c r="EX578" s="69">
        <f t="shared" ref="EX578:EX641" si="1371">IF($G578="Labor Hours",$K578*$DV578*ET578,0)</f>
        <v>0</v>
      </c>
      <c r="EY578" s="69">
        <f t="shared" si="1251"/>
        <v>316.566936</v>
      </c>
      <c r="EZ578" s="69">
        <f t="shared" si="1251"/>
        <v>0</v>
      </c>
      <c r="FA578" s="69">
        <f t="shared" si="1251"/>
        <v>0</v>
      </c>
      <c r="FB578" s="69">
        <f t="shared" si="1251"/>
        <v>0</v>
      </c>
      <c r="FC578" t="s">
        <v>1548</v>
      </c>
    </row>
    <row r="579" spans="1:159" ht="25.5" x14ac:dyDescent="0.25">
      <c r="A579" s="2">
        <v>1.4</v>
      </c>
      <c r="B579" s="73" t="s">
        <v>1322</v>
      </c>
      <c r="C579" s="61" t="s">
        <v>147</v>
      </c>
      <c r="D579" s="62" t="s">
        <v>1323</v>
      </c>
      <c r="E579" s="63" t="s">
        <v>1325</v>
      </c>
      <c r="F579" s="2"/>
      <c r="G579" s="61" t="s">
        <v>267</v>
      </c>
      <c r="H579" s="64" t="s">
        <v>267</v>
      </c>
      <c r="I579" s="61"/>
      <c r="J579" s="65" t="s">
        <v>154</v>
      </c>
      <c r="K579" s="75"/>
      <c r="L579" s="80">
        <v>1</v>
      </c>
      <c r="M579" s="57">
        <v>0</v>
      </c>
      <c r="N579" s="85">
        <v>0.53</v>
      </c>
      <c r="O579" s="64" t="s">
        <v>155</v>
      </c>
      <c r="P579" s="2" t="s">
        <v>356</v>
      </c>
      <c r="Q579" s="200">
        <f>VLOOKUP(P579,Contingencies!$A$2:$D$7,4,FALSE)</f>
        <v>0.35</v>
      </c>
      <c r="R579" s="53">
        <f t="shared" si="1330"/>
        <v>535.5</v>
      </c>
      <c r="S579" s="67">
        <f t="shared" ref="S579:S642" si="1372">IF($H579="CapEx",0,R579*N579)</f>
        <v>283.815</v>
      </c>
      <c r="T579" s="61"/>
      <c r="U579" s="2"/>
      <c r="V579" s="61">
        <v>1000</v>
      </c>
      <c r="W579" s="61"/>
      <c r="X579" s="2"/>
      <c r="Y579" s="2"/>
      <c r="Z579" s="2"/>
      <c r="AA579" s="2"/>
      <c r="AB579" s="2"/>
      <c r="AC579" s="2"/>
      <c r="AD579" s="2"/>
      <c r="AE579" s="2"/>
      <c r="AF579" s="2"/>
      <c r="AG579" s="2">
        <f t="shared" ref="AG579:AG642" si="1373">IF(G579="Labor Hours",SUM(U579:AF579),0)</f>
        <v>0</v>
      </c>
      <c r="AH579" s="51">
        <f t="shared" si="1239"/>
        <v>0</v>
      </c>
      <c r="AI579" s="66">
        <f t="shared" si="1332"/>
        <v>0</v>
      </c>
      <c r="AJ579" s="66">
        <f t="shared" si="1333"/>
        <v>1000</v>
      </c>
      <c r="AK579" s="66">
        <f t="shared" si="1334"/>
        <v>0</v>
      </c>
      <c r="AL579" s="66">
        <f t="shared" si="1335"/>
        <v>0</v>
      </c>
      <c r="AM579" s="66">
        <f t="shared" si="1336"/>
        <v>0</v>
      </c>
      <c r="AN579" s="66">
        <f t="shared" si="1337"/>
        <v>0</v>
      </c>
      <c r="AO579" s="66">
        <f t="shared" si="1338"/>
        <v>0</v>
      </c>
      <c r="AP579" s="66">
        <f t="shared" si="1339"/>
        <v>0</v>
      </c>
      <c r="AQ579" s="66">
        <f t="shared" si="1340"/>
        <v>0</v>
      </c>
      <c r="AR579" s="66">
        <f t="shared" si="1341"/>
        <v>0</v>
      </c>
      <c r="AS579" s="66">
        <f t="shared" si="1342"/>
        <v>0</v>
      </c>
      <c r="AT579" s="66">
        <f t="shared" si="1343"/>
        <v>0</v>
      </c>
      <c r="AU579" s="67">
        <f t="shared" si="1240"/>
        <v>1000</v>
      </c>
      <c r="AV579" s="67">
        <f t="shared" si="1298"/>
        <v>530</v>
      </c>
      <c r="AW579" s="67">
        <f t="shared" si="1299"/>
        <v>1530</v>
      </c>
      <c r="AX579" s="53" cm="1">
        <f t="array" aca="1" ref="AX579" ca="1">AU579*CELL("contents",$Q579)</f>
        <v>350</v>
      </c>
      <c r="AY579" s="53" cm="1">
        <f t="array" aca="1" ref="AY579" ca="1">AV579*CELL("contents",$Q579)</f>
        <v>185.5</v>
      </c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>
        <f t="shared" si="1241"/>
        <v>0</v>
      </c>
      <c r="BM579" s="51">
        <f t="shared" si="1242"/>
        <v>0</v>
      </c>
      <c r="BN579" s="66">
        <f t="shared" si="1344"/>
        <v>0</v>
      </c>
      <c r="BO579" s="66">
        <f t="shared" si="1345"/>
        <v>0</v>
      </c>
      <c r="BP579" s="66">
        <f t="shared" si="1346"/>
        <v>0</v>
      </c>
      <c r="BQ579" s="66">
        <f t="shared" si="1347"/>
        <v>0</v>
      </c>
      <c r="BR579" s="66">
        <f t="shared" si="1348"/>
        <v>0</v>
      </c>
      <c r="BS579" s="66">
        <f t="shared" si="1349"/>
        <v>0</v>
      </c>
      <c r="BT579" s="66">
        <f t="shared" si="1350"/>
        <v>0</v>
      </c>
      <c r="BU579" s="66">
        <f t="shared" si="1351"/>
        <v>0</v>
      </c>
      <c r="BV579" s="66">
        <f t="shared" si="1352"/>
        <v>0</v>
      </c>
      <c r="BW579" s="66">
        <f t="shared" si="1353"/>
        <v>0</v>
      </c>
      <c r="BX579" s="66">
        <f t="shared" si="1354"/>
        <v>0</v>
      </c>
      <c r="BY579" s="66">
        <f t="shared" si="1355"/>
        <v>0</v>
      </c>
      <c r="BZ579" s="67">
        <f t="shared" si="1243"/>
        <v>0</v>
      </c>
      <c r="CA579" s="67">
        <f t="shared" si="1300"/>
        <v>0</v>
      </c>
      <c r="CB579" s="67">
        <f t="shared" si="1301"/>
        <v>0</v>
      </c>
      <c r="CC579" s="53" cm="1">
        <f t="array" aca="1" ref="CC579" ca="1">BZ579*CELL("contents",$Q579)</f>
        <v>0</v>
      </c>
      <c r="CD579" s="53" cm="1">
        <f t="array" aca="1" ref="CD579" ca="1">CA579*CELL("contents",$Q579)</f>
        <v>0</v>
      </c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>
        <f t="shared" si="1244"/>
        <v>0</v>
      </c>
      <c r="CR579" s="51">
        <f t="shared" si="1245"/>
        <v>0</v>
      </c>
      <c r="CS579" s="66">
        <f t="shared" si="1259"/>
        <v>0</v>
      </c>
      <c r="CT579" s="66">
        <f t="shared" si="1262"/>
        <v>0</v>
      </c>
      <c r="CU579" s="66">
        <f t="shared" si="1263"/>
        <v>0</v>
      </c>
      <c r="CV579" s="66">
        <f t="shared" si="1264"/>
        <v>0</v>
      </c>
      <c r="CW579" s="66">
        <f t="shared" si="1265"/>
        <v>0</v>
      </c>
      <c r="CX579" s="66">
        <f t="shared" si="1266"/>
        <v>0</v>
      </c>
      <c r="CY579" s="66">
        <f t="shared" si="1267"/>
        <v>0</v>
      </c>
      <c r="CZ579" s="66">
        <f t="shared" si="1268"/>
        <v>0</v>
      </c>
      <c r="DA579" s="66">
        <f t="shared" si="1269"/>
        <v>0</v>
      </c>
      <c r="DB579" s="66">
        <f t="shared" si="1270"/>
        <v>0</v>
      </c>
      <c r="DC579" s="66">
        <f t="shared" si="1271"/>
        <v>0</v>
      </c>
      <c r="DD579" s="66">
        <f t="shared" si="1272"/>
        <v>0</v>
      </c>
      <c r="DE579" s="67">
        <f t="shared" si="1246"/>
        <v>0</v>
      </c>
      <c r="DF579" s="67">
        <f t="shared" si="1302"/>
        <v>0</v>
      </c>
      <c r="DG579" s="67">
        <f t="shared" si="1303"/>
        <v>0</v>
      </c>
      <c r="DH579" s="53" cm="1">
        <f t="array" aca="1" ref="DH579" ca="1">DE579*CELL("contents",$Q579)</f>
        <v>0</v>
      </c>
      <c r="DI579" s="53" cm="1">
        <f t="array" aca="1" ref="DI579" ca="1">DF579*CELL("contents",$Q579)</f>
        <v>0</v>
      </c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>
        <f t="shared" si="1247"/>
        <v>0</v>
      </c>
      <c r="DW579" s="51">
        <f t="shared" si="1248"/>
        <v>0</v>
      </c>
      <c r="DX579" s="66">
        <f t="shared" si="1356"/>
        <v>0</v>
      </c>
      <c r="DY579" s="66">
        <f t="shared" si="1357"/>
        <v>0</v>
      </c>
      <c r="DZ579" s="66">
        <f t="shared" si="1358"/>
        <v>0</v>
      </c>
      <c r="EA579" s="66">
        <f t="shared" si="1359"/>
        <v>0</v>
      </c>
      <c r="EB579" s="66">
        <f t="shared" si="1360"/>
        <v>0</v>
      </c>
      <c r="EC579" s="66">
        <f t="shared" si="1361"/>
        <v>0</v>
      </c>
      <c r="ED579" s="66">
        <f t="shared" si="1362"/>
        <v>0</v>
      </c>
      <c r="EE579" s="66">
        <f t="shared" si="1363"/>
        <v>0</v>
      </c>
      <c r="EF579" s="66">
        <f t="shared" si="1364"/>
        <v>0</v>
      </c>
      <c r="EG579" s="66">
        <f t="shared" si="1365"/>
        <v>0</v>
      </c>
      <c r="EH579" s="66">
        <f t="shared" si="1366"/>
        <v>0</v>
      </c>
      <c r="EI579" s="66">
        <f t="shared" si="1367"/>
        <v>0</v>
      </c>
      <c r="EJ579" s="67">
        <f t="shared" si="1249"/>
        <v>0</v>
      </c>
      <c r="EK579" s="67">
        <f t="shared" si="1304"/>
        <v>0</v>
      </c>
      <c r="EL579" s="67">
        <f t="shared" si="1305"/>
        <v>0</v>
      </c>
      <c r="EM579" s="53" cm="1">
        <f t="array" aca="1" ref="EM579" ca="1">EJ579*CELL("contents",$Q579)</f>
        <v>0</v>
      </c>
      <c r="EN579" s="53" cm="1">
        <f t="array" aca="1" ref="EN579" ca="1">EK579*CELL("contents",$Q579)</f>
        <v>0</v>
      </c>
      <c r="EO579" s="68">
        <f t="shared" si="1260"/>
        <v>1530</v>
      </c>
      <c r="EP579" s="2">
        <v>1</v>
      </c>
      <c r="EQ579" s="2">
        <f t="shared" ref="EQ579:ET579" si="1374">EP579*1.0215</f>
        <v>1.0215000000000001</v>
      </c>
      <c r="ER579" s="2">
        <f t="shared" si="1374"/>
        <v>1.0434622500000001</v>
      </c>
      <c r="ES579" s="2">
        <f t="shared" si="1374"/>
        <v>1.0658966883750003</v>
      </c>
      <c r="ET579" s="2">
        <f t="shared" si="1374"/>
        <v>1.0888134671750629</v>
      </c>
      <c r="EU579" s="69">
        <f t="shared" si="1369"/>
        <v>0</v>
      </c>
      <c r="EV579" s="69">
        <f t="shared" si="1309"/>
        <v>0</v>
      </c>
      <c r="EW579" s="69">
        <f t="shared" si="1370"/>
        <v>0</v>
      </c>
      <c r="EX579" s="69">
        <f t="shared" si="1371"/>
        <v>0</v>
      </c>
      <c r="EY579" s="69">
        <f t="shared" si="1251"/>
        <v>0</v>
      </c>
      <c r="EZ579" s="69">
        <f t="shared" si="1251"/>
        <v>0</v>
      </c>
      <c r="FA579" s="69">
        <f t="shared" si="1251"/>
        <v>0</v>
      </c>
      <c r="FB579" s="69">
        <f t="shared" si="1251"/>
        <v>0</v>
      </c>
      <c r="FC579" t="s">
        <v>1548</v>
      </c>
    </row>
    <row r="580" spans="1:159" x14ac:dyDescent="0.25">
      <c r="A580" s="2">
        <v>1.4</v>
      </c>
      <c r="B580" s="73" t="s">
        <v>1326</v>
      </c>
      <c r="C580" s="61" t="s">
        <v>147</v>
      </c>
      <c r="D580" s="62" t="s">
        <v>1327</v>
      </c>
      <c r="E580" s="63" t="s">
        <v>1327</v>
      </c>
      <c r="F580" s="2" t="s">
        <v>1315</v>
      </c>
      <c r="G580" s="61" t="s">
        <v>151</v>
      </c>
      <c r="H580" s="64" t="s">
        <v>163</v>
      </c>
      <c r="I580" s="61" t="s">
        <v>1175</v>
      </c>
      <c r="J580" s="65" t="s">
        <v>154</v>
      </c>
      <c r="K580" s="75">
        <v>55.34</v>
      </c>
      <c r="L580" s="79">
        <v>66</v>
      </c>
      <c r="M580" s="57">
        <v>0.35</v>
      </c>
      <c r="N580" s="85">
        <v>0.53</v>
      </c>
      <c r="O580" s="64" t="s">
        <v>155</v>
      </c>
      <c r="P580" s="2" t="s">
        <v>356</v>
      </c>
      <c r="Q580" s="200">
        <f>VLOOKUP(P580,Contingencies!$A$2:$D$7,4,FALSE)</f>
        <v>0.35</v>
      </c>
      <c r="R580" s="53">
        <f t="shared" si="1330"/>
        <v>980.80350946200019</v>
      </c>
      <c r="S580" s="67">
        <f t="shared" si="1372"/>
        <v>519.82586001486015</v>
      </c>
      <c r="T580" s="61"/>
      <c r="U580" s="61"/>
      <c r="V580" s="61"/>
      <c r="W580" s="61"/>
      <c r="X580" s="61"/>
      <c r="Y580" s="61">
        <v>24</v>
      </c>
      <c r="Z580" s="61"/>
      <c r="AA580" s="2"/>
      <c r="AB580" s="2"/>
      <c r="AC580" s="2"/>
      <c r="AD580" s="2"/>
      <c r="AE580" s="2"/>
      <c r="AF580" s="2"/>
      <c r="AG580" s="2">
        <f t="shared" si="1373"/>
        <v>24</v>
      </c>
      <c r="AH580" s="51">
        <f t="shared" si="1239"/>
        <v>0.16</v>
      </c>
      <c r="AI580" s="66">
        <f t="shared" si="1332"/>
        <v>0</v>
      </c>
      <c r="AJ580" s="66">
        <f t="shared" si="1333"/>
        <v>0</v>
      </c>
      <c r="AK580" s="66">
        <f t="shared" si="1334"/>
        <v>0</v>
      </c>
      <c r="AL580" s="66">
        <f t="shared" si="1335"/>
        <v>0</v>
      </c>
      <c r="AM580" s="66">
        <f t="shared" si="1336"/>
        <v>1831.5658440000004</v>
      </c>
      <c r="AN580" s="66">
        <f t="shared" si="1337"/>
        <v>0</v>
      </c>
      <c r="AO580" s="66">
        <f t="shared" si="1338"/>
        <v>0</v>
      </c>
      <c r="AP580" s="66">
        <f t="shared" si="1339"/>
        <v>0</v>
      </c>
      <c r="AQ580" s="66">
        <f t="shared" si="1340"/>
        <v>0</v>
      </c>
      <c r="AR580" s="66">
        <f t="shared" si="1341"/>
        <v>0</v>
      </c>
      <c r="AS580" s="66">
        <f t="shared" si="1342"/>
        <v>0</v>
      </c>
      <c r="AT580" s="66">
        <f t="shared" si="1343"/>
        <v>0</v>
      </c>
      <c r="AU580" s="67">
        <f t="shared" si="1240"/>
        <v>1831.5658440000004</v>
      </c>
      <c r="AV580" s="67">
        <f t="shared" si="1298"/>
        <v>970.7298973200003</v>
      </c>
      <c r="AW580" s="67">
        <f t="shared" si="1299"/>
        <v>2802.2957413200006</v>
      </c>
      <c r="AX580" s="53" cm="1">
        <f t="array" aca="1" ref="AX580" ca="1">AU580*CELL("contents",$Q580)</f>
        <v>641.04804540000009</v>
      </c>
      <c r="AY580" s="53" cm="1">
        <f t="array" aca="1" ref="AY580" ca="1">AV580*CELL("contents",$Q580)</f>
        <v>339.7554640620001</v>
      </c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>
        <f t="shared" si="1241"/>
        <v>0</v>
      </c>
      <c r="BM580" s="51">
        <f t="shared" si="1242"/>
        <v>0</v>
      </c>
      <c r="BN580" s="66">
        <f t="shared" si="1344"/>
        <v>0</v>
      </c>
      <c r="BO580" s="66">
        <f t="shared" si="1345"/>
        <v>0</v>
      </c>
      <c r="BP580" s="66">
        <f t="shared" si="1346"/>
        <v>0</v>
      </c>
      <c r="BQ580" s="66">
        <f t="shared" si="1347"/>
        <v>0</v>
      </c>
      <c r="BR580" s="66">
        <f t="shared" si="1348"/>
        <v>0</v>
      </c>
      <c r="BS580" s="66">
        <f t="shared" si="1349"/>
        <v>0</v>
      </c>
      <c r="BT580" s="66">
        <f t="shared" si="1350"/>
        <v>0</v>
      </c>
      <c r="BU580" s="66">
        <f t="shared" si="1351"/>
        <v>0</v>
      </c>
      <c r="BV580" s="66">
        <f t="shared" si="1352"/>
        <v>0</v>
      </c>
      <c r="BW580" s="66">
        <f t="shared" si="1353"/>
        <v>0</v>
      </c>
      <c r="BX580" s="66">
        <f t="shared" si="1354"/>
        <v>0</v>
      </c>
      <c r="BY580" s="66">
        <f t="shared" si="1355"/>
        <v>0</v>
      </c>
      <c r="BZ580" s="67">
        <f t="shared" si="1243"/>
        <v>0</v>
      </c>
      <c r="CA580" s="67">
        <f t="shared" si="1300"/>
        <v>0</v>
      </c>
      <c r="CB580" s="67">
        <f t="shared" si="1301"/>
        <v>0</v>
      </c>
      <c r="CC580" s="53" cm="1">
        <f t="array" aca="1" ref="CC580" ca="1">BZ580*CELL("contents",$Q580)</f>
        <v>0</v>
      </c>
      <c r="CD580" s="53" cm="1">
        <f t="array" aca="1" ref="CD580" ca="1">CA580*CELL("contents",$Q580)</f>
        <v>0</v>
      </c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>
        <f t="shared" si="1244"/>
        <v>0</v>
      </c>
      <c r="CR580" s="51">
        <f t="shared" si="1245"/>
        <v>0</v>
      </c>
      <c r="CS580" s="66">
        <f t="shared" si="1259"/>
        <v>0</v>
      </c>
      <c r="CT580" s="66">
        <f t="shared" si="1262"/>
        <v>0</v>
      </c>
      <c r="CU580" s="66">
        <f t="shared" si="1263"/>
        <v>0</v>
      </c>
      <c r="CV580" s="66">
        <f t="shared" si="1264"/>
        <v>0</v>
      </c>
      <c r="CW580" s="66">
        <f t="shared" si="1265"/>
        <v>0</v>
      </c>
      <c r="CX580" s="66">
        <f t="shared" si="1266"/>
        <v>0</v>
      </c>
      <c r="CY580" s="66">
        <f t="shared" si="1267"/>
        <v>0</v>
      </c>
      <c r="CZ580" s="66">
        <f t="shared" si="1268"/>
        <v>0</v>
      </c>
      <c r="DA580" s="66">
        <f t="shared" si="1269"/>
        <v>0</v>
      </c>
      <c r="DB580" s="66">
        <f t="shared" si="1270"/>
        <v>0</v>
      </c>
      <c r="DC580" s="66">
        <f t="shared" si="1271"/>
        <v>0</v>
      </c>
      <c r="DD580" s="66">
        <f t="shared" si="1272"/>
        <v>0</v>
      </c>
      <c r="DE580" s="67">
        <f t="shared" si="1246"/>
        <v>0</v>
      </c>
      <c r="DF580" s="67">
        <f t="shared" si="1302"/>
        <v>0</v>
      </c>
      <c r="DG580" s="67">
        <f t="shared" si="1303"/>
        <v>0</v>
      </c>
      <c r="DH580" s="53" cm="1">
        <f t="array" aca="1" ref="DH580" ca="1">DE580*CELL("contents",$Q580)</f>
        <v>0</v>
      </c>
      <c r="DI580" s="53" cm="1">
        <f t="array" aca="1" ref="DI580" ca="1">DF580*CELL("contents",$Q580)</f>
        <v>0</v>
      </c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>
        <f t="shared" si="1247"/>
        <v>0</v>
      </c>
      <c r="DW580" s="51">
        <f t="shared" si="1248"/>
        <v>0</v>
      </c>
      <c r="DX580" s="66">
        <f t="shared" si="1356"/>
        <v>0</v>
      </c>
      <c r="DY580" s="66">
        <f t="shared" si="1357"/>
        <v>0</v>
      </c>
      <c r="DZ580" s="66">
        <f t="shared" si="1358"/>
        <v>0</v>
      </c>
      <c r="EA580" s="66">
        <f t="shared" si="1359"/>
        <v>0</v>
      </c>
      <c r="EB580" s="66">
        <f t="shared" si="1360"/>
        <v>0</v>
      </c>
      <c r="EC580" s="66">
        <f t="shared" si="1361"/>
        <v>0</v>
      </c>
      <c r="ED580" s="66">
        <f t="shared" si="1362"/>
        <v>0</v>
      </c>
      <c r="EE580" s="66">
        <f t="shared" si="1363"/>
        <v>0</v>
      </c>
      <c r="EF580" s="66">
        <f t="shared" si="1364"/>
        <v>0</v>
      </c>
      <c r="EG580" s="66">
        <f t="shared" si="1365"/>
        <v>0</v>
      </c>
      <c r="EH580" s="66">
        <f t="shared" si="1366"/>
        <v>0</v>
      </c>
      <c r="EI580" s="66">
        <f t="shared" si="1367"/>
        <v>0</v>
      </c>
      <c r="EJ580" s="67">
        <f t="shared" si="1249"/>
        <v>0</v>
      </c>
      <c r="EK580" s="67">
        <f t="shared" si="1304"/>
        <v>0</v>
      </c>
      <c r="EL580" s="67">
        <f t="shared" si="1305"/>
        <v>0</v>
      </c>
      <c r="EM580" s="53" cm="1">
        <f t="array" aca="1" ref="EM580" ca="1">EJ580*CELL("contents",$Q580)</f>
        <v>0</v>
      </c>
      <c r="EN580" s="53" cm="1">
        <f t="array" aca="1" ref="EN580" ca="1">EK580*CELL("contents",$Q580)</f>
        <v>0</v>
      </c>
      <c r="EO580" s="68">
        <f t="shared" si="1260"/>
        <v>2802.2957413200006</v>
      </c>
      <c r="EP580" s="2">
        <v>1</v>
      </c>
      <c r="EQ580" s="2">
        <f t="shared" ref="EQ580:ET580" si="1375">EP580*1.0215</f>
        <v>1.0215000000000001</v>
      </c>
      <c r="ER580" s="2">
        <f t="shared" si="1375"/>
        <v>1.0434622500000001</v>
      </c>
      <c r="ES580" s="2">
        <f t="shared" si="1375"/>
        <v>1.0658966883750003</v>
      </c>
      <c r="ET580" s="2">
        <f t="shared" si="1375"/>
        <v>1.0888134671750629</v>
      </c>
      <c r="EU580" s="69">
        <f t="shared" si="1369"/>
        <v>1356.7154400000002</v>
      </c>
      <c r="EV580" s="69">
        <f t="shared" si="1309"/>
        <v>0</v>
      </c>
      <c r="EW580" s="69">
        <f t="shared" si="1370"/>
        <v>0</v>
      </c>
      <c r="EX580" s="69">
        <f t="shared" si="1371"/>
        <v>0</v>
      </c>
      <c r="EY580" s="69">
        <f t="shared" si="1251"/>
        <v>474.85040400000003</v>
      </c>
      <c r="EZ580" s="69">
        <f t="shared" si="1251"/>
        <v>0</v>
      </c>
      <c r="FA580" s="69">
        <f t="shared" si="1251"/>
        <v>0</v>
      </c>
      <c r="FB580" s="69">
        <f t="shared" si="1251"/>
        <v>0</v>
      </c>
      <c r="FC580" t="s">
        <v>1548</v>
      </c>
    </row>
    <row r="581" spans="1:159" x14ac:dyDescent="0.25">
      <c r="A581" s="2">
        <v>1.4</v>
      </c>
      <c r="B581" s="73" t="s">
        <v>1328</v>
      </c>
      <c r="C581" s="61" t="s">
        <v>147</v>
      </c>
      <c r="D581" s="62" t="s">
        <v>1329</v>
      </c>
      <c r="E581" s="63" t="s">
        <v>1329</v>
      </c>
      <c r="F581" s="2" t="s">
        <v>1315</v>
      </c>
      <c r="G581" s="61" t="s">
        <v>151</v>
      </c>
      <c r="H581" s="64" t="s">
        <v>163</v>
      </c>
      <c r="I581" s="61" t="s">
        <v>1175</v>
      </c>
      <c r="J581" s="65" t="s">
        <v>1139</v>
      </c>
      <c r="K581" s="75">
        <v>55.34</v>
      </c>
      <c r="L581" s="79">
        <v>66</v>
      </c>
      <c r="M581" s="57">
        <v>0.35</v>
      </c>
      <c r="N581" s="85">
        <v>0.53</v>
      </c>
      <c r="O581" s="64" t="s">
        <v>155</v>
      </c>
      <c r="P581" s="2" t="s">
        <v>173</v>
      </c>
      <c r="Q581" s="200">
        <f>VLOOKUP(P581,Contingencies!$A$2:$D$7,4,FALSE)</f>
        <v>0.125</v>
      </c>
      <c r="R581" s="53">
        <f t="shared" si="1330"/>
        <v>817.33625788500012</v>
      </c>
      <c r="S581" s="67">
        <f t="shared" si="1372"/>
        <v>433.18821667905007</v>
      </c>
      <c r="T581" s="61"/>
      <c r="U581" s="2"/>
      <c r="V581" s="2"/>
      <c r="W581" s="2"/>
      <c r="X581" s="2"/>
      <c r="Y581" s="2"/>
      <c r="Z581" s="61">
        <v>56</v>
      </c>
      <c r="AA581" s="2"/>
      <c r="AB581" s="2"/>
      <c r="AC581" s="2"/>
      <c r="AD581" s="2"/>
      <c r="AE581" s="2"/>
      <c r="AF581" s="2"/>
      <c r="AG581" s="2">
        <f t="shared" si="1373"/>
        <v>56</v>
      </c>
      <c r="AH581" s="51">
        <f t="shared" si="1239"/>
        <v>0.37333333333333329</v>
      </c>
      <c r="AI581" s="66">
        <f t="shared" si="1332"/>
        <v>0</v>
      </c>
      <c r="AJ581" s="66">
        <f t="shared" si="1333"/>
        <v>0</v>
      </c>
      <c r="AK581" s="66">
        <f t="shared" si="1334"/>
        <v>0</v>
      </c>
      <c r="AL581" s="66">
        <f t="shared" si="1335"/>
        <v>0</v>
      </c>
      <c r="AM581" s="66">
        <f t="shared" si="1336"/>
        <v>0</v>
      </c>
      <c r="AN581" s="66">
        <f t="shared" si="1337"/>
        <v>4273.6536360000009</v>
      </c>
      <c r="AO581" s="66">
        <f t="shared" si="1338"/>
        <v>0</v>
      </c>
      <c r="AP581" s="66">
        <f t="shared" si="1339"/>
        <v>0</v>
      </c>
      <c r="AQ581" s="66">
        <f t="shared" si="1340"/>
        <v>0</v>
      </c>
      <c r="AR581" s="66">
        <f t="shared" si="1341"/>
        <v>0</v>
      </c>
      <c r="AS581" s="66">
        <f t="shared" si="1342"/>
        <v>0</v>
      </c>
      <c r="AT581" s="66">
        <f t="shared" si="1343"/>
        <v>0</v>
      </c>
      <c r="AU581" s="67">
        <f t="shared" si="1240"/>
        <v>4273.6536360000009</v>
      </c>
      <c r="AV581" s="67">
        <f t="shared" si="1298"/>
        <v>2265.0364270800005</v>
      </c>
      <c r="AW581" s="67">
        <f t="shared" si="1299"/>
        <v>6538.690063080001</v>
      </c>
      <c r="AX581" s="53" cm="1">
        <f t="array" aca="1" ref="AX581" ca="1">AU581*CELL("contents",$Q581)</f>
        <v>534.20670450000011</v>
      </c>
      <c r="AY581" s="53" cm="1">
        <f t="array" aca="1" ref="AY581" ca="1">AV581*CELL("contents",$Q581)</f>
        <v>283.12955338500007</v>
      </c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>
        <f t="shared" si="1241"/>
        <v>0</v>
      </c>
      <c r="BM581" s="51">
        <f t="shared" si="1242"/>
        <v>0</v>
      </c>
      <c r="BN581" s="66">
        <f t="shared" si="1344"/>
        <v>0</v>
      </c>
      <c r="BO581" s="66">
        <f t="shared" si="1345"/>
        <v>0</v>
      </c>
      <c r="BP581" s="66">
        <f t="shared" si="1346"/>
        <v>0</v>
      </c>
      <c r="BQ581" s="66">
        <f t="shared" si="1347"/>
        <v>0</v>
      </c>
      <c r="BR581" s="66">
        <f t="shared" si="1348"/>
        <v>0</v>
      </c>
      <c r="BS581" s="66">
        <f t="shared" si="1349"/>
        <v>0</v>
      </c>
      <c r="BT581" s="66">
        <f t="shared" si="1350"/>
        <v>0</v>
      </c>
      <c r="BU581" s="66">
        <f t="shared" si="1351"/>
        <v>0</v>
      </c>
      <c r="BV581" s="66">
        <f t="shared" si="1352"/>
        <v>0</v>
      </c>
      <c r="BW581" s="66">
        <f t="shared" si="1353"/>
        <v>0</v>
      </c>
      <c r="BX581" s="66">
        <f t="shared" si="1354"/>
        <v>0</v>
      </c>
      <c r="BY581" s="66">
        <f t="shared" si="1355"/>
        <v>0</v>
      </c>
      <c r="BZ581" s="67">
        <f t="shared" si="1243"/>
        <v>0</v>
      </c>
      <c r="CA581" s="67">
        <f t="shared" si="1300"/>
        <v>0</v>
      </c>
      <c r="CB581" s="67">
        <f t="shared" si="1301"/>
        <v>0</v>
      </c>
      <c r="CC581" s="53" cm="1">
        <f t="array" aca="1" ref="CC581" ca="1">BZ581*CELL("contents",$Q581)</f>
        <v>0</v>
      </c>
      <c r="CD581" s="53" cm="1">
        <f t="array" aca="1" ref="CD581" ca="1">CA581*CELL("contents",$Q581)</f>
        <v>0</v>
      </c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>
        <f t="shared" si="1244"/>
        <v>0</v>
      </c>
      <c r="CR581" s="51">
        <f t="shared" si="1245"/>
        <v>0</v>
      </c>
      <c r="CS581" s="66">
        <f t="shared" si="1259"/>
        <v>0</v>
      </c>
      <c r="CT581" s="66">
        <f t="shared" si="1262"/>
        <v>0</v>
      </c>
      <c r="CU581" s="66">
        <f t="shared" si="1263"/>
        <v>0</v>
      </c>
      <c r="CV581" s="66">
        <f t="shared" si="1264"/>
        <v>0</v>
      </c>
      <c r="CW581" s="66">
        <f t="shared" si="1265"/>
        <v>0</v>
      </c>
      <c r="CX581" s="66">
        <f t="shared" si="1266"/>
        <v>0</v>
      </c>
      <c r="CY581" s="66">
        <f t="shared" si="1267"/>
        <v>0</v>
      </c>
      <c r="CZ581" s="66">
        <f t="shared" si="1268"/>
        <v>0</v>
      </c>
      <c r="DA581" s="66">
        <f t="shared" si="1269"/>
        <v>0</v>
      </c>
      <c r="DB581" s="66">
        <f t="shared" si="1270"/>
        <v>0</v>
      </c>
      <c r="DC581" s="66">
        <f t="shared" si="1271"/>
        <v>0</v>
      </c>
      <c r="DD581" s="66">
        <f t="shared" si="1272"/>
        <v>0</v>
      </c>
      <c r="DE581" s="67">
        <f t="shared" si="1246"/>
        <v>0</v>
      </c>
      <c r="DF581" s="67">
        <f t="shared" si="1302"/>
        <v>0</v>
      </c>
      <c r="DG581" s="67">
        <f t="shared" si="1303"/>
        <v>0</v>
      </c>
      <c r="DH581" s="53" cm="1">
        <f t="array" aca="1" ref="DH581" ca="1">DE581*CELL("contents",$Q581)</f>
        <v>0</v>
      </c>
      <c r="DI581" s="53" cm="1">
        <f t="array" aca="1" ref="DI581" ca="1">DF581*CELL("contents",$Q581)</f>
        <v>0</v>
      </c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>
        <f t="shared" si="1247"/>
        <v>0</v>
      </c>
      <c r="DW581" s="51">
        <f t="shared" si="1248"/>
        <v>0</v>
      </c>
      <c r="DX581" s="66">
        <f t="shared" si="1356"/>
        <v>0</v>
      </c>
      <c r="DY581" s="66">
        <f t="shared" si="1357"/>
        <v>0</v>
      </c>
      <c r="DZ581" s="66">
        <f t="shared" si="1358"/>
        <v>0</v>
      </c>
      <c r="EA581" s="66">
        <f t="shared" si="1359"/>
        <v>0</v>
      </c>
      <c r="EB581" s="66">
        <f t="shared" si="1360"/>
        <v>0</v>
      </c>
      <c r="EC581" s="66">
        <f t="shared" si="1361"/>
        <v>0</v>
      </c>
      <c r="ED581" s="66">
        <f t="shared" si="1362"/>
        <v>0</v>
      </c>
      <c r="EE581" s="66">
        <f t="shared" si="1363"/>
        <v>0</v>
      </c>
      <c r="EF581" s="66">
        <f t="shared" si="1364"/>
        <v>0</v>
      </c>
      <c r="EG581" s="66">
        <f t="shared" si="1365"/>
        <v>0</v>
      </c>
      <c r="EH581" s="66">
        <f t="shared" si="1366"/>
        <v>0</v>
      </c>
      <c r="EI581" s="66">
        <f t="shared" si="1367"/>
        <v>0</v>
      </c>
      <c r="EJ581" s="67">
        <f t="shared" si="1249"/>
        <v>0</v>
      </c>
      <c r="EK581" s="67">
        <f t="shared" si="1304"/>
        <v>0</v>
      </c>
      <c r="EL581" s="67">
        <f t="shared" si="1305"/>
        <v>0</v>
      </c>
      <c r="EM581" s="53" cm="1">
        <f t="array" aca="1" ref="EM581" ca="1">EJ581*CELL("contents",$Q581)</f>
        <v>0</v>
      </c>
      <c r="EN581" s="53" cm="1">
        <f t="array" aca="1" ref="EN581" ca="1">EK581*CELL("contents",$Q581)</f>
        <v>0</v>
      </c>
      <c r="EO581" s="68">
        <f t="shared" si="1260"/>
        <v>6538.690063080001</v>
      </c>
      <c r="EP581" s="2">
        <v>1</v>
      </c>
      <c r="EQ581" s="2">
        <f t="shared" ref="EQ581:ET581" si="1376">EP581*1.0215</f>
        <v>1.0215000000000001</v>
      </c>
      <c r="ER581" s="2">
        <f t="shared" si="1376"/>
        <v>1.0434622500000001</v>
      </c>
      <c r="ES581" s="2">
        <f t="shared" si="1376"/>
        <v>1.0658966883750003</v>
      </c>
      <c r="ET581" s="2">
        <f t="shared" si="1376"/>
        <v>1.0888134671750629</v>
      </c>
      <c r="EU581" s="69">
        <f t="shared" si="1369"/>
        <v>3165.6693600000003</v>
      </c>
      <c r="EV581" s="69">
        <f t="shared" si="1309"/>
        <v>0</v>
      </c>
      <c r="EW581" s="69">
        <f t="shared" si="1370"/>
        <v>0</v>
      </c>
      <c r="EX581" s="69">
        <f t="shared" si="1371"/>
        <v>0</v>
      </c>
      <c r="EY581" s="69">
        <f t="shared" si="1251"/>
        <v>1107.9842760000001</v>
      </c>
      <c r="EZ581" s="69">
        <f t="shared" si="1251"/>
        <v>0</v>
      </c>
      <c r="FA581" s="69">
        <f t="shared" si="1251"/>
        <v>0</v>
      </c>
      <c r="FB581" s="69">
        <f t="shared" si="1251"/>
        <v>0</v>
      </c>
      <c r="FC581" t="s">
        <v>1548</v>
      </c>
    </row>
    <row r="582" spans="1:159" x14ac:dyDescent="0.25">
      <c r="A582" s="2">
        <v>1.4</v>
      </c>
      <c r="B582" s="73" t="s">
        <v>1330</v>
      </c>
      <c r="C582" s="61" t="s">
        <v>147</v>
      </c>
      <c r="D582" s="62" t="s">
        <v>1331</v>
      </c>
      <c r="E582" s="63" t="s">
        <v>1331</v>
      </c>
      <c r="F582" s="2" t="s">
        <v>1315</v>
      </c>
      <c r="G582" s="61" t="s">
        <v>151</v>
      </c>
      <c r="H582" s="64" t="s">
        <v>163</v>
      </c>
      <c r="I582" s="61" t="s">
        <v>1175</v>
      </c>
      <c r="J582" s="65" t="s">
        <v>154</v>
      </c>
      <c r="K582" s="75">
        <v>55.34</v>
      </c>
      <c r="L582" s="79">
        <v>66</v>
      </c>
      <c r="M582" s="57">
        <v>0.35</v>
      </c>
      <c r="N582" s="85">
        <v>0.53</v>
      </c>
      <c r="O582" s="64" t="s">
        <v>155</v>
      </c>
      <c r="P582" s="2" t="s">
        <v>352</v>
      </c>
      <c r="Q582" s="200">
        <f>VLOOKUP(P582,Contingencies!$A$2:$D$7,4,FALSE)</f>
        <v>0.2</v>
      </c>
      <c r="R582" s="53">
        <f t="shared" si="1330"/>
        <v>373.63943217600007</v>
      </c>
      <c r="S582" s="67">
        <f t="shared" si="1372"/>
        <v>198.02889905328004</v>
      </c>
      <c r="T582" s="61"/>
      <c r="U582" s="2"/>
      <c r="V582" s="2"/>
      <c r="W582" s="2"/>
      <c r="X582" s="2"/>
      <c r="Y582" s="2"/>
      <c r="Z582" s="61">
        <v>8</v>
      </c>
      <c r="AA582" s="61">
        <v>8</v>
      </c>
      <c r="AB582" s="61"/>
      <c r="AC582" s="61"/>
      <c r="AD582" s="61"/>
      <c r="AE582" s="2"/>
      <c r="AF582" s="2"/>
      <c r="AG582" s="2">
        <f t="shared" si="1373"/>
        <v>16</v>
      </c>
      <c r="AH582" s="51">
        <f t="shared" si="1239"/>
        <v>0.10666666666666666</v>
      </c>
      <c r="AI582" s="66">
        <f t="shared" si="1332"/>
        <v>0</v>
      </c>
      <c r="AJ582" s="66">
        <f t="shared" si="1333"/>
        <v>0</v>
      </c>
      <c r="AK582" s="66">
        <f t="shared" si="1334"/>
        <v>0</v>
      </c>
      <c r="AL582" s="66">
        <f t="shared" si="1335"/>
        <v>0</v>
      </c>
      <c r="AM582" s="66">
        <f t="shared" si="1336"/>
        <v>0</v>
      </c>
      <c r="AN582" s="66">
        <f t="shared" si="1337"/>
        <v>610.52194800000007</v>
      </c>
      <c r="AO582" s="66">
        <f t="shared" si="1338"/>
        <v>610.52194800000007</v>
      </c>
      <c r="AP582" s="66">
        <f t="shared" si="1339"/>
        <v>0</v>
      </c>
      <c r="AQ582" s="66">
        <f t="shared" si="1340"/>
        <v>0</v>
      </c>
      <c r="AR582" s="66">
        <f t="shared" si="1341"/>
        <v>0</v>
      </c>
      <c r="AS582" s="66">
        <f t="shared" si="1342"/>
        <v>0</v>
      </c>
      <c r="AT582" s="66">
        <f t="shared" si="1343"/>
        <v>0</v>
      </c>
      <c r="AU582" s="67">
        <f t="shared" si="1240"/>
        <v>1221.0438960000001</v>
      </c>
      <c r="AV582" s="67">
        <f t="shared" si="1298"/>
        <v>647.15326488000005</v>
      </c>
      <c r="AW582" s="67">
        <f t="shared" si="1299"/>
        <v>1868.1971608800002</v>
      </c>
      <c r="AX582" s="53" cm="1">
        <f t="array" aca="1" ref="AX582" ca="1">AU582*CELL("contents",$Q582)</f>
        <v>244.20877920000004</v>
      </c>
      <c r="AY582" s="53" cm="1">
        <f t="array" aca="1" ref="AY582" ca="1">AV582*CELL("contents",$Q582)</f>
        <v>129.430652976</v>
      </c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>
        <f t="shared" si="1241"/>
        <v>0</v>
      </c>
      <c r="BM582" s="51">
        <f t="shared" si="1242"/>
        <v>0</v>
      </c>
      <c r="BN582" s="66">
        <f t="shared" si="1344"/>
        <v>0</v>
      </c>
      <c r="BO582" s="66">
        <f t="shared" si="1345"/>
        <v>0</v>
      </c>
      <c r="BP582" s="66">
        <f t="shared" si="1346"/>
        <v>0</v>
      </c>
      <c r="BQ582" s="66">
        <f t="shared" si="1347"/>
        <v>0</v>
      </c>
      <c r="BR582" s="66">
        <f t="shared" si="1348"/>
        <v>0</v>
      </c>
      <c r="BS582" s="66">
        <f t="shared" si="1349"/>
        <v>0</v>
      </c>
      <c r="BT582" s="66">
        <f t="shared" si="1350"/>
        <v>0</v>
      </c>
      <c r="BU582" s="66">
        <f t="shared" si="1351"/>
        <v>0</v>
      </c>
      <c r="BV582" s="66">
        <f t="shared" si="1352"/>
        <v>0</v>
      </c>
      <c r="BW582" s="66">
        <f t="shared" si="1353"/>
        <v>0</v>
      </c>
      <c r="BX582" s="66">
        <f t="shared" si="1354"/>
        <v>0</v>
      </c>
      <c r="BY582" s="66">
        <f t="shared" si="1355"/>
        <v>0</v>
      </c>
      <c r="BZ582" s="67">
        <f t="shared" si="1243"/>
        <v>0</v>
      </c>
      <c r="CA582" s="67">
        <f t="shared" si="1300"/>
        <v>0</v>
      </c>
      <c r="CB582" s="67">
        <f t="shared" si="1301"/>
        <v>0</v>
      </c>
      <c r="CC582" s="53" cm="1">
        <f t="array" aca="1" ref="CC582" ca="1">BZ582*CELL("contents",$Q582)</f>
        <v>0</v>
      </c>
      <c r="CD582" s="53" cm="1">
        <f t="array" aca="1" ref="CD582" ca="1">CA582*CELL("contents",$Q582)</f>
        <v>0</v>
      </c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>
        <f t="shared" si="1244"/>
        <v>0</v>
      </c>
      <c r="CR582" s="51">
        <f t="shared" si="1245"/>
        <v>0</v>
      </c>
      <c r="CS582" s="66">
        <f t="shared" si="1259"/>
        <v>0</v>
      </c>
      <c r="CT582" s="66">
        <f t="shared" si="1262"/>
        <v>0</v>
      </c>
      <c r="CU582" s="66">
        <f t="shared" si="1263"/>
        <v>0</v>
      </c>
      <c r="CV582" s="66">
        <f t="shared" si="1264"/>
        <v>0</v>
      </c>
      <c r="CW582" s="66">
        <f t="shared" si="1265"/>
        <v>0</v>
      </c>
      <c r="CX582" s="66">
        <f t="shared" si="1266"/>
        <v>0</v>
      </c>
      <c r="CY582" s="66">
        <f t="shared" si="1267"/>
        <v>0</v>
      </c>
      <c r="CZ582" s="66">
        <f t="shared" si="1268"/>
        <v>0</v>
      </c>
      <c r="DA582" s="66">
        <f t="shared" si="1269"/>
        <v>0</v>
      </c>
      <c r="DB582" s="66">
        <f t="shared" si="1270"/>
        <v>0</v>
      </c>
      <c r="DC582" s="66">
        <f t="shared" si="1271"/>
        <v>0</v>
      </c>
      <c r="DD582" s="66">
        <f t="shared" si="1272"/>
        <v>0</v>
      </c>
      <c r="DE582" s="67">
        <f t="shared" si="1246"/>
        <v>0</v>
      </c>
      <c r="DF582" s="67">
        <f t="shared" si="1302"/>
        <v>0</v>
      </c>
      <c r="DG582" s="67">
        <f t="shared" si="1303"/>
        <v>0</v>
      </c>
      <c r="DH582" s="53" cm="1">
        <f t="array" aca="1" ref="DH582" ca="1">DE582*CELL("contents",$Q582)</f>
        <v>0</v>
      </c>
      <c r="DI582" s="53" cm="1">
        <f t="array" aca="1" ref="DI582" ca="1">DF582*CELL("contents",$Q582)</f>
        <v>0</v>
      </c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>
        <f t="shared" si="1247"/>
        <v>0</v>
      </c>
      <c r="DW582" s="51">
        <f t="shared" si="1248"/>
        <v>0</v>
      </c>
      <c r="DX582" s="66">
        <f t="shared" si="1356"/>
        <v>0</v>
      </c>
      <c r="DY582" s="66">
        <f t="shared" si="1357"/>
        <v>0</v>
      </c>
      <c r="DZ582" s="66">
        <f t="shared" si="1358"/>
        <v>0</v>
      </c>
      <c r="EA582" s="66">
        <f t="shared" si="1359"/>
        <v>0</v>
      </c>
      <c r="EB582" s="66">
        <f t="shared" si="1360"/>
        <v>0</v>
      </c>
      <c r="EC582" s="66">
        <f t="shared" si="1361"/>
        <v>0</v>
      </c>
      <c r="ED582" s="66">
        <f t="shared" si="1362"/>
        <v>0</v>
      </c>
      <c r="EE582" s="66">
        <f t="shared" si="1363"/>
        <v>0</v>
      </c>
      <c r="EF582" s="66">
        <f t="shared" si="1364"/>
        <v>0</v>
      </c>
      <c r="EG582" s="66">
        <f t="shared" si="1365"/>
        <v>0</v>
      </c>
      <c r="EH582" s="66">
        <f t="shared" si="1366"/>
        <v>0</v>
      </c>
      <c r="EI582" s="66">
        <f t="shared" si="1367"/>
        <v>0</v>
      </c>
      <c r="EJ582" s="67">
        <f t="shared" si="1249"/>
        <v>0</v>
      </c>
      <c r="EK582" s="67">
        <f t="shared" si="1304"/>
        <v>0</v>
      </c>
      <c r="EL582" s="67">
        <f t="shared" si="1305"/>
        <v>0</v>
      </c>
      <c r="EM582" s="53" cm="1">
        <f t="array" aca="1" ref="EM582" ca="1">EJ582*CELL("contents",$Q582)</f>
        <v>0</v>
      </c>
      <c r="EN582" s="53" cm="1">
        <f t="array" aca="1" ref="EN582" ca="1">EK582*CELL("contents",$Q582)</f>
        <v>0</v>
      </c>
      <c r="EO582" s="68">
        <f t="shared" si="1260"/>
        <v>1868.1971608800002</v>
      </c>
      <c r="EP582" s="2">
        <v>1</v>
      </c>
      <c r="EQ582" s="2">
        <f t="shared" ref="EQ582:ET582" si="1377">EP582*1.0215</f>
        <v>1.0215000000000001</v>
      </c>
      <c r="ER582" s="2">
        <f t="shared" si="1377"/>
        <v>1.0434622500000001</v>
      </c>
      <c r="ES582" s="2">
        <f t="shared" si="1377"/>
        <v>1.0658966883750003</v>
      </c>
      <c r="ET582" s="2">
        <f t="shared" si="1377"/>
        <v>1.0888134671750629</v>
      </c>
      <c r="EU582" s="69">
        <f t="shared" si="1369"/>
        <v>904.47696000000008</v>
      </c>
      <c r="EV582" s="69">
        <f t="shared" si="1309"/>
        <v>0</v>
      </c>
      <c r="EW582" s="69">
        <f t="shared" si="1370"/>
        <v>0</v>
      </c>
      <c r="EX582" s="69">
        <f t="shared" si="1371"/>
        <v>0</v>
      </c>
      <c r="EY582" s="69">
        <f t="shared" si="1251"/>
        <v>316.566936</v>
      </c>
      <c r="EZ582" s="69">
        <f t="shared" si="1251"/>
        <v>0</v>
      </c>
      <c r="FA582" s="69">
        <f t="shared" si="1251"/>
        <v>0</v>
      </c>
      <c r="FB582" s="69">
        <f t="shared" si="1251"/>
        <v>0</v>
      </c>
      <c r="FC582" t="s">
        <v>1548</v>
      </c>
    </row>
    <row r="583" spans="1:159" x14ac:dyDescent="0.25">
      <c r="A583" s="2">
        <v>1.4</v>
      </c>
      <c r="B583" s="73" t="s">
        <v>1330</v>
      </c>
      <c r="C583" s="61" t="s">
        <v>1208</v>
      </c>
      <c r="D583" s="62" t="s">
        <v>1331</v>
      </c>
      <c r="E583" s="63" t="s">
        <v>1331</v>
      </c>
      <c r="F583" s="2" t="s">
        <v>1215</v>
      </c>
      <c r="G583" s="61" t="s">
        <v>151</v>
      </c>
      <c r="H583" s="64" t="s">
        <v>152</v>
      </c>
      <c r="I583" s="61" t="s">
        <v>269</v>
      </c>
      <c r="J583" s="65" t="s">
        <v>1139</v>
      </c>
      <c r="K583" s="75">
        <v>47</v>
      </c>
      <c r="L583" s="79">
        <v>46.67</v>
      </c>
      <c r="M583" s="57">
        <v>0</v>
      </c>
      <c r="N583" s="85">
        <v>0.55000000000000004</v>
      </c>
      <c r="O583" s="64" t="s">
        <v>155</v>
      </c>
      <c r="P583" s="2" t="s">
        <v>156</v>
      </c>
      <c r="Q583" s="200">
        <f>VLOOKUP(P583,Contingencies!$A$2:$D$7,4,FALSE)</f>
        <v>0.09</v>
      </c>
      <c r="R583" s="53">
        <f t="shared" si="1330"/>
        <v>267.89859000000001</v>
      </c>
      <c r="S583" s="67">
        <f t="shared" si="1372"/>
        <v>147.34422450000002</v>
      </c>
      <c r="T583" s="61"/>
      <c r="U583" s="2"/>
      <c r="V583" s="2"/>
      <c r="W583" s="2"/>
      <c r="X583" s="2"/>
      <c r="Y583" s="2"/>
      <c r="Z583" s="61">
        <v>8</v>
      </c>
      <c r="AA583" s="61">
        <v>8</v>
      </c>
      <c r="AB583" s="61">
        <v>8</v>
      </c>
      <c r="AC583" s="61">
        <v>8</v>
      </c>
      <c r="AD583" s="61">
        <v>8</v>
      </c>
      <c r="AE583" s="2"/>
      <c r="AF583" s="2"/>
      <c r="AG583" s="2">
        <f t="shared" si="1373"/>
        <v>40</v>
      </c>
      <c r="AH583" s="51">
        <f t="shared" si="1239"/>
        <v>0.26666666666666666</v>
      </c>
      <c r="AI583" s="66">
        <f t="shared" si="1332"/>
        <v>0</v>
      </c>
      <c r="AJ583" s="66">
        <f t="shared" si="1333"/>
        <v>0</v>
      </c>
      <c r="AK583" s="66">
        <f t="shared" si="1334"/>
        <v>0</v>
      </c>
      <c r="AL583" s="66">
        <f t="shared" si="1335"/>
        <v>0</v>
      </c>
      <c r="AM583" s="66">
        <f t="shared" si="1336"/>
        <v>0</v>
      </c>
      <c r="AN583" s="66">
        <f t="shared" si="1337"/>
        <v>384.084</v>
      </c>
      <c r="AO583" s="66">
        <f t="shared" si="1338"/>
        <v>384.084</v>
      </c>
      <c r="AP583" s="66">
        <f t="shared" si="1339"/>
        <v>384.084</v>
      </c>
      <c r="AQ583" s="66">
        <f t="shared" si="1340"/>
        <v>384.084</v>
      </c>
      <c r="AR583" s="66">
        <f t="shared" si="1341"/>
        <v>384.084</v>
      </c>
      <c r="AS583" s="66">
        <f t="shared" si="1342"/>
        <v>0</v>
      </c>
      <c r="AT583" s="66">
        <f t="shared" si="1343"/>
        <v>0</v>
      </c>
      <c r="AU583" s="67">
        <f t="shared" si="1240"/>
        <v>1920.42</v>
      </c>
      <c r="AV583" s="67">
        <f t="shared" si="1298"/>
        <v>1056.2310000000002</v>
      </c>
      <c r="AW583" s="67">
        <f t="shared" si="1299"/>
        <v>2976.6510000000003</v>
      </c>
      <c r="AX583" s="53" cm="1">
        <f t="array" aca="1" ref="AX583" ca="1">AU583*CELL("contents",$Q583)</f>
        <v>172.83779999999999</v>
      </c>
      <c r="AY583" s="53" cm="1">
        <f t="array" aca="1" ref="AY583" ca="1">AV583*CELL("contents",$Q583)</f>
        <v>95.060790000000011</v>
      </c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>
        <f t="shared" si="1241"/>
        <v>0</v>
      </c>
      <c r="BM583" s="51">
        <f t="shared" si="1242"/>
        <v>0</v>
      </c>
      <c r="BN583" s="66">
        <f t="shared" si="1344"/>
        <v>0</v>
      </c>
      <c r="BO583" s="66">
        <f t="shared" si="1345"/>
        <v>0</v>
      </c>
      <c r="BP583" s="66">
        <f t="shared" si="1346"/>
        <v>0</v>
      </c>
      <c r="BQ583" s="66">
        <f t="shared" si="1347"/>
        <v>0</v>
      </c>
      <c r="BR583" s="66">
        <f t="shared" si="1348"/>
        <v>0</v>
      </c>
      <c r="BS583" s="66">
        <f t="shared" si="1349"/>
        <v>0</v>
      </c>
      <c r="BT583" s="66">
        <f t="shared" si="1350"/>
        <v>0</v>
      </c>
      <c r="BU583" s="66">
        <f t="shared" si="1351"/>
        <v>0</v>
      </c>
      <c r="BV583" s="66">
        <f t="shared" si="1352"/>
        <v>0</v>
      </c>
      <c r="BW583" s="66">
        <f t="shared" si="1353"/>
        <v>0</v>
      </c>
      <c r="BX583" s="66">
        <f t="shared" si="1354"/>
        <v>0</v>
      </c>
      <c r="BY583" s="66">
        <f t="shared" si="1355"/>
        <v>0</v>
      </c>
      <c r="BZ583" s="67">
        <f t="shared" si="1243"/>
        <v>0</v>
      </c>
      <c r="CA583" s="67">
        <f t="shared" si="1300"/>
        <v>0</v>
      </c>
      <c r="CB583" s="67">
        <f t="shared" si="1301"/>
        <v>0</v>
      </c>
      <c r="CC583" s="53" cm="1">
        <f t="array" aca="1" ref="CC583" ca="1">BZ583*CELL("contents",$Q583)</f>
        <v>0</v>
      </c>
      <c r="CD583" s="53" cm="1">
        <f t="array" aca="1" ref="CD583" ca="1">CA583*CELL("contents",$Q583)</f>
        <v>0</v>
      </c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>
        <f t="shared" si="1244"/>
        <v>0</v>
      </c>
      <c r="CR583" s="51">
        <f t="shared" si="1245"/>
        <v>0</v>
      </c>
      <c r="CS583" s="66">
        <f t="shared" si="1259"/>
        <v>0</v>
      </c>
      <c r="CT583" s="66">
        <f t="shared" si="1262"/>
        <v>0</v>
      </c>
      <c r="CU583" s="66">
        <f t="shared" si="1263"/>
        <v>0</v>
      </c>
      <c r="CV583" s="66">
        <f t="shared" si="1264"/>
        <v>0</v>
      </c>
      <c r="CW583" s="66">
        <f t="shared" si="1265"/>
        <v>0</v>
      </c>
      <c r="CX583" s="66">
        <f t="shared" si="1266"/>
        <v>0</v>
      </c>
      <c r="CY583" s="66">
        <f t="shared" si="1267"/>
        <v>0</v>
      </c>
      <c r="CZ583" s="66">
        <f t="shared" si="1268"/>
        <v>0</v>
      </c>
      <c r="DA583" s="66">
        <f t="shared" si="1269"/>
        <v>0</v>
      </c>
      <c r="DB583" s="66">
        <f t="shared" si="1270"/>
        <v>0</v>
      </c>
      <c r="DC583" s="66">
        <f t="shared" si="1271"/>
        <v>0</v>
      </c>
      <c r="DD583" s="66">
        <f t="shared" si="1272"/>
        <v>0</v>
      </c>
      <c r="DE583" s="67">
        <f t="shared" si="1246"/>
        <v>0</v>
      </c>
      <c r="DF583" s="67">
        <f t="shared" si="1302"/>
        <v>0</v>
      </c>
      <c r="DG583" s="67">
        <f t="shared" si="1303"/>
        <v>0</v>
      </c>
      <c r="DH583" s="53" cm="1">
        <f t="array" aca="1" ref="DH583" ca="1">DE583*CELL("contents",$Q583)</f>
        <v>0</v>
      </c>
      <c r="DI583" s="53" cm="1">
        <f t="array" aca="1" ref="DI583" ca="1">DF583*CELL("contents",$Q583)</f>
        <v>0</v>
      </c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>
        <f t="shared" si="1247"/>
        <v>0</v>
      </c>
      <c r="DW583" s="51">
        <f t="shared" si="1248"/>
        <v>0</v>
      </c>
      <c r="DX583" s="66">
        <f t="shared" si="1356"/>
        <v>0</v>
      </c>
      <c r="DY583" s="66">
        <f t="shared" si="1357"/>
        <v>0</v>
      </c>
      <c r="DZ583" s="66">
        <f t="shared" si="1358"/>
        <v>0</v>
      </c>
      <c r="EA583" s="66">
        <f t="shared" si="1359"/>
        <v>0</v>
      </c>
      <c r="EB583" s="66">
        <f t="shared" si="1360"/>
        <v>0</v>
      </c>
      <c r="EC583" s="66">
        <f t="shared" si="1361"/>
        <v>0</v>
      </c>
      <c r="ED583" s="66">
        <f t="shared" si="1362"/>
        <v>0</v>
      </c>
      <c r="EE583" s="66">
        <f t="shared" si="1363"/>
        <v>0</v>
      </c>
      <c r="EF583" s="66">
        <f t="shared" si="1364"/>
        <v>0</v>
      </c>
      <c r="EG583" s="66">
        <f t="shared" si="1365"/>
        <v>0</v>
      </c>
      <c r="EH583" s="66">
        <f t="shared" si="1366"/>
        <v>0</v>
      </c>
      <c r="EI583" s="66">
        <f t="shared" si="1367"/>
        <v>0</v>
      </c>
      <c r="EJ583" s="67">
        <f t="shared" si="1249"/>
        <v>0</v>
      </c>
      <c r="EK583" s="67">
        <f t="shared" si="1304"/>
        <v>0</v>
      </c>
      <c r="EL583" s="67">
        <f t="shared" si="1305"/>
        <v>0</v>
      </c>
      <c r="EM583" s="53" cm="1">
        <f t="array" aca="1" ref="EM583" ca="1">EJ583*CELL("contents",$Q583)</f>
        <v>0</v>
      </c>
      <c r="EN583" s="53" cm="1">
        <f t="array" aca="1" ref="EN583" ca="1">EK583*CELL("contents",$Q583)</f>
        <v>0</v>
      </c>
      <c r="EO583" s="68">
        <f t="shared" si="1260"/>
        <v>2976.6510000000003</v>
      </c>
      <c r="EP583" s="2">
        <v>1</v>
      </c>
      <c r="EQ583" s="2">
        <f t="shared" ref="EQ583:ET583" si="1378">EP583*1.0215</f>
        <v>1.0215000000000001</v>
      </c>
      <c r="ER583" s="2">
        <f t="shared" si="1378"/>
        <v>1.0434622500000001</v>
      </c>
      <c r="ES583" s="2">
        <f t="shared" si="1378"/>
        <v>1.0658966883750003</v>
      </c>
      <c r="ET583" s="2">
        <f t="shared" si="1378"/>
        <v>1.0888134671750629</v>
      </c>
      <c r="EU583" s="69">
        <f t="shared" si="1369"/>
        <v>1920.42</v>
      </c>
      <c r="EV583" s="69">
        <f t="shared" si="1309"/>
        <v>0</v>
      </c>
      <c r="EW583" s="69">
        <f t="shared" si="1370"/>
        <v>0</v>
      </c>
      <c r="EX583" s="69">
        <f t="shared" si="1371"/>
        <v>0</v>
      </c>
      <c r="EY583" s="69">
        <f t="shared" si="1251"/>
        <v>0</v>
      </c>
      <c r="EZ583" s="69">
        <f t="shared" si="1251"/>
        <v>0</v>
      </c>
      <c r="FA583" s="69">
        <f t="shared" si="1251"/>
        <v>0</v>
      </c>
      <c r="FB583" s="69">
        <f t="shared" ref="FB583:FB644" si="1379">EX583*$M583</f>
        <v>0</v>
      </c>
      <c r="FC583" t="s">
        <v>1548</v>
      </c>
    </row>
    <row r="584" spans="1:159" x14ac:dyDescent="0.25">
      <c r="A584" s="2">
        <v>1.4</v>
      </c>
      <c r="B584" s="73" t="s">
        <v>1330</v>
      </c>
      <c r="C584" s="61" t="s">
        <v>147</v>
      </c>
      <c r="D584" s="62" t="s">
        <v>1331</v>
      </c>
      <c r="E584" s="63" t="s">
        <v>1332</v>
      </c>
      <c r="F584" s="2"/>
      <c r="G584" s="61" t="s">
        <v>267</v>
      </c>
      <c r="H584" s="64" t="s">
        <v>267</v>
      </c>
      <c r="I584" s="61"/>
      <c r="J584" s="65" t="s">
        <v>268</v>
      </c>
      <c r="K584" s="75"/>
      <c r="L584" s="80">
        <v>1</v>
      </c>
      <c r="M584" s="57">
        <v>0</v>
      </c>
      <c r="N584" s="85">
        <v>0.53</v>
      </c>
      <c r="O584" s="64" t="s">
        <v>155</v>
      </c>
      <c r="P584" s="2" t="s">
        <v>173</v>
      </c>
      <c r="Q584" s="200">
        <f>VLOOKUP(P584,Contingencies!$A$2:$D$7,4,FALSE)</f>
        <v>0.125</v>
      </c>
      <c r="R584" s="53">
        <f t="shared" si="1330"/>
        <v>5656.21875</v>
      </c>
      <c r="S584" s="67">
        <f t="shared" si="1372"/>
        <v>2997.7959375</v>
      </c>
      <c r="T584" s="61"/>
      <c r="U584" s="2"/>
      <c r="V584" s="2"/>
      <c r="W584" s="2"/>
      <c r="X584" s="2"/>
      <c r="Y584" s="2"/>
      <c r="Z584" s="61"/>
      <c r="AA584" s="61"/>
      <c r="AB584" s="61">
        <v>29575</v>
      </c>
      <c r="AC584" s="61"/>
      <c r="AD584" s="61"/>
      <c r="AE584" s="2"/>
      <c r="AF584" s="2"/>
      <c r="AG584" s="2">
        <f t="shared" si="1373"/>
        <v>0</v>
      </c>
      <c r="AH584" s="51">
        <f t="shared" ref="AH584:AH645" si="1380">(AG584/1800)*12</f>
        <v>0</v>
      </c>
      <c r="AI584" s="66">
        <f t="shared" si="1332"/>
        <v>0</v>
      </c>
      <c r="AJ584" s="66">
        <f t="shared" si="1333"/>
        <v>0</v>
      </c>
      <c r="AK584" s="66">
        <f t="shared" si="1334"/>
        <v>0</v>
      </c>
      <c r="AL584" s="66">
        <f t="shared" si="1335"/>
        <v>0</v>
      </c>
      <c r="AM584" s="66">
        <f t="shared" si="1336"/>
        <v>0</v>
      </c>
      <c r="AN584" s="66">
        <f t="shared" si="1337"/>
        <v>0</v>
      </c>
      <c r="AO584" s="66">
        <f t="shared" si="1338"/>
        <v>0</v>
      </c>
      <c r="AP584" s="66">
        <f t="shared" si="1339"/>
        <v>29575</v>
      </c>
      <c r="AQ584" s="66">
        <f t="shared" si="1340"/>
        <v>0</v>
      </c>
      <c r="AR584" s="66">
        <f t="shared" si="1341"/>
        <v>0</v>
      </c>
      <c r="AS584" s="66">
        <f t="shared" si="1342"/>
        <v>0</v>
      </c>
      <c r="AT584" s="66">
        <f t="shared" si="1343"/>
        <v>0</v>
      </c>
      <c r="AU584" s="67">
        <f t="shared" ref="AU584:AU645" si="1381">SUM(AI584:AT584)</f>
        <v>29575</v>
      </c>
      <c r="AV584" s="67">
        <f t="shared" si="1298"/>
        <v>15674.75</v>
      </c>
      <c r="AW584" s="67">
        <f t="shared" si="1299"/>
        <v>45249.75</v>
      </c>
      <c r="AX584" s="53" cm="1">
        <f t="array" aca="1" ref="AX584" ca="1">AU584*CELL("contents",$Q584)</f>
        <v>3696.875</v>
      </c>
      <c r="AY584" s="53" cm="1">
        <f t="array" aca="1" ref="AY584" ca="1">AV584*CELL("contents",$Q584)</f>
        <v>1959.34375</v>
      </c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>
        <f t="shared" ref="BL584:BL645" si="1382">IF($G584="Labor Hours",SUM(AZ584:BK584),0)</f>
        <v>0</v>
      </c>
      <c r="BM584" s="51">
        <f t="shared" ref="BM584:BM645" si="1383">(BL584/1800)*12</f>
        <v>0</v>
      </c>
      <c r="BN584" s="66">
        <f t="shared" si="1344"/>
        <v>0</v>
      </c>
      <c r="BO584" s="66">
        <f t="shared" si="1345"/>
        <v>0</v>
      </c>
      <c r="BP584" s="66">
        <f t="shared" si="1346"/>
        <v>0</v>
      </c>
      <c r="BQ584" s="66">
        <f t="shared" si="1347"/>
        <v>0</v>
      </c>
      <c r="BR584" s="66">
        <f t="shared" si="1348"/>
        <v>0</v>
      </c>
      <c r="BS584" s="66">
        <f t="shared" si="1349"/>
        <v>0</v>
      </c>
      <c r="BT584" s="66">
        <f t="shared" si="1350"/>
        <v>0</v>
      </c>
      <c r="BU584" s="66">
        <f t="shared" si="1351"/>
        <v>0</v>
      </c>
      <c r="BV584" s="66">
        <f t="shared" si="1352"/>
        <v>0</v>
      </c>
      <c r="BW584" s="66">
        <f t="shared" si="1353"/>
        <v>0</v>
      </c>
      <c r="BX584" s="66">
        <f t="shared" si="1354"/>
        <v>0</v>
      </c>
      <c r="BY584" s="66">
        <f t="shared" si="1355"/>
        <v>0</v>
      </c>
      <c r="BZ584" s="67">
        <f t="shared" ref="BZ584:BZ645" si="1384">SUM(BN584:BY584)</f>
        <v>0</v>
      </c>
      <c r="CA584" s="67">
        <f t="shared" si="1300"/>
        <v>0</v>
      </c>
      <c r="CB584" s="67">
        <f t="shared" si="1301"/>
        <v>0</v>
      </c>
      <c r="CC584" s="53" cm="1">
        <f t="array" aca="1" ref="CC584" ca="1">BZ584*CELL("contents",$Q584)</f>
        <v>0</v>
      </c>
      <c r="CD584" s="53" cm="1">
        <f t="array" aca="1" ref="CD584" ca="1">CA584*CELL("contents",$Q584)</f>
        <v>0</v>
      </c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>
        <f t="shared" ref="CQ584:CQ645" si="1385">IF($G584="Labor Hours",SUM(CE584:CP584),0)</f>
        <v>0</v>
      </c>
      <c r="CR584" s="51">
        <f t="shared" ref="CR584:CR645" si="1386">(CQ584/1800)*12</f>
        <v>0</v>
      </c>
      <c r="CS584" s="66">
        <f t="shared" si="1259"/>
        <v>0</v>
      </c>
      <c r="CT584" s="66">
        <f t="shared" si="1262"/>
        <v>0</v>
      </c>
      <c r="CU584" s="66">
        <f t="shared" si="1263"/>
        <v>0</v>
      </c>
      <c r="CV584" s="66">
        <f t="shared" si="1264"/>
        <v>0</v>
      </c>
      <c r="CW584" s="66">
        <f t="shared" si="1265"/>
        <v>0</v>
      </c>
      <c r="CX584" s="66">
        <f t="shared" si="1266"/>
        <v>0</v>
      </c>
      <c r="CY584" s="66">
        <f t="shared" si="1267"/>
        <v>0</v>
      </c>
      <c r="CZ584" s="66">
        <f t="shared" si="1268"/>
        <v>0</v>
      </c>
      <c r="DA584" s="66">
        <f t="shared" si="1269"/>
        <v>0</v>
      </c>
      <c r="DB584" s="66">
        <f t="shared" si="1270"/>
        <v>0</v>
      </c>
      <c r="DC584" s="66">
        <f t="shared" si="1271"/>
        <v>0</v>
      </c>
      <c r="DD584" s="66">
        <f t="shared" si="1272"/>
        <v>0</v>
      </c>
      <c r="DE584" s="67">
        <f t="shared" ref="DE584:DE645" si="1387">SUM(CS584:DD584)</f>
        <v>0</v>
      </c>
      <c r="DF584" s="67">
        <f t="shared" si="1302"/>
        <v>0</v>
      </c>
      <c r="DG584" s="67">
        <f t="shared" si="1303"/>
        <v>0</v>
      </c>
      <c r="DH584" s="53" cm="1">
        <f t="array" aca="1" ref="DH584" ca="1">DE584*CELL("contents",$Q584)</f>
        <v>0</v>
      </c>
      <c r="DI584" s="53" cm="1">
        <f t="array" aca="1" ref="DI584" ca="1">DF584*CELL("contents",$Q584)</f>
        <v>0</v>
      </c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>
        <f t="shared" ref="DV584:DV645" si="1388">IF($G584="Labor Hours",SUM(DJ584:DU584),0)</f>
        <v>0</v>
      </c>
      <c r="DW584" s="51">
        <f t="shared" ref="DW584:DW645" si="1389">(DV584/1800)*12</f>
        <v>0</v>
      </c>
      <c r="DX584" s="66">
        <f t="shared" si="1356"/>
        <v>0</v>
      </c>
      <c r="DY584" s="66">
        <f t="shared" si="1357"/>
        <v>0</v>
      </c>
      <c r="DZ584" s="66">
        <f t="shared" si="1358"/>
        <v>0</v>
      </c>
      <c r="EA584" s="66">
        <f t="shared" si="1359"/>
        <v>0</v>
      </c>
      <c r="EB584" s="66">
        <f t="shared" si="1360"/>
        <v>0</v>
      </c>
      <c r="EC584" s="66">
        <f t="shared" si="1361"/>
        <v>0</v>
      </c>
      <c r="ED584" s="66">
        <f t="shared" si="1362"/>
        <v>0</v>
      </c>
      <c r="EE584" s="66">
        <f t="shared" si="1363"/>
        <v>0</v>
      </c>
      <c r="EF584" s="66">
        <f t="shared" si="1364"/>
        <v>0</v>
      </c>
      <c r="EG584" s="66">
        <f t="shared" si="1365"/>
        <v>0</v>
      </c>
      <c r="EH584" s="66">
        <f t="shared" si="1366"/>
        <v>0</v>
      </c>
      <c r="EI584" s="66">
        <f t="shared" si="1367"/>
        <v>0</v>
      </c>
      <c r="EJ584" s="67">
        <f t="shared" ref="EJ584:EJ645" si="1390">SUM(DX584:EI584)</f>
        <v>0</v>
      </c>
      <c r="EK584" s="67">
        <f t="shared" si="1304"/>
        <v>0</v>
      </c>
      <c r="EL584" s="67">
        <f t="shared" si="1305"/>
        <v>0</v>
      </c>
      <c r="EM584" s="53" cm="1">
        <f t="array" aca="1" ref="EM584" ca="1">EJ584*CELL("contents",$Q584)</f>
        <v>0</v>
      </c>
      <c r="EN584" s="53" cm="1">
        <f t="array" aca="1" ref="EN584" ca="1">EK584*CELL("contents",$Q584)</f>
        <v>0</v>
      </c>
      <c r="EO584" s="68">
        <f t="shared" si="1260"/>
        <v>45249.75</v>
      </c>
      <c r="EP584" s="2">
        <v>1</v>
      </c>
      <c r="EQ584" s="2">
        <f t="shared" ref="EQ584:ET584" si="1391">EP584*1.0215</f>
        <v>1.0215000000000001</v>
      </c>
      <c r="ER584" s="2">
        <f t="shared" si="1391"/>
        <v>1.0434622500000001</v>
      </c>
      <c r="ES584" s="2">
        <f t="shared" si="1391"/>
        <v>1.0658966883750003</v>
      </c>
      <c r="ET584" s="2">
        <f t="shared" si="1391"/>
        <v>1.0888134671750629</v>
      </c>
      <c r="EU584" s="69">
        <f t="shared" si="1369"/>
        <v>0</v>
      </c>
      <c r="EV584" s="69">
        <f t="shared" si="1309"/>
        <v>0</v>
      </c>
      <c r="EW584" s="69">
        <f t="shared" si="1370"/>
        <v>0</v>
      </c>
      <c r="EX584" s="69">
        <f t="shared" si="1371"/>
        <v>0</v>
      </c>
      <c r="EY584" s="69">
        <f t="shared" ref="EY584:FB645" si="1392">EU584*$M584</f>
        <v>0</v>
      </c>
      <c r="EZ584" s="69">
        <f t="shared" si="1392"/>
        <v>0</v>
      </c>
      <c r="FA584" s="69">
        <f t="shared" si="1392"/>
        <v>0</v>
      </c>
      <c r="FB584" s="69">
        <f t="shared" si="1379"/>
        <v>0</v>
      </c>
      <c r="FC584" t="s">
        <v>1548</v>
      </c>
    </row>
    <row r="585" spans="1:159" x14ac:dyDescent="0.25">
      <c r="A585" s="2">
        <v>1.4</v>
      </c>
      <c r="B585" s="73" t="s">
        <v>1333</v>
      </c>
      <c r="C585" s="61" t="s">
        <v>1208</v>
      </c>
      <c r="D585" s="62" t="s">
        <v>1334</v>
      </c>
      <c r="E585" s="63" t="s">
        <v>1334</v>
      </c>
      <c r="F585" s="2" t="s">
        <v>1215</v>
      </c>
      <c r="G585" s="61" t="s">
        <v>151</v>
      </c>
      <c r="H585" s="64" t="s">
        <v>163</v>
      </c>
      <c r="I585" s="61" t="s">
        <v>269</v>
      </c>
      <c r="J585" s="65" t="s">
        <v>154</v>
      </c>
      <c r="K585" s="75">
        <v>47</v>
      </c>
      <c r="L585" s="79">
        <v>46.67</v>
      </c>
      <c r="M585" s="57">
        <v>0</v>
      </c>
      <c r="N585" s="85">
        <v>0.55000000000000004</v>
      </c>
      <c r="O585" s="64" t="s">
        <v>155</v>
      </c>
      <c r="P585" s="2" t="s">
        <v>352</v>
      </c>
      <c r="Q585" s="200">
        <f>VLOOKUP(P585,Contingencies!$A$2:$D$7,4,FALSE)</f>
        <v>0.2</v>
      </c>
      <c r="R585" s="53">
        <f t="shared" si="1330"/>
        <v>2688.5855994750004</v>
      </c>
      <c r="S585" s="67">
        <f t="shared" si="1372"/>
        <v>1478.7220797112504</v>
      </c>
      <c r="T585" s="61"/>
      <c r="U585" s="2"/>
      <c r="V585" s="2"/>
      <c r="W585" s="2"/>
      <c r="X585" s="2"/>
      <c r="Y585" s="2"/>
      <c r="Z585" s="2"/>
      <c r="AA585" s="2"/>
      <c r="AB585" s="2"/>
      <c r="AC585" s="2"/>
      <c r="AD585" s="61">
        <v>50</v>
      </c>
      <c r="AE585" s="61">
        <v>50</v>
      </c>
      <c r="AF585" s="61">
        <v>50</v>
      </c>
      <c r="AG585" s="2">
        <f t="shared" si="1373"/>
        <v>150</v>
      </c>
      <c r="AH585" s="51">
        <f t="shared" si="1380"/>
        <v>1</v>
      </c>
      <c r="AI585" s="66">
        <f t="shared" si="1332"/>
        <v>0</v>
      </c>
      <c r="AJ585" s="66">
        <f t="shared" si="1333"/>
        <v>0</v>
      </c>
      <c r="AK585" s="66">
        <f t="shared" si="1334"/>
        <v>0</v>
      </c>
      <c r="AL585" s="66">
        <f t="shared" si="1335"/>
        <v>0</v>
      </c>
      <c r="AM585" s="66">
        <f t="shared" si="1336"/>
        <v>0</v>
      </c>
      <c r="AN585" s="66">
        <f t="shared" si="1337"/>
        <v>0</v>
      </c>
      <c r="AO585" s="66">
        <f t="shared" si="1338"/>
        <v>0</v>
      </c>
      <c r="AP585" s="66">
        <f t="shared" si="1339"/>
        <v>0</v>
      </c>
      <c r="AQ585" s="66">
        <f t="shared" si="1340"/>
        <v>0</v>
      </c>
      <c r="AR585" s="66">
        <f t="shared" si="1341"/>
        <v>2400.5250000000001</v>
      </c>
      <c r="AS585" s="66">
        <f t="shared" si="1342"/>
        <v>2400.5250000000001</v>
      </c>
      <c r="AT585" s="66">
        <f t="shared" si="1343"/>
        <v>2400.5250000000001</v>
      </c>
      <c r="AU585" s="67">
        <f t="shared" si="1381"/>
        <v>7201.5750000000007</v>
      </c>
      <c r="AV585" s="67">
        <f t="shared" si="1298"/>
        <v>3960.8662500000009</v>
      </c>
      <c r="AW585" s="67">
        <f t="shared" si="1299"/>
        <v>11162.441250000002</v>
      </c>
      <c r="AX585" s="53" cm="1">
        <f t="array" aca="1" ref="AX585" ca="1">AU585*CELL("contents",$Q585)</f>
        <v>1440.3150000000003</v>
      </c>
      <c r="AY585" s="53" cm="1">
        <f t="array" aca="1" ref="AY585" ca="1">AV585*CELL("contents",$Q585)</f>
        <v>792.17325000000028</v>
      </c>
      <c r="AZ585" s="61">
        <v>30</v>
      </c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>
        <f t="shared" si="1382"/>
        <v>30</v>
      </c>
      <c r="BM585" s="51">
        <f t="shared" si="1383"/>
        <v>0.2</v>
      </c>
      <c r="BN585" s="66">
        <f t="shared" si="1344"/>
        <v>1471.2817725000002</v>
      </c>
      <c r="BO585" s="66">
        <f t="shared" si="1345"/>
        <v>0</v>
      </c>
      <c r="BP585" s="66">
        <f t="shared" si="1346"/>
        <v>0</v>
      </c>
      <c r="BQ585" s="66">
        <f t="shared" si="1347"/>
        <v>0</v>
      </c>
      <c r="BR585" s="66">
        <f t="shared" si="1348"/>
        <v>0</v>
      </c>
      <c r="BS585" s="66">
        <f t="shared" si="1349"/>
        <v>0</v>
      </c>
      <c r="BT585" s="66">
        <f t="shared" si="1350"/>
        <v>0</v>
      </c>
      <c r="BU585" s="66">
        <f t="shared" si="1351"/>
        <v>0</v>
      </c>
      <c r="BV585" s="66">
        <f t="shared" si="1352"/>
        <v>0</v>
      </c>
      <c r="BW585" s="66">
        <f t="shared" si="1353"/>
        <v>0</v>
      </c>
      <c r="BX585" s="66">
        <f t="shared" si="1354"/>
        <v>0</v>
      </c>
      <c r="BY585" s="66">
        <f t="shared" si="1355"/>
        <v>0</v>
      </c>
      <c r="BZ585" s="67">
        <f t="shared" si="1384"/>
        <v>1471.2817725000002</v>
      </c>
      <c r="CA585" s="67">
        <f t="shared" si="1300"/>
        <v>809.20497487500018</v>
      </c>
      <c r="CB585" s="67">
        <f t="shared" si="1301"/>
        <v>2280.4867473750005</v>
      </c>
      <c r="CC585" s="53" cm="1">
        <f t="array" aca="1" ref="CC585" ca="1">BZ585*CELL("contents",$Q585)</f>
        <v>294.25635450000004</v>
      </c>
      <c r="CD585" s="53" cm="1">
        <f t="array" aca="1" ref="CD585" ca="1">CA585*CELL("contents",$Q585)</f>
        <v>161.84099497500006</v>
      </c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>
        <f t="shared" si="1385"/>
        <v>0</v>
      </c>
      <c r="CR585" s="51">
        <f t="shared" si="1386"/>
        <v>0</v>
      </c>
      <c r="CS585" s="66">
        <f t="shared" si="1259"/>
        <v>0</v>
      </c>
      <c r="CT585" s="66">
        <f t="shared" si="1262"/>
        <v>0</v>
      </c>
      <c r="CU585" s="66">
        <f t="shared" si="1263"/>
        <v>0</v>
      </c>
      <c r="CV585" s="66">
        <f t="shared" si="1264"/>
        <v>0</v>
      </c>
      <c r="CW585" s="66">
        <f t="shared" si="1265"/>
        <v>0</v>
      </c>
      <c r="CX585" s="66">
        <f t="shared" si="1266"/>
        <v>0</v>
      </c>
      <c r="CY585" s="66">
        <f t="shared" si="1267"/>
        <v>0</v>
      </c>
      <c r="CZ585" s="66">
        <f t="shared" si="1268"/>
        <v>0</v>
      </c>
      <c r="DA585" s="66">
        <f t="shared" si="1269"/>
        <v>0</v>
      </c>
      <c r="DB585" s="66">
        <f t="shared" si="1270"/>
        <v>0</v>
      </c>
      <c r="DC585" s="66">
        <f t="shared" si="1271"/>
        <v>0</v>
      </c>
      <c r="DD585" s="66">
        <f t="shared" si="1272"/>
        <v>0</v>
      </c>
      <c r="DE585" s="67">
        <f t="shared" si="1387"/>
        <v>0</v>
      </c>
      <c r="DF585" s="67">
        <f t="shared" si="1302"/>
        <v>0</v>
      </c>
      <c r="DG585" s="67">
        <f t="shared" si="1303"/>
        <v>0</v>
      </c>
      <c r="DH585" s="53" cm="1">
        <f t="array" aca="1" ref="DH585" ca="1">DE585*CELL("contents",$Q585)</f>
        <v>0</v>
      </c>
      <c r="DI585" s="53" cm="1">
        <f t="array" aca="1" ref="DI585" ca="1">DF585*CELL("contents",$Q585)</f>
        <v>0</v>
      </c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>
        <f t="shared" si="1388"/>
        <v>0</v>
      </c>
      <c r="DW585" s="51">
        <f t="shared" si="1389"/>
        <v>0</v>
      </c>
      <c r="DX585" s="66">
        <f t="shared" si="1356"/>
        <v>0</v>
      </c>
      <c r="DY585" s="66">
        <f t="shared" si="1357"/>
        <v>0</v>
      </c>
      <c r="DZ585" s="66">
        <f t="shared" si="1358"/>
        <v>0</v>
      </c>
      <c r="EA585" s="66">
        <f t="shared" si="1359"/>
        <v>0</v>
      </c>
      <c r="EB585" s="66">
        <f t="shared" si="1360"/>
        <v>0</v>
      </c>
      <c r="EC585" s="66">
        <f t="shared" si="1361"/>
        <v>0</v>
      </c>
      <c r="ED585" s="66">
        <f t="shared" si="1362"/>
        <v>0</v>
      </c>
      <c r="EE585" s="66">
        <f t="shared" si="1363"/>
        <v>0</v>
      </c>
      <c r="EF585" s="66">
        <f t="shared" si="1364"/>
        <v>0</v>
      </c>
      <c r="EG585" s="66">
        <f t="shared" si="1365"/>
        <v>0</v>
      </c>
      <c r="EH585" s="66">
        <f t="shared" si="1366"/>
        <v>0</v>
      </c>
      <c r="EI585" s="66">
        <f t="shared" si="1367"/>
        <v>0</v>
      </c>
      <c r="EJ585" s="67">
        <f t="shared" si="1390"/>
        <v>0</v>
      </c>
      <c r="EK585" s="67">
        <f t="shared" si="1304"/>
        <v>0</v>
      </c>
      <c r="EL585" s="67">
        <f t="shared" si="1305"/>
        <v>0</v>
      </c>
      <c r="EM585" s="53" cm="1">
        <f t="array" aca="1" ref="EM585" ca="1">EJ585*CELL("contents",$Q585)</f>
        <v>0</v>
      </c>
      <c r="EN585" s="53" cm="1">
        <f t="array" aca="1" ref="EN585" ca="1">EK585*CELL("contents",$Q585)</f>
        <v>0</v>
      </c>
      <c r="EO585" s="68">
        <f t="shared" si="1260"/>
        <v>13442.927997375002</v>
      </c>
      <c r="EP585" s="2">
        <v>1</v>
      </c>
      <c r="EQ585" s="2">
        <f t="shared" ref="EQ585:ET585" si="1393">EP585*1.0215</f>
        <v>1.0215000000000001</v>
      </c>
      <c r="ER585" s="2">
        <f t="shared" si="1393"/>
        <v>1.0434622500000001</v>
      </c>
      <c r="ES585" s="2">
        <f t="shared" si="1393"/>
        <v>1.0658966883750003</v>
      </c>
      <c r="ET585" s="2">
        <f t="shared" si="1393"/>
        <v>1.0888134671750629</v>
      </c>
      <c r="EU585" s="69">
        <f t="shared" si="1369"/>
        <v>7201.5750000000007</v>
      </c>
      <c r="EV585" s="69">
        <f t="shared" si="1309"/>
        <v>1471.2817725000002</v>
      </c>
      <c r="EW585" s="69">
        <f t="shared" si="1370"/>
        <v>0</v>
      </c>
      <c r="EX585" s="69">
        <f t="shared" si="1371"/>
        <v>0</v>
      </c>
      <c r="EY585" s="69">
        <f t="shared" si="1392"/>
        <v>0</v>
      </c>
      <c r="EZ585" s="69">
        <f t="shared" si="1392"/>
        <v>0</v>
      </c>
      <c r="FA585" s="69">
        <f t="shared" si="1392"/>
        <v>0</v>
      </c>
      <c r="FB585" s="69">
        <f t="shared" si="1379"/>
        <v>0</v>
      </c>
      <c r="FC585" t="s">
        <v>1548</v>
      </c>
    </row>
    <row r="586" spans="1:159" x14ac:dyDescent="0.25">
      <c r="A586" s="2">
        <v>1.4</v>
      </c>
      <c r="B586" s="73" t="s">
        <v>1335</v>
      </c>
      <c r="C586" s="61" t="s">
        <v>147</v>
      </c>
      <c r="D586" s="62" t="s">
        <v>1237</v>
      </c>
      <c r="E586" s="63" t="s">
        <v>1237</v>
      </c>
      <c r="F586" s="2" t="s">
        <v>1315</v>
      </c>
      <c r="G586" s="61" t="s">
        <v>151</v>
      </c>
      <c r="H586" s="64" t="s">
        <v>163</v>
      </c>
      <c r="I586" s="61" t="s">
        <v>1175</v>
      </c>
      <c r="J586" s="65" t="s">
        <v>1139</v>
      </c>
      <c r="K586" s="75">
        <v>55.34</v>
      </c>
      <c r="L586" s="79">
        <v>66</v>
      </c>
      <c r="M586" s="57">
        <v>0.35</v>
      </c>
      <c r="N586" s="85">
        <v>0.53</v>
      </c>
      <c r="O586" s="64" t="s">
        <v>155</v>
      </c>
      <c r="P586" s="2" t="s">
        <v>173</v>
      </c>
      <c r="Q586" s="200">
        <f>VLOOKUP(P586,Contingencies!$A$2:$D$7,4,FALSE)</f>
        <v>0.125</v>
      </c>
      <c r="R586" s="53">
        <f t="shared" si="1330"/>
        <v>357.81813746979765</v>
      </c>
      <c r="S586" s="67">
        <f t="shared" si="1372"/>
        <v>189.64361285899275</v>
      </c>
      <c r="T586" s="61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>
        <f t="shared" si="1373"/>
        <v>0</v>
      </c>
      <c r="AH586" s="51">
        <f t="shared" si="1380"/>
        <v>0</v>
      </c>
      <c r="AI586" s="66">
        <f t="shared" si="1332"/>
        <v>0</v>
      </c>
      <c r="AJ586" s="66">
        <f t="shared" si="1333"/>
        <v>0</v>
      </c>
      <c r="AK586" s="66">
        <f t="shared" si="1334"/>
        <v>0</v>
      </c>
      <c r="AL586" s="66">
        <f t="shared" si="1335"/>
        <v>0</v>
      </c>
      <c r="AM586" s="66">
        <f t="shared" si="1336"/>
        <v>0</v>
      </c>
      <c r="AN586" s="66">
        <f t="shared" si="1337"/>
        <v>0</v>
      </c>
      <c r="AO586" s="66">
        <f t="shared" si="1338"/>
        <v>0</v>
      </c>
      <c r="AP586" s="66">
        <f t="shared" si="1339"/>
        <v>0</v>
      </c>
      <c r="AQ586" s="66">
        <f t="shared" si="1340"/>
        <v>0</v>
      </c>
      <c r="AR586" s="66">
        <f t="shared" si="1341"/>
        <v>0</v>
      </c>
      <c r="AS586" s="66">
        <f t="shared" si="1342"/>
        <v>0</v>
      </c>
      <c r="AT586" s="66">
        <f t="shared" si="1343"/>
        <v>0</v>
      </c>
      <c r="AU586" s="67">
        <f t="shared" si="1381"/>
        <v>0</v>
      </c>
      <c r="AV586" s="67">
        <f t="shared" si="1298"/>
        <v>0</v>
      </c>
      <c r="AW586" s="67">
        <f t="shared" si="1299"/>
        <v>0</v>
      </c>
      <c r="AX586" s="53" cm="1">
        <f t="array" aca="1" ref="AX586" ca="1">AU586*CELL("contents",$Q586)</f>
        <v>0</v>
      </c>
      <c r="AY586" s="53" cm="1">
        <f t="array" aca="1" ref="AY586" ca="1">AV586*CELL("contents",$Q586)</f>
        <v>0</v>
      </c>
      <c r="AZ586" s="61">
        <v>24</v>
      </c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>
        <f t="shared" si="1382"/>
        <v>24</v>
      </c>
      <c r="BM586" s="51">
        <f t="shared" si="1383"/>
        <v>0.16</v>
      </c>
      <c r="BN586" s="66">
        <f t="shared" si="1344"/>
        <v>1870.9445096460006</v>
      </c>
      <c r="BO586" s="66">
        <f t="shared" si="1345"/>
        <v>0</v>
      </c>
      <c r="BP586" s="66">
        <f t="shared" si="1346"/>
        <v>0</v>
      </c>
      <c r="BQ586" s="66">
        <f t="shared" si="1347"/>
        <v>0</v>
      </c>
      <c r="BR586" s="66">
        <f t="shared" si="1348"/>
        <v>0</v>
      </c>
      <c r="BS586" s="66">
        <f t="shared" si="1349"/>
        <v>0</v>
      </c>
      <c r="BT586" s="66">
        <f t="shared" si="1350"/>
        <v>0</v>
      </c>
      <c r="BU586" s="66">
        <f t="shared" si="1351"/>
        <v>0</v>
      </c>
      <c r="BV586" s="66">
        <f t="shared" si="1352"/>
        <v>0</v>
      </c>
      <c r="BW586" s="66">
        <f t="shared" si="1353"/>
        <v>0</v>
      </c>
      <c r="BX586" s="66">
        <f t="shared" si="1354"/>
        <v>0</v>
      </c>
      <c r="BY586" s="66">
        <f t="shared" si="1355"/>
        <v>0</v>
      </c>
      <c r="BZ586" s="67">
        <f t="shared" si="1384"/>
        <v>1870.9445096460006</v>
      </c>
      <c r="CA586" s="67">
        <f t="shared" si="1300"/>
        <v>991.60059011238036</v>
      </c>
      <c r="CB586" s="67">
        <f t="shared" si="1301"/>
        <v>2862.5450997583812</v>
      </c>
      <c r="CC586" s="53" cm="1">
        <f t="array" aca="1" ref="CC586" ca="1">BZ586*CELL("contents",$Q586)</f>
        <v>233.86806370575007</v>
      </c>
      <c r="CD586" s="53" cm="1">
        <f t="array" aca="1" ref="CD586" ca="1">CA586*CELL("contents",$Q586)</f>
        <v>123.95007376404754</v>
      </c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>
        <f t="shared" si="1385"/>
        <v>0</v>
      </c>
      <c r="CR586" s="51">
        <f t="shared" si="1386"/>
        <v>0</v>
      </c>
      <c r="CS586" s="66">
        <f t="shared" si="1259"/>
        <v>0</v>
      </c>
      <c r="CT586" s="66">
        <f t="shared" si="1262"/>
        <v>0</v>
      </c>
      <c r="CU586" s="66">
        <f t="shared" si="1263"/>
        <v>0</v>
      </c>
      <c r="CV586" s="66">
        <f t="shared" si="1264"/>
        <v>0</v>
      </c>
      <c r="CW586" s="66">
        <f t="shared" si="1265"/>
        <v>0</v>
      </c>
      <c r="CX586" s="66">
        <f t="shared" si="1266"/>
        <v>0</v>
      </c>
      <c r="CY586" s="66">
        <f t="shared" si="1267"/>
        <v>0</v>
      </c>
      <c r="CZ586" s="66">
        <f t="shared" si="1268"/>
        <v>0</v>
      </c>
      <c r="DA586" s="66">
        <f t="shared" si="1269"/>
        <v>0</v>
      </c>
      <c r="DB586" s="66">
        <f t="shared" si="1270"/>
        <v>0</v>
      </c>
      <c r="DC586" s="66">
        <f t="shared" si="1271"/>
        <v>0</v>
      </c>
      <c r="DD586" s="66">
        <f t="shared" si="1272"/>
        <v>0</v>
      </c>
      <c r="DE586" s="67">
        <f t="shared" si="1387"/>
        <v>0</v>
      </c>
      <c r="DF586" s="67">
        <f t="shared" si="1302"/>
        <v>0</v>
      </c>
      <c r="DG586" s="67">
        <f t="shared" si="1303"/>
        <v>0</v>
      </c>
      <c r="DH586" s="53" cm="1">
        <f t="array" aca="1" ref="DH586" ca="1">DE586*CELL("contents",$Q586)</f>
        <v>0</v>
      </c>
      <c r="DI586" s="53" cm="1">
        <f t="array" aca="1" ref="DI586" ca="1">DF586*CELL("contents",$Q586)</f>
        <v>0</v>
      </c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>
        <f t="shared" si="1388"/>
        <v>0</v>
      </c>
      <c r="DW586" s="51">
        <f t="shared" si="1389"/>
        <v>0</v>
      </c>
      <c r="DX586" s="66">
        <f t="shared" si="1356"/>
        <v>0</v>
      </c>
      <c r="DY586" s="66">
        <f t="shared" si="1357"/>
        <v>0</v>
      </c>
      <c r="DZ586" s="66">
        <f t="shared" si="1358"/>
        <v>0</v>
      </c>
      <c r="EA586" s="66">
        <f t="shared" si="1359"/>
        <v>0</v>
      </c>
      <c r="EB586" s="66">
        <f t="shared" si="1360"/>
        <v>0</v>
      </c>
      <c r="EC586" s="66">
        <f t="shared" si="1361"/>
        <v>0</v>
      </c>
      <c r="ED586" s="66">
        <f t="shared" si="1362"/>
        <v>0</v>
      </c>
      <c r="EE586" s="66">
        <f t="shared" si="1363"/>
        <v>0</v>
      </c>
      <c r="EF586" s="66">
        <f t="shared" si="1364"/>
        <v>0</v>
      </c>
      <c r="EG586" s="66">
        <f t="shared" si="1365"/>
        <v>0</v>
      </c>
      <c r="EH586" s="66">
        <f t="shared" si="1366"/>
        <v>0</v>
      </c>
      <c r="EI586" s="66">
        <f t="shared" si="1367"/>
        <v>0</v>
      </c>
      <c r="EJ586" s="67">
        <f t="shared" si="1390"/>
        <v>0</v>
      </c>
      <c r="EK586" s="67">
        <f t="shared" si="1304"/>
        <v>0</v>
      </c>
      <c r="EL586" s="67">
        <f t="shared" si="1305"/>
        <v>0</v>
      </c>
      <c r="EM586" s="53" cm="1">
        <f t="array" aca="1" ref="EM586" ca="1">EJ586*CELL("contents",$Q586)</f>
        <v>0</v>
      </c>
      <c r="EN586" s="53" cm="1">
        <f t="array" aca="1" ref="EN586" ca="1">EK586*CELL("contents",$Q586)</f>
        <v>0</v>
      </c>
      <c r="EO586" s="68">
        <f t="shared" si="1260"/>
        <v>2862.5450997583812</v>
      </c>
      <c r="EP586" s="2">
        <v>1</v>
      </c>
      <c r="EQ586" s="2">
        <f t="shared" ref="EQ586:ET586" si="1394">EP586*1.0215</f>
        <v>1.0215000000000001</v>
      </c>
      <c r="ER586" s="2">
        <f t="shared" si="1394"/>
        <v>1.0434622500000001</v>
      </c>
      <c r="ES586" s="2">
        <f t="shared" si="1394"/>
        <v>1.0658966883750003</v>
      </c>
      <c r="ET586" s="2">
        <f t="shared" si="1394"/>
        <v>1.0888134671750629</v>
      </c>
      <c r="EU586" s="69">
        <f t="shared" si="1369"/>
        <v>0</v>
      </c>
      <c r="EV586" s="69">
        <f t="shared" si="1309"/>
        <v>1385.8848219600002</v>
      </c>
      <c r="EW586" s="69">
        <f t="shared" si="1370"/>
        <v>0</v>
      </c>
      <c r="EX586" s="69">
        <f t="shared" si="1371"/>
        <v>0</v>
      </c>
      <c r="EY586" s="69">
        <f t="shared" si="1392"/>
        <v>0</v>
      </c>
      <c r="EZ586" s="69">
        <f t="shared" si="1392"/>
        <v>485.05968768600002</v>
      </c>
      <c r="FA586" s="69">
        <f t="shared" si="1392"/>
        <v>0</v>
      </c>
      <c r="FB586" s="69">
        <f t="shared" si="1379"/>
        <v>0</v>
      </c>
      <c r="FC586" t="s">
        <v>1548</v>
      </c>
    </row>
    <row r="587" spans="1:159" ht="25.5" x14ac:dyDescent="0.25">
      <c r="A587" s="2">
        <v>1.4</v>
      </c>
      <c r="B587" s="73" t="s">
        <v>1336</v>
      </c>
      <c r="C587" s="61" t="s">
        <v>1208</v>
      </c>
      <c r="D587" s="62" t="s">
        <v>1337</v>
      </c>
      <c r="E587" s="63" t="s">
        <v>1262</v>
      </c>
      <c r="F587" s="2" t="s">
        <v>1215</v>
      </c>
      <c r="G587" s="61" t="s">
        <v>151</v>
      </c>
      <c r="H587" s="64" t="s">
        <v>163</v>
      </c>
      <c r="I587" s="61" t="s">
        <v>269</v>
      </c>
      <c r="J587" s="65" t="s">
        <v>154</v>
      </c>
      <c r="K587" s="75">
        <v>47</v>
      </c>
      <c r="L587" s="79">
        <v>46.67</v>
      </c>
      <c r="M587" s="57">
        <v>0</v>
      </c>
      <c r="N587" s="85">
        <v>0.55000000000000004</v>
      </c>
      <c r="O587" s="64" t="s">
        <v>155</v>
      </c>
      <c r="P587" s="2" t="s">
        <v>352</v>
      </c>
      <c r="Q587" s="200">
        <f>VLOOKUP(P587,Contingencies!$A$2:$D$7,4,FALSE)</f>
        <v>0.2</v>
      </c>
      <c r="R587" s="53">
        <f t="shared" si="1330"/>
        <v>486.50383944000015</v>
      </c>
      <c r="S587" s="67">
        <f t="shared" si="1372"/>
        <v>267.57711169200013</v>
      </c>
      <c r="T587" s="61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>
        <f t="shared" si="1373"/>
        <v>0</v>
      </c>
      <c r="AH587" s="51">
        <f t="shared" si="1380"/>
        <v>0</v>
      </c>
      <c r="AI587" s="66">
        <f t="shared" si="1332"/>
        <v>0</v>
      </c>
      <c r="AJ587" s="66">
        <f t="shared" si="1333"/>
        <v>0</v>
      </c>
      <c r="AK587" s="66">
        <f t="shared" si="1334"/>
        <v>0</v>
      </c>
      <c r="AL587" s="66">
        <f t="shared" si="1335"/>
        <v>0</v>
      </c>
      <c r="AM587" s="66">
        <f t="shared" si="1336"/>
        <v>0</v>
      </c>
      <c r="AN587" s="66">
        <f t="shared" si="1337"/>
        <v>0</v>
      </c>
      <c r="AO587" s="66">
        <f t="shared" si="1338"/>
        <v>0</v>
      </c>
      <c r="AP587" s="66">
        <f t="shared" si="1339"/>
        <v>0</v>
      </c>
      <c r="AQ587" s="66">
        <f t="shared" si="1340"/>
        <v>0</v>
      </c>
      <c r="AR587" s="66">
        <f t="shared" si="1341"/>
        <v>0</v>
      </c>
      <c r="AS587" s="66">
        <f t="shared" si="1342"/>
        <v>0</v>
      </c>
      <c r="AT587" s="66">
        <f t="shared" si="1343"/>
        <v>0</v>
      </c>
      <c r="AU587" s="67">
        <f t="shared" si="1381"/>
        <v>0</v>
      </c>
      <c r="AV587" s="67">
        <f t="shared" si="1298"/>
        <v>0</v>
      </c>
      <c r="AW587" s="67">
        <f t="shared" si="1299"/>
        <v>0</v>
      </c>
      <c r="AX587" s="53" cm="1">
        <f t="array" aca="1" ref="AX587" ca="1">AU587*CELL("contents",$Q587)</f>
        <v>0</v>
      </c>
      <c r="AY587" s="53" cm="1">
        <f t="array" aca="1" ref="AY587" ca="1">AV587*CELL("contents",$Q587)</f>
        <v>0</v>
      </c>
      <c r="AZ587" s="2">
        <v>24</v>
      </c>
      <c r="BA587" s="61">
        <v>8</v>
      </c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>
        <f t="shared" si="1382"/>
        <v>32</v>
      </c>
      <c r="BM587" s="51">
        <f t="shared" si="1383"/>
        <v>0.21333333333333332</v>
      </c>
      <c r="BN587" s="66">
        <f t="shared" si="1344"/>
        <v>1177.0254180000002</v>
      </c>
      <c r="BO587" s="66">
        <f t="shared" si="1345"/>
        <v>392.34180600000008</v>
      </c>
      <c r="BP587" s="66">
        <f t="shared" si="1346"/>
        <v>0</v>
      </c>
      <c r="BQ587" s="66">
        <f t="shared" si="1347"/>
        <v>0</v>
      </c>
      <c r="BR587" s="66">
        <f t="shared" si="1348"/>
        <v>0</v>
      </c>
      <c r="BS587" s="66">
        <f t="shared" si="1349"/>
        <v>0</v>
      </c>
      <c r="BT587" s="66">
        <f t="shared" si="1350"/>
        <v>0</v>
      </c>
      <c r="BU587" s="66">
        <f t="shared" si="1351"/>
        <v>0</v>
      </c>
      <c r="BV587" s="66">
        <f t="shared" si="1352"/>
        <v>0</v>
      </c>
      <c r="BW587" s="66">
        <f t="shared" si="1353"/>
        <v>0</v>
      </c>
      <c r="BX587" s="66">
        <f t="shared" si="1354"/>
        <v>0</v>
      </c>
      <c r="BY587" s="66">
        <f t="shared" si="1355"/>
        <v>0</v>
      </c>
      <c r="BZ587" s="67">
        <f t="shared" si="1384"/>
        <v>1569.3672240000003</v>
      </c>
      <c r="CA587" s="67">
        <f t="shared" si="1300"/>
        <v>863.15197320000027</v>
      </c>
      <c r="CB587" s="67">
        <f t="shared" si="1301"/>
        <v>2432.5191972000007</v>
      </c>
      <c r="CC587" s="53" cm="1">
        <f t="array" aca="1" ref="CC587" ca="1">BZ587*CELL("contents",$Q587)</f>
        <v>313.87344480000007</v>
      </c>
      <c r="CD587" s="53" cm="1">
        <f t="array" aca="1" ref="CD587" ca="1">CA587*CELL("contents",$Q587)</f>
        <v>172.63039464000008</v>
      </c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>
        <f t="shared" si="1385"/>
        <v>0</v>
      </c>
      <c r="CR587" s="51">
        <f t="shared" si="1386"/>
        <v>0</v>
      </c>
      <c r="CS587" s="66">
        <f t="shared" si="1259"/>
        <v>0</v>
      </c>
      <c r="CT587" s="66">
        <f t="shared" si="1262"/>
        <v>0</v>
      </c>
      <c r="CU587" s="66">
        <f t="shared" si="1263"/>
        <v>0</v>
      </c>
      <c r="CV587" s="66">
        <f t="shared" si="1264"/>
        <v>0</v>
      </c>
      <c r="CW587" s="66">
        <f t="shared" si="1265"/>
        <v>0</v>
      </c>
      <c r="CX587" s="66">
        <f t="shared" si="1266"/>
        <v>0</v>
      </c>
      <c r="CY587" s="66">
        <f t="shared" si="1267"/>
        <v>0</v>
      </c>
      <c r="CZ587" s="66">
        <f t="shared" si="1268"/>
        <v>0</v>
      </c>
      <c r="DA587" s="66">
        <f t="shared" si="1269"/>
        <v>0</v>
      </c>
      <c r="DB587" s="66">
        <f t="shared" si="1270"/>
        <v>0</v>
      </c>
      <c r="DC587" s="66">
        <f t="shared" si="1271"/>
        <v>0</v>
      </c>
      <c r="DD587" s="66">
        <f t="shared" si="1272"/>
        <v>0</v>
      </c>
      <c r="DE587" s="67">
        <f t="shared" si="1387"/>
        <v>0</v>
      </c>
      <c r="DF587" s="67">
        <f t="shared" si="1302"/>
        <v>0</v>
      </c>
      <c r="DG587" s="67">
        <f t="shared" si="1303"/>
        <v>0</v>
      </c>
      <c r="DH587" s="53" cm="1">
        <f t="array" aca="1" ref="DH587" ca="1">DE587*CELL("contents",$Q587)</f>
        <v>0</v>
      </c>
      <c r="DI587" s="53" cm="1">
        <f t="array" aca="1" ref="DI587" ca="1">DF587*CELL("contents",$Q587)</f>
        <v>0</v>
      </c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>
        <f t="shared" si="1388"/>
        <v>0</v>
      </c>
      <c r="DW587" s="51">
        <f t="shared" si="1389"/>
        <v>0</v>
      </c>
      <c r="DX587" s="66">
        <f t="shared" si="1356"/>
        <v>0</v>
      </c>
      <c r="DY587" s="66">
        <f t="shared" si="1357"/>
        <v>0</v>
      </c>
      <c r="DZ587" s="66">
        <f t="shared" si="1358"/>
        <v>0</v>
      </c>
      <c r="EA587" s="66">
        <f t="shared" si="1359"/>
        <v>0</v>
      </c>
      <c r="EB587" s="66">
        <f t="shared" si="1360"/>
        <v>0</v>
      </c>
      <c r="EC587" s="66">
        <f t="shared" si="1361"/>
        <v>0</v>
      </c>
      <c r="ED587" s="66">
        <f t="shared" si="1362"/>
        <v>0</v>
      </c>
      <c r="EE587" s="66">
        <f t="shared" si="1363"/>
        <v>0</v>
      </c>
      <c r="EF587" s="66">
        <f t="shared" si="1364"/>
        <v>0</v>
      </c>
      <c r="EG587" s="66">
        <f t="shared" si="1365"/>
        <v>0</v>
      </c>
      <c r="EH587" s="66">
        <f t="shared" si="1366"/>
        <v>0</v>
      </c>
      <c r="EI587" s="66">
        <f t="shared" si="1367"/>
        <v>0</v>
      </c>
      <c r="EJ587" s="67">
        <f t="shared" si="1390"/>
        <v>0</v>
      </c>
      <c r="EK587" s="67">
        <f t="shared" si="1304"/>
        <v>0</v>
      </c>
      <c r="EL587" s="67">
        <f t="shared" si="1305"/>
        <v>0</v>
      </c>
      <c r="EM587" s="53" cm="1">
        <f t="array" aca="1" ref="EM587" ca="1">EJ587*CELL("contents",$Q587)</f>
        <v>0</v>
      </c>
      <c r="EN587" s="53" cm="1">
        <f t="array" aca="1" ref="EN587" ca="1">EK587*CELL("contents",$Q587)</f>
        <v>0</v>
      </c>
      <c r="EO587" s="68">
        <f t="shared" si="1260"/>
        <v>2432.5191972000007</v>
      </c>
      <c r="EP587" s="2">
        <v>1</v>
      </c>
      <c r="EQ587" s="2">
        <f t="shared" ref="EQ587:ET587" si="1395">EP587*1.0215</f>
        <v>1.0215000000000001</v>
      </c>
      <c r="ER587" s="2">
        <f t="shared" si="1395"/>
        <v>1.0434622500000001</v>
      </c>
      <c r="ES587" s="2">
        <f t="shared" si="1395"/>
        <v>1.0658966883750003</v>
      </c>
      <c r="ET587" s="2">
        <f t="shared" si="1395"/>
        <v>1.0888134671750629</v>
      </c>
      <c r="EU587" s="69">
        <f t="shared" si="1369"/>
        <v>0</v>
      </c>
      <c r="EV587" s="69">
        <f t="shared" si="1309"/>
        <v>1569.3672240000003</v>
      </c>
      <c r="EW587" s="69">
        <f t="shared" si="1370"/>
        <v>0</v>
      </c>
      <c r="EX587" s="69">
        <f t="shared" si="1371"/>
        <v>0</v>
      </c>
      <c r="EY587" s="69">
        <f t="shared" si="1392"/>
        <v>0</v>
      </c>
      <c r="EZ587" s="69">
        <f t="shared" si="1392"/>
        <v>0</v>
      </c>
      <c r="FA587" s="69">
        <f t="shared" si="1392"/>
        <v>0</v>
      </c>
      <c r="FB587" s="69">
        <f t="shared" si="1379"/>
        <v>0</v>
      </c>
      <c r="FC587" t="s">
        <v>1548</v>
      </c>
    </row>
    <row r="588" spans="1:159" ht="25.5" x14ac:dyDescent="0.25">
      <c r="A588" s="2">
        <v>1.4</v>
      </c>
      <c r="B588" s="73" t="s">
        <v>1336</v>
      </c>
      <c r="C588" s="61" t="s">
        <v>147</v>
      </c>
      <c r="D588" s="62" t="s">
        <v>1337</v>
      </c>
      <c r="E588" s="63" t="s">
        <v>1338</v>
      </c>
      <c r="F588" s="2"/>
      <c r="G588" s="61" t="s">
        <v>267</v>
      </c>
      <c r="H588" s="64" t="s">
        <v>267</v>
      </c>
      <c r="I588" s="61"/>
      <c r="J588" s="65" t="s">
        <v>154</v>
      </c>
      <c r="K588" s="75"/>
      <c r="L588" s="80">
        <v>1</v>
      </c>
      <c r="M588" s="57">
        <v>0</v>
      </c>
      <c r="N588" s="85">
        <v>0.53</v>
      </c>
      <c r="O588" s="64" t="s">
        <v>155</v>
      </c>
      <c r="P588" s="2" t="s">
        <v>356</v>
      </c>
      <c r="Q588" s="200">
        <f>VLOOKUP(P588,Contingencies!$A$2:$D$7,4,FALSE)</f>
        <v>0.35</v>
      </c>
      <c r="R588" s="53">
        <f t="shared" si="1330"/>
        <v>642.59999999999991</v>
      </c>
      <c r="S588" s="67">
        <f t="shared" si="1372"/>
        <v>340.57799999999997</v>
      </c>
      <c r="T588" s="61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>
        <f t="shared" si="1373"/>
        <v>0</v>
      </c>
      <c r="AH588" s="51">
        <f t="shared" si="1380"/>
        <v>0</v>
      </c>
      <c r="AI588" s="66">
        <f t="shared" si="1332"/>
        <v>0</v>
      </c>
      <c r="AJ588" s="66">
        <f t="shared" si="1333"/>
        <v>0</v>
      </c>
      <c r="AK588" s="66">
        <f t="shared" si="1334"/>
        <v>0</v>
      </c>
      <c r="AL588" s="66">
        <f t="shared" si="1335"/>
        <v>0</v>
      </c>
      <c r="AM588" s="66">
        <f t="shared" si="1336"/>
        <v>0</v>
      </c>
      <c r="AN588" s="66">
        <f t="shared" si="1337"/>
        <v>0</v>
      </c>
      <c r="AO588" s="66">
        <f t="shared" si="1338"/>
        <v>0</v>
      </c>
      <c r="AP588" s="66">
        <f t="shared" si="1339"/>
        <v>0</v>
      </c>
      <c r="AQ588" s="66">
        <f t="shared" si="1340"/>
        <v>0</v>
      </c>
      <c r="AR588" s="66">
        <f t="shared" si="1341"/>
        <v>0</v>
      </c>
      <c r="AS588" s="66">
        <f t="shared" si="1342"/>
        <v>0</v>
      </c>
      <c r="AT588" s="66">
        <f t="shared" si="1343"/>
        <v>0</v>
      </c>
      <c r="AU588" s="67">
        <f t="shared" si="1381"/>
        <v>0</v>
      </c>
      <c r="AV588" s="67">
        <f t="shared" si="1298"/>
        <v>0</v>
      </c>
      <c r="AW588" s="67">
        <f t="shared" si="1299"/>
        <v>0</v>
      </c>
      <c r="AX588" s="53" cm="1">
        <f t="array" aca="1" ref="AX588" ca="1">AU588*CELL("contents",$Q588)</f>
        <v>0</v>
      </c>
      <c r="AY588" s="53" cm="1">
        <f t="array" aca="1" ref="AY588" ca="1">AV588*CELL("contents",$Q588)</f>
        <v>0</v>
      </c>
      <c r="AZ588" s="2"/>
      <c r="BA588" s="61">
        <v>1200</v>
      </c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>
        <f t="shared" si="1382"/>
        <v>0</v>
      </c>
      <c r="BM588" s="51">
        <f t="shared" si="1383"/>
        <v>0</v>
      </c>
      <c r="BN588" s="66">
        <f t="shared" si="1344"/>
        <v>0</v>
      </c>
      <c r="BO588" s="66">
        <f t="shared" si="1345"/>
        <v>1200</v>
      </c>
      <c r="BP588" s="66">
        <f t="shared" si="1346"/>
        <v>0</v>
      </c>
      <c r="BQ588" s="66">
        <f t="shared" si="1347"/>
        <v>0</v>
      </c>
      <c r="BR588" s="66">
        <f t="shared" si="1348"/>
        <v>0</v>
      </c>
      <c r="BS588" s="66">
        <f t="shared" si="1349"/>
        <v>0</v>
      </c>
      <c r="BT588" s="66">
        <f t="shared" si="1350"/>
        <v>0</v>
      </c>
      <c r="BU588" s="66">
        <f t="shared" si="1351"/>
        <v>0</v>
      </c>
      <c r="BV588" s="66">
        <f t="shared" si="1352"/>
        <v>0</v>
      </c>
      <c r="BW588" s="66">
        <f t="shared" si="1353"/>
        <v>0</v>
      </c>
      <c r="BX588" s="66">
        <f t="shared" si="1354"/>
        <v>0</v>
      </c>
      <c r="BY588" s="66">
        <f t="shared" si="1355"/>
        <v>0</v>
      </c>
      <c r="BZ588" s="67">
        <f t="shared" si="1384"/>
        <v>1200</v>
      </c>
      <c r="CA588" s="67">
        <f t="shared" si="1300"/>
        <v>636</v>
      </c>
      <c r="CB588" s="67">
        <f t="shared" si="1301"/>
        <v>1836</v>
      </c>
      <c r="CC588" s="53" cm="1">
        <f t="array" aca="1" ref="CC588" ca="1">BZ588*CELL("contents",$Q588)</f>
        <v>420</v>
      </c>
      <c r="CD588" s="53" cm="1">
        <f t="array" aca="1" ref="CD588" ca="1">CA588*CELL("contents",$Q588)</f>
        <v>222.6</v>
      </c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>
        <f t="shared" si="1385"/>
        <v>0</v>
      </c>
      <c r="CR588" s="51">
        <f t="shared" si="1386"/>
        <v>0</v>
      </c>
      <c r="CS588" s="66">
        <f t="shared" si="1259"/>
        <v>0</v>
      </c>
      <c r="CT588" s="66">
        <f t="shared" si="1262"/>
        <v>0</v>
      </c>
      <c r="CU588" s="66">
        <f t="shared" si="1263"/>
        <v>0</v>
      </c>
      <c r="CV588" s="66">
        <f t="shared" si="1264"/>
        <v>0</v>
      </c>
      <c r="CW588" s="66">
        <f t="shared" si="1265"/>
        <v>0</v>
      </c>
      <c r="CX588" s="66">
        <f t="shared" si="1266"/>
        <v>0</v>
      </c>
      <c r="CY588" s="66">
        <f t="shared" si="1267"/>
        <v>0</v>
      </c>
      <c r="CZ588" s="66">
        <f t="shared" si="1268"/>
        <v>0</v>
      </c>
      <c r="DA588" s="66">
        <f t="shared" si="1269"/>
        <v>0</v>
      </c>
      <c r="DB588" s="66">
        <f t="shared" si="1270"/>
        <v>0</v>
      </c>
      <c r="DC588" s="66">
        <f t="shared" si="1271"/>
        <v>0</v>
      </c>
      <c r="DD588" s="66">
        <f t="shared" si="1272"/>
        <v>0</v>
      </c>
      <c r="DE588" s="67">
        <f t="shared" si="1387"/>
        <v>0</v>
      </c>
      <c r="DF588" s="67">
        <f t="shared" si="1302"/>
        <v>0</v>
      </c>
      <c r="DG588" s="67">
        <f t="shared" si="1303"/>
        <v>0</v>
      </c>
      <c r="DH588" s="53" cm="1">
        <f t="array" aca="1" ref="DH588" ca="1">DE588*CELL("contents",$Q588)</f>
        <v>0</v>
      </c>
      <c r="DI588" s="53" cm="1">
        <f t="array" aca="1" ref="DI588" ca="1">DF588*CELL("contents",$Q588)</f>
        <v>0</v>
      </c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>
        <f t="shared" si="1388"/>
        <v>0</v>
      </c>
      <c r="DW588" s="51">
        <f t="shared" si="1389"/>
        <v>0</v>
      </c>
      <c r="DX588" s="66">
        <f t="shared" si="1356"/>
        <v>0</v>
      </c>
      <c r="DY588" s="66">
        <f t="shared" si="1357"/>
        <v>0</v>
      </c>
      <c r="DZ588" s="66">
        <f t="shared" si="1358"/>
        <v>0</v>
      </c>
      <c r="EA588" s="66">
        <f t="shared" si="1359"/>
        <v>0</v>
      </c>
      <c r="EB588" s="66">
        <f t="shared" si="1360"/>
        <v>0</v>
      </c>
      <c r="EC588" s="66">
        <f t="shared" si="1361"/>
        <v>0</v>
      </c>
      <c r="ED588" s="66">
        <f t="shared" si="1362"/>
        <v>0</v>
      </c>
      <c r="EE588" s="66">
        <f t="shared" si="1363"/>
        <v>0</v>
      </c>
      <c r="EF588" s="66">
        <f t="shared" si="1364"/>
        <v>0</v>
      </c>
      <c r="EG588" s="66">
        <f t="shared" si="1365"/>
        <v>0</v>
      </c>
      <c r="EH588" s="66">
        <f t="shared" si="1366"/>
        <v>0</v>
      </c>
      <c r="EI588" s="66">
        <f t="shared" si="1367"/>
        <v>0</v>
      </c>
      <c r="EJ588" s="67">
        <f t="shared" si="1390"/>
        <v>0</v>
      </c>
      <c r="EK588" s="67">
        <f t="shared" si="1304"/>
        <v>0</v>
      </c>
      <c r="EL588" s="67">
        <f t="shared" si="1305"/>
        <v>0</v>
      </c>
      <c r="EM588" s="53" cm="1">
        <f t="array" aca="1" ref="EM588" ca="1">EJ588*CELL("contents",$Q588)</f>
        <v>0</v>
      </c>
      <c r="EN588" s="53" cm="1">
        <f t="array" aca="1" ref="EN588" ca="1">EK588*CELL("contents",$Q588)</f>
        <v>0</v>
      </c>
      <c r="EO588" s="68">
        <f t="shared" si="1260"/>
        <v>1836</v>
      </c>
      <c r="EP588" s="2">
        <v>1</v>
      </c>
      <c r="EQ588" s="2">
        <f t="shared" ref="EQ588:ET588" si="1396">EP588*1.0215</f>
        <v>1.0215000000000001</v>
      </c>
      <c r="ER588" s="2">
        <f t="shared" si="1396"/>
        <v>1.0434622500000001</v>
      </c>
      <c r="ES588" s="2">
        <f t="shared" si="1396"/>
        <v>1.0658966883750003</v>
      </c>
      <c r="ET588" s="2">
        <f t="shared" si="1396"/>
        <v>1.0888134671750629</v>
      </c>
      <c r="EU588" s="69">
        <f t="shared" si="1369"/>
        <v>0</v>
      </c>
      <c r="EV588" s="69">
        <f t="shared" si="1309"/>
        <v>0</v>
      </c>
      <c r="EW588" s="69">
        <f t="shared" si="1370"/>
        <v>0</v>
      </c>
      <c r="EX588" s="69">
        <f t="shared" si="1371"/>
        <v>0</v>
      </c>
      <c r="EY588" s="69">
        <f t="shared" si="1392"/>
        <v>0</v>
      </c>
      <c r="EZ588" s="69">
        <f t="shared" si="1392"/>
        <v>0</v>
      </c>
      <c r="FA588" s="69">
        <f t="shared" si="1392"/>
        <v>0</v>
      </c>
      <c r="FB588" s="69">
        <f t="shared" si="1379"/>
        <v>0</v>
      </c>
      <c r="FC588" t="s">
        <v>1548</v>
      </c>
    </row>
    <row r="589" spans="1:159" x14ac:dyDescent="0.25">
      <c r="A589" s="2">
        <v>1.4</v>
      </c>
      <c r="B589" s="73" t="s">
        <v>1339</v>
      </c>
      <c r="C589" s="61" t="s">
        <v>147</v>
      </c>
      <c r="D589" s="62" t="s">
        <v>1340</v>
      </c>
      <c r="E589" s="63" t="s">
        <v>1341</v>
      </c>
      <c r="F589" s="2"/>
      <c r="G589" s="61" t="s">
        <v>267</v>
      </c>
      <c r="H589" s="64" t="s">
        <v>267</v>
      </c>
      <c r="I589" s="61"/>
      <c r="J589" s="65" t="s">
        <v>1276</v>
      </c>
      <c r="K589" s="75"/>
      <c r="L589" s="80">
        <v>1</v>
      </c>
      <c r="M589" s="57">
        <v>0</v>
      </c>
      <c r="N589" s="85">
        <v>0.53</v>
      </c>
      <c r="O589" s="64" t="s">
        <v>155</v>
      </c>
      <c r="P589" s="2" t="s">
        <v>156</v>
      </c>
      <c r="Q589" s="200">
        <f>VLOOKUP(P589,Contingencies!$A$2:$D$7,4,FALSE)</f>
        <v>0.09</v>
      </c>
      <c r="R589" s="53">
        <f t="shared" si="1330"/>
        <v>240.97499999999999</v>
      </c>
      <c r="S589" s="67">
        <f t="shared" si="1372"/>
        <v>127.71675</v>
      </c>
      <c r="T589" s="61"/>
      <c r="U589" s="61">
        <v>125</v>
      </c>
      <c r="V589" s="61"/>
      <c r="W589" s="61"/>
      <c r="X589" s="61">
        <v>125</v>
      </c>
      <c r="Y589" s="61"/>
      <c r="Z589" s="61"/>
      <c r="AA589" s="61">
        <v>125</v>
      </c>
      <c r="AB589" s="61"/>
      <c r="AC589" s="61"/>
      <c r="AD589" s="61">
        <v>125</v>
      </c>
      <c r="AE589" s="61"/>
      <c r="AF589" s="61"/>
      <c r="AG589" s="2">
        <f t="shared" si="1373"/>
        <v>0</v>
      </c>
      <c r="AH589" s="51">
        <f t="shared" si="1380"/>
        <v>0</v>
      </c>
      <c r="AI589" s="66">
        <f t="shared" si="1332"/>
        <v>125</v>
      </c>
      <c r="AJ589" s="66">
        <f t="shared" si="1333"/>
        <v>0</v>
      </c>
      <c r="AK589" s="66">
        <f t="shared" si="1334"/>
        <v>0</v>
      </c>
      <c r="AL589" s="66">
        <f t="shared" si="1335"/>
        <v>125</v>
      </c>
      <c r="AM589" s="66">
        <f t="shared" si="1336"/>
        <v>0</v>
      </c>
      <c r="AN589" s="66">
        <f t="shared" si="1337"/>
        <v>0</v>
      </c>
      <c r="AO589" s="66">
        <f t="shared" si="1338"/>
        <v>125</v>
      </c>
      <c r="AP589" s="66">
        <f t="shared" si="1339"/>
        <v>0</v>
      </c>
      <c r="AQ589" s="66">
        <f t="shared" si="1340"/>
        <v>0</v>
      </c>
      <c r="AR589" s="66">
        <f t="shared" si="1341"/>
        <v>125</v>
      </c>
      <c r="AS589" s="66">
        <f t="shared" si="1342"/>
        <v>0</v>
      </c>
      <c r="AT589" s="66">
        <f t="shared" si="1343"/>
        <v>0</v>
      </c>
      <c r="AU589" s="67">
        <f t="shared" si="1381"/>
        <v>500</v>
      </c>
      <c r="AV589" s="67">
        <f t="shared" si="1298"/>
        <v>265</v>
      </c>
      <c r="AW589" s="67">
        <f t="shared" si="1299"/>
        <v>765</v>
      </c>
      <c r="AX589" s="53" cm="1">
        <f t="array" aca="1" ref="AX589" ca="1">AU589*CELL("contents",$Q589)</f>
        <v>45</v>
      </c>
      <c r="AY589" s="53" cm="1">
        <f t="array" aca="1" ref="AY589" ca="1">AV589*CELL("contents",$Q589)</f>
        <v>23.849999999999998</v>
      </c>
      <c r="AZ589" s="61">
        <v>125</v>
      </c>
      <c r="BA589" s="61"/>
      <c r="BB589" s="61"/>
      <c r="BC589" s="61">
        <v>125</v>
      </c>
      <c r="BD589" s="61"/>
      <c r="BE589" s="61"/>
      <c r="BF589" s="61">
        <v>125</v>
      </c>
      <c r="BG589" s="61"/>
      <c r="BH589" s="61"/>
      <c r="BI589" s="61">
        <v>125</v>
      </c>
      <c r="BJ589" s="61"/>
      <c r="BK589" s="61"/>
      <c r="BL589" s="2">
        <f t="shared" si="1382"/>
        <v>0</v>
      </c>
      <c r="BM589" s="51">
        <f t="shared" si="1383"/>
        <v>0</v>
      </c>
      <c r="BN589" s="66">
        <f t="shared" si="1344"/>
        <v>125</v>
      </c>
      <c r="BO589" s="66">
        <f t="shared" si="1345"/>
        <v>0</v>
      </c>
      <c r="BP589" s="66">
        <f t="shared" si="1346"/>
        <v>0</v>
      </c>
      <c r="BQ589" s="66">
        <f t="shared" si="1347"/>
        <v>125</v>
      </c>
      <c r="BR589" s="66">
        <f t="shared" si="1348"/>
        <v>0</v>
      </c>
      <c r="BS589" s="66">
        <f t="shared" si="1349"/>
        <v>0</v>
      </c>
      <c r="BT589" s="66">
        <f t="shared" si="1350"/>
        <v>125</v>
      </c>
      <c r="BU589" s="66">
        <f t="shared" si="1351"/>
        <v>0</v>
      </c>
      <c r="BV589" s="66">
        <f t="shared" si="1352"/>
        <v>0</v>
      </c>
      <c r="BW589" s="66">
        <f t="shared" si="1353"/>
        <v>125</v>
      </c>
      <c r="BX589" s="66">
        <f t="shared" si="1354"/>
        <v>0</v>
      </c>
      <c r="BY589" s="66">
        <f t="shared" si="1355"/>
        <v>0</v>
      </c>
      <c r="BZ589" s="67">
        <f t="shared" si="1384"/>
        <v>500</v>
      </c>
      <c r="CA589" s="67">
        <f t="shared" si="1300"/>
        <v>265</v>
      </c>
      <c r="CB589" s="67">
        <f t="shared" si="1301"/>
        <v>765</v>
      </c>
      <c r="CC589" s="53" cm="1">
        <f t="array" aca="1" ref="CC589" ca="1">BZ589*CELL("contents",$Q589)</f>
        <v>45</v>
      </c>
      <c r="CD589" s="53" cm="1">
        <f t="array" aca="1" ref="CD589" ca="1">CA589*CELL("contents",$Q589)</f>
        <v>23.849999999999998</v>
      </c>
      <c r="CE589" s="61">
        <v>125</v>
      </c>
      <c r="CF589" s="61"/>
      <c r="CG589" s="61"/>
      <c r="CH589" s="61">
        <v>125</v>
      </c>
      <c r="CI589" s="61"/>
      <c r="CJ589" s="61"/>
      <c r="CK589" s="61">
        <v>125</v>
      </c>
      <c r="CL589" s="61"/>
      <c r="CM589" s="61"/>
      <c r="CN589" s="61">
        <v>125</v>
      </c>
      <c r="CO589" s="61"/>
      <c r="CP589" s="61"/>
      <c r="CQ589" s="2">
        <f t="shared" si="1385"/>
        <v>0</v>
      </c>
      <c r="CR589" s="51">
        <f t="shared" si="1386"/>
        <v>0</v>
      </c>
      <c r="CS589" s="66">
        <f t="shared" si="1259"/>
        <v>125</v>
      </c>
      <c r="CT589" s="66">
        <f t="shared" si="1262"/>
        <v>0</v>
      </c>
      <c r="CU589" s="66">
        <f t="shared" si="1263"/>
        <v>0</v>
      </c>
      <c r="CV589" s="66">
        <f t="shared" si="1264"/>
        <v>125</v>
      </c>
      <c r="CW589" s="66">
        <f t="shared" si="1265"/>
        <v>0</v>
      </c>
      <c r="CX589" s="66">
        <f t="shared" si="1266"/>
        <v>0</v>
      </c>
      <c r="CY589" s="66">
        <f t="shared" si="1267"/>
        <v>125</v>
      </c>
      <c r="CZ589" s="66">
        <f t="shared" si="1268"/>
        <v>0</v>
      </c>
      <c r="DA589" s="66">
        <f t="shared" si="1269"/>
        <v>0</v>
      </c>
      <c r="DB589" s="66">
        <f t="shared" si="1270"/>
        <v>125</v>
      </c>
      <c r="DC589" s="66">
        <f t="shared" si="1271"/>
        <v>0</v>
      </c>
      <c r="DD589" s="66">
        <f t="shared" si="1272"/>
        <v>0</v>
      </c>
      <c r="DE589" s="67">
        <f t="shared" si="1387"/>
        <v>500</v>
      </c>
      <c r="DF589" s="67">
        <f t="shared" si="1302"/>
        <v>265</v>
      </c>
      <c r="DG589" s="67">
        <f t="shared" si="1303"/>
        <v>765</v>
      </c>
      <c r="DH589" s="53" cm="1">
        <f t="array" aca="1" ref="DH589" ca="1">DE589*CELL("contents",$Q589)</f>
        <v>45</v>
      </c>
      <c r="DI589" s="53" cm="1">
        <f t="array" aca="1" ref="DI589" ca="1">DF589*CELL("contents",$Q589)</f>
        <v>23.849999999999998</v>
      </c>
      <c r="DJ589" s="61">
        <v>125</v>
      </c>
      <c r="DK589" s="61"/>
      <c r="DL589" s="61"/>
      <c r="DM589" s="61">
        <v>125</v>
      </c>
      <c r="DN589" s="61"/>
      <c r="DO589" s="2"/>
      <c r="DP589" s="2"/>
      <c r="DQ589" s="2"/>
      <c r="DR589" s="2"/>
      <c r="DS589" s="2"/>
      <c r="DT589" s="2"/>
      <c r="DU589" s="2"/>
      <c r="DV589" s="2">
        <f t="shared" si="1388"/>
        <v>0</v>
      </c>
      <c r="DW589" s="51">
        <f t="shared" si="1389"/>
        <v>0</v>
      </c>
      <c r="DX589" s="66">
        <f t="shared" si="1356"/>
        <v>125</v>
      </c>
      <c r="DY589" s="66">
        <f t="shared" si="1357"/>
        <v>0</v>
      </c>
      <c r="DZ589" s="66">
        <f t="shared" si="1358"/>
        <v>0</v>
      </c>
      <c r="EA589" s="66">
        <f t="shared" si="1359"/>
        <v>125</v>
      </c>
      <c r="EB589" s="66">
        <f t="shared" si="1360"/>
        <v>0</v>
      </c>
      <c r="EC589" s="66">
        <f t="shared" si="1361"/>
        <v>0</v>
      </c>
      <c r="ED589" s="66">
        <f t="shared" si="1362"/>
        <v>0</v>
      </c>
      <c r="EE589" s="66">
        <f t="shared" si="1363"/>
        <v>0</v>
      </c>
      <c r="EF589" s="66">
        <f t="shared" si="1364"/>
        <v>0</v>
      </c>
      <c r="EG589" s="66">
        <f t="shared" si="1365"/>
        <v>0</v>
      </c>
      <c r="EH589" s="66">
        <f t="shared" si="1366"/>
        <v>0</v>
      </c>
      <c r="EI589" s="66">
        <f t="shared" si="1367"/>
        <v>0</v>
      </c>
      <c r="EJ589" s="67">
        <f t="shared" si="1390"/>
        <v>250</v>
      </c>
      <c r="EK589" s="67">
        <f t="shared" si="1304"/>
        <v>132.5</v>
      </c>
      <c r="EL589" s="67">
        <f t="shared" si="1305"/>
        <v>382.5</v>
      </c>
      <c r="EM589" s="53" cm="1">
        <f t="array" aca="1" ref="EM589" ca="1">EJ589*CELL("contents",$Q589)</f>
        <v>22.5</v>
      </c>
      <c r="EN589" s="53" cm="1">
        <f t="array" aca="1" ref="EN589" ca="1">EK589*CELL("contents",$Q589)</f>
        <v>11.924999999999999</v>
      </c>
      <c r="EO589" s="68">
        <f t="shared" si="1260"/>
        <v>2677.5</v>
      </c>
      <c r="EP589" s="2">
        <v>1</v>
      </c>
      <c r="EQ589" s="2">
        <f t="shared" ref="EQ589:ET589" si="1397">EP589*1.0215</f>
        <v>1.0215000000000001</v>
      </c>
      <c r="ER589" s="2">
        <f t="shared" si="1397"/>
        <v>1.0434622500000001</v>
      </c>
      <c r="ES589" s="2">
        <f t="shared" si="1397"/>
        <v>1.0658966883750003</v>
      </c>
      <c r="ET589" s="2">
        <f t="shared" si="1397"/>
        <v>1.0888134671750629</v>
      </c>
      <c r="EU589" s="69">
        <f t="shared" si="1369"/>
        <v>0</v>
      </c>
      <c r="EV589" s="69">
        <f t="shared" si="1309"/>
        <v>0</v>
      </c>
      <c r="EW589" s="69">
        <f t="shared" si="1370"/>
        <v>0</v>
      </c>
      <c r="EX589" s="69">
        <f t="shared" si="1371"/>
        <v>0</v>
      </c>
      <c r="EY589" s="69">
        <f t="shared" si="1392"/>
        <v>0</v>
      </c>
      <c r="EZ589" s="69">
        <f t="shared" si="1392"/>
        <v>0</v>
      </c>
      <c r="FA589" s="69">
        <f t="shared" si="1392"/>
        <v>0</v>
      </c>
      <c r="FB589" s="69">
        <f t="shared" si="1379"/>
        <v>0</v>
      </c>
      <c r="FC589" t="s">
        <v>1548</v>
      </c>
    </row>
    <row r="590" spans="1:159" ht="25.5" x14ac:dyDescent="0.25">
      <c r="A590" s="2">
        <v>1.4</v>
      </c>
      <c r="B590" s="73" t="s">
        <v>1342</v>
      </c>
      <c r="C590" s="61" t="s">
        <v>1208</v>
      </c>
      <c r="D590" s="62" t="s">
        <v>1343</v>
      </c>
      <c r="E590" s="63" t="s">
        <v>1344</v>
      </c>
      <c r="F590" s="2"/>
      <c r="G590" s="61" t="s">
        <v>267</v>
      </c>
      <c r="H590" s="64" t="s">
        <v>267</v>
      </c>
      <c r="I590" s="61"/>
      <c r="J590" s="65" t="s">
        <v>268</v>
      </c>
      <c r="K590" s="75"/>
      <c r="L590" s="80">
        <v>1</v>
      </c>
      <c r="M590" s="57">
        <v>0</v>
      </c>
      <c r="N590" s="85">
        <v>0.55000000000000004</v>
      </c>
      <c r="O590" s="64" t="s">
        <v>1012</v>
      </c>
      <c r="P590" s="2" t="s">
        <v>173</v>
      </c>
      <c r="Q590" s="200">
        <f>VLOOKUP(P590,Contingencies!$A$2:$D$7,4,FALSE)</f>
        <v>0.125</v>
      </c>
      <c r="R590" s="53">
        <f t="shared" si="1330"/>
        <v>271.25</v>
      </c>
      <c r="S590" s="67">
        <f t="shared" si="1372"/>
        <v>149.1875</v>
      </c>
      <c r="T590" s="61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>
        <f t="shared" si="1373"/>
        <v>0</v>
      </c>
      <c r="AH590" s="51">
        <f t="shared" si="1380"/>
        <v>0</v>
      </c>
      <c r="AI590" s="66">
        <f t="shared" si="1332"/>
        <v>0</v>
      </c>
      <c r="AJ590" s="66">
        <f t="shared" si="1333"/>
        <v>0</v>
      </c>
      <c r="AK590" s="66">
        <f t="shared" si="1334"/>
        <v>0</v>
      </c>
      <c r="AL590" s="66">
        <f t="shared" si="1335"/>
        <v>0</v>
      </c>
      <c r="AM590" s="66">
        <f t="shared" si="1336"/>
        <v>0</v>
      </c>
      <c r="AN590" s="66">
        <f t="shared" si="1337"/>
        <v>0</v>
      </c>
      <c r="AO590" s="66">
        <f t="shared" si="1338"/>
        <v>0</v>
      </c>
      <c r="AP590" s="66">
        <f t="shared" si="1339"/>
        <v>0</v>
      </c>
      <c r="AQ590" s="66">
        <f t="shared" si="1340"/>
        <v>0</v>
      </c>
      <c r="AR590" s="66">
        <f t="shared" si="1341"/>
        <v>0</v>
      </c>
      <c r="AS590" s="66">
        <f t="shared" si="1342"/>
        <v>0</v>
      </c>
      <c r="AT590" s="66">
        <f t="shared" si="1343"/>
        <v>0</v>
      </c>
      <c r="AU590" s="67">
        <f t="shared" si="1381"/>
        <v>0</v>
      </c>
      <c r="AV590" s="67">
        <f t="shared" si="1298"/>
        <v>0</v>
      </c>
      <c r="AW590" s="67">
        <f t="shared" si="1299"/>
        <v>0</v>
      </c>
      <c r="AX590" s="53" cm="1">
        <f t="array" aca="1" ref="AX590" ca="1">AU590*CELL("contents",$Q590)</f>
        <v>0</v>
      </c>
      <c r="AY590" s="53" cm="1">
        <f t="array" aca="1" ref="AY590" ca="1">AV590*CELL("contents",$Q590)</f>
        <v>0</v>
      </c>
      <c r="AZ590" s="2"/>
      <c r="BA590" s="2"/>
      <c r="BB590" s="2"/>
      <c r="BC590" s="2"/>
      <c r="BD590" s="2"/>
      <c r="BE590" s="2"/>
      <c r="BF590" s="2"/>
      <c r="BG590" s="2"/>
      <c r="BH590" s="61">
        <v>700</v>
      </c>
      <c r="BI590" s="61">
        <v>700</v>
      </c>
      <c r="BJ590" s="61"/>
      <c r="BK590" s="61"/>
      <c r="BL590" s="2">
        <f t="shared" si="1382"/>
        <v>0</v>
      </c>
      <c r="BM590" s="51">
        <f t="shared" si="1383"/>
        <v>0</v>
      </c>
      <c r="BN590" s="66">
        <f t="shared" si="1344"/>
        <v>0</v>
      </c>
      <c r="BO590" s="66">
        <f t="shared" si="1345"/>
        <v>0</v>
      </c>
      <c r="BP590" s="66">
        <f t="shared" si="1346"/>
        <v>0</v>
      </c>
      <c r="BQ590" s="66">
        <f t="shared" si="1347"/>
        <v>0</v>
      </c>
      <c r="BR590" s="66">
        <f t="shared" si="1348"/>
        <v>0</v>
      </c>
      <c r="BS590" s="66">
        <f t="shared" si="1349"/>
        <v>0</v>
      </c>
      <c r="BT590" s="66">
        <f t="shared" si="1350"/>
        <v>0</v>
      </c>
      <c r="BU590" s="66">
        <f t="shared" si="1351"/>
        <v>0</v>
      </c>
      <c r="BV590" s="66">
        <f t="shared" si="1352"/>
        <v>700</v>
      </c>
      <c r="BW590" s="66">
        <f t="shared" si="1353"/>
        <v>700</v>
      </c>
      <c r="BX590" s="66">
        <f t="shared" si="1354"/>
        <v>0</v>
      </c>
      <c r="BY590" s="66">
        <f t="shared" si="1355"/>
        <v>0</v>
      </c>
      <c r="BZ590" s="67">
        <f t="shared" si="1384"/>
        <v>1400</v>
      </c>
      <c r="CA590" s="67">
        <f t="shared" si="1300"/>
        <v>770.00000000000011</v>
      </c>
      <c r="CB590" s="67">
        <f t="shared" si="1301"/>
        <v>2170</v>
      </c>
      <c r="CC590" s="53" cm="1">
        <f t="array" aca="1" ref="CC590" ca="1">BZ590*CELL("contents",$Q590)</f>
        <v>175</v>
      </c>
      <c r="CD590" s="53" cm="1">
        <f t="array" aca="1" ref="CD590" ca="1">CA590*CELL("contents",$Q590)</f>
        <v>96.250000000000014</v>
      </c>
      <c r="CE590" s="61"/>
      <c r="CF590" s="61"/>
      <c r="CG590" s="61"/>
      <c r="CH590" s="61"/>
      <c r="CI590" s="61"/>
      <c r="CJ590" s="2"/>
      <c r="CK590" s="2"/>
      <c r="CL590" s="2"/>
      <c r="CM590" s="2"/>
      <c r="CN590" s="2"/>
      <c r="CO590" s="2"/>
      <c r="CP590" s="2"/>
      <c r="CQ590" s="2">
        <f t="shared" si="1385"/>
        <v>0</v>
      </c>
      <c r="CR590" s="51">
        <f t="shared" si="1386"/>
        <v>0</v>
      </c>
      <c r="CS590" s="66">
        <f t="shared" si="1259"/>
        <v>0</v>
      </c>
      <c r="CT590" s="66">
        <f t="shared" si="1262"/>
        <v>0</v>
      </c>
      <c r="CU590" s="66">
        <f t="shared" si="1263"/>
        <v>0</v>
      </c>
      <c r="CV590" s="66">
        <f t="shared" si="1264"/>
        <v>0</v>
      </c>
      <c r="CW590" s="66">
        <f t="shared" si="1265"/>
        <v>0</v>
      </c>
      <c r="CX590" s="66">
        <f t="shared" si="1266"/>
        <v>0</v>
      </c>
      <c r="CY590" s="66">
        <f t="shared" si="1267"/>
        <v>0</v>
      </c>
      <c r="CZ590" s="66">
        <f t="shared" si="1268"/>
        <v>0</v>
      </c>
      <c r="DA590" s="66">
        <f t="shared" si="1269"/>
        <v>0</v>
      </c>
      <c r="DB590" s="66">
        <f t="shared" si="1270"/>
        <v>0</v>
      </c>
      <c r="DC590" s="66">
        <f t="shared" si="1271"/>
        <v>0</v>
      </c>
      <c r="DD590" s="66">
        <f t="shared" si="1272"/>
        <v>0</v>
      </c>
      <c r="DE590" s="67">
        <f t="shared" si="1387"/>
        <v>0</v>
      </c>
      <c r="DF590" s="67">
        <f t="shared" si="1302"/>
        <v>0</v>
      </c>
      <c r="DG590" s="67">
        <f t="shared" si="1303"/>
        <v>0</v>
      </c>
      <c r="DH590" s="53" cm="1">
        <f t="array" aca="1" ref="DH590" ca="1">DE590*CELL("contents",$Q590)</f>
        <v>0</v>
      </c>
      <c r="DI590" s="53" cm="1">
        <f t="array" aca="1" ref="DI590" ca="1">DF590*CELL("contents",$Q590)</f>
        <v>0</v>
      </c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>
        <f t="shared" si="1388"/>
        <v>0</v>
      </c>
      <c r="DW590" s="51">
        <f t="shared" si="1389"/>
        <v>0</v>
      </c>
      <c r="DX590" s="66">
        <f t="shared" si="1356"/>
        <v>0</v>
      </c>
      <c r="DY590" s="66">
        <f t="shared" si="1357"/>
        <v>0</v>
      </c>
      <c r="DZ590" s="66">
        <f t="shared" si="1358"/>
        <v>0</v>
      </c>
      <c r="EA590" s="66">
        <f t="shared" si="1359"/>
        <v>0</v>
      </c>
      <c r="EB590" s="66">
        <f t="shared" si="1360"/>
        <v>0</v>
      </c>
      <c r="EC590" s="66">
        <f t="shared" si="1361"/>
        <v>0</v>
      </c>
      <c r="ED590" s="66">
        <f t="shared" si="1362"/>
        <v>0</v>
      </c>
      <c r="EE590" s="66">
        <f t="shared" si="1363"/>
        <v>0</v>
      </c>
      <c r="EF590" s="66">
        <f t="shared" si="1364"/>
        <v>0</v>
      </c>
      <c r="EG590" s="66">
        <f t="shared" si="1365"/>
        <v>0</v>
      </c>
      <c r="EH590" s="66">
        <f t="shared" si="1366"/>
        <v>0</v>
      </c>
      <c r="EI590" s="66">
        <f t="shared" si="1367"/>
        <v>0</v>
      </c>
      <c r="EJ590" s="67">
        <f t="shared" si="1390"/>
        <v>0</v>
      </c>
      <c r="EK590" s="67">
        <f t="shared" si="1304"/>
        <v>0</v>
      </c>
      <c r="EL590" s="67">
        <f t="shared" si="1305"/>
        <v>0</v>
      </c>
      <c r="EM590" s="53" cm="1">
        <f t="array" aca="1" ref="EM590" ca="1">EJ590*CELL("contents",$Q590)</f>
        <v>0</v>
      </c>
      <c r="EN590" s="53" cm="1">
        <f t="array" aca="1" ref="EN590" ca="1">EK590*CELL("contents",$Q590)</f>
        <v>0</v>
      </c>
      <c r="EO590" s="68">
        <f t="shared" si="1260"/>
        <v>2170</v>
      </c>
      <c r="EP590" s="2">
        <v>1</v>
      </c>
      <c r="EQ590" s="2">
        <f t="shared" ref="EQ590:ET590" si="1398">EP590*1.0215</f>
        <v>1.0215000000000001</v>
      </c>
      <c r="ER590" s="2">
        <f t="shared" si="1398"/>
        <v>1.0434622500000001</v>
      </c>
      <c r="ES590" s="2">
        <f t="shared" si="1398"/>
        <v>1.0658966883750003</v>
      </c>
      <c r="ET590" s="2">
        <f t="shared" si="1398"/>
        <v>1.0888134671750629</v>
      </c>
      <c r="EU590" s="69">
        <f t="shared" si="1369"/>
        <v>0</v>
      </c>
      <c r="EV590" s="69">
        <f t="shared" si="1309"/>
        <v>0</v>
      </c>
      <c r="EW590" s="69">
        <f t="shared" si="1370"/>
        <v>0</v>
      </c>
      <c r="EX590" s="69">
        <f t="shared" si="1371"/>
        <v>0</v>
      </c>
      <c r="EY590" s="69">
        <f t="shared" si="1392"/>
        <v>0</v>
      </c>
      <c r="EZ590" s="69">
        <f t="shared" si="1392"/>
        <v>0</v>
      </c>
      <c r="FA590" s="69">
        <f t="shared" si="1392"/>
        <v>0</v>
      </c>
      <c r="FB590" s="69">
        <f t="shared" si="1379"/>
        <v>0</v>
      </c>
      <c r="FC590" t="s">
        <v>1548</v>
      </c>
    </row>
    <row r="591" spans="1:159" ht="25.5" x14ac:dyDescent="0.25">
      <c r="A591" s="2">
        <v>1.4</v>
      </c>
      <c r="B591" s="73" t="s">
        <v>1342</v>
      </c>
      <c r="C591" s="61" t="s">
        <v>1208</v>
      </c>
      <c r="D591" s="62" t="s">
        <v>1343</v>
      </c>
      <c r="E591" s="63" t="s">
        <v>1345</v>
      </c>
      <c r="F591" s="2"/>
      <c r="G591" s="61" t="s">
        <v>267</v>
      </c>
      <c r="H591" s="64" t="s">
        <v>267</v>
      </c>
      <c r="I591" s="61"/>
      <c r="J591" s="65" t="s">
        <v>268</v>
      </c>
      <c r="K591" s="75"/>
      <c r="L591" s="80">
        <v>1</v>
      </c>
      <c r="M591" s="57">
        <v>0</v>
      </c>
      <c r="N591" s="85">
        <v>0.55000000000000004</v>
      </c>
      <c r="O591" s="64" t="s">
        <v>1012</v>
      </c>
      <c r="P591" s="2" t="s">
        <v>173</v>
      </c>
      <c r="Q591" s="200">
        <f>VLOOKUP(P591,Contingencies!$A$2:$D$7,4,FALSE)</f>
        <v>0.125</v>
      </c>
      <c r="R591" s="53">
        <f t="shared" si="1330"/>
        <v>96.875</v>
      </c>
      <c r="S591" s="67">
        <f t="shared" si="1372"/>
        <v>53.281250000000007</v>
      </c>
      <c r="T591" s="61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>
        <f t="shared" si="1373"/>
        <v>0</v>
      </c>
      <c r="AH591" s="51">
        <f t="shared" si="1380"/>
        <v>0</v>
      </c>
      <c r="AI591" s="66">
        <f t="shared" si="1332"/>
        <v>0</v>
      </c>
      <c r="AJ591" s="66">
        <f t="shared" si="1333"/>
        <v>0</v>
      </c>
      <c r="AK591" s="66">
        <f t="shared" si="1334"/>
        <v>0</v>
      </c>
      <c r="AL591" s="66">
        <f t="shared" si="1335"/>
        <v>0</v>
      </c>
      <c r="AM591" s="66">
        <f t="shared" si="1336"/>
        <v>0</v>
      </c>
      <c r="AN591" s="66">
        <f t="shared" si="1337"/>
        <v>0</v>
      </c>
      <c r="AO591" s="66">
        <f t="shared" si="1338"/>
        <v>0</v>
      </c>
      <c r="AP591" s="66">
        <f t="shared" si="1339"/>
        <v>0</v>
      </c>
      <c r="AQ591" s="66">
        <f t="shared" si="1340"/>
        <v>0</v>
      </c>
      <c r="AR591" s="66">
        <f t="shared" si="1341"/>
        <v>0</v>
      </c>
      <c r="AS591" s="66">
        <f t="shared" si="1342"/>
        <v>0</v>
      </c>
      <c r="AT591" s="66">
        <f t="shared" si="1343"/>
        <v>0</v>
      </c>
      <c r="AU591" s="67">
        <f t="shared" si="1381"/>
        <v>0</v>
      </c>
      <c r="AV591" s="67">
        <f t="shared" si="1298"/>
        <v>0</v>
      </c>
      <c r="AW591" s="67">
        <f t="shared" si="1299"/>
        <v>0</v>
      </c>
      <c r="AX591" s="53" cm="1">
        <f t="array" aca="1" ref="AX591" ca="1">AU591*CELL("contents",$Q591)</f>
        <v>0</v>
      </c>
      <c r="AY591" s="53" cm="1">
        <f t="array" aca="1" ref="AY591" ca="1">AV591*CELL("contents",$Q591)</f>
        <v>0</v>
      </c>
      <c r="AZ591" s="2"/>
      <c r="BA591" s="2"/>
      <c r="BB591" s="2"/>
      <c r="BC591" s="2"/>
      <c r="BD591" s="2"/>
      <c r="BE591" s="2"/>
      <c r="BF591" s="2"/>
      <c r="BG591" s="2"/>
      <c r="BH591" s="61"/>
      <c r="BI591" s="61"/>
      <c r="BJ591" s="61">
        <v>250</v>
      </c>
      <c r="BK591" s="61">
        <v>250</v>
      </c>
      <c r="BL591" s="2">
        <f t="shared" si="1382"/>
        <v>0</v>
      </c>
      <c r="BM591" s="51">
        <f t="shared" si="1383"/>
        <v>0</v>
      </c>
      <c r="BN591" s="66">
        <f t="shared" si="1344"/>
        <v>0</v>
      </c>
      <c r="BO591" s="66">
        <f t="shared" si="1345"/>
        <v>0</v>
      </c>
      <c r="BP591" s="66">
        <f t="shared" si="1346"/>
        <v>0</v>
      </c>
      <c r="BQ591" s="66">
        <f t="shared" si="1347"/>
        <v>0</v>
      </c>
      <c r="BR591" s="66">
        <f t="shared" si="1348"/>
        <v>0</v>
      </c>
      <c r="BS591" s="66">
        <f t="shared" si="1349"/>
        <v>0</v>
      </c>
      <c r="BT591" s="66">
        <f t="shared" si="1350"/>
        <v>0</v>
      </c>
      <c r="BU591" s="66">
        <f t="shared" si="1351"/>
        <v>0</v>
      </c>
      <c r="BV591" s="66">
        <f t="shared" si="1352"/>
        <v>0</v>
      </c>
      <c r="BW591" s="66">
        <f t="shared" si="1353"/>
        <v>0</v>
      </c>
      <c r="BX591" s="66">
        <f t="shared" si="1354"/>
        <v>250</v>
      </c>
      <c r="BY591" s="66">
        <f t="shared" si="1355"/>
        <v>250</v>
      </c>
      <c r="BZ591" s="67">
        <f t="shared" si="1384"/>
        <v>500</v>
      </c>
      <c r="CA591" s="67">
        <f t="shared" si="1300"/>
        <v>275</v>
      </c>
      <c r="CB591" s="67">
        <f t="shared" si="1301"/>
        <v>775</v>
      </c>
      <c r="CC591" s="53" cm="1">
        <f t="array" aca="1" ref="CC591" ca="1">BZ591*CELL("contents",$Q591)</f>
        <v>62.5</v>
      </c>
      <c r="CD591" s="53" cm="1">
        <f t="array" aca="1" ref="CD591" ca="1">CA591*CELL("contents",$Q591)</f>
        <v>34.375</v>
      </c>
      <c r="CE591" s="61"/>
      <c r="CF591" s="61"/>
      <c r="CG591" s="61"/>
      <c r="CH591" s="61"/>
      <c r="CI591" s="61"/>
      <c r="CJ591" s="2"/>
      <c r="CK591" s="2"/>
      <c r="CL591" s="2"/>
      <c r="CM591" s="2"/>
      <c r="CN591" s="2"/>
      <c r="CO591" s="2"/>
      <c r="CP591" s="2"/>
      <c r="CQ591" s="2">
        <f t="shared" si="1385"/>
        <v>0</v>
      </c>
      <c r="CR591" s="51">
        <f t="shared" si="1386"/>
        <v>0</v>
      </c>
      <c r="CS591" s="66">
        <f t="shared" si="1259"/>
        <v>0</v>
      </c>
      <c r="CT591" s="66">
        <f t="shared" si="1262"/>
        <v>0</v>
      </c>
      <c r="CU591" s="66">
        <f t="shared" si="1263"/>
        <v>0</v>
      </c>
      <c r="CV591" s="66">
        <f t="shared" si="1264"/>
        <v>0</v>
      </c>
      <c r="CW591" s="66">
        <f t="shared" si="1265"/>
        <v>0</v>
      </c>
      <c r="CX591" s="66">
        <f t="shared" si="1266"/>
        <v>0</v>
      </c>
      <c r="CY591" s="66">
        <f t="shared" si="1267"/>
        <v>0</v>
      </c>
      <c r="CZ591" s="66">
        <f t="shared" si="1268"/>
        <v>0</v>
      </c>
      <c r="DA591" s="66">
        <f t="shared" si="1269"/>
        <v>0</v>
      </c>
      <c r="DB591" s="66">
        <f t="shared" si="1270"/>
        <v>0</v>
      </c>
      <c r="DC591" s="66">
        <f t="shared" si="1271"/>
        <v>0</v>
      </c>
      <c r="DD591" s="66">
        <f t="shared" si="1272"/>
        <v>0</v>
      </c>
      <c r="DE591" s="67">
        <f t="shared" si="1387"/>
        <v>0</v>
      </c>
      <c r="DF591" s="67">
        <f t="shared" si="1302"/>
        <v>0</v>
      </c>
      <c r="DG591" s="67">
        <f t="shared" si="1303"/>
        <v>0</v>
      </c>
      <c r="DH591" s="53" cm="1">
        <f t="array" aca="1" ref="DH591" ca="1">DE591*CELL("contents",$Q591)</f>
        <v>0</v>
      </c>
      <c r="DI591" s="53" cm="1">
        <f t="array" aca="1" ref="DI591" ca="1">DF591*CELL("contents",$Q591)</f>
        <v>0</v>
      </c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>
        <f t="shared" si="1388"/>
        <v>0</v>
      </c>
      <c r="DW591" s="51">
        <f t="shared" si="1389"/>
        <v>0</v>
      </c>
      <c r="DX591" s="66">
        <f t="shared" si="1356"/>
        <v>0</v>
      </c>
      <c r="DY591" s="66">
        <f t="shared" si="1357"/>
        <v>0</v>
      </c>
      <c r="DZ591" s="66">
        <f t="shared" si="1358"/>
        <v>0</v>
      </c>
      <c r="EA591" s="66">
        <f t="shared" si="1359"/>
        <v>0</v>
      </c>
      <c r="EB591" s="66">
        <f t="shared" si="1360"/>
        <v>0</v>
      </c>
      <c r="EC591" s="66">
        <f t="shared" si="1361"/>
        <v>0</v>
      </c>
      <c r="ED591" s="66">
        <f t="shared" si="1362"/>
        <v>0</v>
      </c>
      <c r="EE591" s="66">
        <f t="shared" si="1363"/>
        <v>0</v>
      </c>
      <c r="EF591" s="66">
        <f t="shared" si="1364"/>
        <v>0</v>
      </c>
      <c r="EG591" s="66">
        <f t="shared" si="1365"/>
        <v>0</v>
      </c>
      <c r="EH591" s="66">
        <f t="shared" si="1366"/>
        <v>0</v>
      </c>
      <c r="EI591" s="66">
        <f t="shared" si="1367"/>
        <v>0</v>
      </c>
      <c r="EJ591" s="67">
        <f t="shared" si="1390"/>
        <v>0</v>
      </c>
      <c r="EK591" s="67">
        <f t="shared" si="1304"/>
        <v>0</v>
      </c>
      <c r="EL591" s="67">
        <f t="shared" si="1305"/>
        <v>0</v>
      </c>
      <c r="EM591" s="53" cm="1">
        <f t="array" aca="1" ref="EM591" ca="1">EJ591*CELL("contents",$Q591)</f>
        <v>0</v>
      </c>
      <c r="EN591" s="53" cm="1">
        <f t="array" aca="1" ref="EN591" ca="1">EK591*CELL("contents",$Q591)</f>
        <v>0</v>
      </c>
      <c r="EO591" s="68">
        <f t="shared" si="1260"/>
        <v>775</v>
      </c>
      <c r="EP591" s="2">
        <v>1</v>
      </c>
      <c r="EQ591" s="2">
        <f t="shared" ref="EQ591:ET591" si="1399">EP591*1.0215</f>
        <v>1.0215000000000001</v>
      </c>
      <c r="ER591" s="2">
        <f t="shared" si="1399"/>
        <v>1.0434622500000001</v>
      </c>
      <c r="ES591" s="2">
        <f t="shared" si="1399"/>
        <v>1.0658966883750003</v>
      </c>
      <c r="ET591" s="2">
        <f t="shared" si="1399"/>
        <v>1.0888134671750629</v>
      </c>
      <c r="EU591" s="69">
        <f t="shared" si="1369"/>
        <v>0</v>
      </c>
      <c r="EV591" s="69">
        <f t="shared" si="1309"/>
        <v>0</v>
      </c>
      <c r="EW591" s="69">
        <f t="shared" si="1370"/>
        <v>0</v>
      </c>
      <c r="EX591" s="69">
        <f t="shared" si="1371"/>
        <v>0</v>
      </c>
      <c r="EY591" s="69">
        <f t="shared" si="1392"/>
        <v>0</v>
      </c>
      <c r="EZ591" s="69">
        <f t="shared" si="1392"/>
        <v>0</v>
      </c>
      <c r="FA591" s="69">
        <f t="shared" si="1392"/>
        <v>0</v>
      </c>
      <c r="FB591" s="69">
        <f t="shared" si="1379"/>
        <v>0</v>
      </c>
      <c r="FC591" t="s">
        <v>1548</v>
      </c>
    </row>
    <row r="592" spans="1:159" ht="25.5" x14ac:dyDescent="0.25">
      <c r="A592" s="2">
        <v>1.4</v>
      </c>
      <c r="B592" s="73" t="s">
        <v>1342</v>
      </c>
      <c r="C592" s="61" t="s">
        <v>1208</v>
      </c>
      <c r="D592" s="62" t="s">
        <v>1343</v>
      </c>
      <c r="E592" s="63" t="s">
        <v>1346</v>
      </c>
      <c r="F592" s="2" t="s">
        <v>966</v>
      </c>
      <c r="G592" s="61" t="s">
        <v>257</v>
      </c>
      <c r="H592" s="64" t="s">
        <v>257</v>
      </c>
      <c r="I592" s="61"/>
      <c r="J592" s="65" t="s">
        <v>261</v>
      </c>
      <c r="K592" s="75"/>
      <c r="L592" s="80">
        <v>1</v>
      </c>
      <c r="M592" s="57">
        <v>0</v>
      </c>
      <c r="N592" s="85">
        <v>0.55000000000000004</v>
      </c>
      <c r="O592" s="64" t="s">
        <v>1012</v>
      </c>
      <c r="P592" s="2" t="s">
        <v>156</v>
      </c>
      <c r="Q592" s="200">
        <f>VLOOKUP(P592,Contingencies!$A$2:$D$7,4,FALSE)</f>
        <v>0.09</v>
      </c>
      <c r="R592" s="53">
        <f t="shared" si="1330"/>
        <v>502.2</v>
      </c>
      <c r="S592" s="67">
        <f t="shared" si="1372"/>
        <v>276.21000000000004</v>
      </c>
      <c r="T592" s="61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>
        <f t="shared" si="1373"/>
        <v>0</v>
      </c>
      <c r="AH592" s="51">
        <f t="shared" si="1380"/>
        <v>0</v>
      </c>
      <c r="AI592" s="66">
        <f t="shared" si="1332"/>
        <v>0</v>
      </c>
      <c r="AJ592" s="66">
        <f t="shared" si="1333"/>
        <v>0</v>
      </c>
      <c r="AK592" s="66">
        <f t="shared" si="1334"/>
        <v>0</v>
      </c>
      <c r="AL592" s="66">
        <f t="shared" si="1335"/>
        <v>0</v>
      </c>
      <c r="AM592" s="66">
        <f t="shared" si="1336"/>
        <v>0</v>
      </c>
      <c r="AN592" s="66">
        <f t="shared" si="1337"/>
        <v>0</v>
      </c>
      <c r="AO592" s="66">
        <f t="shared" si="1338"/>
        <v>0</v>
      </c>
      <c r="AP592" s="66">
        <f t="shared" si="1339"/>
        <v>0</v>
      </c>
      <c r="AQ592" s="66">
        <f t="shared" si="1340"/>
        <v>0</v>
      </c>
      <c r="AR592" s="66">
        <f t="shared" si="1341"/>
        <v>0</v>
      </c>
      <c r="AS592" s="66">
        <f t="shared" si="1342"/>
        <v>0</v>
      </c>
      <c r="AT592" s="66">
        <f t="shared" si="1343"/>
        <v>0</v>
      </c>
      <c r="AU592" s="67">
        <f t="shared" si="1381"/>
        <v>0</v>
      </c>
      <c r="AV592" s="67">
        <f t="shared" si="1298"/>
        <v>0</v>
      </c>
      <c r="AW592" s="67">
        <f t="shared" si="1299"/>
        <v>0</v>
      </c>
      <c r="AX592" s="53" cm="1">
        <f t="array" aca="1" ref="AX592" ca="1">AU592*CELL("contents",$Q592)</f>
        <v>0</v>
      </c>
      <c r="AY592" s="53" cm="1">
        <f t="array" aca="1" ref="AY592" ca="1">AV592*CELL("contents",$Q592)</f>
        <v>0</v>
      </c>
      <c r="AZ592" s="2"/>
      <c r="BA592" s="2"/>
      <c r="BB592" s="2"/>
      <c r="BC592" s="2"/>
      <c r="BD592" s="2"/>
      <c r="BE592" s="2"/>
      <c r="BF592" s="2"/>
      <c r="BG592" s="2"/>
      <c r="BH592" s="61"/>
      <c r="BI592" s="61"/>
      <c r="BJ592" s="61"/>
      <c r="BK592" s="61"/>
      <c r="BL592" s="2">
        <f t="shared" si="1382"/>
        <v>0</v>
      </c>
      <c r="BM592" s="51">
        <f t="shared" si="1383"/>
        <v>0</v>
      </c>
      <c r="BN592" s="66">
        <f t="shared" si="1344"/>
        <v>0</v>
      </c>
      <c r="BO592" s="66">
        <f t="shared" si="1345"/>
        <v>0</v>
      </c>
      <c r="BP592" s="66">
        <f t="shared" si="1346"/>
        <v>0</v>
      </c>
      <c r="BQ592" s="66">
        <f t="shared" si="1347"/>
        <v>0</v>
      </c>
      <c r="BR592" s="66">
        <f t="shared" si="1348"/>
        <v>0</v>
      </c>
      <c r="BS592" s="66">
        <f t="shared" si="1349"/>
        <v>0</v>
      </c>
      <c r="BT592" s="66">
        <f t="shared" si="1350"/>
        <v>0</v>
      </c>
      <c r="BU592" s="66">
        <f t="shared" si="1351"/>
        <v>0</v>
      </c>
      <c r="BV592" s="66">
        <f t="shared" si="1352"/>
        <v>0</v>
      </c>
      <c r="BW592" s="66">
        <f t="shared" si="1353"/>
        <v>0</v>
      </c>
      <c r="BX592" s="66">
        <f t="shared" si="1354"/>
        <v>0</v>
      </c>
      <c r="BY592" s="66">
        <f t="shared" si="1355"/>
        <v>0</v>
      </c>
      <c r="BZ592" s="67">
        <f t="shared" si="1384"/>
        <v>0</v>
      </c>
      <c r="CA592" s="67">
        <f t="shared" si="1300"/>
        <v>0</v>
      </c>
      <c r="CB592" s="67">
        <f t="shared" si="1301"/>
        <v>0</v>
      </c>
      <c r="CC592" s="53" cm="1">
        <f t="array" aca="1" ref="CC592" ca="1">BZ592*CELL("contents",$Q592)</f>
        <v>0</v>
      </c>
      <c r="CD592" s="53" cm="1">
        <f t="array" aca="1" ref="CD592" ca="1">CA592*CELL("contents",$Q592)</f>
        <v>0</v>
      </c>
      <c r="CE592" s="61"/>
      <c r="CF592" s="61">
        <v>2160</v>
      </c>
      <c r="CG592" s="61"/>
      <c r="CH592" s="61"/>
      <c r="CI592" s="61">
        <v>1440</v>
      </c>
      <c r="CJ592" s="2"/>
      <c r="CK592" s="2"/>
      <c r="CL592" s="2"/>
      <c r="CM592" s="2"/>
      <c r="CN592" s="2"/>
      <c r="CO592" s="2"/>
      <c r="CP592" s="2"/>
      <c r="CQ592" s="2">
        <f t="shared" si="1385"/>
        <v>0</v>
      </c>
      <c r="CR592" s="51">
        <f t="shared" si="1386"/>
        <v>0</v>
      </c>
      <c r="CS592" s="66">
        <f t="shared" si="1259"/>
        <v>0</v>
      </c>
      <c r="CT592" s="66">
        <f t="shared" si="1262"/>
        <v>2160</v>
      </c>
      <c r="CU592" s="66">
        <f t="shared" si="1263"/>
        <v>0</v>
      </c>
      <c r="CV592" s="66">
        <f t="shared" si="1264"/>
        <v>0</v>
      </c>
      <c r="CW592" s="66">
        <f t="shared" si="1265"/>
        <v>1440</v>
      </c>
      <c r="CX592" s="66">
        <f t="shared" si="1266"/>
        <v>0</v>
      </c>
      <c r="CY592" s="66">
        <f t="shared" si="1267"/>
        <v>0</v>
      </c>
      <c r="CZ592" s="66">
        <f t="shared" si="1268"/>
        <v>0</v>
      </c>
      <c r="DA592" s="66">
        <f t="shared" si="1269"/>
        <v>0</v>
      </c>
      <c r="DB592" s="66">
        <f t="shared" si="1270"/>
        <v>0</v>
      </c>
      <c r="DC592" s="66">
        <f t="shared" si="1271"/>
        <v>0</v>
      </c>
      <c r="DD592" s="66">
        <f t="shared" si="1272"/>
        <v>0</v>
      </c>
      <c r="DE592" s="67">
        <f t="shared" si="1387"/>
        <v>3600</v>
      </c>
      <c r="DF592" s="67">
        <f t="shared" si="1302"/>
        <v>1980.0000000000002</v>
      </c>
      <c r="DG592" s="67">
        <f t="shared" si="1303"/>
        <v>5580</v>
      </c>
      <c r="DH592" s="53" cm="1">
        <f t="array" aca="1" ref="DH592" ca="1">DE592*CELL("contents",$Q592)</f>
        <v>324</v>
      </c>
      <c r="DI592" s="53" cm="1">
        <f t="array" aca="1" ref="DI592" ca="1">DF592*CELL("contents",$Q592)</f>
        <v>178.20000000000002</v>
      </c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>
        <f t="shared" si="1388"/>
        <v>0</v>
      </c>
      <c r="DW592" s="51">
        <f t="shared" si="1389"/>
        <v>0</v>
      </c>
      <c r="DX592" s="66">
        <f t="shared" si="1356"/>
        <v>0</v>
      </c>
      <c r="DY592" s="66">
        <f t="shared" si="1357"/>
        <v>0</v>
      </c>
      <c r="DZ592" s="66">
        <f t="shared" si="1358"/>
        <v>0</v>
      </c>
      <c r="EA592" s="66">
        <f t="shared" si="1359"/>
        <v>0</v>
      </c>
      <c r="EB592" s="66">
        <f t="shared" si="1360"/>
        <v>0</v>
      </c>
      <c r="EC592" s="66">
        <f t="shared" si="1361"/>
        <v>0</v>
      </c>
      <c r="ED592" s="66">
        <f t="shared" si="1362"/>
        <v>0</v>
      </c>
      <c r="EE592" s="66">
        <f t="shared" si="1363"/>
        <v>0</v>
      </c>
      <c r="EF592" s="66">
        <f t="shared" si="1364"/>
        <v>0</v>
      </c>
      <c r="EG592" s="66">
        <f t="shared" si="1365"/>
        <v>0</v>
      </c>
      <c r="EH592" s="66">
        <f t="shared" si="1366"/>
        <v>0</v>
      </c>
      <c r="EI592" s="66">
        <f t="shared" si="1367"/>
        <v>0</v>
      </c>
      <c r="EJ592" s="67">
        <f t="shared" si="1390"/>
        <v>0</v>
      </c>
      <c r="EK592" s="67">
        <f t="shared" si="1304"/>
        <v>0</v>
      </c>
      <c r="EL592" s="67">
        <f t="shared" si="1305"/>
        <v>0</v>
      </c>
      <c r="EM592" s="53" cm="1">
        <f t="array" aca="1" ref="EM592" ca="1">EJ592*CELL("contents",$Q592)</f>
        <v>0</v>
      </c>
      <c r="EN592" s="53" cm="1">
        <f t="array" aca="1" ref="EN592" ca="1">EK592*CELL("contents",$Q592)</f>
        <v>0</v>
      </c>
      <c r="EO592" s="68">
        <f t="shared" si="1260"/>
        <v>5580</v>
      </c>
      <c r="EP592" s="2">
        <v>1</v>
      </c>
      <c r="EQ592" s="2">
        <f t="shared" ref="EQ592:ET592" si="1400">EP592*1.0215</f>
        <v>1.0215000000000001</v>
      </c>
      <c r="ER592" s="2">
        <f t="shared" si="1400"/>
        <v>1.0434622500000001</v>
      </c>
      <c r="ES592" s="2">
        <f t="shared" si="1400"/>
        <v>1.0658966883750003</v>
      </c>
      <c r="ET592" s="2">
        <f t="shared" si="1400"/>
        <v>1.0888134671750629</v>
      </c>
      <c r="EU592" s="69">
        <f t="shared" si="1369"/>
        <v>0</v>
      </c>
      <c r="EV592" s="69">
        <f t="shared" si="1309"/>
        <v>0</v>
      </c>
      <c r="EW592" s="69">
        <f t="shared" si="1370"/>
        <v>0</v>
      </c>
      <c r="EX592" s="69">
        <f t="shared" si="1371"/>
        <v>0</v>
      </c>
      <c r="EY592" s="69">
        <f t="shared" si="1392"/>
        <v>0</v>
      </c>
      <c r="EZ592" s="69">
        <f t="shared" si="1392"/>
        <v>0</v>
      </c>
      <c r="FA592" s="69">
        <f t="shared" si="1392"/>
        <v>0</v>
      </c>
      <c r="FB592" s="69">
        <f t="shared" si="1379"/>
        <v>0</v>
      </c>
      <c r="FC592" t="s">
        <v>1548</v>
      </c>
    </row>
    <row r="593" spans="1:159" x14ac:dyDescent="0.25">
      <c r="A593" s="2">
        <v>1.4</v>
      </c>
      <c r="B593" s="73" t="s">
        <v>1347</v>
      </c>
      <c r="C593" s="61" t="s">
        <v>1208</v>
      </c>
      <c r="D593" s="62" t="s">
        <v>1348</v>
      </c>
      <c r="E593" s="63" t="s">
        <v>1348</v>
      </c>
      <c r="F593" s="2" t="s">
        <v>1211</v>
      </c>
      <c r="G593" s="61" t="s">
        <v>151</v>
      </c>
      <c r="H593" s="64" t="s">
        <v>152</v>
      </c>
      <c r="I593" s="61" t="s">
        <v>159</v>
      </c>
      <c r="J593" s="65" t="s">
        <v>268</v>
      </c>
      <c r="K593" s="75">
        <v>62</v>
      </c>
      <c r="L593" s="79">
        <v>62</v>
      </c>
      <c r="M593" s="57">
        <v>0</v>
      </c>
      <c r="N593" s="85">
        <v>0.55000000000000004</v>
      </c>
      <c r="O593" s="64" t="s">
        <v>1012</v>
      </c>
      <c r="P593" s="2" t="s">
        <v>156</v>
      </c>
      <c r="Q593" s="200">
        <f>VLOOKUP(P593,Contingencies!$A$2:$D$7,4,FALSE)</f>
        <v>0.09</v>
      </c>
      <c r="R593" s="53">
        <f t="shared" si="1330"/>
        <v>1060.1781526418683</v>
      </c>
      <c r="S593" s="67">
        <f t="shared" si="1372"/>
        <v>583.09798395302766</v>
      </c>
      <c r="T593" s="61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>
        <f t="shared" si="1373"/>
        <v>0</v>
      </c>
      <c r="AH593" s="51">
        <f t="shared" si="1380"/>
        <v>0</v>
      </c>
      <c r="AI593" s="66">
        <f t="shared" si="1332"/>
        <v>0</v>
      </c>
      <c r="AJ593" s="66">
        <f t="shared" si="1333"/>
        <v>0</v>
      </c>
      <c r="AK593" s="66">
        <f t="shared" si="1334"/>
        <v>0</v>
      </c>
      <c r="AL593" s="66">
        <f t="shared" si="1335"/>
        <v>0</v>
      </c>
      <c r="AM593" s="66">
        <f t="shared" si="1336"/>
        <v>0</v>
      </c>
      <c r="AN593" s="66">
        <f t="shared" si="1337"/>
        <v>0</v>
      </c>
      <c r="AO593" s="66">
        <f t="shared" si="1338"/>
        <v>0</v>
      </c>
      <c r="AP593" s="66">
        <f t="shared" si="1339"/>
        <v>0</v>
      </c>
      <c r="AQ593" s="66">
        <f t="shared" si="1340"/>
        <v>0</v>
      </c>
      <c r="AR593" s="66">
        <f t="shared" si="1341"/>
        <v>0</v>
      </c>
      <c r="AS593" s="66">
        <f t="shared" si="1342"/>
        <v>0</v>
      </c>
      <c r="AT593" s="66">
        <f t="shared" si="1343"/>
        <v>0</v>
      </c>
      <c r="AU593" s="67">
        <f t="shared" si="1381"/>
        <v>0</v>
      </c>
      <c r="AV593" s="67">
        <f t="shared" si="1298"/>
        <v>0</v>
      </c>
      <c r="AW593" s="67">
        <f t="shared" si="1299"/>
        <v>0</v>
      </c>
      <c r="AX593" s="53" cm="1">
        <f t="array" aca="1" ref="AX593" ca="1">AU593*CELL("contents",$Q593)</f>
        <v>0</v>
      </c>
      <c r="AY593" s="53" cm="1">
        <f t="array" aca="1" ref="AY593" ca="1">AV593*CELL("contents",$Q593)</f>
        <v>0</v>
      </c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>
        <f t="shared" si="1382"/>
        <v>0</v>
      </c>
      <c r="BM593" s="51">
        <f t="shared" si="1383"/>
        <v>0</v>
      </c>
      <c r="BN593" s="66">
        <f t="shared" si="1344"/>
        <v>0</v>
      </c>
      <c r="BO593" s="66">
        <f t="shared" si="1345"/>
        <v>0</v>
      </c>
      <c r="BP593" s="66">
        <f t="shared" si="1346"/>
        <v>0</v>
      </c>
      <c r="BQ593" s="66">
        <f t="shared" si="1347"/>
        <v>0</v>
      </c>
      <c r="BR593" s="66">
        <f t="shared" si="1348"/>
        <v>0</v>
      </c>
      <c r="BS593" s="66">
        <f t="shared" si="1349"/>
        <v>0</v>
      </c>
      <c r="BT593" s="66">
        <f t="shared" si="1350"/>
        <v>0</v>
      </c>
      <c r="BU593" s="66">
        <f t="shared" si="1351"/>
        <v>0</v>
      </c>
      <c r="BV593" s="66">
        <f t="shared" si="1352"/>
        <v>0</v>
      </c>
      <c r="BW593" s="66">
        <f t="shared" si="1353"/>
        <v>0</v>
      </c>
      <c r="BX593" s="66">
        <f t="shared" si="1354"/>
        <v>0</v>
      </c>
      <c r="BY593" s="66">
        <f t="shared" si="1355"/>
        <v>0</v>
      </c>
      <c r="BZ593" s="67">
        <f t="shared" si="1384"/>
        <v>0</v>
      </c>
      <c r="CA593" s="67">
        <f t="shared" si="1300"/>
        <v>0</v>
      </c>
      <c r="CB593" s="67">
        <f t="shared" si="1301"/>
        <v>0</v>
      </c>
      <c r="CC593" s="53" cm="1">
        <f t="array" aca="1" ref="CC593" ca="1">BZ593*CELL("contents",$Q593)</f>
        <v>0</v>
      </c>
      <c r="CD593" s="53" cm="1">
        <f t="array" aca="1" ref="CD593" ca="1">CA593*CELL("contents",$Q593)</f>
        <v>0</v>
      </c>
      <c r="CE593" s="2"/>
      <c r="CF593" s="2"/>
      <c r="CG593" s="61">
        <v>75</v>
      </c>
      <c r="CH593" s="61">
        <v>40</v>
      </c>
      <c r="CI593" s="2"/>
      <c r="CJ593" s="2"/>
      <c r="CK593" s="2"/>
      <c r="CL593" s="2"/>
      <c r="CM593" s="2"/>
      <c r="CN593" s="2"/>
      <c r="CO593" s="2"/>
      <c r="CP593" s="2"/>
      <c r="CQ593" s="2">
        <f t="shared" si="1385"/>
        <v>115</v>
      </c>
      <c r="CR593" s="51">
        <f t="shared" si="1386"/>
        <v>0.76666666666666661</v>
      </c>
      <c r="CS593" s="66">
        <f t="shared" ref="CS593:CS656" si="1401">IF($G593="Labor Hours",CE593*$K593*(1+$M593)*$ES593,CE593)</f>
        <v>0</v>
      </c>
      <c r="CT593" s="66">
        <f t="shared" si="1262"/>
        <v>0</v>
      </c>
      <c r="CU593" s="66">
        <f t="shared" si="1263"/>
        <v>4956.419600943751</v>
      </c>
      <c r="CV593" s="66">
        <f t="shared" si="1264"/>
        <v>2643.4237871700007</v>
      </c>
      <c r="CW593" s="66">
        <f t="shared" si="1265"/>
        <v>0</v>
      </c>
      <c r="CX593" s="66">
        <f t="shared" si="1266"/>
        <v>0</v>
      </c>
      <c r="CY593" s="66">
        <f t="shared" si="1267"/>
        <v>0</v>
      </c>
      <c r="CZ593" s="66">
        <f t="shared" si="1268"/>
        <v>0</v>
      </c>
      <c r="DA593" s="66">
        <f t="shared" si="1269"/>
        <v>0</v>
      </c>
      <c r="DB593" s="66">
        <f t="shared" si="1270"/>
        <v>0</v>
      </c>
      <c r="DC593" s="66">
        <f t="shared" si="1271"/>
        <v>0</v>
      </c>
      <c r="DD593" s="66">
        <f t="shared" si="1272"/>
        <v>0</v>
      </c>
      <c r="DE593" s="67">
        <f t="shared" si="1387"/>
        <v>7599.8433881137516</v>
      </c>
      <c r="DF593" s="67">
        <f t="shared" si="1302"/>
        <v>4179.9138634625633</v>
      </c>
      <c r="DG593" s="67">
        <f t="shared" si="1303"/>
        <v>11779.757251576315</v>
      </c>
      <c r="DH593" s="53" cm="1">
        <f t="array" aca="1" ref="DH593" ca="1">DE593*CELL("contents",$Q593)</f>
        <v>683.98590493023767</v>
      </c>
      <c r="DI593" s="53" cm="1">
        <f t="array" aca="1" ref="DI593" ca="1">DF593*CELL("contents",$Q593)</f>
        <v>376.19224771163067</v>
      </c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>
        <f t="shared" si="1388"/>
        <v>0</v>
      </c>
      <c r="DW593" s="51">
        <f t="shared" si="1389"/>
        <v>0</v>
      </c>
      <c r="DX593" s="66">
        <f t="shared" si="1356"/>
        <v>0</v>
      </c>
      <c r="DY593" s="66">
        <f t="shared" si="1357"/>
        <v>0</v>
      </c>
      <c r="DZ593" s="66">
        <f t="shared" si="1358"/>
        <v>0</v>
      </c>
      <c r="EA593" s="66">
        <f t="shared" si="1359"/>
        <v>0</v>
      </c>
      <c r="EB593" s="66">
        <f t="shared" si="1360"/>
        <v>0</v>
      </c>
      <c r="EC593" s="66">
        <f t="shared" si="1361"/>
        <v>0</v>
      </c>
      <c r="ED593" s="66">
        <f t="shared" si="1362"/>
        <v>0</v>
      </c>
      <c r="EE593" s="66">
        <f t="shared" si="1363"/>
        <v>0</v>
      </c>
      <c r="EF593" s="66">
        <f t="shared" si="1364"/>
        <v>0</v>
      </c>
      <c r="EG593" s="66">
        <f t="shared" si="1365"/>
        <v>0</v>
      </c>
      <c r="EH593" s="66">
        <f t="shared" si="1366"/>
        <v>0</v>
      </c>
      <c r="EI593" s="66">
        <f t="shared" si="1367"/>
        <v>0</v>
      </c>
      <c r="EJ593" s="67">
        <f t="shared" si="1390"/>
        <v>0</v>
      </c>
      <c r="EK593" s="67">
        <f t="shared" si="1304"/>
        <v>0</v>
      </c>
      <c r="EL593" s="67">
        <f t="shared" si="1305"/>
        <v>0</v>
      </c>
      <c r="EM593" s="53" cm="1">
        <f t="array" aca="1" ref="EM593" ca="1">EJ593*CELL("contents",$Q593)</f>
        <v>0</v>
      </c>
      <c r="EN593" s="53" cm="1">
        <f t="array" aca="1" ref="EN593" ca="1">EK593*CELL("contents",$Q593)</f>
        <v>0</v>
      </c>
      <c r="EO593" s="68">
        <f t="shared" ref="EO593:EO645" si="1402">AW593+CB593+DG593+EL593</f>
        <v>11779.757251576315</v>
      </c>
      <c r="EP593" s="2">
        <v>1</v>
      </c>
      <c r="EQ593" s="2">
        <f t="shared" ref="EQ593:ET593" si="1403">EP593*1.0215</f>
        <v>1.0215000000000001</v>
      </c>
      <c r="ER593" s="2">
        <f t="shared" si="1403"/>
        <v>1.0434622500000001</v>
      </c>
      <c r="ES593" s="2">
        <f t="shared" si="1403"/>
        <v>1.0658966883750003</v>
      </c>
      <c r="ET593" s="2">
        <f t="shared" si="1403"/>
        <v>1.0888134671750629</v>
      </c>
      <c r="EU593" s="69">
        <f t="shared" si="1369"/>
        <v>0</v>
      </c>
      <c r="EV593" s="69">
        <f t="shared" si="1309"/>
        <v>0</v>
      </c>
      <c r="EW593" s="69">
        <f t="shared" si="1370"/>
        <v>7599.8433881137516</v>
      </c>
      <c r="EX593" s="69">
        <f t="shared" si="1371"/>
        <v>0</v>
      </c>
      <c r="EY593" s="69">
        <f t="shared" si="1392"/>
        <v>0</v>
      </c>
      <c r="EZ593" s="69">
        <f t="shared" si="1392"/>
        <v>0</v>
      </c>
      <c r="FA593" s="69">
        <f t="shared" si="1392"/>
        <v>0</v>
      </c>
      <c r="FB593" s="69">
        <f t="shared" si="1379"/>
        <v>0</v>
      </c>
      <c r="FC593" t="s">
        <v>1548</v>
      </c>
    </row>
    <row r="594" spans="1:159" x14ac:dyDescent="0.25">
      <c r="A594" s="2">
        <v>1.4</v>
      </c>
      <c r="B594" s="73" t="s">
        <v>1349</v>
      </c>
      <c r="C594" s="61" t="s">
        <v>1208</v>
      </c>
      <c r="D594" s="62" t="s">
        <v>1350</v>
      </c>
      <c r="E594" s="63" t="s">
        <v>1350</v>
      </c>
      <c r="F594" s="2" t="s">
        <v>1351</v>
      </c>
      <c r="G594" s="61" t="s">
        <v>151</v>
      </c>
      <c r="H594" s="64" t="s">
        <v>152</v>
      </c>
      <c r="I594" s="61" t="s">
        <v>348</v>
      </c>
      <c r="J594" s="65" t="s">
        <v>268</v>
      </c>
      <c r="K594" s="75">
        <v>72</v>
      </c>
      <c r="L594" s="79">
        <v>72</v>
      </c>
      <c r="M594" s="57">
        <v>0</v>
      </c>
      <c r="N594" s="85">
        <v>0.55000000000000004</v>
      </c>
      <c r="O594" s="64" t="s">
        <v>1012</v>
      </c>
      <c r="P594" s="2" t="s">
        <v>156</v>
      </c>
      <c r="Q594" s="200">
        <f>VLOOKUP(P594,Contingencies!$A$2:$D$7,4,FALSE)</f>
        <v>0.09</v>
      </c>
      <c r="R594" s="53">
        <f t="shared" si="1330"/>
        <v>1605.8799507057754</v>
      </c>
      <c r="S594" s="67">
        <f t="shared" si="1372"/>
        <v>883.2339728881766</v>
      </c>
      <c r="T594" s="61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>
        <f t="shared" si="1373"/>
        <v>0</v>
      </c>
      <c r="AH594" s="51">
        <f t="shared" si="1380"/>
        <v>0</v>
      </c>
      <c r="AI594" s="66">
        <f t="shared" si="1332"/>
        <v>0</v>
      </c>
      <c r="AJ594" s="66">
        <f t="shared" si="1333"/>
        <v>0</v>
      </c>
      <c r="AK594" s="66">
        <f t="shared" si="1334"/>
        <v>0</v>
      </c>
      <c r="AL594" s="66">
        <f t="shared" si="1335"/>
        <v>0</v>
      </c>
      <c r="AM594" s="66">
        <f t="shared" si="1336"/>
        <v>0</v>
      </c>
      <c r="AN594" s="66">
        <f t="shared" si="1337"/>
        <v>0</v>
      </c>
      <c r="AO594" s="66">
        <f t="shared" si="1338"/>
        <v>0</v>
      </c>
      <c r="AP594" s="66">
        <f t="shared" si="1339"/>
        <v>0</v>
      </c>
      <c r="AQ594" s="66">
        <f t="shared" si="1340"/>
        <v>0</v>
      </c>
      <c r="AR594" s="66">
        <f t="shared" si="1341"/>
        <v>0</v>
      </c>
      <c r="AS594" s="66">
        <f t="shared" si="1342"/>
        <v>0</v>
      </c>
      <c r="AT594" s="66">
        <f t="shared" si="1343"/>
        <v>0</v>
      </c>
      <c r="AU594" s="67">
        <f t="shared" si="1381"/>
        <v>0</v>
      </c>
      <c r="AV594" s="67">
        <f t="shared" si="1298"/>
        <v>0</v>
      </c>
      <c r="AW594" s="67">
        <f t="shared" si="1299"/>
        <v>0</v>
      </c>
      <c r="AX594" s="53" cm="1">
        <f t="array" aca="1" ref="AX594" ca="1">AU594*CELL("contents",$Q594)</f>
        <v>0</v>
      </c>
      <c r="AY594" s="53" cm="1">
        <f t="array" aca="1" ref="AY594" ca="1">AV594*CELL("contents",$Q594)</f>
        <v>0</v>
      </c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>
        <f t="shared" si="1382"/>
        <v>0</v>
      </c>
      <c r="BM594" s="51">
        <f t="shared" si="1383"/>
        <v>0</v>
      </c>
      <c r="BN594" s="66">
        <f t="shared" si="1344"/>
        <v>0</v>
      </c>
      <c r="BO594" s="66">
        <f t="shared" si="1345"/>
        <v>0</v>
      </c>
      <c r="BP594" s="66">
        <f t="shared" si="1346"/>
        <v>0</v>
      </c>
      <c r="BQ594" s="66">
        <f t="shared" si="1347"/>
        <v>0</v>
      </c>
      <c r="BR594" s="66">
        <f t="shared" si="1348"/>
        <v>0</v>
      </c>
      <c r="BS594" s="66">
        <f t="shared" si="1349"/>
        <v>0</v>
      </c>
      <c r="BT594" s="66">
        <f t="shared" si="1350"/>
        <v>0</v>
      </c>
      <c r="BU594" s="66">
        <f t="shared" si="1351"/>
        <v>0</v>
      </c>
      <c r="BV594" s="66">
        <f t="shared" si="1352"/>
        <v>0</v>
      </c>
      <c r="BW594" s="66">
        <f t="shared" si="1353"/>
        <v>0</v>
      </c>
      <c r="BX594" s="66">
        <f t="shared" si="1354"/>
        <v>0</v>
      </c>
      <c r="BY594" s="66">
        <f t="shared" si="1355"/>
        <v>0</v>
      </c>
      <c r="BZ594" s="67">
        <f t="shared" si="1384"/>
        <v>0</v>
      </c>
      <c r="CA594" s="67">
        <f t="shared" si="1300"/>
        <v>0</v>
      </c>
      <c r="CB594" s="67">
        <f t="shared" si="1301"/>
        <v>0</v>
      </c>
      <c r="CC594" s="53" cm="1">
        <f t="array" aca="1" ref="CC594" ca="1">BZ594*CELL("contents",$Q594)</f>
        <v>0</v>
      </c>
      <c r="CD594" s="53" cm="1">
        <f t="array" aca="1" ref="CD594" ca="1">CA594*CELL("contents",$Q594)</f>
        <v>0</v>
      </c>
      <c r="CE594" s="2"/>
      <c r="CF594" s="2"/>
      <c r="CG594" s="61">
        <v>75</v>
      </c>
      <c r="CH594" s="61">
        <v>75</v>
      </c>
      <c r="CI594" s="2"/>
      <c r="CJ594" s="2"/>
      <c r="CK594" s="2"/>
      <c r="CL594" s="2"/>
      <c r="CM594" s="2"/>
      <c r="CN594" s="2"/>
      <c r="CO594" s="2"/>
      <c r="CP594" s="2"/>
      <c r="CQ594" s="2">
        <f t="shared" si="1385"/>
        <v>150</v>
      </c>
      <c r="CR594" s="51">
        <f t="shared" si="1386"/>
        <v>1</v>
      </c>
      <c r="CS594" s="66">
        <f t="shared" si="1401"/>
        <v>0</v>
      </c>
      <c r="CT594" s="66">
        <f t="shared" ref="CT594:CT657" si="1404">IF($G594="Labor Hours",CF594*$K594*(1+$M594)*$ES594,CF594)</f>
        <v>0</v>
      </c>
      <c r="CU594" s="66">
        <f t="shared" ref="CU594:CU657" si="1405">IF($G594="Labor Hours",CG594*$K594*(1+$M594)*$ES594,CG594)</f>
        <v>5755.8421172250019</v>
      </c>
      <c r="CV594" s="66">
        <f t="shared" ref="CV594:CV657" si="1406">IF($G594="Labor Hours",CH594*$K594*(1+$M594)*$ES594,CH594)</f>
        <v>5755.8421172250019</v>
      </c>
      <c r="CW594" s="66">
        <f t="shared" ref="CW594:CW657" si="1407">IF($G594="Labor Hours",CI594*$K594*(1+$M594)*$ES594,CI594)</f>
        <v>0</v>
      </c>
      <c r="CX594" s="66">
        <f t="shared" ref="CX594:CX657" si="1408">IF($G594="Labor Hours",CJ594*$K594*(1+$M594)*$ES594,CJ594)</f>
        <v>0</v>
      </c>
      <c r="CY594" s="66">
        <f t="shared" ref="CY594:CY657" si="1409">IF($G594="Labor Hours",CK594*$K594*(1+$M594)*$ES594,CK594)</f>
        <v>0</v>
      </c>
      <c r="CZ594" s="66">
        <f t="shared" ref="CZ594:CZ657" si="1410">IF($G594="Labor Hours",CL594*$K594*(1+$M594)*$ES594,CL594)</f>
        <v>0</v>
      </c>
      <c r="DA594" s="66">
        <f t="shared" ref="DA594:DA657" si="1411">IF($G594="Labor Hours",CM594*$K594*(1+$M594)*$ES594,CM594)</f>
        <v>0</v>
      </c>
      <c r="DB594" s="66">
        <f t="shared" ref="DB594:DB657" si="1412">IF($G594="Labor Hours",CN594*$K594*(1+$M594)*$ES594,CN594)</f>
        <v>0</v>
      </c>
      <c r="DC594" s="66">
        <f t="shared" ref="DC594:DC657" si="1413">IF($G594="Labor Hours",CO594*$K594*(1+$M594)*$ES594,CO594)</f>
        <v>0</v>
      </c>
      <c r="DD594" s="66">
        <f t="shared" ref="DD594:DD657" si="1414">IF($G594="Labor Hours",CP594*$K594*(1+$M594)*$ES594,CP594)</f>
        <v>0</v>
      </c>
      <c r="DE594" s="67">
        <f t="shared" si="1387"/>
        <v>11511.684234450004</v>
      </c>
      <c r="DF594" s="67">
        <f t="shared" si="1302"/>
        <v>6331.426328947503</v>
      </c>
      <c r="DG594" s="67">
        <f t="shared" si="1303"/>
        <v>17843.110563397506</v>
      </c>
      <c r="DH594" s="53" cm="1">
        <f t="array" aca="1" ref="DH594" ca="1">DE594*CELL("contents",$Q594)</f>
        <v>1036.0515811005002</v>
      </c>
      <c r="DI594" s="53" cm="1">
        <f t="array" aca="1" ref="DI594" ca="1">DF594*CELL("contents",$Q594)</f>
        <v>569.82836960527527</v>
      </c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>
        <f t="shared" si="1388"/>
        <v>0</v>
      </c>
      <c r="DW594" s="51">
        <f t="shared" si="1389"/>
        <v>0</v>
      </c>
      <c r="DX594" s="66">
        <f t="shared" si="1356"/>
        <v>0</v>
      </c>
      <c r="DY594" s="66">
        <f t="shared" si="1357"/>
        <v>0</v>
      </c>
      <c r="DZ594" s="66">
        <f t="shared" si="1358"/>
        <v>0</v>
      </c>
      <c r="EA594" s="66">
        <f t="shared" si="1359"/>
        <v>0</v>
      </c>
      <c r="EB594" s="66">
        <f t="shared" si="1360"/>
        <v>0</v>
      </c>
      <c r="EC594" s="66">
        <f t="shared" si="1361"/>
        <v>0</v>
      </c>
      <c r="ED594" s="66">
        <f t="shared" si="1362"/>
        <v>0</v>
      </c>
      <c r="EE594" s="66">
        <f t="shared" si="1363"/>
        <v>0</v>
      </c>
      <c r="EF594" s="66">
        <f t="shared" si="1364"/>
        <v>0</v>
      </c>
      <c r="EG594" s="66">
        <f t="shared" si="1365"/>
        <v>0</v>
      </c>
      <c r="EH594" s="66">
        <f t="shared" si="1366"/>
        <v>0</v>
      </c>
      <c r="EI594" s="66">
        <f t="shared" si="1367"/>
        <v>0</v>
      </c>
      <c r="EJ594" s="67">
        <f t="shared" si="1390"/>
        <v>0</v>
      </c>
      <c r="EK594" s="67">
        <f t="shared" si="1304"/>
        <v>0</v>
      </c>
      <c r="EL594" s="67">
        <f t="shared" si="1305"/>
        <v>0</v>
      </c>
      <c r="EM594" s="53" cm="1">
        <f t="array" aca="1" ref="EM594" ca="1">EJ594*CELL("contents",$Q594)</f>
        <v>0</v>
      </c>
      <c r="EN594" s="53" cm="1">
        <f t="array" aca="1" ref="EN594" ca="1">EK594*CELL("contents",$Q594)</f>
        <v>0</v>
      </c>
      <c r="EO594" s="68">
        <f t="shared" si="1402"/>
        <v>17843.110563397506</v>
      </c>
      <c r="EP594" s="2">
        <v>1</v>
      </c>
      <c r="EQ594" s="2">
        <f t="shared" ref="EQ594:ET594" si="1415">EP594*1.0215</f>
        <v>1.0215000000000001</v>
      </c>
      <c r="ER594" s="2">
        <f t="shared" si="1415"/>
        <v>1.0434622500000001</v>
      </c>
      <c r="ES594" s="2">
        <f t="shared" si="1415"/>
        <v>1.0658966883750003</v>
      </c>
      <c r="ET594" s="2">
        <f t="shared" si="1415"/>
        <v>1.0888134671750629</v>
      </c>
      <c r="EU594" s="69">
        <f t="shared" si="1369"/>
        <v>0</v>
      </c>
      <c r="EV594" s="69">
        <f t="shared" si="1309"/>
        <v>0</v>
      </c>
      <c r="EW594" s="69">
        <f t="shared" si="1370"/>
        <v>11511.684234450004</v>
      </c>
      <c r="EX594" s="69">
        <f t="shared" si="1371"/>
        <v>0</v>
      </c>
      <c r="EY594" s="69">
        <f t="shared" si="1392"/>
        <v>0</v>
      </c>
      <c r="EZ594" s="69">
        <f t="shared" si="1392"/>
        <v>0</v>
      </c>
      <c r="FA594" s="69">
        <f t="shared" si="1392"/>
        <v>0</v>
      </c>
      <c r="FB594" s="69">
        <f t="shared" si="1379"/>
        <v>0</v>
      </c>
      <c r="FC594" t="s">
        <v>1548</v>
      </c>
    </row>
    <row r="595" spans="1:159" x14ac:dyDescent="0.25">
      <c r="A595" s="2">
        <v>1.4</v>
      </c>
      <c r="B595" s="73" t="s">
        <v>1352</v>
      </c>
      <c r="C595" s="61" t="s">
        <v>147</v>
      </c>
      <c r="D595" s="62" t="s">
        <v>1331</v>
      </c>
      <c r="E595" s="63" t="s">
        <v>1331</v>
      </c>
      <c r="F595" s="2" t="s">
        <v>1315</v>
      </c>
      <c r="G595" s="61" t="s">
        <v>151</v>
      </c>
      <c r="H595" s="64" t="s">
        <v>152</v>
      </c>
      <c r="I595" s="61" t="s">
        <v>1175</v>
      </c>
      <c r="J595" s="65" t="s">
        <v>1139</v>
      </c>
      <c r="K595" s="75">
        <v>55.34</v>
      </c>
      <c r="L595" s="79">
        <v>66</v>
      </c>
      <c r="M595" s="57">
        <v>0.35</v>
      </c>
      <c r="N595" s="85">
        <v>0.53</v>
      </c>
      <c r="O595" s="64" t="s">
        <v>155</v>
      </c>
      <c r="P595" s="2" t="s">
        <v>156</v>
      </c>
      <c r="Q595" s="200">
        <f>VLOOKUP(P595,Contingencies!$A$2:$D$7,4,FALSE)</f>
        <v>0.09</v>
      </c>
      <c r="R595" s="53">
        <f t="shared" si="1330"/>
        <v>420.34436119800006</v>
      </c>
      <c r="S595" s="67">
        <f t="shared" si="1372"/>
        <v>222.78251143494003</v>
      </c>
      <c r="T595" s="61"/>
      <c r="U595" s="61">
        <v>8</v>
      </c>
      <c r="V595" s="61">
        <v>8</v>
      </c>
      <c r="W595" s="61">
        <v>8</v>
      </c>
      <c r="X595" s="61">
        <v>8</v>
      </c>
      <c r="Y595" s="61">
        <v>8</v>
      </c>
      <c r="Z595" s="2"/>
      <c r="AA595" s="2"/>
      <c r="AB595" s="2"/>
      <c r="AC595" s="2"/>
      <c r="AD595" s="2"/>
      <c r="AE595" s="2"/>
      <c r="AF595" s="2"/>
      <c r="AG595" s="2">
        <f t="shared" si="1373"/>
        <v>40</v>
      </c>
      <c r="AH595" s="51">
        <f t="shared" si="1380"/>
        <v>0.26666666666666666</v>
      </c>
      <c r="AI595" s="66">
        <f t="shared" si="1332"/>
        <v>610.52194800000007</v>
      </c>
      <c r="AJ595" s="66">
        <f t="shared" si="1333"/>
        <v>610.52194800000007</v>
      </c>
      <c r="AK595" s="66">
        <f t="shared" si="1334"/>
        <v>610.52194800000007</v>
      </c>
      <c r="AL595" s="66">
        <f t="shared" si="1335"/>
        <v>610.52194800000007</v>
      </c>
      <c r="AM595" s="66">
        <f t="shared" si="1336"/>
        <v>610.52194800000007</v>
      </c>
      <c r="AN595" s="66">
        <f t="shared" si="1337"/>
        <v>0</v>
      </c>
      <c r="AO595" s="66">
        <f t="shared" si="1338"/>
        <v>0</v>
      </c>
      <c r="AP595" s="66">
        <f t="shared" si="1339"/>
        <v>0</v>
      </c>
      <c r="AQ595" s="66">
        <f t="shared" si="1340"/>
        <v>0</v>
      </c>
      <c r="AR595" s="66">
        <f t="shared" si="1341"/>
        <v>0</v>
      </c>
      <c r="AS595" s="66">
        <f t="shared" si="1342"/>
        <v>0</v>
      </c>
      <c r="AT595" s="66">
        <f t="shared" si="1343"/>
        <v>0</v>
      </c>
      <c r="AU595" s="67">
        <f t="shared" si="1381"/>
        <v>3052.6097400000003</v>
      </c>
      <c r="AV595" s="67">
        <f t="shared" si="1298"/>
        <v>1617.8831622000002</v>
      </c>
      <c r="AW595" s="67">
        <f t="shared" si="1299"/>
        <v>4670.4929022000006</v>
      </c>
      <c r="AX595" s="53" cm="1">
        <f t="array" aca="1" ref="AX595" ca="1">AU595*CELL("contents",$Q595)</f>
        <v>274.73487660000001</v>
      </c>
      <c r="AY595" s="53" cm="1">
        <f t="array" aca="1" ref="AY595" ca="1">AV595*CELL("contents",$Q595)</f>
        <v>145.60948459800002</v>
      </c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>
        <f t="shared" si="1382"/>
        <v>0</v>
      </c>
      <c r="BM595" s="51">
        <f t="shared" si="1383"/>
        <v>0</v>
      </c>
      <c r="BN595" s="66">
        <f t="shared" si="1344"/>
        <v>0</v>
      </c>
      <c r="BO595" s="66">
        <f t="shared" si="1345"/>
        <v>0</v>
      </c>
      <c r="BP595" s="66">
        <f t="shared" si="1346"/>
        <v>0</v>
      </c>
      <c r="BQ595" s="66">
        <f t="shared" si="1347"/>
        <v>0</v>
      </c>
      <c r="BR595" s="66">
        <f t="shared" si="1348"/>
        <v>0</v>
      </c>
      <c r="BS595" s="66">
        <f t="shared" si="1349"/>
        <v>0</v>
      </c>
      <c r="BT595" s="66">
        <f t="shared" si="1350"/>
        <v>0</v>
      </c>
      <c r="BU595" s="66">
        <f t="shared" si="1351"/>
        <v>0</v>
      </c>
      <c r="BV595" s="66">
        <f t="shared" si="1352"/>
        <v>0</v>
      </c>
      <c r="BW595" s="66">
        <f t="shared" si="1353"/>
        <v>0</v>
      </c>
      <c r="BX595" s="66">
        <f t="shared" si="1354"/>
        <v>0</v>
      </c>
      <c r="BY595" s="66">
        <f t="shared" si="1355"/>
        <v>0</v>
      </c>
      <c r="BZ595" s="67">
        <f t="shared" si="1384"/>
        <v>0</v>
      </c>
      <c r="CA595" s="67">
        <f t="shared" si="1300"/>
        <v>0</v>
      </c>
      <c r="CB595" s="67">
        <f t="shared" si="1301"/>
        <v>0</v>
      </c>
      <c r="CC595" s="53" cm="1">
        <f t="array" aca="1" ref="CC595" ca="1">BZ595*CELL("contents",$Q595)</f>
        <v>0</v>
      </c>
      <c r="CD595" s="53" cm="1">
        <f t="array" aca="1" ref="CD595" ca="1">CA595*CELL("contents",$Q595)</f>
        <v>0</v>
      </c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>
        <f t="shared" si="1385"/>
        <v>0</v>
      </c>
      <c r="CR595" s="51">
        <f t="shared" si="1386"/>
        <v>0</v>
      </c>
      <c r="CS595" s="66">
        <f t="shared" si="1401"/>
        <v>0</v>
      </c>
      <c r="CT595" s="66">
        <f t="shared" si="1404"/>
        <v>0</v>
      </c>
      <c r="CU595" s="66">
        <f t="shared" si="1405"/>
        <v>0</v>
      </c>
      <c r="CV595" s="66">
        <f t="shared" si="1406"/>
        <v>0</v>
      </c>
      <c r="CW595" s="66">
        <f t="shared" si="1407"/>
        <v>0</v>
      </c>
      <c r="CX595" s="66">
        <f t="shared" si="1408"/>
        <v>0</v>
      </c>
      <c r="CY595" s="66">
        <f t="shared" si="1409"/>
        <v>0</v>
      </c>
      <c r="CZ595" s="66">
        <f t="shared" si="1410"/>
        <v>0</v>
      </c>
      <c r="DA595" s="66">
        <f t="shared" si="1411"/>
        <v>0</v>
      </c>
      <c r="DB595" s="66">
        <f t="shared" si="1412"/>
        <v>0</v>
      </c>
      <c r="DC595" s="66">
        <f t="shared" si="1413"/>
        <v>0</v>
      </c>
      <c r="DD595" s="66">
        <f t="shared" si="1414"/>
        <v>0</v>
      </c>
      <c r="DE595" s="67">
        <f t="shared" si="1387"/>
        <v>0</v>
      </c>
      <c r="DF595" s="67">
        <f t="shared" si="1302"/>
        <v>0</v>
      </c>
      <c r="DG595" s="67">
        <f t="shared" si="1303"/>
        <v>0</v>
      </c>
      <c r="DH595" s="53" cm="1">
        <f t="array" aca="1" ref="DH595" ca="1">DE595*CELL("contents",$Q595)</f>
        <v>0</v>
      </c>
      <c r="DI595" s="53" cm="1">
        <f t="array" aca="1" ref="DI595" ca="1">DF595*CELL("contents",$Q595)</f>
        <v>0</v>
      </c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>
        <f t="shared" si="1388"/>
        <v>0</v>
      </c>
      <c r="DW595" s="51">
        <f t="shared" si="1389"/>
        <v>0</v>
      </c>
      <c r="DX595" s="66">
        <f t="shared" si="1356"/>
        <v>0</v>
      </c>
      <c r="DY595" s="66">
        <f t="shared" si="1357"/>
        <v>0</v>
      </c>
      <c r="DZ595" s="66">
        <f t="shared" si="1358"/>
        <v>0</v>
      </c>
      <c r="EA595" s="66">
        <f t="shared" si="1359"/>
        <v>0</v>
      </c>
      <c r="EB595" s="66">
        <f t="shared" si="1360"/>
        <v>0</v>
      </c>
      <c r="EC595" s="66">
        <f t="shared" si="1361"/>
        <v>0</v>
      </c>
      <c r="ED595" s="66">
        <f t="shared" si="1362"/>
        <v>0</v>
      </c>
      <c r="EE595" s="66">
        <f t="shared" si="1363"/>
        <v>0</v>
      </c>
      <c r="EF595" s="66">
        <f t="shared" si="1364"/>
        <v>0</v>
      </c>
      <c r="EG595" s="66">
        <f t="shared" si="1365"/>
        <v>0</v>
      </c>
      <c r="EH595" s="66">
        <f t="shared" si="1366"/>
        <v>0</v>
      </c>
      <c r="EI595" s="66">
        <f t="shared" si="1367"/>
        <v>0</v>
      </c>
      <c r="EJ595" s="67">
        <f t="shared" si="1390"/>
        <v>0</v>
      </c>
      <c r="EK595" s="67">
        <f t="shared" si="1304"/>
        <v>0</v>
      </c>
      <c r="EL595" s="67">
        <f t="shared" si="1305"/>
        <v>0</v>
      </c>
      <c r="EM595" s="53" cm="1">
        <f t="array" aca="1" ref="EM595" ca="1">EJ595*CELL("contents",$Q595)</f>
        <v>0</v>
      </c>
      <c r="EN595" s="53" cm="1">
        <f t="array" aca="1" ref="EN595" ca="1">EK595*CELL("contents",$Q595)</f>
        <v>0</v>
      </c>
      <c r="EO595" s="68">
        <f t="shared" si="1402"/>
        <v>4670.4929022000006</v>
      </c>
      <c r="EP595" s="2">
        <v>1</v>
      </c>
      <c r="EQ595" s="2">
        <f t="shared" ref="EQ595:ET595" si="1416">EP595*1.0215</f>
        <v>1.0215000000000001</v>
      </c>
      <c r="ER595" s="2">
        <f t="shared" si="1416"/>
        <v>1.0434622500000001</v>
      </c>
      <c r="ES595" s="2">
        <f t="shared" si="1416"/>
        <v>1.0658966883750003</v>
      </c>
      <c r="ET595" s="2">
        <f t="shared" si="1416"/>
        <v>1.0888134671750629</v>
      </c>
      <c r="EU595" s="69">
        <f t="shared" si="1369"/>
        <v>2261.1924000000004</v>
      </c>
      <c r="EV595" s="69">
        <f t="shared" si="1309"/>
        <v>0</v>
      </c>
      <c r="EW595" s="69">
        <f t="shared" si="1370"/>
        <v>0</v>
      </c>
      <c r="EX595" s="69">
        <f t="shared" si="1371"/>
        <v>0</v>
      </c>
      <c r="EY595" s="69">
        <f t="shared" si="1392"/>
        <v>791.41734000000008</v>
      </c>
      <c r="EZ595" s="69">
        <f t="shared" si="1392"/>
        <v>0</v>
      </c>
      <c r="FA595" s="69">
        <f t="shared" si="1392"/>
        <v>0</v>
      </c>
      <c r="FB595" s="69">
        <f t="shared" si="1379"/>
        <v>0</v>
      </c>
      <c r="FC595" t="s">
        <v>1549</v>
      </c>
    </row>
    <row r="596" spans="1:159" ht="25.5" x14ac:dyDescent="0.25">
      <c r="A596" s="2">
        <v>1.4</v>
      </c>
      <c r="B596" s="73" t="s">
        <v>1352</v>
      </c>
      <c r="C596" s="61" t="s">
        <v>147</v>
      </c>
      <c r="D596" s="62" t="s">
        <v>1331</v>
      </c>
      <c r="E596" s="63" t="s">
        <v>1353</v>
      </c>
      <c r="F596" s="2"/>
      <c r="G596" s="61" t="s">
        <v>347</v>
      </c>
      <c r="H596" s="64" t="s">
        <v>347</v>
      </c>
      <c r="I596" s="61"/>
      <c r="J596" s="61" t="s">
        <v>268</v>
      </c>
      <c r="K596" s="75"/>
      <c r="L596" s="80">
        <v>1</v>
      </c>
      <c r="M596" s="57">
        <v>0</v>
      </c>
      <c r="N596" s="85">
        <v>0.53</v>
      </c>
      <c r="O596" s="64" t="s">
        <v>155</v>
      </c>
      <c r="P596" s="2" t="s">
        <v>173</v>
      </c>
      <c r="Q596" s="200">
        <f>VLOOKUP(P596,Contingencies!$A$2:$D$7,4,FALSE)</f>
        <v>0.125</v>
      </c>
      <c r="R596" s="53">
        <f t="shared" si="1330"/>
        <v>809.375</v>
      </c>
      <c r="S596" s="67">
        <f t="shared" si="1372"/>
        <v>0</v>
      </c>
      <c r="T596" s="61" t="s">
        <v>1354</v>
      </c>
      <c r="U596" s="61">
        <v>6475</v>
      </c>
      <c r="V596" s="61"/>
      <c r="W596" s="61"/>
      <c r="X596" s="61"/>
      <c r="Y596" s="61"/>
      <c r="Z596" s="2"/>
      <c r="AA596" s="2"/>
      <c r="AB596" s="2"/>
      <c r="AC596" s="2"/>
      <c r="AD596" s="2"/>
      <c r="AE596" s="2"/>
      <c r="AF596" s="2"/>
      <c r="AG596" s="2">
        <f t="shared" si="1373"/>
        <v>0</v>
      </c>
      <c r="AH596" s="51">
        <f t="shared" si="1380"/>
        <v>0</v>
      </c>
      <c r="AI596" s="66">
        <f t="shared" si="1332"/>
        <v>6475</v>
      </c>
      <c r="AJ596" s="66">
        <f t="shared" si="1333"/>
        <v>0</v>
      </c>
      <c r="AK596" s="66">
        <f t="shared" si="1334"/>
        <v>0</v>
      </c>
      <c r="AL596" s="66">
        <f t="shared" si="1335"/>
        <v>0</v>
      </c>
      <c r="AM596" s="66">
        <f t="shared" si="1336"/>
        <v>0</v>
      </c>
      <c r="AN596" s="66">
        <f t="shared" si="1337"/>
        <v>0</v>
      </c>
      <c r="AO596" s="66">
        <f t="shared" si="1338"/>
        <v>0</v>
      </c>
      <c r="AP596" s="66">
        <f t="shared" si="1339"/>
        <v>0</v>
      </c>
      <c r="AQ596" s="66">
        <f t="shared" si="1340"/>
        <v>0</v>
      </c>
      <c r="AR596" s="66">
        <f t="shared" si="1341"/>
        <v>0</v>
      </c>
      <c r="AS596" s="66">
        <f t="shared" si="1342"/>
        <v>0</v>
      </c>
      <c r="AT596" s="66">
        <f t="shared" si="1343"/>
        <v>0</v>
      </c>
      <c r="AU596" s="67">
        <f t="shared" si="1381"/>
        <v>6475</v>
      </c>
      <c r="AV596" s="67">
        <f t="shared" si="1298"/>
        <v>0</v>
      </c>
      <c r="AW596" s="67">
        <f t="shared" si="1299"/>
        <v>6475</v>
      </c>
      <c r="AX596" s="53" cm="1">
        <f t="array" aca="1" ref="AX596" ca="1">AU596*CELL("contents",$Q596)</f>
        <v>809.375</v>
      </c>
      <c r="AY596" s="53" cm="1">
        <f t="array" aca="1" ref="AY596" ca="1">AV596*CELL("contents",$Q596)</f>
        <v>0</v>
      </c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>
        <f t="shared" si="1382"/>
        <v>0</v>
      </c>
      <c r="BM596" s="51">
        <f t="shared" si="1383"/>
        <v>0</v>
      </c>
      <c r="BN596" s="66">
        <f t="shared" si="1344"/>
        <v>0</v>
      </c>
      <c r="BO596" s="66">
        <f t="shared" si="1345"/>
        <v>0</v>
      </c>
      <c r="BP596" s="66">
        <f t="shared" si="1346"/>
        <v>0</v>
      </c>
      <c r="BQ596" s="66">
        <f t="shared" si="1347"/>
        <v>0</v>
      </c>
      <c r="BR596" s="66">
        <f t="shared" si="1348"/>
        <v>0</v>
      </c>
      <c r="BS596" s="66">
        <f t="shared" si="1349"/>
        <v>0</v>
      </c>
      <c r="BT596" s="66">
        <f t="shared" si="1350"/>
        <v>0</v>
      </c>
      <c r="BU596" s="66">
        <f t="shared" si="1351"/>
        <v>0</v>
      </c>
      <c r="BV596" s="66">
        <f t="shared" si="1352"/>
        <v>0</v>
      </c>
      <c r="BW596" s="66">
        <f t="shared" si="1353"/>
        <v>0</v>
      </c>
      <c r="BX596" s="66">
        <f t="shared" si="1354"/>
        <v>0</v>
      </c>
      <c r="BY596" s="66">
        <f t="shared" si="1355"/>
        <v>0</v>
      </c>
      <c r="BZ596" s="67">
        <f t="shared" si="1384"/>
        <v>0</v>
      </c>
      <c r="CA596" s="67">
        <f t="shared" si="1300"/>
        <v>0</v>
      </c>
      <c r="CB596" s="67">
        <f t="shared" si="1301"/>
        <v>0</v>
      </c>
      <c r="CC596" s="53" cm="1">
        <f t="array" aca="1" ref="CC596" ca="1">BZ596*CELL("contents",$Q596)</f>
        <v>0</v>
      </c>
      <c r="CD596" s="53" cm="1">
        <f t="array" aca="1" ref="CD596" ca="1">CA596*CELL("contents",$Q596)</f>
        <v>0</v>
      </c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>
        <f t="shared" si="1385"/>
        <v>0</v>
      </c>
      <c r="CR596" s="51">
        <f t="shared" si="1386"/>
        <v>0</v>
      </c>
      <c r="CS596" s="66">
        <f t="shared" si="1401"/>
        <v>0</v>
      </c>
      <c r="CT596" s="66">
        <f t="shared" si="1404"/>
        <v>0</v>
      </c>
      <c r="CU596" s="66">
        <f t="shared" si="1405"/>
        <v>0</v>
      </c>
      <c r="CV596" s="66">
        <f t="shared" si="1406"/>
        <v>0</v>
      </c>
      <c r="CW596" s="66">
        <f t="shared" si="1407"/>
        <v>0</v>
      </c>
      <c r="CX596" s="66">
        <f t="shared" si="1408"/>
        <v>0</v>
      </c>
      <c r="CY596" s="66">
        <f t="shared" si="1409"/>
        <v>0</v>
      </c>
      <c r="CZ596" s="66">
        <f t="shared" si="1410"/>
        <v>0</v>
      </c>
      <c r="DA596" s="66">
        <f t="shared" si="1411"/>
        <v>0</v>
      </c>
      <c r="DB596" s="66">
        <f t="shared" si="1412"/>
        <v>0</v>
      </c>
      <c r="DC596" s="66">
        <f t="shared" si="1413"/>
        <v>0</v>
      </c>
      <c r="DD596" s="66">
        <f t="shared" si="1414"/>
        <v>0</v>
      </c>
      <c r="DE596" s="67">
        <f t="shared" si="1387"/>
        <v>0</v>
      </c>
      <c r="DF596" s="67">
        <f t="shared" si="1302"/>
        <v>0</v>
      </c>
      <c r="DG596" s="67">
        <f t="shared" si="1303"/>
        <v>0</v>
      </c>
      <c r="DH596" s="53" cm="1">
        <f t="array" aca="1" ref="DH596" ca="1">DE596*CELL("contents",$Q596)</f>
        <v>0</v>
      </c>
      <c r="DI596" s="53" cm="1">
        <f t="array" aca="1" ref="DI596" ca="1">DF596*CELL("contents",$Q596)</f>
        <v>0</v>
      </c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>
        <f t="shared" si="1388"/>
        <v>0</v>
      </c>
      <c r="DW596" s="51">
        <f t="shared" si="1389"/>
        <v>0</v>
      </c>
      <c r="DX596" s="66">
        <f t="shared" si="1356"/>
        <v>0</v>
      </c>
      <c r="DY596" s="66">
        <f t="shared" si="1357"/>
        <v>0</v>
      </c>
      <c r="DZ596" s="66">
        <f t="shared" si="1358"/>
        <v>0</v>
      </c>
      <c r="EA596" s="66">
        <f t="shared" si="1359"/>
        <v>0</v>
      </c>
      <c r="EB596" s="66">
        <f t="shared" si="1360"/>
        <v>0</v>
      </c>
      <c r="EC596" s="66">
        <f t="shared" si="1361"/>
        <v>0</v>
      </c>
      <c r="ED596" s="66">
        <f t="shared" si="1362"/>
        <v>0</v>
      </c>
      <c r="EE596" s="66">
        <f t="shared" si="1363"/>
        <v>0</v>
      </c>
      <c r="EF596" s="66">
        <f t="shared" si="1364"/>
        <v>0</v>
      </c>
      <c r="EG596" s="66">
        <f t="shared" si="1365"/>
        <v>0</v>
      </c>
      <c r="EH596" s="66">
        <f t="shared" si="1366"/>
        <v>0</v>
      </c>
      <c r="EI596" s="66">
        <f t="shared" si="1367"/>
        <v>0</v>
      </c>
      <c r="EJ596" s="67">
        <f t="shared" si="1390"/>
        <v>0</v>
      </c>
      <c r="EK596" s="67">
        <f t="shared" si="1304"/>
        <v>0</v>
      </c>
      <c r="EL596" s="67">
        <f t="shared" si="1305"/>
        <v>0</v>
      </c>
      <c r="EM596" s="53" cm="1">
        <f t="array" aca="1" ref="EM596" ca="1">EJ596*CELL("contents",$Q596)</f>
        <v>0</v>
      </c>
      <c r="EN596" s="53" cm="1">
        <f t="array" aca="1" ref="EN596" ca="1">EK596*CELL("contents",$Q596)</f>
        <v>0</v>
      </c>
      <c r="EO596" s="68">
        <f t="shared" si="1402"/>
        <v>6475</v>
      </c>
      <c r="EP596" s="2">
        <v>1</v>
      </c>
      <c r="EQ596" s="2">
        <f t="shared" ref="EQ596:ET596" si="1417">EP596*1.0215</f>
        <v>1.0215000000000001</v>
      </c>
      <c r="ER596" s="2">
        <f t="shared" si="1417"/>
        <v>1.0434622500000001</v>
      </c>
      <c r="ES596" s="2">
        <f t="shared" si="1417"/>
        <v>1.0658966883750003</v>
      </c>
      <c r="ET596" s="2">
        <f t="shared" si="1417"/>
        <v>1.0888134671750629</v>
      </c>
      <c r="EU596" s="69">
        <f t="shared" si="1369"/>
        <v>0</v>
      </c>
      <c r="EV596" s="69">
        <f t="shared" si="1309"/>
        <v>0</v>
      </c>
      <c r="EW596" s="69">
        <f t="shared" si="1370"/>
        <v>0</v>
      </c>
      <c r="EX596" s="69">
        <f t="shared" si="1371"/>
        <v>0</v>
      </c>
      <c r="EY596" s="69">
        <f t="shared" si="1392"/>
        <v>0</v>
      </c>
      <c r="EZ596" s="69">
        <f t="shared" si="1392"/>
        <v>0</v>
      </c>
      <c r="FA596" s="69">
        <f t="shared" si="1392"/>
        <v>0</v>
      </c>
      <c r="FB596" s="69">
        <f t="shared" si="1379"/>
        <v>0</v>
      </c>
      <c r="FC596" t="s">
        <v>1549</v>
      </c>
    </row>
    <row r="597" spans="1:159" x14ac:dyDescent="0.25">
      <c r="A597" s="2">
        <v>1.4</v>
      </c>
      <c r="B597" s="73" t="s">
        <v>1352</v>
      </c>
      <c r="C597" s="61" t="s">
        <v>147</v>
      </c>
      <c r="D597" s="62" t="s">
        <v>1331</v>
      </c>
      <c r="E597" s="63" t="s">
        <v>1355</v>
      </c>
      <c r="F597" s="2"/>
      <c r="G597" s="61" t="s">
        <v>347</v>
      </c>
      <c r="H597" s="64" t="s">
        <v>347</v>
      </c>
      <c r="I597" s="61"/>
      <c r="J597" s="61" t="s">
        <v>268</v>
      </c>
      <c r="K597" s="75"/>
      <c r="L597" s="80">
        <v>1</v>
      </c>
      <c r="M597" s="57">
        <v>0</v>
      </c>
      <c r="N597" s="85">
        <v>0.53</v>
      </c>
      <c r="O597" s="64" t="s">
        <v>155</v>
      </c>
      <c r="P597" s="2" t="s">
        <v>173</v>
      </c>
      <c r="Q597" s="200">
        <f>VLOOKUP(P597,Contingencies!$A$2:$D$7,4,FALSE)</f>
        <v>0.125</v>
      </c>
      <c r="R597" s="53">
        <f t="shared" si="1330"/>
        <v>1348.875</v>
      </c>
      <c r="S597" s="67">
        <f t="shared" si="1372"/>
        <v>0</v>
      </c>
      <c r="T597" s="61"/>
      <c r="U597" s="61">
        <v>10791</v>
      </c>
      <c r="V597" s="61"/>
      <c r="W597" s="61"/>
      <c r="X597" s="61"/>
      <c r="Y597" s="61"/>
      <c r="Z597" s="2"/>
      <c r="AA597" s="2"/>
      <c r="AB597" s="2"/>
      <c r="AC597" s="2"/>
      <c r="AD597" s="2"/>
      <c r="AE597" s="2"/>
      <c r="AF597" s="2"/>
      <c r="AG597" s="2">
        <f t="shared" si="1373"/>
        <v>0</v>
      </c>
      <c r="AH597" s="51">
        <f t="shared" si="1380"/>
        <v>0</v>
      </c>
      <c r="AI597" s="66">
        <f t="shared" si="1332"/>
        <v>10791</v>
      </c>
      <c r="AJ597" s="66">
        <f t="shared" si="1333"/>
        <v>0</v>
      </c>
      <c r="AK597" s="66">
        <f t="shared" si="1334"/>
        <v>0</v>
      </c>
      <c r="AL597" s="66">
        <f t="shared" si="1335"/>
        <v>0</v>
      </c>
      <c r="AM597" s="66">
        <f t="shared" si="1336"/>
        <v>0</v>
      </c>
      <c r="AN597" s="66">
        <f t="shared" si="1337"/>
        <v>0</v>
      </c>
      <c r="AO597" s="66">
        <f t="shared" si="1338"/>
        <v>0</v>
      </c>
      <c r="AP597" s="66">
        <f t="shared" si="1339"/>
        <v>0</v>
      </c>
      <c r="AQ597" s="66">
        <f t="shared" si="1340"/>
        <v>0</v>
      </c>
      <c r="AR597" s="66">
        <f t="shared" si="1341"/>
        <v>0</v>
      </c>
      <c r="AS597" s="66">
        <f t="shared" si="1342"/>
        <v>0</v>
      </c>
      <c r="AT597" s="66">
        <f t="shared" si="1343"/>
        <v>0</v>
      </c>
      <c r="AU597" s="67">
        <f t="shared" si="1381"/>
        <v>10791</v>
      </c>
      <c r="AV597" s="67">
        <f t="shared" si="1298"/>
        <v>0</v>
      </c>
      <c r="AW597" s="67">
        <f t="shared" si="1299"/>
        <v>10791</v>
      </c>
      <c r="AX597" s="53" cm="1">
        <f t="array" aca="1" ref="AX597" ca="1">AU597*CELL("contents",$Q597)</f>
        <v>1348.875</v>
      </c>
      <c r="AY597" s="53" cm="1">
        <f t="array" aca="1" ref="AY597" ca="1">AV597*CELL("contents",$Q597)</f>
        <v>0</v>
      </c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>
        <f t="shared" si="1382"/>
        <v>0</v>
      </c>
      <c r="BM597" s="51">
        <f t="shared" si="1383"/>
        <v>0</v>
      </c>
      <c r="BN597" s="66">
        <f t="shared" si="1344"/>
        <v>0</v>
      </c>
      <c r="BO597" s="66">
        <f t="shared" si="1345"/>
        <v>0</v>
      </c>
      <c r="BP597" s="66">
        <f t="shared" si="1346"/>
        <v>0</v>
      </c>
      <c r="BQ597" s="66">
        <f t="shared" si="1347"/>
        <v>0</v>
      </c>
      <c r="BR597" s="66">
        <f t="shared" si="1348"/>
        <v>0</v>
      </c>
      <c r="BS597" s="66">
        <f t="shared" si="1349"/>
        <v>0</v>
      </c>
      <c r="BT597" s="66">
        <f t="shared" si="1350"/>
        <v>0</v>
      </c>
      <c r="BU597" s="66">
        <f t="shared" si="1351"/>
        <v>0</v>
      </c>
      <c r="BV597" s="66">
        <f t="shared" si="1352"/>
        <v>0</v>
      </c>
      <c r="BW597" s="66">
        <f t="shared" si="1353"/>
        <v>0</v>
      </c>
      <c r="BX597" s="66">
        <f t="shared" si="1354"/>
        <v>0</v>
      </c>
      <c r="BY597" s="66">
        <f t="shared" si="1355"/>
        <v>0</v>
      </c>
      <c r="BZ597" s="67">
        <f t="shared" si="1384"/>
        <v>0</v>
      </c>
      <c r="CA597" s="67">
        <f t="shared" si="1300"/>
        <v>0</v>
      </c>
      <c r="CB597" s="67">
        <f t="shared" si="1301"/>
        <v>0</v>
      </c>
      <c r="CC597" s="53" cm="1">
        <f t="array" aca="1" ref="CC597" ca="1">BZ597*CELL("contents",$Q597)</f>
        <v>0</v>
      </c>
      <c r="CD597" s="53" cm="1">
        <f t="array" aca="1" ref="CD597" ca="1">CA597*CELL("contents",$Q597)</f>
        <v>0</v>
      </c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>
        <f t="shared" si="1385"/>
        <v>0</v>
      </c>
      <c r="CR597" s="51">
        <f t="shared" si="1386"/>
        <v>0</v>
      </c>
      <c r="CS597" s="66">
        <f t="shared" si="1401"/>
        <v>0</v>
      </c>
      <c r="CT597" s="66">
        <f t="shared" si="1404"/>
        <v>0</v>
      </c>
      <c r="CU597" s="66">
        <f t="shared" si="1405"/>
        <v>0</v>
      </c>
      <c r="CV597" s="66">
        <f t="shared" si="1406"/>
        <v>0</v>
      </c>
      <c r="CW597" s="66">
        <f t="shared" si="1407"/>
        <v>0</v>
      </c>
      <c r="CX597" s="66">
        <f t="shared" si="1408"/>
        <v>0</v>
      </c>
      <c r="CY597" s="66">
        <f t="shared" si="1409"/>
        <v>0</v>
      </c>
      <c r="CZ597" s="66">
        <f t="shared" si="1410"/>
        <v>0</v>
      </c>
      <c r="DA597" s="66">
        <f t="shared" si="1411"/>
        <v>0</v>
      </c>
      <c r="DB597" s="66">
        <f t="shared" si="1412"/>
        <v>0</v>
      </c>
      <c r="DC597" s="66">
        <f t="shared" si="1413"/>
        <v>0</v>
      </c>
      <c r="DD597" s="66">
        <f t="shared" si="1414"/>
        <v>0</v>
      </c>
      <c r="DE597" s="67">
        <f t="shared" si="1387"/>
        <v>0</v>
      </c>
      <c r="DF597" s="67">
        <f t="shared" si="1302"/>
        <v>0</v>
      </c>
      <c r="DG597" s="67">
        <f t="shared" si="1303"/>
        <v>0</v>
      </c>
      <c r="DH597" s="53" cm="1">
        <f t="array" aca="1" ref="DH597" ca="1">DE597*CELL("contents",$Q597)</f>
        <v>0</v>
      </c>
      <c r="DI597" s="53" cm="1">
        <f t="array" aca="1" ref="DI597" ca="1">DF597*CELL("contents",$Q597)</f>
        <v>0</v>
      </c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>
        <f t="shared" si="1388"/>
        <v>0</v>
      </c>
      <c r="DW597" s="51">
        <f t="shared" si="1389"/>
        <v>0</v>
      </c>
      <c r="DX597" s="66">
        <f t="shared" si="1356"/>
        <v>0</v>
      </c>
      <c r="DY597" s="66">
        <f t="shared" si="1357"/>
        <v>0</v>
      </c>
      <c r="DZ597" s="66">
        <f t="shared" si="1358"/>
        <v>0</v>
      </c>
      <c r="EA597" s="66">
        <f t="shared" si="1359"/>
        <v>0</v>
      </c>
      <c r="EB597" s="66">
        <f t="shared" si="1360"/>
        <v>0</v>
      </c>
      <c r="EC597" s="66">
        <f t="shared" si="1361"/>
        <v>0</v>
      </c>
      <c r="ED597" s="66">
        <f t="shared" si="1362"/>
        <v>0</v>
      </c>
      <c r="EE597" s="66">
        <f t="shared" si="1363"/>
        <v>0</v>
      </c>
      <c r="EF597" s="66">
        <f t="shared" si="1364"/>
        <v>0</v>
      </c>
      <c r="EG597" s="66">
        <f t="shared" si="1365"/>
        <v>0</v>
      </c>
      <c r="EH597" s="66">
        <f t="shared" si="1366"/>
        <v>0</v>
      </c>
      <c r="EI597" s="66">
        <f t="shared" si="1367"/>
        <v>0</v>
      </c>
      <c r="EJ597" s="67">
        <f t="shared" si="1390"/>
        <v>0</v>
      </c>
      <c r="EK597" s="67">
        <f t="shared" si="1304"/>
        <v>0</v>
      </c>
      <c r="EL597" s="67">
        <f t="shared" si="1305"/>
        <v>0</v>
      </c>
      <c r="EM597" s="53" cm="1">
        <f t="array" aca="1" ref="EM597" ca="1">EJ597*CELL("contents",$Q597)</f>
        <v>0</v>
      </c>
      <c r="EN597" s="53" cm="1">
        <f t="array" aca="1" ref="EN597" ca="1">EK597*CELL("contents",$Q597)</f>
        <v>0</v>
      </c>
      <c r="EO597" s="68">
        <f t="shared" si="1402"/>
        <v>10791</v>
      </c>
      <c r="EP597" s="2">
        <v>1</v>
      </c>
      <c r="EQ597" s="2">
        <f t="shared" ref="EQ597:ET597" si="1418">EP597*1.0215</f>
        <v>1.0215000000000001</v>
      </c>
      <c r="ER597" s="2">
        <f t="shared" si="1418"/>
        <v>1.0434622500000001</v>
      </c>
      <c r="ES597" s="2">
        <f t="shared" si="1418"/>
        <v>1.0658966883750003</v>
      </c>
      <c r="ET597" s="2">
        <f t="shared" si="1418"/>
        <v>1.0888134671750629</v>
      </c>
      <c r="EU597" s="69">
        <f t="shared" si="1369"/>
        <v>0</v>
      </c>
      <c r="EV597" s="69">
        <f t="shared" si="1309"/>
        <v>0</v>
      </c>
      <c r="EW597" s="69">
        <f t="shared" si="1370"/>
        <v>0</v>
      </c>
      <c r="EX597" s="69">
        <f t="shared" si="1371"/>
        <v>0</v>
      </c>
      <c r="EY597" s="69">
        <f t="shared" si="1392"/>
        <v>0</v>
      </c>
      <c r="EZ597" s="69">
        <f t="shared" si="1392"/>
        <v>0</v>
      </c>
      <c r="FA597" s="69">
        <f t="shared" si="1392"/>
        <v>0</v>
      </c>
      <c r="FB597" s="69">
        <f t="shared" si="1379"/>
        <v>0</v>
      </c>
      <c r="FC597" t="s">
        <v>1549</v>
      </c>
    </row>
    <row r="598" spans="1:159" x14ac:dyDescent="0.25">
      <c r="A598" s="2">
        <v>1.4</v>
      </c>
      <c r="B598" s="73" t="s">
        <v>1352</v>
      </c>
      <c r="C598" s="61" t="s">
        <v>147</v>
      </c>
      <c r="D598" s="62" t="s">
        <v>1331</v>
      </c>
      <c r="E598" s="63" t="s">
        <v>1356</v>
      </c>
      <c r="F598" s="2"/>
      <c r="G598" s="61" t="s">
        <v>267</v>
      </c>
      <c r="H598" s="64" t="s">
        <v>267</v>
      </c>
      <c r="I598" s="61"/>
      <c r="J598" s="65" t="s">
        <v>268</v>
      </c>
      <c r="K598" s="75"/>
      <c r="L598" s="80">
        <v>1</v>
      </c>
      <c r="M598" s="57">
        <v>0</v>
      </c>
      <c r="N598" s="85">
        <v>0.53</v>
      </c>
      <c r="O598" s="64" t="s">
        <v>155</v>
      </c>
      <c r="P598" s="2" t="s">
        <v>173</v>
      </c>
      <c r="Q598" s="200">
        <f>VLOOKUP(P598,Contingencies!$A$2:$D$7,4,FALSE)</f>
        <v>0.125</v>
      </c>
      <c r="R598" s="53">
        <f t="shared" si="1330"/>
        <v>38.25</v>
      </c>
      <c r="S598" s="67">
        <f t="shared" si="1372"/>
        <v>20.272500000000001</v>
      </c>
      <c r="T598" s="61"/>
      <c r="U598" s="61"/>
      <c r="V598" s="61"/>
      <c r="W598" s="61"/>
      <c r="X598" s="61"/>
      <c r="Y598" s="61">
        <v>200</v>
      </c>
      <c r="Z598" s="2"/>
      <c r="AA598" s="2"/>
      <c r="AB598" s="2"/>
      <c r="AC598" s="2"/>
      <c r="AD598" s="2"/>
      <c r="AE598" s="2"/>
      <c r="AF598" s="2"/>
      <c r="AG598" s="2">
        <f t="shared" si="1373"/>
        <v>0</v>
      </c>
      <c r="AH598" s="51">
        <f t="shared" si="1380"/>
        <v>0</v>
      </c>
      <c r="AI598" s="66">
        <f t="shared" si="1332"/>
        <v>0</v>
      </c>
      <c r="AJ598" s="66">
        <f t="shared" si="1333"/>
        <v>0</v>
      </c>
      <c r="AK598" s="66">
        <f t="shared" si="1334"/>
        <v>0</v>
      </c>
      <c r="AL598" s="66">
        <f t="shared" si="1335"/>
        <v>0</v>
      </c>
      <c r="AM598" s="66">
        <f t="shared" si="1336"/>
        <v>200</v>
      </c>
      <c r="AN598" s="66">
        <f t="shared" si="1337"/>
        <v>0</v>
      </c>
      <c r="AO598" s="66">
        <f t="shared" si="1338"/>
        <v>0</v>
      </c>
      <c r="AP598" s="66">
        <f t="shared" si="1339"/>
        <v>0</v>
      </c>
      <c r="AQ598" s="66">
        <f t="shared" si="1340"/>
        <v>0</v>
      </c>
      <c r="AR598" s="66">
        <f t="shared" si="1341"/>
        <v>0</v>
      </c>
      <c r="AS598" s="66">
        <f t="shared" si="1342"/>
        <v>0</v>
      </c>
      <c r="AT598" s="66">
        <f t="shared" si="1343"/>
        <v>0</v>
      </c>
      <c r="AU598" s="67">
        <f t="shared" si="1381"/>
        <v>200</v>
      </c>
      <c r="AV598" s="67">
        <f t="shared" si="1298"/>
        <v>106</v>
      </c>
      <c r="AW598" s="67">
        <f t="shared" si="1299"/>
        <v>306</v>
      </c>
      <c r="AX598" s="53" cm="1">
        <f t="array" aca="1" ref="AX598" ca="1">AU598*CELL("contents",$Q598)</f>
        <v>25</v>
      </c>
      <c r="AY598" s="53" cm="1">
        <f t="array" aca="1" ref="AY598" ca="1">AV598*CELL("contents",$Q598)</f>
        <v>13.25</v>
      </c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>
        <f t="shared" si="1382"/>
        <v>0</v>
      </c>
      <c r="BM598" s="51">
        <f t="shared" si="1383"/>
        <v>0</v>
      </c>
      <c r="BN598" s="66">
        <f t="shared" si="1344"/>
        <v>0</v>
      </c>
      <c r="BO598" s="66">
        <f t="shared" si="1345"/>
        <v>0</v>
      </c>
      <c r="BP598" s="66">
        <f t="shared" si="1346"/>
        <v>0</v>
      </c>
      <c r="BQ598" s="66">
        <f t="shared" si="1347"/>
        <v>0</v>
      </c>
      <c r="BR598" s="66">
        <f t="shared" si="1348"/>
        <v>0</v>
      </c>
      <c r="BS598" s="66">
        <f t="shared" si="1349"/>
        <v>0</v>
      </c>
      <c r="BT598" s="66">
        <f t="shared" si="1350"/>
        <v>0</v>
      </c>
      <c r="BU598" s="66">
        <f t="shared" si="1351"/>
        <v>0</v>
      </c>
      <c r="BV598" s="66">
        <f t="shared" si="1352"/>
        <v>0</v>
      </c>
      <c r="BW598" s="66">
        <f t="shared" si="1353"/>
        <v>0</v>
      </c>
      <c r="BX598" s="66">
        <f t="shared" si="1354"/>
        <v>0</v>
      </c>
      <c r="BY598" s="66">
        <f t="shared" si="1355"/>
        <v>0</v>
      </c>
      <c r="BZ598" s="67">
        <f t="shared" si="1384"/>
        <v>0</v>
      </c>
      <c r="CA598" s="67">
        <f t="shared" si="1300"/>
        <v>0</v>
      </c>
      <c r="CB598" s="67">
        <f t="shared" si="1301"/>
        <v>0</v>
      </c>
      <c r="CC598" s="53" cm="1">
        <f t="array" aca="1" ref="CC598" ca="1">BZ598*CELL("contents",$Q598)</f>
        <v>0</v>
      </c>
      <c r="CD598" s="53" cm="1">
        <f t="array" aca="1" ref="CD598" ca="1">CA598*CELL("contents",$Q598)</f>
        <v>0</v>
      </c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>
        <f t="shared" si="1385"/>
        <v>0</v>
      </c>
      <c r="CR598" s="51">
        <f t="shared" si="1386"/>
        <v>0</v>
      </c>
      <c r="CS598" s="66">
        <f t="shared" si="1401"/>
        <v>0</v>
      </c>
      <c r="CT598" s="66">
        <f t="shared" si="1404"/>
        <v>0</v>
      </c>
      <c r="CU598" s="66">
        <f t="shared" si="1405"/>
        <v>0</v>
      </c>
      <c r="CV598" s="66">
        <f t="shared" si="1406"/>
        <v>0</v>
      </c>
      <c r="CW598" s="66">
        <f t="shared" si="1407"/>
        <v>0</v>
      </c>
      <c r="CX598" s="66">
        <f t="shared" si="1408"/>
        <v>0</v>
      </c>
      <c r="CY598" s="66">
        <f t="shared" si="1409"/>
        <v>0</v>
      </c>
      <c r="CZ598" s="66">
        <f t="shared" si="1410"/>
        <v>0</v>
      </c>
      <c r="DA598" s="66">
        <f t="shared" si="1411"/>
        <v>0</v>
      </c>
      <c r="DB598" s="66">
        <f t="shared" si="1412"/>
        <v>0</v>
      </c>
      <c r="DC598" s="66">
        <f t="shared" si="1413"/>
        <v>0</v>
      </c>
      <c r="DD598" s="66">
        <f t="shared" si="1414"/>
        <v>0</v>
      </c>
      <c r="DE598" s="67">
        <f t="shared" si="1387"/>
        <v>0</v>
      </c>
      <c r="DF598" s="67">
        <f t="shared" si="1302"/>
        <v>0</v>
      </c>
      <c r="DG598" s="67">
        <f t="shared" si="1303"/>
        <v>0</v>
      </c>
      <c r="DH598" s="53" cm="1">
        <f t="array" aca="1" ref="DH598" ca="1">DE598*CELL("contents",$Q598)</f>
        <v>0</v>
      </c>
      <c r="DI598" s="53" cm="1">
        <f t="array" aca="1" ref="DI598" ca="1">DF598*CELL("contents",$Q598)</f>
        <v>0</v>
      </c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>
        <f t="shared" si="1388"/>
        <v>0</v>
      </c>
      <c r="DW598" s="51">
        <f t="shared" si="1389"/>
        <v>0</v>
      </c>
      <c r="DX598" s="66">
        <f t="shared" si="1356"/>
        <v>0</v>
      </c>
      <c r="DY598" s="66">
        <f t="shared" si="1357"/>
        <v>0</v>
      </c>
      <c r="DZ598" s="66">
        <f t="shared" si="1358"/>
        <v>0</v>
      </c>
      <c r="EA598" s="66">
        <f t="shared" si="1359"/>
        <v>0</v>
      </c>
      <c r="EB598" s="66">
        <f t="shared" si="1360"/>
        <v>0</v>
      </c>
      <c r="EC598" s="66">
        <f t="shared" si="1361"/>
        <v>0</v>
      </c>
      <c r="ED598" s="66">
        <f t="shared" si="1362"/>
        <v>0</v>
      </c>
      <c r="EE598" s="66">
        <f t="shared" si="1363"/>
        <v>0</v>
      </c>
      <c r="EF598" s="66">
        <f t="shared" si="1364"/>
        <v>0</v>
      </c>
      <c r="EG598" s="66">
        <f t="shared" si="1365"/>
        <v>0</v>
      </c>
      <c r="EH598" s="66">
        <f t="shared" si="1366"/>
        <v>0</v>
      </c>
      <c r="EI598" s="66">
        <f t="shared" si="1367"/>
        <v>0</v>
      </c>
      <c r="EJ598" s="67">
        <f t="shared" si="1390"/>
        <v>0</v>
      </c>
      <c r="EK598" s="67">
        <f t="shared" si="1304"/>
        <v>0</v>
      </c>
      <c r="EL598" s="67">
        <f t="shared" si="1305"/>
        <v>0</v>
      </c>
      <c r="EM598" s="53" cm="1">
        <f t="array" aca="1" ref="EM598" ca="1">EJ598*CELL("contents",$Q598)</f>
        <v>0</v>
      </c>
      <c r="EN598" s="53" cm="1">
        <f t="array" aca="1" ref="EN598" ca="1">EK598*CELL("contents",$Q598)</f>
        <v>0</v>
      </c>
      <c r="EO598" s="68">
        <f t="shared" si="1402"/>
        <v>306</v>
      </c>
      <c r="EP598" s="2">
        <v>1</v>
      </c>
      <c r="EQ598" s="2">
        <f t="shared" ref="EQ598:ET598" si="1419">EP598*1.0215</f>
        <v>1.0215000000000001</v>
      </c>
      <c r="ER598" s="2">
        <f t="shared" si="1419"/>
        <v>1.0434622500000001</v>
      </c>
      <c r="ES598" s="2">
        <f t="shared" si="1419"/>
        <v>1.0658966883750003</v>
      </c>
      <c r="ET598" s="2">
        <f t="shared" si="1419"/>
        <v>1.0888134671750629</v>
      </c>
      <c r="EU598" s="69">
        <f t="shared" si="1369"/>
        <v>0</v>
      </c>
      <c r="EV598" s="69">
        <f t="shared" si="1309"/>
        <v>0</v>
      </c>
      <c r="EW598" s="69">
        <f t="shared" si="1370"/>
        <v>0</v>
      </c>
      <c r="EX598" s="69">
        <f t="shared" si="1371"/>
        <v>0</v>
      </c>
      <c r="EY598" s="69">
        <f t="shared" si="1392"/>
        <v>0</v>
      </c>
      <c r="EZ598" s="69">
        <f t="shared" si="1392"/>
        <v>0</v>
      </c>
      <c r="FA598" s="69">
        <f t="shared" si="1392"/>
        <v>0</v>
      </c>
      <c r="FB598" s="69">
        <f t="shared" si="1379"/>
        <v>0</v>
      </c>
      <c r="FC598" t="s">
        <v>1549</v>
      </c>
    </row>
    <row r="599" spans="1:159" ht="25.5" x14ac:dyDescent="0.25">
      <c r="A599" s="2">
        <v>1.4</v>
      </c>
      <c r="B599" s="73" t="s">
        <v>1357</v>
      </c>
      <c r="C599" s="61" t="s">
        <v>147</v>
      </c>
      <c r="D599" s="62" t="s">
        <v>1358</v>
      </c>
      <c r="E599" s="63" t="s">
        <v>1262</v>
      </c>
      <c r="F599" s="2" t="s">
        <v>1315</v>
      </c>
      <c r="G599" s="61" t="s">
        <v>151</v>
      </c>
      <c r="H599" s="64" t="s">
        <v>163</v>
      </c>
      <c r="I599" s="61" t="s">
        <v>1175</v>
      </c>
      <c r="J599" s="65" t="s">
        <v>154</v>
      </c>
      <c r="K599" s="75">
        <v>55.34</v>
      </c>
      <c r="L599" s="79">
        <v>66</v>
      </c>
      <c r="M599" s="57">
        <v>0.35</v>
      </c>
      <c r="N599" s="85">
        <v>0.53</v>
      </c>
      <c r="O599" s="64" t="s">
        <v>155</v>
      </c>
      <c r="P599" s="2" t="s">
        <v>352</v>
      </c>
      <c r="Q599" s="200">
        <f>VLOOKUP(P599,Contingencies!$A$2:$D$7,4,FALSE)</f>
        <v>0.2</v>
      </c>
      <c r="R599" s="53">
        <f t="shared" si="1330"/>
        <v>560.45914826400008</v>
      </c>
      <c r="S599" s="67">
        <f t="shared" si="1372"/>
        <v>297.04334857992006</v>
      </c>
      <c r="T599" s="61"/>
      <c r="U599" s="2"/>
      <c r="V599" s="2"/>
      <c r="W599" s="2"/>
      <c r="X599" s="2"/>
      <c r="Y599" s="2"/>
      <c r="Z599" s="2"/>
      <c r="AA599" s="61">
        <v>8</v>
      </c>
      <c r="AB599" s="61">
        <v>8</v>
      </c>
      <c r="AC599" s="61">
        <v>8</v>
      </c>
      <c r="AD599" s="2"/>
      <c r="AE599" s="2"/>
      <c r="AF599" s="2"/>
      <c r="AG599" s="2">
        <f t="shared" si="1373"/>
        <v>24</v>
      </c>
      <c r="AH599" s="51">
        <f t="shared" si="1380"/>
        <v>0.16</v>
      </c>
      <c r="AI599" s="66">
        <f t="shared" si="1332"/>
        <v>0</v>
      </c>
      <c r="AJ599" s="66">
        <f t="shared" si="1333"/>
        <v>0</v>
      </c>
      <c r="AK599" s="66">
        <f t="shared" si="1334"/>
        <v>0</v>
      </c>
      <c r="AL599" s="66">
        <f t="shared" si="1335"/>
        <v>0</v>
      </c>
      <c r="AM599" s="66">
        <f t="shared" si="1336"/>
        <v>0</v>
      </c>
      <c r="AN599" s="66">
        <f t="shared" si="1337"/>
        <v>0</v>
      </c>
      <c r="AO599" s="66">
        <f t="shared" si="1338"/>
        <v>610.52194800000007</v>
      </c>
      <c r="AP599" s="66">
        <f t="shared" si="1339"/>
        <v>610.52194800000007</v>
      </c>
      <c r="AQ599" s="66">
        <f t="shared" si="1340"/>
        <v>610.52194800000007</v>
      </c>
      <c r="AR599" s="66">
        <f t="shared" si="1341"/>
        <v>0</v>
      </c>
      <c r="AS599" s="66">
        <f t="shared" si="1342"/>
        <v>0</v>
      </c>
      <c r="AT599" s="66">
        <f t="shared" si="1343"/>
        <v>0</v>
      </c>
      <c r="AU599" s="67">
        <f t="shared" si="1381"/>
        <v>1831.5658440000002</v>
      </c>
      <c r="AV599" s="67">
        <f t="shared" si="1298"/>
        <v>970.72989732000019</v>
      </c>
      <c r="AW599" s="67">
        <f t="shared" si="1299"/>
        <v>2802.2957413200002</v>
      </c>
      <c r="AX599" s="53" cm="1">
        <f t="array" aca="1" ref="AX599" ca="1">AU599*CELL("contents",$Q599)</f>
        <v>366.31316880000008</v>
      </c>
      <c r="AY599" s="53" cm="1">
        <f t="array" aca="1" ref="AY599" ca="1">AV599*CELL("contents",$Q599)</f>
        <v>194.14597946400005</v>
      </c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>
        <f t="shared" si="1382"/>
        <v>0</v>
      </c>
      <c r="BM599" s="51">
        <f t="shared" si="1383"/>
        <v>0</v>
      </c>
      <c r="BN599" s="66">
        <f t="shared" si="1344"/>
        <v>0</v>
      </c>
      <c r="BO599" s="66">
        <f t="shared" si="1345"/>
        <v>0</v>
      </c>
      <c r="BP599" s="66">
        <f t="shared" si="1346"/>
        <v>0</v>
      </c>
      <c r="BQ599" s="66">
        <f t="shared" si="1347"/>
        <v>0</v>
      </c>
      <c r="BR599" s="66">
        <f t="shared" si="1348"/>
        <v>0</v>
      </c>
      <c r="BS599" s="66">
        <f t="shared" si="1349"/>
        <v>0</v>
      </c>
      <c r="BT599" s="66">
        <f t="shared" si="1350"/>
        <v>0</v>
      </c>
      <c r="BU599" s="66">
        <f t="shared" si="1351"/>
        <v>0</v>
      </c>
      <c r="BV599" s="66">
        <f t="shared" si="1352"/>
        <v>0</v>
      </c>
      <c r="BW599" s="66">
        <f t="shared" si="1353"/>
        <v>0</v>
      </c>
      <c r="BX599" s="66">
        <f t="shared" si="1354"/>
        <v>0</v>
      </c>
      <c r="BY599" s="66">
        <f t="shared" si="1355"/>
        <v>0</v>
      </c>
      <c r="BZ599" s="67">
        <f t="shared" si="1384"/>
        <v>0</v>
      </c>
      <c r="CA599" s="67">
        <f t="shared" si="1300"/>
        <v>0</v>
      </c>
      <c r="CB599" s="67">
        <f t="shared" si="1301"/>
        <v>0</v>
      </c>
      <c r="CC599" s="53" cm="1">
        <f t="array" aca="1" ref="CC599" ca="1">BZ599*CELL("contents",$Q599)</f>
        <v>0</v>
      </c>
      <c r="CD599" s="53" cm="1">
        <f t="array" aca="1" ref="CD599" ca="1">CA599*CELL("contents",$Q599)</f>
        <v>0</v>
      </c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>
        <f t="shared" si="1385"/>
        <v>0</v>
      </c>
      <c r="CR599" s="51">
        <f t="shared" si="1386"/>
        <v>0</v>
      </c>
      <c r="CS599" s="66">
        <f t="shared" si="1401"/>
        <v>0</v>
      </c>
      <c r="CT599" s="66">
        <f t="shared" si="1404"/>
        <v>0</v>
      </c>
      <c r="CU599" s="66">
        <f t="shared" si="1405"/>
        <v>0</v>
      </c>
      <c r="CV599" s="66">
        <f t="shared" si="1406"/>
        <v>0</v>
      </c>
      <c r="CW599" s="66">
        <f t="shared" si="1407"/>
        <v>0</v>
      </c>
      <c r="CX599" s="66">
        <f t="shared" si="1408"/>
        <v>0</v>
      </c>
      <c r="CY599" s="66">
        <f t="shared" si="1409"/>
        <v>0</v>
      </c>
      <c r="CZ599" s="66">
        <f t="shared" si="1410"/>
        <v>0</v>
      </c>
      <c r="DA599" s="66">
        <f t="shared" si="1411"/>
        <v>0</v>
      </c>
      <c r="DB599" s="66">
        <f t="shared" si="1412"/>
        <v>0</v>
      </c>
      <c r="DC599" s="66">
        <f t="shared" si="1413"/>
        <v>0</v>
      </c>
      <c r="DD599" s="66">
        <f t="shared" si="1414"/>
        <v>0</v>
      </c>
      <c r="DE599" s="67">
        <f t="shared" si="1387"/>
        <v>0</v>
      </c>
      <c r="DF599" s="67">
        <f t="shared" si="1302"/>
        <v>0</v>
      </c>
      <c r="DG599" s="67">
        <f t="shared" si="1303"/>
        <v>0</v>
      </c>
      <c r="DH599" s="53" cm="1">
        <f t="array" aca="1" ref="DH599" ca="1">DE599*CELL("contents",$Q599)</f>
        <v>0</v>
      </c>
      <c r="DI599" s="53" cm="1">
        <f t="array" aca="1" ref="DI599" ca="1">DF599*CELL("contents",$Q599)</f>
        <v>0</v>
      </c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>
        <f t="shared" si="1388"/>
        <v>0</v>
      </c>
      <c r="DW599" s="51">
        <f t="shared" si="1389"/>
        <v>0</v>
      </c>
      <c r="DX599" s="66">
        <f t="shared" si="1356"/>
        <v>0</v>
      </c>
      <c r="DY599" s="66">
        <f t="shared" si="1357"/>
        <v>0</v>
      </c>
      <c r="DZ599" s="66">
        <f t="shared" si="1358"/>
        <v>0</v>
      </c>
      <c r="EA599" s="66">
        <f t="shared" si="1359"/>
        <v>0</v>
      </c>
      <c r="EB599" s="66">
        <f t="shared" si="1360"/>
        <v>0</v>
      </c>
      <c r="EC599" s="66">
        <f t="shared" si="1361"/>
        <v>0</v>
      </c>
      <c r="ED599" s="66">
        <f t="shared" si="1362"/>
        <v>0</v>
      </c>
      <c r="EE599" s="66">
        <f t="shared" si="1363"/>
        <v>0</v>
      </c>
      <c r="EF599" s="66">
        <f t="shared" si="1364"/>
        <v>0</v>
      </c>
      <c r="EG599" s="66">
        <f t="shared" si="1365"/>
        <v>0</v>
      </c>
      <c r="EH599" s="66">
        <f t="shared" si="1366"/>
        <v>0</v>
      </c>
      <c r="EI599" s="66">
        <f t="shared" si="1367"/>
        <v>0</v>
      </c>
      <c r="EJ599" s="67">
        <f t="shared" si="1390"/>
        <v>0</v>
      </c>
      <c r="EK599" s="67">
        <f t="shared" si="1304"/>
        <v>0</v>
      </c>
      <c r="EL599" s="67">
        <f t="shared" si="1305"/>
        <v>0</v>
      </c>
      <c r="EM599" s="53" cm="1">
        <f t="array" aca="1" ref="EM599" ca="1">EJ599*CELL("contents",$Q599)</f>
        <v>0</v>
      </c>
      <c r="EN599" s="53" cm="1">
        <f t="array" aca="1" ref="EN599" ca="1">EK599*CELL("contents",$Q599)</f>
        <v>0</v>
      </c>
      <c r="EO599" s="68">
        <f t="shared" si="1402"/>
        <v>2802.2957413200002</v>
      </c>
      <c r="EP599" s="2">
        <v>1</v>
      </c>
      <c r="EQ599" s="2">
        <f t="shared" ref="EQ599:ET599" si="1420">EP599*1.0215</f>
        <v>1.0215000000000001</v>
      </c>
      <c r="ER599" s="2">
        <f t="shared" si="1420"/>
        <v>1.0434622500000001</v>
      </c>
      <c r="ES599" s="2">
        <f t="shared" si="1420"/>
        <v>1.0658966883750003</v>
      </c>
      <c r="ET599" s="2">
        <f t="shared" si="1420"/>
        <v>1.0888134671750629</v>
      </c>
      <c r="EU599" s="69">
        <f t="shared" si="1369"/>
        <v>1356.7154400000002</v>
      </c>
      <c r="EV599" s="69">
        <f t="shared" si="1309"/>
        <v>0</v>
      </c>
      <c r="EW599" s="69">
        <f t="shared" si="1370"/>
        <v>0</v>
      </c>
      <c r="EX599" s="69">
        <f t="shared" si="1371"/>
        <v>0</v>
      </c>
      <c r="EY599" s="69">
        <f t="shared" si="1392"/>
        <v>474.85040400000003</v>
      </c>
      <c r="EZ599" s="69">
        <f t="shared" si="1392"/>
        <v>0</v>
      </c>
      <c r="FA599" s="69">
        <f t="shared" si="1392"/>
        <v>0</v>
      </c>
      <c r="FB599" s="69">
        <f t="shared" si="1379"/>
        <v>0</v>
      </c>
      <c r="FC599" t="s">
        <v>1549</v>
      </c>
    </row>
    <row r="600" spans="1:159" ht="25.5" x14ac:dyDescent="0.25">
      <c r="A600" s="2">
        <v>1.4</v>
      </c>
      <c r="B600" s="73" t="s">
        <v>1357</v>
      </c>
      <c r="C600" s="61" t="s">
        <v>147</v>
      </c>
      <c r="D600" s="62" t="s">
        <v>1358</v>
      </c>
      <c r="E600" s="63" t="s">
        <v>1325</v>
      </c>
      <c r="F600" s="2"/>
      <c r="G600" s="61" t="s">
        <v>267</v>
      </c>
      <c r="H600" s="64" t="s">
        <v>267</v>
      </c>
      <c r="I600" s="61"/>
      <c r="J600" s="65" t="s">
        <v>1139</v>
      </c>
      <c r="K600" s="75"/>
      <c r="L600" s="80">
        <v>1</v>
      </c>
      <c r="M600" s="57">
        <v>0</v>
      </c>
      <c r="N600" s="85">
        <v>0.53</v>
      </c>
      <c r="O600" s="64" t="s">
        <v>155</v>
      </c>
      <c r="P600" s="2" t="s">
        <v>356</v>
      </c>
      <c r="Q600" s="200">
        <f>VLOOKUP(P600,Contingencies!$A$2:$D$7,4,FALSE)</f>
        <v>0.35</v>
      </c>
      <c r="R600" s="53">
        <f t="shared" si="1330"/>
        <v>160.64999999999998</v>
      </c>
      <c r="S600" s="67">
        <f t="shared" si="1372"/>
        <v>85.144499999999994</v>
      </c>
      <c r="T600" s="61"/>
      <c r="U600" s="2"/>
      <c r="V600" s="2"/>
      <c r="W600" s="2"/>
      <c r="X600" s="2"/>
      <c r="Y600" s="2"/>
      <c r="Z600" s="2"/>
      <c r="AA600" s="61">
        <v>300</v>
      </c>
      <c r="AB600" s="61"/>
      <c r="AC600" s="61"/>
      <c r="AD600" s="2"/>
      <c r="AE600" s="2"/>
      <c r="AF600" s="2"/>
      <c r="AG600" s="2">
        <f t="shared" si="1373"/>
        <v>0</v>
      </c>
      <c r="AH600" s="51">
        <f t="shared" si="1380"/>
        <v>0</v>
      </c>
      <c r="AI600" s="66">
        <f t="shared" si="1332"/>
        <v>0</v>
      </c>
      <c r="AJ600" s="66">
        <f t="shared" si="1333"/>
        <v>0</v>
      </c>
      <c r="AK600" s="66">
        <f t="shared" si="1334"/>
        <v>0</v>
      </c>
      <c r="AL600" s="66">
        <f t="shared" si="1335"/>
        <v>0</v>
      </c>
      <c r="AM600" s="66">
        <f t="shared" si="1336"/>
        <v>0</v>
      </c>
      <c r="AN600" s="66">
        <f t="shared" si="1337"/>
        <v>0</v>
      </c>
      <c r="AO600" s="66">
        <f t="shared" si="1338"/>
        <v>300</v>
      </c>
      <c r="AP600" s="66">
        <f t="shared" si="1339"/>
        <v>0</v>
      </c>
      <c r="AQ600" s="66">
        <f t="shared" si="1340"/>
        <v>0</v>
      </c>
      <c r="AR600" s="66">
        <f t="shared" si="1341"/>
        <v>0</v>
      </c>
      <c r="AS600" s="66">
        <f t="shared" si="1342"/>
        <v>0</v>
      </c>
      <c r="AT600" s="66">
        <f t="shared" si="1343"/>
        <v>0</v>
      </c>
      <c r="AU600" s="67">
        <f t="shared" si="1381"/>
        <v>300</v>
      </c>
      <c r="AV600" s="67">
        <f t="shared" si="1298"/>
        <v>159</v>
      </c>
      <c r="AW600" s="67">
        <f t="shared" si="1299"/>
        <v>459</v>
      </c>
      <c r="AX600" s="53" cm="1">
        <f t="array" aca="1" ref="AX600" ca="1">AU600*CELL("contents",$Q600)</f>
        <v>105</v>
      </c>
      <c r="AY600" s="53" cm="1">
        <f t="array" aca="1" ref="AY600" ca="1">AV600*CELL("contents",$Q600)</f>
        <v>55.65</v>
      </c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>
        <f t="shared" si="1382"/>
        <v>0</v>
      </c>
      <c r="BM600" s="51">
        <f t="shared" si="1383"/>
        <v>0</v>
      </c>
      <c r="BN600" s="66">
        <f t="shared" si="1344"/>
        <v>0</v>
      </c>
      <c r="BO600" s="66">
        <f t="shared" si="1345"/>
        <v>0</v>
      </c>
      <c r="BP600" s="66">
        <f t="shared" si="1346"/>
        <v>0</v>
      </c>
      <c r="BQ600" s="66">
        <f t="shared" si="1347"/>
        <v>0</v>
      </c>
      <c r="BR600" s="66">
        <f t="shared" si="1348"/>
        <v>0</v>
      </c>
      <c r="BS600" s="66">
        <f t="shared" si="1349"/>
        <v>0</v>
      </c>
      <c r="BT600" s="66">
        <f t="shared" si="1350"/>
        <v>0</v>
      </c>
      <c r="BU600" s="66">
        <f t="shared" si="1351"/>
        <v>0</v>
      </c>
      <c r="BV600" s="66">
        <f t="shared" si="1352"/>
        <v>0</v>
      </c>
      <c r="BW600" s="66">
        <f t="shared" si="1353"/>
        <v>0</v>
      </c>
      <c r="BX600" s="66">
        <f t="shared" si="1354"/>
        <v>0</v>
      </c>
      <c r="BY600" s="66">
        <f t="shared" si="1355"/>
        <v>0</v>
      </c>
      <c r="BZ600" s="67">
        <f t="shared" si="1384"/>
        <v>0</v>
      </c>
      <c r="CA600" s="67">
        <f t="shared" si="1300"/>
        <v>0</v>
      </c>
      <c r="CB600" s="67">
        <f t="shared" si="1301"/>
        <v>0</v>
      </c>
      <c r="CC600" s="53" cm="1">
        <f t="array" aca="1" ref="CC600" ca="1">BZ600*CELL("contents",$Q600)</f>
        <v>0</v>
      </c>
      <c r="CD600" s="53" cm="1">
        <f t="array" aca="1" ref="CD600" ca="1">CA600*CELL("contents",$Q600)</f>
        <v>0</v>
      </c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>
        <f t="shared" si="1385"/>
        <v>0</v>
      </c>
      <c r="CR600" s="51">
        <f t="shared" si="1386"/>
        <v>0</v>
      </c>
      <c r="CS600" s="66">
        <f t="shared" si="1401"/>
        <v>0</v>
      </c>
      <c r="CT600" s="66">
        <f t="shared" si="1404"/>
        <v>0</v>
      </c>
      <c r="CU600" s="66">
        <f t="shared" si="1405"/>
        <v>0</v>
      </c>
      <c r="CV600" s="66">
        <f t="shared" si="1406"/>
        <v>0</v>
      </c>
      <c r="CW600" s="66">
        <f t="shared" si="1407"/>
        <v>0</v>
      </c>
      <c r="CX600" s="66">
        <f t="shared" si="1408"/>
        <v>0</v>
      </c>
      <c r="CY600" s="66">
        <f t="shared" si="1409"/>
        <v>0</v>
      </c>
      <c r="CZ600" s="66">
        <f t="shared" si="1410"/>
        <v>0</v>
      </c>
      <c r="DA600" s="66">
        <f t="shared" si="1411"/>
        <v>0</v>
      </c>
      <c r="DB600" s="66">
        <f t="shared" si="1412"/>
        <v>0</v>
      </c>
      <c r="DC600" s="66">
        <f t="shared" si="1413"/>
        <v>0</v>
      </c>
      <c r="DD600" s="66">
        <f t="shared" si="1414"/>
        <v>0</v>
      </c>
      <c r="DE600" s="67">
        <f t="shared" si="1387"/>
        <v>0</v>
      </c>
      <c r="DF600" s="67">
        <f t="shared" si="1302"/>
        <v>0</v>
      </c>
      <c r="DG600" s="67">
        <f t="shared" si="1303"/>
        <v>0</v>
      </c>
      <c r="DH600" s="53" cm="1">
        <f t="array" aca="1" ref="DH600" ca="1">DE600*CELL("contents",$Q600)</f>
        <v>0</v>
      </c>
      <c r="DI600" s="53" cm="1">
        <f t="array" aca="1" ref="DI600" ca="1">DF600*CELL("contents",$Q600)</f>
        <v>0</v>
      </c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>
        <f t="shared" si="1388"/>
        <v>0</v>
      </c>
      <c r="DW600" s="51">
        <f t="shared" si="1389"/>
        <v>0</v>
      </c>
      <c r="DX600" s="66">
        <f t="shared" si="1356"/>
        <v>0</v>
      </c>
      <c r="DY600" s="66">
        <f t="shared" si="1357"/>
        <v>0</v>
      </c>
      <c r="DZ600" s="66">
        <f t="shared" si="1358"/>
        <v>0</v>
      </c>
      <c r="EA600" s="66">
        <f t="shared" si="1359"/>
        <v>0</v>
      </c>
      <c r="EB600" s="66">
        <f t="shared" si="1360"/>
        <v>0</v>
      </c>
      <c r="EC600" s="66">
        <f t="shared" si="1361"/>
        <v>0</v>
      </c>
      <c r="ED600" s="66">
        <f t="shared" si="1362"/>
        <v>0</v>
      </c>
      <c r="EE600" s="66">
        <f t="shared" si="1363"/>
        <v>0</v>
      </c>
      <c r="EF600" s="66">
        <f t="shared" si="1364"/>
        <v>0</v>
      </c>
      <c r="EG600" s="66">
        <f t="shared" si="1365"/>
        <v>0</v>
      </c>
      <c r="EH600" s="66">
        <f t="shared" si="1366"/>
        <v>0</v>
      </c>
      <c r="EI600" s="66">
        <f t="shared" si="1367"/>
        <v>0</v>
      </c>
      <c r="EJ600" s="67">
        <f t="shared" si="1390"/>
        <v>0</v>
      </c>
      <c r="EK600" s="67">
        <f t="shared" si="1304"/>
        <v>0</v>
      </c>
      <c r="EL600" s="67">
        <f t="shared" si="1305"/>
        <v>0</v>
      </c>
      <c r="EM600" s="53" cm="1">
        <f t="array" aca="1" ref="EM600" ca="1">EJ600*CELL("contents",$Q600)</f>
        <v>0</v>
      </c>
      <c r="EN600" s="53" cm="1">
        <f t="array" aca="1" ref="EN600" ca="1">EK600*CELL("contents",$Q600)</f>
        <v>0</v>
      </c>
      <c r="EO600" s="68">
        <f t="shared" si="1402"/>
        <v>459</v>
      </c>
      <c r="EP600" s="2">
        <v>1</v>
      </c>
      <c r="EQ600" s="2">
        <f t="shared" ref="EQ600:ET600" si="1421">EP600*1.0215</f>
        <v>1.0215000000000001</v>
      </c>
      <c r="ER600" s="2">
        <f t="shared" si="1421"/>
        <v>1.0434622500000001</v>
      </c>
      <c r="ES600" s="2">
        <f t="shared" si="1421"/>
        <v>1.0658966883750003</v>
      </c>
      <c r="ET600" s="2">
        <f t="shared" si="1421"/>
        <v>1.0888134671750629</v>
      </c>
      <c r="EU600" s="69">
        <f t="shared" si="1369"/>
        <v>0</v>
      </c>
      <c r="EV600" s="69">
        <f t="shared" si="1309"/>
        <v>0</v>
      </c>
      <c r="EW600" s="69">
        <f t="shared" si="1370"/>
        <v>0</v>
      </c>
      <c r="EX600" s="69">
        <f t="shared" si="1371"/>
        <v>0</v>
      </c>
      <c r="EY600" s="69">
        <f t="shared" si="1392"/>
        <v>0</v>
      </c>
      <c r="EZ600" s="69">
        <f t="shared" si="1392"/>
        <v>0</v>
      </c>
      <c r="FA600" s="69">
        <f t="shared" si="1392"/>
        <v>0</v>
      </c>
      <c r="FB600" s="69">
        <f t="shared" si="1379"/>
        <v>0</v>
      </c>
      <c r="FC600" t="s">
        <v>1549</v>
      </c>
    </row>
    <row r="601" spans="1:159" x14ac:dyDescent="0.25">
      <c r="A601" s="2">
        <v>1.4</v>
      </c>
      <c r="B601" s="73" t="s">
        <v>1359</v>
      </c>
      <c r="C601" s="61" t="s">
        <v>147</v>
      </c>
      <c r="D601" s="62" t="s">
        <v>1327</v>
      </c>
      <c r="E601" s="63" t="s">
        <v>1327</v>
      </c>
      <c r="F601" s="2" t="s">
        <v>1315</v>
      </c>
      <c r="G601" s="61" t="s">
        <v>151</v>
      </c>
      <c r="H601" s="64" t="s">
        <v>163</v>
      </c>
      <c r="I601" s="61" t="s">
        <v>1175</v>
      </c>
      <c r="J601" s="65" t="s">
        <v>154</v>
      </c>
      <c r="K601" s="75">
        <v>55.34</v>
      </c>
      <c r="L601" s="79">
        <v>66</v>
      </c>
      <c r="M601" s="57">
        <v>0.35</v>
      </c>
      <c r="N601" s="85">
        <v>0.53</v>
      </c>
      <c r="O601" s="64" t="s">
        <v>155</v>
      </c>
      <c r="P601" s="2" t="s">
        <v>356</v>
      </c>
      <c r="Q601" s="200">
        <f>VLOOKUP(P601,Contingencies!$A$2:$D$7,4,FALSE)</f>
        <v>0.35</v>
      </c>
      <c r="R601" s="53">
        <f t="shared" si="1330"/>
        <v>5844.3629120066944</v>
      </c>
      <c r="S601" s="67">
        <f t="shared" si="1372"/>
        <v>3097.5123433635481</v>
      </c>
      <c r="T601" s="61"/>
      <c r="U601" s="2"/>
      <c r="V601" s="2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2">
        <f t="shared" si="1373"/>
        <v>0</v>
      </c>
      <c r="AH601" s="51">
        <f t="shared" si="1380"/>
        <v>0</v>
      </c>
      <c r="AI601" s="66">
        <f t="shared" si="1332"/>
        <v>0</v>
      </c>
      <c r="AJ601" s="66">
        <f t="shared" si="1333"/>
        <v>0</v>
      </c>
      <c r="AK601" s="66">
        <f t="shared" si="1334"/>
        <v>0</v>
      </c>
      <c r="AL601" s="66">
        <f t="shared" si="1335"/>
        <v>0</v>
      </c>
      <c r="AM601" s="66">
        <f t="shared" si="1336"/>
        <v>0</v>
      </c>
      <c r="AN601" s="66">
        <f t="shared" si="1337"/>
        <v>0</v>
      </c>
      <c r="AO601" s="66">
        <f t="shared" si="1338"/>
        <v>0</v>
      </c>
      <c r="AP601" s="66">
        <f t="shared" si="1339"/>
        <v>0</v>
      </c>
      <c r="AQ601" s="66">
        <f t="shared" si="1340"/>
        <v>0</v>
      </c>
      <c r="AR601" s="66">
        <f t="shared" si="1341"/>
        <v>0</v>
      </c>
      <c r="AS601" s="66">
        <f t="shared" si="1342"/>
        <v>0</v>
      </c>
      <c r="AT601" s="66">
        <f t="shared" si="1343"/>
        <v>0</v>
      </c>
      <c r="AU601" s="67">
        <f t="shared" si="1381"/>
        <v>0</v>
      </c>
      <c r="AV601" s="67">
        <f t="shared" si="1298"/>
        <v>0</v>
      </c>
      <c r="AW601" s="67">
        <f t="shared" si="1299"/>
        <v>0</v>
      </c>
      <c r="AX601" s="53" cm="1">
        <f t="array" aca="1" ref="AX601" ca="1">AU601*CELL("contents",$Q601)</f>
        <v>0</v>
      </c>
      <c r="AY601" s="53" cm="1">
        <f t="array" aca="1" ref="AY601" ca="1">AV601*CELL("contents",$Q601)</f>
        <v>0</v>
      </c>
      <c r="AZ601" s="61"/>
      <c r="BA601" s="61"/>
      <c r="BB601" s="61"/>
      <c r="BC601" s="61"/>
      <c r="BD601" s="61">
        <v>40</v>
      </c>
      <c r="BE601" s="61">
        <v>60</v>
      </c>
      <c r="BF601" s="61">
        <v>20</v>
      </c>
      <c r="BG601" s="61">
        <v>20</v>
      </c>
      <c r="BH601" s="2"/>
      <c r="BI601" s="2"/>
      <c r="BJ601" s="2"/>
      <c r="BK601" s="2"/>
      <c r="BL601" s="2">
        <f t="shared" si="1382"/>
        <v>140</v>
      </c>
      <c r="BM601" s="51">
        <f t="shared" si="1383"/>
        <v>0.93333333333333335</v>
      </c>
      <c r="BN601" s="66">
        <f t="shared" si="1344"/>
        <v>0</v>
      </c>
      <c r="BO601" s="66">
        <f t="shared" si="1345"/>
        <v>0</v>
      </c>
      <c r="BP601" s="66">
        <f t="shared" si="1346"/>
        <v>0</v>
      </c>
      <c r="BQ601" s="66">
        <f t="shared" si="1347"/>
        <v>0</v>
      </c>
      <c r="BR601" s="66">
        <f t="shared" si="1348"/>
        <v>3118.2408494100009</v>
      </c>
      <c r="BS601" s="66">
        <f t="shared" si="1349"/>
        <v>4677.3612741150009</v>
      </c>
      <c r="BT601" s="66">
        <f t="shared" si="1350"/>
        <v>1559.1204247050005</v>
      </c>
      <c r="BU601" s="66">
        <f t="shared" si="1351"/>
        <v>1559.1204247050005</v>
      </c>
      <c r="BV601" s="66">
        <f t="shared" si="1352"/>
        <v>0</v>
      </c>
      <c r="BW601" s="66">
        <f t="shared" si="1353"/>
        <v>0</v>
      </c>
      <c r="BX601" s="66">
        <f t="shared" si="1354"/>
        <v>0</v>
      </c>
      <c r="BY601" s="66">
        <f t="shared" si="1355"/>
        <v>0</v>
      </c>
      <c r="BZ601" s="67">
        <f t="shared" si="1384"/>
        <v>10913.842972935003</v>
      </c>
      <c r="CA601" s="67">
        <f t="shared" si="1300"/>
        <v>5784.3367756555517</v>
      </c>
      <c r="CB601" s="67">
        <f t="shared" si="1301"/>
        <v>16698.179748590555</v>
      </c>
      <c r="CC601" s="53" cm="1">
        <f t="array" aca="1" ref="CC601" ca="1">BZ601*CELL("contents",$Q601)</f>
        <v>3819.8450405272506</v>
      </c>
      <c r="CD601" s="53" cm="1">
        <f t="array" aca="1" ref="CD601" ca="1">CA601*CELL("contents",$Q601)</f>
        <v>2024.5178714794429</v>
      </c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>
        <f t="shared" si="1385"/>
        <v>0</v>
      </c>
      <c r="CR601" s="51">
        <f t="shared" si="1386"/>
        <v>0</v>
      </c>
      <c r="CS601" s="66">
        <f t="shared" si="1401"/>
        <v>0</v>
      </c>
      <c r="CT601" s="66">
        <f t="shared" si="1404"/>
        <v>0</v>
      </c>
      <c r="CU601" s="66">
        <f t="shared" si="1405"/>
        <v>0</v>
      </c>
      <c r="CV601" s="66">
        <f t="shared" si="1406"/>
        <v>0</v>
      </c>
      <c r="CW601" s="66">
        <f t="shared" si="1407"/>
        <v>0</v>
      </c>
      <c r="CX601" s="66">
        <f t="shared" si="1408"/>
        <v>0</v>
      </c>
      <c r="CY601" s="66">
        <f t="shared" si="1409"/>
        <v>0</v>
      </c>
      <c r="CZ601" s="66">
        <f t="shared" si="1410"/>
        <v>0</v>
      </c>
      <c r="DA601" s="66">
        <f t="shared" si="1411"/>
        <v>0</v>
      </c>
      <c r="DB601" s="66">
        <f t="shared" si="1412"/>
        <v>0</v>
      </c>
      <c r="DC601" s="66">
        <f t="shared" si="1413"/>
        <v>0</v>
      </c>
      <c r="DD601" s="66">
        <f t="shared" si="1414"/>
        <v>0</v>
      </c>
      <c r="DE601" s="67">
        <f t="shared" si="1387"/>
        <v>0</v>
      </c>
      <c r="DF601" s="67">
        <f t="shared" si="1302"/>
        <v>0</v>
      </c>
      <c r="DG601" s="67">
        <f t="shared" si="1303"/>
        <v>0</v>
      </c>
      <c r="DH601" s="53" cm="1">
        <f t="array" aca="1" ref="DH601" ca="1">DE601*CELL("contents",$Q601)</f>
        <v>0</v>
      </c>
      <c r="DI601" s="53" cm="1">
        <f t="array" aca="1" ref="DI601" ca="1">DF601*CELL("contents",$Q601)</f>
        <v>0</v>
      </c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>
        <f t="shared" si="1388"/>
        <v>0</v>
      </c>
      <c r="DW601" s="51">
        <f t="shared" si="1389"/>
        <v>0</v>
      </c>
      <c r="DX601" s="66">
        <f t="shared" si="1356"/>
        <v>0</v>
      </c>
      <c r="DY601" s="66">
        <f t="shared" si="1357"/>
        <v>0</v>
      </c>
      <c r="DZ601" s="66">
        <f t="shared" si="1358"/>
        <v>0</v>
      </c>
      <c r="EA601" s="66">
        <f t="shared" si="1359"/>
        <v>0</v>
      </c>
      <c r="EB601" s="66">
        <f t="shared" si="1360"/>
        <v>0</v>
      </c>
      <c r="EC601" s="66">
        <f t="shared" si="1361"/>
        <v>0</v>
      </c>
      <c r="ED601" s="66">
        <f t="shared" si="1362"/>
        <v>0</v>
      </c>
      <c r="EE601" s="66">
        <f t="shared" si="1363"/>
        <v>0</v>
      </c>
      <c r="EF601" s="66">
        <f t="shared" si="1364"/>
        <v>0</v>
      </c>
      <c r="EG601" s="66">
        <f t="shared" si="1365"/>
        <v>0</v>
      </c>
      <c r="EH601" s="66">
        <f t="shared" si="1366"/>
        <v>0</v>
      </c>
      <c r="EI601" s="66">
        <f t="shared" si="1367"/>
        <v>0</v>
      </c>
      <c r="EJ601" s="67">
        <f t="shared" si="1390"/>
        <v>0</v>
      </c>
      <c r="EK601" s="67">
        <f t="shared" si="1304"/>
        <v>0</v>
      </c>
      <c r="EL601" s="67">
        <f t="shared" si="1305"/>
        <v>0</v>
      </c>
      <c r="EM601" s="53" cm="1">
        <f t="array" aca="1" ref="EM601" ca="1">EJ601*CELL("contents",$Q601)</f>
        <v>0</v>
      </c>
      <c r="EN601" s="53" cm="1">
        <f t="array" aca="1" ref="EN601" ca="1">EK601*CELL("contents",$Q601)</f>
        <v>0</v>
      </c>
      <c r="EO601" s="68">
        <f t="shared" si="1402"/>
        <v>16698.179748590555</v>
      </c>
      <c r="EP601" s="2">
        <v>1</v>
      </c>
      <c r="EQ601" s="2">
        <f t="shared" ref="EQ601:ET601" si="1422">EP601*1.0215</f>
        <v>1.0215000000000001</v>
      </c>
      <c r="ER601" s="2">
        <f t="shared" si="1422"/>
        <v>1.0434622500000001</v>
      </c>
      <c r="ES601" s="2">
        <f t="shared" si="1422"/>
        <v>1.0658966883750003</v>
      </c>
      <c r="ET601" s="2">
        <f t="shared" si="1422"/>
        <v>1.0888134671750629</v>
      </c>
      <c r="EU601" s="69">
        <f t="shared" si="1369"/>
        <v>0</v>
      </c>
      <c r="EV601" s="69">
        <f t="shared" si="1309"/>
        <v>8084.3281281000018</v>
      </c>
      <c r="EW601" s="69">
        <f t="shared" si="1370"/>
        <v>0</v>
      </c>
      <c r="EX601" s="69">
        <f t="shared" si="1371"/>
        <v>0</v>
      </c>
      <c r="EY601" s="69">
        <f t="shared" si="1392"/>
        <v>0</v>
      </c>
      <c r="EZ601" s="69">
        <f t="shared" si="1392"/>
        <v>2829.5148448350005</v>
      </c>
      <c r="FA601" s="69">
        <f t="shared" si="1392"/>
        <v>0</v>
      </c>
      <c r="FB601" s="69">
        <f t="shared" si="1379"/>
        <v>0</v>
      </c>
      <c r="FC601" t="s">
        <v>1549</v>
      </c>
    </row>
    <row r="602" spans="1:159" x14ac:dyDescent="0.25">
      <c r="A602" s="2">
        <v>1.4</v>
      </c>
      <c r="B602" s="73" t="s">
        <v>1360</v>
      </c>
      <c r="C602" s="61" t="s">
        <v>147</v>
      </c>
      <c r="D602" s="62" t="s">
        <v>1361</v>
      </c>
      <c r="E602" s="63" t="s">
        <v>1361</v>
      </c>
      <c r="F602" s="2" t="s">
        <v>1315</v>
      </c>
      <c r="G602" s="61" t="s">
        <v>151</v>
      </c>
      <c r="H602" s="64" t="s">
        <v>163</v>
      </c>
      <c r="I602" s="61" t="s">
        <v>1175</v>
      </c>
      <c r="J602" s="65" t="s">
        <v>154</v>
      </c>
      <c r="K602" s="75">
        <v>55.34</v>
      </c>
      <c r="L602" s="79">
        <v>66</v>
      </c>
      <c r="M602" s="57">
        <v>0.35</v>
      </c>
      <c r="N602" s="85">
        <v>0.53</v>
      </c>
      <c r="O602" s="64" t="s">
        <v>155</v>
      </c>
      <c r="P602" s="2" t="s">
        <v>352</v>
      </c>
      <c r="Q602" s="200">
        <f>VLOOKUP(P602,Contingencies!$A$2:$D$7,4,FALSE)</f>
        <v>0.2</v>
      </c>
      <c r="R602" s="53">
        <f t="shared" si="1330"/>
        <v>1908.3633998389207</v>
      </c>
      <c r="S602" s="67">
        <f t="shared" si="1372"/>
        <v>1011.432601914628</v>
      </c>
      <c r="T602" s="61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>
        <f t="shared" si="1373"/>
        <v>0</v>
      </c>
      <c r="AH602" s="51">
        <f t="shared" si="1380"/>
        <v>0</v>
      </c>
      <c r="AI602" s="66">
        <f t="shared" si="1332"/>
        <v>0</v>
      </c>
      <c r="AJ602" s="66">
        <f t="shared" si="1333"/>
        <v>0</v>
      </c>
      <c r="AK602" s="66">
        <f t="shared" si="1334"/>
        <v>0</v>
      </c>
      <c r="AL602" s="66">
        <f t="shared" si="1335"/>
        <v>0</v>
      </c>
      <c r="AM602" s="66">
        <f t="shared" si="1336"/>
        <v>0</v>
      </c>
      <c r="AN602" s="66">
        <f t="shared" si="1337"/>
        <v>0</v>
      </c>
      <c r="AO602" s="66">
        <f t="shared" si="1338"/>
        <v>0</v>
      </c>
      <c r="AP602" s="66">
        <f t="shared" si="1339"/>
        <v>0</v>
      </c>
      <c r="AQ602" s="66">
        <f t="shared" si="1340"/>
        <v>0</v>
      </c>
      <c r="AR602" s="66">
        <f t="shared" si="1341"/>
        <v>0</v>
      </c>
      <c r="AS602" s="66">
        <f t="shared" si="1342"/>
        <v>0</v>
      </c>
      <c r="AT602" s="66">
        <f t="shared" si="1343"/>
        <v>0</v>
      </c>
      <c r="AU602" s="67">
        <f t="shared" si="1381"/>
        <v>0</v>
      </c>
      <c r="AV602" s="67">
        <f t="shared" si="1298"/>
        <v>0</v>
      </c>
      <c r="AW602" s="67">
        <f t="shared" si="1299"/>
        <v>0</v>
      </c>
      <c r="AX602" s="53" cm="1">
        <f t="array" aca="1" ref="AX602" ca="1">AU602*CELL("contents",$Q602)</f>
        <v>0</v>
      </c>
      <c r="AY602" s="53" cm="1">
        <f t="array" aca="1" ref="AY602" ca="1">AV602*CELL("contents",$Q602)</f>
        <v>0</v>
      </c>
      <c r="AZ602" s="2"/>
      <c r="BA602" s="2"/>
      <c r="BB602" s="2"/>
      <c r="BC602" s="2"/>
      <c r="BD602" s="2"/>
      <c r="BE602" s="2"/>
      <c r="BF602" s="61">
        <v>80</v>
      </c>
      <c r="BG602" s="2"/>
      <c r="BH602" s="2"/>
      <c r="BI602" s="2"/>
      <c r="BJ602" s="2"/>
      <c r="BK602" s="2"/>
      <c r="BL602" s="2">
        <f t="shared" si="1382"/>
        <v>80</v>
      </c>
      <c r="BM602" s="51">
        <f t="shared" si="1383"/>
        <v>0.53333333333333333</v>
      </c>
      <c r="BN602" s="66">
        <f t="shared" si="1344"/>
        <v>0</v>
      </c>
      <c r="BO602" s="66">
        <f t="shared" si="1345"/>
        <v>0</v>
      </c>
      <c r="BP602" s="66">
        <f t="shared" si="1346"/>
        <v>0</v>
      </c>
      <c r="BQ602" s="66">
        <f t="shared" si="1347"/>
        <v>0</v>
      </c>
      <c r="BR602" s="66">
        <f t="shared" si="1348"/>
        <v>0</v>
      </c>
      <c r="BS602" s="66">
        <f t="shared" si="1349"/>
        <v>0</v>
      </c>
      <c r="BT602" s="66">
        <f t="shared" si="1350"/>
        <v>6236.4816988200018</v>
      </c>
      <c r="BU602" s="66">
        <f t="shared" si="1351"/>
        <v>0</v>
      </c>
      <c r="BV602" s="66">
        <f t="shared" si="1352"/>
        <v>0</v>
      </c>
      <c r="BW602" s="66">
        <f t="shared" si="1353"/>
        <v>0</v>
      </c>
      <c r="BX602" s="66">
        <f t="shared" si="1354"/>
        <v>0</v>
      </c>
      <c r="BY602" s="66">
        <f t="shared" si="1355"/>
        <v>0</v>
      </c>
      <c r="BZ602" s="67">
        <f t="shared" si="1384"/>
        <v>6236.4816988200018</v>
      </c>
      <c r="CA602" s="67">
        <f t="shared" si="1300"/>
        <v>3305.335300374601</v>
      </c>
      <c r="CB602" s="67">
        <f t="shared" si="1301"/>
        <v>9541.8169991946033</v>
      </c>
      <c r="CC602" s="53" cm="1">
        <f t="array" aca="1" ref="CC602" ca="1">BZ602*CELL("contents",$Q602)</f>
        <v>1247.2963397640005</v>
      </c>
      <c r="CD602" s="53" cm="1">
        <f t="array" aca="1" ref="CD602" ca="1">CA602*CELL("contents",$Q602)</f>
        <v>661.06706007492028</v>
      </c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>
        <f t="shared" si="1385"/>
        <v>0</v>
      </c>
      <c r="CR602" s="51">
        <f t="shared" si="1386"/>
        <v>0</v>
      </c>
      <c r="CS602" s="66">
        <f t="shared" si="1401"/>
        <v>0</v>
      </c>
      <c r="CT602" s="66">
        <f t="shared" si="1404"/>
        <v>0</v>
      </c>
      <c r="CU602" s="66">
        <f t="shared" si="1405"/>
        <v>0</v>
      </c>
      <c r="CV602" s="66">
        <f t="shared" si="1406"/>
        <v>0</v>
      </c>
      <c r="CW602" s="66">
        <f t="shared" si="1407"/>
        <v>0</v>
      </c>
      <c r="CX602" s="66">
        <f t="shared" si="1408"/>
        <v>0</v>
      </c>
      <c r="CY602" s="66">
        <f t="shared" si="1409"/>
        <v>0</v>
      </c>
      <c r="CZ602" s="66">
        <f t="shared" si="1410"/>
        <v>0</v>
      </c>
      <c r="DA602" s="66">
        <f t="shared" si="1411"/>
        <v>0</v>
      </c>
      <c r="DB602" s="66">
        <f t="shared" si="1412"/>
        <v>0</v>
      </c>
      <c r="DC602" s="66">
        <f t="shared" si="1413"/>
        <v>0</v>
      </c>
      <c r="DD602" s="66">
        <f t="shared" si="1414"/>
        <v>0</v>
      </c>
      <c r="DE602" s="67">
        <f t="shared" si="1387"/>
        <v>0</v>
      </c>
      <c r="DF602" s="67">
        <f t="shared" si="1302"/>
        <v>0</v>
      </c>
      <c r="DG602" s="67">
        <f t="shared" si="1303"/>
        <v>0</v>
      </c>
      <c r="DH602" s="53" cm="1">
        <f t="array" aca="1" ref="DH602" ca="1">DE602*CELL("contents",$Q602)</f>
        <v>0</v>
      </c>
      <c r="DI602" s="53" cm="1">
        <f t="array" aca="1" ref="DI602" ca="1">DF602*CELL("contents",$Q602)</f>
        <v>0</v>
      </c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>
        <f t="shared" si="1388"/>
        <v>0</v>
      </c>
      <c r="DW602" s="51">
        <f t="shared" si="1389"/>
        <v>0</v>
      </c>
      <c r="DX602" s="66">
        <f t="shared" si="1356"/>
        <v>0</v>
      </c>
      <c r="DY602" s="66">
        <f t="shared" si="1357"/>
        <v>0</v>
      </c>
      <c r="DZ602" s="66">
        <f t="shared" si="1358"/>
        <v>0</v>
      </c>
      <c r="EA602" s="66">
        <f t="shared" si="1359"/>
        <v>0</v>
      </c>
      <c r="EB602" s="66">
        <f t="shared" si="1360"/>
        <v>0</v>
      </c>
      <c r="EC602" s="66">
        <f t="shared" si="1361"/>
        <v>0</v>
      </c>
      <c r="ED602" s="66">
        <f t="shared" si="1362"/>
        <v>0</v>
      </c>
      <c r="EE602" s="66">
        <f t="shared" si="1363"/>
        <v>0</v>
      </c>
      <c r="EF602" s="66">
        <f t="shared" si="1364"/>
        <v>0</v>
      </c>
      <c r="EG602" s="66">
        <f t="shared" si="1365"/>
        <v>0</v>
      </c>
      <c r="EH602" s="66">
        <f t="shared" si="1366"/>
        <v>0</v>
      </c>
      <c r="EI602" s="66">
        <f t="shared" si="1367"/>
        <v>0</v>
      </c>
      <c r="EJ602" s="67">
        <f t="shared" si="1390"/>
        <v>0</v>
      </c>
      <c r="EK602" s="67">
        <f t="shared" si="1304"/>
        <v>0</v>
      </c>
      <c r="EL602" s="67">
        <f t="shared" si="1305"/>
        <v>0</v>
      </c>
      <c r="EM602" s="53" cm="1">
        <f t="array" aca="1" ref="EM602" ca="1">EJ602*CELL("contents",$Q602)</f>
        <v>0</v>
      </c>
      <c r="EN602" s="53" cm="1">
        <f t="array" aca="1" ref="EN602" ca="1">EK602*CELL("contents",$Q602)</f>
        <v>0</v>
      </c>
      <c r="EO602" s="68">
        <f t="shared" si="1402"/>
        <v>9541.8169991946033</v>
      </c>
      <c r="EP602" s="2">
        <v>1</v>
      </c>
      <c r="EQ602" s="2">
        <f t="shared" ref="EQ602:ET602" si="1423">EP602*1.0215</f>
        <v>1.0215000000000001</v>
      </c>
      <c r="ER602" s="2">
        <f t="shared" si="1423"/>
        <v>1.0434622500000001</v>
      </c>
      <c r="ES602" s="2">
        <f t="shared" si="1423"/>
        <v>1.0658966883750003</v>
      </c>
      <c r="ET602" s="2">
        <f t="shared" si="1423"/>
        <v>1.0888134671750629</v>
      </c>
      <c r="EU602" s="69">
        <f t="shared" si="1369"/>
        <v>0</v>
      </c>
      <c r="EV602" s="69">
        <f t="shared" si="1309"/>
        <v>4619.6160732000017</v>
      </c>
      <c r="EW602" s="69">
        <f t="shared" si="1370"/>
        <v>0</v>
      </c>
      <c r="EX602" s="69">
        <f t="shared" si="1371"/>
        <v>0</v>
      </c>
      <c r="EY602" s="69">
        <f t="shared" si="1392"/>
        <v>0</v>
      </c>
      <c r="EZ602" s="69">
        <f t="shared" si="1392"/>
        <v>1616.8656256200004</v>
      </c>
      <c r="FA602" s="69">
        <f t="shared" si="1392"/>
        <v>0</v>
      </c>
      <c r="FB602" s="69">
        <f t="shared" si="1379"/>
        <v>0</v>
      </c>
      <c r="FC602" t="s">
        <v>1549</v>
      </c>
    </row>
    <row r="603" spans="1:159" x14ac:dyDescent="0.25">
      <c r="A603" s="2">
        <v>1.4</v>
      </c>
      <c r="B603" s="73" t="s">
        <v>1360</v>
      </c>
      <c r="C603" s="61" t="s">
        <v>147</v>
      </c>
      <c r="D603" s="62" t="s">
        <v>1361</v>
      </c>
      <c r="E603" s="63" t="s">
        <v>1362</v>
      </c>
      <c r="F603" s="2"/>
      <c r="G603" s="61" t="s">
        <v>347</v>
      </c>
      <c r="H603" s="64" t="s">
        <v>347</v>
      </c>
      <c r="I603" s="61"/>
      <c r="J603" s="61" t="s">
        <v>1139</v>
      </c>
      <c r="K603" s="75"/>
      <c r="L603" s="80">
        <v>1</v>
      </c>
      <c r="M603" s="57">
        <v>0</v>
      </c>
      <c r="N603" s="85">
        <v>0.53</v>
      </c>
      <c r="O603" s="64" t="s">
        <v>155</v>
      </c>
      <c r="P603" s="2" t="s">
        <v>352</v>
      </c>
      <c r="Q603" s="200">
        <f>VLOOKUP(P603,Contingencies!$A$2:$D$7,4,FALSE)</f>
        <v>0.2</v>
      </c>
      <c r="R603" s="53">
        <f t="shared" si="1330"/>
        <v>600</v>
      </c>
      <c r="S603" s="67">
        <f t="shared" si="1372"/>
        <v>0</v>
      </c>
      <c r="T603" s="61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>
        <f t="shared" si="1373"/>
        <v>0</v>
      </c>
      <c r="AH603" s="51">
        <f t="shared" si="1380"/>
        <v>0</v>
      </c>
      <c r="AI603" s="66">
        <f t="shared" si="1332"/>
        <v>0</v>
      </c>
      <c r="AJ603" s="66">
        <f t="shared" si="1333"/>
        <v>0</v>
      </c>
      <c r="AK603" s="66">
        <f t="shared" si="1334"/>
        <v>0</v>
      </c>
      <c r="AL603" s="66">
        <f t="shared" si="1335"/>
        <v>0</v>
      </c>
      <c r="AM603" s="66">
        <f t="shared" si="1336"/>
        <v>0</v>
      </c>
      <c r="AN603" s="66">
        <f t="shared" si="1337"/>
        <v>0</v>
      </c>
      <c r="AO603" s="66">
        <f t="shared" si="1338"/>
        <v>0</v>
      </c>
      <c r="AP603" s="66">
        <f t="shared" si="1339"/>
        <v>0</v>
      </c>
      <c r="AQ603" s="66">
        <f t="shared" si="1340"/>
        <v>0</v>
      </c>
      <c r="AR603" s="66">
        <f t="shared" si="1341"/>
        <v>0</v>
      </c>
      <c r="AS603" s="66">
        <f t="shared" si="1342"/>
        <v>0</v>
      </c>
      <c r="AT603" s="66">
        <f t="shared" si="1343"/>
        <v>0</v>
      </c>
      <c r="AU603" s="67">
        <f t="shared" si="1381"/>
        <v>0</v>
      </c>
      <c r="AV603" s="67">
        <f t="shared" si="1298"/>
        <v>0</v>
      </c>
      <c r="AW603" s="67">
        <f t="shared" si="1299"/>
        <v>0</v>
      </c>
      <c r="AX603" s="53" cm="1">
        <f t="array" aca="1" ref="AX603" ca="1">AU603*CELL("contents",$Q603)</f>
        <v>0</v>
      </c>
      <c r="AY603" s="53" cm="1">
        <f t="array" aca="1" ref="AY603" ca="1">AV603*CELL("contents",$Q603)</f>
        <v>0</v>
      </c>
      <c r="AZ603" s="2"/>
      <c r="BA603" s="2"/>
      <c r="BB603" s="2"/>
      <c r="BC603" s="2"/>
      <c r="BD603" s="2"/>
      <c r="BE603" s="2"/>
      <c r="BF603" s="61">
        <v>3000</v>
      </c>
      <c r="BG603" s="2"/>
      <c r="BH603" s="2"/>
      <c r="BI603" s="2"/>
      <c r="BJ603" s="2"/>
      <c r="BK603" s="2"/>
      <c r="BL603" s="2">
        <f t="shared" si="1382"/>
        <v>0</v>
      </c>
      <c r="BM603" s="51">
        <f t="shared" si="1383"/>
        <v>0</v>
      </c>
      <c r="BN603" s="66">
        <f t="shared" si="1344"/>
        <v>0</v>
      </c>
      <c r="BO603" s="66">
        <f t="shared" si="1345"/>
        <v>0</v>
      </c>
      <c r="BP603" s="66">
        <f t="shared" si="1346"/>
        <v>0</v>
      </c>
      <c r="BQ603" s="66">
        <f t="shared" si="1347"/>
        <v>0</v>
      </c>
      <c r="BR603" s="66">
        <f t="shared" si="1348"/>
        <v>0</v>
      </c>
      <c r="BS603" s="66">
        <f t="shared" si="1349"/>
        <v>0</v>
      </c>
      <c r="BT603" s="66">
        <f t="shared" si="1350"/>
        <v>3000</v>
      </c>
      <c r="BU603" s="66">
        <f t="shared" si="1351"/>
        <v>0</v>
      </c>
      <c r="BV603" s="66">
        <f t="shared" si="1352"/>
        <v>0</v>
      </c>
      <c r="BW603" s="66">
        <f t="shared" si="1353"/>
        <v>0</v>
      </c>
      <c r="BX603" s="66">
        <f t="shared" si="1354"/>
        <v>0</v>
      </c>
      <c r="BY603" s="66">
        <f t="shared" si="1355"/>
        <v>0</v>
      </c>
      <c r="BZ603" s="67">
        <f t="shared" si="1384"/>
        <v>3000</v>
      </c>
      <c r="CA603" s="67">
        <f t="shared" si="1300"/>
        <v>0</v>
      </c>
      <c r="CB603" s="67">
        <f t="shared" si="1301"/>
        <v>3000</v>
      </c>
      <c r="CC603" s="53" cm="1">
        <f t="array" aca="1" ref="CC603" ca="1">BZ603*CELL("contents",$Q603)</f>
        <v>600</v>
      </c>
      <c r="CD603" s="53" cm="1">
        <f t="array" aca="1" ref="CD603" ca="1">CA603*CELL("contents",$Q603)</f>
        <v>0</v>
      </c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>
        <f t="shared" si="1385"/>
        <v>0</v>
      </c>
      <c r="CR603" s="51">
        <f t="shared" si="1386"/>
        <v>0</v>
      </c>
      <c r="CS603" s="66">
        <f t="shared" si="1401"/>
        <v>0</v>
      </c>
      <c r="CT603" s="66">
        <f t="shared" si="1404"/>
        <v>0</v>
      </c>
      <c r="CU603" s="66">
        <f t="shared" si="1405"/>
        <v>0</v>
      </c>
      <c r="CV603" s="66">
        <f t="shared" si="1406"/>
        <v>0</v>
      </c>
      <c r="CW603" s="66">
        <f t="shared" si="1407"/>
        <v>0</v>
      </c>
      <c r="CX603" s="66">
        <f t="shared" si="1408"/>
        <v>0</v>
      </c>
      <c r="CY603" s="66">
        <f t="shared" si="1409"/>
        <v>0</v>
      </c>
      <c r="CZ603" s="66">
        <f t="shared" si="1410"/>
        <v>0</v>
      </c>
      <c r="DA603" s="66">
        <f t="shared" si="1411"/>
        <v>0</v>
      </c>
      <c r="DB603" s="66">
        <f t="shared" si="1412"/>
        <v>0</v>
      </c>
      <c r="DC603" s="66">
        <f t="shared" si="1413"/>
        <v>0</v>
      </c>
      <c r="DD603" s="66">
        <f t="shared" si="1414"/>
        <v>0</v>
      </c>
      <c r="DE603" s="67">
        <f t="shared" si="1387"/>
        <v>0</v>
      </c>
      <c r="DF603" s="67">
        <f t="shared" si="1302"/>
        <v>0</v>
      </c>
      <c r="DG603" s="67">
        <f t="shared" si="1303"/>
        <v>0</v>
      </c>
      <c r="DH603" s="53" cm="1">
        <f t="array" aca="1" ref="DH603" ca="1">DE603*CELL("contents",$Q603)</f>
        <v>0</v>
      </c>
      <c r="DI603" s="53" cm="1">
        <f t="array" aca="1" ref="DI603" ca="1">DF603*CELL("contents",$Q603)</f>
        <v>0</v>
      </c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>
        <f t="shared" si="1388"/>
        <v>0</v>
      </c>
      <c r="DW603" s="51">
        <f t="shared" si="1389"/>
        <v>0</v>
      </c>
      <c r="DX603" s="66">
        <f t="shared" si="1356"/>
        <v>0</v>
      </c>
      <c r="DY603" s="66">
        <f t="shared" si="1357"/>
        <v>0</v>
      </c>
      <c r="DZ603" s="66">
        <f t="shared" si="1358"/>
        <v>0</v>
      </c>
      <c r="EA603" s="66">
        <f t="shared" si="1359"/>
        <v>0</v>
      </c>
      <c r="EB603" s="66">
        <f t="shared" si="1360"/>
        <v>0</v>
      </c>
      <c r="EC603" s="66">
        <f t="shared" si="1361"/>
        <v>0</v>
      </c>
      <c r="ED603" s="66">
        <f t="shared" si="1362"/>
        <v>0</v>
      </c>
      <c r="EE603" s="66">
        <f t="shared" si="1363"/>
        <v>0</v>
      </c>
      <c r="EF603" s="66">
        <f t="shared" si="1364"/>
        <v>0</v>
      </c>
      <c r="EG603" s="66">
        <f t="shared" si="1365"/>
        <v>0</v>
      </c>
      <c r="EH603" s="66">
        <f t="shared" si="1366"/>
        <v>0</v>
      </c>
      <c r="EI603" s="66">
        <f t="shared" si="1367"/>
        <v>0</v>
      </c>
      <c r="EJ603" s="67">
        <f t="shared" si="1390"/>
        <v>0</v>
      </c>
      <c r="EK603" s="67">
        <f t="shared" si="1304"/>
        <v>0</v>
      </c>
      <c r="EL603" s="67">
        <f t="shared" si="1305"/>
        <v>0</v>
      </c>
      <c r="EM603" s="53" cm="1">
        <f t="array" aca="1" ref="EM603" ca="1">EJ603*CELL("contents",$Q603)</f>
        <v>0</v>
      </c>
      <c r="EN603" s="53" cm="1">
        <f t="array" aca="1" ref="EN603" ca="1">EK603*CELL("contents",$Q603)</f>
        <v>0</v>
      </c>
      <c r="EO603" s="68">
        <f t="shared" si="1402"/>
        <v>3000</v>
      </c>
      <c r="EP603" s="2">
        <v>1</v>
      </c>
      <c r="EQ603" s="2">
        <f t="shared" ref="EQ603:ET603" si="1424">EP603*1.0215</f>
        <v>1.0215000000000001</v>
      </c>
      <c r="ER603" s="2">
        <f t="shared" si="1424"/>
        <v>1.0434622500000001</v>
      </c>
      <c r="ES603" s="2">
        <f t="shared" si="1424"/>
        <v>1.0658966883750003</v>
      </c>
      <c r="ET603" s="2">
        <f t="shared" si="1424"/>
        <v>1.0888134671750629</v>
      </c>
      <c r="EU603" s="69">
        <f t="shared" si="1369"/>
        <v>0</v>
      </c>
      <c r="EV603" s="69">
        <f t="shared" si="1309"/>
        <v>0</v>
      </c>
      <c r="EW603" s="69">
        <f t="shared" si="1370"/>
        <v>0</v>
      </c>
      <c r="EX603" s="69">
        <f t="shared" si="1371"/>
        <v>0</v>
      </c>
      <c r="EY603" s="69">
        <f t="shared" si="1392"/>
        <v>0</v>
      </c>
      <c r="EZ603" s="69">
        <f t="shared" si="1392"/>
        <v>0</v>
      </c>
      <c r="FA603" s="69">
        <f t="shared" si="1392"/>
        <v>0</v>
      </c>
      <c r="FB603" s="69">
        <f t="shared" si="1379"/>
        <v>0</v>
      </c>
      <c r="FC603" t="s">
        <v>1549</v>
      </c>
    </row>
    <row r="604" spans="1:159" x14ac:dyDescent="0.25">
      <c r="A604" s="2">
        <v>1.4</v>
      </c>
      <c r="B604" s="73" t="s">
        <v>1363</v>
      </c>
      <c r="C604" s="61" t="s">
        <v>147</v>
      </c>
      <c r="D604" s="62" t="s">
        <v>1364</v>
      </c>
      <c r="E604" s="63" t="s">
        <v>1364</v>
      </c>
      <c r="F604" s="2" t="s">
        <v>1315</v>
      </c>
      <c r="G604" s="61" t="s">
        <v>151</v>
      </c>
      <c r="H604" s="64" t="s">
        <v>163</v>
      </c>
      <c r="I604" s="61" t="s">
        <v>1175</v>
      </c>
      <c r="J604" s="65" t="s">
        <v>154</v>
      </c>
      <c r="K604" s="75">
        <v>55.34</v>
      </c>
      <c r="L604" s="79">
        <v>66</v>
      </c>
      <c r="M604" s="57">
        <v>0.35</v>
      </c>
      <c r="N604" s="85">
        <v>0.53</v>
      </c>
      <c r="O604" s="64" t="s">
        <v>155</v>
      </c>
      <c r="P604" s="2" t="s">
        <v>352</v>
      </c>
      <c r="Q604" s="200">
        <f>VLOOKUP(P604,Contingencies!$A$2:$D$7,4,FALSE)</f>
        <v>0.2</v>
      </c>
      <c r="R604" s="53">
        <f t="shared" si="1330"/>
        <v>1431.2725498791906</v>
      </c>
      <c r="S604" s="67">
        <f t="shared" si="1372"/>
        <v>758.57445143597101</v>
      </c>
      <c r="T604" s="61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>
        <f t="shared" si="1373"/>
        <v>0</v>
      </c>
      <c r="AH604" s="51">
        <f t="shared" si="1380"/>
        <v>0</v>
      </c>
      <c r="AI604" s="66">
        <f t="shared" si="1332"/>
        <v>0</v>
      </c>
      <c r="AJ604" s="66">
        <f t="shared" si="1333"/>
        <v>0</v>
      </c>
      <c r="AK604" s="66">
        <f t="shared" si="1334"/>
        <v>0</v>
      </c>
      <c r="AL604" s="66">
        <f t="shared" si="1335"/>
        <v>0</v>
      </c>
      <c r="AM604" s="66">
        <f t="shared" si="1336"/>
        <v>0</v>
      </c>
      <c r="AN604" s="66">
        <f t="shared" si="1337"/>
        <v>0</v>
      </c>
      <c r="AO604" s="66">
        <f t="shared" si="1338"/>
        <v>0</v>
      </c>
      <c r="AP604" s="66">
        <f t="shared" si="1339"/>
        <v>0</v>
      </c>
      <c r="AQ604" s="66">
        <f t="shared" si="1340"/>
        <v>0</v>
      </c>
      <c r="AR604" s="66">
        <f t="shared" si="1341"/>
        <v>0</v>
      </c>
      <c r="AS604" s="66">
        <f t="shared" si="1342"/>
        <v>0</v>
      </c>
      <c r="AT604" s="66">
        <f t="shared" si="1343"/>
        <v>0</v>
      </c>
      <c r="AU604" s="67">
        <f t="shared" si="1381"/>
        <v>0</v>
      </c>
      <c r="AV604" s="67">
        <f t="shared" si="1298"/>
        <v>0</v>
      </c>
      <c r="AW604" s="67">
        <f t="shared" si="1299"/>
        <v>0</v>
      </c>
      <c r="AX604" s="53" cm="1">
        <f t="array" aca="1" ref="AX604" ca="1">AU604*CELL("contents",$Q604)</f>
        <v>0</v>
      </c>
      <c r="AY604" s="53" cm="1">
        <f t="array" aca="1" ref="AY604" ca="1">AV604*CELL("contents",$Q604)</f>
        <v>0</v>
      </c>
      <c r="AZ604" s="2"/>
      <c r="BA604" s="2"/>
      <c r="BB604" s="2"/>
      <c r="BC604" s="2"/>
      <c r="BD604" s="2"/>
      <c r="BE604" s="2"/>
      <c r="BF604" s="61"/>
      <c r="BG604" s="61">
        <v>60</v>
      </c>
      <c r="BH604" s="2"/>
      <c r="BI604" s="2"/>
      <c r="BJ604" s="2"/>
      <c r="BK604" s="2"/>
      <c r="BL604" s="2">
        <f t="shared" si="1382"/>
        <v>60</v>
      </c>
      <c r="BM604" s="51">
        <f t="shared" si="1383"/>
        <v>0.4</v>
      </c>
      <c r="BN604" s="66">
        <f t="shared" si="1344"/>
        <v>0</v>
      </c>
      <c r="BO604" s="66">
        <f t="shared" si="1345"/>
        <v>0</v>
      </c>
      <c r="BP604" s="66">
        <f t="shared" si="1346"/>
        <v>0</v>
      </c>
      <c r="BQ604" s="66">
        <f t="shared" si="1347"/>
        <v>0</v>
      </c>
      <c r="BR604" s="66">
        <f t="shared" si="1348"/>
        <v>0</v>
      </c>
      <c r="BS604" s="66">
        <f t="shared" si="1349"/>
        <v>0</v>
      </c>
      <c r="BT604" s="66">
        <f t="shared" si="1350"/>
        <v>0</v>
      </c>
      <c r="BU604" s="66">
        <f t="shared" si="1351"/>
        <v>4677.3612741150009</v>
      </c>
      <c r="BV604" s="66">
        <f t="shared" si="1352"/>
        <v>0</v>
      </c>
      <c r="BW604" s="66">
        <f t="shared" si="1353"/>
        <v>0</v>
      </c>
      <c r="BX604" s="66">
        <f t="shared" si="1354"/>
        <v>0</v>
      </c>
      <c r="BY604" s="66">
        <f t="shared" si="1355"/>
        <v>0</v>
      </c>
      <c r="BZ604" s="67">
        <f t="shared" si="1384"/>
        <v>4677.3612741150009</v>
      </c>
      <c r="CA604" s="67">
        <f t="shared" si="1300"/>
        <v>2479.0014752809507</v>
      </c>
      <c r="CB604" s="67">
        <f t="shared" si="1301"/>
        <v>7156.3627493959521</v>
      </c>
      <c r="CC604" s="53" cm="1">
        <f t="array" aca="1" ref="CC604" ca="1">BZ604*CELL("contents",$Q604)</f>
        <v>935.47225482300018</v>
      </c>
      <c r="CD604" s="53" cm="1">
        <f t="array" aca="1" ref="CD604" ca="1">CA604*CELL("contents",$Q604)</f>
        <v>495.80029505619018</v>
      </c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>
        <f t="shared" si="1385"/>
        <v>0</v>
      </c>
      <c r="CR604" s="51">
        <f t="shared" si="1386"/>
        <v>0</v>
      </c>
      <c r="CS604" s="66">
        <f t="shared" si="1401"/>
        <v>0</v>
      </c>
      <c r="CT604" s="66">
        <f t="shared" si="1404"/>
        <v>0</v>
      </c>
      <c r="CU604" s="66">
        <f t="shared" si="1405"/>
        <v>0</v>
      </c>
      <c r="CV604" s="66">
        <f t="shared" si="1406"/>
        <v>0</v>
      </c>
      <c r="CW604" s="66">
        <f t="shared" si="1407"/>
        <v>0</v>
      </c>
      <c r="CX604" s="66">
        <f t="shared" si="1408"/>
        <v>0</v>
      </c>
      <c r="CY604" s="66">
        <f t="shared" si="1409"/>
        <v>0</v>
      </c>
      <c r="CZ604" s="66">
        <f t="shared" si="1410"/>
        <v>0</v>
      </c>
      <c r="DA604" s="66">
        <f t="shared" si="1411"/>
        <v>0</v>
      </c>
      <c r="DB604" s="66">
        <f t="shared" si="1412"/>
        <v>0</v>
      </c>
      <c r="DC604" s="66">
        <f t="shared" si="1413"/>
        <v>0</v>
      </c>
      <c r="DD604" s="66">
        <f t="shared" si="1414"/>
        <v>0</v>
      </c>
      <c r="DE604" s="67">
        <f t="shared" si="1387"/>
        <v>0</v>
      </c>
      <c r="DF604" s="67">
        <f t="shared" si="1302"/>
        <v>0</v>
      </c>
      <c r="DG604" s="67">
        <f t="shared" si="1303"/>
        <v>0</v>
      </c>
      <c r="DH604" s="53" cm="1">
        <f t="array" aca="1" ref="DH604" ca="1">DE604*CELL("contents",$Q604)</f>
        <v>0</v>
      </c>
      <c r="DI604" s="53" cm="1">
        <f t="array" aca="1" ref="DI604" ca="1">DF604*CELL("contents",$Q604)</f>
        <v>0</v>
      </c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>
        <f t="shared" si="1388"/>
        <v>0</v>
      </c>
      <c r="DW604" s="51">
        <f t="shared" si="1389"/>
        <v>0</v>
      </c>
      <c r="DX604" s="66">
        <f t="shared" si="1356"/>
        <v>0</v>
      </c>
      <c r="DY604" s="66">
        <f t="shared" si="1357"/>
        <v>0</v>
      </c>
      <c r="DZ604" s="66">
        <f t="shared" si="1358"/>
        <v>0</v>
      </c>
      <c r="EA604" s="66">
        <f t="shared" si="1359"/>
        <v>0</v>
      </c>
      <c r="EB604" s="66">
        <f t="shared" si="1360"/>
        <v>0</v>
      </c>
      <c r="EC604" s="66">
        <f t="shared" si="1361"/>
        <v>0</v>
      </c>
      <c r="ED604" s="66">
        <f t="shared" si="1362"/>
        <v>0</v>
      </c>
      <c r="EE604" s="66">
        <f t="shared" si="1363"/>
        <v>0</v>
      </c>
      <c r="EF604" s="66">
        <f t="shared" si="1364"/>
        <v>0</v>
      </c>
      <c r="EG604" s="66">
        <f t="shared" si="1365"/>
        <v>0</v>
      </c>
      <c r="EH604" s="66">
        <f t="shared" si="1366"/>
        <v>0</v>
      </c>
      <c r="EI604" s="66">
        <f t="shared" si="1367"/>
        <v>0</v>
      </c>
      <c r="EJ604" s="67">
        <f t="shared" si="1390"/>
        <v>0</v>
      </c>
      <c r="EK604" s="67">
        <f t="shared" si="1304"/>
        <v>0</v>
      </c>
      <c r="EL604" s="67">
        <f t="shared" si="1305"/>
        <v>0</v>
      </c>
      <c r="EM604" s="53" cm="1">
        <f t="array" aca="1" ref="EM604" ca="1">EJ604*CELL("contents",$Q604)</f>
        <v>0</v>
      </c>
      <c r="EN604" s="53" cm="1">
        <f t="array" aca="1" ref="EN604" ca="1">EK604*CELL("contents",$Q604)</f>
        <v>0</v>
      </c>
      <c r="EO604" s="68">
        <f t="shared" si="1402"/>
        <v>7156.3627493959521</v>
      </c>
      <c r="EP604" s="2">
        <v>1</v>
      </c>
      <c r="EQ604" s="2">
        <f t="shared" ref="EQ604:ET604" si="1425">EP604*1.0215</f>
        <v>1.0215000000000001</v>
      </c>
      <c r="ER604" s="2">
        <f t="shared" si="1425"/>
        <v>1.0434622500000001</v>
      </c>
      <c r="ES604" s="2">
        <f t="shared" si="1425"/>
        <v>1.0658966883750003</v>
      </c>
      <c r="ET604" s="2">
        <f t="shared" si="1425"/>
        <v>1.0888134671750629</v>
      </c>
      <c r="EU604" s="69">
        <f t="shared" si="1369"/>
        <v>0</v>
      </c>
      <c r="EV604" s="69">
        <f t="shared" si="1309"/>
        <v>3464.7120549000006</v>
      </c>
      <c r="EW604" s="69">
        <f t="shared" si="1370"/>
        <v>0</v>
      </c>
      <c r="EX604" s="69">
        <f t="shared" si="1371"/>
        <v>0</v>
      </c>
      <c r="EY604" s="69">
        <f t="shared" si="1392"/>
        <v>0</v>
      </c>
      <c r="EZ604" s="69">
        <f t="shared" si="1392"/>
        <v>1212.6492192150001</v>
      </c>
      <c r="FA604" s="69">
        <f t="shared" si="1392"/>
        <v>0</v>
      </c>
      <c r="FB604" s="69">
        <f t="shared" si="1379"/>
        <v>0</v>
      </c>
      <c r="FC604" t="s">
        <v>1549</v>
      </c>
    </row>
    <row r="605" spans="1:159" x14ac:dyDescent="0.25">
      <c r="A605" s="2">
        <v>1.4</v>
      </c>
      <c r="B605" s="73" t="s">
        <v>1363</v>
      </c>
      <c r="C605" s="61" t="s">
        <v>147</v>
      </c>
      <c r="D605" s="62" t="s">
        <v>1364</v>
      </c>
      <c r="E605" s="63" t="s">
        <v>1364</v>
      </c>
      <c r="F605" s="2" t="s">
        <v>260</v>
      </c>
      <c r="G605" s="61" t="s">
        <v>257</v>
      </c>
      <c r="H605" s="64" t="s">
        <v>257</v>
      </c>
      <c r="I605" s="61"/>
      <c r="J605" s="65" t="s">
        <v>261</v>
      </c>
      <c r="K605" s="75"/>
      <c r="L605" s="80">
        <v>1</v>
      </c>
      <c r="M605" s="57">
        <v>0</v>
      </c>
      <c r="N605" s="85">
        <v>0.53</v>
      </c>
      <c r="O605" s="64" t="s">
        <v>155</v>
      </c>
      <c r="P605" s="2" t="s">
        <v>156</v>
      </c>
      <c r="Q605" s="200">
        <f>VLOOKUP(P605,Contingencies!$A$2:$D$7,4,FALSE)</f>
        <v>0.09</v>
      </c>
      <c r="R605" s="53">
        <f t="shared" si="1330"/>
        <v>247.85999999999999</v>
      </c>
      <c r="S605" s="67">
        <f t="shared" si="1372"/>
        <v>131.36580000000001</v>
      </c>
      <c r="T605" s="61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>
        <f t="shared" si="1373"/>
        <v>0</v>
      </c>
      <c r="AH605" s="51">
        <f t="shared" si="1380"/>
        <v>0</v>
      </c>
      <c r="AI605" s="66">
        <f t="shared" si="1332"/>
        <v>0</v>
      </c>
      <c r="AJ605" s="66">
        <f t="shared" si="1333"/>
        <v>0</v>
      </c>
      <c r="AK605" s="66">
        <f t="shared" si="1334"/>
        <v>0</v>
      </c>
      <c r="AL605" s="66">
        <f t="shared" si="1335"/>
        <v>0</v>
      </c>
      <c r="AM605" s="66">
        <f t="shared" si="1336"/>
        <v>0</v>
      </c>
      <c r="AN605" s="66">
        <f t="shared" si="1337"/>
        <v>0</v>
      </c>
      <c r="AO605" s="66">
        <f t="shared" si="1338"/>
        <v>0</v>
      </c>
      <c r="AP605" s="66">
        <f t="shared" si="1339"/>
        <v>0</v>
      </c>
      <c r="AQ605" s="66">
        <f t="shared" si="1340"/>
        <v>0</v>
      </c>
      <c r="AR605" s="66">
        <f t="shared" si="1341"/>
        <v>0</v>
      </c>
      <c r="AS605" s="66">
        <f t="shared" si="1342"/>
        <v>0</v>
      </c>
      <c r="AT605" s="66">
        <f t="shared" si="1343"/>
        <v>0</v>
      </c>
      <c r="AU605" s="67">
        <f t="shared" si="1381"/>
        <v>0</v>
      </c>
      <c r="AV605" s="67">
        <f t="shared" si="1298"/>
        <v>0</v>
      </c>
      <c r="AW605" s="67">
        <f t="shared" si="1299"/>
        <v>0</v>
      </c>
      <c r="AX605" s="53" cm="1">
        <f t="array" aca="1" ref="AX605" ca="1">AU605*CELL("contents",$Q605)</f>
        <v>0</v>
      </c>
      <c r="AY605" s="53" cm="1">
        <f t="array" aca="1" ref="AY605" ca="1">AV605*CELL("contents",$Q605)</f>
        <v>0</v>
      </c>
      <c r="AZ605" s="2"/>
      <c r="BA605" s="2"/>
      <c r="BB605" s="2"/>
      <c r="BC605" s="2"/>
      <c r="BD605" s="2"/>
      <c r="BE605" s="2"/>
      <c r="BF605" s="61"/>
      <c r="BG605" s="61">
        <v>1800</v>
      </c>
      <c r="BH605" s="2"/>
      <c r="BI605" s="2"/>
      <c r="BJ605" s="2"/>
      <c r="BK605" s="2"/>
      <c r="BL605" s="2">
        <f t="shared" si="1382"/>
        <v>0</v>
      </c>
      <c r="BM605" s="51">
        <f t="shared" si="1383"/>
        <v>0</v>
      </c>
      <c r="BN605" s="66">
        <f t="shared" si="1344"/>
        <v>0</v>
      </c>
      <c r="BO605" s="66">
        <f t="shared" si="1345"/>
        <v>0</v>
      </c>
      <c r="BP605" s="66">
        <f t="shared" si="1346"/>
        <v>0</v>
      </c>
      <c r="BQ605" s="66">
        <f t="shared" si="1347"/>
        <v>0</v>
      </c>
      <c r="BR605" s="66">
        <f t="shared" si="1348"/>
        <v>0</v>
      </c>
      <c r="BS605" s="66">
        <f t="shared" si="1349"/>
        <v>0</v>
      </c>
      <c r="BT605" s="66">
        <f t="shared" si="1350"/>
        <v>0</v>
      </c>
      <c r="BU605" s="66">
        <f t="shared" si="1351"/>
        <v>1800</v>
      </c>
      <c r="BV605" s="66">
        <f t="shared" si="1352"/>
        <v>0</v>
      </c>
      <c r="BW605" s="66">
        <f t="shared" si="1353"/>
        <v>0</v>
      </c>
      <c r="BX605" s="66">
        <f t="shared" si="1354"/>
        <v>0</v>
      </c>
      <c r="BY605" s="66">
        <f t="shared" si="1355"/>
        <v>0</v>
      </c>
      <c r="BZ605" s="67">
        <f t="shared" si="1384"/>
        <v>1800</v>
      </c>
      <c r="CA605" s="67">
        <f t="shared" si="1300"/>
        <v>954</v>
      </c>
      <c r="CB605" s="67">
        <f t="shared" si="1301"/>
        <v>2754</v>
      </c>
      <c r="CC605" s="53" cm="1">
        <f t="array" aca="1" ref="CC605" ca="1">BZ605*CELL("contents",$Q605)</f>
        <v>162</v>
      </c>
      <c r="CD605" s="53" cm="1">
        <f t="array" aca="1" ref="CD605" ca="1">CA605*CELL("contents",$Q605)</f>
        <v>85.86</v>
      </c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>
        <f t="shared" si="1385"/>
        <v>0</v>
      </c>
      <c r="CR605" s="51">
        <f t="shared" si="1386"/>
        <v>0</v>
      </c>
      <c r="CS605" s="66">
        <f t="shared" si="1401"/>
        <v>0</v>
      </c>
      <c r="CT605" s="66">
        <f t="shared" si="1404"/>
        <v>0</v>
      </c>
      <c r="CU605" s="66">
        <f t="shared" si="1405"/>
        <v>0</v>
      </c>
      <c r="CV605" s="66">
        <f t="shared" si="1406"/>
        <v>0</v>
      </c>
      <c r="CW605" s="66">
        <f t="shared" si="1407"/>
        <v>0</v>
      </c>
      <c r="CX605" s="66">
        <f t="shared" si="1408"/>
        <v>0</v>
      </c>
      <c r="CY605" s="66">
        <f t="shared" si="1409"/>
        <v>0</v>
      </c>
      <c r="CZ605" s="66">
        <f t="shared" si="1410"/>
        <v>0</v>
      </c>
      <c r="DA605" s="66">
        <f t="shared" si="1411"/>
        <v>0</v>
      </c>
      <c r="DB605" s="66">
        <f t="shared" si="1412"/>
        <v>0</v>
      </c>
      <c r="DC605" s="66">
        <f t="shared" si="1413"/>
        <v>0</v>
      </c>
      <c r="DD605" s="66">
        <f t="shared" si="1414"/>
        <v>0</v>
      </c>
      <c r="DE605" s="67">
        <f t="shared" si="1387"/>
        <v>0</v>
      </c>
      <c r="DF605" s="67">
        <f t="shared" si="1302"/>
        <v>0</v>
      </c>
      <c r="DG605" s="67">
        <f t="shared" si="1303"/>
        <v>0</v>
      </c>
      <c r="DH605" s="53" cm="1">
        <f t="array" aca="1" ref="DH605" ca="1">DE605*CELL("contents",$Q605)</f>
        <v>0</v>
      </c>
      <c r="DI605" s="53" cm="1">
        <f t="array" aca="1" ref="DI605" ca="1">DF605*CELL("contents",$Q605)</f>
        <v>0</v>
      </c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>
        <f t="shared" si="1388"/>
        <v>0</v>
      </c>
      <c r="DW605" s="51">
        <f t="shared" si="1389"/>
        <v>0</v>
      </c>
      <c r="DX605" s="66">
        <f t="shared" si="1356"/>
        <v>0</v>
      </c>
      <c r="DY605" s="66">
        <f t="shared" si="1357"/>
        <v>0</v>
      </c>
      <c r="DZ605" s="66">
        <f t="shared" si="1358"/>
        <v>0</v>
      </c>
      <c r="EA605" s="66">
        <f t="shared" si="1359"/>
        <v>0</v>
      </c>
      <c r="EB605" s="66">
        <f t="shared" si="1360"/>
        <v>0</v>
      </c>
      <c r="EC605" s="66">
        <f t="shared" si="1361"/>
        <v>0</v>
      </c>
      <c r="ED605" s="66">
        <f t="shared" si="1362"/>
        <v>0</v>
      </c>
      <c r="EE605" s="66">
        <f t="shared" si="1363"/>
        <v>0</v>
      </c>
      <c r="EF605" s="66">
        <f t="shared" si="1364"/>
        <v>0</v>
      </c>
      <c r="EG605" s="66">
        <f t="shared" si="1365"/>
        <v>0</v>
      </c>
      <c r="EH605" s="66">
        <f t="shared" si="1366"/>
        <v>0</v>
      </c>
      <c r="EI605" s="66">
        <f t="shared" si="1367"/>
        <v>0</v>
      </c>
      <c r="EJ605" s="67">
        <f t="shared" si="1390"/>
        <v>0</v>
      </c>
      <c r="EK605" s="67">
        <f t="shared" si="1304"/>
        <v>0</v>
      </c>
      <c r="EL605" s="67">
        <f t="shared" si="1305"/>
        <v>0</v>
      </c>
      <c r="EM605" s="53" cm="1">
        <f t="array" aca="1" ref="EM605" ca="1">EJ605*CELL("contents",$Q605)</f>
        <v>0</v>
      </c>
      <c r="EN605" s="53" cm="1">
        <f t="array" aca="1" ref="EN605" ca="1">EK605*CELL("contents",$Q605)</f>
        <v>0</v>
      </c>
      <c r="EO605" s="68">
        <f t="shared" si="1402"/>
        <v>2754</v>
      </c>
      <c r="EP605" s="2">
        <v>1</v>
      </c>
      <c r="EQ605" s="2">
        <f t="shared" ref="EQ605:ET605" si="1426">EP605*1.0215</f>
        <v>1.0215000000000001</v>
      </c>
      <c r="ER605" s="2">
        <f t="shared" si="1426"/>
        <v>1.0434622500000001</v>
      </c>
      <c r="ES605" s="2">
        <f t="shared" si="1426"/>
        <v>1.0658966883750003</v>
      </c>
      <c r="ET605" s="2">
        <f t="shared" si="1426"/>
        <v>1.0888134671750629</v>
      </c>
      <c r="EU605" s="69">
        <f t="shared" si="1369"/>
        <v>0</v>
      </c>
      <c r="EV605" s="69">
        <f t="shared" si="1309"/>
        <v>0</v>
      </c>
      <c r="EW605" s="69">
        <f t="shared" si="1370"/>
        <v>0</v>
      </c>
      <c r="EX605" s="69">
        <f t="shared" si="1371"/>
        <v>0</v>
      </c>
      <c r="EY605" s="69">
        <f t="shared" si="1392"/>
        <v>0</v>
      </c>
      <c r="EZ605" s="69">
        <f t="shared" si="1392"/>
        <v>0</v>
      </c>
      <c r="FA605" s="69">
        <f t="shared" si="1392"/>
        <v>0</v>
      </c>
      <c r="FB605" s="69">
        <f t="shared" si="1379"/>
        <v>0</v>
      </c>
      <c r="FC605" t="s">
        <v>1549</v>
      </c>
    </row>
    <row r="606" spans="1:159" x14ac:dyDescent="0.25">
      <c r="A606" s="2">
        <v>1.4</v>
      </c>
      <c r="B606" s="73" t="s">
        <v>1365</v>
      </c>
      <c r="C606" s="61" t="s">
        <v>147</v>
      </c>
      <c r="D606" s="62" t="s">
        <v>1366</v>
      </c>
      <c r="E606" s="63" t="s">
        <v>1366</v>
      </c>
      <c r="F606" s="2" t="s">
        <v>1315</v>
      </c>
      <c r="G606" s="61" t="s">
        <v>151</v>
      </c>
      <c r="H606" s="64" t="s">
        <v>163</v>
      </c>
      <c r="I606" s="61" t="s">
        <v>1175</v>
      </c>
      <c r="J606" s="65" t="s">
        <v>154</v>
      </c>
      <c r="K606" s="75">
        <v>55.34</v>
      </c>
      <c r="L606" s="79">
        <v>66</v>
      </c>
      <c r="M606" s="57">
        <v>0.35</v>
      </c>
      <c r="N606" s="85">
        <v>0.53</v>
      </c>
      <c r="O606" s="64" t="s">
        <v>155</v>
      </c>
      <c r="P606" s="2" t="s">
        <v>352</v>
      </c>
      <c r="Q606" s="200">
        <f>VLOOKUP(P606,Contingencies!$A$2:$D$7,4,FALSE)</f>
        <v>0.2</v>
      </c>
      <c r="R606" s="53">
        <f t="shared" si="1330"/>
        <v>1908.3633998389207</v>
      </c>
      <c r="S606" s="67">
        <f t="shared" si="1372"/>
        <v>1011.432601914628</v>
      </c>
      <c r="T606" s="61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>
        <f t="shared" si="1373"/>
        <v>0</v>
      </c>
      <c r="AH606" s="51">
        <f t="shared" si="1380"/>
        <v>0</v>
      </c>
      <c r="AI606" s="66">
        <f t="shared" si="1332"/>
        <v>0</v>
      </c>
      <c r="AJ606" s="66">
        <f t="shared" si="1333"/>
        <v>0</v>
      </c>
      <c r="AK606" s="66">
        <f t="shared" si="1334"/>
        <v>0</v>
      </c>
      <c r="AL606" s="66">
        <f t="shared" si="1335"/>
        <v>0</v>
      </c>
      <c r="AM606" s="66">
        <f t="shared" si="1336"/>
        <v>0</v>
      </c>
      <c r="AN606" s="66">
        <f t="shared" si="1337"/>
        <v>0</v>
      </c>
      <c r="AO606" s="66">
        <f t="shared" si="1338"/>
        <v>0</v>
      </c>
      <c r="AP606" s="66">
        <f t="shared" si="1339"/>
        <v>0</v>
      </c>
      <c r="AQ606" s="66">
        <f t="shared" si="1340"/>
        <v>0</v>
      </c>
      <c r="AR606" s="66">
        <f t="shared" si="1341"/>
        <v>0</v>
      </c>
      <c r="AS606" s="66">
        <f t="shared" si="1342"/>
        <v>0</v>
      </c>
      <c r="AT606" s="66">
        <f t="shared" si="1343"/>
        <v>0</v>
      </c>
      <c r="AU606" s="67">
        <f t="shared" si="1381"/>
        <v>0</v>
      </c>
      <c r="AV606" s="67">
        <f t="shared" si="1298"/>
        <v>0</v>
      </c>
      <c r="AW606" s="67">
        <f t="shared" si="1299"/>
        <v>0</v>
      </c>
      <c r="AX606" s="53" cm="1">
        <f t="array" aca="1" ref="AX606" ca="1">AU606*CELL("contents",$Q606)</f>
        <v>0</v>
      </c>
      <c r="AY606" s="53" cm="1">
        <f t="array" aca="1" ref="AY606" ca="1">AV606*CELL("contents",$Q606)</f>
        <v>0</v>
      </c>
      <c r="AZ606" s="2"/>
      <c r="BA606" s="2"/>
      <c r="BB606" s="2"/>
      <c r="BC606" s="2"/>
      <c r="BD606" s="2"/>
      <c r="BE606" s="2"/>
      <c r="BF606" s="2"/>
      <c r="BG606" s="61">
        <v>20</v>
      </c>
      <c r="BH606" s="61">
        <v>40</v>
      </c>
      <c r="BI606" s="61">
        <v>20</v>
      </c>
      <c r="BJ606" s="2"/>
      <c r="BK606" s="2"/>
      <c r="BL606" s="2">
        <f t="shared" si="1382"/>
        <v>80</v>
      </c>
      <c r="BM606" s="51">
        <f t="shared" si="1383"/>
        <v>0.53333333333333333</v>
      </c>
      <c r="BN606" s="66">
        <f t="shared" si="1344"/>
        <v>0</v>
      </c>
      <c r="BO606" s="66">
        <f t="shared" si="1345"/>
        <v>0</v>
      </c>
      <c r="BP606" s="66">
        <f t="shared" si="1346"/>
        <v>0</v>
      </c>
      <c r="BQ606" s="66">
        <f t="shared" si="1347"/>
        <v>0</v>
      </c>
      <c r="BR606" s="66">
        <f t="shared" si="1348"/>
        <v>0</v>
      </c>
      <c r="BS606" s="66">
        <f t="shared" si="1349"/>
        <v>0</v>
      </c>
      <c r="BT606" s="66">
        <f t="shared" si="1350"/>
        <v>0</v>
      </c>
      <c r="BU606" s="66">
        <f t="shared" si="1351"/>
        <v>1559.1204247050005</v>
      </c>
      <c r="BV606" s="66">
        <f t="shared" si="1352"/>
        <v>3118.2408494100009</v>
      </c>
      <c r="BW606" s="66">
        <f t="shared" si="1353"/>
        <v>1559.1204247050005</v>
      </c>
      <c r="BX606" s="66">
        <f t="shared" si="1354"/>
        <v>0</v>
      </c>
      <c r="BY606" s="66">
        <f t="shared" si="1355"/>
        <v>0</v>
      </c>
      <c r="BZ606" s="67">
        <f t="shared" si="1384"/>
        <v>6236.4816988200018</v>
      </c>
      <c r="CA606" s="67">
        <f t="shared" si="1300"/>
        <v>3305.335300374601</v>
      </c>
      <c r="CB606" s="67">
        <f t="shared" si="1301"/>
        <v>9541.8169991946033</v>
      </c>
      <c r="CC606" s="53" cm="1">
        <f t="array" aca="1" ref="CC606" ca="1">BZ606*CELL("contents",$Q606)</f>
        <v>1247.2963397640005</v>
      </c>
      <c r="CD606" s="53" cm="1">
        <f t="array" aca="1" ref="CD606" ca="1">CA606*CELL("contents",$Q606)</f>
        <v>661.06706007492028</v>
      </c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>
        <f t="shared" si="1385"/>
        <v>0</v>
      </c>
      <c r="CR606" s="51">
        <f t="shared" si="1386"/>
        <v>0</v>
      </c>
      <c r="CS606" s="66">
        <f t="shared" si="1401"/>
        <v>0</v>
      </c>
      <c r="CT606" s="66">
        <f t="shared" si="1404"/>
        <v>0</v>
      </c>
      <c r="CU606" s="66">
        <f t="shared" si="1405"/>
        <v>0</v>
      </c>
      <c r="CV606" s="66">
        <f t="shared" si="1406"/>
        <v>0</v>
      </c>
      <c r="CW606" s="66">
        <f t="shared" si="1407"/>
        <v>0</v>
      </c>
      <c r="CX606" s="66">
        <f t="shared" si="1408"/>
        <v>0</v>
      </c>
      <c r="CY606" s="66">
        <f t="shared" si="1409"/>
        <v>0</v>
      </c>
      <c r="CZ606" s="66">
        <f t="shared" si="1410"/>
        <v>0</v>
      </c>
      <c r="DA606" s="66">
        <f t="shared" si="1411"/>
        <v>0</v>
      </c>
      <c r="DB606" s="66">
        <f t="shared" si="1412"/>
        <v>0</v>
      </c>
      <c r="DC606" s="66">
        <f t="shared" si="1413"/>
        <v>0</v>
      </c>
      <c r="DD606" s="66">
        <f t="shared" si="1414"/>
        <v>0</v>
      </c>
      <c r="DE606" s="67">
        <f t="shared" si="1387"/>
        <v>0</v>
      </c>
      <c r="DF606" s="67">
        <f t="shared" si="1302"/>
        <v>0</v>
      </c>
      <c r="DG606" s="67">
        <f t="shared" si="1303"/>
        <v>0</v>
      </c>
      <c r="DH606" s="53" cm="1">
        <f t="array" aca="1" ref="DH606" ca="1">DE606*CELL("contents",$Q606)</f>
        <v>0</v>
      </c>
      <c r="DI606" s="53" cm="1">
        <f t="array" aca="1" ref="DI606" ca="1">DF606*CELL("contents",$Q606)</f>
        <v>0</v>
      </c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>
        <f t="shared" si="1388"/>
        <v>0</v>
      </c>
      <c r="DW606" s="51">
        <f t="shared" si="1389"/>
        <v>0</v>
      </c>
      <c r="DX606" s="66">
        <f t="shared" si="1356"/>
        <v>0</v>
      </c>
      <c r="DY606" s="66">
        <f t="shared" si="1357"/>
        <v>0</v>
      </c>
      <c r="DZ606" s="66">
        <f t="shared" si="1358"/>
        <v>0</v>
      </c>
      <c r="EA606" s="66">
        <f t="shared" si="1359"/>
        <v>0</v>
      </c>
      <c r="EB606" s="66">
        <f t="shared" si="1360"/>
        <v>0</v>
      </c>
      <c r="EC606" s="66">
        <f t="shared" si="1361"/>
        <v>0</v>
      </c>
      <c r="ED606" s="66">
        <f t="shared" si="1362"/>
        <v>0</v>
      </c>
      <c r="EE606" s="66">
        <f t="shared" si="1363"/>
        <v>0</v>
      </c>
      <c r="EF606" s="66">
        <f t="shared" si="1364"/>
        <v>0</v>
      </c>
      <c r="EG606" s="66">
        <f t="shared" si="1365"/>
        <v>0</v>
      </c>
      <c r="EH606" s="66">
        <f t="shared" si="1366"/>
        <v>0</v>
      </c>
      <c r="EI606" s="66">
        <f t="shared" si="1367"/>
        <v>0</v>
      </c>
      <c r="EJ606" s="67">
        <f t="shared" si="1390"/>
        <v>0</v>
      </c>
      <c r="EK606" s="67">
        <f t="shared" si="1304"/>
        <v>0</v>
      </c>
      <c r="EL606" s="67">
        <f t="shared" si="1305"/>
        <v>0</v>
      </c>
      <c r="EM606" s="53" cm="1">
        <f t="array" aca="1" ref="EM606" ca="1">EJ606*CELL("contents",$Q606)</f>
        <v>0</v>
      </c>
      <c r="EN606" s="53" cm="1">
        <f t="array" aca="1" ref="EN606" ca="1">EK606*CELL("contents",$Q606)</f>
        <v>0</v>
      </c>
      <c r="EO606" s="68">
        <f t="shared" si="1402"/>
        <v>9541.8169991946033</v>
      </c>
      <c r="EP606" s="2">
        <v>1</v>
      </c>
      <c r="EQ606" s="2">
        <f t="shared" ref="EQ606:ET606" si="1427">EP606*1.0215</f>
        <v>1.0215000000000001</v>
      </c>
      <c r="ER606" s="2">
        <f t="shared" si="1427"/>
        <v>1.0434622500000001</v>
      </c>
      <c r="ES606" s="2">
        <f t="shared" si="1427"/>
        <v>1.0658966883750003</v>
      </c>
      <c r="ET606" s="2">
        <f t="shared" si="1427"/>
        <v>1.0888134671750629</v>
      </c>
      <c r="EU606" s="69">
        <f t="shared" si="1369"/>
        <v>0</v>
      </c>
      <c r="EV606" s="69">
        <f t="shared" si="1309"/>
        <v>4619.6160732000017</v>
      </c>
      <c r="EW606" s="69">
        <f t="shared" si="1370"/>
        <v>0</v>
      </c>
      <c r="EX606" s="69">
        <f t="shared" si="1371"/>
        <v>0</v>
      </c>
      <c r="EY606" s="69">
        <f t="shared" si="1392"/>
        <v>0</v>
      </c>
      <c r="EZ606" s="69">
        <f t="shared" si="1392"/>
        <v>1616.8656256200004</v>
      </c>
      <c r="FA606" s="69">
        <f t="shared" si="1392"/>
        <v>0</v>
      </c>
      <c r="FB606" s="69">
        <f t="shared" si="1379"/>
        <v>0</v>
      </c>
      <c r="FC606" t="s">
        <v>1549</v>
      </c>
    </row>
    <row r="607" spans="1:159" x14ac:dyDescent="0.25">
      <c r="A607" s="2">
        <v>1.4</v>
      </c>
      <c r="B607" s="73" t="s">
        <v>1365</v>
      </c>
      <c r="C607" s="61" t="s">
        <v>147</v>
      </c>
      <c r="D607" s="62" t="s">
        <v>1366</v>
      </c>
      <c r="E607" s="63" t="s">
        <v>1367</v>
      </c>
      <c r="F607" s="2"/>
      <c r="G607" s="61" t="s">
        <v>347</v>
      </c>
      <c r="H607" s="64" t="s">
        <v>347</v>
      </c>
      <c r="I607" s="61"/>
      <c r="J607" s="61" t="s">
        <v>1139</v>
      </c>
      <c r="K607" s="75"/>
      <c r="L607" s="80">
        <v>1</v>
      </c>
      <c r="M607" s="57">
        <v>0</v>
      </c>
      <c r="N607" s="85">
        <v>0.53</v>
      </c>
      <c r="O607" s="64" t="s">
        <v>155</v>
      </c>
      <c r="P607" s="2" t="s">
        <v>352</v>
      </c>
      <c r="Q607" s="200">
        <f>VLOOKUP(P607,Contingencies!$A$2:$D$7,4,FALSE)</f>
        <v>0.2</v>
      </c>
      <c r="R607" s="53">
        <f t="shared" si="1330"/>
        <v>1200</v>
      </c>
      <c r="S607" s="67">
        <f t="shared" si="1372"/>
        <v>0</v>
      </c>
      <c r="T607" s="61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>
        <f t="shared" si="1373"/>
        <v>0</v>
      </c>
      <c r="AH607" s="51">
        <f t="shared" si="1380"/>
        <v>0</v>
      </c>
      <c r="AI607" s="66">
        <f t="shared" si="1332"/>
        <v>0</v>
      </c>
      <c r="AJ607" s="66">
        <f t="shared" si="1333"/>
        <v>0</v>
      </c>
      <c r="AK607" s="66">
        <f t="shared" si="1334"/>
        <v>0</v>
      </c>
      <c r="AL607" s="66">
        <f t="shared" si="1335"/>
        <v>0</v>
      </c>
      <c r="AM607" s="66">
        <f t="shared" si="1336"/>
        <v>0</v>
      </c>
      <c r="AN607" s="66">
        <f t="shared" si="1337"/>
        <v>0</v>
      </c>
      <c r="AO607" s="66">
        <f t="shared" si="1338"/>
        <v>0</v>
      </c>
      <c r="AP607" s="66">
        <f t="shared" si="1339"/>
        <v>0</v>
      </c>
      <c r="AQ607" s="66">
        <f t="shared" si="1340"/>
        <v>0</v>
      </c>
      <c r="AR607" s="66">
        <f t="shared" si="1341"/>
        <v>0</v>
      </c>
      <c r="AS607" s="66">
        <f t="shared" si="1342"/>
        <v>0</v>
      </c>
      <c r="AT607" s="66">
        <f t="shared" si="1343"/>
        <v>0</v>
      </c>
      <c r="AU607" s="67">
        <f t="shared" si="1381"/>
        <v>0</v>
      </c>
      <c r="AV607" s="67">
        <f t="shared" si="1298"/>
        <v>0</v>
      </c>
      <c r="AW607" s="67">
        <f t="shared" si="1299"/>
        <v>0</v>
      </c>
      <c r="AX607" s="53" cm="1">
        <f t="array" aca="1" ref="AX607" ca="1">AU607*CELL("contents",$Q607)</f>
        <v>0</v>
      </c>
      <c r="AY607" s="53" cm="1">
        <f t="array" aca="1" ref="AY607" ca="1">AV607*CELL("contents",$Q607)</f>
        <v>0</v>
      </c>
      <c r="AZ607" s="2"/>
      <c r="BA607" s="2"/>
      <c r="BB607" s="2"/>
      <c r="BC607" s="2"/>
      <c r="BD607" s="2"/>
      <c r="BE607" s="2"/>
      <c r="BF607" s="2"/>
      <c r="BG607" s="61"/>
      <c r="BH607" s="61"/>
      <c r="BI607" s="61">
        <v>6000</v>
      </c>
      <c r="BJ607" s="2"/>
      <c r="BK607" s="2"/>
      <c r="BL607" s="2">
        <f t="shared" si="1382"/>
        <v>0</v>
      </c>
      <c r="BM607" s="51">
        <f t="shared" si="1383"/>
        <v>0</v>
      </c>
      <c r="BN607" s="66">
        <f t="shared" si="1344"/>
        <v>0</v>
      </c>
      <c r="BO607" s="66">
        <f t="shared" si="1345"/>
        <v>0</v>
      </c>
      <c r="BP607" s="66">
        <f t="shared" si="1346"/>
        <v>0</v>
      </c>
      <c r="BQ607" s="66">
        <f t="shared" si="1347"/>
        <v>0</v>
      </c>
      <c r="BR607" s="66">
        <f t="shared" si="1348"/>
        <v>0</v>
      </c>
      <c r="BS607" s="66">
        <f t="shared" si="1349"/>
        <v>0</v>
      </c>
      <c r="BT607" s="66">
        <f t="shared" si="1350"/>
        <v>0</v>
      </c>
      <c r="BU607" s="66">
        <f t="shared" si="1351"/>
        <v>0</v>
      </c>
      <c r="BV607" s="66">
        <f t="shared" si="1352"/>
        <v>0</v>
      </c>
      <c r="BW607" s="66">
        <f t="shared" si="1353"/>
        <v>6000</v>
      </c>
      <c r="BX607" s="66">
        <f t="shared" si="1354"/>
        <v>0</v>
      </c>
      <c r="BY607" s="66">
        <f t="shared" si="1355"/>
        <v>0</v>
      </c>
      <c r="BZ607" s="67">
        <f t="shared" si="1384"/>
        <v>6000</v>
      </c>
      <c r="CA607" s="67">
        <f t="shared" si="1300"/>
        <v>0</v>
      </c>
      <c r="CB607" s="67">
        <f t="shared" si="1301"/>
        <v>6000</v>
      </c>
      <c r="CC607" s="53" cm="1">
        <f t="array" aca="1" ref="CC607" ca="1">BZ607*CELL("contents",$Q607)</f>
        <v>1200</v>
      </c>
      <c r="CD607" s="53" cm="1">
        <f t="array" aca="1" ref="CD607" ca="1">CA607*CELL("contents",$Q607)</f>
        <v>0</v>
      </c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>
        <f t="shared" si="1385"/>
        <v>0</v>
      </c>
      <c r="CR607" s="51">
        <f t="shared" si="1386"/>
        <v>0</v>
      </c>
      <c r="CS607" s="66">
        <f t="shared" si="1401"/>
        <v>0</v>
      </c>
      <c r="CT607" s="66">
        <f t="shared" si="1404"/>
        <v>0</v>
      </c>
      <c r="CU607" s="66">
        <f t="shared" si="1405"/>
        <v>0</v>
      </c>
      <c r="CV607" s="66">
        <f t="shared" si="1406"/>
        <v>0</v>
      </c>
      <c r="CW607" s="66">
        <f t="shared" si="1407"/>
        <v>0</v>
      </c>
      <c r="CX607" s="66">
        <f t="shared" si="1408"/>
        <v>0</v>
      </c>
      <c r="CY607" s="66">
        <f t="shared" si="1409"/>
        <v>0</v>
      </c>
      <c r="CZ607" s="66">
        <f t="shared" si="1410"/>
        <v>0</v>
      </c>
      <c r="DA607" s="66">
        <f t="shared" si="1411"/>
        <v>0</v>
      </c>
      <c r="DB607" s="66">
        <f t="shared" si="1412"/>
        <v>0</v>
      </c>
      <c r="DC607" s="66">
        <f t="shared" si="1413"/>
        <v>0</v>
      </c>
      <c r="DD607" s="66">
        <f t="shared" si="1414"/>
        <v>0</v>
      </c>
      <c r="DE607" s="67">
        <f t="shared" si="1387"/>
        <v>0</v>
      </c>
      <c r="DF607" s="67">
        <f t="shared" si="1302"/>
        <v>0</v>
      </c>
      <c r="DG607" s="67">
        <f t="shared" si="1303"/>
        <v>0</v>
      </c>
      <c r="DH607" s="53" cm="1">
        <f t="array" aca="1" ref="DH607" ca="1">DE607*CELL("contents",$Q607)</f>
        <v>0</v>
      </c>
      <c r="DI607" s="53" cm="1">
        <f t="array" aca="1" ref="DI607" ca="1">DF607*CELL("contents",$Q607)</f>
        <v>0</v>
      </c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>
        <f t="shared" si="1388"/>
        <v>0</v>
      </c>
      <c r="DW607" s="51">
        <f t="shared" si="1389"/>
        <v>0</v>
      </c>
      <c r="DX607" s="66">
        <f t="shared" si="1356"/>
        <v>0</v>
      </c>
      <c r="DY607" s="66">
        <f t="shared" si="1357"/>
        <v>0</v>
      </c>
      <c r="DZ607" s="66">
        <f t="shared" si="1358"/>
        <v>0</v>
      </c>
      <c r="EA607" s="66">
        <f t="shared" si="1359"/>
        <v>0</v>
      </c>
      <c r="EB607" s="66">
        <f t="shared" si="1360"/>
        <v>0</v>
      </c>
      <c r="EC607" s="66">
        <f t="shared" si="1361"/>
        <v>0</v>
      </c>
      <c r="ED607" s="66">
        <f t="shared" si="1362"/>
        <v>0</v>
      </c>
      <c r="EE607" s="66">
        <f t="shared" si="1363"/>
        <v>0</v>
      </c>
      <c r="EF607" s="66">
        <f t="shared" si="1364"/>
        <v>0</v>
      </c>
      <c r="EG607" s="66">
        <f t="shared" si="1365"/>
        <v>0</v>
      </c>
      <c r="EH607" s="66">
        <f t="shared" si="1366"/>
        <v>0</v>
      </c>
      <c r="EI607" s="66">
        <f t="shared" si="1367"/>
        <v>0</v>
      </c>
      <c r="EJ607" s="67">
        <f t="shared" si="1390"/>
        <v>0</v>
      </c>
      <c r="EK607" s="67">
        <f t="shared" si="1304"/>
        <v>0</v>
      </c>
      <c r="EL607" s="67">
        <f t="shared" si="1305"/>
        <v>0</v>
      </c>
      <c r="EM607" s="53" cm="1">
        <f t="array" aca="1" ref="EM607" ca="1">EJ607*CELL("contents",$Q607)</f>
        <v>0</v>
      </c>
      <c r="EN607" s="53" cm="1">
        <f t="array" aca="1" ref="EN607" ca="1">EK607*CELL("contents",$Q607)</f>
        <v>0</v>
      </c>
      <c r="EO607" s="68">
        <f t="shared" si="1402"/>
        <v>6000</v>
      </c>
      <c r="EP607" s="2">
        <v>1</v>
      </c>
      <c r="EQ607" s="2">
        <f t="shared" ref="EQ607:ET607" si="1428">EP607*1.0215</f>
        <v>1.0215000000000001</v>
      </c>
      <c r="ER607" s="2">
        <f t="shared" si="1428"/>
        <v>1.0434622500000001</v>
      </c>
      <c r="ES607" s="2">
        <f t="shared" si="1428"/>
        <v>1.0658966883750003</v>
      </c>
      <c r="ET607" s="2">
        <f t="shared" si="1428"/>
        <v>1.0888134671750629</v>
      </c>
      <c r="EU607" s="69">
        <f t="shared" si="1369"/>
        <v>0</v>
      </c>
      <c r="EV607" s="69">
        <f t="shared" si="1309"/>
        <v>0</v>
      </c>
      <c r="EW607" s="69">
        <f t="shared" si="1370"/>
        <v>0</v>
      </c>
      <c r="EX607" s="69">
        <f t="shared" si="1371"/>
        <v>0</v>
      </c>
      <c r="EY607" s="69">
        <f t="shared" si="1392"/>
        <v>0</v>
      </c>
      <c r="EZ607" s="69">
        <f t="shared" si="1392"/>
        <v>0</v>
      </c>
      <c r="FA607" s="69">
        <f t="shared" si="1392"/>
        <v>0</v>
      </c>
      <c r="FB607" s="69">
        <f t="shared" si="1379"/>
        <v>0</v>
      </c>
      <c r="FC607" t="s">
        <v>1549</v>
      </c>
    </row>
    <row r="608" spans="1:159" ht="25.5" x14ac:dyDescent="0.25">
      <c r="A608" s="2">
        <v>1.4</v>
      </c>
      <c r="B608" s="73" t="s">
        <v>1368</v>
      </c>
      <c r="C608" s="61" t="s">
        <v>147</v>
      </c>
      <c r="D608" s="62" t="s">
        <v>1337</v>
      </c>
      <c r="E608" s="63" t="s">
        <v>1262</v>
      </c>
      <c r="F608" s="2" t="s">
        <v>1315</v>
      </c>
      <c r="G608" s="61" t="s">
        <v>151</v>
      </c>
      <c r="H608" s="64" t="s">
        <v>163</v>
      </c>
      <c r="I608" s="61" t="s">
        <v>1175</v>
      </c>
      <c r="J608" s="65" t="s">
        <v>154</v>
      </c>
      <c r="K608" s="75">
        <v>55.34</v>
      </c>
      <c r="L608" s="79">
        <v>66</v>
      </c>
      <c r="M608" s="57">
        <v>0.35</v>
      </c>
      <c r="N608" s="85">
        <v>0.53</v>
      </c>
      <c r="O608" s="64" t="s">
        <v>155</v>
      </c>
      <c r="P608" s="2" t="s">
        <v>352</v>
      </c>
      <c r="Q608" s="200">
        <f>VLOOKUP(P608,Contingencies!$A$2:$D$7,4,FALSE)</f>
        <v>0.2</v>
      </c>
      <c r="R608" s="53">
        <f t="shared" si="1330"/>
        <v>572.50901995167624</v>
      </c>
      <c r="S608" s="67">
        <f t="shared" si="1372"/>
        <v>303.42978057438842</v>
      </c>
      <c r="T608" s="61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>
        <f t="shared" si="1373"/>
        <v>0</v>
      </c>
      <c r="AH608" s="51">
        <f t="shared" si="1380"/>
        <v>0</v>
      </c>
      <c r="AI608" s="66">
        <f t="shared" si="1332"/>
        <v>0</v>
      </c>
      <c r="AJ608" s="66">
        <f t="shared" si="1333"/>
        <v>0</v>
      </c>
      <c r="AK608" s="66">
        <f t="shared" si="1334"/>
        <v>0</v>
      </c>
      <c r="AL608" s="66">
        <f t="shared" si="1335"/>
        <v>0</v>
      </c>
      <c r="AM608" s="66">
        <f t="shared" si="1336"/>
        <v>0</v>
      </c>
      <c r="AN608" s="66">
        <f t="shared" si="1337"/>
        <v>0</v>
      </c>
      <c r="AO608" s="66">
        <f t="shared" si="1338"/>
        <v>0</v>
      </c>
      <c r="AP608" s="66">
        <f t="shared" si="1339"/>
        <v>0</v>
      </c>
      <c r="AQ608" s="66">
        <f t="shared" si="1340"/>
        <v>0</v>
      </c>
      <c r="AR608" s="66">
        <f t="shared" si="1341"/>
        <v>0</v>
      </c>
      <c r="AS608" s="66">
        <f t="shared" si="1342"/>
        <v>0</v>
      </c>
      <c r="AT608" s="66">
        <f t="shared" si="1343"/>
        <v>0</v>
      </c>
      <c r="AU608" s="67">
        <f t="shared" si="1381"/>
        <v>0</v>
      </c>
      <c r="AV608" s="67">
        <f t="shared" si="1298"/>
        <v>0</v>
      </c>
      <c r="AW608" s="67">
        <f t="shared" si="1299"/>
        <v>0</v>
      </c>
      <c r="AX608" s="53" cm="1">
        <f t="array" aca="1" ref="AX608" ca="1">AU608*CELL("contents",$Q608)</f>
        <v>0</v>
      </c>
      <c r="AY608" s="53" cm="1">
        <f t="array" aca="1" ref="AY608" ca="1">AV608*CELL("contents",$Q608)</f>
        <v>0</v>
      </c>
      <c r="AZ608" s="2"/>
      <c r="BA608" s="2"/>
      <c r="BB608" s="2"/>
      <c r="BC608" s="2"/>
      <c r="BD608" s="2"/>
      <c r="BE608" s="2"/>
      <c r="BF608" s="2"/>
      <c r="BG608" s="2"/>
      <c r="BH608" s="2"/>
      <c r="BI608" s="61">
        <v>24</v>
      </c>
      <c r="BJ608" s="2"/>
      <c r="BK608" s="2"/>
      <c r="BL608" s="2">
        <f t="shared" si="1382"/>
        <v>24</v>
      </c>
      <c r="BM608" s="51">
        <f t="shared" si="1383"/>
        <v>0.16</v>
      </c>
      <c r="BN608" s="66">
        <f t="shared" si="1344"/>
        <v>0</v>
      </c>
      <c r="BO608" s="66">
        <f t="shared" si="1345"/>
        <v>0</v>
      </c>
      <c r="BP608" s="66">
        <f t="shared" si="1346"/>
        <v>0</v>
      </c>
      <c r="BQ608" s="66">
        <f t="shared" si="1347"/>
        <v>0</v>
      </c>
      <c r="BR608" s="66">
        <f t="shared" si="1348"/>
        <v>0</v>
      </c>
      <c r="BS608" s="66">
        <f t="shared" si="1349"/>
        <v>0</v>
      </c>
      <c r="BT608" s="66">
        <f t="shared" si="1350"/>
        <v>0</v>
      </c>
      <c r="BU608" s="66">
        <f t="shared" si="1351"/>
        <v>0</v>
      </c>
      <c r="BV608" s="66">
        <f t="shared" si="1352"/>
        <v>0</v>
      </c>
      <c r="BW608" s="66">
        <f t="shared" si="1353"/>
        <v>1870.9445096460006</v>
      </c>
      <c r="BX608" s="66">
        <f t="shared" si="1354"/>
        <v>0</v>
      </c>
      <c r="BY608" s="66">
        <f t="shared" si="1355"/>
        <v>0</v>
      </c>
      <c r="BZ608" s="67">
        <f t="shared" si="1384"/>
        <v>1870.9445096460006</v>
      </c>
      <c r="CA608" s="67">
        <f t="shared" si="1300"/>
        <v>991.60059011238036</v>
      </c>
      <c r="CB608" s="67">
        <f t="shared" si="1301"/>
        <v>2862.5450997583812</v>
      </c>
      <c r="CC608" s="53" cm="1">
        <f t="array" aca="1" ref="CC608" ca="1">BZ608*CELL("contents",$Q608)</f>
        <v>374.18890192920014</v>
      </c>
      <c r="CD608" s="53" cm="1">
        <f t="array" aca="1" ref="CD608" ca="1">CA608*CELL("contents",$Q608)</f>
        <v>198.32011802247609</v>
      </c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>
        <f t="shared" si="1385"/>
        <v>0</v>
      </c>
      <c r="CR608" s="51">
        <f t="shared" si="1386"/>
        <v>0</v>
      </c>
      <c r="CS608" s="66">
        <f t="shared" si="1401"/>
        <v>0</v>
      </c>
      <c r="CT608" s="66">
        <f t="shared" si="1404"/>
        <v>0</v>
      </c>
      <c r="CU608" s="66">
        <f t="shared" si="1405"/>
        <v>0</v>
      </c>
      <c r="CV608" s="66">
        <f t="shared" si="1406"/>
        <v>0</v>
      </c>
      <c r="CW608" s="66">
        <f t="shared" si="1407"/>
        <v>0</v>
      </c>
      <c r="CX608" s="66">
        <f t="shared" si="1408"/>
        <v>0</v>
      </c>
      <c r="CY608" s="66">
        <f t="shared" si="1409"/>
        <v>0</v>
      </c>
      <c r="CZ608" s="66">
        <f t="shared" si="1410"/>
        <v>0</v>
      </c>
      <c r="DA608" s="66">
        <f t="shared" si="1411"/>
        <v>0</v>
      </c>
      <c r="DB608" s="66">
        <f t="shared" si="1412"/>
        <v>0</v>
      </c>
      <c r="DC608" s="66">
        <f t="shared" si="1413"/>
        <v>0</v>
      </c>
      <c r="DD608" s="66">
        <f t="shared" si="1414"/>
        <v>0</v>
      </c>
      <c r="DE608" s="67">
        <f t="shared" si="1387"/>
        <v>0</v>
      </c>
      <c r="DF608" s="67">
        <f t="shared" si="1302"/>
        <v>0</v>
      </c>
      <c r="DG608" s="67">
        <f t="shared" si="1303"/>
        <v>0</v>
      </c>
      <c r="DH608" s="53" cm="1">
        <f t="array" aca="1" ref="DH608" ca="1">DE608*CELL("contents",$Q608)</f>
        <v>0</v>
      </c>
      <c r="DI608" s="53" cm="1">
        <f t="array" aca="1" ref="DI608" ca="1">DF608*CELL("contents",$Q608)</f>
        <v>0</v>
      </c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>
        <f t="shared" si="1388"/>
        <v>0</v>
      </c>
      <c r="DW608" s="51">
        <f t="shared" si="1389"/>
        <v>0</v>
      </c>
      <c r="DX608" s="66">
        <f t="shared" si="1356"/>
        <v>0</v>
      </c>
      <c r="DY608" s="66">
        <f t="shared" si="1357"/>
        <v>0</v>
      </c>
      <c r="DZ608" s="66">
        <f t="shared" si="1358"/>
        <v>0</v>
      </c>
      <c r="EA608" s="66">
        <f t="shared" si="1359"/>
        <v>0</v>
      </c>
      <c r="EB608" s="66">
        <f t="shared" si="1360"/>
        <v>0</v>
      </c>
      <c r="EC608" s="66">
        <f t="shared" si="1361"/>
        <v>0</v>
      </c>
      <c r="ED608" s="66">
        <f t="shared" si="1362"/>
        <v>0</v>
      </c>
      <c r="EE608" s="66">
        <f t="shared" si="1363"/>
        <v>0</v>
      </c>
      <c r="EF608" s="66">
        <f t="shared" si="1364"/>
        <v>0</v>
      </c>
      <c r="EG608" s="66">
        <f t="shared" si="1365"/>
        <v>0</v>
      </c>
      <c r="EH608" s="66">
        <f t="shared" si="1366"/>
        <v>0</v>
      </c>
      <c r="EI608" s="66">
        <f t="shared" si="1367"/>
        <v>0</v>
      </c>
      <c r="EJ608" s="67">
        <f t="shared" si="1390"/>
        <v>0</v>
      </c>
      <c r="EK608" s="67">
        <f t="shared" si="1304"/>
        <v>0</v>
      </c>
      <c r="EL608" s="67">
        <f t="shared" si="1305"/>
        <v>0</v>
      </c>
      <c r="EM608" s="53" cm="1">
        <f t="array" aca="1" ref="EM608" ca="1">EJ608*CELL("contents",$Q608)</f>
        <v>0</v>
      </c>
      <c r="EN608" s="53" cm="1">
        <f t="array" aca="1" ref="EN608" ca="1">EK608*CELL("contents",$Q608)</f>
        <v>0</v>
      </c>
      <c r="EO608" s="68">
        <f t="shared" si="1402"/>
        <v>2862.5450997583812</v>
      </c>
      <c r="EP608" s="2">
        <v>1</v>
      </c>
      <c r="EQ608" s="2">
        <f t="shared" ref="EQ608:ET608" si="1429">EP608*1.0215</f>
        <v>1.0215000000000001</v>
      </c>
      <c r="ER608" s="2">
        <f t="shared" si="1429"/>
        <v>1.0434622500000001</v>
      </c>
      <c r="ES608" s="2">
        <f t="shared" si="1429"/>
        <v>1.0658966883750003</v>
      </c>
      <c r="ET608" s="2">
        <f t="shared" si="1429"/>
        <v>1.0888134671750629</v>
      </c>
      <c r="EU608" s="69">
        <f t="shared" si="1369"/>
        <v>0</v>
      </c>
      <c r="EV608" s="69">
        <f t="shared" si="1309"/>
        <v>1385.8848219600002</v>
      </c>
      <c r="EW608" s="69">
        <f t="shared" si="1370"/>
        <v>0</v>
      </c>
      <c r="EX608" s="69">
        <f t="shared" si="1371"/>
        <v>0</v>
      </c>
      <c r="EY608" s="69">
        <f t="shared" si="1392"/>
        <v>0</v>
      </c>
      <c r="EZ608" s="69">
        <f t="shared" si="1392"/>
        <v>485.05968768600002</v>
      </c>
      <c r="FA608" s="69">
        <f t="shared" si="1392"/>
        <v>0</v>
      </c>
      <c r="FB608" s="69">
        <f t="shared" si="1379"/>
        <v>0</v>
      </c>
      <c r="FC608" t="s">
        <v>1549</v>
      </c>
    </row>
    <row r="609" spans="1:159" ht="25.5" x14ac:dyDescent="0.25">
      <c r="A609" s="2">
        <v>1.4</v>
      </c>
      <c r="B609" s="73" t="s">
        <v>1368</v>
      </c>
      <c r="C609" s="61" t="s">
        <v>147</v>
      </c>
      <c r="D609" s="62" t="s">
        <v>1337</v>
      </c>
      <c r="E609" s="63" t="s">
        <v>1325</v>
      </c>
      <c r="F609" s="2"/>
      <c r="G609" s="61" t="s">
        <v>267</v>
      </c>
      <c r="H609" s="64" t="s">
        <v>267</v>
      </c>
      <c r="I609" s="61"/>
      <c r="J609" s="65" t="s">
        <v>1139</v>
      </c>
      <c r="K609" s="75"/>
      <c r="L609" s="80">
        <v>1</v>
      </c>
      <c r="M609" s="57">
        <v>0</v>
      </c>
      <c r="N609" s="85">
        <v>0.53</v>
      </c>
      <c r="O609" s="64" t="s">
        <v>155</v>
      </c>
      <c r="P609" s="2" t="s">
        <v>356</v>
      </c>
      <c r="Q609" s="200">
        <f>VLOOKUP(P609,Contingencies!$A$2:$D$7,4,FALSE)</f>
        <v>0.35</v>
      </c>
      <c r="R609" s="53">
        <f t="shared" si="1330"/>
        <v>160.64999999999998</v>
      </c>
      <c r="S609" s="67">
        <f t="shared" si="1372"/>
        <v>85.144499999999994</v>
      </c>
      <c r="T609" s="61" t="s">
        <v>1369</v>
      </c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>
        <f t="shared" si="1373"/>
        <v>0</v>
      </c>
      <c r="AH609" s="51">
        <f t="shared" si="1380"/>
        <v>0</v>
      </c>
      <c r="AI609" s="66">
        <f t="shared" si="1332"/>
        <v>0</v>
      </c>
      <c r="AJ609" s="66">
        <f t="shared" si="1333"/>
        <v>0</v>
      </c>
      <c r="AK609" s="66">
        <f t="shared" si="1334"/>
        <v>0</v>
      </c>
      <c r="AL609" s="66">
        <f t="shared" si="1335"/>
        <v>0</v>
      </c>
      <c r="AM609" s="66">
        <f t="shared" si="1336"/>
        <v>0</v>
      </c>
      <c r="AN609" s="66">
        <f t="shared" si="1337"/>
        <v>0</v>
      </c>
      <c r="AO609" s="66">
        <f t="shared" si="1338"/>
        <v>0</v>
      </c>
      <c r="AP609" s="66">
        <f t="shared" si="1339"/>
        <v>0</v>
      </c>
      <c r="AQ609" s="66">
        <f t="shared" si="1340"/>
        <v>0</v>
      </c>
      <c r="AR609" s="66">
        <f t="shared" si="1341"/>
        <v>0</v>
      </c>
      <c r="AS609" s="66">
        <f t="shared" si="1342"/>
        <v>0</v>
      </c>
      <c r="AT609" s="66">
        <f t="shared" si="1343"/>
        <v>0</v>
      </c>
      <c r="AU609" s="67">
        <f t="shared" si="1381"/>
        <v>0</v>
      </c>
      <c r="AV609" s="67">
        <f t="shared" si="1298"/>
        <v>0</v>
      </c>
      <c r="AW609" s="67">
        <f t="shared" si="1299"/>
        <v>0</v>
      </c>
      <c r="AX609" s="53" cm="1">
        <f t="array" aca="1" ref="AX609" ca="1">AU609*CELL("contents",$Q609)</f>
        <v>0</v>
      </c>
      <c r="AY609" s="53" cm="1">
        <f t="array" aca="1" ref="AY609" ca="1">AV609*CELL("contents",$Q609)</f>
        <v>0</v>
      </c>
      <c r="AZ609" s="2"/>
      <c r="BA609" s="2"/>
      <c r="BB609" s="2"/>
      <c r="BC609" s="2"/>
      <c r="BD609" s="2"/>
      <c r="BE609" s="2"/>
      <c r="BF609" s="2"/>
      <c r="BG609" s="2"/>
      <c r="BH609" s="2"/>
      <c r="BI609" s="61">
        <v>300</v>
      </c>
      <c r="BJ609" s="2"/>
      <c r="BK609" s="2"/>
      <c r="BL609" s="2">
        <f t="shared" si="1382"/>
        <v>0</v>
      </c>
      <c r="BM609" s="51">
        <f t="shared" si="1383"/>
        <v>0</v>
      </c>
      <c r="BN609" s="66">
        <f t="shared" si="1344"/>
        <v>0</v>
      </c>
      <c r="BO609" s="66">
        <f t="shared" si="1345"/>
        <v>0</v>
      </c>
      <c r="BP609" s="66">
        <f t="shared" si="1346"/>
        <v>0</v>
      </c>
      <c r="BQ609" s="66">
        <f t="shared" si="1347"/>
        <v>0</v>
      </c>
      <c r="BR609" s="66">
        <f t="shared" si="1348"/>
        <v>0</v>
      </c>
      <c r="BS609" s="66">
        <f t="shared" si="1349"/>
        <v>0</v>
      </c>
      <c r="BT609" s="66">
        <f t="shared" si="1350"/>
        <v>0</v>
      </c>
      <c r="BU609" s="66">
        <f t="shared" si="1351"/>
        <v>0</v>
      </c>
      <c r="BV609" s="66">
        <f t="shared" si="1352"/>
        <v>0</v>
      </c>
      <c r="BW609" s="66">
        <f t="shared" si="1353"/>
        <v>300</v>
      </c>
      <c r="BX609" s="66">
        <f t="shared" si="1354"/>
        <v>0</v>
      </c>
      <c r="BY609" s="66">
        <f t="shared" si="1355"/>
        <v>0</v>
      </c>
      <c r="BZ609" s="67">
        <f t="shared" si="1384"/>
        <v>300</v>
      </c>
      <c r="CA609" s="67">
        <f t="shared" si="1300"/>
        <v>159</v>
      </c>
      <c r="CB609" s="67">
        <f t="shared" si="1301"/>
        <v>459</v>
      </c>
      <c r="CC609" s="53" cm="1">
        <f t="array" aca="1" ref="CC609" ca="1">BZ609*CELL("contents",$Q609)</f>
        <v>105</v>
      </c>
      <c r="CD609" s="53" cm="1">
        <f t="array" aca="1" ref="CD609" ca="1">CA609*CELL("contents",$Q609)</f>
        <v>55.65</v>
      </c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>
        <f t="shared" si="1385"/>
        <v>0</v>
      </c>
      <c r="CR609" s="51">
        <f t="shared" si="1386"/>
        <v>0</v>
      </c>
      <c r="CS609" s="66">
        <f t="shared" si="1401"/>
        <v>0</v>
      </c>
      <c r="CT609" s="66">
        <f t="shared" si="1404"/>
        <v>0</v>
      </c>
      <c r="CU609" s="66">
        <f t="shared" si="1405"/>
        <v>0</v>
      </c>
      <c r="CV609" s="66">
        <f t="shared" si="1406"/>
        <v>0</v>
      </c>
      <c r="CW609" s="66">
        <f t="shared" si="1407"/>
        <v>0</v>
      </c>
      <c r="CX609" s="66">
        <f t="shared" si="1408"/>
        <v>0</v>
      </c>
      <c r="CY609" s="66">
        <f t="shared" si="1409"/>
        <v>0</v>
      </c>
      <c r="CZ609" s="66">
        <f t="shared" si="1410"/>
        <v>0</v>
      </c>
      <c r="DA609" s="66">
        <f t="shared" si="1411"/>
        <v>0</v>
      </c>
      <c r="DB609" s="66">
        <f t="shared" si="1412"/>
        <v>0</v>
      </c>
      <c r="DC609" s="66">
        <f t="shared" si="1413"/>
        <v>0</v>
      </c>
      <c r="DD609" s="66">
        <f t="shared" si="1414"/>
        <v>0</v>
      </c>
      <c r="DE609" s="67">
        <f t="shared" si="1387"/>
        <v>0</v>
      </c>
      <c r="DF609" s="67">
        <f t="shared" si="1302"/>
        <v>0</v>
      </c>
      <c r="DG609" s="67">
        <f t="shared" si="1303"/>
        <v>0</v>
      </c>
      <c r="DH609" s="53" cm="1">
        <f t="array" aca="1" ref="DH609" ca="1">DE609*CELL("contents",$Q609)</f>
        <v>0</v>
      </c>
      <c r="DI609" s="53" cm="1">
        <f t="array" aca="1" ref="DI609" ca="1">DF609*CELL("contents",$Q609)</f>
        <v>0</v>
      </c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>
        <f t="shared" si="1388"/>
        <v>0</v>
      </c>
      <c r="DW609" s="51">
        <f t="shared" si="1389"/>
        <v>0</v>
      </c>
      <c r="DX609" s="66">
        <f t="shared" si="1356"/>
        <v>0</v>
      </c>
      <c r="DY609" s="66">
        <f t="shared" si="1357"/>
        <v>0</v>
      </c>
      <c r="DZ609" s="66">
        <f t="shared" si="1358"/>
        <v>0</v>
      </c>
      <c r="EA609" s="66">
        <f t="shared" si="1359"/>
        <v>0</v>
      </c>
      <c r="EB609" s="66">
        <f t="shared" si="1360"/>
        <v>0</v>
      </c>
      <c r="EC609" s="66">
        <f t="shared" si="1361"/>
        <v>0</v>
      </c>
      <c r="ED609" s="66">
        <f t="shared" si="1362"/>
        <v>0</v>
      </c>
      <c r="EE609" s="66">
        <f t="shared" si="1363"/>
        <v>0</v>
      </c>
      <c r="EF609" s="66">
        <f t="shared" si="1364"/>
        <v>0</v>
      </c>
      <c r="EG609" s="66">
        <f t="shared" si="1365"/>
        <v>0</v>
      </c>
      <c r="EH609" s="66">
        <f t="shared" si="1366"/>
        <v>0</v>
      </c>
      <c r="EI609" s="66">
        <f t="shared" si="1367"/>
        <v>0</v>
      </c>
      <c r="EJ609" s="67">
        <f t="shared" si="1390"/>
        <v>0</v>
      </c>
      <c r="EK609" s="67">
        <f t="shared" si="1304"/>
        <v>0</v>
      </c>
      <c r="EL609" s="67">
        <f t="shared" si="1305"/>
        <v>0</v>
      </c>
      <c r="EM609" s="53" cm="1">
        <f t="array" aca="1" ref="EM609" ca="1">EJ609*CELL("contents",$Q609)</f>
        <v>0</v>
      </c>
      <c r="EN609" s="53" cm="1">
        <f t="array" aca="1" ref="EN609" ca="1">EK609*CELL("contents",$Q609)</f>
        <v>0</v>
      </c>
      <c r="EO609" s="68">
        <f t="shared" si="1402"/>
        <v>459</v>
      </c>
      <c r="EP609" s="2">
        <v>1</v>
      </c>
      <c r="EQ609" s="2">
        <f t="shared" ref="EQ609:ET609" si="1430">EP609*1.0215</f>
        <v>1.0215000000000001</v>
      </c>
      <c r="ER609" s="2">
        <f t="shared" si="1430"/>
        <v>1.0434622500000001</v>
      </c>
      <c r="ES609" s="2">
        <f t="shared" si="1430"/>
        <v>1.0658966883750003</v>
      </c>
      <c r="ET609" s="2">
        <f t="shared" si="1430"/>
        <v>1.0888134671750629</v>
      </c>
      <c r="EU609" s="69">
        <f t="shared" si="1369"/>
        <v>0</v>
      </c>
      <c r="EV609" s="69">
        <f t="shared" si="1309"/>
        <v>0</v>
      </c>
      <c r="EW609" s="69">
        <f t="shared" si="1370"/>
        <v>0</v>
      </c>
      <c r="EX609" s="69">
        <f t="shared" si="1371"/>
        <v>0</v>
      </c>
      <c r="EY609" s="69">
        <f t="shared" si="1392"/>
        <v>0</v>
      </c>
      <c r="EZ609" s="69">
        <f t="shared" si="1392"/>
        <v>0</v>
      </c>
      <c r="FA609" s="69">
        <f t="shared" si="1392"/>
        <v>0</v>
      </c>
      <c r="FB609" s="69">
        <f t="shared" si="1379"/>
        <v>0</v>
      </c>
      <c r="FC609" t="s">
        <v>1549</v>
      </c>
    </row>
    <row r="610" spans="1:159" x14ac:dyDescent="0.25">
      <c r="A610" s="2">
        <v>1.4</v>
      </c>
      <c r="B610" s="73" t="s">
        <v>1370</v>
      </c>
      <c r="C610" s="61" t="s">
        <v>147</v>
      </c>
      <c r="D610" s="62" t="s">
        <v>1371</v>
      </c>
      <c r="E610" s="63" t="s">
        <v>1372</v>
      </c>
      <c r="F610" s="2"/>
      <c r="G610" s="61" t="s">
        <v>267</v>
      </c>
      <c r="H610" s="64" t="s">
        <v>267</v>
      </c>
      <c r="I610" s="61"/>
      <c r="J610" s="65" t="s">
        <v>1276</v>
      </c>
      <c r="K610" s="75"/>
      <c r="L610" s="80">
        <v>1</v>
      </c>
      <c r="M610" s="57">
        <v>0</v>
      </c>
      <c r="N610" s="85">
        <v>0.53</v>
      </c>
      <c r="O610" s="64" t="s">
        <v>155</v>
      </c>
      <c r="P610" s="2" t="s">
        <v>156</v>
      </c>
      <c r="Q610" s="200">
        <f>VLOOKUP(P610,Contingencies!$A$2:$D$7,4,FALSE)</f>
        <v>0.09</v>
      </c>
      <c r="R610" s="53">
        <f t="shared" si="1330"/>
        <v>154.91249999999999</v>
      </c>
      <c r="S610" s="67">
        <f t="shared" si="1372"/>
        <v>82.103625000000008</v>
      </c>
      <c r="T610" s="61"/>
      <c r="U610" s="61"/>
      <c r="V610" s="61">
        <v>125</v>
      </c>
      <c r="W610" s="61"/>
      <c r="X610" s="61"/>
      <c r="Y610" s="61">
        <v>125</v>
      </c>
      <c r="Z610" s="61"/>
      <c r="AA610" s="61"/>
      <c r="AB610" s="61">
        <v>125</v>
      </c>
      <c r="AC610" s="61"/>
      <c r="AD610" s="61"/>
      <c r="AE610" s="61">
        <v>125</v>
      </c>
      <c r="AF610" s="61"/>
      <c r="AG610" s="2">
        <f t="shared" si="1373"/>
        <v>0</v>
      </c>
      <c r="AH610" s="51">
        <f t="shared" si="1380"/>
        <v>0</v>
      </c>
      <c r="AI610" s="66">
        <f t="shared" si="1332"/>
        <v>0</v>
      </c>
      <c r="AJ610" s="66">
        <f t="shared" si="1333"/>
        <v>125</v>
      </c>
      <c r="AK610" s="66">
        <f t="shared" si="1334"/>
        <v>0</v>
      </c>
      <c r="AL610" s="66">
        <f t="shared" si="1335"/>
        <v>0</v>
      </c>
      <c r="AM610" s="66">
        <f t="shared" si="1336"/>
        <v>125</v>
      </c>
      <c r="AN610" s="66">
        <f t="shared" si="1337"/>
        <v>0</v>
      </c>
      <c r="AO610" s="66">
        <f t="shared" si="1338"/>
        <v>0</v>
      </c>
      <c r="AP610" s="66">
        <f t="shared" si="1339"/>
        <v>125</v>
      </c>
      <c r="AQ610" s="66">
        <f t="shared" si="1340"/>
        <v>0</v>
      </c>
      <c r="AR610" s="66">
        <f t="shared" si="1341"/>
        <v>0</v>
      </c>
      <c r="AS610" s="66">
        <f t="shared" si="1342"/>
        <v>125</v>
      </c>
      <c r="AT610" s="66">
        <f t="shared" si="1343"/>
        <v>0</v>
      </c>
      <c r="AU610" s="67">
        <f t="shared" si="1381"/>
        <v>500</v>
      </c>
      <c r="AV610" s="67">
        <f t="shared" si="1298"/>
        <v>265</v>
      </c>
      <c r="AW610" s="67">
        <f t="shared" si="1299"/>
        <v>765</v>
      </c>
      <c r="AX610" s="53" cm="1">
        <f t="array" aca="1" ref="AX610" ca="1">AU610*CELL("contents",$Q610)</f>
        <v>45</v>
      </c>
      <c r="AY610" s="53" cm="1">
        <f t="array" aca="1" ref="AY610" ca="1">AV610*CELL("contents",$Q610)</f>
        <v>23.849999999999998</v>
      </c>
      <c r="AZ610" s="61"/>
      <c r="BA610" s="61">
        <v>125</v>
      </c>
      <c r="BB610" s="61"/>
      <c r="BC610" s="61"/>
      <c r="BD610" s="61">
        <v>125</v>
      </c>
      <c r="BE610" s="61"/>
      <c r="BF610" s="61"/>
      <c r="BG610" s="61">
        <v>125</v>
      </c>
      <c r="BH610" s="61"/>
      <c r="BI610" s="61"/>
      <c r="BJ610" s="61">
        <v>125</v>
      </c>
      <c r="BK610" s="61"/>
      <c r="BL610" s="2">
        <f t="shared" si="1382"/>
        <v>0</v>
      </c>
      <c r="BM610" s="51">
        <f t="shared" si="1383"/>
        <v>0</v>
      </c>
      <c r="BN610" s="66">
        <f t="shared" si="1344"/>
        <v>0</v>
      </c>
      <c r="BO610" s="66">
        <f t="shared" si="1345"/>
        <v>125</v>
      </c>
      <c r="BP610" s="66">
        <f t="shared" si="1346"/>
        <v>0</v>
      </c>
      <c r="BQ610" s="66">
        <f t="shared" si="1347"/>
        <v>0</v>
      </c>
      <c r="BR610" s="66">
        <f t="shared" si="1348"/>
        <v>125</v>
      </c>
      <c r="BS610" s="66">
        <f t="shared" si="1349"/>
        <v>0</v>
      </c>
      <c r="BT610" s="66">
        <f t="shared" si="1350"/>
        <v>0</v>
      </c>
      <c r="BU610" s="66">
        <f t="shared" si="1351"/>
        <v>125</v>
      </c>
      <c r="BV610" s="66">
        <f t="shared" si="1352"/>
        <v>0</v>
      </c>
      <c r="BW610" s="66">
        <f t="shared" si="1353"/>
        <v>0</v>
      </c>
      <c r="BX610" s="66">
        <f t="shared" si="1354"/>
        <v>125</v>
      </c>
      <c r="BY610" s="66">
        <f t="shared" si="1355"/>
        <v>0</v>
      </c>
      <c r="BZ610" s="67">
        <f t="shared" si="1384"/>
        <v>500</v>
      </c>
      <c r="CA610" s="67">
        <f t="shared" si="1300"/>
        <v>265</v>
      </c>
      <c r="CB610" s="67">
        <f t="shared" si="1301"/>
        <v>765</v>
      </c>
      <c r="CC610" s="53" cm="1">
        <f t="array" aca="1" ref="CC610" ca="1">BZ610*CELL("contents",$Q610)</f>
        <v>45</v>
      </c>
      <c r="CD610" s="53" cm="1">
        <f t="array" aca="1" ref="CD610" ca="1">CA610*CELL("contents",$Q610)</f>
        <v>23.849999999999998</v>
      </c>
      <c r="CE610" s="61"/>
      <c r="CF610" s="61">
        <v>125</v>
      </c>
      <c r="CG610" s="61"/>
      <c r="CH610" s="61"/>
      <c r="CI610" s="61"/>
      <c r="CJ610" s="2"/>
      <c r="CK610" s="2"/>
      <c r="CL610" s="2"/>
      <c r="CM610" s="2"/>
      <c r="CN610" s="2"/>
      <c r="CO610" s="2"/>
      <c r="CP610" s="2"/>
      <c r="CQ610" s="2">
        <f t="shared" si="1385"/>
        <v>0</v>
      </c>
      <c r="CR610" s="51">
        <f t="shared" si="1386"/>
        <v>0</v>
      </c>
      <c r="CS610" s="66">
        <f t="shared" si="1401"/>
        <v>0</v>
      </c>
      <c r="CT610" s="66">
        <f t="shared" si="1404"/>
        <v>125</v>
      </c>
      <c r="CU610" s="66">
        <f t="shared" si="1405"/>
        <v>0</v>
      </c>
      <c r="CV610" s="66">
        <f t="shared" si="1406"/>
        <v>0</v>
      </c>
      <c r="CW610" s="66">
        <f t="shared" si="1407"/>
        <v>0</v>
      </c>
      <c r="CX610" s="66">
        <f t="shared" si="1408"/>
        <v>0</v>
      </c>
      <c r="CY610" s="66">
        <f t="shared" si="1409"/>
        <v>0</v>
      </c>
      <c r="CZ610" s="66">
        <f t="shared" si="1410"/>
        <v>0</v>
      </c>
      <c r="DA610" s="66">
        <f t="shared" si="1411"/>
        <v>0</v>
      </c>
      <c r="DB610" s="66">
        <f t="shared" si="1412"/>
        <v>0</v>
      </c>
      <c r="DC610" s="66">
        <f t="shared" si="1413"/>
        <v>0</v>
      </c>
      <c r="DD610" s="66">
        <f t="shared" si="1414"/>
        <v>0</v>
      </c>
      <c r="DE610" s="67">
        <f t="shared" si="1387"/>
        <v>125</v>
      </c>
      <c r="DF610" s="67">
        <f t="shared" si="1302"/>
        <v>66.25</v>
      </c>
      <c r="DG610" s="67">
        <f t="shared" si="1303"/>
        <v>191.25</v>
      </c>
      <c r="DH610" s="53" cm="1">
        <f t="array" aca="1" ref="DH610" ca="1">DE610*CELL("contents",$Q610)</f>
        <v>11.25</v>
      </c>
      <c r="DI610" s="53" cm="1">
        <f t="array" aca="1" ref="DI610" ca="1">DF610*CELL("contents",$Q610)</f>
        <v>5.9624999999999995</v>
      </c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>
        <f t="shared" si="1388"/>
        <v>0</v>
      </c>
      <c r="DW610" s="51">
        <f t="shared" si="1389"/>
        <v>0</v>
      </c>
      <c r="DX610" s="66">
        <f t="shared" si="1356"/>
        <v>0</v>
      </c>
      <c r="DY610" s="66">
        <f t="shared" si="1357"/>
        <v>0</v>
      </c>
      <c r="DZ610" s="66">
        <f t="shared" si="1358"/>
        <v>0</v>
      </c>
      <c r="EA610" s="66">
        <f t="shared" si="1359"/>
        <v>0</v>
      </c>
      <c r="EB610" s="66">
        <f t="shared" si="1360"/>
        <v>0</v>
      </c>
      <c r="EC610" s="66">
        <f t="shared" si="1361"/>
        <v>0</v>
      </c>
      <c r="ED610" s="66">
        <f t="shared" si="1362"/>
        <v>0</v>
      </c>
      <c r="EE610" s="66">
        <f t="shared" si="1363"/>
        <v>0</v>
      </c>
      <c r="EF610" s="66">
        <f t="shared" si="1364"/>
        <v>0</v>
      </c>
      <c r="EG610" s="66">
        <f t="shared" si="1365"/>
        <v>0</v>
      </c>
      <c r="EH610" s="66">
        <f t="shared" si="1366"/>
        <v>0</v>
      </c>
      <c r="EI610" s="66">
        <f t="shared" si="1367"/>
        <v>0</v>
      </c>
      <c r="EJ610" s="67">
        <f t="shared" si="1390"/>
        <v>0</v>
      </c>
      <c r="EK610" s="67">
        <f t="shared" si="1304"/>
        <v>0</v>
      </c>
      <c r="EL610" s="67">
        <f t="shared" si="1305"/>
        <v>0</v>
      </c>
      <c r="EM610" s="53" cm="1">
        <f t="array" aca="1" ref="EM610" ca="1">EJ610*CELL("contents",$Q610)</f>
        <v>0</v>
      </c>
      <c r="EN610" s="53" cm="1">
        <f t="array" aca="1" ref="EN610" ca="1">EK610*CELL("contents",$Q610)</f>
        <v>0</v>
      </c>
      <c r="EO610" s="68">
        <f t="shared" si="1402"/>
        <v>1721.25</v>
      </c>
      <c r="EP610" s="2">
        <v>1</v>
      </c>
      <c r="EQ610" s="2">
        <f t="shared" ref="EQ610:ET610" si="1431">EP610*1.0215</f>
        <v>1.0215000000000001</v>
      </c>
      <c r="ER610" s="2">
        <f t="shared" si="1431"/>
        <v>1.0434622500000001</v>
      </c>
      <c r="ES610" s="2">
        <f t="shared" si="1431"/>
        <v>1.0658966883750003</v>
      </c>
      <c r="ET610" s="2">
        <f t="shared" si="1431"/>
        <v>1.0888134671750629</v>
      </c>
      <c r="EU610" s="69">
        <f t="shared" si="1369"/>
        <v>0</v>
      </c>
      <c r="EV610" s="69">
        <f t="shared" si="1309"/>
        <v>0</v>
      </c>
      <c r="EW610" s="69">
        <f t="shared" si="1370"/>
        <v>0</v>
      </c>
      <c r="EX610" s="69">
        <f t="shared" si="1371"/>
        <v>0</v>
      </c>
      <c r="EY610" s="69">
        <f t="shared" si="1392"/>
        <v>0</v>
      </c>
      <c r="EZ610" s="69">
        <f t="shared" si="1392"/>
        <v>0</v>
      </c>
      <c r="FA610" s="69">
        <f t="shared" si="1392"/>
        <v>0</v>
      </c>
      <c r="FB610" s="69">
        <f t="shared" si="1379"/>
        <v>0</v>
      </c>
      <c r="FC610" t="s">
        <v>1549</v>
      </c>
    </row>
    <row r="611" spans="1:159" x14ac:dyDescent="0.25">
      <c r="A611" s="2">
        <v>1.4</v>
      </c>
      <c r="B611" s="73" t="s">
        <v>1373</v>
      </c>
      <c r="C611" s="61" t="s">
        <v>147</v>
      </c>
      <c r="D611" s="62" t="s">
        <v>1331</v>
      </c>
      <c r="E611" s="63" t="s">
        <v>1331</v>
      </c>
      <c r="F611" s="2" t="s">
        <v>1315</v>
      </c>
      <c r="G611" s="61" t="s">
        <v>151</v>
      </c>
      <c r="H611" s="64" t="s">
        <v>152</v>
      </c>
      <c r="I611" s="61" t="s">
        <v>1175</v>
      </c>
      <c r="J611" s="65" t="s">
        <v>1139</v>
      </c>
      <c r="K611" s="75">
        <v>55.34</v>
      </c>
      <c r="L611" s="79">
        <v>66</v>
      </c>
      <c r="M611" s="57">
        <v>0.35</v>
      </c>
      <c r="N611" s="85">
        <v>0.53</v>
      </c>
      <c r="O611" s="64" t="s">
        <v>155</v>
      </c>
      <c r="P611" s="2" t="s">
        <v>156</v>
      </c>
      <c r="Q611" s="200">
        <f>VLOOKUP(P611,Contingencies!$A$2:$D$7,4,FALSE)</f>
        <v>0.09</v>
      </c>
      <c r="R611" s="53">
        <f t="shared" si="1330"/>
        <v>588.48210567720002</v>
      </c>
      <c r="S611" s="67">
        <f t="shared" si="1372"/>
        <v>311.89551600891605</v>
      </c>
      <c r="T611" s="61"/>
      <c r="U611" s="2"/>
      <c r="V611" s="61">
        <v>8</v>
      </c>
      <c r="W611" s="61">
        <v>8</v>
      </c>
      <c r="X611" s="61">
        <v>8</v>
      </c>
      <c r="Y611" s="61">
        <v>8</v>
      </c>
      <c r="Z611" s="61">
        <v>8</v>
      </c>
      <c r="AA611" s="61">
        <v>8</v>
      </c>
      <c r="AB611" s="61">
        <v>8</v>
      </c>
      <c r="AC611" s="2"/>
      <c r="AD611" s="2"/>
      <c r="AE611" s="2"/>
      <c r="AF611" s="2"/>
      <c r="AG611" s="2">
        <f t="shared" si="1373"/>
        <v>56</v>
      </c>
      <c r="AH611" s="51">
        <f t="shared" si="1380"/>
        <v>0.37333333333333329</v>
      </c>
      <c r="AI611" s="66">
        <f t="shared" si="1332"/>
        <v>0</v>
      </c>
      <c r="AJ611" s="66">
        <f t="shared" si="1333"/>
        <v>610.52194800000007</v>
      </c>
      <c r="AK611" s="66">
        <f t="shared" si="1334"/>
        <v>610.52194800000007</v>
      </c>
      <c r="AL611" s="66">
        <f t="shared" si="1335"/>
        <v>610.52194800000007</v>
      </c>
      <c r="AM611" s="66">
        <f t="shared" si="1336"/>
        <v>610.52194800000007</v>
      </c>
      <c r="AN611" s="66">
        <f t="shared" si="1337"/>
        <v>610.52194800000007</v>
      </c>
      <c r="AO611" s="66">
        <f t="shared" si="1338"/>
        <v>610.52194800000007</v>
      </c>
      <c r="AP611" s="66">
        <f t="shared" si="1339"/>
        <v>610.52194800000007</v>
      </c>
      <c r="AQ611" s="66">
        <f t="shared" si="1340"/>
        <v>0</v>
      </c>
      <c r="AR611" s="66">
        <f t="shared" si="1341"/>
        <v>0</v>
      </c>
      <c r="AS611" s="66">
        <f t="shared" si="1342"/>
        <v>0</v>
      </c>
      <c r="AT611" s="66">
        <f t="shared" si="1343"/>
        <v>0</v>
      </c>
      <c r="AU611" s="67">
        <f t="shared" si="1381"/>
        <v>4273.6536360000009</v>
      </c>
      <c r="AV611" s="67">
        <f t="shared" si="1298"/>
        <v>2265.0364270800005</v>
      </c>
      <c r="AW611" s="67">
        <f t="shared" si="1299"/>
        <v>6538.690063080001</v>
      </c>
      <c r="AX611" s="53" cm="1">
        <f t="array" aca="1" ref="AX611" ca="1">AU611*CELL("contents",$Q611)</f>
        <v>384.62882724000008</v>
      </c>
      <c r="AY611" s="53" cm="1">
        <f t="array" aca="1" ref="AY611" ca="1">AV611*CELL("contents",$Q611)</f>
        <v>203.85327843720003</v>
      </c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>
        <f t="shared" si="1382"/>
        <v>0</v>
      </c>
      <c r="BM611" s="51">
        <f t="shared" si="1383"/>
        <v>0</v>
      </c>
      <c r="BN611" s="66">
        <f t="shared" si="1344"/>
        <v>0</v>
      </c>
      <c r="BO611" s="66">
        <f t="shared" si="1345"/>
        <v>0</v>
      </c>
      <c r="BP611" s="66">
        <f t="shared" si="1346"/>
        <v>0</v>
      </c>
      <c r="BQ611" s="66">
        <f t="shared" si="1347"/>
        <v>0</v>
      </c>
      <c r="BR611" s="66">
        <f t="shared" si="1348"/>
        <v>0</v>
      </c>
      <c r="BS611" s="66">
        <f t="shared" si="1349"/>
        <v>0</v>
      </c>
      <c r="BT611" s="66">
        <f t="shared" si="1350"/>
        <v>0</v>
      </c>
      <c r="BU611" s="66">
        <f t="shared" si="1351"/>
        <v>0</v>
      </c>
      <c r="BV611" s="66">
        <f t="shared" si="1352"/>
        <v>0</v>
      </c>
      <c r="BW611" s="66">
        <f t="shared" si="1353"/>
        <v>0</v>
      </c>
      <c r="BX611" s="66">
        <f t="shared" si="1354"/>
        <v>0</v>
      </c>
      <c r="BY611" s="66">
        <f t="shared" si="1355"/>
        <v>0</v>
      </c>
      <c r="BZ611" s="67">
        <f t="shared" si="1384"/>
        <v>0</v>
      </c>
      <c r="CA611" s="67">
        <f t="shared" si="1300"/>
        <v>0</v>
      </c>
      <c r="CB611" s="67">
        <f t="shared" si="1301"/>
        <v>0</v>
      </c>
      <c r="CC611" s="53" cm="1">
        <f t="array" aca="1" ref="CC611" ca="1">BZ611*CELL("contents",$Q611)</f>
        <v>0</v>
      </c>
      <c r="CD611" s="53" cm="1">
        <f t="array" aca="1" ref="CD611" ca="1">CA611*CELL("contents",$Q611)</f>
        <v>0</v>
      </c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>
        <f t="shared" si="1385"/>
        <v>0</v>
      </c>
      <c r="CR611" s="51">
        <f t="shared" si="1386"/>
        <v>0</v>
      </c>
      <c r="CS611" s="66">
        <f t="shared" si="1401"/>
        <v>0</v>
      </c>
      <c r="CT611" s="66">
        <f t="shared" si="1404"/>
        <v>0</v>
      </c>
      <c r="CU611" s="66">
        <f t="shared" si="1405"/>
        <v>0</v>
      </c>
      <c r="CV611" s="66">
        <f t="shared" si="1406"/>
        <v>0</v>
      </c>
      <c r="CW611" s="66">
        <f t="shared" si="1407"/>
        <v>0</v>
      </c>
      <c r="CX611" s="66">
        <f t="shared" si="1408"/>
        <v>0</v>
      </c>
      <c r="CY611" s="66">
        <f t="shared" si="1409"/>
        <v>0</v>
      </c>
      <c r="CZ611" s="66">
        <f t="shared" si="1410"/>
        <v>0</v>
      </c>
      <c r="DA611" s="66">
        <f t="shared" si="1411"/>
        <v>0</v>
      </c>
      <c r="DB611" s="66">
        <f t="shared" si="1412"/>
        <v>0</v>
      </c>
      <c r="DC611" s="66">
        <f t="shared" si="1413"/>
        <v>0</v>
      </c>
      <c r="DD611" s="66">
        <f t="shared" si="1414"/>
        <v>0</v>
      </c>
      <c r="DE611" s="67">
        <f t="shared" si="1387"/>
        <v>0</v>
      </c>
      <c r="DF611" s="67">
        <f t="shared" si="1302"/>
        <v>0</v>
      </c>
      <c r="DG611" s="67">
        <f t="shared" si="1303"/>
        <v>0</v>
      </c>
      <c r="DH611" s="53" cm="1">
        <f t="array" aca="1" ref="DH611" ca="1">DE611*CELL("contents",$Q611)</f>
        <v>0</v>
      </c>
      <c r="DI611" s="53" cm="1">
        <f t="array" aca="1" ref="DI611" ca="1">DF611*CELL("contents",$Q611)</f>
        <v>0</v>
      </c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>
        <f t="shared" si="1388"/>
        <v>0</v>
      </c>
      <c r="DW611" s="51">
        <f t="shared" si="1389"/>
        <v>0</v>
      </c>
      <c r="DX611" s="66">
        <f t="shared" si="1356"/>
        <v>0</v>
      </c>
      <c r="DY611" s="66">
        <f t="shared" si="1357"/>
        <v>0</v>
      </c>
      <c r="DZ611" s="66">
        <f t="shared" si="1358"/>
        <v>0</v>
      </c>
      <c r="EA611" s="66">
        <f t="shared" si="1359"/>
        <v>0</v>
      </c>
      <c r="EB611" s="66">
        <f t="shared" si="1360"/>
        <v>0</v>
      </c>
      <c r="EC611" s="66">
        <f t="shared" si="1361"/>
        <v>0</v>
      </c>
      <c r="ED611" s="66">
        <f t="shared" si="1362"/>
        <v>0</v>
      </c>
      <c r="EE611" s="66">
        <f t="shared" si="1363"/>
        <v>0</v>
      </c>
      <c r="EF611" s="66">
        <f t="shared" si="1364"/>
        <v>0</v>
      </c>
      <c r="EG611" s="66">
        <f t="shared" si="1365"/>
        <v>0</v>
      </c>
      <c r="EH611" s="66">
        <f t="shared" si="1366"/>
        <v>0</v>
      </c>
      <c r="EI611" s="66">
        <f t="shared" si="1367"/>
        <v>0</v>
      </c>
      <c r="EJ611" s="67">
        <f t="shared" si="1390"/>
        <v>0</v>
      </c>
      <c r="EK611" s="67">
        <f t="shared" si="1304"/>
        <v>0</v>
      </c>
      <c r="EL611" s="67">
        <f t="shared" si="1305"/>
        <v>0</v>
      </c>
      <c r="EM611" s="53" cm="1">
        <f t="array" aca="1" ref="EM611" ca="1">EJ611*CELL("contents",$Q611)</f>
        <v>0</v>
      </c>
      <c r="EN611" s="53" cm="1">
        <f t="array" aca="1" ref="EN611" ca="1">EK611*CELL("contents",$Q611)</f>
        <v>0</v>
      </c>
      <c r="EO611" s="68">
        <f t="shared" si="1402"/>
        <v>6538.690063080001</v>
      </c>
      <c r="EP611" s="2">
        <v>1</v>
      </c>
      <c r="EQ611" s="2">
        <f t="shared" ref="EQ611:ET611" si="1432">EP611*1.0215</f>
        <v>1.0215000000000001</v>
      </c>
      <c r="ER611" s="2">
        <f t="shared" si="1432"/>
        <v>1.0434622500000001</v>
      </c>
      <c r="ES611" s="2">
        <f t="shared" si="1432"/>
        <v>1.0658966883750003</v>
      </c>
      <c r="ET611" s="2">
        <f t="shared" si="1432"/>
        <v>1.0888134671750629</v>
      </c>
      <c r="EU611" s="69">
        <f t="shared" si="1369"/>
        <v>3165.6693600000003</v>
      </c>
      <c r="EV611" s="69">
        <f t="shared" si="1309"/>
        <v>0</v>
      </c>
      <c r="EW611" s="69">
        <f t="shared" si="1370"/>
        <v>0</v>
      </c>
      <c r="EX611" s="69">
        <f t="shared" si="1371"/>
        <v>0</v>
      </c>
      <c r="EY611" s="69">
        <f t="shared" si="1392"/>
        <v>1107.9842760000001</v>
      </c>
      <c r="EZ611" s="69">
        <f t="shared" si="1392"/>
        <v>0</v>
      </c>
      <c r="FA611" s="69">
        <f t="shared" si="1392"/>
        <v>0</v>
      </c>
      <c r="FB611" s="69">
        <f t="shared" si="1379"/>
        <v>0</v>
      </c>
      <c r="FC611" t="s">
        <v>1549</v>
      </c>
    </row>
    <row r="612" spans="1:159" x14ac:dyDescent="0.25">
      <c r="A612" s="2">
        <v>1.4</v>
      </c>
      <c r="B612" s="73" t="s">
        <v>1373</v>
      </c>
      <c r="C612" s="61" t="s">
        <v>147</v>
      </c>
      <c r="D612" s="62" t="s">
        <v>1331</v>
      </c>
      <c r="E612" s="63" t="s">
        <v>1374</v>
      </c>
      <c r="F612" s="2"/>
      <c r="G612" s="61" t="s">
        <v>347</v>
      </c>
      <c r="H612" s="64" t="s">
        <v>347</v>
      </c>
      <c r="I612" s="61"/>
      <c r="J612" s="61" t="s">
        <v>268</v>
      </c>
      <c r="K612" s="75"/>
      <c r="L612" s="80">
        <v>1</v>
      </c>
      <c r="M612" s="57">
        <v>0</v>
      </c>
      <c r="N612" s="85">
        <v>0.53</v>
      </c>
      <c r="O612" s="64" t="s">
        <v>155</v>
      </c>
      <c r="P612" s="2" t="s">
        <v>173</v>
      </c>
      <c r="Q612" s="200">
        <f>VLOOKUP(P612,Contingencies!$A$2:$D$7,4,FALSE)</f>
        <v>0.125</v>
      </c>
      <c r="R612" s="53">
        <f t="shared" si="1330"/>
        <v>249.375</v>
      </c>
      <c r="S612" s="67">
        <f t="shared" si="1372"/>
        <v>0</v>
      </c>
      <c r="T612" s="61"/>
      <c r="U612" s="2"/>
      <c r="V612" s="61"/>
      <c r="W612" s="61"/>
      <c r="X612" s="61"/>
      <c r="Y612" s="61"/>
      <c r="Z612" s="61"/>
      <c r="AA612" s="61"/>
      <c r="AB612" s="61">
        <v>1995</v>
      </c>
      <c r="AC612" s="2"/>
      <c r="AD612" s="2"/>
      <c r="AE612" s="2"/>
      <c r="AF612" s="2"/>
      <c r="AG612" s="2">
        <f t="shared" si="1373"/>
        <v>0</v>
      </c>
      <c r="AH612" s="51">
        <f t="shared" si="1380"/>
        <v>0</v>
      </c>
      <c r="AI612" s="66">
        <f t="shared" si="1332"/>
        <v>0</v>
      </c>
      <c r="AJ612" s="66">
        <f t="shared" si="1333"/>
        <v>0</v>
      </c>
      <c r="AK612" s="66">
        <f t="shared" si="1334"/>
        <v>0</v>
      </c>
      <c r="AL612" s="66">
        <f t="shared" si="1335"/>
        <v>0</v>
      </c>
      <c r="AM612" s="66">
        <f t="shared" si="1336"/>
        <v>0</v>
      </c>
      <c r="AN612" s="66">
        <f t="shared" si="1337"/>
        <v>0</v>
      </c>
      <c r="AO612" s="66">
        <f t="shared" si="1338"/>
        <v>0</v>
      </c>
      <c r="AP612" s="66">
        <f t="shared" si="1339"/>
        <v>1995</v>
      </c>
      <c r="AQ612" s="66">
        <f t="shared" si="1340"/>
        <v>0</v>
      </c>
      <c r="AR612" s="66">
        <f t="shared" si="1341"/>
        <v>0</v>
      </c>
      <c r="AS612" s="66">
        <f t="shared" si="1342"/>
        <v>0</v>
      </c>
      <c r="AT612" s="66">
        <f t="shared" si="1343"/>
        <v>0</v>
      </c>
      <c r="AU612" s="67">
        <f t="shared" si="1381"/>
        <v>1995</v>
      </c>
      <c r="AV612" s="67">
        <f t="shared" si="1298"/>
        <v>0</v>
      </c>
      <c r="AW612" s="67">
        <f t="shared" si="1299"/>
        <v>1995</v>
      </c>
      <c r="AX612" s="53" cm="1">
        <f t="array" aca="1" ref="AX612" ca="1">AU612*CELL("contents",$Q612)</f>
        <v>249.375</v>
      </c>
      <c r="AY612" s="53" cm="1">
        <f t="array" aca="1" ref="AY612" ca="1">AV612*CELL("contents",$Q612)</f>
        <v>0</v>
      </c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>
        <f t="shared" si="1382"/>
        <v>0</v>
      </c>
      <c r="BM612" s="51">
        <f t="shared" si="1383"/>
        <v>0</v>
      </c>
      <c r="BN612" s="66">
        <f t="shared" si="1344"/>
        <v>0</v>
      </c>
      <c r="BO612" s="66">
        <f t="shared" si="1345"/>
        <v>0</v>
      </c>
      <c r="BP612" s="66">
        <f t="shared" si="1346"/>
        <v>0</v>
      </c>
      <c r="BQ612" s="66">
        <f t="shared" si="1347"/>
        <v>0</v>
      </c>
      <c r="BR612" s="66">
        <f t="shared" si="1348"/>
        <v>0</v>
      </c>
      <c r="BS612" s="66">
        <f t="shared" si="1349"/>
        <v>0</v>
      </c>
      <c r="BT612" s="66">
        <f t="shared" si="1350"/>
        <v>0</v>
      </c>
      <c r="BU612" s="66">
        <f t="shared" si="1351"/>
        <v>0</v>
      </c>
      <c r="BV612" s="66">
        <f t="shared" si="1352"/>
        <v>0</v>
      </c>
      <c r="BW612" s="66">
        <f t="shared" si="1353"/>
        <v>0</v>
      </c>
      <c r="BX612" s="66">
        <f t="shared" si="1354"/>
        <v>0</v>
      </c>
      <c r="BY612" s="66">
        <f t="shared" si="1355"/>
        <v>0</v>
      </c>
      <c r="BZ612" s="67">
        <f t="shared" si="1384"/>
        <v>0</v>
      </c>
      <c r="CA612" s="67">
        <f t="shared" si="1300"/>
        <v>0</v>
      </c>
      <c r="CB612" s="67">
        <f t="shared" si="1301"/>
        <v>0</v>
      </c>
      <c r="CC612" s="53" cm="1">
        <f t="array" aca="1" ref="CC612" ca="1">BZ612*CELL("contents",$Q612)</f>
        <v>0</v>
      </c>
      <c r="CD612" s="53" cm="1">
        <f t="array" aca="1" ref="CD612" ca="1">CA612*CELL("contents",$Q612)</f>
        <v>0</v>
      </c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>
        <f t="shared" si="1385"/>
        <v>0</v>
      </c>
      <c r="CR612" s="51">
        <f t="shared" si="1386"/>
        <v>0</v>
      </c>
      <c r="CS612" s="66">
        <f t="shared" si="1401"/>
        <v>0</v>
      </c>
      <c r="CT612" s="66">
        <f t="shared" si="1404"/>
        <v>0</v>
      </c>
      <c r="CU612" s="66">
        <f t="shared" si="1405"/>
        <v>0</v>
      </c>
      <c r="CV612" s="66">
        <f t="shared" si="1406"/>
        <v>0</v>
      </c>
      <c r="CW612" s="66">
        <f t="shared" si="1407"/>
        <v>0</v>
      </c>
      <c r="CX612" s="66">
        <f t="shared" si="1408"/>
        <v>0</v>
      </c>
      <c r="CY612" s="66">
        <f t="shared" si="1409"/>
        <v>0</v>
      </c>
      <c r="CZ612" s="66">
        <f t="shared" si="1410"/>
        <v>0</v>
      </c>
      <c r="DA612" s="66">
        <f t="shared" si="1411"/>
        <v>0</v>
      </c>
      <c r="DB612" s="66">
        <f t="shared" si="1412"/>
        <v>0</v>
      </c>
      <c r="DC612" s="66">
        <f t="shared" si="1413"/>
        <v>0</v>
      </c>
      <c r="DD612" s="66">
        <f t="shared" si="1414"/>
        <v>0</v>
      </c>
      <c r="DE612" s="67">
        <f t="shared" si="1387"/>
        <v>0</v>
      </c>
      <c r="DF612" s="67">
        <f t="shared" si="1302"/>
        <v>0</v>
      </c>
      <c r="DG612" s="67">
        <f t="shared" si="1303"/>
        <v>0</v>
      </c>
      <c r="DH612" s="53" cm="1">
        <f t="array" aca="1" ref="DH612" ca="1">DE612*CELL("contents",$Q612)</f>
        <v>0</v>
      </c>
      <c r="DI612" s="53" cm="1">
        <f t="array" aca="1" ref="DI612" ca="1">DF612*CELL("contents",$Q612)</f>
        <v>0</v>
      </c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>
        <f t="shared" si="1388"/>
        <v>0</v>
      </c>
      <c r="DW612" s="51">
        <f t="shared" si="1389"/>
        <v>0</v>
      </c>
      <c r="DX612" s="66">
        <f t="shared" si="1356"/>
        <v>0</v>
      </c>
      <c r="DY612" s="66">
        <f t="shared" si="1357"/>
        <v>0</v>
      </c>
      <c r="DZ612" s="66">
        <f t="shared" si="1358"/>
        <v>0</v>
      </c>
      <c r="EA612" s="66">
        <f t="shared" si="1359"/>
        <v>0</v>
      </c>
      <c r="EB612" s="66">
        <f t="shared" si="1360"/>
        <v>0</v>
      </c>
      <c r="EC612" s="66">
        <f t="shared" si="1361"/>
        <v>0</v>
      </c>
      <c r="ED612" s="66">
        <f t="shared" si="1362"/>
        <v>0</v>
      </c>
      <c r="EE612" s="66">
        <f t="shared" si="1363"/>
        <v>0</v>
      </c>
      <c r="EF612" s="66">
        <f t="shared" si="1364"/>
        <v>0</v>
      </c>
      <c r="EG612" s="66">
        <f t="shared" si="1365"/>
        <v>0</v>
      </c>
      <c r="EH612" s="66">
        <f t="shared" si="1366"/>
        <v>0</v>
      </c>
      <c r="EI612" s="66">
        <f t="shared" si="1367"/>
        <v>0</v>
      </c>
      <c r="EJ612" s="67">
        <f t="shared" si="1390"/>
        <v>0</v>
      </c>
      <c r="EK612" s="67">
        <f t="shared" si="1304"/>
        <v>0</v>
      </c>
      <c r="EL612" s="67">
        <f t="shared" si="1305"/>
        <v>0</v>
      </c>
      <c r="EM612" s="53" cm="1">
        <f t="array" aca="1" ref="EM612" ca="1">EJ612*CELL("contents",$Q612)</f>
        <v>0</v>
      </c>
      <c r="EN612" s="53" cm="1">
        <f t="array" aca="1" ref="EN612" ca="1">EK612*CELL("contents",$Q612)</f>
        <v>0</v>
      </c>
      <c r="EO612" s="68">
        <f t="shared" si="1402"/>
        <v>1995</v>
      </c>
      <c r="EP612" s="2">
        <v>1</v>
      </c>
      <c r="EQ612" s="2">
        <f t="shared" ref="EQ612:ET612" si="1433">EP612*1.0215</f>
        <v>1.0215000000000001</v>
      </c>
      <c r="ER612" s="2">
        <f t="shared" si="1433"/>
        <v>1.0434622500000001</v>
      </c>
      <c r="ES612" s="2">
        <f t="shared" si="1433"/>
        <v>1.0658966883750003</v>
      </c>
      <c r="ET612" s="2">
        <f t="shared" si="1433"/>
        <v>1.0888134671750629</v>
      </c>
      <c r="EU612" s="69">
        <f t="shared" si="1369"/>
        <v>0</v>
      </c>
      <c r="EV612" s="69">
        <f t="shared" si="1309"/>
        <v>0</v>
      </c>
      <c r="EW612" s="69">
        <f t="shared" si="1370"/>
        <v>0</v>
      </c>
      <c r="EX612" s="69">
        <f t="shared" si="1371"/>
        <v>0</v>
      </c>
      <c r="EY612" s="69">
        <f t="shared" si="1392"/>
        <v>0</v>
      </c>
      <c r="EZ612" s="69">
        <f t="shared" si="1392"/>
        <v>0</v>
      </c>
      <c r="FA612" s="69">
        <f t="shared" si="1392"/>
        <v>0</v>
      </c>
      <c r="FB612" s="69">
        <f t="shared" si="1379"/>
        <v>0</v>
      </c>
      <c r="FC612" t="s">
        <v>1549</v>
      </c>
    </row>
    <row r="613" spans="1:159" x14ac:dyDescent="0.25">
      <c r="A613" s="2">
        <v>1.4</v>
      </c>
      <c r="B613" s="73" t="s">
        <v>1373</v>
      </c>
      <c r="C613" s="61" t="s">
        <v>147</v>
      </c>
      <c r="D613" s="62" t="s">
        <v>1331</v>
      </c>
      <c r="E613" s="63" t="s">
        <v>1375</v>
      </c>
      <c r="F613" s="2"/>
      <c r="G613" s="61" t="s">
        <v>347</v>
      </c>
      <c r="H613" s="64" t="s">
        <v>347</v>
      </c>
      <c r="I613" s="61"/>
      <c r="J613" s="61" t="s">
        <v>268</v>
      </c>
      <c r="K613" s="75"/>
      <c r="L613" s="80">
        <v>1</v>
      </c>
      <c r="M613" s="57">
        <v>0</v>
      </c>
      <c r="N613" s="85">
        <v>0.53</v>
      </c>
      <c r="O613" s="64" t="s">
        <v>155</v>
      </c>
      <c r="P613" s="2" t="s">
        <v>173</v>
      </c>
      <c r="Q613" s="200">
        <f>VLOOKUP(P613,Contingencies!$A$2:$D$7,4,FALSE)</f>
        <v>0.125</v>
      </c>
      <c r="R613" s="53">
        <f t="shared" si="1330"/>
        <v>903.75</v>
      </c>
      <c r="S613" s="67">
        <f t="shared" si="1372"/>
        <v>0</v>
      </c>
      <c r="T613" s="61"/>
      <c r="U613" s="2"/>
      <c r="V613" s="61"/>
      <c r="W613" s="61"/>
      <c r="X613" s="61"/>
      <c r="Y613" s="61"/>
      <c r="Z613" s="61"/>
      <c r="AA613" s="61"/>
      <c r="AB613" s="61">
        <v>7230</v>
      </c>
      <c r="AC613" s="2"/>
      <c r="AD613" s="2"/>
      <c r="AE613" s="2"/>
      <c r="AF613" s="2"/>
      <c r="AG613" s="2">
        <f t="shared" si="1373"/>
        <v>0</v>
      </c>
      <c r="AH613" s="51">
        <f t="shared" si="1380"/>
        <v>0</v>
      </c>
      <c r="AI613" s="66">
        <f t="shared" si="1332"/>
        <v>0</v>
      </c>
      <c r="AJ613" s="66">
        <f t="shared" si="1333"/>
        <v>0</v>
      </c>
      <c r="AK613" s="66">
        <f t="shared" si="1334"/>
        <v>0</v>
      </c>
      <c r="AL613" s="66">
        <f t="shared" si="1335"/>
        <v>0</v>
      </c>
      <c r="AM613" s="66">
        <f t="shared" si="1336"/>
        <v>0</v>
      </c>
      <c r="AN613" s="66">
        <f t="shared" si="1337"/>
        <v>0</v>
      </c>
      <c r="AO613" s="66">
        <f t="shared" si="1338"/>
        <v>0</v>
      </c>
      <c r="AP613" s="66">
        <f t="shared" si="1339"/>
        <v>7230</v>
      </c>
      <c r="AQ613" s="66">
        <f t="shared" si="1340"/>
        <v>0</v>
      </c>
      <c r="AR613" s="66">
        <f t="shared" si="1341"/>
        <v>0</v>
      </c>
      <c r="AS613" s="66">
        <f t="shared" si="1342"/>
        <v>0</v>
      </c>
      <c r="AT613" s="66">
        <f t="shared" si="1343"/>
        <v>0</v>
      </c>
      <c r="AU613" s="67">
        <f t="shared" si="1381"/>
        <v>7230</v>
      </c>
      <c r="AV613" s="67">
        <f t="shared" si="1298"/>
        <v>0</v>
      </c>
      <c r="AW613" s="67">
        <f t="shared" si="1299"/>
        <v>7230</v>
      </c>
      <c r="AX613" s="53" cm="1">
        <f t="array" aca="1" ref="AX613" ca="1">AU613*CELL("contents",$Q613)</f>
        <v>903.75</v>
      </c>
      <c r="AY613" s="53" cm="1">
        <f t="array" aca="1" ref="AY613" ca="1">AV613*CELL("contents",$Q613)</f>
        <v>0</v>
      </c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>
        <f t="shared" si="1382"/>
        <v>0</v>
      </c>
      <c r="BM613" s="51">
        <f t="shared" si="1383"/>
        <v>0</v>
      </c>
      <c r="BN613" s="66">
        <f t="shared" si="1344"/>
        <v>0</v>
      </c>
      <c r="BO613" s="66">
        <f t="shared" si="1345"/>
        <v>0</v>
      </c>
      <c r="BP613" s="66">
        <f t="shared" si="1346"/>
        <v>0</v>
      </c>
      <c r="BQ613" s="66">
        <f t="shared" si="1347"/>
        <v>0</v>
      </c>
      <c r="BR613" s="66">
        <f t="shared" si="1348"/>
        <v>0</v>
      </c>
      <c r="BS613" s="66">
        <f t="shared" si="1349"/>
        <v>0</v>
      </c>
      <c r="BT613" s="66">
        <f t="shared" si="1350"/>
        <v>0</v>
      </c>
      <c r="BU613" s="66">
        <f t="shared" si="1351"/>
        <v>0</v>
      </c>
      <c r="BV613" s="66">
        <f t="shared" si="1352"/>
        <v>0</v>
      </c>
      <c r="BW613" s="66">
        <f t="shared" si="1353"/>
        <v>0</v>
      </c>
      <c r="BX613" s="66">
        <f t="shared" si="1354"/>
        <v>0</v>
      </c>
      <c r="BY613" s="66">
        <f t="shared" si="1355"/>
        <v>0</v>
      </c>
      <c r="BZ613" s="67">
        <f t="shared" si="1384"/>
        <v>0</v>
      </c>
      <c r="CA613" s="67">
        <f t="shared" si="1300"/>
        <v>0</v>
      </c>
      <c r="CB613" s="67">
        <f t="shared" si="1301"/>
        <v>0</v>
      </c>
      <c r="CC613" s="53" cm="1">
        <f t="array" aca="1" ref="CC613" ca="1">BZ613*CELL("contents",$Q613)</f>
        <v>0</v>
      </c>
      <c r="CD613" s="53" cm="1">
        <f t="array" aca="1" ref="CD613" ca="1">CA613*CELL("contents",$Q613)</f>
        <v>0</v>
      </c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>
        <f t="shared" si="1385"/>
        <v>0</v>
      </c>
      <c r="CR613" s="51">
        <f t="shared" si="1386"/>
        <v>0</v>
      </c>
      <c r="CS613" s="66">
        <f t="shared" si="1401"/>
        <v>0</v>
      </c>
      <c r="CT613" s="66">
        <f t="shared" si="1404"/>
        <v>0</v>
      </c>
      <c r="CU613" s="66">
        <f t="shared" si="1405"/>
        <v>0</v>
      </c>
      <c r="CV613" s="66">
        <f t="shared" si="1406"/>
        <v>0</v>
      </c>
      <c r="CW613" s="66">
        <f t="shared" si="1407"/>
        <v>0</v>
      </c>
      <c r="CX613" s="66">
        <f t="shared" si="1408"/>
        <v>0</v>
      </c>
      <c r="CY613" s="66">
        <f t="shared" si="1409"/>
        <v>0</v>
      </c>
      <c r="CZ613" s="66">
        <f t="shared" si="1410"/>
        <v>0</v>
      </c>
      <c r="DA613" s="66">
        <f t="shared" si="1411"/>
        <v>0</v>
      </c>
      <c r="DB613" s="66">
        <f t="shared" si="1412"/>
        <v>0</v>
      </c>
      <c r="DC613" s="66">
        <f t="shared" si="1413"/>
        <v>0</v>
      </c>
      <c r="DD613" s="66">
        <f t="shared" si="1414"/>
        <v>0</v>
      </c>
      <c r="DE613" s="67">
        <f t="shared" si="1387"/>
        <v>0</v>
      </c>
      <c r="DF613" s="67">
        <f t="shared" si="1302"/>
        <v>0</v>
      </c>
      <c r="DG613" s="67">
        <f t="shared" si="1303"/>
        <v>0</v>
      </c>
      <c r="DH613" s="53" cm="1">
        <f t="array" aca="1" ref="DH613" ca="1">DE613*CELL("contents",$Q613)</f>
        <v>0</v>
      </c>
      <c r="DI613" s="53" cm="1">
        <f t="array" aca="1" ref="DI613" ca="1">DF613*CELL("contents",$Q613)</f>
        <v>0</v>
      </c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>
        <f t="shared" si="1388"/>
        <v>0</v>
      </c>
      <c r="DW613" s="51">
        <f t="shared" si="1389"/>
        <v>0</v>
      </c>
      <c r="DX613" s="66">
        <f t="shared" si="1356"/>
        <v>0</v>
      </c>
      <c r="DY613" s="66">
        <f t="shared" si="1357"/>
        <v>0</v>
      </c>
      <c r="DZ613" s="66">
        <f t="shared" si="1358"/>
        <v>0</v>
      </c>
      <c r="EA613" s="66">
        <f t="shared" si="1359"/>
        <v>0</v>
      </c>
      <c r="EB613" s="66">
        <f t="shared" si="1360"/>
        <v>0</v>
      </c>
      <c r="EC613" s="66">
        <f t="shared" si="1361"/>
        <v>0</v>
      </c>
      <c r="ED613" s="66">
        <f t="shared" si="1362"/>
        <v>0</v>
      </c>
      <c r="EE613" s="66">
        <f t="shared" si="1363"/>
        <v>0</v>
      </c>
      <c r="EF613" s="66">
        <f t="shared" si="1364"/>
        <v>0</v>
      </c>
      <c r="EG613" s="66">
        <f t="shared" si="1365"/>
        <v>0</v>
      </c>
      <c r="EH613" s="66">
        <f t="shared" si="1366"/>
        <v>0</v>
      </c>
      <c r="EI613" s="66">
        <f t="shared" si="1367"/>
        <v>0</v>
      </c>
      <c r="EJ613" s="67">
        <f t="shared" si="1390"/>
        <v>0</v>
      </c>
      <c r="EK613" s="67">
        <f t="shared" si="1304"/>
        <v>0</v>
      </c>
      <c r="EL613" s="67">
        <f t="shared" si="1305"/>
        <v>0</v>
      </c>
      <c r="EM613" s="53" cm="1">
        <f t="array" aca="1" ref="EM613" ca="1">EJ613*CELL("contents",$Q613)</f>
        <v>0</v>
      </c>
      <c r="EN613" s="53" cm="1">
        <f t="array" aca="1" ref="EN613" ca="1">EK613*CELL("contents",$Q613)</f>
        <v>0</v>
      </c>
      <c r="EO613" s="68">
        <f t="shared" si="1402"/>
        <v>7230</v>
      </c>
      <c r="EP613" s="2">
        <v>1</v>
      </c>
      <c r="EQ613" s="2">
        <f t="shared" ref="EQ613:ET613" si="1434">EP613*1.0215</f>
        <v>1.0215000000000001</v>
      </c>
      <c r="ER613" s="2">
        <f t="shared" si="1434"/>
        <v>1.0434622500000001</v>
      </c>
      <c r="ES613" s="2">
        <f t="shared" si="1434"/>
        <v>1.0658966883750003</v>
      </c>
      <c r="ET613" s="2">
        <f t="shared" si="1434"/>
        <v>1.0888134671750629</v>
      </c>
      <c r="EU613" s="69">
        <f t="shared" si="1369"/>
        <v>0</v>
      </c>
      <c r="EV613" s="69">
        <f t="shared" si="1309"/>
        <v>0</v>
      </c>
      <c r="EW613" s="69">
        <f t="shared" si="1370"/>
        <v>0</v>
      </c>
      <c r="EX613" s="69">
        <f t="shared" si="1371"/>
        <v>0</v>
      </c>
      <c r="EY613" s="69">
        <f t="shared" si="1392"/>
        <v>0</v>
      </c>
      <c r="EZ613" s="69">
        <f t="shared" si="1392"/>
        <v>0</v>
      </c>
      <c r="FA613" s="69">
        <f t="shared" si="1392"/>
        <v>0</v>
      </c>
      <c r="FB613" s="69">
        <f t="shared" si="1379"/>
        <v>0</v>
      </c>
      <c r="FC613" t="s">
        <v>1549</v>
      </c>
    </row>
    <row r="614" spans="1:159" x14ac:dyDescent="0.25">
      <c r="A614" s="2">
        <v>1.4</v>
      </c>
      <c r="B614" s="73" t="s">
        <v>1376</v>
      </c>
      <c r="C614" s="61" t="s">
        <v>147</v>
      </c>
      <c r="D614" s="62" t="s">
        <v>1327</v>
      </c>
      <c r="E614" s="63" t="s">
        <v>1327</v>
      </c>
      <c r="F614" s="2" t="s">
        <v>1315</v>
      </c>
      <c r="G614" s="61" t="s">
        <v>151</v>
      </c>
      <c r="H614" s="64" t="s">
        <v>163</v>
      </c>
      <c r="I614" s="61" t="s">
        <v>1175</v>
      </c>
      <c r="J614" s="65" t="s">
        <v>154</v>
      </c>
      <c r="K614" s="75">
        <v>55.34</v>
      </c>
      <c r="L614" s="79">
        <v>66</v>
      </c>
      <c r="M614" s="57">
        <v>0.35</v>
      </c>
      <c r="N614" s="85">
        <v>0.53</v>
      </c>
      <c r="O614" s="64" t="s">
        <v>155</v>
      </c>
      <c r="P614" s="2" t="s">
        <v>356</v>
      </c>
      <c r="Q614" s="200">
        <f>VLOOKUP(P614,Contingencies!$A$2:$D$7,4,FALSE)</f>
        <v>0.35</v>
      </c>
      <c r="R614" s="53">
        <f t="shared" si="1330"/>
        <v>653.86900630800005</v>
      </c>
      <c r="S614" s="67">
        <f t="shared" si="1372"/>
        <v>346.55057334324005</v>
      </c>
      <c r="T614" s="61"/>
      <c r="U614" s="61">
        <v>16</v>
      </c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>
        <f t="shared" si="1373"/>
        <v>16</v>
      </c>
      <c r="AH614" s="51">
        <f t="shared" si="1380"/>
        <v>0.10666666666666666</v>
      </c>
      <c r="AI614" s="66">
        <f t="shared" si="1332"/>
        <v>1221.0438960000001</v>
      </c>
      <c r="AJ614" s="66">
        <f t="shared" si="1333"/>
        <v>0</v>
      </c>
      <c r="AK614" s="66">
        <f t="shared" si="1334"/>
        <v>0</v>
      </c>
      <c r="AL614" s="66">
        <f t="shared" si="1335"/>
        <v>0</v>
      </c>
      <c r="AM614" s="66">
        <f t="shared" si="1336"/>
        <v>0</v>
      </c>
      <c r="AN614" s="66">
        <f t="shared" si="1337"/>
        <v>0</v>
      </c>
      <c r="AO614" s="66">
        <f t="shared" si="1338"/>
        <v>0</v>
      </c>
      <c r="AP614" s="66">
        <f t="shared" si="1339"/>
        <v>0</v>
      </c>
      <c r="AQ614" s="66">
        <f t="shared" si="1340"/>
        <v>0</v>
      </c>
      <c r="AR614" s="66">
        <f t="shared" si="1341"/>
        <v>0</v>
      </c>
      <c r="AS614" s="66">
        <f t="shared" si="1342"/>
        <v>0</v>
      </c>
      <c r="AT614" s="66">
        <f t="shared" si="1343"/>
        <v>0</v>
      </c>
      <c r="AU614" s="67">
        <f t="shared" si="1381"/>
        <v>1221.0438960000001</v>
      </c>
      <c r="AV614" s="67">
        <f t="shared" si="1298"/>
        <v>647.15326488000005</v>
      </c>
      <c r="AW614" s="67">
        <f t="shared" si="1299"/>
        <v>1868.1971608800002</v>
      </c>
      <c r="AX614" s="53" cm="1">
        <f t="array" aca="1" ref="AX614" ca="1">AU614*CELL("contents",$Q614)</f>
        <v>427.36536360000002</v>
      </c>
      <c r="AY614" s="53" cm="1">
        <f t="array" aca="1" ref="AY614" ca="1">AV614*CELL("contents",$Q614)</f>
        <v>226.503642708</v>
      </c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>
        <f t="shared" si="1382"/>
        <v>0</v>
      </c>
      <c r="BM614" s="51">
        <f t="shared" si="1383"/>
        <v>0</v>
      </c>
      <c r="BN614" s="66">
        <f t="shared" si="1344"/>
        <v>0</v>
      </c>
      <c r="BO614" s="66">
        <f t="shared" si="1345"/>
        <v>0</v>
      </c>
      <c r="BP614" s="66">
        <f t="shared" si="1346"/>
        <v>0</v>
      </c>
      <c r="BQ614" s="66">
        <f t="shared" si="1347"/>
        <v>0</v>
      </c>
      <c r="BR614" s="66">
        <f t="shared" si="1348"/>
        <v>0</v>
      </c>
      <c r="BS614" s="66">
        <f t="shared" si="1349"/>
        <v>0</v>
      </c>
      <c r="BT614" s="66">
        <f t="shared" si="1350"/>
        <v>0</v>
      </c>
      <c r="BU614" s="66">
        <f t="shared" si="1351"/>
        <v>0</v>
      </c>
      <c r="BV614" s="66">
        <f t="shared" si="1352"/>
        <v>0</v>
      </c>
      <c r="BW614" s="66">
        <f t="shared" si="1353"/>
        <v>0</v>
      </c>
      <c r="BX614" s="66">
        <f t="shared" si="1354"/>
        <v>0</v>
      </c>
      <c r="BY614" s="66">
        <f t="shared" si="1355"/>
        <v>0</v>
      </c>
      <c r="BZ614" s="67">
        <f t="shared" si="1384"/>
        <v>0</v>
      </c>
      <c r="CA614" s="67">
        <f t="shared" si="1300"/>
        <v>0</v>
      </c>
      <c r="CB614" s="67">
        <f t="shared" si="1301"/>
        <v>0</v>
      </c>
      <c r="CC614" s="53" cm="1">
        <f t="array" aca="1" ref="CC614" ca="1">BZ614*CELL("contents",$Q614)</f>
        <v>0</v>
      </c>
      <c r="CD614" s="53" cm="1">
        <f t="array" aca="1" ref="CD614" ca="1">CA614*CELL("contents",$Q614)</f>
        <v>0</v>
      </c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>
        <f t="shared" si="1385"/>
        <v>0</v>
      </c>
      <c r="CR614" s="51">
        <f t="shared" si="1386"/>
        <v>0</v>
      </c>
      <c r="CS614" s="66">
        <f t="shared" si="1401"/>
        <v>0</v>
      </c>
      <c r="CT614" s="66">
        <f t="shared" si="1404"/>
        <v>0</v>
      </c>
      <c r="CU614" s="66">
        <f t="shared" si="1405"/>
        <v>0</v>
      </c>
      <c r="CV614" s="66">
        <f t="shared" si="1406"/>
        <v>0</v>
      </c>
      <c r="CW614" s="66">
        <f t="shared" si="1407"/>
        <v>0</v>
      </c>
      <c r="CX614" s="66">
        <f t="shared" si="1408"/>
        <v>0</v>
      </c>
      <c r="CY614" s="66">
        <f t="shared" si="1409"/>
        <v>0</v>
      </c>
      <c r="CZ614" s="66">
        <f t="shared" si="1410"/>
        <v>0</v>
      </c>
      <c r="DA614" s="66">
        <f t="shared" si="1411"/>
        <v>0</v>
      </c>
      <c r="DB614" s="66">
        <f t="shared" si="1412"/>
        <v>0</v>
      </c>
      <c r="DC614" s="66">
        <f t="shared" si="1413"/>
        <v>0</v>
      </c>
      <c r="DD614" s="66">
        <f t="shared" si="1414"/>
        <v>0</v>
      </c>
      <c r="DE614" s="67">
        <f t="shared" si="1387"/>
        <v>0</v>
      </c>
      <c r="DF614" s="67">
        <f t="shared" si="1302"/>
        <v>0</v>
      </c>
      <c r="DG614" s="67">
        <f t="shared" si="1303"/>
        <v>0</v>
      </c>
      <c r="DH614" s="53" cm="1">
        <f t="array" aca="1" ref="DH614" ca="1">DE614*CELL("contents",$Q614)</f>
        <v>0</v>
      </c>
      <c r="DI614" s="53" cm="1">
        <f t="array" aca="1" ref="DI614" ca="1">DF614*CELL("contents",$Q614)</f>
        <v>0</v>
      </c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>
        <f t="shared" si="1388"/>
        <v>0</v>
      </c>
      <c r="DW614" s="51">
        <f t="shared" si="1389"/>
        <v>0</v>
      </c>
      <c r="DX614" s="66">
        <f t="shared" si="1356"/>
        <v>0</v>
      </c>
      <c r="DY614" s="66">
        <f t="shared" si="1357"/>
        <v>0</v>
      </c>
      <c r="DZ614" s="66">
        <f t="shared" si="1358"/>
        <v>0</v>
      </c>
      <c r="EA614" s="66">
        <f t="shared" si="1359"/>
        <v>0</v>
      </c>
      <c r="EB614" s="66">
        <f t="shared" si="1360"/>
        <v>0</v>
      </c>
      <c r="EC614" s="66">
        <f t="shared" si="1361"/>
        <v>0</v>
      </c>
      <c r="ED614" s="66">
        <f t="shared" si="1362"/>
        <v>0</v>
      </c>
      <c r="EE614" s="66">
        <f t="shared" si="1363"/>
        <v>0</v>
      </c>
      <c r="EF614" s="66">
        <f t="shared" si="1364"/>
        <v>0</v>
      </c>
      <c r="EG614" s="66">
        <f t="shared" si="1365"/>
        <v>0</v>
      </c>
      <c r="EH614" s="66">
        <f t="shared" si="1366"/>
        <v>0</v>
      </c>
      <c r="EI614" s="66">
        <f t="shared" si="1367"/>
        <v>0</v>
      </c>
      <c r="EJ614" s="67">
        <f t="shared" si="1390"/>
        <v>0</v>
      </c>
      <c r="EK614" s="67">
        <f t="shared" si="1304"/>
        <v>0</v>
      </c>
      <c r="EL614" s="67">
        <f t="shared" si="1305"/>
        <v>0</v>
      </c>
      <c r="EM614" s="53" cm="1">
        <f t="array" aca="1" ref="EM614" ca="1">EJ614*CELL("contents",$Q614)</f>
        <v>0</v>
      </c>
      <c r="EN614" s="53" cm="1">
        <f t="array" aca="1" ref="EN614" ca="1">EK614*CELL("contents",$Q614)</f>
        <v>0</v>
      </c>
      <c r="EO614" s="68">
        <f t="shared" si="1402"/>
        <v>1868.1971608800002</v>
      </c>
      <c r="EP614" s="2">
        <v>1</v>
      </c>
      <c r="EQ614" s="2">
        <f t="shared" ref="EQ614:ET614" si="1435">EP614*1.0215</f>
        <v>1.0215000000000001</v>
      </c>
      <c r="ER614" s="2">
        <f t="shared" si="1435"/>
        <v>1.0434622500000001</v>
      </c>
      <c r="ES614" s="2">
        <f t="shared" si="1435"/>
        <v>1.0658966883750003</v>
      </c>
      <c r="ET614" s="2">
        <f t="shared" si="1435"/>
        <v>1.0888134671750629</v>
      </c>
      <c r="EU614" s="69">
        <f t="shared" si="1369"/>
        <v>904.47696000000008</v>
      </c>
      <c r="EV614" s="69">
        <f t="shared" si="1309"/>
        <v>0</v>
      </c>
      <c r="EW614" s="69">
        <f t="shared" si="1370"/>
        <v>0</v>
      </c>
      <c r="EX614" s="69">
        <f t="shared" si="1371"/>
        <v>0</v>
      </c>
      <c r="EY614" s="69">
        <f t="shared" si="1392"/>
        <v>316.566936</v>
      </c>
      <c r="EZ614" s="69">
        <f t="shared" si="1392"/>
        <v>0</v>
      </c>
      <c r="FA614" s="69">
        <f t="shared" si="1392"/>
        <v>0</v>
      </c>
      <c r="FB614" s="69">
        <f t="shared" si="1379"/>
        <v>0</v>
      </c>
      <c r="FC614" t="s">
        <v>1549</v>
      </c>
    </row>
    <row r="615" spans="1:159" x14ac:dyDescent="0.25">
      <c r="A615" s="2">
        <v>1.4</v>
      </c>
      <c r="B615" s="73" t="s">
        <v>1377</v>
      </c>
      <c r="C615" s="61" t="s">
        <v>147</v>
      </c>
      <c r="D615" s="62" t="s">
        <v>1334</v>
      </c>
      <c r="E615" s="63" t="s">
        <v>1334</v>
      </c>
      <c r="F615" s="2" t="s">
        <v>1315</v>
      </c>
      <c r="G615" s="61" t="s">
        <v>151</v>
      </c>
      <c r="H615" s="64" t="s">
        <v>152</v>
      </c>
      <c r="I615" s="61" t="s">
        <v>1175</v>
      </c>
      <c r="J615" s="65" t="s">
        <v>1139</v>
      </c>
      <c r="K615" s="75">
        <v>55.34</v>
      </c>
      <c r="L615" s="79">
        <v>66</v>
      </c>
      <c r="M615" s="57">
        <v>0.35</v>
      </c>
      <c r="N615" s="85">
        <v>0.53</v>
      </c>
      <c r="O615" s="64" t="s">
        <v>155</v>
      </c>
      <c r="P615" s="2" t="s">
        <v>156</v>
      </c>
      <c r="Q615" s="200">
        <f>VLOOKUP(P615,Contingencies!$A$2:$D$7,4,FALSE)</f>
        <v>0.09</v>
      </c>
      <c r="R615" s="53">
        <f t="shared" si="1330"/>
        <v>630.51654179700006</v>
      </c>
      <c r="S615" s="67">
        <f t="shared" si="1372"/>
        <v>334.17376715241005</v>
      </c>
      <c r="T615" s="61"/>
      <c r="U615" s="2"/>
      <c r="V615" s="61">
        <v>10</v>
      </c>
      <c r="W615" s="61">
        <v>10</v>
      </c>
      <c r="X615" s="61">
        <v>10</v>
      </c>
      <c r="Y615" s="61">
        <v>10</v>
      </c>
      <c r="Z615" s="61">
        <v>10</v>
      </c>
      <c r="AA615" s="61">
        <v>10</v>
      </c>
      <c r="AB615" s="2"/>
      <c r="AC615" s="2"/>
      <c r="AD615" s="2"/>
      <c r="AE615" s="2"/>
      <c r="AF615" s="2"/>
      <c r="AG615" s="2">
        <f t="shared" si="1373"/>
        <v>60</v>
      </c>
      <c r="AH615" s="51">
        <f t="shared" si="1380"/>
        <v>0.4</v>
      </c>
      <c r="AI615" s="66">
        <f t="shared" si="1332"/>
        <v>0</v>
      </c>
      <c r="AJ615" s="66">
        <f t="shared" si="1333"/>
        <v>763.1524350000002</v>
      </c>
      <c r="AK615" s="66">
        <f t="shared" si="1334"/>
        <v>763.1524350000002</v>
      </c>
      <c r="AL615" s="66">
        <f t="shared" si="1335"/>
        <v>763.1524350000002</v>
      </c>
      <c r="AM615" s="66">
        <f t="shared" si="1336"/>
        <v>763.1524350000002</v>
      </c>
      <c r="AN615" s="66">
        <f t="shared" si="1337"/>
        <v>763.1524350000002</v>
      </c>
      <c r="AO615" s="66">
        <f t="shared" si="1338"/>
        <v>763.1524350000002</v>
      </c>
      <c r="AP615" s="66">
        <f t="shared" si="1339"/>
        <v>0</v>
      </c>
      <c r="AQ615" s="66">
        <f t="shared" si="1340"/>
        <v>0</v>
      </c>
      <c r="AR615" s="66">
        <f t="shared" si="1341"/>
        <v>0</v>
      </c>
      <c r="AS615" s="66">
        <f t="shared" si="1342"/>
        <v>0</v>
      </c>
      <c r="AT615" s="66">
        <f t="shared" si="1343"/>
        <v>0</v>
      </c>
      <c r="AU615" s="67">
        <f t="shared" si="1381"/>
        <v>4578.9146100000007</v>
      </c>
      <c r="AV615" s="67">
        <f t="shared" si="1298"/>
        <v>2426.8247433000006</v>
      </c>
      <c r="AW615" s="67">
        <f t="shared" si="1299"/>
        <v>7005.7393533000013</v>
      </c>
      <c r="AX615" s="53" cm="1">
        <f t="array" aca="1" ref="AX615" ca="1">AU615*CELL("contents",$Q615)</f>
        <v>412.10231490000007</v>
      </c>
      <c r="AY615" s="53" cm="1">
        <f t="array" aca="1" ref="AY615" ca="1">AV615*CELL("contents",$Q615)</f>
        <v>218.41422689700005</v>
      </c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>
        <f t="shared" si="1382"/>
        <v>0</v>
      </c>
      <c r="BM615" s="51">
        <f t="shared" si="1383"/>
        <v>0</v>
      </c>
      <c r="BN615" s="66">
        <f t="shared" si="1344"/>
        <v>0</v>
      </c>
      <c r="BO615" s="66">
        <f t="shared" si="1345"/>
        <v>0</v>
      </c>
      <c r="BP615" s="66">
        <f t="shared" si="1346"/>
        <v>0</v>
      </c>
      <c r="BQ615" s="66">
        <f t="shared" si="1347"/>
        <v>0</v>
      </c>
      <c r="BR615" s="66">
        <f t="shared" si="1348"/>
        <v>0</v>
      </c>
      <c r="BS615" s="66">
        <f t="shared" si="1349"/>
        <v>0</v>
      </c>
      <c r="BT615" s="66">
        <f t="shared" si="1350"/>
        <v>0</v>
      </c>
      <c r="BU615" s="66">
        <f t="shared" si="1351"/>
        <v>0</v>
      </c>
      <c r="BV615" s="66">
        <f t="shared" si="1352"/>
        <v>0</v>
      </c>
      <c r="BW615" s="66">
        <f t="shared" si="1353"/>
        <v>0</v>
      </c>
      <c r="BX615" s="66">
        <f t="shared" si="1354"/>
        <v>0</v>
      </c>
      <c r="BY615" s="66">
        <f t="shared" si="1355"/>
        <v>0</v>
      </c>
      <c r="BZ615" s="67">
        <f t="shared" si="1384"/>
        <v>0</v>
      </c>
      <c r="CA615" s="67">
        <f t="shared" si="1300"/>
        <v>0</v>
      </c>
      <c r="CB615" s="67">
        <f t="shared" si="1301"/>
        <v>0</v>
      </c>
      <c r="CC615" s="53" cm="1">
        <f t="array" aca="1" ref="CC615" ca="1">BZ615*CELL("contents",$Q615)</f>
        <v>0</v>
      </c>
      <c r="CD615" s="53" cm="1">
        <f t="array" aca="1" ref="CD615" ca="1">CA615*CELL("contents",$Q615)</f>
        <v>0</v>
      </c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>
        <f t="shared" si="1385"/>
        <v>0</v>
      </c>
      <c r="CR615" s="51">
        <f t="shared" si="1386"/>
        <v>0</v>
      </c>
      <c r="CS615" s="66">
        <f t="shared" si="1401"/>
        <v>0</v>
      </c>
      <c r="CT615" s="66">
        <f t="shared" si="1404"/>
        <v>0</v>
      </c>
      <c r="CU615" s="66">
        <f t="shared" si="1405"/>
        <v>0</v>
      </c>
      <c r="CV615" s="66">
        <f t="shared" si="1406"/>
        <v>0</v>
      </c>
      <c r="CW615" s="66">
        <f t="shared" si="1407"/>
        <v>0</v>
      </c>
      <c r="CX615" s="66">
        <f t="shared" si="1408"/>
        <v>0</v>
      </c>
      <c r="CY615" s="66">
        <f t="shared" si="1409"/>
        <v>0</v>
      </c>
      <c r="CZ615" s="66">
        <f t="shared" si="1410"/>
        <v>0</v>
      </c>
      <c r="DA615" s="66">
        <f t="shared" si="1411"/>
        <v>0</v>
      </c>
      <c r="DB615" s="66">
        <f t="shared" si="1412"/>
        <v>0</v>
      </c>
      <c r="DC615" s="66">
        <f t="shared" si="1413"/>
        <v>0</v>
      </c>
      <c r="DD615" s="66">
        <f t="shared" si="1414"/>
        <v>0</v>
      </c>
      <c r="DE615" s="67">
        <f t="shared" si="1387"/>
        <v>0</v>
      </c>
      <c r="DF615" s="67">
        <f t="shared" si="1302"/>
        <v>0</v>
      </c>
      <c r="DG615" s="67">
        <f t="shared" si="1303"/>
        <v>0</v>
      </c>
      <c r="DH615" s="53" cm="1">
        <f t="array" aca="1" ref="DH615" ca="1">DE615*CELL("contents",$Q615)</f>
        <v>0</v>
      </c>
      <c r="DI615" s="53" cm="1">
        <f t="array" aca="1" ref="DI615" ca="1">DF615*CELL("contents",$Q615)</f>
        <v>0</v>
      </c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>
        <f t="shared" si="1388"/>
        <v>0</v>
      </c>
      <c r="DW615" s="51">
        <f t="shared" si="1389"/>
        <v>0</v>
      </c>
      <c r="DX615" s="66">
        <f t="shared" si="1356"/>
        <v>0</v>
      </c>
      <c r="DY615" s="66">
        <f t="shared" si="1357"/>
        <v>0</v>
      </c>
      <c r="DZ615" s="66">
        <f t="shared" si="1358"/>
        <v>0</v>
      </c>
      <c r="EA615" s="66">
        <f t="shared" si="1359"/>
        <v>0</v>
      </c>
      <c r="EB615" s="66">
        <f t="shared" si="1360"/>
        <v>0</v>
      </c>
      <c r="EC615" s="66">
        <f t="shared" si="1361"/>
        <v>0</v>
      </c>
      <c r="ED615" s="66">
        <f t="shared" si="1362"/>
        <v>0</v>
      </c>
      <c r="EE615" s="66">
        <f t="shared" si="1363"/>
        <v>0</v>
      </c>
      <c r="EF615" s="66">
        <f t="shared" si="1364"/>
        <v>0</v>
      </c>
      <c r="EG615" s="66">
        <f t="shared" si="1365"/>
        <v>0</v>
      </c>
      <c r="EH615" s="66">
        <f t="shared" si="1366"/>
        <v>0</v>
      </c>
      <c r="EI615" s="66">
        <f t="shared" si="1367"/>
        <v>0</v>
      </c>
      <c r="EJ615" s="67">
        <f t="shared" si="1390"/>
        <v>0</v>
      </c>
      <c r="EK615" s="67">
        <f t="shared" si="1304"/>
        <v>0</v>
      </c>
      <c r="EL615" s="67">
        <f t="shared" si="1305"/>
        <v>0</v>
      </c>
      <c r="EM615" s="53" cm="1">
        <f t="array" aca="1" ref="EM615" ca="1">EJ615*CELL("contents",$Q615)</f>
        <v>0</v>
      </c>
      <c r="EN615" s="53" cm="1">
        <f t="array" aca="1" ref="EN615" ca="1">EK615*CELL("contents",$Q615)</f>
        <v>0</v>
      </c>
      <c r="EO615" s="68">
        <f t="shared" si="1402"/>
        <v>7005.7393533000013</v>
      </c>
      <c r="EP615" s="2">
        <v>1</v>
      </c>
      <c r="EQ615" s="2">
        <f t="shared" ref="EQ615:ET615" si="1436">EP615*1.0215</f>
        <v>1.0215000000000001</v>
      </c>
      <c r="ER615" s="2">
        <f t="shared" si="1436"/>
        <v>1.0434622500000001</v>
      </c>
      <c r="ES615" s="2">
        <f t="shared" si="1436"/>
        <v>1.0658966883750003</v>
      </c>
      <c r="ET615" s="2">
        <f t="shared" si="1436"/>
        <v>1.0888134671750629</v>
      </c>
      <c r="EU615" s="69">
        <f t="shared" si="1369"/>
        <v>3391.7886000000003</v>
      </c>
      <c r="EV615" s="69">
        <f t="shared" si="1309"/>
        <v>0</v>
      </c>
      <c r="EW615" s="69">
        <f t="shared" si="1370"/>
        <v>0</v>
      </c>
      <c r="EX615" s="69">
        <f t="shared" si="1371"/>
        <v>0</v>
      </c>
      <c r="EY615" s="69">
        <f t="shared" si="1392"/>
        <v>1187.12601</v>
      </c>
      <c r="EZ615" s="69">
        <f t="shared" si="1392"/>
        <v>0</v>
      </c>
      <c r="FA615" s="69">
        <f t="shared" si="1392"/>
        <v>0</v>
      </c>
      <c r="FB615" s="69">
        <f t="shared" si="1379"/>
        <v>0</v>
      </c>
      <c r="FC615" t="s">
        <v>1549</v>
      </c>
    </row>
    <row r="616" spans="1:159" x14ac:dyDescent="0.25">
      <c r="A616" s="2">
        <v>1.4</v>
      </c>
      <c r="B616" s="73" t="s">
        <v>1377</v>
      </c>
      <c r="C616" s="61" t="s">
        <v>147</v>
      </c>
      <c r="D616" s="62" t="s">
        <v>1334</v>
      </c>
      <c r="E616" s="63" t="s">
        <v>1378</v>
      </c>
      <c r="F616" s="2"/>
      <c r="G616" s="61" t="s">
        <v>347</v>
      </c>
      <c r="H616" s="64" t="s">
        <v>347</v>
      </c>
      <c r="I616" s="61"/>
      <c r="J616" s="61" t="s">
        <v>154</v>
      </c>
      <c r="K616" s="75"/>
      <c r="L616" s="80">
        <v>1</v>
      </c>
      <c r="M616" s="57">
        <v>0</v>
      </c>
      <c r="N616" s="85">
        <v>0.53</v>
      </c>
      <c r="O616" s="64" t="s">
        <v>155</v>
      </c>
      <c r="P616" s="2" t="s">
        <v>352</v>
      </c>
      <c r="Q616" s="200">
        <f>VLOOKUP(P616,Contingencies!$A$2:$D$7,4,FALSE)</f>
        <v>0.2</v>
      </c>
      <c r="R616" s="53">
        <f t="shared" si="1330"/>
        <v>255</v>
      </c>
      <c r="S616" s="67">
        <f t="shared" si="1372"/>
        <v>0</v>
      </c>
      <c r="T616" s="61"/>
      <c r="U616" s="2"/>
      <c r="V616" s="61"/>
      <c r="W616" s="61"/>
      <c r="X616" s="61"/>
      <c r="Y616" s="61">
        <v>1275</v>
      </c>
      <c r="Z616" s="61"/>
      <c r="AA616" s="61"/>
      <c r="AB616" s="2"/>
      <c r="AC616" s="2"/>
      <c r="AD616" s="2"/>
      <c r="AE616" s="2"/>
      <c r="AF616" s="2"/>
      <c r="AG616" s="2">
        <f t="shared" si="1373"/>
        <v>0</v>
      </c>
      <c r="AH616" s="51">
        <f t="shared" si="1380"/>
        <v>0</v>
      </c>
      <c r="AI616" s="66">
        <f t="shared" si="1332"/>
        <v>0</v>
      </c>
      <c r="AJ616" s="66">
        <f t="shared" si="1333"/>
        <v>0</v>
      </c>
      <c r="AK616" s="66">
        <f t="shared" si="1334"/>
        <v>0</v>
      </c>
      <c r="AL616" s="66">
        <f t="shared" si="1335"/>
        <v>0</v>
      </c>
      <c r="AM616" s="66">
        <f t="shared" si="1336"/>
        <v>1275</v>
      </c>
      <c r="AN616" s="66">
        <f t="shared" si="1337"/>
        <v>0</v>
      </c>
      <c r="AO616" s="66">
        <f t="shared" si="1338"/>
        <v>0</v>
      </c>
      <c r="AP616" s="66">
        <f t="shared" si="1339"/>
        <v>0</v>
      </c>
      <c r="AQ616" s="66">
        <f t="shared" si="1340"/>
        <v>0</v>
      </c>
      <c r="AR616" s="66">
        <f t="shared" si="1341"/>
        <v>0</v>
      </c>
      <c r="AS616" s="66">
        <f t="shared" si="1342"/>
        <v>0</v>
      </c>
      <c r="AT616" s="66">
        <f t="shared" si="1343"/>
        <v>0</v>
      </c>
      <c r="AU616" s="67">
        <f t="shared" si="1381"/>
        <v>1275</v>
      </c>
      <c r="AV616" s="67">
        <f t="shared" ref="AV616:AV679" si="1437">IF($H616="CapEx",0,AU616*$N616)</f>
        <v>0</v>
      </c>
      <c r="AW616" s="67">
        <f t="shared" ref="AW616:AW679" si="1438">SUM(AU616:AV616)</f>
        <v>1275</v>
      </c>
      <c r="AX616" s="53" cm="1">
        <f t="array" aca="1" ref="AX616" ca="1">AU616*CELL("contents",$Q616)</f>
        <v>255</v>
      </c>
      <c r="AY616" s="53" cm="1">
        <f t="array" aca="1" ref="AY616" ca="1">AV616*CELL("contents",$Q616)</f>
        <v>0</v>
      </c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>
        <f t="shared" si="1382"/>
        <v>0</v>
      </c>
      <c r="BM616" s="51">
        <f t="shared" si="1383"/>
        <v>0</v>
      </c>
      <c r="BN616" s="66">
        <f t="shared" si="1344"/>
        <v>0</v>
      </c>
      <c r="BO616" s="66">
        <f t="shared" si="1345"/>
        <v>0</v>
      </c>
      <c r="BP616" s="66">
        <f t="shared" si="1346"/>
        <v>0</v>
      </c>
      <c r="BQ616" s="66">
        <f t="shared" si="1347"/>
        <v>0</v>
      </c>
      <c r="BR616" s="66">
        <f t="shared" si="1348"/>
        <v>0</v>
      </c>
      <c r="BS616" s="66">
        <f t="shared" si="1349"/>
        <v>0</v>
      </c>
      <c r="BT616" s="66">
        <f t="shared" si="1350"/>
        <v>0</v>
      </c>
      <c r="BU616" s="66">
        <f t="shared" si="1351"/>
        <v>0</v>
      </c>
      <c r="BV616" s="66">
        <f t="shared" si="1352"/>
        <v>0</v>
      </c>
      <c r="BW616" s="66">
        <f t="shared" si="1353"/>
        <v>0</v>
      </c>
      <c r="BX616" s="66">
        <f t="shared" si="1354"/>
        <v>0</v>
      </c>
      <c r="BY616" s="66">
        <f t="shared" si="1355"/>
        <v>0</v>
      </c>
      <c r="BZ616" s="67">
        <f t="shared" si="1384"/>
        <v>0</v>
      </c>
      <c r="CA616" s="67">
        <f t="shared" ref="CA616:CA679" si="1439">IF($H616="CapEx",0,BZ616*$N616)</f>
        <v>0</v>
      </c>
      <c r="CB616" s="67">
        <f t="shared" ref="CB616:CB679" si="1440">SUM(BZ616:CA616)</f>
        <v>0</v>
      </c>
      <c r="CC616" s="53" cm="1">
        <f t="array" aca="1" ref="CC616" ca="1">BZ616*CELL("contents",$Q616)</f>
        <v>0</v>
      </c>
      <c r="CD616" s="53" cm="1">
        <f t="array" aca="1" ref="CD616" ca="1">CA616*CELL("contents",$Q616)</f>
        <v>0</v>
      </c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>
        <f t="shared" si="1385"/>
        <v>0</v>
      </c>
      <c r="CR616" s="51">
        <f t="shared" si="1386"/>
        <v>0</v>
      </c>
      <c r="CS616" s="66">
        <f t="shared" si="1401"/>
        <v>0</v>
      </c>
      <c r="CT616" s="66">
        <f t="shared" si="1404"/>
        <v>0</v>
      </c>
      <c r="CU616" s="66">
        <f t="shared" si="1405"/>
        <v>0</v>
      </c>
      <c r="CV616" s="66">
        <f t="shared" si="1406"/>
        <v>0</v>
      </c>
      <c r="CW616" s="66">
        <f t="shared" si="1407"/>
        <v>0</v>
      </c>
      <c r="CX616" s="66">
        <f t="shared" si="1408"/>
        <v>0</v>
      </c>
      <c r="CY616" s="66">
        <f t="shared" si="1409"/>
        <v>0</v>
      </c>
      <c r="CZ616" s="66">
        <f t="shared" si="1410"/>
        <v>0</v>
      </c>
      <c r="DA616" s="66">
        <f t="shared" si="1411"/>
        <v>0</v>
      </c>
      <c r="DB616" s="66">
        <f t="shared" si="1412"/>
        <v>0</v>
      </c>
      <c r="DC616" s="66">
        <f t="shared" si="1413"/>
        <v>0</v>
      </c>
      <c r="DD616" s="66">
        <f t="shared" si="1414"/>
        <v>0</v>
      </c>
      <c r="DE616" s="67">
        <f t="shared" si="1387"/>
        <v>0</v>
      </c>
      <c r="DF616" s="67">
        <f t="shared" ref="DF616:DF679" si="1441">IF($H616="CapEx",0,DE616*$N616)</f>
        <v>0</v>
      </c>
      <c r="DG616" s="67">
        <f t="shared" ref="DG616:DG679" si="1442">SUM(DE616:DF616)</f>
        <v>0</v>
      </c>
      <c r="DH616" s="53" cm="1">
        <f t="array" aca="1" ref="DH616" ca="1">DE616*CELL("contents",$Q616)</f>
        <v>0</v>
      </c>
      <c r="DI616" s="53" cm="1">
        <f t="array" aca="1" ref="DI616" ca="1">DF616*CELL("contents",$Q616)</f>
        <v>0</v>
      </c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>
        <f t="shared" si="1388"/>
        <v>0</v>
      </c>
      <c r="DW616" s="51">
        <f t="shared" si="1389"/>
        <v>0</v>
      </c>
      <c r="DX616" s="66">
        <f t="shared" si="1356"/>
        <v>0</v>
      </c>
      <c r="DY616" s="66">
        <f t="shared" si="1357"/>
        <v>0</v>
      </c>
      <c r="DZ616" s="66">
        <f t="shared" si="1358"/>
        <v>0</v>
      </c>
      <c r="EA616" s="66">
        <f t="shared" si="1359"/>
        <v>0</v>
      </c>
      <c r="EB616" s="66">
        <f t="shared" si="1360"/>
        <v>0</v>
      </c>
      <c r="EC616" s="66">
        <f t="shared" si="1361"/>
        <v>0</v>
      </c>
      <c r="ED616" s="66">
        <f t="shared" si="1362"/>
        <v>0</v>
      </c>
      <c r="EE616" s="66">
        <f t="shared" si="1363"/>
        <v>0</v>
      </c>
      <c r="EF616" s="66">
        <f t="shared" si="1364"/>
        <v>0</v>
      </c>
      <c r="EG616" s="66">
        <f t="shared" si="1365"/>
        <v>0</v>
      </c>
      <c r="EH616" s="66">
        <f t="shared" si="1366"/>
        <v>0</v>
      </c>
      <c r="EI616" s="66">
        <f t="shared" si="1367"/>
        <v>0</v>
      </c>
      <c r="EJ616" s="67">
        <f t="shared" si="1390"/>
        <v>0</v>
      </c>
      <c r="EK616" s="67">
        <f t="shared" ref="EK616:EK679" si="1443">IF($H616="CapEx",0,EJ616*$N616)</f>
        <v>0</v>
      </c>
      <c r="EL616" s="67">
        <f t="shared" ref="EL616:EL679" si="1444">SUM(EJ616:EK616)</f>
        <v>0</v>
      </c>
      <c r="EM616" s="53" cm="1">
        <f t="array" aca="1" ref="EM616" ca="1">EJ616*CELL("contents",$Q616)</f>
        <v>0</v>
      </c>
      <c r="EN616" s="53" cm="1">
        <f t="array" aca="1" ref="EN616" ca="1">EK616*CELL("contents",$Q616)</f>
        <v>0</v>
      </c>
      <c r="EO616" s="68">
        <f t="shared" si="1402"/>
        <v>1275</v>
      </c>
      <c r="EP616" s="2">
        <v>1</v>
      </c>
      <c r="EQ616" s="2">
        <f t="shared" ref="EQ616:ET616" si="1445">EP616*1.0215</f>
        <v>1.0215000000000001</v>
      </c>
      <c r="ER616" s="2">
        <f t="shared" si="1445"/>
        <v>1.0434622500000001</v>
      </c>
      <c r="ES616" s="2">
        <f t="shared" si="1445"/>
        <v>1.0658966883750003</v>
      </c>
      <c r="ET616" s="2">
        <f t="shared" si="1445"/>
        <v>1.0888134671750629</v>
      </c>
      <c r="EU616" s="69">
        <f t="shared" si="1369"/>
        <v>0</v>
      </c>
      <c r="EV616" s="69">
        <f t="shared" si="1309"/>
        <v>0</v>
      </c>
      <c r="EW616" s="69">
        <f t="shared" si="1370"/>
        <v>0</v>
      </c>
      <c r="EX616" s="69">
        <f t="shared" si="1371"/>
        <v>0</v>
      </c>
      <c r="EY616" s="69">
        <f t="shared" si="1392"/>
        <v>0</v>
      </c>
      <c r="EZ616" s="69">
        <f t="shared" si="1392"/>
        <v>0</v>
      </c>
      <c r="FA616" s="69">
        <f t="shared" si="1392"/>
        <v>0</v>
      </c>
      <c r="FB616" s="69">
        <f t="shared" si="1379"/>
        <v>0</v>
      </c>
      <c r="FC616" t="s">
        <v>1549</v>
      </c>
    </row>
    <row r="617" spans="1:159" x14ac:dyDescent="0.25">
      <c r="A617" s="2">
        <v>1.4</v>
      </c>
      <c r="B617" s="73" t="s">
        <v>1377</v>
      </c>
      <c r="C617" s="61" t="s">
        <v>147</v>
      </c>
      <c r="D617" s="62" t="s">
        <v>1334</v>
      </c>
      <c r="E617" s="63" t="s">
        <v>1379</v>
      </c>
      <c r="F617" s="2"/>
      <c r="G617" s="61" t="s">
        <v>347</v>
      </c>
      <c r="H617" s="64" t="s">
        <v>347</v>
      </c>
      <c r="I617" s="61"/>
      <c r="J617" s="61" t="s">
        <v>268</v>
      </c>
      <c r="K617" s="75"/>
      <c r="L617" s="80">
        <v>1</v>
      </c>
      <c r="M617" s="57">
        <v>0</v>
      </c>
      <c r="N617" s="85">
        <v>0.53</v>
      </c>
      <c r="O617" s="64" t="s">
        <v>155</v>
      </c>
      <c r="P617" s="2" t="s">
        <v>173</v>
      </c>
      <c r="Q617" s="200">
        <f>VLOOKUP(P617,Contingencies!$A$2:$D$7,4,FALSE)</f>
        <v>0.125</v>
      </c>
      <c r="R617" s="53">
        <f t="shared" si="1330"/>
        <v>100</v>
      </c>
      <c r="S617" s="67">
        <f t="shared" si="1372"/>
        <v>0</v>
      </c>
      <c r="T617" s="61"/>
      <c r="U617" s="2"/>
      <c r="V617" s="61"/>
      <c r="W617" s="61"/>
      <c r="X617" s="61"/>
      <c r="Y617" s="61">
        <v>800</v>
      </c>
      <c r="Z617" s="61"/>
      <c r="AA617" s="61"/>
      <c r="AB617" s="2"/>
      <c r="AC617" s="2"/>
      <c r="AD617" s="2"/>
      <c r="AE617" s="2"/>
      <c r="AF617" s="2"/>
      <c r="AG617" s="2">
        <f t="shared" si="1373"/>
        <v>0</v>
      </c>
      <c r="AH617" s="51">
        <f t="shared" si="1380"/>
        <v>0</v>
      </c>
      <c r="AI617" s="66">
        <f t="shared" si="1332"/>
        <v>0</v>
      </c>
      <c r="AJ617" s="66">
        <f t="shared" si="1333"/>
        <v>0</v>
      </c>
      <c r="AK617" s="66">
        <f t="shared" si="1334"/>
        <v>0</v>
      </c>
      <c r="AL617" s="66">
        <f t="shared" si="1335"/>
        <v>0</v>
      </c>
      <c r="AM617" s="66">
        <f t="shared" si="1336"/>
        <v>800</v>
      </c>
      <c r="AN617" s="66">
        <f t="shared" si="1337"/>
        <v>0</v>
      </c>
      <c r="AO617" s="66">
        <f t="shared" si="1338"/>
        <v>0</v>
      </c>
      <c r="AP617" s="66">
        <f t="shared" si="1339"/>
        <v>0</v>
      </c>
      <c r="AQ617" s="66">
        <f t="shared" si="1340"/>
        <v>0</v>
      </c>
      <c r="AR617" s="66">
        <f t="shared" si="1341"/>
        <v>0</v>
      </c>
      <c r="AS617" s="66">
        <f t="shared" si="1342"/>
        <v>0</v>
      </c>
      <c r="AT617" s="66">
        <f t="shared" si="1343"/>
        <v>0</v>
      </c>
      <c r="AU617" s="67">
        <f t="shared" si="1381"/>
        <v>800</v>
      </c>
      <c r="AV617" s="67">
        <f t="shared" si="1437"/>
        <v>0</v>
      </c>
      <c r="AW617" s="67">
        <f t="shared" si="1438"/>
        <v>800</v>
      </c>
      <c r="AX617" s="53" cm="1">
        <f t="array" aca="1" ref="AX617" ca="1">AU617*CELL("contents",$Q617)</f>
        <v>100</v>
      </c>
      <c r="AY617" s="53" cm="1">
        <f t="array" aca="1" ref="AY617" ca="1">AV617*CELL("contents",$Q617)</f>
        <v>0</v>
      </c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>
        <f t="shared" si="1382"/>
        <v>0</v>
      </c>
      <c r="BM617" s="51">
        <f t="shared" si="1383"/>
        <v>0</v>
      </c>
      <c r="BN617" s="66">
        <f t="shared" si="1344"/>
        <v>0</v>
      </c>
      <c r="BO617" s="66">
        <f t="shared" si="1345"/>
        <v>0</v>
      </c>
      <c r="BP617" s="66">
        <f t="shared" si="1346"/>
        <v>0</v>
      </c>
      <c r="BQ617" s="66">
        <f t="shared" si="1347"/>
        <v>0</v>
      </c>
      <c r="BR617" s="66">
        <f t="shared" si="1348"/>
        <v>0</v>
      </c>
      <c r="BS617" s="66">
        <f t="shared" si="1349"/>
        <v>0</v>
      </c>
      <c r="BT617" s="66">
        <f t="shared" si="1350"/>
        <v>0</v>
      </c>
      <c r="BU617" s="66">
        <f t="shared" si="1351"/>
        <v>0</v>
      </c>
      <c r="BV617" s="66">
        <f t="shared" si="1352"/>
        <v>0</v>
      </c>
      <c r="BW617" s="66">
        <f t="shared" si="1353"/>
        <v>0</v>
      </c>
      <c r="BX617" s="66">
        <f t="shared" si="1354"/>
        <v>0</v>
      </c>
      <c r="BY617" s="66">
        <f t="shared" si="1355"/>
        <v>0</v>
      </c>
      <c r="BZ617" s="67">
        <f t="shared" si="1384"/>
        <v>0</v>
      </c>
      <c r="CA617" s="67">
        <f t="shared" si="1439"/>
        <v>0</v>
      </c>
      <c r="CB617" s="67">
        <f t="shared" si="1440"/>
        <v>0</v>
      </c>
      <c r="CC617" s="53" cm="1">
        <f t="array" aca="1" ref="CC617" ca="1">BZ617*CELL("contents",$Q617)</f>
        <v>0</v>
      </c>
      <c r="CD617" s="53" cm="1">
        <f t="array" aca="1" ref="CD617" ca="1">CA617*CELL("contents",$Q617)</f>
        <v>0</v>
      </c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>
        <f t="shared" si="1385"/>
        <v>0</v>
      </c>
      <c r="CR617" s="51">
        <f t="shared" si="1386"/>
        <v>0</v>
      </c>
      <c r="CS617" s="66">
        <f t="shared" si="1401"/>
        <v>0</v>
      </c>
      <c r="CT617" s="66">
        <f t="shared" si="1404"/>
        <v>0</v>
      </c>
      <c r="CU617" s="66">
        <f t="shared" si="1405"/>
        <v>0</v>
      </c>
      <c r="CV617" s="66">
        <f t="shared" si="1406"/>
        <v>0</v>
      </c>
      <c r="CW617" s="66">
        <f t="shared" si="1407"/>
        <v>0</v>
      </c>
      <c r="CX617" s="66">
        <f t="shared" si="1408"/>
        <v>0</v>
      </c>
      <c r="CY617" s="66">
        <f t="shared" si="1409"/>
        <v>0</v>
      </c>
      <c r="CZ617" s="66">
        <f t="shared" si="1410"/>
        <v>0</v>
      </c>
      <c r="DA617" s="66">
        <f t="shared" si="1411"/>
        <v>0</v>
      </c>
      <c r="DB617" s="66">
        <f t="shared" si="1412"/>
        <v>0</v>
      </c>
      <c r="DC617" s="66">
        <f t="shared" si="1413"/>
        <v>0</v>
      </c>
      <c r="DD617" s="66">
        <f t="shared" si="1414"/>
        <v>0</v>
      </c>
      <c r="DE617" s="67">
        <f t="shared" si="1387"/>
        <v>0</v>
      </c>
      <c r="DF617" s="67">
        <f t="shared" si="1441"/>
        <v>0</v>
      </c>
      <c r="DG617" s="67">
        <f t="shared" si="1442"/>
        <v>0</v>
      </c>
      <c r="DH617" s="53" cm="1">
        <f t="array" aca="1" ref="DH617" ca="1">DE617*CELL("contents",$Q617)</f>
        <v>0</v>
      </c>
      <c r="DI617" s="53" cm="1">
        <f t="array" aca="1" ref="DI617" ca="1">DF617*CELL("contents",$Q617)</f>
        <v>0</v>
      </c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>
        <f t="shared" si="1388"/>
        <v>0</v>
      </c>
      <c r="DW617" s="51">
        <f t="shared" si="1389"/>
        <v>0</v>
      </c>
      <c r="DX617" s="66">
        <f t="shared" si="1356"/>
        <v>0</v>
      </c>
      <c r="DY617" s="66">
        <f t="shared" si="1357"/>
        <v>0</v>
      </c>
      <c r="DZ617" s="66">
        <f t="shared" si="1358"/>
        <v>0</v>
      </c>
      <c r="EA617" s="66">
        <f t="shared" si="1359"/>
        <v>0</v>
      </c>
      <c r="EB617" s="66">
        <f t="shared" si="1360"/>
        <v>0</v>
      </c>
      <c r="EC617" s="66">
        <f t="shared" si="1361"/>
        <v>0</v>
      </c>
      <c r="ED617" s="66">
        <f t="shared" si="1362"/>
        <v>0</v>
      </c>
      <c r="EE617" s="66">
        <f t="shared" si="1363"/>
        <v>0</v>
      </c>
      <c r="EF617" s="66">
        <f t="shared" si="1364"/>
        <v>0</v>
      </c>
      <c r="EG617" s="66">
        <f t="shared" si="1365"/>
        <v>0</v>
      </c>
      <c r="EH617" s="66">
        <f t="shared" si="1366"/>
        <v>0</v>
      </c>
      <c r="EI617" s="66">
        <f t="shared" si="1367"/>
        <v>0</v>
      </c>
      <c r="EJ617" s="67">
        <f t="shared" si="1390"/>
        <v>0</v>
      </c>
      <c r="EK617" s="67">
        <f t="shared" si="1443"/>
        <v>0</v>
      </c>
      <c r="EL617" s="67">
        <f t="shared" si="1444"/>
        <v>0</v>
      </c>
      <c r="EM617" s="53" cm="1">
        <f t="array" aca="1" ref="EM617" ca="1">EJ617*CELL("contents",$Q617)</f>
        <v>0</v>
      </c>
      <c r="EN617" s="53" cm="1">
        <f t="array" aca="1" ref="EN617" ca="1">EK617*CELL("contents",$Q617)</f>
        <v>0</v>
      </c>
      <c r="EO617" s="68">
        <f t="shared" si="1402"/>
        <v>800</v>
      </c>
      <c r="EP617" s="2">
        <v>1</v>
      </c>
      <c r="EQ617" s="2">
        <f t="shared" ref="EQ617:ET617" si="1446">EP617*1.0215</f>
        <v>1.0215000000000001</v>
      </c>
      <c r="ER617" s="2">
        <f t="shared" si="1446"/>
        <v>1.0434622500000001</v>
      </c>
      <c r="ES617" s="2">
        <f t="shared" si="1446"/>
        <v>1.0658966883750003</v>
      </c>
      <c r="ET617" s="2">
        <f t="shared" si="1446"/>
        <v>1.0888134671750629</v>
      </c>
      <c r="EU617" s="69">
        <f t="shared" si="1369"/>
        <v>0</v>
      </c>
      <c r="EV617" s="69">
        <f t="shared" si="1309"/>
        <v>0</v>
      </c>
      <c r="EW617" s="69">
        <f t="shared" si="1370"/>
        <v>0</v>
      </c>
      <c r="EX617" s="69">
        <f t="shared" si="1371"/>
        <v>0</v>
      </c>
      <c r="EY617" s="69">
        <f t="shared" si="1392"/>
        <v>0</v>
      </c>
      <c r="EZ617" s="69">
        <f t="shared" si="1392"/>
        <v>0</v>
      </c>
      <c r="FA617" s="69">
        <f t="shared" si="1392"/>
        <v>0</v>
      </c>
      <c r="FB617" s="69">
        <f t="shared" si="1379"/>
        <v>0</v>
      </c>
      <c r="FC617" t="s">
        <v>1549</v>
      </c>
    </row>
    <row r="618" spans="1:159" x14ac:dyDescent="0.25">
      <c r="A618" s="2">
        <v>1.4</v>
      </c>
      <c r="B618" s="73" t="s">
        <v>1377</v>
      </c>
      <c r="C618" s="61" t="s">
        <v>147</v>
      </c>
      <c r="D618" s="62" t="s">
        <v>1334</v>
      </c>
      <c r="E618" s="63" t="s">
        <v>1380</v>
      </c>
      <c r="F618" s="2"/>
      <c r="G618" s="61" t="s">
        <v>347</v>
      </c>
      <c r="H618" s="64" t="s">
        <v>347</v>
      </c>
      <c r="I618" s="61"/>
      <c r="J618" s="61" t="s">
        <v>154</v>
      </c>
      <c r="K618" s="75"/>
      <c r="L618" s="80">
        <v>1</v>
      </c>
      <c r="M618" s="57">
        <v>0</v>
      </c>
      <c r="N618" s="85">
        <v>0.53</v>
      </c>
      <c r="O618" s="64" t="s">
        <v>155</v>
      </c>
      <c r="P618" s="2" t="s">
        <v>352</v>
      </c>
      <c r="Q618" s="200">
        <f>VLOOKUP(P618,Contingencies!$A$2:$D$7,4,FALSE)</f>
        <v>0.2</v>
      </c>
      <c r="R618" s="53">
        <f t="shared" si="1330"/>
        <v>510</v>
      </c>
      <c r="S618" s="67">
        <f t="shared" si="1372"/>
        <v>0</v>
      </c>
      <c r="T618" s="61"/>
      <c r="U618" s="2"/>
      <c r="V618" s="61"/>
      <c r="W618" s="61"/>
      <c r="X618" s="61"/>
      <c r="Y618" s="61"/>
      <c r="Z618" s="61"/>
      <c r="AA618" s="61">
        <v>2550</v>
      </c>
      <c r="AB618" s="2"/>
      <c r="AC618" s="2"/>
      <c r="AD618" s="2"/>
      <c r="AE618" s="2"/>
      <c r="AF618" s="2"/>
      <c r="AG618" s="2">
        <f t="shared" si="1373"/>
        <v>0</v>
      </c>
      <c r="AH618" s="51">
        <f t="shared" si="1380"/>
        <v>0</v>
      </c>
      <c r="AI618" s="66">
        <f t="shared" si="1332"/>
        <v>0</v>
      </c>
      <c r="AJ618" s="66">
        <f t="shared" si="1333"/>
        <v>0</v>
      </c>
      <c r="AK618" s="66">
        <f t="shared" si="1334"/>
        <v>0</v>
      </c>
      <c r="AL618" s="66">
        <f t="shared" si="1335"/>
        <v>0</v>
      </c>
      <c r="AM618" s="66">
        <f t="shared" si="1336"/>
        <v>0</v>
      </c>
      <c r="AN618" s="66">
        <f t="shared" si="1337"/>
        <v>0</v>
      </c>
      <c r="AO618" s="66">
        <f t="shared" si="1338"/>
        <v>2550</v>
      </c>
      <c r="AP618" s="66">
        <f t="shared" si="1339"/>
        <v>0</v>
      </c>
      <c r="AQ618" s="66">
        <f t="shared" si="1340"/>
        <v>0</v>
      </c>
      <c r="AR618" s="66">
        <f t="shared" si="1341"/>
        <v>0</v>
      </c>
      <c r="AS618" s="66">
        <f t="shared" si="1342"/>
        <v>0</v>
      </c>
      <c r="AT618" s="66">
        <f t="shared" si="1343"/>
        <v>0</v>
      </c>
      <c r="AU618" s="67">
        <f t="shared" si="1381"/>
        <v>2550</v>
      </c>
      <c r="AV618" s="67">
        <f t="shared" si="1437"/>
        <v>0</v>
      </c>
      <c r="AW618" s="67">
        <f t="shared" si="1438"/>
        <v>2550</v>
      </c>
      <c r="AX618" s="53" cm="1">
        <f t="array" aca="1" ref="AX618" ca="1">AU618*CELL("contents",$Q618)</f>
        <v>510</v>
      </c>
      <c r="AY618" s="53" cm="1">
        <f t="array" aca="1" ref="AY618" ca="1">AV618*CELL("contents",$Q618)</f>
        <v>0</v>
      </c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>
        <f t="shared" si="1382"/>
        <v>0</v>
      </c>
      <c r="BM618" s="51">
        <f t="shared" si="1383"/>
        <v>0</v>
      </c>
      <c r="BN618" s="66">
        <f t="shared" si="1344"/>
        <v>0</v>
      </c>
      <c r="BO618" s="66">
        <f t="shared" si="1345"/>
        <v>0</v>
      </c>
      <c r="BP618" s="66">
        <f t="shared" si="1346"/>
        <v>0</v>
      </c>
      <c r="BQ618" s="66">
        <f t="shared" si="1347"/>
        <v>0</v>
      </c>
      <c r="BR618" s="66">
        <f t="shared" si="1348"/>
        <v>0</v>
      </c>
      <c r="BS618" s="66">
        <f t="shared" si="1349"/>
        <v>0</v>
      </c>
      <c r="BT618" s="66">
        <f t="shared" si="1350"/>
        <v>0</v>
      </c>
      <c r="BU618" s="66">
        <f t="shared" si="1351"/>
        <v>0</v>
      </c>
      <c r="BV618" s="66">
        <f t="shared" si="1352"/>
        <v>0</v>
      </c>
      <c r="BW618" s="66">
        <f t="shared" si="1353"/>
        <v>0</v>
      </c>
      <c r="BX618" s="66">
        <f t="shared" si="1354"/>
        <v>0</v>
      </c>
      <c r="BY618" s="66">
        <f t="shared" si="1355"/>
        <v>0</v>
      </c>
      <c r="BZ618" s="67">
        <f t="shared" si="1384"/>
        <v>0</v>
      </c>
      <c r="CA618" s="67">
        <f t="shared" si="1439"/>
        <v>0</v>
      </c>
      <c r="CB618" s="67">
        <f t="shared" si="1440"/>
        <v>0</v>
      </c>
      <c r="CC618" s="53" cm="1">
        <f t="array" aca="1" ref="CC618" ca="1">BZ618*CELL("contents",$Q618)</f>
        <v>0</v>
      </c>
      <c r="CD618" s="53" cm="1">
        <f t="array" aca="1" ref="CD618" ca="1">CA618*CELL("contents",$Q618)</f>
        <v>0</v>
      </c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>
        <f t="shared" si="1385"/>
        <v>0</v>
      </c>
      <c r="CR618" s="51">
        <f t="shared" si="1386"/>
        <v>0</v>
      </c>
      <c r="CS618" s="66">
        <f t="shared" si="1401"/>
        <v>0</v>
      </c>
      <c r="CT618" s="66">
        <f t="shared" si="1404"/>
        <v>0</v>
      </c>
      <c r="CU618" s="66">
        <f t="shared" si="1405"/>
        <v>0</v>
      </c>
      <c r="CV618" s="66">
        <f t="shared" si="1406"/>
        <v>0</v>
      </c>
      <c r="CW618" s="66">
        <f t="shared" si="1407"/>
        <v>0</v>
      </c>
      <c r="CX618" s="66">
        <f t="shared" si="1408"/>
        <v>0</v>
      </c>
      <c r="CY618" s="66">
        <f t="shared" si="1409"/>
        <v>0</v>
      </c>
      <c r="CZ618" s="66">
        <f t="shared" si="1410"/>
        <v>0</v>
      </c>
      <c r="DA618" s="66">
        <f t="shared" si="1411"/>
        <v>0</v>
      </c>
      <c r="DB618" s="66">
        <f t="shared" si="1412"/>
        <v>0</v>
      </c>
      <c r="DC618" s="66">
        <f t="shared" si="1413"/>
        <v>0</v>
      </c>
      <c r="DD618" s="66">
        <f t="shared" si="1414"/>
        <v>0</v>
      </c>
      <c r="DE618" s="67">
        <f t="shared" si="1387"/>
        <v>0</v>
      </c>
      <c r="DF618" s="67">
        <f t="shared" si="1441"/>
        <v>0</v>
      </c>
      <c r="DG618" s="67">
        <f t="shared" si="1442"/>
        <v>0</v>
      </c>
      <c r="DH618" s="53" cm="1">
        <f t="array" aca="1" ref="DH618" ca="1">DE618*CELL("contents",$Q618)</f>
        <v>0</v>
      </c>
      <c r="DI618" s="53" cm="1">
        <f t="array" aca="1" ref="DI618" ca="1">DF618*CELL("contents",$Q618)</f>
        <v>0</v>
      </c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>
        <f t="shared" si="1388"/>
        <v>0</v>
      </c>
      <c r="DW618" s="51">
        <f t="shared" si="1389"/>
        <v>0</v>
      </c>
      <c r="DX618" s="66">
        <f t="shared" si="1356"/>
        <v>0</v>
      </c>
      <c r="DY618" s="66">
        <f t="shared" si="1357"/>
        <v>0</v>
      </c>
      <c r="DZ618" s="66">
        <f t="shared" si="1358"/>
        <v>0</v>
      </c>
      <c r="EA618" s="66">
        <f t="shared" si="1359"/>
        <v>0</v>
      </c>
      <c r="EB618" s="66">
        <f t="shared" si="1360"/>
        <v>0</v>
      </c>
      <c r="EC618" s="66">
        <f t="shared" si="1361"/>
        <v>0</v>
      </c>
      <c r="ED618" s="66">
        <f t="shared" si="1362"/>
        <v>0</v>
      </c>
      <c r="EE618" s="66">
        <f t="shared" si="1363"/>
        <v>0</v>
      </c>
      <c r="EF618" s="66">
        <f t="shared" si="1364"/>
        <v>0</v>
      </c>
      <c r="EG618" s="66">
        <f t="shared" si="1365"/>
        <v>0</v>
      </c>
      <c r="EH618" s="66">
        <f t="shared" si="1366"/>
        <v>0</v>
      </c>
      <c r="EI618" s="66">
        <f t="shared" si="1367"/>
        <v>0</v>
      </c>
      <c r="EJ618" s="67">
        <f t="shared" si="1390"/>
        <v>0</v>
      </c>
      <c r="EK618" s="67">
        <f t="shared" si="1443"/>
        <v>0</v>
      </c>
      <c r="EL618" s="67">
        <f t="shared" si="1444"/>
        <v>0</v>
      </c>
      <c r="EM618" s="53" cm="1">
        <f t="array" aca="1" ref="EM618" ca="1">EJ618*CELL("contents",$Q618)</f>
        <v>0</v>
      </c>
      <c r="EN618" s="53" cm="1">
        <f t="array" aca="1" ref="EN618" ca="1">EK618*CELL("contents",$Q618)</f>
        <v>0</v>
      </c>
      <c r="EO618" s="68">
        <f t="shared" si="1402"/>
        <v>2550</v>
      </c>
      <c r="EP618" s="2">
        <v>1</v>
      </c>
      <c r="EQ618" s="2">
        <f t="shared" ref="EQ618:ET618" si="1447">EP618*1.0215</f>
        <v>1.0215000000000001</v>
      </c>
      <c r="ER618" s="2">
        <f t="shared" si="1447"/>
        <v>1.0434622500000001</v>
      </c>
      <c r="ES618" s="2">
        <f t="shared" si="1447"/>
        <v>1.0658966883750003</v>
      </c>
      <c r="ET618" s="2">
        <f t="shared" si="1447"/>
        <v>1.0888134671750629</v>
      </c>
      <c r="EU618" s="69">
        <f t="shared" si="1369"/>
        <v>0</v>
      </c>
      <c r="EV618" s="69">
        <f t="shared" si="1309"/>
        <v>0</v>
      </c>
      <c r="EW618" s="69">
        <f t="shared" si="1370"/>
        <v>0</v>
      </c>
      <c r="EX618" s="69">
        <f t="shared" si="1371"/>
        <v>0</v>
      </c>
      <c r="EY618" s="69">
        <f t="shared" si="1392"/>
        <v>0</v>
      </c>
      <c r="EZ618" s="69">
        <f t="shared" si="1392"/>
        <v>0</v>
      </c>
      <c r="FA618" s="69">
        <f t="shared" si="1392"/>
        <v>0</v>
      </c>
      <c r="FB618" s="69">
        <f t="shared" si="1379"/>
        <v>0</v>
      </c>
      <c r="FC618" t="s">
        <v>1549</v>
      </c>
    </row>
    <row r="619" spans="1:159" x14ac:dyDescent="0.25">
      <c r="A619" s="2">
        <v>1.4</v>
      </c>
      <c r="B619" s="73" t="s">
        <v>1377</v>
      </c>
      <c r="C619" s="61" t="s">
        <v>147</v>
      </c>
      <c r="D619" s="62" t="s">
        <v>1334</v>
      </c>
      <c r="E619" s="63" t="s">
        <v>1381</v>
      </c>
      <c r="F619" s="2"/>
      <c r="G619" s="61" t="s">
        <v>347</v>
      </c>
      <c r="H619" s="64" t="s">
        <v>347</v>
      </c>
      <c r="I619" s="61"/>
      <c r="J619" s="61" t="s">
        <v>268</v>
      </c>
      <c r="K619" s="75"/>
      <c r="L619" s="80">
        <v>1</v>
      </c>
      <c r="M619" s="57">
        <v>0</v>
      </c>
      <c r="N619" s="85">
        <v>0.53</v>
      </c>
      <c r="O619" s="64" t="s">
        <v>155</v>
      </c>
      <c r="P619" s="2" t="s">
        <v>173</v>
      </c>
      <c r="Q619" s="200">
        <f>VLOOKUP(P619,Contingencies!$A$2:$D$7,4,FALSE)</f>
        <v>0.125</v>
      </c>
      <c r="R619" s="53">
        <f t="shared" si="1330"/>
        <v>200</v>
      </c>
      <c r="S619" s="67">
        <f t="shared" si="1372"/>
        <v>0</v>
      </c>
      <c r="T619" s="61"/>
      <c r="U619" s="2"/>
      <c r="V619" s="61"/>
      <c r="W619" s="61"/>
      <c r="X619" s="61"/>
      <c r="Y619" s="61"/>
      <c r="Z619" s="61"/>
      <c r="AA619" s="61">
        <v>1600</v>
      </c>
      <c r="AB619" s="2"/>
      <c r="AC619" s="2"/>
      <c r="AD619" s="2"/>
      <c r="AE619" s="2"/>
      <c r="AF619" s="2"/>
      <c r="AG619" s="2">
        <f t="shared" si="1373"/>
        <v>0</v>
      </c>
      <c r="AH619" s="51">
        <f t="shared" si="1380"/>
        <v>0</v>
      </c>
      <c r="AI619" s="66">
        <f t="shared" si="1332"/>
        <v>0</v>
      </c>
      <c r="AJ619" s="66">
        <f t="shared" si="1333"/>
        <v>0</v>
      </c>
      <c r="AK619" s="66">
        <f t="shared" si="1334"/>
        <v>0</v>
      </c>
      <c r="AL619" s="66">
        <f t="shared" si="1335"/>
        <v>0</v>
      </c>
      <c r="AM619" s="66">
        <f t="shared" si="1336"/>
        <v>0</v>
      </c>
      <c r="AN619" s="66">
        <f t="shared" si="1337"/>
        <v>0</v>
      </c>
      <c r="AO619" s="66">
        <f t="shared" si="1338"/>
        <v>1600</v>
      </c>
      <c r="AP619" s="66">
        <f t="shared" si="1339"/>
        <v>0</v>
      </c>
      <c r="AQ619" s="66">
        <f t="shared" si="1340"/>
        <v>0</v>
      </c>
      <c r="AR619" s="66">
        <f t="shared" si="1341"/>
        <v>0</v>
      </c>
      <c r="AS619" s="66">
        <f t="shared" si="1342"/>
        <v>0</v>
      </c>
      <c r="AT619" s="66">
        <f t="shared" si="1343"/>
        <v>0</v>
      </c>
      <c r="AU619" s="67">
        <f t="shared" si="1381"/>
        <v>1600</v>
      </c>
      <c r="AV619" s="67">
        <f t="shared" si="1437"/>
        <v>0</v>
      </c>
      <c r="AW619" s="67">
        <f t="shared" si="1438"/>
        <v>1600</v>
      </c>
      <c r="AX619" s="53" cm="1">
        <f t="array" aca="1" ref="AX619" ca="1">AU619*CELL("contents",$Q619)</f>
        <v>200</v>
      </c>
      <c r="AY619" s="53" cm="1">
        <f t="array" aca="1" ref="AY619" ca="1">AV619*CELL("contents",$Q619)</f>
        <v>0</v>
      </c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>
        <f t="shared" si="1382"/>
        <v>0</v>
      </c>
      <c r="BM619" s="51">
        <f t="shared" si="1383"/>
        <v>0</v>
      </c>
      <c r="BN619" s="66">
        <f t="shared" si="1344"/>
        <v>0</v>
      </c>
      <c r="BO619" s="66">
        <f t="shared" si="1345"/>
        <v>0</v>
      </c>
      <c r="BP619" s="66">
        <f t="shared" si="1346"/>
        <v>0</v>
      </c>
      <c r="BQ619" s="66">
        <f t="shared" si="1347"/>
        <v>0</v>
      </c>
      <c r="BR619" s="66">
        <f t="shared" si="1348"/>
        <v>0</v>
      </c>
      <c r="BS619" s="66">
        <f t="shared" si="1349"/>
        <v>0</v>
      </c>
      <c r="BT619" s="66">
        <f t="shared" si="1350"/>
        <v>0</v>
      </c>
      <c r="BU619" s="66">
        <f t="shared" si="1351"/>
        <v>0</v>
      </c>
      <c r="BV619" s="66">
        <f t="shared" si="1352"/>
        <v>0</v>
      </c>
      <c r="BW619" s="66">
        <f t="shared" si="1353"/>
        <v>0</v>
      </c>
      <c r="BX619" s="66">
        <f t="shared" si="1354"/>
        <v>0</v>
      </c>
      <c r="BY619" s="66">
        <f t="shared" si="1355"/>
        <v>0</v>
      </c>
      <c r="BZ619" s="67">
        <f t="shared" si="1384"/>
        <v>0</v>
      </c>
      <c r="CA619" s="67">
        <f t="shared" si="1439"/>
        <v>0</v>
      </c>
      <c r="CB619" s="67">
        <f t="shared" si="1440"/>
        <v>0</v>
      </c>
      <c r="CC619" s="53" cm="1">
        <f t="array" aca="1" ref="CC619" ca="1">BZ619*CELL("contents",$Q619)</f>
        <v>0</v>
      </c>
      <c r="CD619" s="53" cm="1">
        <f t="array" aca="1" ref="CD619" ca="1">CA619*CELL("contents",$Q619)</f>
        <v>0</v>
      </c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>
        <f t="shared" si="1385"/>
        <v>0</v>
      </c>
      <c r="CR619" s="51">
        <f t="shared" si="1386"/>
        <v>0</v>
      </c>
      <c r="CS619" s="66">
        <f t="shared" si="1401"/>
        <v>0</v>
      </c>
      <c r="CT619" s="66">
        <f t="shared" si="1404"/>
        <v>0</v>
      </c>
      <c r="CU619" s="66">
        <f t="shared" si="1405"/>
        <v>0</v>
      </c>
      <c r="CV619" s="66">
        <f t="shared" si="1406"/>
        <v>0</v>
      </c>
      <c r="CW619" s="66">
        <f t="shared" si="1407"/>
        <v>0</v>
      </c>
      <c r="CX619" s="66">
        <f t="shared" si="1408"/>
        <v>0</v>
      </c>
      <c r="CY619" s="66">
        <f t="shared" si="1409"/>
        <v>0</v>
      </c>
      <c r="CZ619" s="66">
        <f t="shared" si="1410"/>
        <v>0</v>
      </c>
      <c r="DA619" s="66">
        <f t="shared" si="1411"/>
        <v>0</v>
      </c>
      <c r="DB619" s="66">
        <f t="shared" si="1412"/>
        <v>0</v>
      </c>
      <c r="DC619" s="66">
        <f t="shared" si="1413"/>
        <v>0</v>
      </c>
      <c r="DD619" s="66">
        <f t="shared" si="1414"/>
        <v>0</v>
      </c>
      <c r="DE619" s="67">
        <f t="shared" si="1387"/>
        <v>0</v>
      </c>
      <c r="DF619" s="67">
        <f t="shared" si="1441"/>
        <v>0</v>
      </c>
      <c r="DG619" s="67">
        <f t="shared" si="1442"/>
        <v>0</v>
      </c>
      <c r="DH619" s="53" cm="1">
        <f t="array" aca="1" ref="DH619" ca="1">DE619*CELL("contents",$Q619)</f>
        <v>0</v>
      </c>
      <c r="DI619" s="53" cm="1">
        <f t="array" aca="1" ref="DI619" ca="1">DF619*CELL("contents",$Q619)</f>
        <v>0</v>
      </c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>
        <f t="shared" si="1388"/>
        <v>0</v>
      </c>
      <c r="DW619" s="51">
        <f t="shared" si="1389"/>
        <v>0</v>
      </c>
      <c r="DX619" s="66">
        <f t="shared" si="1356"/>
        <v>0</v>
      </c>
      <c r="DY619" s="66">
        <f t="shared" si="1357"/>
        <v>0</v>
      </c>
      <c r="DZ619" s="66">
        <f t="shared" si="1358"/>
        <v>0</v>
      </c>
      <c r="EA619" s="66">
        <f t="shared" si="1359"/>
        <v>0</v>
      </c>
      <c r="EB619" s="66">
        <f t="shared" si="1360"/>
        <v>0</v>
      </c>
      <c r="EC619" s="66">
        <f t="shared" si="1361"/>
        <v>0</v>
      </c>
      <c r="ED619" s="66">
        <f t="shared" si="1362"/>
        <v>0</v>
      </c>
      <c r="EE619" s="66">
        <f t="shared" si="1363"/>
        <v>0</v>
      </c>
      <c r="EF619" s="66">
        <f t="shared" si="1364"/>
        <v>0</v>
      </c>
      <c r="EG619" s="66">
        <f t="shared" si="1365"/>
        <v>0</v>
      </c>
      <c r="EH619" s="66">
        <f t="shared" si="1366"/>
        <v>0</v>
      </c>
      <c r="EI619" s="66">
        <f t="shared" si="1367"/>
        <v>0</v>
      </c>
      <c r="EJ619" s="67">
        <f t="shared" si="1390"/>
        <v>0</v>
      </c>
      <c r="EK619" s="67">
        <f t="shared" si="1443"/>
        <v>0</v>
      </c>
      <c r="EL619" s="67">
        <f t="shared" si="1444"/>
        <v>0</v>
      </c>
      <c r="EM619" s="53" cm="1">
        <f t="array" aca="1" ref="EM619" ca="1">EJ619*CELL("contents",$Q619)</f>
        <v>0</v>
      </c>
      <c r="EN619" s="53" cm="1">
        <f t="array" aca="1" ref="EN619" ca="1">EK619*CELL("contents",$Q619)</f>
        <v>0</v>
      </c>
      <c r="EO619" s="68">
        <f t="shared" si="1402"/>
        <v>1600</v>
      </c>
      <c r="EP619" s="2">
        <v>1</v>
      </c>
      <c r="EQ619" s="2">
        <f t="shared" ref="EQ619:ET619" si="1448">EP619*1.0215</f>
        <v>1.0215000000000001</v>
      </c>
      <c r="ER619" s="2">
        <f t="shared" si="1448"/>
        <v>1.0434622500000001</v>
      </c>
      <c r="ES619" s="2">
        <f t="shared" si="1448"/>
        <v>1.0658966883750003</v>
      </c>
      <c r="ET619" s="2">
        <f t="shared" si="1448"/>
        <v>1.0888134671750629</v>
      </c>
      <c r="EU619" s="69">
        <f t="shared" si="1369"/>
        <v>0</v>
      </c>
      <c r="EV619" s="69">
        <f t="shared" si="1309"/>
        <v>0</v>
      </c>
      <c r="EW619" s="69">
        <f t="shared" si="1370"/>
        <v>0</v>
      </c>
      <c r="EX619" s="69">
        <f t="shared" si="1371"/>
        <v>0</v>
      </c>
      <c r="EY619" s="69">
        <f t="shared" si="1392"/>
        <v>0</v>
      </c>
      <c r="EZ619" s="69">
        <f t="shared" si="1392"/>
        <v>0</v>
      </c>
      <c r="FA619" s="69">
        <f t="shared" si="1392"/>
        <v>0</v>
      </c>
      <c r="FB619" s="69">
        <f t="shared" si="1379"/>
        <v>0</v>
      </c>
      <c r="FC619" t="s">
        <v>1549</v>
      </c>
    </row>
    <row r="620" spans="1:159" x14ac:dyDescent="0.25">
      <c r="A620" s="2">
        <v>1.4</v>
      </c>
      <c r="B620" s="73" t="s">
        <v>1382</v>
      </c>
      <c r="C620" s="61" t="s">
        <v>147</v>
      </c>
      <c r="D620" s="62" t="s">
        <v>1334</v>
      </c>
      <c r="E620" s="63" t="s">
        <v>1334</v>
      </c>
      <c r="F620" s="2" t="s">
        <v>1315</v>
      </c>
      <c r="G620" s="61" t="s">
        <v>151</v>
      </c>
      <c r="H620" s="64" t="s">
        <v>152</v>
      </c>
      <c r="I620" s="61" t="s">
        <v>1175</v>
      </c>
      <c r="J620" s="65" t="s">
        <v>1139</v>
      </c>
      <c r="K620" s="75">
        <v>55.34</v>
      </c>
      <c r="L620" s="79">
        <v>66</v>
      </c>
      <c r="M620" s="57">
        <v>0.35</v>
      </c>
      <c r="N620" s="85">
        <v>0.53</v>
      </c>
      <c r="O620" s="64" t="s">
        <v>155</v>
      </c>
      <c r="P620" s="2" t="s">
        <v>156</v>
      </c>
      <c r="Q620" s="200">
        <f>VLOOKUP(P620,Contingencies!$A$2:$D$7,4,FALSE)</f>
        <v>0.09</v>
      </c>
      <c r="R620" s="53">
        <f t="shared" si="1330"/>
        <v>1261.0330835940001</v>
      </c>
      <c r="S620" s="67">
        <f t="shared" si="1372"/>
        <v>668.3475343048201</v>
      </c>
      <c r="T620" s="61"/>
      <c r="U620" s="2"/>
      <c r="V620" s="61">
        <v>24</v>
      </c>
      <c r="W620" s="61">
        <v>24</v>
      </c>
      <c r="X620" s="61">
        <v>24</v>
      </c>
      <c r="Y620" s="61">
        <v>24</v>
      </c>
      <c r="Z620" s="61">
        <v>24</v>
      </c>
      <c r="AA620" s="61"/>
      <c r="AB620" s="2"/>
      <c r="AC620" s="2"/>
      <c r="AD620" s="2"/>
      <c r="AE620" s="2"/>
      <c r="AF620" s="2"/>
      <c r="AG620" s="2">
        <f t="shared" si="1373"/>
        <v>120</v>
      </c>
      <c r="AH620" s="51">
        <f t="shared" si="1380"/>
        <v>0.8</v>
      </c>
      <c r="AI620" s="66">
        <f t="shared" si="1332"/>
        <v>0</v>
      </c>
      <c r="AJ620" s="66">
        <f t="shared" si="1333"/>
        <v>1831.5658440000004</v>
      </c>
      <c r="AK620" s="66">
        <f t="shared" si="1334"/>
        <v>1831.5658440000004</v>
      </c>
      <c r="AL620" s="66">
        <f t="shared" si="1335"/>
        <v>1831.5658440000004</v>
      </c>
      <c r="AM620" s="66">
        <f t="shared" si="1336"/>
        <v>1831.5658440000004</v>
      </c>
      <c r="AN620" s="66">
        <f t="shared" si="1337"/>
        <v>1831.5658440000004</v>
      </c>
      <c r="AO620" s="66">
        <f t="shared" si="1338"/>
        <v>0</v>
      </c>
      <c r="AP620" s="66">
        <f t="shared" si="1339"/>
        <v>0</v>
      </c>
      <c r="AQ620" s="66">
        <f t="shared" si="1340"/>
        <v>0</v>
      </c>
      <c r="AR620" s="66">
        <f t="shared" si="1341"/>
        <v>0</v>
      </c>
      <c r="AS620" s="66">
        <f t="shared" si="1342"/>
        <v>0</v>
      </c>
      <c r="AT620" s="66">
        <f t="shared" si="1343"/>
        <v>0</v>
      </c>
      <c r="AU620" s="67">
        <f t="shared" si="1381"/>
        <v>9157.8292200000014</v>
      </c>
      <c r="AV620" s="67">
        <f t="shared" si="1437"/>
        <v>4853.6494866000012</v>
      </c>
      <c r="AW620" s="67">
        <f t="shared" si="1438"/>
        <v>14011.478706600003</v>
      </c>
      <c r="AX620" s="53" cm="1">
        <f t="array" aca="1" ref="AX620" ca="1">AU620*CELL("contents",$Q620)</f>
        <v>824.20462980000013</v>
      </c>
      <c r="AY620" s="53" cm="1">
        <f t="array" aca="1" ref="AY620" ca="1">AV620*CELL("contents",$Q620)</f>
        <v>436.8284537940001</v>
      </c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>
        <f t="shared" si="1382"/>
        <v>0</v>
      </c>
      <c r="BM620" s="51">
        <f t="shared" si="1383"/>
        <v>0</v>
      </c>
      <c r="BN620" s="66">
        <f t="shared" si="1344"/>
        <v>0</v>
      </c>
      <c r="BO620" s="66">
        <f t="shared" si="1345"/>
        <v>0</v>
      </c>
      <c r="BP620" s="66">
        <f t="shared" si="1346"/>
        <v>0</v>
      </c>
      <c r="BQ620" s="66">
        <f t="shared" si="1347"/>
        <v>0</v>
      </c>
      <c r="BR620" s="66">
        <f t="shared" si="1348"/>
        <v>0</v>
      </c>
      <c r="BS620" s="66">
        <f t="shared" si="1349"/>
        <v>0</v>
      </c>
      <c r="BT620" s="66">
        <f t="shared" si="1350"/>
        <v>0</v>
      </c>
      <c r="BU620" s="66">
        <f t="shared" si="1351"/>
        <v>0</v>
      </c>
      <c r="BV620" s="66">
        <f t="shared" si="1352"/>
        <v>0</v>
      </c>
      <c r="BW620" s="66">
        <f t="shared" si="1353"/>
        <v>0</v>
      </c>
      <c r="BX620" s="66">
        <f t="shared" si="1354"/>
        <v>0</v>
      </c>
      <c r="BY620" s="66">
        <f t="shared" si="1355"/>
        <v>0</v>
      </c>
      <c r="BZ620" s="67">
        <f t="shared" si="1384"/>
        <v>0</v>
      </c>
      <c r="CA620" s="67">
        <f t="shared" si="1439"/>
        <v>0</v>
      </c>
      <c r="CB620" s="67">
        <f t="shared" si="1440"/>
        <v>0</v>
      </c>
      <c r="CC620" s="53" cm="1">
        <f t="array" aca="1" ref="CC620" ca="1">BZ620*CELL("contents",$Q620)</f>
        <v>0</v>
      </c>
      <c r="CD620" s="53" cm="1">
        <f t="array" aca="1" ref="CD620" ca="1">CA620*CELL("contents",$Q620)</f>
        <v>0</v>
      </c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>
        <f t="shared" si="1385"/>
        <v>0</v>
      </c>
      <c r="CR620" s="51">
        <f t="shared" si="1386"/>
        <v>0</v>
      </c>
      <c r="CS620" s="66">
        <f t="shared" si="1401"/>
        <v>0</v>
      </c>
      <c r="CT620" s="66">
        <f t="shared" si="1404"/>
        <v>0</v>
      </c>
      <c r="CU620" s="66">
        <f t="shared" si="1405"/>
        <v>0</v>
      </c>
      <c r="CV620" s="66">
        <f t="shared" si="1406"/>
        <v>0</v>
      </c>
      <c r="CW620" s="66">
        <f t="shared" si="1407"/>
        <v>0</v>
      </c>
      <c r="CX620" s="66">
        <f t="shared" si="1408"/>
        <v>0</v>
      </c>
      <c r="CY620" s="66">
        <f t="shared" si="1409"/>
        <v>0</v>
      </c>
      <c r="CZ620" s="66">
        <f t="shared" si="1410"/>
        <v>0</v>
      </c>
      <c r="DA620" s="66">
        <f t="shared" si="1411"/>
        <v>0</v>
      </c>
      <c r="DB620" s="66">
        <f t="shared" si="1412"/>
        <v>0</v>
      </c>
      <c r="DC620" s="66">
        <f t="shared" si="1413"/>
        <v>0</v>
      </c>
      <c r="DD620" s="66">
        <f t="shared" si="1414"/>
        <v>0</v>
      </c>
      <c r="DE620" s="67">
        <f t="shared" si="1387"/>
        <v>0</v>
      </c>
      <c r="DF620" s="67">
        <f t="shared" si="1441"/>
        <v>0</v>
      </c>
      <c r="DG620" s="67">
        <f t="shared" si="1442"/>
        <v>0</v>
      </c>
      <c r="DH620" s="53" cm="1">
        <f t="array" aca="1" ref="DH620" ca="1">DE620*CELL("contents",$Q620)</f>
        <v>0</v>
      </c>
      <c r="DI620" s="53" cm="1">
        <f t="array" aca="1" ref="DI620" ca="1">DF620*CELL("contents",$Q620)</f>
        <v>0</v>
      </c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>
        <f t="shared" si="1388"/>
        <v>0</v>
      </c>
      <c r="DW620" s="51">
        <f t="shared" si="1389"/>
        <v>0</v>
      </c>
      <c r="DX620" s="66">
        <f t="shared" si="1356"/>
        <v>0</v>
      </c>
      <c r="DY620" s="66">
        <f t="shared" si="1357"/>
        <v>0</v>
      </c>
      <c r="DZ620" s="66">
        <f t="shared" si="1358"/>
        <v>0</v>
      </c>
      <c r="EA620" s="66">
        <f t="shared" si="1359"/>
        <v>0</v>
      </c>
      <c r="EB620" s="66">
        <f t="shared" si="1360"/>
        <v>0</v>
      </c>
      <c r="EC620" s="66">
        <f t="shared" si="1361"/>
        <v>0</v>
      </c>
      <c r="ED620" s="66">
        <f t="shared" si="1362"/>
        <v>0</v>
      </c>
      <c r="EE620" s="66">
        <f t="shared" si="1363"/>
        <v>0</v>
      </c>
      <c r="EF620" s="66">
        <f t="shared" si="1364"/>
        <v>0</v>
      </c>
      <c r="EG620" s="66">
        <f t="shared" si="1365"/>
        <v>0</v>
      </c>
      <c r="EH620" s="66">
        <f t="shared" si="1366"/>
        <v>0</v>
      </c>
      <c r="EI620" s="66">
        <f t="shared" si="1367"/>
        <v>0</v>
      </c>
      <c r="EJ620" s="67">
        <f t="shared" si="1390"/>
        <v>0</v>
      </c>
      <c r="EK620" s="67">
        <f t="shared" si="1443"/>
        <v>0</v>
      </c>
      <c r="EL620" s="67">
        <f t="shared" si="1444"/>
        <v>0</v>
      </c>
      <c r="EM620" s="53" cm="1">
        <f t="array" aca="1" ref="EM620" ca="1">EJ620*CELL("contents",$Q620)</f>
        <v>0</v>
      </c>
      <c r="EN620" s="53" cm="1">
        <f t="array" aca="1" ref="EN620" ca="1">EK620*CELL("contents",$Q620)</f>
        <v>0</v>
      </c>
      <c r="EO620" s="68">
        <f t="shared" si="1402"/>
        <v>14011.478706600003</v>
      </c>
      <c r="EP620" s="2">
        <v>1</v>
      </c>
      <c r="EQ620" s="2">
        <f t="shared" ref="EQ620:ET620" si="1449">EP620*1.0215</f>
        <v>1.0215000000000001</v>
      </c>
      <c r="ER620" s="2">
        <f t="shared" si="1449"/>
        <v>1.0434622500000001</v>
      </c>
      <c r="ES620" s="2">
        <f t="shared" si="1449"/>
        <v>1.0658966883750003</v>
      </c>
      <c r="ET620" s="2">
        <f t="shared" si="1449"/>
        <v>1.0888134671750629</v>
      </c>
      <c r="EU620" s="69">
        <f t="shared" si="1369"/>
        <v>6783.5772000000006</v>
      </c>
      <c r="EV620" s="69">
        <f t="shared" ref="EV620:EV683" si="1450">IF($G620="Labor Hours",$K620*$BL620*ER620,0)</f>
        <v>0</v>
      </c>
      <c r="EW620" s="69">
        <f t="shared" si="1370"/>
        <v>0</v>
      </c>
      <c r="EX620" s="69">
        <f t="shared" si="1371"/>
        <v>0</v>
      </c>
      <c r="EY620" s="69">
        <f t="shared" si="1392"/>
        <v>2374.2520199999999</v>
      </c>
      <c r="EZ620" s="69">
        <f t="shared" si="1392"/>
        <v>0</v>
      </c>
      <c r="FA620" s="69">
        <f t="shared" si="1392"/>
        <v>0</v>
      </c>
      <c r="FB620" s="69">
        <f t="shared" si="1379"/>
        <v>0</v>
      </c>
      <c r="FC620" t="s">
        <v>1549</v>
      </c>
    </row>
    <row r="621" spans="1:159" x14ac:dyDescent="0.25">
      <c r="A621" s="2">
        <v>1.4</v>
      </c>
      <c r="B621" s="73" t="s">
        <v>1382</v>
      </c>
      <c r="C621" s="61" t="s">
        <v>147</v>
      </c>
      <c r="D621" s="62" t="s">
        <v>1334</v>
      </c>
      <c r="E621" s="63" t="s">
        <v>1383</v>
      </c>
      <c r="F621" s="2"/>
      <c r="G621" s="61" t="s">
        <v>347</v>
      </c>
      <c r="H621" s="64" t="s">
        <v>347</v>
      </c>
      <c r="I621" s="61"/>
      <c r="J621" s="61" t="s">
        <v>154</v>
      </c>
      <c r="K621" s="75"/>
      <c r="L621" s="80">
        <v>1</v>
      </c>
      <c r="M621" s="57">
        <v>0</v>
      </c>
      <c r="N621" s="85">
        <v>0.53</v>
      </c>
      <c r="O621" s="64" t="s">
        <v>155</v>
      </c>
      <c r="P621" s="2" t="s">
        <v>352</v>
      </c>
      <c r="Q621" s="200">
        <f>VLOOKUP(P621,Contingencies!$A$2:$D$7,4,FALSE)</f>
        <v>0.2</v>
      </c>
      <c r="R621" s="53">
        <f t="shared" si="1330"/>
        <v>150</v>
      </c>
      <c r="S621" s="67">
        <f t="shared" si="1372"/>
        <v>0</v>
      </c>
      <c r="T621" s="61"/>
      <c r="U621" s="2"/>
      <c r="V621" s="61"/>
      <c r="W621" s="61"/>
      <c r="X621" s="61">
        <v>750</v>
      </c>
      <c r="Y621" s="61"/>
      <c r="Z621" s="61"/>
      <c r="AA621" s="61"/>
      <c r="AB621" s="2"/>
      <c r="AC621" s="2"/>
      <c r="AD621" s="2"/>
      <c r="AE621" s="2"/>
      <c r="AF621" s="2"/>
      <c r="AG621" s="2">
        <f t="shared" si="1373"/>
        <v>0</v>
      </c>
      <c r="AH621" s="51">
        <f t="shared" si="1380"/>
        <v>0</v>
      </c>
      <c r="AI621" s="66">
        <f t="shared" si="1332"/>
        <v>0</v>
      </c>
      <c r="AJ621" s="66">
        <f t="shared" si="1333"/>
        <v>0</v>
      </c>
      <c r="AK621" s="66">
        <f t="shared" si="1334"/>
        <v>0</v>
      </c>
      <c r="AL621" s="66">
        <f t="shared" si="1335"/>
        <v>750</v>
      </c>
      <c r="AM621" s="66">
        <f t="shared" si="1336"/>
        <v>0</v>
      </c>
      <c r="AN621" s="66">
        <f t="shared" si="1337"/>
        <v>0</v>
      </c>
      <c r="AO621" s="66">
        <f t="shared" si="1338"/>
        <v>0</v>
      </c>
      <c r="AP621" s="66">
        <f t="shared" si="1339"/>
        <v>0</v>
      </c>
      <c r="AQ621" s="66">
        <f t="shared" si="1340"/>
        <v>0</v>
      </c>
      <c r="AR621" s="66">
        <f t="shared" si="1341"/>
        <v>0</v>
      </c>
      <c r="AS621" s="66">
        <f t="shared" si="1342"/>
        <v>0</v>
      </c>
      <c r="AT621" s="66">
        <f t="shared" si="1343"/>
        <v>0</v>
      </c>
      <c r="AU621" s="67">
        <f t="shared" si="1381"/>
        <v>750</v>
      </c>
      <c r="AV621" s="67">
        <f t="shared" si="1437"/>
        <v>0</v>
      </c>
      <c r="AW621" s="67">
        <f t="shared" si="1438"/>
        <v>750</v>
      </c>
      <c r="AX621" s="53" cm="1">
        <f t="array" aca="1" ref="AX621" ca="1">AU621*CELL("contents",$Q621)</f>
        <v>150</v>
      </c>
      <c r="AY621" s="53" cm="1">
        <f t="array" aca="1" ref="AY621" ca="1">AV621*CELL("contents",$Q621)</f>
        <v>0</v>
      </c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>
        <f t="shared" si="1382"/>
        <v>0</v>
      </c>
      <c r="BM621" s="51">
        <f t="shared" si="1383"/>
        <v>0</v>
      </c>
      <c r="BN621" s="66">
        <f t="shared" si="1344"/>
        <v>0</v>
      </c>
      <c r="BO621" s="66">
        <f t="shared" si="1345"/>
        <v>0</v>
      </c>
      <c r="BP621" s="66">
        <f t="shared" si="1346"/>
        <v>0</v>
      </c>
      <c r="BQ621" s="66">
        <f t="shared" si="1347"/>
        <v>0</v>
      </c>
      <c r="BR621" s="66">
        <f t="shared" si="1348"/>
        <v>0</v>
      </c>
      <c r="BS621" s="66">
        <f t="shared" si="1349"/>
        <v>0</v>
      </c>
      <c r="BT621" s="66">
        <f t="shared" si="1350"/>
        <v>0</v>
      </c>
      <c r="BU621" s="66">
        <f t="shared" si="1351"/>
        <v>0</v>
      </c>
      <c r="BV621" s="66">
        <f t="shared" si="1352"/>
        <v>0</v>
      </c>
      <c r="BW621" s="66">
        <f t="shared" si="1353"/>
        <v>0</v>
      </c>
      <c r="BX621" s="66">
        <f t="shared" si="1354"/>
        <v>0</v>
      </c>
      <c r="BY621" s="66">
        <f t="shared" si="1355"/>
        <v>0</v>
      </c>
      <c r="BZ621" s="67">
        <f t="shared" si="1384"/>
        <v>0</v>
      </c>
      <c r="CA621" s="67">
        <f t="shared" si="1439"/>
        <v>0</v>
      </c>
      <c r="CB621" s="67">
        <f t="shared" si="1440"/>
        <v>0</v>
      </c>
      <c r="CC621" s="53" cm="1">
        <f t="array" aca="1" ref="CC621" ca="1">BZ621*CELL("contents",$Q621)</f>
        <v>0</v>
      </c>
      <c r="CD621" s="53" cm="1">
        <f t="array" aca="1" ref="CD621" ca="1">CA621*CELL("contents",$Q621)</f>
        <v>0</v>
      </c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>
        <f t="shared" si="1385"/>
        <v>0</v>
      </c>
      <c r="CR621" s="51">
        <f t="shared" si="1386"/>
        <v>0</v>
      </c>
      <c r="CS621" s="66">
        <f t="shared" si="1401"/>
        <v>0</v>
      </c>
      <c r="CT621" s="66">
        <f t="shared" si="1404"/>
        <v>0</v>
      </c>
      <c r="CU621" s="66">
        <f t="shared" si="1405"/>
        <v>0</v>
      </c>
      <c r="CV621" s="66">
        <f t="shared" si="1406"/>
        <v>0</v>
      </c>
      <c r="CW621" s="66">
        <f t="shared" si="1407"/>
        <v>0</v>
      </c>
      <c r="CX621" s="66">
        <f t="shared" si="1408"/>
        <v>0</v>
      </c>
      <c r="CY621" s="66">
        <f t="shared" si="1409"/>
        <v>0</v>
      </c>
      <c r="CZ621" s="66">
        <f t="shared" si="1410"/>
        <v>0</v>
      </c>
      <c r="DA621" s="66">
        <f t="shared" si="1411"/>
        <v>0</v>
      </c>
      <c r="DB621" s="66">
        <f t="shared" si="1412"/>
        <v>0</v>
      </c>
      <c r="DC621" s="66">
        <f t="shared" si="1413"/>
        <v>0</v>
      </c>
      <c r="DD621" s="66">
        <f t="shared" si="1414"/>
        <v>0</v>
      </c>
      <c r="DE621" s="67">
        <f t="shared" si="1387"/>
        <v>0</v>
      </c>
      <c r="DF621" s="67">
        <f t="shared" si="1441"/>
        <v>0</v>
      </c>
      <c r="DG621" s="67">
        <f t="shared" si="1442"/>
        <v>0</v>
      </c>
      <c r="DH621" s="53" cm="1">
        <f t="array" aca="1" ref="DH621" ca="1">DE621*CELL("contents",$Q621)</f>
        <v>0</v>
      </c>
      <c r="DI621" s="53" cm="1">
        <f t="array" aca="1" ref="DI621" ca="1">DF621*CELL("contents",$Q621)</f>
        <v>0</v>
      </c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>
        <f t="shared" si="1388"/>
        <v>0</v>
      </c>
      <c r="DW621" s="51">
        <f t="shared" si="1389"/>
        <v>0</v>
      </c>
      <c r="DX621" s="66">
        <f t="shared" si="1356"/>
        <v>0</v>
      </c>
      <c r="DY621" s="66">
        <f t="shared" si="1357"/>
        <v>0</v>
      </c>
      <c r="DZ621" s="66">
        <f t="shared" si="1358"/>
        <v>0</v>
      </c>
      <c r="EA621" s="66">
        <f t="shared" si="1359"/>
        <v>0</v>
      </c>
      <c r="EB621" s="66">
        <f t="shared" si="1360"/>
        <v>0</v>
      </c>
      <c r="EC621" s="66">
        <f t="shared" si="1361"/>
        <v>0</v>
      </c>
      <c r="ED621" s="66">
        <f t="shared" si="1362"/>
        <v>0</v>
      </c>
      <c r="EE621" s="66">
        <f t="shared" si="1363"/>
        <v>0</v>
      </c>
      <c r="EF621" s="66">
        <f t="shared" si="1364"/>
        <v>0</v>
      </c>
      <c r="EG621" s="66">
        <f t="shared" si="1365"/>
        <v>0</v>
      </c>
      <c r="EH621" s="66">
        <f t="shared" si="1366"/>
        <v>0</v>
      </c>
      <c r="EI621" s="66">
        <f t="shared" si="1367"/>
        <v>0</v>
      </c>
      <c r="EJ621" s="67">
        <f t="shared" si="1390"/>
        <v>0</v>
      </c>
      <c r="EK621" s="67">
        <f t="shared" si="1443"/>
        <v>0</v>
      </c>
      <c r="EL621" s="67">
        <f t="shared" si="1444"/>
        <v>0</v>
      </c>
      <c r="EM621" s="53" cm="1">
        <f t="array" aca="1" ref="EM621" ca="1">EJ621*CELL("contents",$Q621)</f>
        <v>0</v>
      </c>
      <c r="EN621" s="53" cm="1">
        <f t="array" aca="1" ref="EN621" ca="1">EK621*CELL("contents",$Q621)</f>
        <v>0</v>
      </c>
      <c r="EO621" s="68">
        <f t="shared" si="1402"/>
        <v>750</v>
      </c>
      <c r="EP621" s="2">
        <v>1</v>
      </c>
      <c r="EQ621" s="2">
        <f t="shared" ref="EQ621:ET621" si="1451">EP621*1.0215</f>
        <v>1.0215000000000001</v>
      </c>
      <c r="ER621" s="2">
        <f t="shared" si="1451"/>
        <v>1.0434622500000001</v>
      </c>
      <c r="ES621" s="2">
        <f t="shared" si="1451"/>
        <v>1.0658966883750003</v>
      </c>
      <c r="ET621" s="2">
        <f t="shared" si="1451"/>
        <v>1.0888134671750629</v>
      </c>
      <c r="EU621" s="69">
        <f t="shared" si="1369"/>
        <v>0</v>
      </c>
      <c r="EV621" s="69">
        <f t="shared" si="1450"/>
        <v>0</v>
      </c>
      <c r="EW621" s="69">
        <f t="shared" si="1370"/>
        <v>0</v>
      </c>
      <c r="EX621" s="69">
        <f t="shared" si="1371"/>
        <v>0</v>
      </c>
      <c r="EY621" s="69">
        <f t="shared" si="1392"/>
        <v>0</v>
      </c>
      <c r="EZ621" s="69">
        <f t="shared" si="1392"/>
        <v>0</v>
      </c>
      <c r="FA621" s="69">
        <f t="shared" si="1392"/>
        <v>0</v>
      </c>
      <c r="FB621" s="69">
        <f t="shared" si="1379"/>
        <v>0</v>
      </c>
      <c r="FC621" t="s">
        <v>1549</v>
      </c>
    </row>
    <row r="622" spans="1:159" x14ac:dyDescent="0.25">
      <c r="A622" s="2">
        <v>1.4</v>
      </c>
      <c r="B622" s="73" t="s">
        <v>1382</v>
      </c>
      <c r="C622" s="61" t="s">
        <v>147</v>
      </c>
      <c r="D622" s="62" t="s">
        <v>1334</v>
      </c>
      <c r="E622" s="63" t="s">
        <v>1384</v>
      </c>
      <c r="F622" s="2"/>
      <c r="G622" s="61" t="s">
        <v>347</v>
      </c>
      <c r="H622" s="64" t="s">
        <v>347</v>
      </c>
      <c r="I622" s="61"/>
      <c r="J622" s="61" t="s">
        <v>154</v>
      </c>
      <c r="K622" s="75"/>
      <c r="L622" s="80">
        <v>1</v>
      </c>
      <c r="M622" s="57">
        <v>0</v>
      </c>
      <c r="N622" s="85">
        <v>0.53</v>
      </c>
      <c r="O622" s="64" t="s">
        <v>155</v>
      </c>
      <c r="P622" s="2" t="s">
        <v>352</v>
      </c>
      <c r="Q622" s="200">
        <f>VLOOKUP(P622,Contingencies!$A$2:$D$7,4,FALSE)</f>
        <v>0.2</v>
      </c>
      <c r="R622" s="53">
        <f t="shared" si="1330"/>
        <v>300</v>
      </c>
      <c r="S622" s="67">
        <f t="shared" si="1372"/>
        <v>0</v>
      </c>
      <c r="T622" s="61"/>
      <c r="U622" s="2"/>
      <c r="V622" s="61"/>
      <c r="W622" s="61"/>
      <c r="X622" s="61"/>
      <c r="Y622" s="61"/>
      <c r="Z622" s="61">
        <v>1500</v>
      </c>
      <c r="AA622" s="61"/>
      <c r="AB622" s="2"/>
      <c r="AC622" s="2"/>
      <c r="AD622" s="2"/>
      <c r="AE622" s="2"/>
      <c r="AF622" s="2"/>
      <c r="AG622" s="2">
        <f t="shared" si="1373"/>
        <v>0</v>
      </c>
      <c r="AH622" s="51">
        <f t="shared" si="1380"/>
        <v>0</v>
      </c>
      <c r="AI622" s="66">
        <f t="shared" si="1332"/>
        <v>0</v>
      </c>
      <c r="AJ622" s="66">
        <f t="shared" si="1333"/>
        <v>0</v>
      </c>
      <c r="AK622" s="66">
        <f t="shared" si="1334"/>
        <v>0</v>
      </c>
      <c r="AL622" s="66">
        <f t="shared" si="1335"/>
        <v>0</v>
      </c>
      <c r="AM622" s="66">
        <f t="shared" si="1336"/>
        <v>0</v>
      </c>
      <c r="AN622" s="66">
        <f t="shared" si="1337"/>
        <v>1500</v>
      </c>
      <c r="AO622" s="66">
        <f t="shared" si="1338"/>
        <v>0</v>
      </c>
      <c r="AP622" s="66">
        <f t="shared" si="1339"/>
        <v>0</v>
      </c>
      <c r="AQ622" s="66">
        <f t="shared" si="1340"/>
        <v>0</v>
      </c>
      <c r="AR622" s="66">
        <f t="shared" si="1341"/>
        <v>0</v>
      </c>
      <c r="AS622" s="66">
        <f t="shared" si="1342"/>
        <v>0</v>
      </c>
      <c r="AT622" s="66">
        <f t="shared" si="1343"/>
        <v>0</v>
      </c>
      <c r="AU622" s="67">
        <f t="shared" si="1381"/>
        <v>1500</v>
      </c>
      <c r="AV622" s="67">
        <f t="shared" si="1437"/>
        <v>0</v>
      </c>
      <c r="AW622" s="67">
        <f t="shared" si="1438"/>
        <v>1500</v>
      </c>
      <c r="AX622" s="53" cm="1">
        <f t="array" aca="1" ref="AX622" ca="1">AU622*CELL("contents",$Q622)</f>
        <v>300</v>
      </c>
      <c r="AY622" s="53" cm="1">
        <f t="array" aca="1" ref="AY622" ca="1">AV622*CELL("contents",$Q622)</f>
        <v>0</v>
      </c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>
        <f t="shared" si="1382"/>
        <v>0</v>
      </c>
      <c r="BM622" s="51">
        <f t="shared" si="1383"/>
        <v>0</v>
      </c>
      <c r="BN622" s="66">
        <f t="shared" si="1344"/>
        <v>0</v>
      </c>
      <c r="BO622" s="66">
        <f t="shared" si="1345"/>
        <v>0</v>
      </c>
      <c r="BP622" s="66">
        <f t="shared" si="1346"/>
        <v>0</v>
      </c>
      <c r="BQ622" s="66">
        <f t="shared" si="1347"/>
        <v>0</v>
      </c>
      <c r="BR622" s="66">
        <f t="shared" si="1348"/>
        <v>0</v>
      </c>
      <c r="BS622" s="66">
        <f t="shared" si="1349"/>
        <v>0</v>
      </c>
      <c r="BT622" s="66">
        <f t="shared" si="1350"/>
        <v>0</v>
      </c>
      <c r="BU622" s="66">
        <f t="shared" si="1351"/>
        <v>0</v>
      </c>
      <c r="BV622" s="66">
        <f t="shared" si="1352"/>
        <v>0</v>
      </c>
      <c r="BW622" s="66">
        <f t="shared" si="1353"/>
        <v>0</v>
      </c>
      <c r="BX622" s="66">
        <f t="shared" si="1354"/>
        <v>0</v>
      </c>
      <c r="BY622" s="66">
        <f t="shared" si="1355"/>
        <v>0</v>
      </c>
      <c r="BZ622" s="67">
        <f t="shared" si="1384"/>
        <v>0</v>
      </c>
      <c r="CA622" s="67">
        <f t="shared" si="1439"/>
        <v>0</v>
      </c>
      <c r="CB622" s="67">
        <f t="shared" si="1440"/>
        <v>0</v>
      </c>
      <c r="CC622" s="53" cm="1">
        <f t="array" aca="1" ref="CC622" ca="1">BZ622*CELL("contents",$Q622)</f>
        <v>0</v>
      </c>
      <c r="CD622" s="53" cm="1">
        <f t="array" aca="1" ref="CD622" ca="1">CA622*CELL("contents",$Q622)</f>
        <v>0</v>
      </c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>
        <f t="shared" si="1385"/>
        <v>0</v>
      </c>
      <c r="CR622" s="51">
        <f t="shared" si="1386"/>
        <v>0</v>
      </c>
      <c r="CS622" s="66">
        <f t="shared" si="1401"/>
        <v>0</v>
      </c>
      <c r="CT622" s="66">
        <f t="shared" si="1404"/>
        <v>0</v>
      </c>
      <c r="CU622" s="66">
        <f t="shared" si="1405"/>
        <v>0</v>
      </c>
      <c r="CV622" s="66">
        <f t="shared" si="1406"/>
        <v>0</v>
      </c>
      <c r="CW622" s="66">
        <f t="shared" si="1407"/>
        <v>0</v>
      </c>
      <c r="CX622" s="66">
        <f t="shared" si="1408"/>
        <v>0</v>
      </c>
      <c r="CY622" s="66">
        <f t="shared" si="1409"/>
        <v>0</v>
      </c>
      <c r="CZ622" s="66">
        <f t="shared" si="1410"/>
        <v>0</v>
      </c>
      <c r="DA622" s="66">
        <f t="shared" si="1411"/>
        <v>0</v>
      </c>
      <c r="DB622" s="66">
        <f t="shared" si="1412"/>
        <v>0</v>
      </c>
      <c r="DC622" s="66">
        <f t="shared" si="1413"/>
        <v>0</v>
      </c>
      <c r="DD622" s="66">
        <f t="shared" si="1414"/>
        <v>0</v>
      </c>
      <c r="DE622" s="67">
        <f t="shared" si="1387"/>
        <v>0</v>
      </c>
      <c r="DF622" s="67">
        <f t="shared" si="1441"/>
        <v>0</v>
      </c>
      <c r="DG622" s="67">
        <f t="shared" si="1442"/>
        <v>0</v>
      </c>
      <c r="DH622" s="53" cm="1">
        <f t="array" aca="1" ref="DH622" ca="1">DE622*CELL("contents",$Q622)</f>
        <v>0</v>
      </c>
      <c r="DI622" s="53" cm="1">
        <f t="array" aca="1" ref="DI622" ca="1">DF622*CELL("contents",$Q622)</f>
        <v>0</v>
      </c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>
        <f t="shared" si="1388"/>
        <v>0</v>
      </c>
      <c r="DW622" s="51">
        <f t="shared" si="1389"/>
        <v>0</v>
      </c>
      <c r="DX622" s="66">
        <f t="shared" si="1356"/>
        <v>0</v>
      </c>
      <c r="DY622" s="66">
        <f t="shared" si="1357"/>
        <v>0</v>
      </c>
      <c r="DZ622" s="66">
        <f t="shared" si="1358"/>
        <v>0</v>
      </c>
      <c r="EA622" s="66">
        <f t="shared" si="1359"/>
        <v>0</v>
      </c>
      <c r="EB622" s="66">
        <f t="shared" si="1360"/>
        <v>0</v>
      </c>
      <c r="EC622" s="66">
        <f t="shared" si="1361"/>
        <v>0</v>
      </c>
      <c r="ED622" s="66">
        <f t="shared" si="1362"/>
        <v>0</v>
      </c>
      <c r="EE622" s="66">
        <f t="shared" si="1363"/>
        <v>0</v>
      </c>
      <c r="EF622" s="66">
        <f t="shared" si="1364"/>
        <v>0</v>
      </c>
      <c r="EG622" s="66">
        <f t="shared" si="1365"/>
        <v>0</v>
      </c>
      <c r="EH622" s="66">
        <f t="shared" si="1366"/>
        <v>0</v>
      </c>
      <c r="EI622" s="66">
        <f t="shared" si="1367"/>
        <v>0</v>
      </c>
      <c r="EJ622" s="67">
        <f t="shared" si="1390"/>
        <v>0</v>
      </c>
      <c r="EK622" s="67">
        <f t="shared" si="1443"/>
        <v>0</v>
      </c>
      <c r="EL622" s="67">
        <f t="shared" si="1444"/>
        <v>0</v>
      </c>
      <c r="EM622" s="53" cm="1">
        <f t="array" aca="1" ref="EM622" ca="1">EJ622*CELL("contents",$Q622)</f>
        <v>0</v>
      </c>
      <c r="EN622" s="53" cm="1">
        <f t="array" aca="1" ref="EN622" ca="1">EK622*CELL("contents",$Q622)</f>
        <v>0</v>
      </c>
      <c r="EO622" s="68">
        <f t="shared" si="1402"/>
        <v>1500</v>
      </c>
      <c r="EP622" s="2">
        <v>1</v>
      </c>
      <c r="EQ622" s="2">
        <f t="shared" ref="EQ622:ET622" si="1452">EP622*1.0215</f>
        <v>1.0215000000000001</v>
      </c>
      <c r="ER622" s="2">
        <f t="shared" si="1452"/>
        <v>1.0434622500000001</v>
      </c>
      <c r="ES622" s="2">
        <f t="shared" si="1452"/>
        <v>1.0658966883750003</v>
      </c>
      <c r="ET622" s="2">
        <f t="shared" si="1452"/>
        <v>1.0888134671750629</v>
      </c>
      <c r="EU622" s="69">
        <f t="shared" si="1369"/>
        <v>0</v>
      </c>
      <c r="EV622" s="69">
        <f t="shared" si="1450"/>
        <v>0</v>
      </c>
      <c r="EW622" s="69">
        <f t="shared" si="1370"/>
        <v>0</v>
      </c>
      <c r="EX622" s="69">
        <f t="shared" si="1371"/>
        <v>0</v>
      </c>
      <c r="EY622" s="69">
        <f t="shared" si="1392"/>
        <v>0</v>
      </c>
      <c r="EZ622" s="69">
        <f t="shared" si="1392"/>
        <v>0</v>
      </c>
      <c r="FA622" s="69">
        <f t="shared" si="1392"/>
        <v>0</v>
      </c>
      <c r="FB622" s="69">
        <f t="shared" si="1379"/>
        <v>0</v>
      </c>
      <c r="FC622" t="s">
        <v>1549</v>
      </c>
    </row>
    <row r="623" spans="1:159" x14ac:dyDescent="0.25">
      <c r="A623" s="2">
        <v>1.4</v>
      </c>
      <c r="B623" s="73" t="s">
        <v>1385</v>
      </c>
      <c r="C623" s="61" t="s">
        <v>147</v>
      </c>
      <c r="D623" s="62" t="s">
        <v>1386</v>
      </c>
      <c r="E623" s="63" t="s">
        <v>1387</v>
      </c>
      <c r="F623" s="2" t="s">
        <v>1315</v>
      </c>
      <c r="G623" s="61" t="s">
        <v>151</v>
      </c>
      <c r="H623" s="64" t="s">
        <v>163</v>
      </c>
      <c r="I623" s="61" t="s">
        <v>1175</v>
      </c>
      <c r="J623" s="65" t="s">
        <v>154</v>
      </c>
      <c r="K623" s="75">
        <v>55.34</v>
      </c>
      <c r="L623" s="79">
        <v>66</v>
      </c>
      <c r="M623" s="57">
        <v>0.35</v>
      </c>
      <c r="N623" s="85">
        <v>0.53</v>
      </c>
      <c r="O623" s="64" t="s">
        <v>155</v>
      </c>
      <c r="P623" s="2" t="s">
        <v>352</v>
      </c>
      <c r="Q623" s="200">
        <f>VLOOKUP(P623,Contingencies!$A$2:$D$7,4,FALSE)</f>
        <v>0.2</v>
      </c>
      <c r="R623" s="53">
        <f t="shared" si="1330"/>
        <v>934.09858044000032</v>
      </c>
      <c r="S623" s="67">
        <f t="shared" si="1372"/>
        <v>495.07224763320022</v>
      </c>
      <c r="T623" s="61"/>
      <c r="U623" s="61">
        <v>40</v>
      </c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>
        <f t="shared" si="1373"/>
        <v>40</v>
      </c>
      <c r="AH623" s="51">
        <f t="shared" si="1380"/>
        <v>0.26666666666666666</v>
      </c>
      <c r="AI623" s="66">
        <f t="shared" si="1332"/>
        <v>3052.6097400000008</v>
      </c>
      <c r="AJ623" s="66">
        <f t="shared" si="1333"/>
        <v>0</v>
      </c>
      <c r="AK623" s="66">
        <f t="shared" si="1334"/>
        <v>0</v>
      </c>
      <c r="AL623" s="66">
        <f t="shared" si="1335"/>
        <v>0</v>
      </c>
      <c r="AM623" s="66">
        <f t="shared" si="1336"/>
        <v>0</v>
      </c>
      <c r="AN623" s="66">
        <f t="shared" si="1337"/>
        <v>0</v>
      </c>
      <c r="AO623" s="66">
        <f t="shared" si="1338"/>
        <v>0</v>
      </c>
      <c r="AP623" s="66">
        <f t="shared" si="1339"/>
        <v>0</v>
      </c>
      <c r="AQ623" s="66">
        <f t="shared" si="1340"/>
        <v>0</v>
      </c>
      <c r="AR623" s="66">
        <f t="shared" si="1341"/>
        <v>0</v>
      </c>
      <c r="AS623" s="66">
        <f t="shared" si="1342"/>
        <v>0</v>
      </c>
      <c r="AT623" s="66">
        <f t="shared" si="1343"/>
        <v>0</v>
      </c>
      <c r="AU623" s="67">
        <f t="shared" si="1381"/>
        <v>3052.6097400000008</v>
      </c>
      <c r="AV623" s="67">
        <f t="shared" si="1437"/>
        <v>1617.8831622000005</v>
      </c>
      <c r="AW623" s="67">
        <f t="shared" si="1438"/>
        <v>4670.4929022000015</v>
      </c>
      <c r="AX623" s="53" cm="1">
        <f t="array" aca="1" ref="AX623" ca="1">AU623*CELL("contents",$Q623)</f>
        <v>610.52194800000018</v>
      </c>
      <c r="AY623" s="53" cm="1">
        <f t="array" aca="1" ref="AY623" ca="1">AV623*CELL("contents",$Q623)</f>
        <v>323.57663244000014</v>
      </c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>
        <f t="shared" si="1382"/>
        <v>0</v>
      </c>
      <c r="BM623" s="51">
        <f t="shared" si="1383"/>
        <v>0</v>
      </c>
      <c r="BN623" s="66">
        <f t="shared" si="1344"/>
        <v>0</v>
      </c>
      <c r="BO623" s="66">
        <f t="shared" si="1345"/>
        <v>0</v>
      </c>
      <c r="BP623" s="66">
        <f t="shared" si="1346"/>
        <v>0</v>
      </c>
      <c r="BQ623" s="66">
        <f t="shared" si="1347"/>
        <v>0</v>
      </c>
      <c r="BR623" s="66">
        <f t="shared" si="1348"/>
        <v>0</v>
      </c>
      <c r="BS623" s="66">
        <f t="shared" si="1349"/>
        <v>0</v>
      </c>
      <c r="BT623" s="66">
        <f t="shared" si="1350"/>
        <v>0</v>
      </c>
      <c r="BU623" s="66">
        <f t="shared" si="1351"/>
        <v>0</v>
      </c>
      <c r="BV623" s="66">
        <f t="shared" si="1352"/>
        <v>0</v>
      </c>
      <c r="BW623" s="66">
        <f t="shared" si="1353"/>
        <v>0</v>
      </c>
      <c r="BX623" s="66">
        <f t="shared" si="1354"/>
        <v>0</v>
      </c>
      <c r="BY623" s="66">
        <f t="shared" si="1355"/>
        <v>0</v>
      </c>
      <c r="BZ623" s="67">
        <f t="shared" si="1384"/>
        <v>0</v>
      </c>
      <c r="CA623" s="67">
        <f t="shared" si="1439"/>
        <v>0</v>
      </c>
      <c r="CB623" s="67">
        <f t="shared" si="1440"/>
        <v>0</v>
      </c>
      <c r="CC623" s="53" cm="1">
        <f t="array" aca="1" ref="CC623" ca="1">BZ623*CELL("contents",$Q623)</f>
        <v>0</v>
      </c>
      <c r="CD623" s="53" cm="1">
        <f t="array" aca="1" ref="CD623" ca="1">CA623*CELL("contents",$Q623)</f>
        <v>0</v>
      </c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>
        <f t="shared" si="1385"/>
        <v>0</v>
      </c>
      <c r="CR623" s="51">
        <f t="shared" si="1386"/>
        <v>0</v>
      </c>
      <c r="CS623" s="66">
        <f t="shared" si="1401"/>
        <v>0</v>
      </c>
      <c r="CT623" s="66">
        <f t="shared" si="1404"/>
        <v>0</v>
      </c>
      <c r="CU623" s="66">
        <f t="shared" si="1405"/>
        <v>0</v>
      </c>
      <c r="CV623" s="66">
        <f t="shared" si="1406"/>
        <v>0</v>
      </c>
      <c r="CW623" s="66">
        <f t="shared" si="1407"/>
        <v>0</v>
      </c>
      <c r="CX623" s="66">
        <f t="shared" si="1408"/>
        <v>0</v>
      </c>
      <c r="CY623" s="66">
        <f t="shared" si="1409"/>
        <v>0</v>
      </c>
      <c r="CZ623" s="66">
        <f t="shared" si="1410"/>
        <v>0</v>
      </c>
      <c r="DA623" s="66">
        <f t="shared" si="1411"/>
        <v>0</v>
      </c>
      <c r="DB623" s="66">
        <f t="shared" si="1412"/>
        <v>0</v>
      </c>
      <c r="DC623" s="66">
        <f t="shared" si="1413"/>
        <v>0</v>
      </c>
      <c r="DD623" s="66">
        <f t="shared" si="1414"/>
        <v>0</v>
      </c>
      <c r="DE623" s="67">
        <f t="shared" si="1387"/>
        <v>0</v>
      </c>
      <c r="DF623" s="67">
        <f t="shared" si="1441"/>
        <v>0</v>
      </c>
      <c r="DG623" s="67">
        <f t="shared" si="1442"/>
        <v>0</v>
      </c>
      <c r="DH623" s="53" cm="1">
        <f t="array" aca="1" ref="DH623" ca="1">DE623*CELL("contents",$Q623)</f>
        <v>0</v>
      </c>
      <c r="DI623" s="53" cm="1">
        <f t="array" aca="1" ref="DI623" ca="1">DF623*CELL("contents",$Q623)</f>
        <v>0</v>
      </c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>
        <f t="shared" si="1388"/>
        <v>0</v>
      </c>
      <c r="DW623" s="51">
        <f t="shared" si="1389"/>
        <v>0</v>
      </c>
      <c r="DX623" s="66">
        <f t="shared" si="1356"/>
        <v>0</v>
      </c>
      <c r="DY623" s="66">
        <f t="shared" si="1357"/>
        <v>0</v>
      </c>
      <c r="DZ623" s="66">
        <f t="shared" si="1358"/>
        <v>0</v>
      </c>
      <c r="EA623" s="66">
        <f t="shared" si="1359"/>
        <v>0</v>
      </c>
      <c r="EB623" s="66">
        <f t="shared" si="1360"/>
        <v>0</v>
      </c>
      <c r="EC623" s="66">
        <f t="shared" si="1361"/>
        <v>0</v>
      </c>
      <c r="ED623" s="66">
        <f t="shared" si="1362"/>
        <v>0</v>
      </c>
      <c r="EE623" s="66">
        <f t="shared" si="1363"/>
        <v>0</v>
      </c>
      <c r="EF623" s="66">
        <f t="shared" si="1364"/>
        <v>0</v>
      </c>
      <c r="EG623" s="66">
        <f t="shared" si="1365"/>
        <v>0</v>
      </c>
      <c r="EH623" s="66">
        <f t="shared" si="1366"/>
        <v>0</v>
      </c>
      <c r="EI623" s="66">
        <f t="shared" si="1367"/>
        <v>0</v>
      </c>
      <c r="EJ623" s="67">
        <f t="shared" si="1390"/>
        <v>0</v>
      </c>
      <c r="EK623" s="67">
        <f t="shared" si="1443"/>
        <v>0</v>
      </c>
      <c r="EL623" s="67">
        <f t="shared" si="1444"/>
        <v>0</v>
      </c>
      <c r="EM623" s="53" cm="1">
        <f t="array" aca="1" ref="EM623" ca="1">EJ623*CELL("contents",$Q623)</f>
        <v>0</v>
      </c>
      <c r="EN623" s="53" cm="1">
        <f t="array" aca="1" ref="EN623" ca="1">EK623*CELL("contents",$Q623)</f>
        <v>0</v>
      </c>
      <c r="EO623" s="68">
        <f t="shared" si="1402"/>
        <v>4670.4929022000015</v>
      </c>
      <c r="EP623" s="2">
        <v>1</v>
      </c>
      <c r="EQ623" s="2">
        <f t="shared" ref="EQ623:ET623" si="1453">EP623*1.0215</f>
        <v>1.0215000000000001</v>
      </c>
      <c r="ER623" s="2">
        <f t="shared" si="1453"/>
        <v>1.0434622500000001</v>
      </c>
      <c r="ES623" s="2">
        <f t="shared" si="1453"/>
        <v>1.0658966883750003</v>
      </c>
      <c r="ET623" s="2">
        <f t="shared" si="1453"/>
        <v>1.0888134671750629</v>
      </c>
      <c r="EU623" s="69">
        <f t="shared" si="1369"/>
        <v>2261.1924000000004</v>
      </c>
      <c r="EV623" s="69">
        <f t="shared" si="1450"/>
        <v>0</v>
      </c>
      <c r="EW623" s="69">
        <f t="shared" si="1370"/>
        <v>0</v>
      </c>
      <c r="EX623" s="69">
        <f t="shared" si="1371"/>
        <v>0</v>
      </c>
      <c r="EY623" s="69">
        <f t="shared" si="1392"/>
        <v>791.41734000000008</v>
      </c>
      <c r="EZ623" s="69">
        <f t="shared" si="1392"/>
        <v>0</v>
      </c>
      <c r="FA623" s="69">
        <f t="shared" si="1392"/>
        <v>0</v>
      </c>
      <c r="FB623" s="69">
        <f t="shared" si="1379"/>
        <v>0</v>
      </c>
      <c r="FC623" t="s">
        <v>1549</v>
      </c>
    </row>
    <row r="624" spans="1:159" x14ac:dyDescent="0.25">
      <c r="A624" s="2">
        <v>1.4</v>
      </c>
      <c r="B624" s="73" t="s">
        <v>1385</v>
      </c>
      <c r="C624" s="61" t="s">
        <v>147</v>
      </c>
      <c r="D624" s="62" t="s">
        <v>1386</v>
      </c>
      <c r="E624" s="63" t="s">
        <v>1387</v>
      </c>
      <c r="F624" s="2" t="s">
        <v>260</v>
      </c>
      <c r="G624" s="61" t="s">
        <v>257</v>
      </c>
      <c r="H624" s="64" t="s">
        <v>257</v>
      </c>
      <c r="I624" s="61"/>
      <c r="J624" s="65" t="s">
        <v>261</v>
      </c>
      <c r="K624" s="75"/>
      <c r="L624" s="80">
        <v>1</v>
      </c>
      <c r="M624" s="57">
        <v>0</v>
      </c>
      <c r="N624" s="85">
        <v>0.53</v>
      </c>
      <c r="O624" s="64" t="s">
        <v>155</v>
      </c>
      <c r="P624" s="2" t="s">
        <v>156</v>
      </c>
      <c r="Q624" s="200">
        <f>VLOOKUP(P624,Contingencies!$A$2:$D$7,4,FALSE)</f>
        <v>0.09</v>
      </c>
      <c r="R624" s="53">
        <f t="shared" si="1330"/>
        <v>247.85999999999999</v>
      </c>
      <c r="S624" s="67">
        <f t="shared" si="1372"/>
        <v>131.36580000000001</v>
      </c>
      <c r="T624" s="61"/>
      <c r="U624" s="61">
        <v>1800</v>
      </c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>
        <f t="shared" si="1373"/>
        <v>0</v>
      </c>
      <c r="AH624" s="51">
        <f t="shared" si="1380"/>
        <v>0</v>
      </c>
      <c r="AI624" s="66">
        <f t="shared" si="1332"/>
        <v>1800</v>
      </c>
      <c r="AJ624" s="66">
        <f t="shared" si="1333"/>
        <v>0</v>
      </c>
      <c r="AK624" s="66">
        <f t="shared" si="1334"/>
        <v>0</v>
      </c>
      <c r="AL624" s="66">
        <f t="shared" si="1335"/>
        <v>0</v>
      </c>
      <c r="AM624" s="66">
        <f t="shared" si="1336"/>
        <v>0</v>
      </c>
      <c r="AN624" s="66">
        <f t="shared" si="1337"/>
        <v>0</v>
      </c>
      <c r="AO624" s="66">
        <f t="shared" si="1338"/>
        <v>0</v>
      </c>
      <c r="AP624" s="66">
        <f t="shared" si="1339"/>
        <v>0</v>
      </c>
      <c r="AQ624" s="66">
        <f t="shared" si="1340"/>
        <v>0</v>
      </c>
      <c r="AR624" s="66">
        <f t="shared" si="1341"/>
        <v>0</v>
      </c>
      <c r="AS624" s="66">
        <f t="shared" si="1342"/>
        <v>0</v>
      </c>
      <c r="AT624" s="66">
        <f t="shared" si="1343"/>
        <v>0</v>
      </c>
      <c r="AU624" s="67">
        <f t="shared" si="1381"/>
        <v>1800</v>
      </c>
      <c r="AV624" s="67">
        <f t="shared" si="1437"/>
        <v>954</v>
      </c>
      <c r="AW624" s="67">
        <f t="shared" si="1438"/>
        <v>2754</v>
      </c>
      <c r="AX624" s="53" cm="1">
        <f t="array" aca="1" ref="AX624" ca="1">AU624*CELL("contents",$Q624)</f>
        <v>162</v>
      </c>
      <c r="AY624" s="53" cm="1">
        <f t="array" aca="1" ref="AY624" ca="1">AV624*CELL("contents",$Q624)</f>
        <v>85.86</v>
      </c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>
        <f t="shared" si="1382"/>
        <v>0</v>
      </c>
      <c r="BM624" s="51">
        <f t="shared" si="1383"/>
        <v>0</v>
      </c>
      <c r="BN624" s="66">
        <f t="shared" si="1344"/>
        <v>0</v>
      </c>
      <c r="BO624" s="66">
        <f t="shared" si="1345"/>
        <v>0</v>
      </c>
      <c r="BP624" s="66">
        <f t="shared" si="1346"/>
        <v>0</v>
      </c>
      <c r="BQ624" s="66">
        <f t="shared" si="1347"/>
        <v>0</v>
      </c>
      <c r="BR624" s="66">
        <f t="shared" si="1348"/>
        <v>0</v>
      </c>
      <c r="BS624" s="66">
        <f t="shared" si="1349"/>
        <v>0</v>
      </c>
      <c r="BT624" s="66">
        <f t="shared" si="1350"/>
        <v>0</v>
      </c>
      <c r="BU624" s="66">
        <f t="shared" si="1351"/>
        <v>0</v>
      </c>
      <c r="BV624" s="66">
        <f t="shared" si="1352"/>
        <v>0</v>
      </c>
      <c r="BW624" s="66">
        <f t="shared" si="1353"/>
        <v>0</v>
      </c>
      <c r="BX624" s="66">
        <f t="shared" si="1354"/>
        <v>0</v>
      </c>
      <c r="BY624" s="66">
        <f t="shared" si="1355"/>
        <v>0</v>
      </c>
      <c r="BZ624" s="67">
        <f t="shared" si="1384"/>
        <v>0</v>
      </c>
      <c r="CA624" s="67">
        <f t="shared" si="1439"/>
        <v>0</v>
      </c>
      <c r="CB624" s="67">
        <f t="shared" si="1440"/>
        <v>0</v>
      </c>
      <c r="CC624" s="53" cm="1">
        <f t="array" aca="1" ref="CC624" ca="1">BZ624*CELL("contents",$Q624)</f>
        <v>0</v>
      </c>
      <c r="CD624" s="53" cm="1">
        <f t="array" aca="1" ref="CD624" ca="1">CA624*CELL("contents",$Q624)</f>
        <v>0</v>
      </c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>
        <f t="shared" si="1385"/>
        <v>0</v>
      </c>
      <c r="CR624" s="51">
        <f t="shared" si="1386"/>
        <v>0</v>
      </c>
      <c r="CS624" s="66">
        <f t="shared" si="1401"/>
        <v>0</v>
      </c>
      <c r="CT624" s="66">
        <f t="shared" si="1404"/>
        <v>0</v>
      </c>
      <c r="CU624" s="66">
        <f t="shared" si="1405"/>
        <v>0</v>
      </c>
      <c r="CV624" s="66">
        <f t="shared" si="1406"/>
        <v>0</v>
      </c>
      <c r="CW624" s="66">
        <f t="shared" si="1407"/>
        <v>0</v>
      </c>
      <c r="CX624" s="66">
        <f t="shared" si="1408"/>
        <v>0</v>
      </c>
      <c r="CY624" s="66">
        <f t="shared" si="1409"/>
        <v>0</v>
      </c>
      <c r="CZ624" s="66">
        <f t="shared" si="1410"/>
        <v>0</v>
      </c>
      <c r="DA624" s="66">
        <f t="shared" si="1411"/>
        <v>0</v>
      </c>
      <c r="DB624" s="66">
        <f t="shared" si="1412"/>
        <v>0</v>
      </c>
      <c r="DC624" s="66">
        <f t="shared" si="1413"/>
        <v>0</v>
      </c>
      <c r="DD624" s="66">
        <f t="shared" si="1414"/>
        <v>0</v>
      </c>
      <c r="DE624" s="67">
        <f t="shared" si="1387"/>
        <v>0</v>
      </c>
      <c r="DF624" s="67">
        <f t="shared" si="1441"/>
        <v>0</v>
      </c>
      <c r="DG624" s="67">
        <f t="shared" si="1442"/>
        <v>0</v>
      </c>
      <c r="DH624" s="53" cm="1">
        <f t="array" aca="1" ref="DH624" ca="1">DE624*CELL("contents",$Q624)</f>
        <v>0</v>
      </c>
      <c r="DI624" s="53" cm="1">
        <f t="array" aca="1" ref="DI624" ca="1">DF624*CELL("contents",$Q624)</f>
        <v>0</v>
      </c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>
        <f t="shared" si="1388"/>
        <v>0</v>
      </c>
      <c r="DW624" s="51">
        <f t="shared" si="1389"/>
        <v>0</v>
      </c>
      <c r="DX624" s="66">
        <f t="shared" si="1356"/>
        <v>0</v>
      </c>
      <c r="DY624" s="66">
        <f t="shared" si="1357"/>
        <v>0</v>
      </c>
      <c r="DZ624" s="66">
        <f t="shared" si="1358"/>
        <v>0</v>
      </c>
      <c r="EA624" s="66">
        <f t="shared" si="1359"/>
        <v>0</v>
      </c>
      <c r="EB624" s="66">
        <f t="shared" si="1360"/>
        <v>0</v>
      </c>
      <c r="EC624" s="66">
        <f t="shared" si="1361"/>
        <v>0</v>
      </c>
      <c r="ED624" s="66">
        <f t="shared" si="1362"/>
        <v>0</v>
      </c>
      <c r="EE624" s="66">
        <f t="shared" si="1363"/>
        <v>0</v>
      </c>
      <c r="EF624" s="66">
        <f t="shared" si="1364"/>
        <v>0</v>
      </c>
      <c r="EG624" s="66">
        <f t="shared" si="1365"/>
        <v>0</v>
      </c>
      <c r="EH624" s="66">
        <f t="shared" si="1366"/>
        <v>0</v>
      </c>
      <c r="EI624" s="66">
        <f t="shared" si="1367"/>
        <v>0</v>
      </c>
      <c r="EJ624" s="67">
        <f t="shared" si="1390"/>
        <v>0</v>
      </c>
      <c r="EK624" s="67">
        <f t="shared" si="1443"/>
        <v>0</v>
      </c>
      <c r="EL624" s="67">
        <f t="shared" si="1444"/>
        <v>0</v>
      </c>
      <c r="EM624" s="53" cm="1">
        <f t="array" aca="1" ref="EM624" ca="1">EJ624*CELL("contents",$Q624)</f>
        <v>0</v>
      </c>
      <c r="EN624" s="53" cm="1">
        <f t="array" aca="1" ref="EN624" ca="1">EK624*CELL("contents",$Q624)</f>
        <v>0</v>
      </c>
      <c r="EO624" s="68">
        <f t="shared" si="1402"/>
        <v>2754</v>
      </c>
      <c r="EP624" s="2">
        <v>1</v>
      </c>
      <c r="EQ624" s="2">
        <f t="shared" ref="EQ624:ET624" si="1454">EP624*1.0215</f>
        <v>1.0215000000000001</v>
      </c>
      <c r="ER624" s="2">
        <f t="shared" si="1454"/>
        <v>1.0434622500000001</v>
      </c>
      <c r="ES624" s="2">
        <f t="shared" si="1454"/>
        <v>1.0658966883750003</v>
      </c>
      <c r="ET624" s="2">
        <f t="shared" si="1454"/>
        <v>1.0888134671750629</v>
      </c>
      <c r="EU624" s="69">
        <f t="shared" si="1369"/>
        <v>0</v>
      </c>
      <c r="EV624" s="69">
        <f t="shared" si="1450"/>
        <v>0</v>
      </c>
      <c r="EW624" s="69">
        <f t="shared" si="1370"/>
        <v>0</v>
      </c>
      <c r="EX624" s="69">
        <f t="shared" si="1371"/>
        <v>0</v>
      </c>
      <c r="EY624" s="69">
        <f t="shared" si="1392"/>
        <v>0</v>
      </c>
      <c r="EZ624" s="69">
        <f t="shared" si="1392"/>
        <v>0</v>
      </c>
      <c r="FA624" s="69">
        <f t="shared" si="1392"/>
        <v>0</v>
      </c>
      <c r="FB624" s="69">
        <f t="shared" si="1379"/>
        <v>0</v>
      </c>
      <c r="FC624" t="s">
        <v>1549</v>
      </c>
    </row>
    <row r="625" spans="1:159" x14ac:dyDescent="0.25">
      <c r="A625" s="2">
        <v>1.4</v>
      </c>
      <c r="B625" s="73" t="s">
        <v>1388</v>
      </c>
      <c r="C625" s="61" t="s">
        <v>147</v>
      </c>
      <c r="D625" s="62" t="s">
        <v>1389</v>
      </c>
      <c r="E625" s="63" t="s">
        <v>1389</v>
      </c>
      <c r="F625" s="2" t="s">
        <v>1315</v>
      </c>
      <c r="G625" s="61" t="s">
        <v>151</v>
      </c>
      <c r="H625" s="64" t="s">
        <v>163</v>
      </c>
      <c r="I625" s="61" t="s">
        <v>1175</v>
      </c>
      <c r="J625" s="65" t="s">
        <v>1139</v>
      </c>
      <c r="K625" s="75">
        <v>55.34</v>
      </c>
      <c r="L625" s="79">
        <v>66</v>
      </c>
      <c r="M625" s="57">
        <v>0.35</v>
      </c>
      <c r="N625" s="85">
        <v>0.53</v>
      </c>
      <c r="O625" s="64" t="s">
        <v>155</v>
      </c>
      <c r="P625" s="2" t="s">
        <v>352</v>
      </c>
      <c r="Q625" s="200">
        <f>VLOOKUP(P625,Contingencies!$A$2:$D$7,4,FALSE)</f>
        <v>0.2</v>
      </c>
      <c r="R625" s="53">
        <f t="shared" si="1330"/>
        <v>2241.8365930560008</v>
      </c>
      <c r="S625" s="67">
        <f t="shared" si="1372"/>
        <v>1188.1733943196805</v>
      </c>
      <c r="T625" s="61"/>
      <c r="U625" s="2">
        <v>40</v>
      </c>
      <c r="V625" s="61">
        <v>56</v>
      </c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>
        <f t="shared" si="1373"/>
        <v>96</v>
      </c>
      <c r="AH625" s="51">
        <f t="shared" si="1380"/>
        <v>0.64</v>
      </c>
      <c r="AI625" s="66">
        <f t="shared" si="1332"/>
        <v>3052.6097400000008</v>
      </c>
      <c r="AJ625" s="66">
        <f t="shared" si="1333"/>
        <v>4273.6536360000009</v>
      </c>
      <c r="AK625" s="66">
        <f t="shared" si="1334"/>
        <v>0</v>
      </c>
      <c r="AL625" s="66">
        <f t="shared" si="1335"/>
        <v>0</v>
      </c>
      <c r="AM625" s="66">
        <f t="shared" si="1336"/>
        <v>0</v>
      </c>
      <c r="AN625" s="66">
        <f t="shared" si="1337"/>
        <v>0</v>
      </c>
      <c r="AO625" s="66">
        <f t="shared" si="1338"/>
        <v>0</v>
      </c>
      <c r="AP625" s="66">
        <f t="shared" si="1339"/>
        <v>0</v>
      </c>
      <c r="AQ625" s="66">
        <f t="shared" si="1340"/>
        <v>0</v>
      </c>
      <c r="AR625" s="66">
        <f t="shared" si="1341"/>
        <v>0</v>
      </c>
      <c r="AS625" s="66">
        <f t="shared" si="1342"/>
        <v>0</v>
      </c>
      <c r="AT625" s="66">
        <f t="shared" si="1343"/>
        <v>0</v>
      </c>
      <c r="AU625" s="67">
        <f t="shared" si="1381"/>
        <v>7326.2633760000017</v>
      </c>
      <c r="AV625" s="67">
        <f t="shared" si="1437"/>
        <v>3882.9195892800012</v>
      </c>
      <c r="AW625" s="67">
        <f t="shared" si="1438"/>
        <v>11209.182965280002</v>
      </c>
      <c r="AX625" s="53" cm="1">
        <f t="array" aca="1" ref="AX625" ca="1">AU625*CELL("contents",$Q625)</f>
        <v>1465.2526752000003</v>
      </c>
      <c r="AY625" s="53" cm="1">
        <f t="array" aca="1" ref="AY625" ca="1">AV625*CELL("contents",$Q625)</f>
        <v>776.58391785600031</v>
      </c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>
        <f t="shared" si="1382"/>
        <v>0</v>
      </c>
      <c r="BM625" s="51">
        <f t="shared" si="1383"/>
        <v>0</v>
      </c>
      <c r="BN625" s="66">
        <f t="shared" si="1344"/>
        <v>0</v>
      </c>
      <c r="BO625" s="66">
        <f t="shared" si="1345"/>
        <v>0</v>
      </c>
      <c r="BP625" s="66">
        <f t="shared" si="1346"/>
        <v>0</v>
      </c>
      <c r="BQ625" s="66">
        <f t="shared" si="1347"/>
        <v>0</v>
      </c>
      <c r="BR625" s="66">
        <f t="shared" si="1348"/>
        <v>0</v>
      </c>
      <c r="BS625" s="66">
        <f t="shared" si="1349"/>
        <v>0</v>
      </c>
      <c r="BT625" s="66">
        <f t="shared" si="1350"/>
        <v>0</v>
      </c>
      <c r="BU625" s="66">
        <f t="shared" si="1351"/>
        <v>0</v>
      </c>
      <c r="BV625" s="66">
        <f t="shared" si="1352"/>
        <v>0</v>
      </c>
      <c r="BW625" s="66">
        <f t="shared" si="1353"/>
        <v>0</v>
      </c>
      <c r="BX625" s="66">
        <f t="shared" si="1354"/>
        <v>0</v>
      </c>
      <c r="BY625" s="66">
        <f t="shared" si="1355"/>
        <v>0</v>
      </c>
      <c r="BZ625" s="67">
        <f t="shared" si="1384"/>
        <v>0</v>
      </c>
      <c r="CA625" s="67">
        <f t="shared" si="1439"/>
        <v>0</v>
      </c>
      <c r="CB625" s="67">
        <f t="shared" si="1440"/>
        <v>0</v>
      </c>
      <c r="CC625" s="53" cm="1">
        <f t="array" aca="1" ref="CC625" ca="1">BZ625*CELL("contents",$Q625)</f>
        <v>0</v>
      </c>
      <c r="CD625" s="53" cm="1">
        <f t="array" aca="1" ref="CD625" ca="1">CA625*CELL("contents",$Q625)</f>
        <v>0</v>
      </c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>
        <f t="shared" si="1385"/>
        <v>0</v>
      </c>
      <c r="CR625" s="51">
        <f t="shared" si="1386"/>
        <v>0</v>
      </c>
      <c r="CS625" s="66">
        <f t="shared" si="1401"/>
        <v>0</v>
      </c>
      <c r="CT625" s="66">
        <f t="shared" si="1404"/>
        <v>0</v>
      </c>
      <c r="CU625" s="66">
        <f t="shared" si="1405"/>
        <v>0</v>
      </c>
      <c r="CV625" s="66">
        <f t="shared" si="1406"/>
        <v>0</v>
      </c>
      <c r="CW625" s="66">
        <f t="shared" si="1407"/>
        <v>0</v>
      </c>
      <c r="CX625" s="66">
        <f t="shared" si="1408"/>
        <v>0</v>
      </c>
      <c r="CY625" s="66">
        <f t="shared" si="1409"/>
        <v>0</v>
      </c>
      <c r="CZ625" s="66">
        <f t="shared" si="1410"/>
        <v>0</v>
      </c>
      <c r="DA625" s="66">
        <f t="shared" si="1411"/>
        <v>0</v>
      </c>
      <c r="DB625" s="66">
        <f t="shared" si="1412"/>
        <v>0</v>
      </c>
      <c r="DC625" s="66">
        <f t="shared" si="1413"/>
        <v>0</v>
      </c>
      <c r="DD625" s="66">
        <f t="shared" si="1414"/>
        <v>0</v>
      </c>
      <c r="DE625" s="67">
        <f t="shared" si="1387"/>
        <v>0</v>
      </c>
      <c r="DF625" s="67">
        <f t="shared" si="1441"/>
        <v>0</v>
      </c>
      <c r="DG625" s="67">
        <f t="shared" si="1442"/>
        <v>0</v>
      </c>
      <c r="DH625" s="53" cm="1">
        <f t="array" aca="1" ref="DH625" ca="1">DE625*CELL("contents",$Q625)</f>
        <v>0</v>
      </c>
      <c r="DI625" s="53" cm="1">
        <f t="array" aca="1" ref="DI625" ca="1">DF625*CELL("contents",$Q625)</f>
        <v>0</v>
      </c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>
        <f t="shared" si="1388"/>
        <v>0</v>
      </c>
      <c r="DW625" s="51">
        <f t="shared" si="1389"/>
        <v>0</v>
      </c>
      <c r="DX625" s="66">
        <f t="shared" si="1356"/>
        <v>0</v>
      </c>
      <c r="DY625" s="66">
        <f t="shared" si="1357"/>
        <v>0</v>
      </c>
      <c r="DZ625" s="66">
        <f t="shared" si="1358"/>
        <v>0</v>
      </c>
      <c r="EA625" s="66">
        <f t="shared" si="1359"/>
        <v>0</v>
      </c>
      <c r="EB625" s="66">
        <f t="shared" si="1360"/>
        <v>0</v>
      </c>
      <c r="EC625" s="66">
        <f t="shared" si="1361"/>
        <v>0</v>
      </c>
      <c r="ED625" s="66">
        <f t="shared" si="1362"/>
        <v>0</v>
      </c>
      <c r="EE625" s="66">
        <f t="shared" si="1363"/>
        <v>0</v>
      </c>
      <c r="EF625" s="66">
        <f t="shared" si="1364"/>
        <v>0</v>
      </c>
      <c r="EG625" s="66">
        <f t="shared" si="1365"/>
        <v>0</v>
      </c>
      <c r="EH625" s="66">
        <f t="shared" si="1366"/>
        <v>0</v>
      </c>
      <c r="EI625" s="66">
        <f t="shared" si="1367"/>
        <v>0</v>
      </c>
      <c r="EJ625" s="67">
        <f t="shared" si="1390"/>
        <v>0</v>
      </c>
      <c r="EK625" s="67">
        <f t="shared" si="1443"/>
        <v>0</v>
      </c>
      <c r="EL625" s="67">
        <f t="shared" si="1444"/>
        <v>0</v>
      </c>
      <c r="EM625" s="53" cm="1">
        <f t="array" aca="1" ref="EM625" ca="1">EJ625*CELL("contents",$Q625)</f>
        <v>0</v>
      </c>
      <c r="EN625" s="53" cm="1">
        <f t="array" aca="1" ref="EN625" ca="1">EK625*CELL("contents",$Q625)</f>
        <v>0</v>
      </c>
      <c r="EO625" s="68">
        <f t="shared" si="1402"/>
        <v>11209.182965280002</v>
      </c>
      <c r="EP625" s="2">
        <v>1</v>
      </c>
      <c r="EQ625" s="2">
        <f t="shared" ref="EQ625:ET625" si="1455">EP625*1.0215</f>
        <v>1.0215000000000001</v>
      </c>
      <c r="ER625" s="2">
        <f t="shared" si="1455"/>
        <v>1.0434622500000001</v>
      </c>
      <c r="ES625" s="2">
        <f t="shared" si="1455"/>
        <v>1.0658966883750003</v>
      </c>
      <c r="ET625" s="2">
        <f t="shared" si="1455"/>
        <v>1.0888134671750629</v>
      </c>
      <c r="EU625" s="69">
        <f t="shared" si="1369"/>
        <v>5426.8617600000007</v>
      </c>
      <c r="EV625" s="69">
        <f t="shared" si="1450"/>
        <v>0</v>
      </c>
      <c r="EW625" s="69">
        <f t="shared" si="1370"/>
        <v>0</v>
      </c>
      <c r="EX625" s="69">
        <f t="shared" si="1371"/>
        <v>0</v>
      </c>
      <c r="EY625" s="69">
        <f t="shared" si="1392"/>
        <v>1899.4016160000001</v>
      </c>
      <c r="EZ625" s="69">
        <f t="shared" si="1392"/>
        <v>0</v>
      </c>
      <c r="FA625" s="69">
        <f t="shared" si="1392"/>
        <v>0</v>
      </c>
      <c r="FB625" s="69">
        <f t="shared" si="1379"/>
        <v>0</v>
      </c>
      <c r="FC625" t="s">
        <v>1549</v>
      </c>
    </row>
    <row r="626" spans="1:159" x14ac:dyDescent="0.25">
      <c r="A626" s="2">
        <v>1.4</v>
      </c>
      <c r="B626" s="73" t="s">
        <v>1390</v>
      </c>
      <c r="C626" s="61" t="s">
        <v>147</v>
      </c>
      <c r="D626" s="62" t="s">
        <v>1237</v>
      </c>
      <c r="E626" s="63" t="s">
        <v>1237</v>
      </c>
      <c r="F626" s="2" t="s">
        <v>1315</v>
      </c>
      <c r="G626" s="61" t="s">
        <v>151</v>
      </c>
      <c r="H626" s="64" t="s">
        <v>163</v>
      </c>
      <c r="I626" s="61" t="s">
        <v>1175</v>
      </c>
      <c r="J626" s="65" t="s">
        <v>1139</v>
      </c>
      <c r="K626" s="75">
        <v>55.34</v>
      </c>
      <c r="L626" s="79">
        <v>66</v>
      </c>
      <c r="M626" s="57">
        <v>0.35</v>
      </c>
      <c r="N626" s="85">
        <v>0.53</v>
      </c>
      <c r="O626" s="64" t="s">
        <v>155</v>
      </c>
      <c r="P626" s="2" t="s">
        <v>352</v>
      </c>
      <c r="Q626" s="200">
        <f>VLOOKUP(P626,Contingencies!$A$2:$D$7,4,FALSE)</f>
        <v>0.2</v>
      </c>
      <c r="R626" s="53">
        <f t="shared" si="1330"/>
        <v>934.09858044000032</v>
      </c>
      <c r="S626" s="67">
        <f t="shared" si="1372"/>
        <v>495.07224763320022</v>
      </c>
      <c r="T626" s="61"/>
      <c r="U626" s="2"/>
      <c r="V626" s="2"/>
      <c r="W626" s="2"/>
      <c r="X626" s="2"/>
      <c r="Y626" s="2"/>
      <c r="Z626" s="2"/>
      <c r="AA626" s="2"/>
      <c r="AB626" s="61">
        <v>40</v>
      </c>
      <c r="AC626" s="2"/>
      <c r="AD626" s="2"/>
      <c r="AE626" s="2"/>
      <c r="AF626" s="2"/>
      <c r="AG626" s="2">
        <f t="shared" si="1373"/>
        <v>40</v>
      </c>
      <c r="AH626" s="51">
        <f t="shared" si="1380"/>
        <v>0.26666666666666666</v>
      </c>
      <c r="AI626" s="66">
        <f t="shared" si="1332"/>
        <v>0</v>
      </c>
      <c r="AJ626" s="66">
        <f t="shared" si="1333"/>
        <v>0</v>
      </c>
      <c r="AK626" s="66">
        <f t="shared" si="1334"/>
        <v>0</v>
      </c>
      <c r="AL626" s="66">
        <f t="shared" si="1335"/>
        <v>0</v>
      </c>
      <c r="AM626" s="66">
        <f t="shared" si="1336"/>
        <v>0</v>
      </c>
      <c r="AN626" s="66">
        <f t="shared" si="1337"/>
        <v>0</v>
      </c>
      <c r="AO626" s="66">
        <f t="shared" si="1338"/>
        <v>0</v>
      </c>
      <c r="AP626" s="66">
        <f t="shared" si="1339"/>
        <v>3052.6097400000008</v>
      </c>
      <c r="AQ626" s="66">
        <f t="shared" si="1340"/>
        <v>0</v>
      </c>
      <c r="AR626" s="66">
        <f t="shared" si="1341"/>
        <v>0</v>
      </c>
      <c r="AS626" s="66">
        <f t="shared" si="1342"/>
        <v>0</v>
      </c>
      <c r="AT626" s="66">
        <f t="shared" si="1343"/>
        <v>0</v>
      </c>
      <c r="AU626" s="67">
        <f t="shared" si="1381"/>
        <v>3052.6097400000008</v>
      </c>
      <c r="AV626" s="67">
        <f t="shared" si="1437"/>
        <v>1617.8831622000005</v>
      </c>
      <c r="AW626" s="67">
        <f t="shared" si="1438"/>
        <v>4670.4929022000015</v>
      </c>
      <c r="AX626" s="53" cm="1">
        <f t="array" aca="1" ref="AX626" ca="1">AU626*CELL("contents",$Q626)</f>
        <v>610.52194800000018</v>
      </c>
      <c r="AY626" s="53" cm="1">
        <f t="array" aca="1" ref="AY626" ca="1">AV626*CELL("contents",$Q626)</f>
        <v>323.57663244000014</v>
      </c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>
        <f t="shared" si="1382"/>
        <v>0</v>
      </c>
      <c r="BM626" s="51">
        <f t="shared" si="1383"/>
        <v>0</v>
      </c>
      <c r="BN626" s="66">
        <f t="shared" si="1344"/>
        <v>0</v>
      </c>
      <c r="BO626" s="66">
        <f t="shared" si="1345"/>
        <v>0</v>
      </c>
      <c r="BP626" s="66">
        <f t="shared" si="1346"/>
        <v>0</v>
      </c>
      <c r="BQ626" s="66">
        <f t="shared" si="1347"/>
        <v>0</v>
      </c>
      <c r="BR626" s="66">
        <f t="shared" si="1348"/>
        <v>0</v>
      </c>
      <c r="BS626" s="66">
        <f t="shared" si="1349"/>
        <v>0</v>
      </c>
      <c r="BT626" s="66">
        <f t="shared" si="1350"/>
        <v>0</v>
      </c>
      <c r="BU626" s="66">
        <f t="shared" si="1351"/>
        <v>0</v>
      </c>
      <c r="BV626" s="66">
        <f t="shared" si="1352"/>
        <v>0</v>
      </c>
      <c r="BW626" s="66">
        <f t="shared" si="1353"/>
        <v>0</v>
      </c>
      <c r="BX626" s="66">
        <f t="shared" si="1354"/>
        <v>0</v>
      </c>
      <c r="BY626" s="66">
        <f t="shared" si="1355"/>
        <v>0</v>
      </c>
      <c r="BZ626" s="67">
        <f t="shared" si="1384"/>
        <v>0</v>
      </c>
      <c r="CA626" s="67">
        <f t="shared" si="1439"/>
        <v>0</v>
      </c>
      <c r="CB626" s="67">
        <f t="shared" si="1440"/>
        <v>0</v>
      </c>
      <c r="CC626" s="53" cm="1">
        <f t="array" aca="1" ref="CC626" ca="1">BZ626*CELL("contents",$Q626)</f>
        <v>0</v>
      </c>
      <c r="CD626" s="53" cm="1">
        <f t="array" aca="1" ref="CD626" ca="1">CA626*CELL("contents",$Q626)</f>
        <v>0</v>
      </c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>
        <f t="shared" si="1385"/>
        <v>0</v>
      </c>
      <c r="CR626" s="51">
        <f t="shared" si="1386"/>
        <v>0</v>
      </c>
      <c r="CS626" s="66">
        <f t="shared" si="1401"/>
        <v>0</v>
      </c>
      <c r="CT626" s="66">
        <f t="shared" si="1404"/>
        <v>0</v>
      </c>
      <c r="CU626" s="66">
        <f t="shared" si="1405"/>
        <v>0</v>
      </c>
      <c r="CV626" s="66">
        <f t="shared" si="1406"/>
        <v>0</v>
      </c>
      <c r="CW626" s="66">
        <f t="shared" si="1407"/>
        <v>0</v>
      </c>
      <c r="CX626" s="66">
        <f t="shared" si="1408"/>
        <v>0</v>
      </c>
      <c r="CY626" s="66">
        <f t="shared" si="1409"/>
        <v>0</v>
      </c>
      <c r="CZ626" s="66">
        <f t="shared" si="1410"/>
        <v>0</v>
      </c>
      <c r="DA626" s="66">
        <f t="shared" si="1411"/>
        <v>0</v>
      </c>
      <c r="DB626" s="66">
        <f t="shared" si="1412"/>
        <v>0</v>
      </c>
      <c r="DC626" s="66">
        <f t="shared" si="1413"/>
        <v>0</v>
      </c>
      <c r="DD626" s="66">
        <f t="shared" si="1414"/>
        <v>0</v>
      </c>
      <c r="DE626" s="67">
        <f t="shared" si="1387"/>
        <v>0</v>
      </c>
      <c r="DF626" s="67">
        <f t="shared" si="1441"/>
        <v>0</v>
      </c>
      <c r="DG626" s="67">
        <f t="shared" si="1442"/>
        <v>0</v>
      </c>
      <c r="DH626" s="53" cm="1">
        <f t="array" aca="1" ref="DH626" ca="1">DE626*CELL("contents",$Q626)</f>
        <v>0</v>
      </c>
      <c r="DI626" s="53" cm="1">
        <f t="array" aca="1" ref="DI626" ca="1">DF626*CELL("contents",$Q626)</f>
        <v>0</v>
      </c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>
        <f t="shared" si="1388"/>
        <v>0</v>
      </c>
      <c r="DW626" s="51">
        <f t="shared" si="1389"/>
        <v>0</v>
      </c>
      <c r="DX626" s="66">
        <f t="shared" si="1356"/>
        <v>0</v>
      </c>
      <c r="DY626" s="66">
        <f t="shared" si="1357"/>
        <v>0</v>
      </c>
      <c r="DZ626" s="66">
        <f t="shared" si="1358"/>
        <v>0</v>
      </c>
      <c r="EA626" s="66">
        <f t="shared" si="1359"/>
        <v>0</v>
      </c>
      <c r="EB626" s="66">
        <f t="shared" si="1360"/>
        <v>0</v>
      </c>
      <c r="EC626" s="66">
        <f t="shared" si="1361"/>
        <v>0</v>
      </c>
      <c r="ED626" s="66">
        <f t="shared" si="1362"/>
        <v>0</v>
      </c>
      <c r="EE626" s="66">
        <f t="shared" si="1363"/>
        <v>0</v>
      </c>
      <c r="EF626" s="66">
        <f t="shared" si="1364"/>
        <v>0</v>
      </c>
      <c r="EG626" s="66">
        <f t="shared" si="1365"/>
        <v>0</v>
      </c>
      <c r="EH626" s="66">
        <f t="shared" si="1366"/>
        <v>0</v>
      </c>
      <c r="EI626" s="66">
        <f t="shared" si="1367"/>
        <v>0</v>
      </c>
      <c r="EJ626" s="67">
        <f t="shared" si="1390"/>
        <v>0</v>
      </c>
      <c r="EK626" s="67">
        <f t="shared" si="1443"/>
        <v>0</v>
      </c>
      <c r="EL626" s="67">
        <f t="shared" si="1444"/>
        <v>0</v>
      </c>
      <c r="EM626" s="53" cm="1">
        <f t="array" aca="1" ref="EM626" ca="1">EJ626*CELL("contents",$Q626)</f>
        <v>0</v>
      </c>
      <c r="EN626" s="53" cm="1">
        <f t="array" aca="1" ref="EN626" ca="1">EK626*CELL("contents",$Q626)</f>
        <v>0</v>
      </c>
      <c r="EO626" s="68">
        <f t="shared" si="1402"/>
        <v>4670.4929022000015</v>
      </c>
      <c r="EP626" s="2">
        <v>1</v>
      </c>
      <c r="EQ626" s="2">
        <f t="shared" ref="EQ626:ET626" si="1456">EP626*1.0215</f>
        <v>1.0215000000000001</v>
      </c>
      <c r="ER626" s="2">
        <f t="shared" si="1456"/>
        <v>1.0434622500000001</v>
      </c>
      <c r="ES626" s="2">
        <f t="shared" si="1456"/>
        <v>1.0658966883750003</v>
      </c>
      <c r="ET626" s="2">
        <f t="shared" si="1456"/>
        <v>1.0888134671750629</v>
      </c>
      <c r="EU626" s="69">
        <f t="shared" si="1369"/>
        <v>2261.1924000000004</v>
      </c>
      <c r="EV626" s="69">
        <f t="shared" si="1450"/>
        <v>0</v>
      </c>
      <c r="EW626" s="69">
        <f t="shared" si="1370"/>
        <v>0</v>
      </c>
      <c r="EX626" s="69">
        <f t="shared" si="1371"/>
        <v>0</v>
      </c>
      <c r="EY626" s="69">
        <f t="shared" si="1392"/>
        <v>791.41734000000008</v>
      </c>
      <c r="EZ626" s="69">
        <f t="shared" si="1392"/>
        <v>0</v>
      </c>
      <c r="FA626" s="69">
        <f t="shared" si="1392"/>
        <v>0</v>
      </c>
      <c r="FB626" s="69">
        <f t="shared" si="1379"/>
        <v>0</v>
      </c>
      <c r="FC626" t="s">
        <v>1549</v>
      </c>
    </row>
    <row r="627" spans="1:159" ht="25.5" x14ac:dyDescent="0.25">
      <c r="A627" s="2">
        <v>1.4</v>
      </c>
      <c r="B627" s="73" t="s">
        <v>1391</v>
      </c>
      <c r="C627" s="61" t="s">
        <v>147</v>
      </c>
      <c r="D627" s="62" t="s">
        <v>1392</v>
      </c>
      <c r="E627" s="63" t="s">
        <v>1262</v>
      </c>
      <c r="F627" s="2" t="s">
        <v>1315</v>
      </c>
      <c r="G627" s="61" t="s">
        <v>151</v>
      </c>
      <c r="H627" s="64" t="s">
        <v>163</v>
      </c>
      <c r="I627" s="61" t="s">
        <v>1175</v>
      </c>
      <c r="J627" s="65" t="s">
        <v>1139</v>
      </c>
      <c r="K627" s="75">
        <v>55.34</v>
      </c>
      <c r="L627" s="79">
        <v>66</v>
      </c>
      <c r="M627" s="57">
        <v>0.35</v>
      </c>
      <c r="N627" s="85">
        <v>0.53</v>
      </c>
      <c r="O627" s="64" t="s">
        <v>155</v>
      </c>
      <c r="P627" s="2" t="s">
        <v>173</v>
      </c>
      <c r="Q627" s="200">
        <f>VLOOKUP(P627,Contingencies!$A$2:$D$7,4,FALSE)</f>
        <v>0.125</v>
      </c>
      <c r="R627" s="53">
        <f t="shared" si="1330"/>
        <v>350.28696766500002</v>
      </c>
      <c r="S627" s="67">
        <f t="shared" si="1372"/>
        <v>185.65209286245002</v>
      </c>
      <c r="T627" s="61"/>
      <c r="U627" s="2"/>
      <c r="V627" s="2"/>
      <c r="W627" s="2"/>
      <c r="X627" s="2"/>
      <c r="Y627" s="2"/>
      <c r="Z627" s="2"/>
      <c r="AA627" s="2"/>
      <c r="AB627" s="61">
        <v>8</v>
      </c>
      <c r="AC627" s="61">
        <v>16</v>
      </c>
      <c r="AD627" s="2"/>
      <c r="AE627" s="2"/>
      <c r="AF627" s="2"/>
      <c r="AG627" s="2">
        <f t="shared" si="1373"/>
        <v>24</v>
      </c>
      <c r="AH627" s="51">
        <f t="shared" si="1380"/>
        <v>0.16</v>
      </c>
      <c r="AI627" s="66">
        <f t="shared" si="1332"/>
        <v>0</v>
      </c>
      <c r="AJ627" s="66">
        <f t="shared" si="1333"/>
        <v>0</v>
      </c>
      <c r="AK627" s="66">
        <f t="shared" si="1334"/>
        <v>0</v>
      </c>
      <c r="AL627" s="66">
        <f t="shared" si="1335"/>
        <v>0</v>
      </c>
      <c r="AM627" s="66">
        <f t="shared" si="1336"/>
        <v>0</v>
      </c>
      <c r="AN627" s="66">
        <f t="shared" si="1337"/>
        <v>0</v>
      </c>
      <c r="AO627" s="66">
        <f t="shared" si="1338"/>
        <v>0</v>
      </c>
      <c r="AP627" s="66">
        <f t="shared" si="1339"/>
        <v>610.52194800000007</v>
      </c>
      <c r="AQ627" s="66">
        <f t="shared" si="1340"/>
        <v>1221.0438960000001</v>
      </c>
      <c r="AR627" s="66">
        <f t="shared" si="1341"/>
        <v>0</v>
      </c>
      <c r="AS627" s="66">
        <f t="shared" si="1342"/>
        <v>0</v>
      </c>
      <c r="AT627" s="66">
        <f t="shared" si="1343"/>
        <v>0</v>
      </c>
      <c r="AU627" s="67">
        <f t="shared" si="1381"/>
        <v>1831.5658440000002</v>
      </c>
      <c r="AV627" s="67">
        <f t="shared" si="1437"/>
        <v>970.72989732000019</v>
      </c>
      <c r="AW627" s="67">
        <f t="shared" si="1438"/>
        <v>2802.2957413200002</v>
      </c>
      <c r="AX627" s="53" cm="1">
        <f t="array" aca="1" ref="AX627" ca="1">AU627*CELL("contents",$Q627)</f>
        <v>228.94573050000002</v>
      </c>
      <c r="AY627" s="53" cm="1">
        <f t="array" aca="1" ref="AY627" ca="1">AV627*CELL("contents",$Q627)</f>
        <v>121.34123716500002</v>
      </c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>
        <f t="shared" si="1382"/>
        <v>0</v>
      </c>
      <c r="BM627" s="51">
        <f t="shared" si="1383"/>
        <v>0</v>
      </c>
      <c r="BN627" s="66">
        <f t="shared" si="1344"/>
        <v>0</v>
      </c>
      <c r="BO627" s="66">
        <f t="shared" si="1345"/>
        <v>0</v>
      </c>
      <c r="BP627" s="66">
        <f t="shared" si="1346"/>
        <v>0</v>
      </c>
      <c r="BQ627" s="66">
        <f t="shared" si="1347"/>
        <v>0</v>
      </c>
      <c r="BR627" s="66">
        <f t="shared" si="1348"/>
        <v>0</v>
      </c>
      <c r="BS627" s="66">
        <f t="shared" si="1349"/>
        <v>0</v>
      </c>
      <c r="BT627" s="66">
        <f t="shared" si="1350"/>
        <v>0</v>
      </c>
      <c r="BU627" s="66">
        <f t="shared" si="1351"/>
        <v>0</v>
      </c>
      <c r="BV627" s="66">
        <f t="shared" si="1352"/>
        <v>0</v>
      </c>
      <c r="BW627" s="66">
        <f t="shared" si="1353"/>
        <v>0</v>
      </c>
      <c r="BX627" s="66">
        <f t="shared" si="1354"/>
        <v>0</v>
      </c>
      <c r="BY627" s="66">
        <f t="shared" si="1355"/>
        <v>0</v>
      </c>
      <c r="BZ627" s="67">
        <f t="shared" si="1384"/>
        <v>0</v>
      </c>
      <c r="CA627" s="67">
        <f t="shared" si="1439"/>
        <v>0</v>
      </c>
      <c r="CB627" s="67">
        <f t="shared" si="1440"/>
        <v>0</v>
      </c>
      <c r="CC627" s="53" cm="1">
        <f t="array" aca="1" ref="CC627" ca="1">BZ627*CELL("contents",$Q627)</f>
        <v>0</v>
      </c>
      <c r="CD627" s="53" cm="1">
        <f t="array" aca="1" ref="CD627" ca="1">CA627*CELL("contents",$Q627)</f>
        <v>0</v>
      </c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>
        <f t="shared" si="1385"/>
        <v>0</v>
      </c>
      <c r="CR627" s="51">
        <f t="shared" si="1386"/>
        <v>0</v>
      </c>
      <c r="CS627" s="66">
        <f t="shared" si="1401"/>
        <v>0</v>
      </c>
      <c r="CT627" s="66">
        <f t="shared" si="1404"/>
        <v>0</v>
      </c>
      <c r="CU627" s="66">
        <f t="shared" si="1405"/>
        <v>0</v>
      </c>
      <c r="CV627" s="66">
        <f t="shared" si="1406"/>
        <v>0</v>
      </c>
      <c r="CW627" s="66">
        <f t="shared" si="1407"/>
        <v>0</v>
      </c>
      <c r="CX627" s="66">
        <f t="shared" si="1408"/>
        <v>0</v>
      </c>
      <c r="CY627" s="66">
        <f t="shared" si="1409"/>
        <v>0</v>
      </c>
      <c r="CZ627" s="66">
        <f t="shared" si="1410"/>
        <v>0</v>
      </c>
      <c r="DA627" s="66">
        <f t="shared" si="1411"/>
        <v>0</v>
      </c>
      <c r="DB627" s="66">
        <f t="shared" si="1412"/>
        <v>0</v>
      </c>
      <c r="DC627" s="66">
        <f t="shared" si="1413"/>
        <v>0</v>
      </c>
      <c r="DD627" s="66">
        <f t="shared" si="1414"/>
        <v>0</v>
      </c>
      <c r="DE627" s="67">
        <f t="shared" si="1387"/>
        <v>0</v>
      </c>
      <c r="DF627" s="67">
        <f t="shared" si="1441"/>
        <v>0</v>
      </c>
      <c r="DG627" s="67">
        <f t="shared" si="1442"/>
        <v>0</v>
      </c>
      <c r="DH627" s="53" cm="1">
        <f t="array" aca="1" ref="DH627" ca="1">DE627*CELL("contents",$Q627)</f>
        <v>0</v>
      </c>
      <c r="DI627" s="53" cm="1">
        <f t="array" aca="1" ref="DI627" ca="1">DF627*CELL("contents",$Q627)</f>
        <v>0</v>
      </c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>
        <f t="shared" si="1388"/>
        <v>0</v>
      </c>
      <c r="DW627" s="51">
        <f t="shared" si="1389"/>
        <v>0</v>
      </c>
      <c r="DX627" s="66">
        <f t="shared" si="1356"/>
        <v>0</v>
      </c>
      <c r="DY627" s="66">
        <f t="shared" si="1357"/>
        <v>0</v>
      </c>
      <c r="DZ627" s="66">
        <f t="shared" si="1358"/>
        <v>0</v>
      </c>
      <c r="EA627" s="66">
        <f t="shared" si="1359"/>
        <v>0</v>
      </c>
      <c r="EB627" s="66">
        <f t="shared" si="1360"/>
        <v>0</v>
      </c>
      <c r="EC627" s="66">
        <f t="shared" si="1361"/>
        <v>0</v>
      </c>
      <c r="ED627" s="66">
        <f t="shared" si="1362"/>
        <v>0</v>
      </c>
      <c r="EE627" s="66">
        <f t="shared" si="1363"/>
        <v>0</v>
      </c>
      <c r="EF627" s="66">
        <f t="shared" si="1364"/>
        <v>0</v>
      </c>
      <c r="EG627" s="66">
        <f t="shared" si="1365"/>
        <v>0</v>
      </c>
      <c r="EH627" s="66">
        <f t="shared" si="1366"/>
        <v>0</v>
      </c>
      <c r="EI627" s="66">
        <f t="shared" si="1367"/>
        <v>0</v>
      </c>
      <c r="EJ627" s="67">
        <f t="shared" si="1390"/>
        <v>0</v>
      </c>
      <c r="EK627" s="67">
        <f t="shared" si="1443"/>
        <v>0</v>
      </c>
      <c r="EL627" s="67">
        <f t="shared" si="1444"/>
        <v>0</v>
      </c>
      <c r="EM627" s="53" cm="1">
        <f t="array" aca="1" ref="EM627" ca="1">EJ627*CELL("contents",$Q627)</f>
        <v>0</v>
      </c>
      <c r="EN627" s="53" cm="1">
        <f t="array" aca="1" ref="EN627" ca="1">EK627*CELL("contents",$Q627)</f>
        <v>0</v>
      </c>
      <c r="EO627" s="68">
        <f t="shared" si="1402"/>
        <v>2802.2957413200002</v>
      </c>
      <c r="EP627" s="2">
        <v>1</v>
      </c>
      <c r="EQ627" s="2">
        <f t="shared" ref="EQ627:ET627" si="1457">EP627*1.0215</f>
        <v>1.0215000000000001</v>
      </c>
      <c r="ER627" s="2">
        <f t="shared" si="1457"/>
        <v>1.0434622500000001</v>
      </c>
      <c r="ES627" s="2">
        <f t="shared" si="1457"/>
        <v>1.0658966883750003</v>
      </c>
      <c r="ET627" s="2">
        <f t="shared" si="1457"/>
        <v>1.0888134671750629</v>
      </c>
      <c r="EU627" s="69">
        <f t="shared" si="1369"/>
        <v>1356.7154400000002</v>
      </c>
      <c r="EV627" s="69">
        <f t="shared" si="1450"/>
        <v>0</v>
      </c>
      <c r="EW627" s="69">
        <f t="shared" si="1370"/>
        <v>0</v>
      </c>
      <c r="EX627" s="69">
        <f t="shared" si="1371"/>
        <v>0</v>
      </c>
      <c r="EY627" s="69">
        <f t="shared" si="1392"/>
        <v>474.85040400000003</v>
      </c>
      <c r="EZ627" s="69">
        <f t="shared" si="1392"/>
        <v>0</v>
      </c>
      <c r="FA627" s="69">
        <f t="shared" si="1392"/>
        <v>0</v>
      </c>
      <c r="FB627" s="69">
        <f t="shared" si="1379"/>
        <v>0</v>
      </c>
      <c r="FC627" t="s">
        <v>1549</v>
      </c>
    </row>
    <row r="628" spans="1:159" ht="25.5" x14ac:dyDescent="0.25">
      <c r="A628" s="2">
        <v>1.4</v>
      </c>
      <c r="B628" s="73" t="s">
        <v>1391</v>
      </c>
      <c r="C628" s="61" t="s">
        <v>147</v>
      </c>
      <c r="D628" s="62" t="s">
        <v>1392</v>
      </c>
      <c r="E628" s="63" t="s">
        <v>1325</v>
      </c>
      <c r="F628" s="2"/>
      <c r="G628" s="61" t="s">
        <v>267</v>
      </c>
      <c r="H628" s="64" t="s">
        <v>267</v>
      </c>
      <c r="I628" s="61"/>
      <c r="J628" s="65" t="s">
        <v>1139</v>
      </c>
      <c r="K628" s="75"/>
      <c r="L628" s="80">
        <v>1</v>
      </c>
      <c r="M628" s="57">
        <v>0</v>
      </c>
      <c r="N628" s="85">
        <v>0.53</v>
      </c>
      <c r="O628" s="64" t="s">
        <v>155</v>
      </c>
      <c r="P628" s="2" t="s">
        <v>356</v>
      </c>
      <c r="Q628" s="200">
        <f>VLOOKUP(P628,Contingencies!$A$2:$D$7,4,FALSE)</f>
        <v>0.35</v>
      </c>
      <c r="R628" s="53">
        <f t="shared" si="1330"/>
        <v>267.75</v>
      </c>
      <c r="S628" s="67">
        <f t="shared" si="1372"/>
        <v>141.9075</v>
      </c>
      <c r="T628" s="61"/>
      <c r="U628" s="2"/>
      <c r="V628" s="2"/>
      <c r="W628" s="2"/>
      <c r="X628" s="2"/>
      <c r="Y628" s="2"/>
      <c r="Z628" s="2"/>
      <c r="AA628" s="2"/>
      <c r="AB628" s="61"/>
      <c r="AC628" s="61">
        <v>500</v>
      </c>
      <c r="AD628" s="2"/>
      <c r="AE628" s="2"/>
      <c r="AF628" s="2"/>
      <c r="AG628" s="2">
        <f t="shared" si="1373"/>
        <v>0</v>
      </c>
      <c r="AH628" s="51">
        <f t="shared" si="1380"/>
        <v>0</v>
      </c>
      <c r="AI628" s="66">
        <f t="shared" si="1332"/>
        <v>0</v>
      </c>
      <c r="AJ628" s="66">
        <f t="shared" si="1333"/>
        <v>0</v>
      </c>
      <c r="AK628" s="66">
        <f t="shared" si="1334"/>
        <v>0</v>
      </c>
      <c r="AL628" s="66">
        <f t="shared" si="1335"/>
        <v>0</v>
      </c>
      <c r="AM628" s="66">
        <f t="shared" si="1336"/>
        <v>0</v>
      </c>
      <c r="AN628" s="66">
        <f t="shared" si="1337"/>
        <v>0</v>
      </c>
      <c r="AO628" s="66">
        <f t="shared" si="1338"/>
        <v>0</v>
      </c>
      <c r="AP628" s="66">
        <f t="shared" si="1339"/>
        <v>0</v>
      </c>
      <c r="AQ628" s="66">
        <f t="shared" si="1340"/>
        <v>500</v>
      </c>
      <c r="AR628" s="66">
        <f t="shared" si="1341"/>
        <v>0</v>
      </c>
      <c r="AS628" s="66">
        <f t="shared" si="1342"/>
        <v>0</v>
      </c>
      <c r="AT628" s="66">
        <f t="shared" si="1343"/>
        <v>0</v>
      </c>
      <c r="AU628" s="67">
        <f t="shared" si="1381"/>
        <v>500</v>
      </c>
      <c r="AV628" s="67">
        <f t="shared" si="1437"/>
        <v>265</v>
      </c>
      <c r="AW628" s="67">
        <f t="shared" si="1438"/>
        <v>765</v>
      </c>
      <c r="AX628" s="53" cm="1">
        <f t="array" aca="1" ref="AX628" ca="1">AU628*CELL("contents",$Q628)</f>
        <v>175</v>
      </c>
      <c r="AY628" s="53" cm="1">
        <f t="array" aca="1" ref="AY628" ca="1">AV628*CELL("contents",$Q628)</f>
        <v>92.75</v>
      </c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>
        <f t="shared" si="1382"/>
        <v>0</v>
      </c>
      <c r="BM628" s="51">
        <f t="shared" si="1383"/>
        <v>0</v>
      </c>
      <c r="BN628" s="66">
        <f t="shared" si="1344"/>
        <v>0</v>
      </c>
      <c r="BO628" s="66">
        <f t="shared" si="1345"/>
        <v>0</v>
      </c>
      <c r="BP628" s="66">
        <f t="shared" si="1346"/>
        <v>0</v>
      </c>
      <c r="BQ628" s="66">
        <f t="shared" si="1347"/>
        <v>0</v>
      </c>
      <c r="BR628" s="66">
        <f t="shared" si="1348"/>
        <v>0</v>
      </c>
      <c r="BS628" s="66">
        <f t="shared" si="1349"/>
        <v>0</v>
      </c>
      <c r="BT628" s="66">
        <f t="shared" si="1350"/>
        <v>0</v>
      </c>
      <c r="BU628" s="66">
        <f t="shared" si="1351"/>
        <v>0</v>
      </c>
      <c r="BV628" s="66">
        <f t="shared" si="1352"/>
        <v>0</v>
      </c>
      <c r="BW628" s="66">
        <f t="shared" si="1353"/>
        <v>0</v>
      </c>
      <c r="BX628" s="66">
        <f t="shared" si="1354"/>
        <v>0</v>
      </c>
      <c r="BY628" s="66">
        <f t="shared" si="1355"/>
        <v>0</v>
      </c>
      <c r="BZ628" s="67">
        <f t="shared" si="1384"/>
        <v>0</v>
      </c>
      <c r="CA628" s="67">
        <f t="shared" si="1439"/>
        <v>0</v>
      </c>
      <c r="CB628" s="67">
        <f t="shared" si="1440"/>
        <v>0</v>
      </c>
      <c r="CC628" s="53" cm="1">
        <f t="array" aca="1" ref="CC628" ca="1">BZ628*CELL("contents",$Q628)</f>
        <v>0</v>
      </c>
      <c r="CD628" s="53" cm="1">
        <f t="array" aca="1" ref="CD628" ca="1">CA628*CELL("contents",$Q628)</f>
        <v>0</v>
      </c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>
        <f t="shared" si="1385"/>
        <v>0</v>
      </c>
      <c r="CR628" s="51">
        <f t="shared" si="1386"/>
        <v>0</v>
      </c>
      <c r="CS628" s="66">
        <f t="shared" si="1401"/>
        <v>0</v>
      </c>
      <c r="CT628" s="66">
        <f t="shared" si="1404"/>
        <v>0</v>
      </c>
      <c r="CU628" s="66">
        <f t="shared" si="1405"/>
        <v>0</v>
      </c>
      <c r="CV628" s="66">
        <f t="shared" si="1406"/>
        <v>0</v>
      </c>
      <c r="CW628" s="66">
        <f t="shared" si="1407"/>
        <v>0</v>
      </c>
      <c r="CX628" s="66">
        <f t="shared" si="1408"/>
        <v>0</v>
      </c>
      <c r="CY628" s="66">
        <f t="shared" si="1409"/>
        <v>0</v>
      </c>
      <c r="CZ628" s="66">
        <f t="shared" si="1410"/>
        <v>0</v>
      </c>
      <c r="DA628" s="66">
        <f t="shared" si="1411"/>
        <v>0</v>
      </c>
      <c r="DB628" s="66">
        <f t="shared" si="1412"/>
        <v>0</v>
      </c>
      <c r="DC628" s="66">
        <f t="shared" si="1413"/>
        <v>0</v>
      </c>
      <c r="DD628" s="66">
        <f t="shared" si="1414"/>
        <v>0</v>
      </c>
      <c r="DE628" s="67">
        <f t="shared" si="1387"/>
        <v>0</v>
      </c>
      <c r="DF628" s="67">
        <f t="shared" si="1441"/>
        <v>0</v>
      </c>
      <c r="DG628" s="67">
        <f t="shared" si="1442"/>
        <v>0</v>
      </c>
      <c r="DH628" s="53" cm="1">
        <f t="array" aca="1" ref="DH628" ca="1">DE628*CELL("contents",$Q628)</f>
        <v>0</v>
      </c>
      <c r="DI628" s="53" cm="1">
        <f t="array" aca="1" ref="DI628" ca="1">DF628*CELL("contents",$Q628)</f>
        <v>0</v>
      </c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>
        <f t="shared" si="1388"/>
        <v>0</v>
      </c>
      <c r="DW628" s="51">
        <f t="shared" si="1389"/>
        <v>0</v>
      </c>
      <c r="DX628" s="66">
        <f t="shared" si="1356"/>
        <v>0</v>
      </c>
      <c r="DY628" s="66">
        <f t="shared" si="1357"/>
        <v>0</v>
      </c>
      <c r="DZ628" s="66">
        <f t="shared" si="1358"/>
        <v>0</v>
      </c>
      <c r="EA628" s="66">
        <f t="shared" si="1359"/>
        <v>0</v>
      </c>
      <c r="EB628" s="66">
        <f t="shared" si="1360"/>
        <v>0</v>
      </c>
      <c r="EC628" s="66">
        <f t="shared" si="1361"/>
        <v>0</v>
      </c>
      <c r="ED628" s="66">
        <f t="shared" si="1362"/>
        <v>0</v>
      </c>
      <c r="EE628" s="66">
        <f t="shared" si="1363"/>
        <v>0</v>
      </c>
      <c r="EF628" s="66">
        <f t="shared" si="1364"/>
        <v>0</v>
      </c>
      <c r="EG628" s="66">
        <f t="shared" si="1365"/>
        <v>0</v>
      </c>
      <c r="EH628" s="66">
        <f t="shared" si="1366"/>
        <v>0</v>
      </c>
      <c r="EI628" s="66">
        <f t="shared" si="1367"/>
        <v>0</v>
      </c>
      <c r="EJ628" s="67">
        <f t="shared" si="1390"/>
        <v>0</v>
      </c>
      <c r="EK628" s="67">
        <f t="shared" si="1443"/>
        <v>0</v>
      </c>
      <c r="EL628" s="67">
        <f t="shared" si="1444"/>
        <v>0</v>
      </c>
      <c r="EM628" s="53" cm="1">
        <f t="array" aca="1" ref="EM628" ca="1">EJ628*CELL("contents",$Q628)</f>
        <v>0</v>
      </c>
      <c r="EN628" s="53" cm="1">
        <f t="array" aca="1" ref="EN628" ca="1">EK628*CELL("contents",$Q628)</f>
        <v>0</v>
      </c>
      <c r="EO628" s="68">
        <f t="shared" si="1402"/>
        <v>765</v>
      </c>
      <c r="EP628" s="2">
        <v>1</v>
      </c>
      <c r="EQ628" s="2">
        <f t="shared" ref="EQ628:ET628" si="1458">EP628*1.0215</f>
        <v>1.0215000000000001</v>
      </c>
      <c r="ER628" s="2">
        <f t="shared" si="1458"/>
        <v>1.0434622500000001</v>
      </c>
      <c r="ES628" s="2">
        <f t="shared" si="1458"/>
        <v>1.0658966883750003</v>
      </c>
      <c r="ET628" s="2">
        <f t="shared" si="1458"/>
        <v>1.0888134671750629</v>
      </c>
      <c r="EU628" s="69">
        <f t="shared" si="1369"/>
        <v>0</v>
      </c>
      <c r="EV628" s="69">
        <f t="shared" si="1450"/>
        <v>0</v>
      </c>
      <c r="EW628" s="69">
        <f t="shared" si="1370"/>
        <v>0</v>
      </c>
      <c r="EX628" s="69">
        <f t="shared" si="1371"/>
        <v>0</v>
      </c>
      <c r="EY628" s="69">
        <f t="shared" si="1392"/>
        <v>0</v>
      </c>
      <c r="EZ628" s="69">
        <f t="shared" si="1392"/>
        <v>0</v>
      </c>
      <c r="FA628" s="69">
        <f t="shared" si="1392"/>
        <v>0</v>
      </c>
      <c r="FB628" s="69">
        <f t="shared" si="1379"/>
        <v>0</v>
      </c>
      <c r="FC628" t="s">
        <v>1549</v>
      </c>
    </row>
    <row r="629" spans="1:159" x14ac:dyDescent="0.25">
      <c r="A629" s="2">
        <v>1.4</v>
      </c>
      <c r="B629" s="73" t="s">
        <v>1393</v>
      </c>
      <c r="C629" s="61" t="s">
        <v>147</v>
      </c>
      <c r="D629" s="62" t="s">
        <v>1394</v>
      </c>
      <c r="E629" s="63" t="s">
        <v>1395</v>
      </c>
      <c r="F629" s="2"/>
      <c r="G629" s="61" t="s">
        <v>267</v>
      </c>
      <c r="H629" s="64" t="s">
        <v>267</v>
      </c>
      <c r="I629" s="61"/>
      <c r="J629" s="65" t="s">
        <v>1276</v>
      </c>
      <c r="K629" s="75"/>
      <c r="L629" s="80">
        <v>1</v>
      </c>
      <c r="M629" s="57">
        <v>0</v>
      </c>
      <c r="N629" s="85">
        <v>0.53</v>
      </c>
      <c r="O629" s="64" t="s">
        <v>155</v>
      </c>
      <c r="P629" s="2" t="s">
        <v>156</v>
      </c>
      <c r="Q629" s="200">
        <f>VLOOKUP(P629,Contingencies!$A$2:$D$7,4,FALSE)</f>
        <v>0.09</v>
      </c>
      <c r="R629" s="53">
        <f t="shared" si="1330"/>
        <v>240.97499999999999</v>
      </c>
      <c r="S629" s="67">
        <f t="shared" si="1372"/>
        <v>127.71675</v>
      </c>
      <c r="T629" s="61"/>
      <c r="U629" s="61">
        <v>125</v>
      </c>
      <c r="V629" s="61"/>
      <c r="W629" s="61"/>
      <c r="X629" s="61">
        <v>125</v>
      </c>
      <c r="Y629" s="61"/>
      <c r="Z629" s="61"/>
      <c r="AA629" s="61">
        <v>125</v>
      </c>
      <c r="AB629" s="61"/>
      <c r="AC629" s="61"/>
      <c r="AD629" s="61">
        <v>125</v>
      </c>
      <c r="AE629" s="61"/>
      <c r="AF629" s="61"/>
      <c r="AG629" s="2">
        <f t="shared" si="1373"/>
        <v>0</v>
      </c>
      <c r="AH629" s="51">
        <f t="shared" si="1380"/>
        <v>0</v>
      </c>
      <c r="AI629" s="66">
        <f t="shared" si="1332"/>
        <v>125</v>
      </c>
      <c r="AJ629" s="66">
        <f t="shared" si="1333"/>
        <v>0</v>
      </c>
      <c r="AK629" s="66">
        <f t="shared" si="1334"/>
        <v>0</v>
      </c>
      <c r="AL629" s="66">
        <f t="shared" si="1335"/>
        <v>125</v>
      </c>
      <c r="AM629" s="66">
        <f t="shared" si="1336"/>
        <v>0</v>
      </c>
      <c r="AN629" s="66">
        <f t="shared" si="1337"/>
        <v>0</v>
      </c>
      <c r="AO629" s="66">
        <f t="shared" si="1338"/>
        <v>125</v>
      </c>
      <c r="AP629" s="66">
        <f t="shared" si="1339"/>
        <v>0</v>
      </c>
      <c r="AQ629" s="66">
        <f t="shared" si="1340"/>
        <v>0</v>
      </c>
      <c r="AR629" s="66">
        <f t="shared" si="1341"/>
        <v>125</v>
      </c>
      <c r="AS629" s="66">
        <f t="shared" si="1342"/>
        <v>0</v>
      </c>
      <c r="AT629" s="66">
        <f t="shared" si="1343"/>
        <v>0</v>
      </c>
      <c r="AU629" s="67">
        <f t="shared" si="1381"/>
        <v>500</v>
      </c>
      <c r="AV629" s="67">
        <f t="shared" si="1437"/>
        <v>265</v>
      </c>
      <c r="AW629" s="67">
        <f t="shared" si="1438"/>
        <v>765</v>
      </c>
      <c r="AX629" s="53" cm="1">
        <f t="array" aca="1" ref="AX629" ca="1">AU629*CELL("contents",$Q629)</f>
        <v>45</v>
      </c>
      <c r="AY629" s="53" cm="1">
        <f t="array" aca="1" ref="AY629" ca="1">AV629*CELL("contents",$Q629)</f>
        <v>23.849999999999998</v>
      </c>
      <c r="AZ629" s="61">
        <v>125</v>
      </c>
      <c r="BA629" s="61"/>
      <c r="BB629" s="61"/>
      <c r="BC629" s="61">
        <v>125</v>
      </c>
      <c r="BD629" s="61"/>
      <c r="BE629" s="61"/>
      <c r="BF629" s="61">
        <v>125</v>
      </c>
      <c r="BG629" s="61"/>
      <c r="BH629" s="61"/>
      <c r="BI629" s="61">
        <v>125</v>
      </c>
      <c r="BJ629" s="61"/>
      <c r="BK629" s="61"/>
      <c r="BL629" s="2">
        <f t="shared" si="1382"/>
        <v>0</v>
      </c>
      <c r="BM629" s="51">
        <f t="shared" si="1383"/>
        <v>0</v>
      </c>
      <c r="BN629" s="66">
        <f t="shared" si="1344"/>
        <v>125</v>
      </c>
      <c r="BO629" s="66">
        <f t="shared" si="1345"/>
        <v>0</v>
      </c>
      <c r="BP629" s="66">
        <f t="shared" si="1346"/>
        <v>0</v>
      </c>
      <c r="BQ629" s="66">
        <f t="shared" si="1347"/>
        <v>125</v>
      </c>
      <c r="BR629" s="66">
        <f t="shared" si="1348"/>
        <v>0</v>
      </c>
      <c r="BS629" s="66">
        <f t="shared" si="1349"/>
        <v>0</v>
      </c>
      <c r="BT629" s="66">
        <f t="shared" si="1350"/>
        <v>125</v>
      </c>
      <c r="BU629" s="66">
        <f t="shared" si="1351"/>
        <v>0</v>
      </c>
      <c r="BV629" s="66">
        <f t="shared" si="1352"/>
        <v>0</v>
      </c>
      <c r="BW629" s="66">
        <f t="shared" si="1353"/>
        <v>125</v>
      </c>
      <c r="BX629" s="66">
        <f t="shared" si="1354"/>
        <v>0</v>
      </c>
      <c r="BY629" s="66">
        <f t="shared" si="1355"/>
        <v>0</v>
      </c>
      <c r="BZ629" s="67">
        <f t="shared" si="1384"/>
        <v>500</v>
      </c>
      <c r="CA629" s="67">
        <f t="shared" si="1439"/>
        <v>265</v>
      </c>
      <c r="CB629" s="67">
        <f t="shared" si="1440"/>
        <v>765</v>
      </c>
      <c r="CC629" s="53" cm="1">
        <f t="array" aca="1" ref="CC629" ca="1">BZ629*CELL("contents",$Q629)</f>
        <v>45</v>
      </c>
      <c r="CD629" s="53" cm="1">
        <f t="array" aca="1" ref="CD629" ca="1">CA629*CELL("contents",$Q629)</f>
        <v>23.849999999999998</v>
      </c>
      <c r="CE629" s="61">
        <v>125</v>
      </c>
      <c r="CF629" s="61"/>
      <c r="CG629" s="61"/>
      <c r="CH629" s="61">
        <v>125</v>
      </c>
      <c r="CI629" s="61"/>
      <c r="CJ629" s="61"/>
      <c r="CK629" s="61">
        <v>125</v>
      </c>
      <c r="CL629" s="61"/>
      <c r="CM629" s="61"/>
      <c r="CN629" s="61">
        <v>125</v>
      </c>
      <c r="CO629" s="61"/>
      <c r="CP629" s="61"/>
      <c r="CQ629" s="2">
        <f t="shared" si="1385"/>
        <v>0</v>
      </c>
      <c r="CR629" s="51">
        <f t="shared" si="1386"/>
        <v>0</v>
      </c>
      <c r="CS629" s="66">
        <f t="shared" si="1401"/>
        <v>125</v>
      </c>
      <c r="CT629" s="66">
        <f t="shared" si="1404"/>
        <v>0</v>
      </c>
      <c r="CU629" s="66">
        <f t="shared" si="1405"/>
        <v>0</v>
      </c>
      <c r="CV629" s="66">
        <f t="shared" si="1406"/>
        <v>125</v>
      </c>
      <c r="CW629" s="66">
        <f t="shared" si="1407"/>
        <v>0</v>
      </c>
      <c r="CX629" s="66">
        <f t="shared" si="1408"/>
        <v>0</v>
      </c>
      <c r="CY629" s="66">
        <f t="shared" si="1409"/>
        <v>125</v>
      </c>
      <c r="CZ629" s="66">
        <f t="shared" si="1410"/>
        <v>0</v>
      </c>
      <c r="DA629" s="66">
        <f t="shared" si="1411"/>
        <v>0</v>
      </c>
      <c r="DB629" s="66">
        <f t="shared" si="1412"/>
        <v>125</v>
      </c>
      <c r="DC629" s="66">
        <f t="shared" si="1413"/>
        <v>0</v>
      </c>
      <c r="DD629" s="66">
        <f t="shared" si="1414"/>
        <v>0</v>
      </c>
      <c r="DE629" s="67">
        <f t="shared" si="1387"/>
        <v>500</v>
      </c>
      <c r="DF629" s="67">
        <f t="shared" si="1441"/>
        <v>265</v>
      </c>
      <c r="DG629" s="67">
        <f t="shared" si="1442"/>
        <v>765</v>
      </c>
      <c r="DH629" s="53" cm="1">
        <f t="array" aca="1" ref="DH629" ca="1">DE629*CELL("contents",$Q629)</f>
        <v>45</v>
      </c>
      <c r="DI629" s="53" cm="1">
        <f t="array" aca="1" ref="DI629" ca="1">DF629*CELL("contents",$Q629)</f>
        <v>23.849999999999998</v>
      </c>
      <c r="DJ629" s="61">
        <v>125</v>
      </c>
      <c r="DK629" s="61"/>
      <c r="DL629" s="61"/>
      <c r="DM629" s="61">
        <v>125</v>
      </c>
      <c r="DN629" s="2"/>
      <c r="DO629" s="2"/>
      <c r="DP629" s="2"/>
      <c r="DQ629" s="2"/>
      <c r="DR629" s="2"/>
      <c r="DS629" s="2"/>
      <c r="DT629" s="2"/>
      <c r="DU629" s="2"/>
      <c r="DV629" s="2">
        <f t="shared" si="1388"/>
        <v>0</v>
      </c>
      <c r="DW629" s="51">
        <f t="shared" si="1389"/>
        <v>0</v>
      </c>
      <c r="DX629" s="66">
        <f t="shared" si="1356"/>
        <v>125</v>
      </c>
      <c r="DY629" s="66">
        <f t="shared" si="1357"/>
        <v>0</v>
      </c>
      <c r="DZ629" s="66">
        <f t="shared" si="1358"/>
        <v>0</v>
      </c>
      <c r="EA629" s="66">
        <f t="shared" si="1359"/>
        <v>125</v>
      </c>
      <c r="EB629" s="66">
        <f t="shared" si="1360"/>
        <v>0</v>
      </c>
      <c r="EC629" s="66">
        <f t="shared" si="1361"/>
        <v>0</v>
      </c>
      <c r="ED629" s="66">
        <f t="shared" si="1362"/>
        <v>0</v>
      </c>
      <c r="EE629" s="66">
        <f t="shared" si="1363"/>
        <v>0</v>
      </c>
      <c r="EF629" s="66">
        <f t="shared" si="1364"/>
        <v>0</v>
      </c>
      <c r="EG629" s="66">
        <f t="shared" si="1365"/>
        <v>0</v>
      </c>
      <c r="EH629" s="66">
        <f t="shared" si="1366"/>
        <v>0</v>
      </c>
      <c r="EI629" s="66">
        <f t="shared" si="1367"/>
        <v>0</v>
      </c>
      <c r="EJ629" s="67">
        <f t="shared" si="1390"/>
        <v>250</v>
      </c>
      <c r="EK629" s="67">
        <f t="shared" si="1443"/>
        <v>132.5</v>
      </c>
      <c r="EL629" s="67">
        <f t="shared" si="1444"/>
        <v>382.5</v>
      </c>
      <c r="EM629" s="53" cm="1">
        <f t="array" aca="1" ref="EM629" ca="1">EJ629*CELL("contents",$Q629)</f>
        <v>22.5</v>
      </c>
      <c r="EN629" s="53" cm="1">
        <f t="array" aca="1" ref="EN629" ca="1">EK629*CELL("contents",$Q629)</f>
        <v>11.924999999999999</v>
      </c>
      <c r="EO629" s="68">
        <f t="shared" si="1402"/>
        <v>2677.5</v>
      </c>
      <c r="EP629" s="2">
        <v>1</v>
      </c>
      <c r="EQ629" s="2">
        <f t="shared" ref="EQ629:ET629" si="1459">EP629*1.0215</f>
        <v>1.0215000000000001</v>
      </c>
      <c r="ER629" s="2">
        <f t="shared" si="1459"/>
        <v>1.0434622500000001</v>
      </c>
      <c r="ES629" s="2">
        <f t="shared" si="1459"/>
        <v>1.0658966883750003</v>
      </c>
      <c r="ET629" s="2">
        <f t="shared" si="1459"/>
        <v>1.0888134671750629</v>
      </c>
      <c r="EU629" s="69">
        <f t="shared" si="1369"/>
        <v>0</v>
      </c>
      <c r="EV629" s="69">
        <f t="shared" si="1450"/>
        <v>0</v>
      </c>
      <c r="EW629" s="69">
        <f t="shared" si="1370"/>
        <v>0</v>
      </c>
      <c r="EX629" s="69">
        <f t="shared" si="1371"/>
        <v>0</v>
      </c>
      <c r="EY629" s="69">
        <f t="shared" si="1392"/>
        <v>0</v>
      </c>
      <c r="EZ629" s="69">
        <f t="shared" si="1392"/>
        <v>0</v>
      </c>
      <c r="FA629" s="69">
        <f t="shared" si="1392"/>
        <v>0</v>
      </c>
      <c r="FB629" s="69">
        <f t="shared" si="1379"/>
        <v>0</v>
      </c>
      <c r="FC629" t="s">
        <v>1549</v>
      </c>
    </row>
    <row r="630" spans="1:159" ht="25.5" x14ac:dyDescent="0.25">
      <c r="A630" s="2">
        <v>1.4</v>
      </c>
      <c r="B630" s="73" t="s">
        <v>1396</v>
      </c>
      <c r="C630" s="61" t="s">
        <v>1208</v>
      </c>
      <c r="D630" s="62" t="s">
        <v>1397</v>
      </c>
      <c r="E630" s="63" t="s">
        <v>1398</v>
      </c>
      <c r="F630" s="2"/>
      <c r="G630" s="61" t="s">
        <v>267</v>
      </c>
      <c r="H630" s="64" t="s">
        <v>267</v>
      </c>
      <c r="I630" s="61"/>
      <c r="J630" s="65" t="s">
        <v>268</v>
      </c>
      <c r="K630" s="75"/>
      <c r="L630" s="80">
        <v>1</v>
      </c>
      <c r="M630" s="57">
        <v>0</v>
      </c>
      <c r="N630" s="85">
        <v>0.55000000000000004</v>
      </c>
      <c r="O630" s="64" t="s">
        <v>1012</v>
      </c>
      <c r="P630" s="2" t="s">
        <v>173</v>
      </c>
      <c r="Q630" s="200">
        <f>VLOOKUP(P630,Contingencies!$A$2:$D$7,4,FALSE)</f>
        <v>0.125</v>
      </c>
      <c r="R630" s="53">
        <f t="shared" si="1330"/>
        <v>135.625</v>
      </c>
      <c r="S630" s="67">
        <f t="shared" si="1372"/>
        <v>74.59375</v>
      </c>
      <c r="T630" s="61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>
        <f t="shared" si="1373"/>
        <v>0</v>
      </c>
      <c r="AH630" s="51">
        <f t="shared" si="1380"/>
        <v>0</v>
      </c>
      <c r="AI630" s="66">
        <f t="shared" si="1332"/>
        <v>0</v>
      </c>
      <c r="AJ630" s="66">
        <f t="shared" si="1333"/>
        <v>0</v>
      </c>
      <c r="AK630" s="66">
        <f t="shared" si="1334"/>
        <v>0</v>
      </c>
      <c r="AL630" s="66">
        <f t="shared" si="1335"/>
        <v>0</v>
      </c>
      <c r="AM630" s="66">
        <f t="shared" si="1336"/>
        <v>0</v>
      </c>
      <c r="AN630" s="66">
        <f t="shared" si="1337"/>
        <v>0</v>
      </c>
      <c r="AO630" s="66">
        <f t="shared" si="1338"/>
        <v>0</v>
      </c>
      <c r="AP630" s="66">
        <f t="shared" si="1339"/>
        <v>0</v>
      </c>
      <c r="AQ630" s="66">
        <f t="shared" si="1340"/>
        <v>0</v>
      </c>
      <c r="AR630" s="66">
        <f t="shared" si="1341"/>
        <v>0</v>
      </c>
      <c r="AS630" s="66">
        <f t="shared" si="1342"/>
        <v>0</v>
      </c>
      <c r="AT630" s="66">
        <f t="shared" si="1343"/>
        <v>0</v>
      </c>
      <c r="AU630" s="67">
        <f t="shared" si="1381"/>
        <v>0</v>
      </c>
      <c r="AV630" s="67">
        <f t="shared" si="1437"/>
        <v>0</v>
      </c>
      <c r="AW630" s="67">
        <f t="shared" si="1438"/>
        <v>0</v>
      </c>
      <c r="AX630" s="53" cm="1">
        <f t="array" aca="1" ref="AX630" ca="1">AU630*CELL("contents",$Q630)</f>
        <v>0</v>
      </c>
      <c r="AY630" s="53" cm="1">
        <f t="array" aca="1" ref="AY630" ca="1">AV630*CELL("contents",$Q630)</f>
        <v>0</v>
      </c>
      <c r="AZ630" s="2"/>
      <c r="BA630" s="2"/>
      <c r="BB630" s="2"/>
      <c r="BC630" s="2"/>
      <c r="BD630" s="2"/>
      <c r="BE630" s="2"/>
      <c r="BF630" s="2"/>
      <c r="BG630" s="2"/>
      <c r="BH630" s="61">
        <v>350</v>
      </c>
      <c r="BI630" s="61">
        <v>350</v>
      </c>
      <c r="BJ630" s="61"/>
      <c r="BK630" s="61"/>
      <c r="BL630" s="2">
        <f t="shared" si="1382"/>
        <v>0</v>
      </c>
      <c r="BM630" s="51">
        <f t="shared" si="1383"/>
        <v>0</v>
      </c>
      <c r="BN630" s="66">
        <f t="shared" si="1344"/>
        <v>0</v>
      </c>
      <c r="BO630" s="66">
        <f t="shared" si="1345"/>
        <v>0</v>
      </c>
      <c r="BP630" s="66">
        <f t="shared" si="1346"/>
        <v>0</v>
      </c>
      <c r="BQ630" s="66">
        <f t="shared" si="1347"/>
        <v>0</v>
      </c>
      <c r="BR630" s="66">
        <f t="shared" si="1348"/>
        <v>0</v>
      </c>
      <c r="BS630" s="66">
        <f t="shared" si="1349"/>
        <v>0</v>
      </c>
      <c r="BT630" s="66">
        <f t="shared" si="1350"/>
        <v>0</v>
      </c>
      <c r="BU630" s="66">
        <f t="shared" si="1351"/>
        <v>0</v>
      </c>
      <c r="BV630" s="66">
        <f t="shared" si="1352"/>
        <v>350</v>
      </c>
      <c r="BW630" s="66">
        <f t="shared" si="1353"/>
        <v>350</v>
      </c>
      <c r="BX630" s="66">
        <f t="shared" si="1354"/>
        <v>0</v>
      </c>
      <c r="BY630" s="66">
        <f t="shared" si="1355"/>
        <v>0</v>
      </c>
      <c r="BZ630" s="67">
        <f t="shared" si="1384"/>
        <v>700</v>
      </c>
      <c r="CA630" s="67">
        <f t="shared" si="1439"/>
        <v>385.00000000000006</v>
      </c>
      <c r="CB630" s="67">
        <f t="shared" si="1440"/>
        <v>1085</v>
      </c>
      <c r="CC630" s="53" cm="1">
        <f t="array" aca="1" ref="CC630" ca="1">BZ630*CELL("contents",$Q630)</f>
        <v>87.5</v>
      </c>
      <c r="CD630" s="53" cm="1">
        <f t="array" aca="1" ref="CD630" ca="1">CA630*CELL("contents",$Q630)</f>
        <v>48.125000000000007</v>
      </c>
      <c r="CE630" s="61"/>
      <c r="CF630" s="61"/>
      <c r="CG630" s="61"/>
      <c r="CH630" s="61"/>
      <c r="CI630" s="61"/>
      <c r="CJ630" s="2"/>
      <c r="CK630" s="2"/>
      <c r="CL630" s="2"/>
      <c r="CM630" s="2"/>
      <c r="CN630" s="2"/>
      <c r="CO630" s="2"/>
      <c r="CP630" s="2"/>
      <c r="CQ630" s="2">
        <f t="shared" si="1385"/>
        <v>0</v>
      </c>
      <c r="CR630" s="51">
        <f t="shared" si="1386"/>
        <v>0</v>
      </c>
      <c r="CS630" s="66">
        <f t="shared" si="1401"/>
        <v>0</v>
      </c>
      <c r="CT630" s="66">
        <f t="shared" si="1404"/>
        <v>0</v>
      </c>
      <c r="CU630" s="66">
        <f t="shared" si="1405"/>
        <v>0</v>
      </c>
      <c r="CV630" s="66">
        <f t="shared" si="1406"/>
        <v>0</v>
      </c>
      <c r="CW630" s="66">
        <f t="shared" si="1407"/>
        <v>0</v>
      </c>
      <c r="CX630" s="66">
        <f t="shared" si="1408"/>
        <v>0</v>
      </c>
      <c r="CY630" s="66">
        <f t="shared" si="1409"/>
        <v>0</v>
      </c>
      <c r="CZ630" s="66">
        <f t="shared" si="1410"/>
        <v>0</v>
      </c>
      <c r="DA630" s="66">
        <f t="shared" si="1411"/>
        <v>0</v>
      </c>
      <c r="DB630" s="66">
        <f t="shared" si="1412"/>
        <v>0</v>
      </c>
      <c r="DC630" s="66">
        <f t="shared" si="1413"/>
        <v>0</v>
      </c>
      <c r="DD630" s="66">
        <f t="shared" si="1414"/>
        <v>0</v>
      </c>
      <c r="DE630" s="67">
        <f t="shared" si="1387"/>
        <v>0</v>
      </c>
      <c r="DF630" s="67">
        <f t="shared" si="1441"/>
        <v>0</v>
      </c>
      <c r="DG630" s="67">
        <f t="shared" si="1442"/>
        <v>0</v>
      </c>
      <c r="DH630" s="53" cm="1">
        <f t="array" aca="1" ref="DH630" ca="1">DE630*CELL("contents",$Q630)</f>
        <v>0</v>
      </c>
      <c r="DI630" s="53" cm="1">
        <f t="array" aca="1" ref="DI630" ca="1">DF630*CELL("contents",$Q630)</f>
        <v>0</v>
      </c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>
        <f t="shared" si="1388"/>
        <v>0</v>
      </c>
      <c r="DW630" s="51">
        <f t="shared" si="1389"/>
        <v>0</v>
      </c>
      <c r="DX630" s="66">
        <f t="shared" si="1356"/>
        <v>0</v>
      </c>
      <c r="DY630" s="66">
        <f t="shared" si="1357"/>
        <v>0</v>
      </c>
      <c r="DZ630" s="66">
        <f t="shared" si="1358"/>
        <v>0</v>
      </c>
      <c r="EA630" s="66">
        <f t="shared" si="1359"/>
        <v>0</v>
      </c>
      <c r="EB630" s="66">
        <f t="shared" si="1360"/>
        <v>0</v>
      </c>
      <c r="EC630" s="66">
        <f t="shared" si="1361"/>
        <v>0</v>
      </c>
      <c r="ED630" s="66">
        <f t="shared" si="1362"/>
        <v>0</v>
      </c>
      <c r="EE630" s="66">
        <f t="shared" si="1363"/>
        <v>0</v>
      </c>
      <c r="EF630" s="66">
        <f t="shared" si="1364"/>
        <v>0</v>
      </c>
      <c r="EG630" s="66">
        <f t="shared" si="1365"/>
        <v>0</v>
      </c>
      <c r="EH630" s="66">
        <f t="shared" si="1366"/>
        <v>0</v>
      </c>
      <c r="EI630" s="66">
        <f t="shared" si="1367"/>
        <v>0</v>
      </c>
      <c r="EJ630" s="67">
        <f t="shared" si="1390"/>
        <v>0</v>
      </c>
      <c r="EK630" s="67">
        <f t="shared" si="1443"/>
        <v>0</v>
      </c>
      <c r="EL630" s="67">
        <f t="shared" si="1444"/>
        <v>0</v>
      </c>
      <c r="EM630" s="53" cm="1">
        <f t="array" aca="1" ref="EM630" ca="1">EJ630*CELL("contents",$Q630)</f>
        <v>0</v>
      </c>
      <c r="EN630" s="53" cm="1">
        <f t="array" aca="1" ref="EN630" ca="1">EK630*CELL("contents",$Q630)</f>
        <v>0</v>
      </c>
      <c r="EO630" s="68">
        <f t="shared" si="1402"/>
        <v>1085</v>
      </c>
      <c r="EP630" s="2">
        <v>1</v>
      </c>
      <c r="EQ630" s="2">
        <f t="shared" ref="EQ630:ET630" si="1460">EP630*1.0215</f>
        <v>1.0215000000000001</v>
      </c>
      <c r="ER630" s="2">
        <f t="shared" si="1460"/>
        <v>1.0434622500000001</v>
      </c>
      <c r="ES630" s="2">
        <f t="shared" si="1460"/>
        <v>1.0658966883750003</v>
      </c>
      <c r="ET630" s="2">
        <f t="shared" si="1460"/>
        <v>1.0888134671750629</v>
      </c>
      <c r="EU630" s="69">
        <f t="shared" si="1369"/>
        <v>0</v>
      </c>
      <c r="EV630" s="69">
        <f t="shared" si="1450"/>
        <v>0</v>
      </c>
      <c r="EW630" s="69">
        <f t="shared" si="1370"/>
        <v>0</v>
      </c>
      <c r="EX630" s="69">
        <f t="shared" si="1371"/>
        <v>0</v>
      </c>
      <c r="EY630" s="69">
        <f t="shared" si="1392"/>
        <v>0</v>
      </c>
      <c r="EZ630" s="69">
        <f t="shared" si="1392"/>
        <v>0</v>
      </c>
      <c r="FA630" s="69">
        <f t="shared" si="1392"/>
        <v>0</v>
      </c>
      <c r="FB630" s="69">
        <f t="shared" si="1379"/>
        <v>0</v>
      </c>
      <c r="FC630" t="s">
        <v>1549</v>
      </c>
    </row>
    <row r="631" spans="1:159" ht="25.5" x14ac:dyDescent="0.25">
      <c r="A631" s="2">
        <v>1.4</v>
      </c>
      <c r="B631" s="73" t="s">
        <v>1396</v>
      </c>
      <c r="C631" s="61" t="s">
        <v>1208</v>
      </c>
      <c r="D631" s="62" t="s">
        <v>1397</v>
      </c>
      <c r="E631" s="63" t="s">
        <v>1399</v>
      </c>
      <c r="F631" s="2"/>
      <c r="G631" s="61" t="s">
        <v>267</v>
      </c>
      <c r="H631" s="64" t="s">
        <v>267</v>
      </c>
      <c r="I631" s="61"/>
      <c r="J631" s="65" t="s">
        <v>268</v>
      </c>
      <c r="K631" s="75"/>
      <c r="L631" s="80">
        <v>1</v>
      </c>
      <c r="M631" s="57">
        <v>0</v>
      </c>
      <c r="N631" s="85">
        <v>0.55000000000000004</v>
      </c>
      <c r="O631" s="64" t="s">
        <v>1012</v>
      </c>
      <c r="P631" s="2" t="s">
        <v>173</v>
      </c>
      <c r="Q631" s="200">
        <f>VLOOKUP(P631,Contingencies!$A$2:$D$7,4,FALSE)</f>
        <v>0.125</v>
      </c>
      <c r="R631" s="53">
        <f t="shared" si="1330"/>
        <v>48.4375</v>
      </c>
      <c r="S631" s="67">
        <f t="shared" si="1372"/>
        <v>26.640625000000004</v>
      </c>
      <c r="T631" s="61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>
        <f t="shared" si="1373"/>
        <v>0</v>
      </c>
      <c r="AH631" s="51">
        <f t="shared" si="1380"/>
        <v>0</v>
      </c>
      <c r="AI631" s="66">
        <f t="shared" si="1332"/>
        <v>0</v>
      </c>
      <c r="AJ631" s="66">
        <f t="shared" si="1333"/>
        <v>0</v>
      </c>
      <c r="AK631" s="66">
        <f t="shared" si="1334"/>
        <v>0</v>
      </c>
      <c r="AL631" s="66">
        <f t="shared" si="1335"/>
        <v>0</v>
      </c>
      <c r="AM631" s="66">
        <f t="shared" si="1336"/>
        <v>0</v>
      </c>
      <c r="AN631" s="66">
        <f t="shared" si="1337"/>
        <v>0</v>
      </c>
      <c r="AO631" s="66">
        <f t="shared" si="1338"/>
        <v>0</v>
      </c>
      <c r="AP631" s="66">
        <f t="shared" si="1339"/>
        <v>0</v>
      </c>
      <c r="AQ631" s="66">
        <f t="shared" si="1340"/>
        <v>0</v>
      </c>
      <c r="AR631" s="66">
        <f t="shared" si="1341"/>
        <v>0</v>
      </c>
      <c r="AS631" s="66">
        <f t="shared" si="1342"/>
        <v>0</v>
      </c>
      <c r="AT631" s="66">
        <f t="shared" si="1343"/>
        <v>0</v>
      </c>
      <c r="AU631" s="67">
        <f t="shared" si="1381"/>
        <v>0</v>
      </c>
      <c r="AV631" s="67">
        <f t="shared" si="1437"/>
        <v>0</v>
      </c>
      <c r="AW631" s="67">
        <f t="shared" si="1438"/>
        <v>0</v>
      </c>
      <c r="AX631" s="53" cm="1">
        <f t="array" aca="1" ref="AX631" ca="1">AU631*CELL("contents",$Q631)</f>
        <v>0</v>
      </c>
      <c r="AY631" s="53" cm="1">
        <f t="array" aca="1" ref="AY631" ca="1">AV631*CELL("contents",$Q631)</f>
        <v>0</v>
      </c>
      <c r="AZ631" s="2"/>
      <c r="BA631" s="2"/>
      <c r="BB631" s="2"/>
      <c r="BC631" s="2"/>
      <c r="BD631" s="2"/>
      <c r="BE631" s="2"/>
      <c r="BF631" s="2"/>
      <c r="BG631" s="2"/>
      <c r="BH631" s="61"/>
      <c r="BI631" s="61"/>
      <c r="BJ631" s="61">
        <v>125</v>
      </c>
      <c r="BK631" s="61">
        <v>125</v>
      </c>
      <c r="BL631" s="2">
        <f t="shared" si="1382"/>
        <v>0</v>
      </c>
      <c r="BM631" s="51">
        <f t="shared" si="1383"/>
        <v>0</v>
      </c>
      <c r="BN631" s="66">
        <f t="shared" si="1344"/>
        <v>0</v>
      </c>
      <c r="BO631" s="66">
        <f t="shared" si="1345"/>
        <v>0</v>
      </c>
      <c r="BP631" s="66">
        <f t="shared" si="1346"/>
        <v>0</v>
      </c>
      <c r="BQ631" s="66">
        <f t="shared" si="1347"/>
        <v>0</v>
      </c>
      <c r="BR631" s="66">
        <f t="shared" si="1348"/>
        <v>0</v>
      </c>
      <c r="BS631" s="66">
        <f t="shared" si="1349"/>
        <v>0</v>
      </c>
      <c r="BT631" s="66">
        <f t="shared" si="1350"/>
        <v>0</v>
      </c>
      <c r="BU631" s="66">
        <f t="shared" si="1351"/>
        <v>0</v>
      </c>
      <c r="BV631" s="66">
        <f t="shared" si="1352"/>
        <v>0</v>
      </c>
      <c r="BW631" s="66">
        <f t="shared" si="1353"/>
        <v>0</v>
      </c>
      <c r="BX631" s="66">
        <f t="shared" si="1354"/>
        <v>125</v>
      </c>
      <c r="BY631" s="66">
        <f t="shared" si="1355"/>
        <v>125</v>
      </c>
      <c r="BZ631" s="67">
        <f t="shared" si="1384"/>
        <v>250</v>
      </c>
      <c r="CA631" s="67">
        <f t="shared" si="1439"/>
        <v>137.5</v>
      </c>
      <c r="CB631" s="67">
        <f t="shared" si="1440"/>
        <v>387.5</v>
      </c>
      <c r="CC631" s="53" cm="1">
        <f t="array" aca="1" ref="CC631" ca="1">BZ631*CELL("contents",$Q631)</f>
        <v>31.25</v>
      </c>
      <c r="CD631" s="53" cm="1">
        <f t="array" aca="1" ref="CD631" ca="1">CA631*CELL("contents",$Q631)</f>
        <v>17.1875</v>
      </c>
      <c r="CE631" s="61"/>
      <c r="CF631" s="61"/>
      <c r="CG631" s="61"/>
      <c r="CH631" s="61"/>
      <c r="CI631" s="61"/>
      <c r="CJ631" s="2"/>
      <c r="CK631" s="2"/>
      <c r="CL631" s="2"/>
      <c r="CM631" s="2"/>
      <c r="CN631" s="2"/>
      <c r="CO631" s="2"/>
      <c r="CP631" s="2"/>
      <c r="CQ631" s="2">
        <f t="shared" si="1385"/>
        <v>0</v>
      </c>
      <c r="CR631" s="51">
        <f t="shared" si="1386"/>
        <v>0</v>
      </c>
      <c r="CS631" s="66">
        <f t="shared" si="1401"/>
        <v>0</v>
      </c>
      <c r="CT631" s="66">
        <f t="shared" si="1404"/>
        <v>0</v>
      </c>
      <c r="CU631" s="66">
        <f t="shared" si="1405"/>
        <v>0</v>
      </c>
      <c r="CV631" s="66">
        <f t="shared" si="1406"/>
        <v>0</v>
      </c>
      <c r="CW631" s="66">
        <f t="shared" si="1407"/>
        <v>0</v>
      </c>
      <c r="CX631" s="66">
        <f t="shared" si="1408"/>
        <v>0</v>
      </c>
      <c r="CY631" s="66">
        <f t="shared" si="1409"/>
        <v>0</v>
      </c>
      <c r="CZ631" s="66">
        <f t="shared" si="1410"/>
        <v>0</v>
      </c>
      <c r="DA631" s="66">
        <f t="shared" si="1411"/>
        <v>0</v>
      </c>
      <c r="DB631" s="66">
        <f t="shared" si="1412"/>
        <v>0</v>
      </c>
      <c r="DC631" s="66">
        <f t="shared" si="1413"/>
        <v>0</v>
      </c>
      <c r="DD631" s="66">
        <f t="shared" si="1414"/>
        <v>0</v>
      </c>
      <c r="DE631" s="67">
        <f t="shared" si="1387"/>
        <v>0</v>
      </c>
      <c r="DF631" s="67">
        <f t="shared" si="1441"/>
        <v>0</v>
      </c>
      <c r="DG631" s="67">
        <f t="shared" si="1442"/>
        <v>0</v>
      </c>
      <c r="DH631" s="53" cm="1">
        <f t="array" aca="1" ref="DH631" ca="1">DE631*CELL("contents",$Q631)</f>
        <v>0</v>
      </c>
      <c r="DI631" s="53" cm="1">
        <f t="array" aca="1" ref="DI631" ca="1">DF631*CELL("contents",$Q631)</f>
        <v>0</v>
      </c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>
        <f t="shared" si="1388"/>
        <v>0</v>
      </c>
      <c r="DW631" s="51">
        <f t="shared" si="1389"/>
        <v>0</v>
      </c>
      <c r="DX631" s="66">
        <f t="shared" si="1356"/>
        <v>0</v>
      </c>
      <c r="DY631" s="66">
        <f t="shared" si="1357"/>
        <v>0</v>
      </c>
      <c r="DZ631" s="66">
        <f t="shared" si="1358"/>
        <v>0</v>
      </c>
      <c r="EA631" s="66">
        <f t="shared" si="1359"/>
        <v>0</v>
      </c>
      <c r="EB631" s="66">
        <f t="shared" si="1360"/>
        <v>0</v>
      </c>
      <c r="EC631" s="66">
        <f t="shared" si="1361"/>
        <v>0</v>
      </c>
      <c r="ED631" s="66">
        <f t="shared" si="1362"/>
        <v>0</v>
      </c>
      <c r="EE631" s="66">
        <f t="shared" si="1363"/>
        <v>0</v>
      </c>
      <c r="EF631" s="66">
        <f t="shared" si="1364"/>
        <v>0</v>
      </c>
      <c r="EG631" s="66">
        <f t="shared" si="1365"/>
        <v>0</v>
      </c>
      <c r="EH631" s="66">
        <f t="shared" si="1366"/>
        <v>0</v>
      </c>
      <c r="EI631" s="66">
        <f t="shared" si="1367"/>
        <v>0</v>
      </c>
      <c r="EJ631" s="67">
        <f t="shared" si="1390"/>
        <v>0</v>
      </c>
      <c r="EK631" s="67">
        <f t="shared" si="1443"/>
        <v>0</v>
      </c>
      <c r="EL631" s="67">
        <f t="shared" si="1444"/>
        <v>0</v>
      </c>
      <c r="EM631" s="53" cm="1">
        <f t="array" aca="1" ref="EM631" ca="1">EJ631*CELL("contents",$Q631)</f>
        <v>0</v>
      </c>
      <c r="EN631" s="53" cm="1">
        <f t="array" aca="1" ref="EN631" ca="1">EK631*CELL("contents",$Q631)</f>
        <v>0</v>
      </c>
      <c r="EO631" s="68">
        <f t="shared" si="1402"/>
        <v>387.5</v>
      </c>
      <c r="EP631" s="2">
        <v>1</v>
      </c>
      <c r="EQ631" s="2">
        <f t="shared" ref="EQ631:ET631" si="1461">EP631*1.0215</f>
        <v>1.0215000000000001</v>
      </c>
      <c r="ER631" s="2">
        <f t="shared" si="1461"/>
        <v>1.0434622500000001</v>
      </c>
      <c r="ES631" s="2">
        <f t="shared" si="1461"/>
        <v>1.0658966883750003</v>
      </c>
      <c r="ET631" s="2">
        <f t="shared" si="1461"/>
        <v>1.0888134671750629</v>
      </c>
      <c r="EU631" s="69">
        <f t="shared" si="1369"/>
        <v>0</v>
      </c>
      <c r="EV631" s="69">
        <f t="shared" si="1450"/>
        <v>0</v>
      </c>
      <c r="EW631" s="69">
        <f t="shared" si="1370"/>
        <v>0</v>
      </c>
      <c r="EX631" s="69">
        <f t="shared" si="1371"/>
        <v>0</v>
      </c>
      <c r="EY631" s="69">
        <f t="shared" si="1392"/>
        <v>0</v>
      </c>
      <c r="EZ631" s="69">
        <f t="shared" si="1392"/>
        <v>0</v>
      </c>
      <c r="FA631" s="69">
        <f t="shared" si="1392"/>
        <v>0</v>
      </c>
      <c r="FB631" s="69">
        <f t="shared" si="1379"/>
        <v>0</v>
      </c>
      <c r="FC631" t="s">
        <v>1549</v>
      </c>
    </row>
    <row r="632" spans="1:159" ht="25.5" x14ac:dyDescent="0.25">
      <c r="A632" s="2">
        <v>1.4</v>
      </c>
      <c r="B632" s="73" t="s">
        <v>1396</v>
      </c>
      <c r="C632" s="61" t="s">
        <v>1208</v>
      </c>
      <c r="D632" s="62" t="s">
        <v>1397</v>
      </c>
      <c r="E632" s="63" t="s">
        <v>1400</v>
      </c>
      <c r="F632" s="2" t="s">
        <v>966</v>
      </c>
      <c r="G632" s="61" t="s">
        <v>257</v>
      </c>
      <c r="H632" s="64" t="s">
        <v>257</v>
      </c>
      <c r="I632" s="61"/>
      <c r="J632" s="65" t="s">
        <v>261</v>
      </c>
      <c r="K632" s="75"/>
      <c r="L632" s="80">
        <v>1</v>
      </c>
      <c r="M632" s="57">
        <v>0</v>
      </c>
      <c r="N632" s="85">
        <v>0.55000000000000004</v>
      </c>
      <c r="O632" s="64" t="s">
        <v>1012</v>
      </c>
      <c r="P632" s="2" t="s">
        <v>156</v>
      </c>
      <c r="Q632" s="200">
        <f>VLOOKUP(P632,Contingencies!$A$2:$D$7,4,FALSE)</f>
        <v>0.09</v>
      </c>
      <c r="R632" s="53">
        <f t="shared" si="1330"/>
        <v>251.1</v>
      </c>
      <c r="S632" s="67">
        <f t="shared" si="1372"/>
        <v>138.10500000000002</v>
      </c>
      <c r="T632" s="61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>
        <f t="shared" si="1373"/>
        <v>0</v>
      </c>
      <c r="AH632" s="51">
        <f t="shared" si="1380"/>
        <v>0</v>
      </c>
      <c r="AI632" s="66">
        <f t="shared" si="1332"/>
        <v>0</v>
      </c>
      <c r="AJ632" s="66">
        <f t="shared" si="1333"/>
        <v>0</v>
      </c>
      <c r="AK632" s="66">
        <f t="shared" si="1334"/>
        <v>0</v>
      </c>
      <c r="AL632" s="66">
        <f t="shared" si="1335"/>
        <v>0</v>
      </c>
      <c r="AM632" s="66">
        <f t="shared" si="1336"/>
        <v>0</v>
      </c>
      <c r="AN632" s="66">
        <f t="shared" si="1337"/>
        <v>0</v>
      </c>
      <c r="AO632" s="66">
        <f t="shared" si="1338"/>
        <v>0</v>
      </c>
      <c r="AP632" s="66">
        <f t="shared" si="1339"/>
        <v>0</v>
      </c>
      <c r="AQ632" s="66">
        <f t="shared" si="1340"/>
        <v>0</v>
      </c>
      <c r="AR632" s="66">
        <f t="shared" si="1341"/>
        <v>0</v>
      </c>
      <c r="AS632" s="66">
        <f t="shared" si="1342"/>
        <v>0</v>
      </c>
      <c r="AT632" s="66">
        <f t="shared" si="1343"/>
        <v>0</v>
      </c>
      <c r="AU632" s="67">
        <f t="shared" si="1381"/>
        <v>0</v>
      </c>
      <c r="AV632" s="67">
        <f t="shared" si="1437"/>
        <v>0</v>
      </c>
      <c r="AW632" s="67">
        <f t="shared" si="1438"/>
        <v>0</v>
      </c>
      <c r="AX632" s="53" cm="1">
        <f t="array" aca="1" ref="AX632" ca="1">AU632*CELL("contents",$Q632)</f>
        <v>0</v>
      </c>
      <c r="AY632" s="53" cm="1">
        <f t="array" aca="1" ref="AY632" ca="1">AV632*CELL("contents",$Q632)</f>
        <v>0</v>
      </c>
      <c r="AZ632" s="2"/>
      <c r="BA632" s="2"/>
      <c r="BB632" s="2"/>
      <c r="BC632" s="2"/>
      <c r="BD632" s="2"/>
      <c r="BE632" s="2"/>
      <c r="BF632" s="2"/>
      <c r="BG632" s="2"/>
      <c r="BH632" s="61"/>
      <c r="BI632" s="61"/>
      <c r="BJ632" s="61"/>
      <c r="BK632" s="61"/>
      <c r="BL632" s="2">
        <f t="shared" si="1382"/>
        <v>0</v>
      </c>
      <c r="BM632" s="51">
        <f t="shared" si="1383"/>
        <v>0</v>
      </c>
      <c r="BN632" s="66">
        <f t="shared" si="1344"/>
        <v>0</v>
      </c>
      <c r="BO632" s="66">
        <f t="shared" si="1345"/>
        <v>0</v>
      </c>
      <c r="BP632" s="66">
        <f t="shared" si="1346"/>
        <v>0</v>
      </c>
      <c r="BQ632" s="66">
        <f t="shared" si="1347"/>
        <v>0</v>
      </c>
      <c r="BR632" s="66">
        <f t="shared" si="1348"/>
        <v>0</v>
      </c>
      <c r="BS632" s="66">
        <f t="shared" si="1349"/>
        <v>0</v>
      </c>
      <c r="BT632" s="66">
        <f t="shared" si="1350"/>
        <v>0</v>
      </c>
      <c r="BU632" s="66">
        <f t="shared" si="1351"/>
        <v>0</v>
      </c>
      <c r="BV632" s="66">
        <f t="shared" si="1352"/>
        <v>0</v>
      </c>
      <c r="BW632" s="66">
        <f t="shared" si="1353"/>
        <v>0</v>
      </c>
      <c r="BX632" s="66">
        <f t="shared" si="1354"/>
        <v>0</v>
      </c>
      <c r="BY632" s="66">
        <f t="shared" si="1355"/>
        <v>0</v>
      </c>
      <c r="BZ632" s="67">
        <f t="shared" si="1384"/>
        <v>0</v>
      </c>
      <c r="CA632" s="67">
        <f t="shared" si="1439"/>
        <v>0</v>
      </c>
      <c r="CB632" s="67">
        <f t="shared" si="1440"/>
        <v>0</v>
      </c>
      <c r="CC632" s="53" cm="1">
        <f t="array" aca="1" ref="CC632" ca="1">BZ632*CELL("contents",$Q632)</f>
        <v>0</v>
      </c>
      <c r="CD632" s="53" cm="1">
        <f t="array" aca="1" ref="CD632" ca="1">CA632*CELL("contents",$Q632)</f>
        <v>0</v>
      </c>
      <c r="CE632" s="61"/>
      <c r="CF632" s="61">
        <v>1080</v>
      </c>
      <c r="CG632" s="61"/>
      <c r="CH632" s="61"/>
      <c r="CI632" s="61">
        <v>720</v>
      </c>
      <c r="CJ632" s="2"/>
      <c r="CK632" s="2"/>
      <c r="CL632" s="2"/>
      <c r="CM632" s="2"/>
      <c r="CN632" s="2"/>
      <c r="CO632" s="2"/>
      <c r="CP632" s="2"/>
      <c r="CQ632" s="2">
        <f t="shared" si="1385"/>
        <v>0</v>
      </c>
      <c r="CR632" s="51">
        <f t="shared" si="1386"/>
        <v>0</v>
      </c>
      <c r="CS632" s="66">
        <f t="shared" si="1401"/>
        <v>0</v>
      </c>
      <c r="CT632" s="66">
        <f t="shared" si="1404"/>
        <v>1080</v>
      </c>
      <c r="CU632" s="66">
        <f t="shared" si="1405"/>
        <v>0</v>
      </c>
      <c r="CV632" s="66">
        <f t="shared" si="1406"/>
        <v>0</v>
      </c>
      <c r="CW632" s="66">
        <f t="shared" si="1407"/>
        <v>720</v>
      </c>
      <c r="CX632" s="66">
        <f t="shared" si="1408"/>
        <v>0</v>
      </c>
      <c r="CY632" s="66">
        <f t="shared" si="1409"/>
        <v>0</v>
      </c>
      <c r="CZ632" s="66">
        <f t="shared" si="1410"/>
        <v>0</v>
      </c>
      <c r="DA632" s="66">
        <f t="shared" si="1411"/>
        <v>0</v>
      </c>
      <c r="DB632" s="66">
        <f t="shared" si="1412"/>
        <v>0</v>
      </c>
      <c r="DC632" s="66">
        <f t="shared" si="1413"/>
        <v>0</v>
      </c>
      <c r="DD632" s="66">
        <f t="shared" si="1414"/>
        <v>0</v>
      </c>
      <c r="DE632" s="67">
        <f t="shared" si="1387"/>
        <v>1800</v>
      </c>
      <c r="DF632" s="67">
        <f t="shared" si="1441"/>
        <v>990.00000000000011</v>
      </c>
      <c r="DG632" s="67">
        <f t="shared" si="1442"/>
        <v>2790</v>
      </c>
      <c r="DH632" s="53" cm="1">
        <f t="array" aca="1" ref="DH632" ca="1">DE632*CELL("contents",$Q632)</f>
        <v>162</v>
      </c>
      <c r="DI632" s="53" cm="1">
        <f t="array" aca="1" ref="DI632" ca="1">DF632*CELL("contents",$Q632)</f>
        <v>89.100000000000009</v>
      </c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>
        <f t="shared" si="1388"/>
        <v>0</v>
      </c>
      <c r="DW632" s="51">
        <f t="shared" si="1389"/>
        <v>0</v>
      </c>
      <c r="DX632" s="66">
        <f t="shared" si="1356"/>
        <v>0</v>
      </c>
      <c r="DY632" s="66">
        <f t="shared" si="1357"/>
        <v>0</v>
      </c>
      <c r="DZ632" s="66">
        <f t="shared" si="1358"/>
        <v>0</v>
      </c>
      <c r="EA632" s="66">
        <f t="shared" si="1359"/>
        <v>0</v>
      </c>
      <c r="EB632" s="66">
        <f t="shared" si="1360"/>
        <v>0</v>
      </c>
      <c r="EC632" s="66">
        <f t="shared" si="1361"/>
        <v>0</v>
      </c>
      <c r="ED632" s="66">
        <f t="shared" si="1362"/>
        <v>0</v>
      </c>
      <c r="EE632" s="66">
        <f t="shared" si="1363"/>
        <v>0</v>
      </c>
      <c r="EF632" s="66">
        <f t="shared" si="1364"/>
        <v>0</v>
      </c>
      <c r="EG632" s="66">
        <f t="shared" si="1365"/>
        <v>0</v>
      </c>
      <c r="EH632" s="66">
        <f t="shared" si="1366"/>
        <v>0</v>
      </c>
      <c r="EI632" s="66">
        <f t="shared" si="1367"/>
        <v>0</v>
      </c>
      <c r="EJ632" s="67">
        <f t="shared" si="1390"/>
        <v>0</v>
      </c>
      <c r="EK632" s="67">
        <f t="shared" si="1443"/>
        <v>0</v>
      </c>
      <c r="EL632" s="67">
        <f t="shared" si="1444"/>
        <v>0</v>
      </c>
      <c r="EM632" s="53" cm="1">
        <f t="array" aca="1" ref="EM632" ca="1">EJ632*CELL("contents",$Q632)</f>
        <v>0</v>
      </c>
      <c r="EN632" s="53" cm="1">
        <f t="array" aca="1" ref="EN632" ca="1">EK632*CELL("contents",$Q632)</f>
        <v>0</v>
      </c>
      <c r="EO632" s="68">
        <f t="shared" si="1402"/>
        <v>2790</v>
      </c>
      <c r="EP632" s="2">
        <v>1</v>
      </c>
      <c r="EQ632" s="2">
        <f t="shared" ref="EQ632:ET632" si="1462">EP632*1.0215</f>
        <v>1.0215000000000001</v>
      </c>
      <c r="ER632" s="2">
        <f t="shared" si="1462"/>
        <v>1.0434622500000001</v>
      </c>
      <c r="ES632" s="2">
        <f t="shared" si="1462"/>
        <v>1.0658966883750003</v>
      </c>
      <c r="ET632" s="2">
        <f t="shared" si="1462"/>
        <v>1.0888134671750629</v>
      </c>
      <c r="EU632" s="69">
        <f t="shared" si="1369"/>
        <v>0</v>
      </c>
      <c r="EV632" s="69">
        <f t="shared" si="1450"/>
        <v>0</v>
      </c>
      <c r="EW632" s="69">
        <f t="shared" si="1370"/>
        <v>0</v>
      </c>
      <c r="EX632" s="69">
        <f t="shared" si="1371"/>
        <v>0</v>
      </c>
      <c r="EY632" s="69">
        <f t="shared" si="1392"/>
        <v>0</v>
      </c>
      <c r="EZ632" s="69">
        <f t="shared" si="1392"/>
        <v>0</v>
      </c>
      <c r="FA632" s="69">
        <f t="shared" si="1392"/>
        <v>0</v>
      </c>
      <c r="FB632" s="69">
        <f t="shared" si="1379"/>
        <v>0</v>
      </c>
      <c r="FC632" t="s">
        <v>1549</v>
      </c>
    </row>
    <row r="633" spans="1:159" ht="25.5" x14ac:dyDescent="0.25">
      <c r="A633" s="2">
        <v>1.4</v>
      </c>
      <c r="B633" s="73" t="s">
        <v>1396</v>
      </c>
      <c r="C633" s="61" t="s">
        <v>1208</v>
      </c>
      <c r="D633" s="62" t="s">
        <v>1397</v>
      </c>
      <c r="E633" s="63" t="s">
        <v>1401</v>
      </c>
      <c r="F633" s="2"/>
      <c r="G633" s="61" t="s">
        <v>267</v>
      </c>
      <c r="H633" s="64" t="s">
        <v>267</v>
      </c>
      <c r="I633" s="61"/>
      <c r="J633" s="65" t="s">
        <v>268</v>
      </c>
      <c r="K633" s="75"/>
      <c r="L633" s="80">
        <v>1</v>
      </c>
      <c r="M633" s="57">
        <v>0</v>
      </c>
      <c r="N633" s="85">
        <v>0.55000000000000004</v>
      </c>
      <c r="O633" s="64" t="s">
        <v>1012</v>
      </c>
      <c r="P633" s="2" t="s">
        <v>173</v>
      </c>
      <c r="Q633" s="200">
        <f>VLOOKUP(P633,Contingencies!$A$2:$D$7,4,FALSE)</f>
        <v>0.125</v>
      </c>
      <c r="R633" s="53">
        <f t="shared" si="1330"/>
        <v>135.625</v>
      </c>
      <c r="S633" s="67">
        <f t="shared" si="1372"/>
        <v>74.59375</v>
      </c>
      <c r="T633" s="61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>
        <f t="shared" si="1373"/>
        <v>0</v>
      </c>
      <c r="AH633" s="51">
        <f t="shared" si="1380"/>
        <v>0</v>
      </c>
      <c r="AI633" s="66">
        <f t="shared" si="1332"/>
        <v>0</v>
      </c>
      <c r="AJ633" s="66">
        <f t="shared" si="1333"/>
        <v>0</v>
      </c>
      <c r="AK633" s="66">
        <f t="shared" si="1334"/>
        <v>0</v>
      </c>
      <c r="AL633" s="66">
        <f t="shared" si="1335"/>
        <v>0</v>
      </c>
      <c r="AM633" s="66">
        <f t="shared" si="1336"/>
        <v>0</v>
      </c>
      <c r="AN633" s="66">
        <f t="shared" si="1337"/>
        <v>0</v>
      </c>
      <c r="AO633" s="66">
        <f t="shared" si="1338"/>
        <v>0</v>
      </c>
      <c r="AP633" s="66">
        <f t="shared" si="1339"/>
        <v>0</v>
      </c>
      <c r="AQ633" s="66">
        <f t="shared" si="1340"/>
        <v>0</v>
      </c>
      <c r="AR633" s="66">
        <f t="shared" si="1341"/>
        <v>0</v>
      </c>
      <c r="AS633" s="66">
        <f t="shared" si="1342"/>
        <v>0</v>
      </c>
      <c r="AT633" s="66">
        <f t="shared" si="1343"/>
        <v>0</v>
      </c>
      <c r="AU633" s="67">
        <f t="shared" si="1381"/>
        <v>0</v>
      </c>
      <c r="AV633" s="67">
        <f t="shared" si="1437"/>
        <v>0</v>
      </c>
      <c r="AW633" s="67">
        <f t="shared" si="1438"/>
        <v>0</v>
      </c>
      <c r="AX633" s="53" cm="1">
        <f t="array" aca="1" ref="AX633" ca="1">AU633*CELL("contents",$Q633)</f>
        <v>0</v>
      </c>
      <c r="AY633" s="53" cm="1">
        <f t="array" aca="1" ref="AY633" ca="1">AV633*CELL("contents",$Q633)</f>
        <v>0</v>
      </c>
      <c r="AZ633" s="2"/>
      <c r="BA633" s="2"/>
      <c r="BB633" s="2"/>
      <c r="BC633" s="2"/>
      <c r="BD633" s="2"/>
      <c r="BE633" s="2"/>
      <c r="BF633" s="2"/>
      <c r="BG633" s="2"/>
      <c r="BH633" s="61">
        <v>350</v>
      </c>
      <c r="BI633" s="61">
        <v>350</v>
      </c>
      <c r="BJ633" s="61"/>
      <c r="BK633" s="61"/>
      <c r="BL633" s="2">
        <f t="shared" si="1382"/>
        <v>0</v>
      </c>
      <c r="BM633" s="51">
        <f t="shared" si="1383"/>
        <v>0</v>
      </c>
      <c r="BN633" s="66">
        <f t="shared" si="1344"/>
        <v>0</v>
      </c>
      <c r="BO633" s="66">
        <f t="shared" si="1345"/>
        <v>0</v>
      </c>
      <c r="BP633" s="66">
        <f t="shared" si="1346"/>
        <v>0</v>
      </c>
      <c r="BQ633" s="66">
        <f t="shared" si="1347"/>
        <v>0</v>
      </c>
      <c r="BR633" s="66">
        <f t="shared" si="1348"/>
        <v>0</v>
      </c>
      <c r="BS633" s="66">
        <f t="shared" si="1349"/>
        <v>0</v>
      </c>
      <c r="BT633" s="66">
        <f t="shared" si="1350"/>
        <v>0</v>
      </c>
      <c r="BU633" s="66">
        <f t="shared" si="1351"/>
        <v>0</v>
      </c>
      <c r="BV633" s="66">
        <f t="shared" si="1352"/>
        <v>350</v>
      </c>
      <c r="BW633" s="66">
        <f t="shared" si="1353"/>
        <v>350</v>
      </c>
      <c r="BX633" s="66">
        <f t="shared" si="1354"/>
        <v>0</v>
      </c>
      <c r="BY633" s="66">
        <f t="shared" si="1355"/>
        <v>0</v>
      </c>
      <c r="BZ633" s="67">
        <f t="shared" si="1384"/>
        <v>700</v>
      </c>
      <c r="CA633" s="67">
        <f t="shared" si="1439"/>
        <v>385.00000000000006</v>
      </c>
      <c r="CB633" s="67">
        <f t="shared" si="1440"/>
        <v>1085</v>
      </c>
      <c r="CC633" s="53" cm="1">
        <f t="array" aca="1" ref="CC633" ca="1">BZ633*CELL("contents",$Q633)</f>
        <v>87.5</v>
      </c>
      <c r="CD633" s="53" cm="1">
        <f t="array" aca="1" ref="CD633" ca="1">CA633*CELL("contents",$Q633)</f>
        <v>48.125000000000007</v>
      </c>
      <c r="CE633" s="61"/>
      <c r="CF633" s="61"/>
      <c r="CG633" s="61"/>
      <c r="CH633" s="61"/>
      <c r="CI633" s="61"/>
      <c r="CJ633" s="2"/>
      <c r="CK633" s="2"/>
      <c r="CL633" s="2"/>
      <c r="CM633" s="2"/>
      <c r="CN633" s="2"/>
      <c r="CO633" s="2"/>
      <c r="CP633" s="2"/>
      <c r="CQ633" s="2">
        <f t="shared" si="1385"/>
        <v>0</v>
      </c>
      <c r="CR633" s="51">
        <f t="shared" si="1386"/>
        <v>0</v>
      </c>
      <c r="CS633" s="66">
        <f t="shared" si="1401"/>
        <v>0</v>
      </c>
      <c r="CT633" s="66">
        <f t="shared" si="1404"/>
        <v>0</v>
      </c>
      <c r="CU633" s="66">
        <f t="shared" si="1405"/>
        <v>0</v>
      </c>
      <c r="CV633" s="66">
        <f t="shared" si="1406"/>
        <v>0</v>
      </c>
      <c r="CW633" s="66">
        <f t="shared" si="1407"/>
        <v>0</v>
      </c>
      <c r="CX633" s="66">
        <f t="shared" si="1408"/>
        <v>0</v>
      </c>
      <c r="CY633" s="66">
        <f t="shared" si="1409"/>
        <v>0</v>
      </c>
      <c r="CZ633" s="66">
        <f t="shared" si="1410"/>
        <v>0</v>
      </c>
      <c r="DA633" s="66">
        <f t="shared" si="1411"/>
        <v>0</v>
      </c>
      <c r="DB633" s="66">
        <f t="shared" si="1412"/>
        <v>0</v>
      </c>
      <c r="DC633" s="66">
        <f t="shared" si="1413"/>
        <v>0</v>
      </c>
      <c r="DD633" s="66">
        <f t="shared" si="1414"/>
        <v>0</v>
      </c>
      <c r="DE633" s="67">
        <f t="shared" si="1387"/>
        <v>0</v>
      </c>
      <c r="DF633" s="67">
        <f t="shared" si="1441"/>
        <v>0</v>
      </c>
      <c r="DG633" s="67">
        <f t="shared" si="1442"/>
        <v>0</v>
      </c>
      <c r="DH633" s="53" cm="1">
        <f t="array" aca="1" ref="DH633" ca="1">DE633*CELL("contents",$Q633)</f>
        <v>0</v>
      </c>
      <c r="DI633" s="53" cm="1">
        <f t="array" aca="1" ref="DI633" ca="1">DF633*CELL("contents",$Q633)</f>
        <v>0</v>
      </c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>
        <f t="shared" si="1388"/>
        <v>0</v>
      </c>
      <c r="DW633" s="51">
        <f t="shared" si="1389"/>
        <v>0</v>
      </c>
      <c r="DX633" s="66">
        <f t="shared" si="1356"/>
        <v>0</v>
      </c>
      <c r="DY633" s="66">
        <f t="shared" si="1357"/>
        <v>0</v>
      </c>
      <c r="DZ633" s="66">
        <f t="shared" si="1358"/>
        <v>0</v>
      </c>
      <c r="EA633" s="66">
        <f t="shared" si="1359"/>
        <v>0</v>
      </c>
      <c r="EB633" s="66">
        <f t="shared" si="1360"/>
        <v>0</v>
      </c>
      <c r="EC633" s="66">
        <f t="shared" si="1361"/>
        <v>0</v>
      </c>
      <c r="ED633" s="66">
        <f t="shared" si="1362"/>
        <v>0</v>
      </c>
      <c r="EE633" s="66">
        <f t="shared" si="1363"/>
        <v>0</v>
      </c>
      <c r="EF633" s="66">
        <f t="shared" si="1364"/>
        <v>0</v>
      </c>
      <c r="EG633" s="66">
        <f t="shared" si="1365"/>
        <v>0</v>
      </c>
      <c r="EH633" s="66">
        <f t="shared" si="1366"/>
        <v>0</v>
      </c>
      <c r="EI633" s="66">
        <f t="shared" si="1367"/>
        <v>0</v>
      </c>
      <c r="EJ633" s="67">
        <f t="shared" si="1390"/>
        <v>0</v>
      </c>
      <c r="EK633" s="67">
        <f t="shared" si="1443"/>
        <v>0</v>
      </c>
      <c r="EL633" s="67">
        <f t="shared" si="1444"/>
        <v>0</v>
      </c>
      <c r="EM633" s="53" cm="1">
        <f t="array" aca="1" ref="EM633" ca="1">EJ633*CELL("contents",$Q633)</f>
        <v>0</v>
      </c>
      <c r="EN633" s="53" cm="1">
        <f t="array" aca="1" ref="EN633" ca="1">EK633*CELL("contents",$Q633)</f>
        <v>0</v>
      </c>
      <c r="EO633" s="68">
        <f t="shared" si="1402"/>
        <v>1085</v>
      </c>
      <c r="EP633" s="2">
        <v>1</v>
      </c>
      <c r="EQ633" s="2">
        <f t="shared" ref="EQ633:ET633" si="1463">EP633*1.0215</f>
        <v>1.0215000000000001</v>
      </c>
      <c r="ER633" s="2">
        <f t="shared" si="1463"/>
        <v>1.0434622500000001</v>
      </c>
      <c r="ES633" s="2">
        <f t="shared" si="1463"/>
        <v>1.0658966883750003</v>
      </c>
      <c r="ET633" s="2">
        <f t="shared" si="1463"/>
        <v>1.0888134671750629</v>
      </c>
      <c r="EU633" s="69">
        <f t="shared" si="1369"/>
        <v>0</v>
      </c>
      <c r="EV633" s="69">
        <f t="shared" si="1450"/>
        <v>0</v>
      </c>
      <c r="EW633" s="69">
        <f t="shared" si="1370"/>
        <v>0</v>
      </c>
      <c r="EX633" s="69">
        <f t="shared" si="1371"/>
        <v>0</v>
      </c>
      <c r="EY633" s="69">
        <f t="shared" si="1392"/>
        <v>0</v>
      </c>
      <c r="EZ633" s="69">
        <f t="shared" si="1392"/>
        <v>0</v>
      </c>
      <c r="FA633" s="69">
        <f t="shared" si="1392"/>
        <v>0</v>
      </c>
      <c r="FB633" s="69">
        <f t="shared" si="1379"/>
        <v>0</v>
      </c>
      <c r="FC633" t="s">
        <v>1549</v>
      </c>
    </row>
    <row r="634" spans="1:159" ht="25.5" x14ac:dyDescent="0.25">
      <c r="A634" s="2">
        <v>1.4</v>
      </c>
      <c r="B634" s="73" t="s">
        <v>1396</v>
      </c>
      <c r="C634" s="61" t="s">
        <v>1208</v>
      </c>
      <c r="D634" s="62" t="s">
        <v>1397</v>
      </c>
      <c r="E634" s="63" t="s">
        <v>1402</v>
      </c>
      <c r="F634" s="2"/>
      <c r="G634" s="61" t="s">
        <v>267</v>
      </c>
      <c r="H634" s="64" t="s">
        <v>267</v>
      </c>
      <c r="I634" s="61"/>
      <c r="J634" s="65" t="s">
        <v>268</v>
      </c>
      <c r="K634" s="75"/>
      <c r="L634" s="80">
        <v>1</v>
      </c>
      <c r="M634" s="57">
        <v>0</v>
      </c>
      <c r="N634" s="85">
        <v>0.55000000000000004</v>
      </c>
      <c r="O634" s="64" t="s">
        <v>1012</v>
      </c>
      <c r="P634" s="2" t="s">
        <v>173</v>
      </c>
      <c r="Q634" s="200">
        <f>VLOOKUP(P634,Contingencies!$A$2:$D$7,4,FALSE)</f>
        <v>0.125</v>
      </c>
      <c r="R634" s="53">
        <f t="shared" si="1330"/>
        <v>48.4375</v>
      </c>
      <c r="S634" s="67">
        <f t="shared" si="1372"/>
        <v>26.640625000000004</v>
      </c>
      <c r="T634" s="61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>
        <f t="shared" si="1373"/>
        <v>0</v>
      </c>
      <c r="AH634" s="51">
        <f t="shared" si="1380"/>
        <v>0</v>
      </c>
      <c r="AI634" s="66">
        <f t="shared" si="1332"/>
        <v>0</v>
      </c>
      <c r="AJ634" s="66">
        <f t="shared" si="1333"/>
        <v>0</v>
      </c>
      <c r="AK634" s="66">
        <f t="shared" si="1334"/>
        <v>0</v>
      </c>
      <c r="AL634" s="66">
        <f t="shared" si="1335"/>
        <v>0</v>
      </c>
      <c r="AM634" s="66">
        <f t="shared" si="1336"/>
        <v>0</v>
      </c>
      <c r="AN634" s="66">
        <f t="shared" si="1337"/>
        <v>0</v>
      </c>
      <c r="AO634" s="66">
        <f t="shared" si="1338"/>
        <v>0</v>
      </c>
      <c r="AP634" s="66">
        <f t="shared" si="1339"/>
        <v>0</v>
      </c>
      <c r="AQ634" s="66">
        <f t="shared" si="1340"/>
        <v>0</v>
      </c>
      <c r="AR634" s="66">
        <f t="shared" si="1341"/>
        <v>0</v>
      </c>
      <c r="AS634" s="66">
        <f t="shared" si="1342"/>
        <v>0</v>
      </c>
      <c r="AT634" s="66">
        <f t="shared" si="1343"/>
        <v>0</v>
      </c>
      <c r="AU634" s="67">
        <f t="shared" si="1381"/>
        <v>0</v>
      </c>
      <c r="AV634" s="67">
        <f t="shared" si="1437"/>
        <v>0</v>
      </c>
      <c r="AW634" s="67">
        <f t="shared" si="1438"/>
        <v>0</v>
      </c>
      <c r="AX634" s="53" cm="1">
        <f t="array" aca="1" ref="AX634" ca="1">AU634*CELL("contents",$Q634)</f>
        <v>0</v>
      </c>
      <c r="AY634" s="53" cm="1">
        <f t="array" aca="1" ref="AY634" ca="1">AV634*CELL("contents",$Q634)</f>
        <v>0</v>
      </c>
      <c r="AZ634" s="2"/>
      <c r="BA634" s="2"/>
      <c r="BB634" s="2"/>
      <c r="BC634" s="2"/>
      <c r="BD634" s="2"/>
      <c r="BE634" s="2"/>
      <c r="BF634" s="2"/>
      <c r="BG634" s="2"/>
      <c r="BH634" s="61"/>
      <c r="BI634" s="61"/>
      <c r="BJ634" s="61">
        <v>125</v>
      </c>
      <c r="BK634" s="61">
        <v>125</v>
      </c>
      <c r="BL634" s="2">
        <f t="shared" si="1382"/>
        <v>0</v>
      </c>
      <c r="BM634" s="51">
        <f t="shared" si="1383"/>
        <v>0</v>
      </c>
      <c r="BN634" s="66">
        <f t="shared" si="1344"/>
        <v>0</v>
      </c>
      <c r="BO634" s="66">
        <f t="shared" si="1345"/>
        <v>0</v>
      </c>
      <c r="BP634" s="66">
        <f t="shared" si="1346"/>
        <v>0</v>
      </c>
      <c r="BQ634" s="66">
        <f t="shared" si="1347"/>
        <v>0</v>
      </c>
      <c r="BR634" s="66">
        <f t="shared" si="1348"/>
        <v>0</v>
      </c>
      <c r="BS634" s="66">
        <f t="shared" si="1349"/>
        <v>0</v>
      </c>
      <c r="BT634" s="66">
        <f t="shared" si="1350"/>
        <v>0</v>
      </c>
      <c r="BU634" s="66">
        <f t="shared" si="1351"/>
        <v>0</v>
      </c>
      <c r="BV634" s="66">
        <f t="shared" si="1352"/>
        <v>0</v>
      </c>
      <c r="BW634" s="66">
        <f t="shared" si="1353"/>
        <v>0</v>
      </c>
      <c r="BX634" s="66">
        <f t="shared" si="1354"/>
        <v>125</v>
      </c>
      <c r="BY634" s="66">
        <f t="shared" si="1355"/>
        <v>125</v>
      </c>
      <c r="BZ634" s="67">
        <f t="shared" si="1384"/>
        <v>250</v>
      </c>
      <c r="CA634" s="67">
        <f t="shared" si="1439"/>
        <v>137.5</v>
      </c>
      <c r="CB634" s="67">
        <f t="shared" si="1440"/>
        <v>387.5</v>
      </c>
      <c r="CC634" s="53" cm="1">
        <f t="array" aca="1" ref="CC634" ca="1">BZ634*CELL("contents",$Q634)</f>
        <v>31.25</v>
      </c>
      <c r="CD634" s="53" cm="1">
        <f t="array" aca="1" ref="CD634" ca="1">CA634*CELL("contents",$Q634)</f>
        <v>17.1875</v>
      </c>
      <c r="CE634" s="61"/>
      <c r="CF634" s="61"/>
      <c r="CG634" s="61"/>
      <c r="CH634" s="61"/>
      <c r="CI634" s="61"/>
      <c r="CJ634" s="2"/>
      <c r="CK634" s="2"/>
      <c r="CL634" s="2"/>
      <c r="CM634" s="2"/>
      <c r="CN634" s="2"/>
      <c r="CO634" s="2"/>
      <c r="CP634" s="2"/>
      <c r="CQ634" s="2">
        <f t="shared" si="1385"/>
        <v>0</v>
      </c>
      <c r="CR634" s="51">
        <f t="shared" si="1386"/>
        <v>0</v>
      </c>
      <c r="CS634" s="66">
        <f t="shared" si="1401"/>
        <v>0</v>
      </c>
      <c r="CT634" s="66">
        <f t="shared" si="1404"/>
        <v>0</v>
      </c>
      <c r="CU634" s="66">
        <f t="shared" si="1405"/>
        <v>0</v>
      </c>
      <c r="CV634" s="66">
        <f t="shared" si="1406"/>
        <v>0</v>
      </c>
      <c r="CW634" s="66">
        <f t="shared" si="1407"/>
        <v>0</v>
      </c>
      <c r="CX634" s="66">
        <f t="shared" si="1408"/>
        <v>0</v>
      </c>
      <c r="CY634" s="66">
        <f t="shared" si="1409"/>
        <v>0</v>
      </c>
      <c r="CZ634" s="66">
        <f t="shared" si="1410"/>
        <v>0</v>
      </c>
      <c r="DA634" s="66">
        <f t="shared" si="1411"/>
        <v>0</v>
      </c>
      <c r="DB634" s="66">
        <f t="shared" si="1412"/>
        <v>0</v>
      </c>
      <c r="DC634" s="66">
        <f t="shared" si="1413"/>
        <v>0</v>
      </c>
      <c r="DD634" s="66">
        <f t="shared" si="1414"/>
        <v>0</v>
      </c>
      <c r="DE634" s="67">
        <f t="shared" si="1387"/>
        <v>0</v>
      </c>
      <c r="DF634" s="67">
        <f t="shared" si="1441"/>
        <v>0</v>
      </c>
      <c r="DG634" s="67">
        <f t="shared" si="1442"/>
        <v>0</v>
      </c>
      <c r="DH634" s="53" cm="1">
        <f t="array" aca="1" ref="DH634" ca="1">DE634*CELL("contents",$Q634)</f>
        <v>0</v>
      </c>
      <c r="DI634" s="53" cm="1">
        <f t="array" aca="1" ref="DI634" ca="1">DF634*CELL("contents",$Q634)</f>
        <v>0</v>
      </c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>
        <f t="shared" si="1388"/>
        <v>0</v>
      </c>
      <c r="DW634" s="51">
        <f t="shared" si="1389"/>
        <v>0</v>
      </c>
      <c r="DX634" s="66">
        <f t="shared" si="1356"/>
        <v>0</v>
      </c>
      <c r="DY634" s="66">
        <f t="shared" si="1357"/>
        <v>0</v>
      </c>
      <c r="DZ634" s="66">
        <f t="shared" si="1358"/>
        <v>0</v>
      </c>
      <c r="EA634" s="66">
        <f t="shared" si="1359"/>
        <v>0</v>
      </c>
      <c r="EB634" s="66">
        <f t="shared" si="1360"/>
        <v>0</v>
      </c>
      <c r="EC634" s="66">
        <f t="shared" si="1361"/>
        <v>0</v>
      </c>
      <c r="ED634" s="66">
        <f t="shared" si="1362"/>
        <v>0</v>
      </c>
      <c r="EE634" s="66">
        <f t="shared" si="1363"/>
        <v>0</v>
      </c>
      <c r="EF634" s="66">
        <f t="shared" si="1364"/>
        <v>0</v>
      </c>
      <c r="EG634" s="66">
        <f t="shared" si="1365"/>
        <v>0</v>
      </c>
      <c r="EH634" s="66">
        <f t="shared" si="1366"/>
        <v>0</v>
      </c>
      <c r="EI634" s="66">
        <f t="shared" si="1367"/>
        <v>0</v>
      </c>
      <c r="EJ634" s="67">
        <f t="shared" si="1390"/>
        <v>0</v>
      </c>
      <c r="EK634" s="67">
        <f t="shared" si="1443"/>
        <v>0</v>
      </c>
      <c r="EL634" s="67">
        <f t="shared" si="1444"/>
        <v>0</v>
      </c>
      <c r="EM634" s="53" cm="1">
        <f t="array" aca="1" ref="EM634" ca="1">EJ634*CELL("contents",$Q634)</f>
        <v>0</v>
      </c>
      <c r="EN634" s="53" cm="1">
        <f t="array" aca="1" ref="EN634" ca="1">EK634*CELL("contents",$Q634)</f>
        <v>0</v>
      </c>
      <c r="EO634" s="68">
        <f t="shared" si="1402"/>
        <v>387.5</v>
      </c>
      <c r="EP634" s="2">
        <v>1</v>
      </c>
      <c r="EQ634" s="2">
        <f t="shared" ref="EQ634:ET634" si="1464">EP634*1.0215</f>
        <v>1.0215000000000001</v>
      </c>
      <c r="ER634" s="2">
        <f t="shared" si="1464"/>
        <v>1.0434622500000001</v>
      </c>
      <c r="ES634" s="2">
        <f t="shared" si="1464"/>
        <v>1.0658966883750003</v>
      </c>
      <c r="ET634" s="2">
        <f t="shared" si="1464"/>
        <v>1.0888134671750629</v>
      </c>
      <c r="EU634" s="69">
        <f t="shared" si="1369"/>
        <v>0</v>
      </c>
      <c r="EV634" s="69">
        <f t="shared" si="1450"/>
        <v>0</v>
      </c>
      <c r="EW634" s="69">
        <f t="shared" si="1370"/>
        <v>0</v>
      </c>
      <c r="EX634" s="69">
        <f t="shared" si="1371"/>
        <v>0</v>
      </c>
      <c r="EY634" s="69">
        <f t="shared" si="1392"/>
        <v>0</v>
      </c>
      <c r="EZ634" s="69">
        <f t="shared" si="1392"/>
        <v>0</v>
      </c>
      <c r="FA634" s="69">
        <f t="shared" si="1392"/>
        <v>0</v>
      </c>
      <c r="FB634" s="69">
        <f t="shared" si="1379"/>
        <v>0</v>
      </c>
      <c r="FC634" t="s">
        <v>1549</v>
      </c>
    </row>
    <row r="635" spans="1:159" ht="25.5" x14ac:dyDescent="0.25">
      <c r="A635" s="2">
        <v>1.4</v>
      </c>
      <c r="B635" s="73" t="s">
        <v>1396</v>
      </c>
      <c r="C635" s="61" t="s">
        <v>1208</v>
      </c>
      <c r="D635" s="62" t="s">
        <v>1397</v>
      </c>
      <c r="E635" s="63" t="s">
        <v>1403</v>
      </c>
      <c r="F635" s="2" t="s">
        <v>966</v>
      </c>
      <c r="G635" s="61" t="s">
        <v>257</v>
      </c>
      <c r="H635" s="64" t="s">
        <v>257</v>
      </c>
      <c r="I635" s="61"/>
      <c r="J635" s="65" t="s">
        <v>261</v>
      </c>
      <c r="K635" s="75"/>
      <c r="L635" s="80">
        <v>1</v>
      </c>
      <c r="M635" s="57">
        <v>0</v>
      </c>
      <c r="N635" s="85">
        <v>0.55000000000000004</v>
      </c>
      <c r="O635" s="64" t="s">
        <v>1012</v>
      </c>
      <c r="P635" s="2" t="s">
        <v>156</v>
      </c>
      <c r="Q635" s="200">
        <f>VLOOKUP(P635,Contingencies!$A$2:$D$7,4,FALSE)</f>
        <v>0.09</v>
      </c>
      <c r="R635" s="53">
        <f t="shared" si="1330"/>
        <v>251.1</v>
      </c>
      <c r="S635" s="67">
        <f t="shared" si="1372"/>
        <v>138.10500000000002</v>
      </c>
      <c r="T635" s="61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>
        <f t="shared" si="1373"/>
        <v>0</v>
      </c>
      <c r="AH635" s="51">
        <f t="shared" si="1380"/>
        <v>0</v>
      </c>
      <c r="AI635" s="66">
        <f t="shared" si="1332"/>
        <v>0</v>
      </c>
      <c r="AJ635" s="66">
        <f t="shared" si="1333"/>
        <v>0</v>
      </c>
      <c r="AK635" s="66">
        <f t="shared" si="1334"/>
        <v>0</v>
      </c>
      <c r="AL635" s="66">
        <f t="shared" si="1335"/>
        <v>0</v>
      </c>
      <c r="AM635" s="66">
        <f t="shared" si="1336"/>
        <v>0</v>
      </c>
      <c r="AN635" s="66">
        <f t="shared" si="1337"/>
        <v>0</v>
      </c>
      <c r="AO635" s="66">
        <f t="shared" si="1338"/>
        <v>0</v>
      </c>
      <c r="AP635" s="66">
        <f t="shared" si="1339"/>
        <v>0</v>
      </c>
      <c r="AQ635" s="66">
        <f t="shared" si="1340"/>
        <v>0</v>
      </c>
      <c r="AR635" s="66">
        <f t="shared" si="1341"/>
        <v>0</v>
      </c>
      <c r="AS635" s="66">
        <f t="shared" si="1342"/>
        <v>0</v>
      </c>
      <c r="AT635" s="66">
        <f t="shared" si="1343"/>
        <v>0</v>
      </c>
      <c r="AU635" s="67">
        <f t="shared" si="1381"/>
        <v>0</v>
      </c>
      <c r="AV635" s="67">
        <f t="shared" si="1437"/>
        <v>0</v>
      </c>
      <c r="AW635" s="67">
        <f t="shared" si="1438"/>
        <v>0</v>
      </c>
      <c r="AX635" s="53" cm="1">
        <f t="array" aca="1" ref="AX635" ca="1">AU635*CELL("contents",$Q635)</f>
        <v>0</v>
      </c>
      <c r="AY635" s="53" cm="1">
        <f t="array" aca="1" ref="AY635" ca="1">AV635*CELL("contents",$Q635)</f>
        <v>0</v>
      </c>
      <c r="AZ635" s="2"/>
      <c r="BA635" s="2"/>
      <c r="BB635" s="2"/>
      <c r="BC635" s="2"/>
      <c r="BD635" s="2"/>
      <c r="BE635" s="2"/>
      <c r="BF635" s="2"/>
      <c r="BG635" s="2"/>
      <c r="BH635" s="61"/>
      <c r="BI635" s="61"/>
      <c r="BJ635" s="61"/>
      <c r="BK635" s="61"/>
      <c r="BL635" s="2">
        <f t="shared" si="1382"/>
        <v>0</v>
      </c>
      <c r="BM635" s="51">
        <f t="shared" si="1383"/>
        <v>0</v>
      </c>
      <c r="BN635" s="66">
        <f t="shared" si="1344"/>
        <v>0</v>
      </c>
      <c r="BO635" s="66">
        <f t="shared" si="1345"/>
        <v>0</v>
      </c>
      <c r="BP635" s="66">
        <f t="shared" si="1346"/>
        <v>0</v>
      </c>
      <c r="BQ635" s="66">
        <f t="shared" si="1347"/>
        <v>0</v>
      </c>
      <c r="BR635" s="66">
        <f t="shared" si="1348"/>
        <v>0</v>
      </c>
      <c r="BS635" s="66">
        <f t="shared" si="1349"/>
        <v>0</v>
      </c>
      <c r="BT635" s="66">
        <f t="shared" si="1350"/>
        <v>0</v>
      </c>
      <c r="BU635" s="66">
        <f t="shared" si="1351"/>
        <v>0</v>
      </c>
      <c r="BV635" s="66">
        <f t="shared" si="1352"/>
        <v>0</v>
      </c>
      <c r="BW635" s="66">
        <f t="shared" si="1353"/>
        <v>0</v>
      </c>
      <c r="BX635" s="66">
        <f t="shared" si="1354"/>
        <v>0</v>
      </c>
      <c r="BY635" s="66">
        <f t="shared" si="1355"/>
        <v>0</v>
      </c>
      <c r="BZ635" s="67">
        <f t="shared" si="1384"/>
        <v>0</v>
      </c>
      <c r="CA635" s="67">
        <f t="shared" si="1439"/>
        <v>0</v>
      </c>
      <c r="CB635" s="67">
        <f t="shared" si="1440"/>
        <v>0</v>
      </c>
      <c r="CC635" s="53" cm="1">
        <f t="array" aca="1" ref="CC635" ca="1">BZ635*CELL("contents",$Q635)</f>
        <v>0</v>
      </c>
      <c r="CD635" s="53" cm="1">
        <f t="array" aca="1" ref="CD635" ca="1">CA635*CELL("contents",$Q635)</f>
        <v>0</v>
      </c>
      <c r="CE635" s="61"/>
      <c r="CF635" s="61">
        <v>1080</v>
      </c>
      <c r="CG635" s="61"/>
      <c r="CH635" s="61"/>
      <c r="CI635" s="61">
        <v>720</v>
      </c>
      <c r="CJ635" s="2"/>
      <c r="CK635" s="2"/>
      <c r="CL635" s="2"/>
      <c r="CM635" s="2"/>
      <c r="CN635" s="2"/>
      <c r="CO635" s="2"/>
      <c r="CP635" s="2"/>
      <c r="CQ635" s="2">
        <f t="shared" si="1385"/>
        <v>0</v>
      </c>
      <c r="CR635" s="51">
        <f t="shared" si="1386"/>
        <v>0</v>
      </c>
      <c r="CS635" s="66">
        <f t="shared" si="1401"/>
        <v>0</v>
      </c>
      <c r="CT635" s="66">
        <f t="shared" si="1404"/>
        <v>1080</v>
      </c>
      <c r="CU635" s="66">
        <f t="shared" si="1405"/>
        <v>0</v>
      </c>
      <c r="CV635" s="66">
        <f t="shared" si="1406"/>
        <v>0</v>
      </c>
      <c r="CW635" s="66">
        <f t="shared" si="1407"/>
        <v>720</v>
      </c>
      <c r="CX635" s="66">
        <f t="shared" si="1408"/>
        <v>0</v>
      </c>
      <c r="CY635" s="66">
        <f t="shared" si="1409"/>
        <v>0</v>
      </c>
      <c r="CZ635" s="66">
        <f t="shared" si="1410"/>
        <v>0</v>
      </c>
      <c r="DA635" s="66">
        <f t="shared" si="1411"/>
        <v>0</v>
      </c>
      <c r="DB635" s="66">
        <f t="shared" si="1412"/>
        <v>0</v>
      </c>
      <c r="DC635" s="66">
        <f t="shared" si="1413"/>
        <v>0</v>
      </c>
      <c r="DD635" s="66">
        <f t="shared" si="1414"/>
        <v>0</v>
      </c>
      <c r="DE635" s="67">
        <f t="shared" si="1387"/>
        <v>1800</v>
      </c>
      <c r="DF635" s="67">
        <f t="shared" si="1441"/>
        <v>990.00000000000011</v>
      </c>
      <c r="DG635" s="67">
        <f t="shared" si="1442"/>
        <v>2790</v>
      </c>
      <c r="DH635" s="53" cm="1">
        <f t="array" aca="1" ref="DH635" ca="1">DE635*CELL("contents",$Q635)</f>
        <v>162</v>
      </c>
      <c r="DI635" s="53" cm="1">
        <f t="array" aca="1" ref="DI635" ca="1">DF635*CELL("contents",$Q635)</f>
        <v>89.100000000000009</v>
      </c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>
        <f t="shared" si="1388"/>
        <v>0</v>
      </c>
      <c r="DW635" s="51">
        <f t="shared" si="1389"/>
        <v>0</v>
      </c>
      <c r="DX635" s="66">
        <f t="shared" si="1356"/>
        <v>0</v>
      </c>
      <c r="DY635" s="66">
        <f t="shared" si="1357"/>
        <v>0</v>
      </c>
      <c r="DZ635" s="66">
        <f t="shared" si="1358"/>
        <v>0</v>
      </c>
      <c r="EA635" s="66">
        <f t="shared" si="1359"/>
        <v>0</v>
      </c>
      <c r="EB635" s="66">
        <f t="shared" si="1360"/>
        <v>0</v>
      </c>
      <c r="EC635" s="66">
        <f t="shared" si="1361"/>
        <v>0</v>
      </c>
      <c r="ED635" s="66">
        <f t="shared" si="1362"/>
        <v>0</v>
      </c>
      <c r="EE635" s="66">
        <f t="shared" si="1363"/>
        <v>0</v>
      </c>
      <c r="EF635" s="66">
        <f t="shared" si="1364"/>
        <v>0</v>
      </c>
      <c r="EG635" s="66">
        <f t="shared" si="1365"/>
        <v>0</v>
      </c>
      <c r="EH635" s="66">
        <f t="shared" si="1366"/>
        <v>0</v>
      </c>
      <c r="EI635" s="66">
        <f t="shared" si="1367"/>
        <v>0</v>
      </c>
      <c r="EJ635" s="67">
        <f t="shared" si="1390"/>
        <v>0</v>
      </c>
      <c r="EK635" s="67">
        <f t="shared" si="1443"/>
        <v>0</v>
      </c>
      <c r="EL635" s="67">
        <f t="shared" si="1444"/>
        <v>0</v>
      </c>
      <c r="EM635" s="53" cm="1">
        <f t="array" aca="1" ref="EM635" ca="1">EJ635*CELL("contents",$Q635)</f>
        <v>0</v>
      </c>
      <c r="EN635" s="53" cm="1">
        <f t="array" aca="1" ref="EN635" ca="1">EK635*CELL("contents",$Q635)</f>
        <v>0</v>
      </c>
      <c r="EO635" s="68">
        <f t="shared" si="1402"/>
        <v>2790</v>
      </c>
      <c r="EP635" s="2">
        <v>1</v>
      </c>
      <c r="EQ635" s="2">
        <f t="shared" ref="EQ635:ET635" si="1465">EP635*1.0215</f>
        <v>1.0215000000000001</v>
      </c>
      <c r="ER635" s="2">
        <f t="shared" si="1465"/>
        <v>1.0434622500000001</v>
      </c>
      <c r="ES635" s="2">
        <f t="shared" si="1465"/>
        <v>1.0658966883750003</v>
      </c>
      <c r="ET635" s="2">
        <f t="shared" si="1465"/>
        <v>1.0888134671750629</v>
      </c>
      <c r="EU635" s="69">
        <f t="shared" si="1369"/>
        <v>0</v>
      </c>
      <c r="EV635" s="69">
        <f t="shared" si="1450"/>
        <v>0</v>
      </c>
      <c r="EW635" s="69">
        <f t="shared" si="1370"/>
        <v>0</v>
      </c>
      <c r="EX635" s="69">
        <f t="shared" si="1371"/>
        <v>0</v>
      </c>
      <c r="EY635" s="69">
        <f t="shared" si="1392"/>
        <v>0</v>
      </c>
      <c r="EZ635" s="69">
        <f t="shared" si="1392"/>
        <v>0</v>
      </c>
      <c r="FA635" s="69">
        <f t="shared" si="1392"/>
        <v>0</v>
      </c>
      <c r="FB635" s="69">
        <f t="shared" si="1379"/>
        <v>0</v>
      </c>
      <c r="FC635" t="s">
        <v>1549</v>
      </c>
    </row>
    <row r="636" spans="1:159" x14ac:dyDescent="0.25">
      <c r="A636" s="2">
        <v>1.4</v>
      </c>
      <c r="B636" s="73" t="s">
        <v>1404</v>
      </c>
      <c r="C636" s="61" t="s">
        <v>1208</v>
      </c>
      <c r="D636" s="62" t="s">
        <v>1405</v>
      </c>
      <c r="E636" s="63" t="s">
        <v>1406</v>
      </c>
      <c r="F636" s="2" t="s">
        <v>1407</v>
      </c>
      <c r="G636" s="61" t="s">
        <v>151</v>
      </c>
      <c r="H636" s="64" t="s">
        <v>152</v>
      </c>
      <c r="I636" s="61" t="s">
        <v>1408</v>
      </c>
      <c r="J636" s="65" t="s">
        <v>154</v>
      </c>
      <c r="K636" s="75">
        <v>31</v>
      </c>
      <c r="L636" s="79">
        <v>31</v>
      </c>
      <c r="M636" s="57">
        <v>0.31</v>
      </c>
      <c r="N636" s="85">
        <v>0.55000000000000004</v>
      </c>
      <c r="O636" s="64" t="s">
        <v>1012</v>
      </c>
      <c r="P636" s="2" t="s">
        <v>156</v>
      </c>
      <c r="Q636" s="200">
        <f>VLOOKUP(P636,Contingencies!$A$2:$D$7,4,FALSE)</f>
        <v>0.09</v>
      </c>
      <c r="R636" s="53">
        <f t="shared" si="1330"/>
        <v>905.76089997446581</v>
      </c>
      <c r="S636" s="67">
        <f t="shared" si="1372"/>
        <v>498.16849498595622</v>
      </c>
      <c r="T636" s="61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>
        <f t="shared" si="1373"/>
        <v>0</v>
      </c>
      <c r="AH636" s="51">
        <f t="shared" si="1380"/>
        <v>0</v>
      </c>
      <c r="AI636" s="66">
        <f t="shared" si="1332"/>
        <v>0</v>
      </c>
      <c r="AJ636" s="66">
        <f t="shared" si="1333"/>
        <v>0</v>
      </c>
      <c r="AK636" s="66">
        <f t="shared" si="1334"/>
        <v>0</v>
      </c>
      <c r="AL636" s="66">
        <f t="shared" si="1335"/>
        <v>0</v>
      </c>
      <c r="AM636" s="66">
        <f t="shared" si="1336"/>
        <v>0</v>
      </c>
      <c r="AN636" s="66">
        <f t="shared" si="1337"/>
        <v>0</v>
      </c>
      <c r="AO636" s="66">
        <f t="shared" si="1338"/>
        <v>0</v>
      </c>
      <c r="AP636" s="66">
        <f t="shared" si="1339"/>
        <v>0</v>
      </c>
      <c r="AQ636" s="66">
        <f t="shared" si="1340"/>
        <v>0</v>
      </c>
      <c r="AR636" s="66">
        <f t="shared" si="1341"/>
        <v>0</v>
      </c>
      <c r="AS636" s="66">
        <f t="shared" si="1342"/>
        <v>0</v>
      </c>
      <c r="AT636" s="66">
        <f t="shared" si="1343"/>
        <v>0</v>
      </c>
      <c r="AU636" s="67">
        <f t="shared" si="1381"/>
        <v>0</v>
      </c>
      <c r="AV636" s="67">
        <f t="shared" si="1437"/>
        <v>0</v>
      </c>
      <c r="AW636" s="67">
        <f t="shared" si="1438"/>
        <v>0</v>
      </c>
      <c r="AX636" s="53" cm="1">
        <f t="array" aca="1" ref="AX636" ca="1">AU636*CELL("contents",$Q636)</f>
        <v>0</v>
      </c>
      <c r="AY636" s="53" cm="1">
        <f t="array" aca="1" ref="AY636" ca="1">AV636*CELL("contents",$Q636)</f>
        <v>0</v>
      </c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>
        <f t="shared" si="1382"/>
        <v>0</v>
      </c>
      <c r="BM636" s="51">
        <f t="shared" si="1383"/>
        <v>0</v>
      </c>
      <c r="BN636" s="66">
        <f t="shared" si="1344"/>
        <v>0</v>
      </c>
      <c r="BO636" s="66">
        <f t="shared" si="1345"/>
        <v>0</v>
      </c>
      <c r="BP636" s="66">
        <f t="shared" si="1346"/>
        <v>0</v>
      </c>
      <c r="BQ636" s="66">
        <f t="shared" si="1347"/>
        <v>0</v>
      </c>
      <c r="BR636" s="66">
        <f t="shared" si="1348"/>
        <v>0</v>
      </c>
      <c r="BS636" s="66">
        <f t="shared" si="1349"/>
        <v>0</v>
      </c>
      <c r="BT636" s="66">
        <f t="shared" si="1350"/>
        <v>0</v>
      </c>
      <c r="BU636" s="66">
        <f t="shared" si="1351"/>
        <v>0</v>
      </c>
      <c r="BV636" s="66">
        <f t="shared" si="1352"/>
        <v>0</v>
      </c>
      <c r="BW636" s="66">
        <f t="shared" si="1353"/>
        <v>0</v>
      </c>
      <c r="BX636" s="66">
        <f t="shared" si="1354"/>
        <v>0</v>
      </c>
      <c r="BY636" s="66">
        <f t="shared" si="1355"/>
        <v>0</v>
      </c>
      <c r="BZ636" s="67">
        <f t="shared" si="1384"/>
        <v>0</v>
      </c>
      <c r="CA636" s="67">
        <f t="shared" si="1439"/>
        <v>0</v>
      </c>
      <c r="CB636" s="67">
        <f t="shared" si="1440"/>
        <v>0</v>
      </c>
      <c r="CC636" s="53" cm="1">
        <f t="array" aca="1" ref="CC636" ca="1">BZ636*CELL("contents",$Q636)</f>
        <v>0</v>
      </c>
      <c r="CD636" s="53" cm="1">
        <f t="array" aca="1" ref="CD636" ca="1">CA636*CELL("contents",$Q636)</f>
        <v>0</v>
      </c>
      <c r="CE636" s="2"/>
      <c r="CF636" s="2"/>
      <c r="CG636" s="2"/>
      <c r="CH636" s="61">
        <v>150</v>
      </c>
      <c r="CI636" s="2"/>
      <c r="CJ636" s="2"/>
      <c r="CK636" s="2"/>
      <c r="CL636" s="2"/>
      <c r="CM636" s="2"/>
      <c r="CN636" s="2"/>
      <c r="CO636" s="2"/>
      <c r="CP636" s="2"/>
      <c r="CQ636" s="2">
        <f t="shared" si="1385"/>
        <v>150</v>
      </c>
      <c r="CR636" s="51">
        <f t="shared" si="1386"/>
        <v>1</v>
      </c>
      <c r="CS636" s="66">
        <f t="shared" si="1401"/>
        <v>0</v>
      </c>
      <c r="CT636" s="66">
        <f t="shared" si="1404"/>
        <v>0</v>
      </c>
      <c r="CU636" s="66">
        <f t="shared" si="1405"/>
        <v>0</v>
      </c>
      <c r="CV636" s="66">
        <f t="shared" si="1406"/>
        <v>6492.9096772363146</v>
      </c>
      <c r="CW636" s="66">
        <f t="shared" si="1407"/>
        <v>0</v>
      </c>
      <c r="CX636" s="66">
        <f t="shared" si="1408"/>
        <v>0</v>
      </c>
      <c r="CY636" s="66">
        <f t="shared" si="1409"/>
        <v>0</v>
      </c>
      <c r="CZ636" s="66">
        <f t="shared" si="1410"/>
        <v>0</v>
      </c>
      <c r="DA636" s="66">
        <f t="shared" si="1411"/>
        <v>0</v>
      </c>
      <c r="DB636" s="66">
        <f t="shared" si="1412"/>
        <v>0</v>
      </c>
      <c r="DC636" s="66">
        <f t="shared" si="1413"/>
        <v>0</v>
      </c>
      <c r="DD636" s="66">
        <f t="shared" si="1414"/>
        <v>0</v>
      </c>
      <c r="DE636" s="67">
        <f t="shared" si="1387"/>
        <v>6492.9096772363146</v>
      </c>
      <c r="DF636" s="67">
        <f t="shared" si="1441"/>
        <v>3571.1003224799733</v>
      </c>
      <c r="DG636" s="67">
        <f t="shared" si="1442"/>
        <v>10064.009999716287</v>
      </c>
      <c r="DH636" s="53" cm="1">
        <f t="array" aca="1" ref="DH636" ca="1">DE636*CELL("contents",$Q636)</f>
        <v>584.36187095126832</v>
      </c>
      <c r="DI636" s="53" cm="1">
        <f t="array" aca="1" ref="DI636" ca="1">DF636*CELL("contents",$Q636)</f>
        <v>321.39902902319761</v>
      </c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>
        <f t="shared" si="1388"/>
        <v>0</v>
      </c>
      <c r="DW636" s="51">
        <f t="shared" si="1389"/>
        <v>0</v>
      </c>
      <c r="DX636" s="66">
        <f t="shared" si="1356"/>
        <v>0</v>
      </c>
      <c r="DY636" s="66">
        <f t="shared" si="1357"/>
        <v>0</v>
      </c>
      <c r="DZ636" s="66">
        <f t="shared" si="1358"/>
        <v>0</v>
      </c>
      <c r="EA636" s="66">
        <f t="shared" si="1359"/>
        <v>0</v>
      </c>
      <c r="EB636" s="66">
        <f t="shared" si="1360"/>
        <v>0</v>
      </c>
      <c r="EC636" s="66">
        <f t="shared" si="1361"/>
        <v>0</v>
      </c>
      <c r="ED636" s="66">
        <f t="shared" si="1362"/>
        <v>0</v>
      </c>
      <c r="EE636" s="66">
        <f t="shared" si="1363"/>
        <v>0</v>
      </c>
      <c r="EF636" s="66">
        <f t="shared" si="1364"/>
        <v>0</v>
      </c>
      <c r="EG636" s="66">
        <f t="shared" si="1365"/>
        <v>0</v>
      </c>
      <c r="EH636" s="66">
        <f t="shared" si="1366"/>
        <v>0</v>
      </c>
      <c r="EI636" s="66">
        <f t="shared" si="1367"/>
        <v>0</v>
      </c>
      <c r="EJ636" s="67">
        <f t="shared" si="1390"/>
        <v>0</v>
      </c>
      <c r="EK636" s="67">
        <f t="shared" si="1443"/>
        <v>0</v>
      </c>
      <c r="EL636" s="67">
        <f t="shared" si="1444"/>
        <v>0</v>
      </c>
      <c r="EM636" s="53" cm="1">
        <f t="array" aca="1" ref="EM636" ca="1">EJ636*CELL("contents",$Q636)</f>
        <v>0</v>
      </c>
      <c r="EN636" s="53" cm="1">
        <f t="array" aca="1" ref="EN636" ca="1">EK636*CELL("contents",$Q636)</f>
        <v>0</v>
      </c>
      <c r="EO636" s="68">
        <f t="shared" si="1402"/>
        <v>10064.009999716287</v>
      </c>
      <c r="EP636" s="2">
        <v>1</v>
      </c>
      <c r="EQ636" s="2">
        <f t="shared" ref="EQ636:ET636" si="1466">EP636*1.0215</f>
        <v>1.0215000000000001</v>
      </c>
      <c r="ER636" s="2">
        <f t="shared" si="1466"/>
        <v>1.0434622500000001</v>
      </c>
      <c r="ES636" s="2">
        <f t="shared" si="1466"/>
        <v>1.0658966883750003</v>
      </c>
      <c r="ET636" s="2">
        <f t="shared" si="1466"/>
        <v>1.0888134671750629</v>
      </c>
      <c r="EU636" s="69">
        <f t="shared" si="1369"/>
        <v>0</v>
      </c>
      <c r="EV636" s="69">
        <f t="shared" si="1450"/>
        <v>0</v>
      </c>
      <c r="EW636" s="69">
        <f t="shared" si="1370"/>
        <v>4956.419600943751</v>
      </c>
      <c r="EX636" s="69">
        <f t="shared" si="1371"/>
        <v>0</v>
      </c>
      <c r="EY636" s="69">
        <f t="shared" si="1392"/>
        <v>0</v>
      </c>
      <c r="EZ636" s="69">
        <f t="shared" si="1392"/>
        <v>0</v>
      </c>
      <c r="FA636" s="69">
        <f t="shared" si="1392"/>
        <v>1536.4900762925629</v>
      </c>
      <c r="FB636" s="69">
        <f t="shared" si="1379"/>
        <v>0</v>
      </c>
      <c r="FC636" t="s">
        <v>1549</v>
      </c>
    </row>
    <row r="637" spans="1:159" x14ac:dyDescent="0.25">
      <c r="A637" s="2">
        <v>1.4</v>
      </c>
      <c r="B637" s="73" t="s">
        <v>1409</v>
      </c>
      <c r="C637" s="61" t="s">
        <v>147</v>
      </c>
      <c r="D637" s="62" t="s">
        <v>1410</v>
      </c>
      <c r="E637" s="63" t="s">
        <v>1410</v>
      </c>
      <c r="F637" s="2" t="s">
        <v>1315</v>
      </c>
      <c r="G637" s="61" t="s">
        <v>151</v>
      </c>
      <c r="H637" s="64" t="s">
        <v>152</v>
      </c>
      <c r="I637" s="61" t="s">
        <v>1175</v>
      </c>
      <c r="J637" s="65" t="s">
        <v>154</v>
      </c>
      <c r="K637" s="75">
        <v>55.34</v>
      </c>
      <c r="L637" s="79">
        <v>66</v>
      </c>
      <c r="M637" s="57">
        <v>0.35</v>
      </c>
      <c r="N637" s="85">
        <v>0.53</v>
      </c>
      <c r="O637" s="64" t="s">
        <v>1012</v>
      </c>
      <c r="P637" s="2" t="s">
        <v>156</v>
      </c>
      <c r="Q637" s="200">
        <f>VLOOKUP(P637,Contingencies!$A$2:$D$7,4,FALSE)</f>
        <v>0.09</v>
      </c>
      <c r="R637" s="53">
        <f t="shared" si="1330"/>
        <v>1680.1637346676994</v>
      </c>
      <c r="S637" s="67">
        <f t="shared" si="1372"/>
        <v>890.48677937388072</v>
      </c>
      <c r="T637" s="61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>
        <f t="shared" si="1373"/>
        <v>0</v>
      </c>
      <c r="AH637" s="51">
        <f t="shared" si="1380"/>
        <v>0</v>
      </c>
      <c r="AI637" s="66">
        <f t="shared" si="1332"/>
        <v>0</v>
      </c>
      <c r="AJ637" s="66">
        <f t="shared" si="1333"/>
        <v>0</v>
      </c>
      <c r="AK637" s="66">
        <f t="shared" si="1334"/>
        <v>0</v>
      </c>
      <c r="AL637" s="66">
        <f t="shared" si="1335"/>
        <v>0</v>
      </c>
      <c r="AM637" s="66">
        <f t="shared" si="1336"/>
        <v>0</v>
      </c>
      <c r="AN637" s="66">
        <f t="shared" si="1337"/>
        <v>0</v>
      </c>
      <c r="AO637" s="66">
        <f t="shared" si="1338"/>
        <v>0</v>
      </c>
      <c r="AP637" s="66">
        <f t="shared" si="1339"/>
        <v>0</v>
      </c>
      <c r="AQ637" s="66">
        <f t="shared" si="1340"/>
        <v>0</v>
      </c>
      <c r="AR637" s="66">
        <f t="shared" si="1341"/>
        <v>0</v>
      </c>
      <c r="AS637" s="66">
        <f t="shared" si="1342"/>
        <v>0</v>
      </c>
      <c r="AT637" s="66">
        <f t="shared" si="1343"/>
        <v>0</v>
      </c>
      <c r="AU637" s="67">
        <f t="shared" si="1381"/>
        <v>0</v>
      </c>
      <c r="AV637" s="67">
        <f t="shared" si="1437"/>
        <v>0</v>
      </c>
      <c r="AW637" s="67">
        <f t="shared" si="1438"/>
        <v>0</v>
      </c>
      <c r="AX637" s="53" cm="1">
        <f t="array" aca="1" ref="AX637" ca="1">AU637*CELL("contents",$Q637)</f>
        <v>0</v>
      </c>
      <c r="AY637" s="53" cm="1">
        <f t="array" aca="1" ref="AY637" ca="1">AV637*CELL("contents",$Q637)</f>
        <v>0</v>
      </c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>
        <f t="shared" si="1382"/>
        <v>0</v>
      </c>
      <c r="BM637" s="51">
        <f t="shared" si="1383"/>
        <v>0</v>
      </c>
      <c r="BN637" s="66">
        <f t="shared" si="1344"/>
        <v>0</v>
      </c>
      <c r="BO637" s="66">
        <f t="shared" si="1345"/>
        <v>0</v>
      </c>
      <c r="BP637" s="66">
        <f t="shared" si="1346"/>
        <v>0</v>
      </c>
      <c r="BQ637" s="66">
        <f t="shared" si="1347"/>
        <v>0</v>
      </c>
      <c r="BR637" s="66">
        <f t="shared" si="1348"/>
        <v>0</v>
      </c>
      <c r="BS637" s="66">
        <f t="shared" si="1349"/>
        <v>0</v>
      </c>
      <c r="BT637" s="66">
        <f t="shared" si="1350"/>
        <v>0</v>
      </c>
      <c r="BU637" s="66">
        <f t="shared" si="1351"/>
        <v>0</v>
      </c>
      <c r="BV637" s="66">
        <f t="shared" si="1352"/>
        <v>0</v>
      </c>
      <c r="BW637" s="66">
        <f t="shared" si="1353"/>
        <v>0</v>
      </c>
      <c r="BX637" s="66">
        <f t="shared" si="1354"/>
        <v>0</v>
      </c>
      <c r="BY637" s="66">
        <f t="shared" si="1355"/>
        <v>0</v>
      </c>
      <c r="BZ637" s="67">
        <f t="shared" si="1384"/>
        <v>0</v>
      </c>
      <c r="CA637" s="67">
        <f t="shared" si="1439"/>
        <v>0</v>
      </c>
      <c r="CB637" s="67">
        <f t="shared" si="1440"/>
        <v>0</v>
      </c>
      <c r="CC637" s="53" cm="1">
        <f t="array" aca="1" ref="CC637" ca="1">BZ637*CELL("contents",$Q637)</f>
        <v>0</v>
      </c>
      <c r="CD637" s="53" cm="1">
        <f t="array" aca="1" ref="CD637" ca="1">CA637*CELL("contents",$Q637)</f>
        <v>0</v>
      </c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>
        <f t="shared" si="1385"/>
        <v>0</v>
      </c>
      <c r="CR637" s="51">
        <f t="shared" si="1386"/>
        <v>0</v>
      </c>
      <c r="CS637" s="66">
        <f t="shared" si="1401"/>
        <v>0</v>
      </c>
      <c r="CT637" s="66">
        <f t="shared" si="1404"/>
        <v>0</v>
      </c>
      <c r="CU637" s="66">
        <f t="shared" si="1405"/>
        <v>0</v>
      </c>
      <c r="CV637" s="66">
        <f t="shared" si="1406"/>
        <v>0</v>
      </c>
      <c r="CW637" s="66">
        <f t="shared" si="1407"/>
        <v>0</v>
      </c>
      <c r="CX637" s="66">
        <f t="shared" si="1408"/>
        <v>0</v>
      </c>
      <c r="CY637" s="66">
        <f t="shared" si="1409"/>
        <v>0</v>
      </c>
      <c r="CZ637" s="66">
        <f t="shared" si="1410"/>
        <v>0</v>
      </c>
      <c r="DA637" s="66">
        <f t="shared" si="1411"/>
        <v>0</v>
      </c>
      <c r="DB637" s="66">
        <f t="shared" si="1412"/>
        <v>0</v>
      </c>
      <c r="DC637" s="66">
        <f t="shared" si="1413"/>
        <v>0</v>
      </c>
      <c r="DD637" s="66">
        <f t="shared" si="1414"/>
        <v>0</v>
      </c>
      <c r="DE637" s="67">
        <f t="shared" si="1387"/>
        <v>0</v>
      </c>
      <c r="DF637" s="67">
        <f t="shared" si="1441"/>
        <v>0</v>
      </c>
      <c r="DG637" s="67">
        <f t="shared" si="1442"/>
        <v>0</v>
      </c>
      <c r="DH637" s="53" cm="1">
        <f t="array" aca="1" ref="DH637" ca="1">DE637*CELL("contents",$Q637)</f>
        <v>0</v>
      </c>
      <c r="DI637" s="53" cm="1">
        <f t="array" aca="1" ref="DI637" ca="1">DF637*CELL("contents",$Q637)</f>
        <v>0</v>
      </c>
      <c r="DJ637" s="2"/>
      <c r="DK637" s="61">
        <v>75</v>
      </c>
      <c r="DL637" s="61">
        <v>75</v>
      </c>
      <c r="DM637" s="2"/>
      <c r="DN637" s="2"/>
      <c r="DO637" s="2"/>
      <c r="DP637" s="2"/>
      <c r="DQ637" s="2"/>
      <c r="DR637" s="2"/>
      <c r="DS637" s="2"/>
      <c r="DT637" s="2"/>
      <c r="DU637" s="2"/>
      <c r="DV637" s="2">
        <f t="shared" si="1388"/>
        <v>150</v>
      </c>
      <c r="DW637" s="51">
        <f t="shared" si="1389"/>
        <v>1</v>
      </c>
      <c r="DX637" s="66">
        <f t="shared" si="1356"/>
        <v>0</v>
      </c>
      <c r="DY637" s="66">
        <f t="shared" si="1357"/>
        <v>6100.8123989386331</v>
      </c>
      <c r="DZ637" s="66">
        <f t="shared" si="1358"/>
        <v>6100.8123989386331</v>
      </c>
      <c r="EA637" s="66">
        <f t="shared" si="1359"/>
        <v>0</v>
      </c>
      <c r="EB637" s="66">
        <f t="shared" si="1360"/>
        <v>0</v>
      </c>
      <c r="EC637" s="66">
        <f t="shared" si="1361"/>
        <v>0</v>
      </c>
      <c r="ED637" s="66">
        <f t="shared" si="1362"/>
        <v>0</v>
      </c>
      <c r="EE637" s="66">
        <f t="shared" si="1363"/>
        <v>0</v>
      </c>
      <c r="EF637" s="66">
        <f t="shared" si="1364"/>
        <v>0</v>
      </c>
      <c r="EG637" s="66">
        <f t="shared" si="1365"/>
        <v>0</v>
      </c>
      <c r="EH637" s="66">
        <f t="shared" si="1366"/>
        <v>0</v>
      </c>
      <c r="EI637" s="66">
        <f t="shared" si="1367"/>
        <v>0</v>
      </c>
      <c r="EJ637" s="67">
        <f t="shared" si="1390"/>
        <v>12201.624797877266</v>
      </c>
      <c r="EK637" s="67">
        <f t="shared" si="1443"/>
        <v>6466.8611428749518</v>
      </c>
      <c r="EL637" s="67">
        <f t="shared" si="1444"/>
        <v>18668.485940752216</v>
      </c>
      <c r="EM637" s="53" cm="1">
        <f t="array" aca="1" ref="EM637" ca="1">EJ637*CELL("contents",$Q637)</f>
        <v>1098.1462318089539</v>
      </c>
      <c r="EN637" s="53" cm="1">
        <f t="array" aca="1" ref="EN637" ca="1">EK637*CELL("contents",$Q637)</f>
        <v>582.01750285874562</v>
      </c>
      <c r="EO637" s="68">
        <f t="shared" si="1402"/>
        <v>18668.485940752216</v>
      </c>
      <c r="EP637" s="2">
        <v>1</v>
      </c>
      <c r="EQ637" s="2">
        <f t="shared" ref="EQ637:ET637" si="1467">EP637*1.0215</f>
        <v>1.0215000000000001</v>
      </c>
      <c r="ER637" s="2">
        <f t="shared" si="1467"/>
        <v>1.0434622500000001</v>
      </c>
      <c r="ES637" s="2">
        <f t="shared" si="1467"/>
        <v>1.0658966883750003</v>
      </c>
      <c r="ET637" s="2">
        <f t="shared" si="1467"/>
        <v>1.0888134671750629</v>
      </c>
      <c r="EU637" s="69">
        <f t="shared" si="1369"/>
        <v>0</v>
      </c>
      <c r="EV637" s="69">
        <f t="shared" si="1450"/>
        <v>0</v>
      </c>
      <c r="EW637" s="69">
        <f t="shared" si="1370"/>
        <v>0</v>
      </c>
      <c r="EX637" s="69">
        <f t="shared" si="1371"/>
        <v>9038.2405910201978</v>
      </c>
      <c r="EY637" s="69">
        <f t="shared" si="1392"/>
        <v>0</v>
      </c>
      <c r="EZ637" s="69">
        <f t="shared" si="1392"/>
        <v>0</v>
      </c>
      <c r="FA637" s="69">
        <f t="shared" si="1392"/>
        <v>0</v>
      </c>
      <c r="FB637" s="69">
        <f t="shared" si="1379"/>
        <v>3163.3842068570689</v>
      </c>
      <c r="FC637" t="s">
        <v>1549</v>
      </c>
    </row>
    <row r="638" spans="1:159" x14ac:dyDescent="0.25">
      <c r="A638" s="2">
        <v>1.4</v>
      </c>
      <c r="B638" s="73" t="s">
        <v>1411</v>
      </c>
      <c r="C638" s="61" t="s">
        <v>1208</v>
      </c>
      <c r="D638" s="62" t="s">
        <v>1412</v>
      </c>
      <c r="E638" s="63" t="s">
        <v>1413</v>
      </c>
      <c r="F638" s="2" t="s">
        <v>260</v>
      </c>
      <c r="G638" s="61" t="s">
        <v>257</v>
      </c>
      <c r="H638" s="64" t="s">
        <v>257</v>
      </c>
      <c r="I638" s="61"/>
      <c r="J638" s="65" t="s">
        <v>261</v>
      </c>
      <c r="K638" s="75"/>
      <c r="L638" s="80">
        <v>1</v>
      </c>
      <c r="M638" s="57">
        <v>0</v>
      </c>
      <c r="N638" s="85">
        <v>0.55000000000000004</v>
      </c>
      <c r="O638" s="64" t="s">
        <v>1012</v>
      </c>
      <c r="P638" s="2" t="s">
        <v>156</v>
      </c>
      <c r="Q638" s="200">
        <f>VLOOKUP(P638,Contingencies!$A$2:$D$7,4,FALSE)</f>
        <v>0.09</v>
      </c>
      <c r="R638" s="53">
        <f t="shared" si="1330"/>
        <v>251.1</v>
      </c>
      <c r="S638" s="67">
        <f t="shared" si="1372"/>
        <v>138.10500000000002</v>
      </c>
      <c r="T638" s="61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>
        <f t="shared" si="1373"/>
        <v>0</v>
      </c>
      <c r="AH638" s="51">
        <f t="shared" si="1380"/>
        <v>0</v>
      </c>
      <c r="AI638" s="66">
        <f t="shared" si="1332"/>
        <v>0</v>
      </c>
      <c r="AJ638" s="66">
        <f t="shared" si="1333"/>
        <v>0</v>
      </c>
      <c r="AK638" s="66">
        <f t="shared" si="1334"/>
        <v>0</v>
      </c>
      <c r="AL638" s="66">
        <f t="shared" si="1335"/>
        <v>0</v>
      </c>
      <c r="AM638" s="66">
        <f t="shared" si="1336"/>
        <v>0</v>
      </c>
      <c r="AN638" s="66">
        <f t="shared" si="1337"/>
        <v>0</v>
      </c>
      <c r="AO638" s="66">
        <f t="shared" si="1338"/>
        <v>0</v>
      </c>
      <c r="AP638" s="66">
        <f t="shared" si="1339"/>
        <v>0</v>
      </c>
      <c r="AQ638" s="66">
        <f t="shared" si="1340"/>
        <v>0</v>
      </c>
      <c r="AR638" s="66">
        <f t="shared" si="1341"/>
        <v>0</v>
      </c>
      <c r="AS638" s="66">
        <f t="shared" si="1342"/>
        <v>0</v>
      </c>
      <c r="AT638" s="66">
        <f t="shared" si="1343"/>
        <v>0</v>
      </c>
      <c r="AU638" s="67">
        <f t="shared" si="1381"/>
        <v>0</v>
      </c>
      <c r="AV638" s="67">
        <f t="shared" si="1437"/>
        <v>0</v>
      </c>
      <c r="AW638" s="67">
        <f t="shared" si="1438"/>
        <v>0</v>
      </c>
      <c r="AX638" s="53" cm="1">
        <f t="array" aca="1" ref="AX638" ca="1">AU638*CELL("contents",$Q638)</f>
        <v>0</v>
      </c>
      <c r="AY638" s="53" cm="1">
        <f t="array" aca="1" ref="AY638" ca="1">AV638*CELL("contents",$Q638)</f>
        <v>0</v>
      </c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>
        <f t="shared" si="1382"/>
        <v>0</v>
      </c>
      <c r="BM638" s="51">
        <f t="shared" si="1383"/>
        <v>0</v>
      </c>
      <c r="BN638" s="66">
        <f t="shared" si="1344"/>
        <v>0</v>
      </c>
      <c r="BO638" s="66">
        <f t="shared" si="1345"/>
        <v>0</v>
      </c>
      <c r="BP638" s="66">
        <f t="shared" si="1346"/>
        <v>0</v>
      </c>
      <c r="BQ638" s="66">
        <f t="shared" si="1347"/>
        <v>0</v>
      </c>
      <c r="BR638" s="66">
        <f t="shared" si="1348"/>
        <v>0</v>
      </c>
      <c r="BS638" s="66">
        <f t="shared" si="1349"/>
        <v>0</v>
      </c>
      <c r="BT638" s="66">
        <f t="shared" si="1350"/>
        <v>0</v>
      </c>
      <c r="BU638" s="66">
        <f t="shared" si="1351"/>
        <v>0</v>
      </c>
      <c r="BV638" s="66">
        <f t="shared" si="1352"/>
        <v>0</v>
      </c>
      <c r="BW638" s="66">
        <f t="shared" si="1353"/>
        <v>0</v>
      </c>
      <c r="BX638" s="66">
        <f t="shared" si="1354"/>
        <v>0</v>
      </c>
      <c r="BY638" s="66">
        <f t="shared" si="1355"/>
        <v>0</v>
      </c>
      <c r="BZ638" s="67">
        <f t="shared" si="1384"/>
        <v>0</v>
      </c>
      <c r="CA638" s="67">
        <f t="shared" si="1439"/>
        <v>0</v>
      </c>
      <c r="CB638" s="67">
        <f t="shared" si="1440"/>
        <v>0</v>
      </c>
      <c r="CC638" s="53" cm="1">
        <f t="array" aca="1" ref="CC638" ca="1">BZ638*CELL("contents",$Q638)</f>
        <v>0</v>
      </c>
      <c r="CD638" s="53" cm="1">
        <f t="array" aca="1" ref="CD638" ca="1">CA638*CELL("contents",$Q638)</f>
        <v>0</v>
      </c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61">
        <v>1800</v>
      </c>
      <c r="CP638" s="2"/>
      <c r="CQ638" s="2">
        <f t="shared" si="1385"/>
        <v>0</v>
      </c>
      <c r="CR638" s="51">
        <f t="shared" si="1386"/>
        <v>0</v>
      </c>
      <c r="CS638" s="66">
        <f t="shared" si="1401"/>
        <v>0</v>
      </c>
      <c r="CT638" s="66">
        <f t="shared" si="1404"/>
        <v>0</v>
      </c>
      <c r="CU638" s="66">
        <f t="shared" si="1405"/>
        <v>0</v>
      </c>
      <c r="CV638" s="66">
        <f t="shared" si="1406"/>
        <v>0</v>
      </c>
      <c r="CW638" s="66">
        <f t="shared" si="1407"/>
        <v>0</v>
      </c>
      <c r="CX638" s="66">
        <f t="shared" si="1408"/>
        <v>0</v>
      </c>
      <c r="CY638" s="66">
        <f t="shared" si="1409"/>
        <v>0</v>
      </c>
      <c r="CZ638" s="66">
        <f t="shared" si="1410"/>
        <v>0</v>
      </c>
      <c r="DA638" s="66">
        <f t="shared" si="1411"/>
        <v>0</v>
      </c>
      <c r="DB638" s="66">
        <f t="shared" si="1412"/>
        <v>0</v>
      </c>
      <c r="DC638" s="66">
        <f t="shared" si="1413"/>
        <v>1800</v>
      </c>
      <c r="DD638" s="66">
        <f t="shared" si="1414"/>
        <v>0</v>
      </c>
      <c r="DE638" s="67">
        <f t="shared" si="1387"/>
        <v>1800</v>
      </c>
      <c r="DF638" s="67">
        <f t="shared" si="1441"/>
        <v>990.00000000000011</v>
      </c>
      <c r="DG638" s="67">
        <f t="shared" si="1442"/>
        <v>2790</v>
      </c>
      <c r="DH638" s="53" cm="1">
        <f t="array" aca="1" ref="DH638" ca="1">DE638*CELL("contents",$Q638)</f>
        <v>162</v>
      </c>
      <c r="DI638" s="53" cm="1">
        <f t="array" aca="1" ref="DI638" ca="1">DF638*CELL("contents",$Q638)</f>
        <v>89.100000000000009</v>
      </c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>
        <f t="shared" si="1388"/>
        <v>0</v>
      </c>
      <c r="DW638" s="51">
        <f t="shared" si="1389"/>
        <v>0</v>
      </c>
      <c r="DX638" s="66">
        <f t="shared" si="1356"/>
        <v>0</v>
      </c>
      <c r="DY638" s="66">
        <f t="shared" si="1357"/>
        <v>0</v>
      </c>
      <c r="DZ638" s="66">
        <f t="shared" si="1358"/>
        <v>0</v>
      </c>
      <c r="EA638" s="66">
        <f t="shared" si="1359"/>
        <v>0</v>
      </c>
      <c r="EB638" s="66">
        <f t="shared" si="1360"/>
        <v>0</v>
      </c>
      <c r="EC638" s="66">
        <f t="shared" si="1361"/>
        <v>0</v>
      </c>
      <c r="ED638" s="66">
        <f t="shared" si="1362"/>
        <v>0</v>
      </c>
      <c r="EE638" s="66">
        <f t="shared" si="1363"/>
        <v>0</v>
      </c>
      <c r="EF638" s="66">
        <f t="shared" si="1364"/>
        <v>0</v>
      </c>
      <c r="EG638" s="66">
        <f t="shared" si="1365"/>
        <v>0</v>
      </c>
      <c r="EH638" s="66">
        <f t="shared" si="1366"/>
        <v>0</v>
      </c>
      <c r="EI638" s="66">
        <f t="shared" si="1367"/>
        <v>0</v>
      </c>
      <c r="EJ638" s="67">
        <f t="shared" si="1390"/>
        <v>0</v>
      </c>
      <c r="EK638" s="67">
        <f t="shared" si="1443"/>
        <v>0</v>
      </c>
      <c r="EL638" s="67">
        <f t="shared" si="1444"/>
        <v>0</v>
      </c>
      <c r="EM638" s="53" cm="1">
        <f t="array" aca="1" ref="EM638" ca="1">EJ638*CELL("contents",$Q638)</f>
        <v>0</v>
      </c>
      <c r="EN638" s="53" cm="1">
        <f t="array" aca="1" ref="EN638" ca="1">EK638*CELL("contents",$Q638)</f>
        <v>0</v>
      </c>
      <c r="EO638" s="68">
        <f t="shared" si="1402"/>
        <v>2790</v>
      </c>
      <c r="EP638" s="2">
        <v>1</v>
      </c>
      <c r="EQ638" s="2">
        <f t="shared" ref="EQ638:ET638" si="1468">EP638*1.0215</f>
        <v>1.0215000000000001</v>
      </c>
      <c r="ER638" s="2">
        <f t="shared" si="1468"/>
        <v>1.0434622500000001</v>
      </c>
      <c r="ES638" s="2">
        <f t="shared" si="1468"/>
        <v>1.0658966883750003</v>
      </c>
      <c r="ET638" s="2">
        <f t="shared" si="1468"/>
        <v>1.0888134671750629</v>
      </c>
      <c r="EU638" s="69">
        <f t="shared" si="1369"/>
        <v>0</v>
      </c>
      <c r="EV638" s="69">
        <f t="shared" si="1450"/>
        <v>0</v>
      </c>
      <c r="EW638" s="69">
        <f t="shared" si="1370"/>
        <v>0</v>
      </c>
      <c r="EX638" s="69">
        <f t="shared" si="1371"/>
        <v>0</v>
      </c>
      <c r="EY638" s="69">
        <f t="shared" si="1392"/>
        <v>0</v>
      </c>
      <c r="EZ638" s="69">
        <f t="shared" si="1392"/>
        <v>0</v>
      </c>
      <c r="FA638" s="69">
        <f t="shared" si="1392"/>
        <v>0</v>
      </c>
      <c r="FB638" s="69">
        <f t="shared" si="1379"/>
        <v>0</v>
      </c>
      <c r="FC638" t="s">
        <v>1549</v>
      </c>
    </row>
    <row r="639" spans="1:159" ht="25.5" x14ac:dyDescent="0.25">
      <c r="A639" s="2">
        <v>1.4</v>
      </c>
      <c r="B639" s="73" t="s">
        <v>1414</v>
      </c>
      <c r="C639" s="61" t="s">
        <v>147</v>
      </c>
      <c r="D639" s="62" t="s">
        <v>1415</v>
      </c>
      <c r="E639" s="63" t="s">
        <v>1416</v>
      </c>
      <c r="F639" s="2"/>
      <c r="G639" s="61" t="s">
        <v>267</v>
      </c>
      <c r="H639" s="64" t="s">
        <v>267</v>
      </c>
      <c r="I639" s="61"/>
      <c r="J639" s="65" t="s">
        <v>268</v>
      </c>
      <c r="K639" s="75"/>
      <c r="L639" s="80">
        <v>1</v>
      </c>
      <c r="M639" s="57">
        <v>0</v>
      </c>
      <c r="N639" s="85">
        <v>0.53</v>
      </c>
      <c r="O639" s="64" t="s">
        <v>1012</v>
      </c>
      <c r="P639" s="2" t="s">
        <v>173</v>
      </c>
      <c r="Q639" s="200">
        <f>VLOOKUP(P639,Contingencies!$A$2:$D$7,4,FALSE)</f>
        <v>0.125</v>
      </c>
      <c r="R639" s="53">
        <f t="shared" si="1330"/>
        <v>133.875</v>
      </c>
      <c r="S639" s="67">
        <f t="shared" si="1372"/>
        <v>70.953749999999999</v>
      </c>
      <c r="T639" s="61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>
        <f t="shared" si="1373"/>
        <v>0</v>
      </c>
      <c r="AH639" s="51">
        <f t="shared" si="1380"/>
        <v>0</v>
      </c>
      <c r="AI639" s="66">
        <f t="shared" si="1332"/>
        <v>0</v>
      </c>
      <c r="AJ639" s="66">
        <f t="shared" si="1333"/>
        <v>0</v>
      </c>
      <c r="AK639" s="66">
        <f t="shared" si="1334"/>
        <v>0</v>
      </c>
      <c r="AL639" s="66">
        <f t="shared" si="1335"/>
        <v>0</v>
      </c>
      <c r="AM639" s="66">
        <f t="shared" si="1336"/>
        <v>0</v>
      </c>
      <c r="AN639" s="66">
        <f t="shared" si="1337"/>
        <v>0</v>
      </c>
      <c r="AO639" s="66">
        <f t="shared" si="1338"/>
        <v>0</v>
      </c>
      <c r="AP639" s="66">
        <f t="shared" si="1339"/>
        <v>0</v>
      </c>
      <c r="AQ639" s="66">
        <f t="shared" si="1340"/>
        <v>0</v>
      </c>
      <c r="AR639" s="66">
        <f t="shared" si="1341"/>
        <v>0</v>
      </c>
      <c r="AS639" s="66">
        <f t="shared" si="1342"/>
        <v>0</v>
      </c>
      <c r="AT639" s="66">
        <f t="shared" si="1343"/>
        <v>0</v>
      </c>
      <c r="AU639" s="67">
        <f t="shared" si="1381"/>
        <v>0</v>
      </c>
      <c r="AV639" s="67">
        <f t="shared" si="1437"/>
        <v>0</v>
      </c>
      <c r="AW639" s="67">
        <f t="shared" si="1438"/>
        <v>0</v>
      </c>
      <c r="AX639" s="53" cm="1">
        <f t="array" aca="1" ref="AX639" ca="1">AU639*CELL("contents",$Q639)</f>
        <v>0</v>
      </c>
      <c r="AY639" s="53" cm="1">
        <f t="array" aca="1" ref="AY639" ca="1">AV639*CELL("contents",$Q639)</f>
        <v>0</v>
      </c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>
        <f t="shared" si="1382"/>
        <v>0</v>
      </c>
      <c r="BM639" s="51">
        <f t="shared" si="1383"/>
        <v>0</v>
      </c>
      <c r="BN639" s="66">
        <f t="shared" si="1344"/>
        <v>0</v>
      </c>
      <c r="BO639" s="66">
        <f t="shared" si="1345"/>
        <v>0</v>
      </c>
      <c r="BP639" s="66">
        <f t="shared" si="1346"/>
        <v>0</v>
      </c>
      <c r="BQ639" s="66">
        <f t="shared" si="1347"/>
        <v>0</v>
      </c>
      <c r="BR639" s="66">
        <f t="shared" si="1348"/>
        <v>0</v>
      </c>
      <c r="BS639" s="66">
        <f t="shared" si="1349"/>
        <v>0</v>
      </c>
      <c r="BT639" s="66">
        <f t="shared" si="1350"/>
        <v>0</v>
      </c>
      <c r="BU639" s="66">
        <f t="shared" si="1351"/>
        <v>0</v>
      </c>
      <c r="BV639" s="66">
        <f t="shared" si="1352"/>
        <v>0</v>
      </c>
      <c r="BW639" s="66">
        <f t="shared" si="1353"/>
        <v>0</v>
      </c>
      <c r="BX639" s="66">
        <f t="shared" si="1354"/>
        <v>0</v>
      </c>
      <c r="BY639" s="66">
        <f t="shared" si="1355"/>
        <v>0</v>
      </c>
      <c r="BZ639" s="67">
        <f t="shared" si="1384"/>
        <v>0</v>
      </c>
      <c r="CA639" s="67">
        <f t="shared" si="1439"/>
        <v>0</v>
      </c>
      <c r="CB639" s="67">
        <f t="shared" si="1440"/>
        <v>0</v>
      </c>
      <c r="CC639" s="53" cm="1">
        <f t="array" aca="1" ref="CC639" ca="1">BZ639*CELL("contents",$Q639)</f>
        <v>0</v>
      </c>
      <c r="CD639" s="53" cm="1">
        <f t="array" aca="1" ref="CD639" ca="1">CA639*CELL("contents",$Q639)</f>
        <v>0</v>
      </c>
      <c r="CE639" s="2"/>
      <c r="CF639" s="2"/>
      <c r="CG639" s="2"/>
      <c r="CH639" s="2"/>
      <c r="CI639" s="2"/>
      <c r="CJ639" s="2"/>
      <c r="CK639" s="2"/>
      <c r="CL639" s="2"/>
      <c r="CM639" s="61">
        <v>350</v>
      </c>
      <c r="CN639" s="61">
        <v>350</v>
      </c>
      <c r="CO639" s="61"/>
      <c r="CP639" s="61"/>
      <c r="CQ639" s="2">
        <f t="shared" si="1385"/>
        <v>0</v>
      </c>
      <c r="CR639" s="51">
        <f t="shared" si="1386"/>
        <v>0</v>
      </c>
      <c r="CS639" s="66">
        <f t="shared" si="1401"/>
        <v>0</v>
      </c>
      <c r="CT639" s="66">
        <f t="shared" si="1404"/>
        <v>0</v>
      </c>
      <c r="CU639" s="66">
        <f t="shared" si="1405"/>
        <v>0</v>
      </c>
      <c r="CV639" s="66">
        <f t="shared" si="1406"/>
        <v>0</v>
      </c>
      <c r="CW639" s="66">
        <f t="shared" si="1407"/>
        <v>0</v>
      </c>
      <c r="CX639" s="66">
        <f t="shared" si="1408"/>
        <v>0</v>
      </c>
      <c r="CY639" s="66">
        <f t="shared" si="1409"/>
        <v>0</v>
      </c>
      <c r="CZ639" s="66">
        <f t="shared" si="1410"/>
        <v>0</v>
      </c>
      <c r="DA639" s="66">
        <f t="shared" si="1411"/>
        <v>350</v>
      </c>
      <c r="DB639" s="66">
        <f t="shared" si="1412"/>
        <v>350</v>
      </c>
      <c r="DC639" s="66">
        <f t="shared" si="1413"/>
        <v>0</v>
      </c>
      <c r="DD639" s="66">
        <f t="shared" si="1414"/>
        <v>0</v>
      </c>
      <c r="DE639" s="67">
        <f t="shared" si="1387"/>
        <v>700</v>
      </c>
      <c r="DF639" s="67">
        <f t="shared" si="1441"/>
        <v>371</v>
      </c>
      <c r="DG639" s="67">
        <f t="shared" si="1442"/>
        <v>1071</v>
      </c>
      <c r="DH639" s="53" cm="1">
        <f t="array" aca="1" ref="DH639" ca="1">DE639*CELL("contents",$Q639)</f>
        <v>87.5</v>
      </c>
      <c r="DI639" s="53" cm="1">
        <f t="array" aca="1" ref="DI639" ca="1">DF639*CELL("contents",$Q639)</f>
        <v>46.375</v>
      </c>
      <c r="DJ639" s="61"/>
      <c r="DK639" s="61"/>
      <c r="DL639" s="61"/>
      <c r="DM639" s="61"/>
      <c r="DN639" s="61"/>
      <c r="DO639" s="2"/>
      <c r="DP639" s="2"/>
      <c r="DQ639" s="2"/>
      <c r="DR639" s="2"/>
      <c r="DS639" s="2"/>
      <c r="DT639" s="2"/>
      <c r="DU639" s="2"/>
      <c r="DV639" s="2">
        <f t="shared" si="1388"/>
        <v>0</v>
      </c>
      <c r="DW639" s="51">
        <f t="shared" si="1389"/>
        <v>0</v>
      </c>
      <c r="DX639" s="66">
        <f t="shared" si="1356"/>
        <v>0</v>
      </c>
      <c r="DY639" s="66">
        <f t="shared" si="1357"/>
        <v>0</v>
      </c>
      <c r="DZ639" s="66">
        <f t="shared" si="1358"/>
        <v>0</v>
      </c>
      <c r="EA639" s="66">
        <f t="shared" si="1359"/>
        <v>0</v>
      </c>
      <c r="EB639" s="66">
        <f t="shared" si="1360"/>
        <v>0</v>
      </c>
      <c r="EC639" s="66">
        <f t="shared" si="1361"/>
        <v>0</v>
      </c>
      <c r="ED639" s="66">
        <f t="shared" si="1362"/>
        <v>0</v>
      </c>
      <c r="EE639" s="66">
        <f t="shared" si="1363"/>
        <v>0</v>
      </c>
      <c r="EF639" s="66">
        <f t="shared" si="1364"/>
        <v>0</v>
      </c>
      <c r="EG639" s="66">
        <f t="shared" si="1365"/>
        <v>0</v>
      </c>
      <c r="EH639" s="66">
        <f t="shared" si="1366"/>
        <v>0</v>
      </c>
      <c r="EI639" s="66">
        <f t="shared" si="1367"/>
        <v>0</v>
      </c>
      <c r="EJ639" s="67">
        <f t="shared" si="1390"/>
        <v>0</v>
      </c>
      <c r="EK639" s="67">
        <f t="shared" si="1443"/>
        <v>0</v>
      </c>
      <c r="EL639" s="67">
        <f t="shared" si="1444"/>
        <v>0</v>
      </c>
      <c r="EM639" s="53" cm="1">
        <f t="array" aca="1" ref="EM639" ca="1">EJ639*CELL("contents",$Q639)</f>
        <v>0</v>
      </c>
      <c r="EN639" s="53" cm="1">
        <f t="array" aca="1" ref="EN639" ca="1">EK639*CELL("contents",$Q639)</f>
        <v>0</v>
      </c>
      <c r="EO639" s="68">
        <f t="shared" si="1402"/>
        <v>1071</v>
      </c>
      <c r="EP639" s="2">
        <v>1</v>
      </c>
      <c r="EQ639" s="2">
        <f t="shared" ref="EQ639:ET639" si="1469">EP639*1.0215</f>
        <v>1.0215000000000001</v>
      </c>
      <c r="ER639" s="2">
        <f t="shared" si="1469"/>
        <v>1.0434622500000001</v>
      </c>
      <c r="ES639" s="2">
        <f t="shared" si="1469"/>
        <v>1.0658966883750003</v>
      </c>
      <c r="ET639" s="2">
        <f t="shared" si="1469"/>
        <v>1.0888134671750629</v>
      </c>
      <c r="EU639" s="69">
        <f t="shared" si="1369"/>
        <v>0</v>
      </c>
      <c r="EV639" s="69">
        <f t="shared" si="1450"/>
        <v>0</v>
      </c>
      <c r="EW639" s="69">
        <f t="shared" si="1370"/>
        <v>0</v>
      </c>
      <c r="EX639" s="69">
        <f t="shared" si="1371"/>
        <v>0</v>
      </c>
      <c r="EY639" s="69">
        <f t="shared" si="1392"/>
        <v>0</v>
      </c>
      <c r="EZ639" s="69">
        <f t="shared" si="1392"/>
        <v>0</v>
      </c>
      <c r="FA639" s="69">
        <f t="shared" si="1392"/>
        <v>0</v>
      </c>
      <c r="FB639" s="69">
        <f t="shared" si="1379"/>
        <v>0</v>
      </c>
      <c r="FC639" t="s">
        <v>1549</v>
      </c>
    </row>
    <row r="640" spans="1:159" ht="25.5" x14ac:dyDescent="0.25">
      <c r="A640" s="2">
        <v>1.4</v>
      </c>
      <c r="B640" s="73" t="s">
        <v>1414</v>
      </c>
      <c r="C640" s="61" t="s">
        <v>147</v>
      </c>
      <c r="D640" s="62" t="s">
        <v>1415</v>
      </c>
      <c r="E640" s="63" t="s">
        <v>1417</v>
      </c>
      <c r="F640" s="2"/>
      <c r="G640" s="61" t="s">
        <v>267</v>
      </c>
      <c r="H640" s="64" t="s">
        <v>267</v>
      </c>
      <c r="I640" s="61"/>
      <c r="J640" s="65" t="s">
        <v>268</v>
      </c>
      <c r="K640" s="75"/>
      <c r="L640" s="80">
        <v>1</v>
      </c>
      <c r="M640" s="57">
        <v>0</v>
      </c>
      <c r="N640" s="85">
        <v>0.53</v>
      </c>
      <c r="O640" s="64" t="s">
        <v>1012</v>
      </c>
      <c r="P640" s="2" t="s">
        <v>173</v>
      </c>
      <c r="Q640" s="200">
        <f>VLOOKUP(P640,Contingencies!$A$2:$D$7,4,FALSE)</f>
        <v>0.125</v>
      </c>
      <c r="R640" s="53">
        <f t="shared" si="1330"/>
        <v>47.8125</v>
      </c>
      <c r="S640" s="67">
        <f t="shared" si="1372"/>
        <v>25.340625000000003</v>
      </c>
      <c r="T640" s="61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>
        <f t="shared" si="1373"/>
        <v>0</v>
      </c>
      <c r="AH640" s="51">
        <f t="shared" si="1380"/>
        <v>0</v>
      </c>
      <c r="AI640" s="66">
        <f t="shared" si="1332"/>
        <v>0</v>
      </c>
      <c r="AJ640" s="66">
        <f t="shared" si="1333"/>
        <v>0</v>
      </c>
      <c r="AK640" s="66">
        <f t="shared" si="1334"/>
        <v>0</v>
      </c>
      <c r="AL640" s="66">
        <f t="shared" si="1335"/>
        <v>0</v>
      </c>
      <c r="AM640" s="66">
        <f t="shared" si="1336"/>
        <v>0</v>
      </c>
      <c r="AN640" s="66">
        <f t="shared" si="1337"/>
        <v>0</v>
      </c>
      <c r="AO640" s="66">
        <f t="shared" si="1338"/>
        <v>0</v>
      </c>
      <c r="AP640" s="66">
        <f t="shared" si="1339"/>
        <v>0</v>
      </c>
      <c r="AQ640" s="66">
        <f t="shared" si="1340"/>
        <v>0</v>
      </c>
      <c r="AR640" s="66">
        <f t="shared" si="1341"/>
        <v>0</v>
      </c>
      <c r="AS640" s="66">
        <f t="shared" si="1342"/>
        <v>0</v>
      </c>
      <c r="AT640" s="66">
        <f t="shared" si="1343"/>
        <v>0</v>
      </c>
      <c r="AU640" s="67">
        <f t="shared" si="1381"/>
        <v>0</v>
      </c>
      <c r="AV640" s="67">
        <f t="shared" si="1437"/>
        <v>0</v>
      </c>
      <c r="AW640" s="67">
        <f t="shared" si="1438"/>
        <v>0</v>
      </c>
      <c r="AX640" s="53" cm="1">
        <f t="array" aca="1" ref="AX640" ca="1">AU640*CELL("contents",$Q640)</f>
        <v>0</v>
      </c>
      <c r="AY640" s="53" cm="1">
        <f t="array" aca="1" ref="AY640" ca="1">AV640*CELL("contents",$Q640)</f>
        <v>0</v>
      </c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>
        <f t="shared" si="1382"/>
        <v>0</v>
      </c>
      <c r="BM640" s="51">
        <f t="shared" si="1383"/>
        <v>0</v>
      </c>
      <c r="BN640" s="66">
        <f t="shared" si="1344"/>
        <v>0</v>
      </c>
      <c r="BO640" s="66">
        <f t="shared" si="1345"/>
        <v>0</v>
      </c>
      <c r="BP640" s="66">
        <f t="shared" si="1346"/>
        <v>0</v>
      </c>
      <c r="BQ640" s="66">
        <f t="shared" si="1347"/>
        <v>0</v>
      </c>
      <c r="BR640" s="66">
        <f t="shared" si="1348"/>
        <v>0</v>
      </c>
      <c r="BS640" s="66">
        <f t="shared" si="1349"/>
        <v>0</v>
      </c>
      <c r="BT640" s="66">
        <f t="shared" si="1350"/>
        <v>0</v>
      </c>
      <c r="BU640" s="66">
        <f t="shared" si="1351"/>
        <v>0</v>
      </c>
      <c r="BV640" s="66">
        <f t="shared" si="1352"/>
        <v>0</v>
      </c>
      <c r="BW640" s="66">
        <f t="shared" si="1353"/>
        <v>0</v>
      </c>
      <c r="BX640" s="66">
        <f t="shared" si="1354"/>
        <v>0</v>
      </c>
      <c r="BY640" s="66">
        <f t="shared" si="1355"/>
        <v>0</v>
      </c>
      <c r="BZ640" s="67">
        <f t="shared" si="1384"/>
        <v>0</v>
      </c>
      <c r="CA640" s="67">
        <f t="shared" si="1439"/>
        <v>0</v>
      </c>
      <c r="CB640" s="67">
        <f t="shared" si="1440"/>
        <v>0</v>
      </c>
      <c r="CC640" s="53" cm="1">
        <f t="array" aca="1" ref="CC640" ca="1">BZ640*CELL("contents",$Q640)</f>
        <v>0</v>
      </c>
      <c r="CD640" s="53" cm="1">
        <f t="array" aca="1" ref="CD640" ca="1">CA640*CELL("contents",$Q640)</f>
        <v>0</v>
      </c>
      <c r="CE640" s="2"/>
      <c r="CF640" s="2"/>
      <c r="CG640" s="2"/>
      <c r="CH640" s="2"/>
      <c r="CI640" s="2"/>
      <c r="CJ640" s="2"/>
      <c r="CK640" s="2"/>
      <c r="CL640" s="2"/>
      <c r="CM640" s="61"/>
      <c r="CN640" s="61"/>
      <c r="CO640" s="61">
        <v>125</v>
      </c>
      <c r="CP640" s="61">
        <v>125</v>
      </c>
      <c r="CQ640" s="2">
        <f t="shared" si="1385"/>
        <v>0</v>
      </c>
      <c r="CR640" s="51">
        <f t="shared" si="1386"/>
        <v>0</v>
      </c>
      <c r="CS640" s="66">
        <f t="shared" si="1401"/>
        <v>0</v>
      </c>
      <c r="CT640" s="66">
        <f t="shared" si="1404"/>
        <v>0</v>
      </c>
      <c r="CU640" s="66">
        <f t="shared" si="1405"/>
        <v>0</v>
      </c>
      <c r="CV640" s="66">
        <f t="shared" si="1406"/>
        <v>0</v>
      </c>
      <c r="CW640" s="66">
        <f t="shared" si="1407"/>
        <v>0</v>
      </c>
      <c r="CX640" s="66">
        <f t="shared" si="1408"/>
        <v>0</v>
      </c>
      <c r="CY640" s="66">
        <f t="shared" si="1409"/>
        <v>0</v>
      </c>
      <c r="CZ640" s="66">
        <f t="shared" si="1410"/>
        <v>0</v>
      </c>
      <c r="DA640" s="66">
        <f t="shared" si="1411"/>
        <v>0</v>
      </c>
      <c r="DB640" s="66">
        <f t="shared" si="1412"/>
        <v>0</v>
      </c>
      <c r="DC640" s="66">
        <f t="shared" si="1413"/>
        <v>125</v>
      </c>
      <c r="DD640" s="66">
        <f t="shared" si="1414"/>
        <v>125</v>
      </c>
      <c r="DE640" s="67">
        <f t="shared" si="1387"/>
        <v>250</v>
      </c>
      <c r="DF640" s="67">
        <f t="shared" si="1441"/>
        <v>132.5</v>
      </c>
      <c r="DG640" s="67">
        <f t="shared" si="1442"/>
        <v>382.5</v>
      </c>
      <c r="DH640" s="53" cm="1">
        <f t="array" aca="1" ref="DH640" ca="1">DE640*CELL("contents",$Q640)</f>
        <v>31.25</v>
      </c>
      <c r="DI640" s="53" cm="1">
        <f t="array" aca="1" ref="DI640" ca="1">DF640*CELL("contents",$Q640)</f>
        <v>16.5625</v>
      </c>
      <c r="DJ640" s="61"/>
      <c r="DK640" s="61"/>
      <c r="DL640" s="61"/>
      <c r="DM640" s="61"/>
      <c r="DN640" s="61"/>
      <c r="DO640" s="2"/>
      <c r="DP640" s="2"/>
      <c r="DQ640" s="2"/>
      <c r="DR640" s="2"/>
      <c r="DS640" s="2"/>
      <c r="DT640" s="2"/>
      <c r="DU640" s="2"/>
      <c r="DV640" s="2">
        <f t="shared" si="1388"/>
        <v>0</v>
      </c>
      <c r="DW640" s="51">
        <f t="shared" si="1389"/>
        <v>0</v>
      </c>
      <c r="DX640" s="66">
        <f t="shared" si="1356"/>
        <v>0</v>
      </c>
      <c r="DY640" s="66">
        <f t="shared" si="1357"/>
        <v>0</v>
      </c>
      <c r="DZ640" s="66">
        <f t="shared" si="1358"/>
        <v>0</v>
      </c>
      <c r="EA640" s="66">
        <f t="shared" si="1359"/>
        <v>0</v>
      </c>
      <c r="EB640" s="66">
        <f t="shared" si="1360"/>
        <v>0</v>
      </c>
      <c r="EC640" s="66">
        <f t="shared" si="1361"/>
        <v>0</v>
      </c>
      <c r="ED640" s="66">
        <f t="shared" si="1362"/>
        <v>0</v>
      </c>
      <c r="EE640" s="66">
        <f t="shared" si="1363"/>
        <v>0</v>
      </c>
      <c r="EF640" s="66">
        <f t="shared" si="1364"/>
        <v>0</v>
      </c>
      <c r="EG640" s="66">
        <f t="shared" si="1365"/>
        <v>0</v>
      </c>
      <c r="EH640" s="66">
        <f t="shared" si="1366"/>
        <v>0</v>
      </c>
      <c r="EI640" s="66">
        <f t="shared" si="1367"/>
        <v>0</v>
      </c>
      <c r="EJ640" s="67">
        <f t="shared" si="1390"/>
        <v>0</v>
      </c>
      <c r="EK640" s="67">
        <f t="shared" si="1443"/>
        <v>0</v>
      </c>
      <c r="EL640" s="67">
        <f t="shared" si="1444"/>
        <v>0</v>
      </c>
      <c r="EM640" s="53" cm="1">
        <f t="array" aca="1" ref="EM640" ca="1">EJ640*CELL("contents",$Q640)</f>
        <v>0</v>
      </c>
      <c r="EN640" s="53" cm="1">
        <f t="array" aca="1" ref="EN640" ca="1">EK640*CELL("contents",$Q640)</f>
        <v>0</v>
      </c>
      <c r="EO640" s="68">
        <f t="shared" si="1402"/>
        <v>382.5</v>
      </c>
      <c r="EP640" s="2">
        <v>1</v>
      </c>
      <c r="EQ640" s="2">
        <f t="shared" ref="EQ640:ET640" si="1470">EP640*1.0215</f>
        <v>1.0215000000000001</v>
      </c>
      <c r="ER640" s="2">
        <f t="shared" si="1470"/>
        <v>1.0434622500000001</v>
      </c>
      <c r="ES640" s="2">
        <f t="shared" si="1470"/>
        <v>1.0658966883750003</v>
      </c>
      <c r="ET640" s="2">
        <f t="shared" si="1470"/>
        <v>1.0888134671750629</v>
      </c>
      <c r="EU640" s="69">
        <f t="shared" si="1369"/>
        <v>0</v>
      </c>
      <c r="EV640" s="69">
        <f t="shared" si="1450"/>
        <v>0</v>
      </c>
      <c r="EW640" s="69">
        <f t="shared" si="1370"/>
        <v>0</v>
      </c>
      <c r="EX640" s="69">
        <f t="shared" si="1371"/>
        <v>0</v>
      </c>
      <c r="EY640" s="69">
        <f t="shared" si="1392"/>
        <v>0</v>
      </c>
      <c r="EZ640" s="69">
        <f t="shared" si="1392"/>
        <v>0</v>
      </c>
      <c r="FA640" s="69">
        <f t="shared" si="1392"/>
        <v>0</v>
      </c>
      <c r="FB640" s="69">
        <f t="shared" si="1379"/>
        <v>0</v>
      </c>
      <c r="FC640" t="s">
        <v>1549</v>
      </c>
    </row>
    <row r="641" spans="1:159" ht="25.5" x14ac:dyDescent="0.25">
      <c r="A641" s="2">
        <v>1.4</v>
      </c>
      <c r="B641" s="73" t="s">
        <v>1414</v>
      </c>
      <c r="C641" s="61" t="s">
        <v>147</v>
      </c>
      <c r="D641" s="62" t="s">
        <v>1415</v>
      </c>
      <c r="E641" s="63" t="s">
        <v>1418</v>
      </c>
      <c r="F641" s="2" t="s">
        <v>966</v>
      </c>
      <c r="G641" s="61" t="s">
        <v>257</v>
      </c>
      <c r="H641" s="64" t="s">
        <v>257</v>
      </c>
      <c r="I641" s="61"/>
      <c r="J641" s="65" t="s">
        <v>261</v>
      </c>
      <c r="K641" s="75"/>
      <c r="L641" s="80">
        <v>1</v>
      </c>
      <c r="M641" s="57">
        <v>0</v>
      </c>
      <c r="N641" s="85">
        <v>0.53</v>
      </c>
      <c r="O641" s="64" t="s">
        <v>1012</v>
      </c>
      <c r="P641" s="2" t="s">
        <v>156</v>
      </c>
      <c r="Q641" s="200">
        <f>VLOOKUP(P641,Contingencies!$A$2:$D$7,4,FALSE)</f>
        <v>0.09</v>
      </c>
      <c r="R641" s="53">
        <f t="shared" ref="R641:R695" si="1471">Q641*EO641</f>
        <v>247.85999999999999</v>
      </c>
      <c r="S641" s="67">
        <f t="shared" si="1372"/>
        <v>131.36580000000001</v>
      </c>
      <c r="T641" s="61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>
        <f t="shared" si="1373"/>
        <v>0</v>
      </c>
      <c r="AH641" s="51">
        <f t="shared" si="1380"/>
        <v>0</v>
      </c>
      <c r="AI641" s="66">
        <f t="shared" si="1332"/>
        <v>0</v>
      </c>
      <c r="AJ641" s="66">
        <f t="shared" si="1333"/>
        <v>0</v>
      </c>
      <c r="AK641" s="66">
        <f t="shared" si="1334"/>
        <v>0</v>
      </c>
      <c r="AL641" s="66">
        <f t="shared" si="1335"/>
        <v>0</v>
      </c>
      <c r="AM641" s="66">
        <f t="shared" si="1336"/>
        <v>0</v>
      </c>
      <c r="AN641" s="66">
        <f t="shared" si="1337"/>
        <v>0</v>
      </c>
      <c r="AO641" s="66">
        <f t="shared" si="1338"/>
        <v>0</v>
      </c>
      <c r="AP641" s="66">
        <f t="shared" si="1339"/>
        <v>0</v>
      </c>
      <c r="AQ641" s="66">
        <f t="shared" si="1340"/>
        <v>0</v>
      </c>
      <c r="AR641" s="66">
        <f t="shared" si="1341"/>
        <v>0</v>
      </c>
      <c r="AS641" s="66">
        <f t="shared" si="1342"/>
        <v>0</v>
      </c>
      <c r="AT641" s="66">
        <f t="shared" si="1343"/>
        <v>0</v>
      </c>
      <c r="AU641" s="67">
        <f t="shared" si="1381"/>
        <v>0</v>
      </c>
      <c r="AV641" s="67">
        <f t="shared" si="1437"/>
        <v>0</v>
      </c>
      <c r="AW641" s="67">
        <f t="shared" si="1438"/>
        <v>0</v>
      </c>
      <c r="AX641" s="53" cm="1">
        <f t="array" aca="1" ref="AX641" ca="1">AU641*CELL("contents",$Q641)</f>
        <v>0</v>
      </c>
      <c r="AY641" s="53" cm="1">
        <f t="array" aca="1" ref="AY641" ca="1">AV641*CELL("contents",$Q641)</f>
        <v>0</v>
      </c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>
        <f t="shared" si="1382"/>
        <v>0</v>
      </c>
      <c r="BM641" s="51">
        <f t="shared" si="1383"/>
        <v>0</v>
      </c>
      <c r="BN641" s="66">
        <f t="shared" si="1344"/>
        <v>0</v>
      </c>
      <c r="BO641" s="66">
        <f t="shared" si="1345"/>
        <v>0</v>
      </c>
      <c r="BP641" s="66">
        <f t="shared" si="1346"/>
        <v>0</v>
      </c>
      <c r="BQ641" s="66">
        <f t="shared" si="1347"/>
        <v>0</v>
      </c>
      <c r="BR641" s="66">
        <f t="shared" si="1348"/>
        <v>0</v>
      </c>
      <c r="BS641" s="66">
        <f t="shared" si="1349"/>
        <v>0</v>
      </c>
      <c r="BT641" s="66">
        <f t="shared" si="1350"/>
        <v>0</v>
      </c>
      <c r="BU641" s="66">
        <f t="shared" si="1351"/>
        <v>0</v>
      </c>
      <c r="BV641" s="66">
        <f t="shared" si="1352"/>
        <v>0</v>
      </c>
      <c r="BW641" s="66">
        <f t="shared" si="1353"/>
        <v>0</v>
      </c>
      <c r="BX641" s="66">
        <f t="shared" si="1354"/>
        <v>0</v>
      </c>
      <c r="BY641" s="66">
        <f t="shared" si="1355"/>
        <v>0</v>
      </c>
      <c r="BZ641" s="67">
        <f t="shared" si="1384"/>
        <v>0</v>
      </c>
      <c r="CA641" s="67">
        <f t="shared" si="1439"/>
        <v>0</v>
      </c>
      <c r="CB641" s="67">
        <f t="shared" si="1440"/>
        <v>0</v>
      </c>
      <c r="CC641" s="53" cm="1">
        <f t="array" aca="1" ref="CC641" ca="1">BZ641*CELL("contents",$Q641)</f>
        <v>0</v>
      </c>
      <c r="CD641" s="53" cm="1">
        <f t="array" aca="1" ref="CD641" ca="1">CA641*CELL("contents",$Q641)</f>
        <v>0</v>
      </c>
      <c r="CE641" s="2"/>
      <c r="CF641" s="2"/>
      <c r="CG641" s="2"/>
      <c r="CH641" s="2"/>
      <c r="CI641" s="2"/>
      <c r="CJ641" s="2"/>
      <c r="CK641" s="2"/>
      <c r="CL641" s="2"/>
      <c r="CM641" s="61"/>
      <c r="CN641" s="61"/>
      <c r="CO641" s="61"/>
      <c r="CP641" s="61"/>
      <c r="CQ641" s="2">
        <f t="shared" si="1385"/>
        <v>0</v>
      </c>
      <c r="CR641" s="51">
        <f t="shared" si="1386"/>
        <v>0</v>
      </c>
      <c r="CS641" s="66">
        <f t="shared" si="1401"/>
        <v>0</v>
      </c>
      <c r="CT641" s="66">
        <f t="shared" si="1404"/>
        <v>0</v>
      </c>
      <c r="CU641" s="66">
        <f t="shared" si="1405"/>
        <v>0</v>
      </c>
      <c r="CV641" s="66">
        <f t="shared" si="1406"/>
        <v>0</v>
      </c>
      <c r="CW641" s="66">
        <f t="shared" si="1407"/>
        <v>0</v>
      </c>
      <c r="CX641" s="66">
        <f t="shared" si="1408"/>
        <v>0</v>
      </c>
      <c r="CY641" s="66">
        <f t="shared" si="1409"/>
        <v>0</v>
      </c>
      <c r="CZ641" s="66">
        <f t="shared" si="1410"/>
        <v>0</v>
      </c>
      <c r="DA641" s="66">
        <f t="shared" si="1411"/>
        <v>0</v>
      </c>
      <c r="DB641" s="66">
        <f t="shared" si="1412"/>
        <v>0</v>
      </c>
      <c r="DC641" s="66">
        <f t="shared" si="1413"/>
        <v>0</v>
      </c>
      <c r="DD641" s="66">
        <f t="shared" si="1414"/>
        <v>0</v>
      </c>
      <c r="DE641" s="67">
        <f t="shared" si="1387"/>
        <v>0</v>
      </c>
      <c r="DF641" s="67">
        <f t="shared" si="1441"/>
        <v>0</v>
      </c>
      <c r="DG641" s="67">
        <f t="shared" si="1442"/>
        <v>0</v>
      </c>
      <c r="DH641" s="53" cm="1">
        <f t="array" aca="1" ref="DH641" ca="1">DE641*CELL("contents",$Q641)</f>
        <v>0</v>
      </c>
      <c r="DI641" s="53" cm="1">
        <f t="array" aca="1" ref="DI641" ca="1">DF641*CELL("contents",$Q641)</f>
        <v>0</v>
      </c>
      <c r="DJ641" s="61"/>
      <c r="DK641" s="61">
        <v>1080</v>
      </c>
      <c r="DL641" s="61"/>
      <c r="DM641" s="61"/>
      <c r="DN641" s="61">
        <v>720</v>
      </c>
      <c r="DO641" s="2"/>
      <c r="DP641" s="2"/>
      <c r="DQ641" s="2"/>
      <c r="DR641" s="2"/>
      <c r="DS641" s="2"/>
      <c r="DT641" s="2"/>
      <c r="DU641" s="2"/>
      <c r="DV641" s="2">
        <f t="shared" si="1388"/>
        <v>0</v>
      </c>
      <c r="DW641" s="51">
        <f t="shared" si="1389"/>
        <v>0</v>
      </c>
      <c r="DX641" s="66">
        <f t="shared" si="1356"/>
        <v>0</v>
      </c>
      <c r="DY641" s="66">
        <f t="shared" si="1357"/>
        <v>1080</v>
      </c>
      <c r="DZ641" s="66">
        <f t="shared" si="1358"/>
        <v>0</v>
      </c>
      <c r="EA641" s="66">
        <f t="shared" si="1359"/>
        <v>0</v>
      </c>
      <c r="EB641" s="66">
        <f t="shared" si="1360"/>
        <v>720</v>
      </c>
      <c r="EC641" s="66">
        <f t="shared" si="1361"/>
        <v>0</v>
      </c>
      <c r="ED641" s="66">
        <f t="shared" si="1362"/>
        <v>0</v>
      </c>
      <c r="EE641" s="66">
        <f t="shared" si="1363"/>
        <v>0</v>
      </c>
      <c r="EF641" s="66">
        <f t="shared" si="1364"/>
        <v>0</v>
      </c>
      <c r="EG641" s="66">
        <f t="shared" si="1365"/>
        <v>0</v>
      </c>
      <c r="EH641" s="66">
        <f t="shared" si="1366"/>
        <v>0</v>
      </c>
      <c r="EI641" s="66">
        <f t="shared" si="1367"/>
        <v>0</v>
      </c>
      <c r="EJ641" s="67">
        <f t="shared" si="1390"/>
        <v>1800</v>
      </c>
      <c r="EK641" s="67">
        <f t="shared" si="1443"/>
        <v>954</v>
      </c>
      <c r="EL641" s="67">
        <f t="shared" si="1444"/>
        <v>2754</v>
      </c>
      <c r="EM641" s="53" cm="1">
        <f t="array" aca="1" ref="EM641" ca="1">EJ641*CELL("contents",$Q641)</f>
        <v>162</v>
      </c>
      <c r="EN641" s="53" cm="1">
        <f t="array" aca="1" ref="EN641" ca="1">EK641*CELL("contents",$Q641)</f>
        <v>85.86</v>
      </c>
      <c r="EO641" s="68">
        <f t="shared" si="1402"/>
        <v>2754</v>
      </c>
      <c r="EP641" s="2">
        <v>1</v>
      </c>
      <c r="EQ641" s="2">
        <f t="shared" ref="EQ641:ET641" si="1472">EP641*1.0215</f>
        <v>1.0215000000000001</v>
      </c>
      <c r="ER641" s="2">
        <f t="shared" si="1472"/>
        <v>1.0434622500000001</v>
      </c>
      <c r="ES641" s="2">
        <f t="shared" si="1472"/>
        <v>1.0658966883750003</v>
      </c>
      <c r="ET641" s="2">
        <f t="shared" si="1472"/>
        <v>1.0888134671750629</v>
      </c>
      <c r="EU641" s="69">
        <f t="shared" si="1369"/>
        <v>0</v>
      </c>
      <c r="EV641" s="69">
        <f t="shared" si="1450"/>
        <v>0</v>
      </c>
      <c r="EW641" s="69">
        <f t="shared" si="1370"/>
        <v>0</v>
      </c>
      <c r="EX641" s="69">
        <f t="shared" si="1371"/>
        <v>0</v>
      </c>
      <c r="EY641" s="69">
        <f t="shared" si="1392"/>
        <v>0</v>
      </c>
      <c r="EZ641" s="69">
        <f t="shared" si="1392"/>
        <v>0</v>
      </c>
      <c r="FA641" s="69">
        <f t="shared" si="1392"/>
        <v>0</v>
      </c>
      <c r="FB641" s="69">
        <f t="shared" si="1379"/>
        <v>0</v>
      </c>
      <c r="FC641" t="s">
        <v>1549</v>
      </c>
    </row>
    <row r="642" spans="1:159" ht="25.5" x14ac:dyDescent="0.25">
      <c r="A642" s="2">
        <v>1.4</v>
      </c>
      <c r="B642" s="73" t="s">
        <v>1414</v>
      </c>
      <c r="C642" s="61" t="s">
        <v>1208</v>
      </c>
      <c r="D642" s="62" t="s">
        <v>1415</v>
      </c>
      <c r="E642" s="63" t="s">
        <v>1419</v>
      </c>
      <c r="F642" s="2"/>
      <c r="G642" s="61" t="s">
        <v>267</v>
      </c>
      <c r="H642" s="64" t="s">
        <v>267</v>
      </c>
      <c r="I642" s="61"/>
      <c r="J642" s="65" t="s">
        <v>268</v>
      </c>
      <c r="K642" s="75"/>
      <c r="L642" s="80">
        <v>1</v>
      </c>
      <c r="M642" s="57">
        <v>0</v>
      </c>
      <c r="N642" s="85">
        <v>0.55000000000000004</v>
      </c>
      <c r="O642" s="64" t="s">
        <v>1012</v>
      </c>
      <c r="P642" s="2" t="s">
        <v>173</v>
      </c>
      <c r="Q642" s="200">
        <f>VLOOKUP(P642,Contingencies!$A$2:$D$7,4,FALSE)</f>
        <v>0.125</v>
      </c>
      <c r="R642" s="53">
        <f t="shared" si="1471"/>
        <v>135.625</v>
      </c>
      <c r="S642" s="67">
        <f t="shared" si="1372"/>
        <v>74.59375</v>
      </c>
      <c r="T642" s="61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>
        <f t="shared" si="1373"/>
        <v>0</v>
      </c>
      <c r="AH642" s="51">
        <f t="shared" si="1380"/>
        <v>0</v>
      </c>
      <c r="AI642" s="66">
        <f t="shared" ref="AI642:AI696" si="1473">IF($G642="Labor Hours",U642*$K642*(1+$M642)*$EQ642,U642)</f>
        <v>0</v>
      </c>
      <c r="AJ642" s="66">
        <f t="shared" ref="AJ642:AJ696" si="1474">IF($G642="Labor Hours",V642*$K642*(1+$M642)*$EQ642,V642)</f>
        <v>0</v>
      </c>
      <c r="AK642" s="66">
        <f t="shared" ref="AK642:AK696" si="1475">IF($G642="Labor Hours",W642*$K642*(1+$M642)*$EQ642,W642)</f>
        <v>0</v>
      </c>
      <c r="AL642" s="66">
        <f t="shared" ref="AL642:AL696" si="1476">IF($G642="Labor Hours",X642*$K642*(1+$M642)*$EQ642,X642)</f>
        <v>0</v>
      </c>
      <c r="AM642" s="66">
        <f t="shared" ref="AM642:AM696" si="1477">IF($G642="Labor Hours",Y642*$K642*(1+$M642)*$EQ642,Y642)</f>
        <v>0</v>
      </c>
      <c r="AN642" s="66">
        <f t="shared" ref="AN642:AN696" si="1478">IF($G642="Labor Hours",Z642*$K642*(1+$M642)*$EQ642,Z642)</f>
        <v>0</v>
      </c>
      <c r="AO642" s="66">
        <f t="shared" ref="AO642:AO696" si="1479">IF($G642="Labor Hours",AA642*$K642*(1+$M642)*$EQ642,AA642)</f>
        <v>0</v>
      </c>
      <c r="AP642" s="66">
        <f t="shared" ref="AP642:AP696" si="1480">IF($G642="Labor Hours",AB642*$K642*(1+$M642)*$EQ642,AB642)</f>
        <v>0</v>
      </c>
      <c r="AQ642" s="66">
        <f t="shared" ref="AQ642:AQ696" si="1481">IF($G642="Labor Hours",AC642*$K642*(1+$M642)*$EQ642,AC642)</f>
        <v>0</v>
      </c>
      <c r="AR642" s="66">
        <f t="shared" ref="AR642:AR696" si="1482">IF($G642="Labor Hours",AD642*$K642*(1+$M642)*$EQ642,AD642)</f>
        <v>0</v>
      </c>
      <c r="AS642" s="66">
        <f t="shared" ref="AS642:AS696" si="1483">IF($G642="Labor Hours",AE642*$K642*(1+$M642)*$EQ642,AE642)</f>
        <v>0</v>
      </c>
      <c r="AT642" s="66">
        <f t="shared" ref="AT642:AT696" si="1484">IF($G642="Labor Hours",AF642*$K642*(1+$M642)*$EQ642,AF642)</f>
        <v>0</v>
      </c>
      <c r="AU642" s="67">
        <f t="shared" si="1381"/>
        <v>0</v>
      </c>
      <c r="AV642" s="67">
        <f t="shared" si="1437"/>
        <v>0</v>
      </c>
      <c r="AW642" s="67">
        <f t="shared" si="1438"/>
        <v>0</v>
      </c>
      <c r="AX642" s="53" cm="1">
        <f t="array" aca="1" ref="AX642" ca="1">AU642*CELL("contents",$Q642)</f>
        <v>0</v>
      </c>
      <c r="AY642" s="53" cm="1">
        <f t="array" aca="1" ref="AY642" ca="1">AV642*CELL("contents",$Q642)</f>
        <v>0</v>
      </c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>
        <f t="shared" si="1382"/>
        <v>0</v>
      </c>
      <c r="BM642" s="51">
        <f t="shared" si="1383"/>
        <v>0</v>
      </c>
      <c r="BN642" s="66">
        <f t="shared" ref="BN642:BN696" si="1485">IF($G642="Labor Hours",AZ642*$K642*(1+$M642)*$ER642,AZ642)</f>
        <v>0</v>
      </c>
      <c r="BO642" s="66">
        <f t="shared" ref="BO642:BO696" si="1486">IF($G642="Labor Hours",BA642*$K642*(1+$M642)*$ER642,BA642)</f>
        <v>0</v>
      </c>
      <c r="BP642" s="66">
        <f t="shared" ref="BP642:BP696" si="1487">IF($G642="Labor Hours",BB642*$K642*(1+$M642)*$ER642,BB642)</f>
        <v>0</v>
      </c>
      <c r="BQ642" s="66">
        <f t="shared" ref="BQ642:BQ696" si="1488">IF($G642="Labor Hours",BC642*$K642*(1+$M642)*$ER642,BC642)</f>
        <v>0</v>
      </c>
      <c r="BR642" s="66">
        <f t="shared" ref="BR642:BR696" si="1489">IF($G642="Labor Hours",BD642*$K642*(1+$M642)*$ER642,BD642)</f>
        <v>0</v>
      </c>
      <c r="BS642" s="66">
        <f t="shared" ref="BS642:BS696" si="1490">IF($G642="Labor Hours",BE642*$K642*(1+$M642)*$ER642,BE642)</f>
        <v>0</v>
      </c>
      <c r="BT642" s="66">
        <f t="shared" ref="BT642:BT696" si="1491">IF($G642="Labor Hours",BF642*$K642*(1+$M642)*$ER642,BF642)</f>
        <v>0</v>
      </c>
      <c r="BU642" s="66">
        <f t="shared" ref="BU642:BU696" si="1492">IF($G642="Labor Hours",BG642*$K642*(1+$M642)*$ER642,BG642)</f>
        <v>0</v>
      </c>
      <c r="BV642" s="66">
        <f t="shared" ref="BV642:BV696" si="1493">IF($G642="Labor Hours",BH642*$K642*(1+$M642)*$ER642,BH642)</f>
        <v>0</v>
      </c>
      <c r="BW642" s="66">
        <f t="shared" ref="BW642:BW696" si="1494">IF($G642="Labor Hours",BI642*$K642*(1+$M642)*$ER642,BI642)</f>
        <v>0</v>
      </c>
      <c r="BX642" s="66">
        <f t="shared" ref="BX642:BX696" si="1495">IF($G642="Labor Hours",BJ642*$K642*(1+$M642)*$ER642,BJ642)</f>
        <v>0</v>
      </c>
      <c r="BY642" s="66">
        <f t="shared" ref="BY642:BY696" si="1496">IF($G642="Labor Hours",BK642*$K642*(1+$M642)*$ER642,BK642)</f>
        <v>0</v>
      </c>
      <c r="BZ642" s="67">
        <f t="shared" si="1384"/>
        <v>0</v>
      </c>
      <c r="CA642" s="67">
        <f t="shared" si="1439"/>
        <v>0</v>
      </c>
      <c r="CB642" s="67">
        <f t="shared" si="1440"/>
        <v>0</v>
      </c>
      <c r="CC642" s="53" cm="1">
        <f t="array" aca="1" ref="CC642" ca="1">BZ642*CELL("contents",$Q642)</f>
        <v>0</v>
      </c>
      <c r="CD642" s="53" cm="1">
        <f t="array" aca="1" ref="CD642" ca="1">CA642*CELL("contents",$Q642)</f>
        <v>0</v>
      </c>
      <c r="CE642" s="2"/>
      <c r="CF642" s="2"/>
      <c r="CG642" s="2"/>
      <c r="CH642" s="2"/>
      <c r="CI642" s="2"/>
      <c r="CJ642" s="2"/>
      <c r="CK642" s="2"/>
      <c r="CL642" s="2"/>
      <c r="CM642" s="61">
        <v>350</v>
      </c>
      <c r="CN642" s="61">
        <v>350</v>
      </c>
      <c r="CO642" s="61"/>
      <c r="CP642" s="61"/>
      <c r="CQ642" s="2">
        <f t="shared" si="1385"/>
        <v>0</v>
      </c>
      <c r="CR642" s="51">
        <f t="shared" si="1386"/>
        <v>0</v>
      </c>
      <c r="CS642" s="66">
        <f t="shared" si="1401"/>
        <v>0</v>
      </c>
      <c r="CT642" s="66">
        <f t="shared" si="1404"/>
        <v>0</v>
      </c>
      <c r="CU642" s="66">
        <f t="shared" si="1405"/>
        <v>0</v>
      </c>
      <c r="CV642" s="66">
        <f t="shared" si="1406"/>
        <v>0</v>
      </c>
      <c r="CW642" s="66">
        <f t="shared" si="1407"/>
        <v>0</v>
      </c>
      <c r="CX642" s="66">
        <f t="shared" si="1408"/>
        <v>0</v>
      </c>
      <c r="CY642" s="66">
        <f t="shared" si="1409"/>
        <v>0</v>
      </c>
      <c r="CZ642" s="66">
        <f t="shared" si="1410"/>
        <v>0</v>
      </c>
      <c r="DA642" s="66">
        <f t="shared" si="1411"/>
        <v>350</v>
      </c>
      <c r="DB642" s="66">
        <f t="shared" si="1412"/>
        <v>350</v>
      </c>
      <c r="DC642" s="66">
        <f t="shared" si="1413"/>
        <v>0</v>
      </c>
      <c r="DD642" s="66">
        <f t="shared" si="1414"/>
        <v>0</v>
      </c>
      <c r="DE642" s="67">
        <f t="shared" si="1387"/>
        <v>700</v>
      </c>
      <c r="DF642" s="67">
        <f t="shared" si="1441"/>
        <v>385.00000000000006</v>
      </c>
      <c r="DG642" s="67">
        <f t="shared" si="1442"/>
        <v>1085</v>
      </c>
      <c r="DH642" s="53" cm="1">
        <f t="array" aca="1" ref="DH642" ca="1">DE642*CELL("contents",$Q642)</f>
        <v>87.5</v>
      </c>
      <c r="DI642" s="53" cm="1">
        <f t="array" aca="1" ref="DI642" ca="1">DF642*CELL("contents",$Q642)</f>
        <v>48.125000000000007</v>
      </c>
      <c r="DJ642" s="61"/>
      <c r="DK642" s="61"/>
      <c r="DL642" s="61"/>
      <c r="DM642" s="61"/>
      <c r="DN642" s="61"/>
      <c r="DO642" s="2"/>
      <c r="DP642" s="2"/>
      <c r="DQ642" s="2"/>
      <c r="DR642" s="2"/>
      <c r="DS642" s="2"/>
      <c r="DT642" s="2"/>
      <c r="DU642" s="2"/>
      <c r="DV642" s="2">
        <f t="shared" si="1388"/>
        <v>0</v>
      </c>
      <c r="DW642" s="51">
        <f t="shared" si="1389"/>
        <v>0</v>
      </c>
      <c r="DX642" s="66">
        <f t="shared" ref="DX642:DX696" si="1497">IF($G642="Labor Hours",DJ642*$K642*(1+$M642)*$ET642,DJ642)</f>
        <v>0</v>
      </c>
      <c r="DY642" s="66">
        <f t="shared" ref="DY642:DY696" si="1498">IF($G642="Labor Hours",DK642*$K642*(1+$M642)*$ET642,DK642)</f>
        <v>0</v>
      </c>
      <c r="DZ642" s="66">
        <f t="shared" ref="DZ642:DZ696" si="1499">IF($G642="Labor Hours",DL642*$K642*(1+$M642)*$ET642,DL642)</f>
        <v>0</v>
      </c>
      <c r="EA642" s="66">
        <f t="shared" ref="EA642:EA696" si="1500">IF($G642="Labor Hours",DM642*$K642*(1+$M642)*$ET642,DM642)</f>
        <v>0</v>
      </c>
      <c r="EB642" s="66">
        <f t="shared" ref="EB642:EB696" si="1501">IF($G642="Labor Hours",DN642*$K642*(1+$M642)*$ET642,DN642)</f>
        <v>0</v>
      </c>
      <c r="EC642" s="66">
        <f t="shared" ref="EC642:EC696" si="1502">IF($G642="Labor Hours",DO642*$K642*(1+$M642)*$ET642,DO642)</f>
        <v>0</v>
      </c>
      <c r="ED642" s="66">
        <f t="shared" ref="ED642:ED696" si="1503">IF($G642="Labor Hours",DP642*$K642*(1+$M642)*$ET642,DP642)</f>
        <v>0</v>
      </c>
      <c r="EE642" s="66">
        <f t="shared" ref="EE642:EE696" si="1504">IF($G642="Labor Hours",DQ642*$K642*(1+$M642)*$ET642,DQ642)</f>
        <v>0</v>
      </c>
      <c r="EF642" s="66">
        <f t="shared" ref="EF642:EF696" si="1505">IF($G642="Labor Hours",DR642*$K642*(1+$M642)*$ET642,DR642)</f>
        <v>0</v>
      </c>
      <c r="EG642" s="66">
        <f t="shared" ref="EG642:EG696" si="1506">IF($G642="Labor Hours",DS642*$K642*(1+$M642)*$ET642,DS642)</f>
        <v>0</v>
      </c>
      <c r="EH642" s="66">
        <f t="shared" ref="EH642:EH696" si="1507">IF($G642="Labor Hours",DT642*$K642*(1+$M642)*$ET642,DT642)</f>
        <v>0</v>
      </c>
      <c r="EI642" s="66">
        <f t="shared" ref="EI642:EI696" si="1508">IF($G642="Labor Hours",DU642*$K642*(1+$M642)*$ET642,DU642)</f>
        <v>0</v>
      </c>
      <c r="EJ642" s="67">
        <f t="shared" si="1390"/>
        <v>0</v>
      </c>
      <c r="EK642" s="67">
        <f t="shared" si="1443"/>
        <v>0</v>
      </c>
      <c r="EL642" s="67">
        <f t="shared" si="1444"/>
        <v>0</v>
      </c>
      <c r="EM642" s="53" cm="1">
        <f t="array" aca="1" ref="EM642" ca="1">EJ642*CELL("contents",$Q642)</f>
        <v>0</v>
      </c>
      <c r="EN642" s="53" cm="1">
        <f t="array" aca="1" ref="EN642" ca="1">EK642*CELL("contents",$Q642)</f>
        <v>0</v>
      </c>
      <c r="EO642" s="68">
        <f t="shared" si="1402"/>
        <v>1085</v>
      </c>
      <c r="EP642" s="2">
        <v>1</v>
      </c>
      <c r="EQ642" s="2">
        <f t="shared" ref="EQ642:ET642" si="1509">EP642*1.0215</f>
        <v>1.0215000000000001</v>
      </c>
      <c r="ER642" s="2">
        <f t="shared" si="1509"/>
        <v>1.0434622500000001</v>
      </c>
      <c r="ES642" s="2">
        <f t="shared" si="1509"/>
        <v>1.0658966883750003</v>
      </c>
      <c r="ET642" s="2">
        <f t="shared" si="1509"/>
        <v>1.0888134671750629</v>
      </c>
      <c r="EU642" s="69">
        <f t="shared" ref="EU642:EU696" si="1510">IF($G642="Labor Hours",$K642*$AG642*EQ642,0)</f>
        <v>0</v>
      </c>
      <c r="EV642" s="69">
        <f t="shared" si="1450"/>
        <v>0</v>
      </c>
      <c r="EW642" s="69">
        <f t="shared" ref="EW642:EW696" si="1511">IF($G642="Labor Hours",$K642*$CQ642*ES642,0)</f>
        <v>0</v>
      </c>
      <c r="EX642" s="69">
        <f t="shared" ref="EX642:EX696" si="1512">IF($G642="Labor Hours",$K642*$DV642*ET642,0)</f>
        <v>0</v>
      </c>
      <c r="EY642" s="69">
        <f t="shared" si="1392"/>
        <v>0</v>
      </c>
      <c r="EZ642" s="69">
        <f t="shared" si="1392"/>
        <v>0</v>
      </c>
      <c r="FA642" s="69">
        <f t="shared" si="1392"/>
        <v>0</v>
      </c>
      <c r="FB642" s="69">
        <f t="shared" si="1379"/>
        <v>0</v>
      </c>
      <c r="FC642" t="s">
        <v>1549</v>
      </c>
    </row>
    <row r="643" spans="1:159" ht="25.5" x14ac:dyDescent="0.25">
      <c r="A643" s="2">
        <v>1.4</v>
      </c>
      <c r="B643" s="73" t="s">
        <v>1414</v>
      </c>
      <c r="C643" s="61" t="s">
        <v>1208</v>
      </c>
      <c r="D643" s="62" t="s">
        <v>1415</v>
      </c>
      <c r="E643" s="63" t="s">
        <v>1420</v>
      </c>
      <c r="F643" s="2"/>
      <c r="G643" s="61" t="s">
        <v>267</v>
      </c>
      <c r="H643" s="64" t="s">
        <v>267</v>
      </c>
      <c r="I643" s="61"/>
      <c r="J643" s="65" t="s">
        <v>268</v>
      </c>
      <c r="K643" s="75"/>
      <c r="L643" s="80">
        <v>1</v>
      </c>
      <c r="M643" s="57">
        <v>0</v>
      </c>
      <c r="N643" s="85">
        <v>0.55000000000000004</v>
      </c>
      <c r="O643" s="64" t="s">
        <v>1012</v>
      </c>
      <c r="P643" s="2" t="s">
        <v>173</v>
      </c>
      <c r="Q643" s="200">
        <f>VLOOKUP(P643,Contingencies!$A$2:$D$7,4,FALSE)</f>
        <v>0.125</v>
      </c>
      <c r="R643" s="53">
        <f t="shared" si="1471"/>
        <v>48.4375</v>
      </c>
      <c r="S643" s="67">
        <f t="shared" ref="S643:S696" si="1513">IF($H643="CapEx",0,R643*N643)</f>
        <v>26.640625000000004</v>
      </c>
      <c r="T643" s="61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>
        <f t="shared" ref="AG643:AG696" si="1514">IF(G643="Labor Hours",SUM(U643:AF643),0)</f>
        <v>0</v>
      </c>
      <c r="AH643" s="51">
        <f t="shared" si="1380"/>
        <v>0</v>
      </c>
      <c r="AI643" s="66">
        <f t="shared" si="1473"/>
        <v>0</v>
      </c>
      <c r="AJ643" s="66">
        <f t="shared" si="1474"/>
        <v>0</v>
      </c>
      <c r="AK643" s="66">
        <f t="shared" si="1475"/>
        <v>0</v>
      </c>
      <c r="AL643" s="66">
        <f t="shared" si="1476"/>
        <v>0</v>
      </c>
      <c r="AM643" s="66">
        <f t="shared" si="1477"/>
        <v>0</v>
      </c>
      <c r="AN643" s="66">
        <f t="shared" si="1478"/>
        <v>0</v>
      </c>
      <c r="AO643" s="66">
        <f t="shared" si="1479"/>
        <v>0</v>
      </c>
      <c r="AP643" s="66">
        <f t="shared" si="1480"/>
        <v>0</v>
      </c>
      <c r="AQ643" s="66">
        <f t="shared" si="1481"/>
        <v>0</v>
      </c>
      <c r="AR643" s="66">
        <f t="shared" si="1482"/>
        <v>0</v>
      </c>
      <c r="AS643" s="66">
        <f t="shared" si="1483"/>
        <v>0</v>
      </c>
      <c r="AT643" s="66">
        <f t="shared" si="1484"/>
        <v>0</v>
      </c>
      <c r="AU643" s="67">
        <f t="shared" si="1381"/>
        <v>0</v>
      </c>
      <c r="AV643" s="67">
        <f t="shared" si="1437"/>
        <v>0</v>
      </c>
      <c r="AW643" s="67">
        <f t="shared" si="1438"/>
        <v>0</v>
      </c>
      <c r="AX643" s="53" cm="1">
        <f t="array" aca="1" ref="AX643" ca="1">AU643*CELL("contents",$Q643)</f>
        <v>0</v>
      </c>
      <c r="AY643" s="53" cm="1">
        <f t="array" aca="1" ref="AY643" ca="1">AV643*CELL("contents",$Q643)</f>
        <v>0</v>
      </c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>
        <f t="shared" si="1382"/>
        <v>0</v>
      </c>
      <c r="BM643" s="51">
        <f t="shared" si="1383"/>
        <v>0</v>
      </c>
      <c r="BN643" s="66">
        <f t="shared" si="1485"/>
        <v>0</v>
      </c>
      <c r="BO643" s="66">
        <f t="shared" si="1486"/>
        <v>0</v>
      </c>
      <c r="BP643" s="66">
        <f t="shared" si="1487"/>
        <v>0</v>
      </c>
      <c r="BQ643" s="66">
        <f t="shared" si="1488"/>
        <v>0</v>
      </c>
      <c r="BR643" s="66">
        <f t="shared" si="1489"/>
        <v>0</v>
      </c>
      <c r="BS643" s="66">
        <f t="shared" si="1490"/>
        <v>0</v>
      </c>
      <c r="BT643" s="66">
        <f t="shared" si="1491"/>
        <v>0</v>
      </c>
      <c r="BU643" s="66">
        <f t="shared" si="1492"/>
        <v>0</v>
      </c>
      <c r="BV643" s="66">
        <f t="shared" si="1493"/>
        <v>0</v>
      </c>
      <c r="BW643" s="66">
        <f t="shared" si="1494"/>
        <v>0</v>
      </c>
      <c r="BX643" s="66">
        <f t="shared" si="1495"/>
        <v>0</v>
      </c>
      <c r="BY643" s="66">
        <f t="shared" si="1496"/>
        <v>0</v>
      </c>
      <c r="BZ643" s="67">
        <f t="shared" si="1384"/>
        <v>0</v>
      </c>
      <c r="CA643" s="67">
        <f t="shared" si="1439"/>
        <v>0</v>
      </c>
      <c r="CB643" s="67">
        <f t="shared" si="1440"/>
        <v>0</v>
      </c>
      <c r="CC643" s="53" cm="1">
        <f t="array" aca="1" ref="CC643" ca="1">BZ643*CELL("contents",$Q643)</f>
        <v>0</v>
      </c>
      <c r="CD643" s="53" cm="1">
        <f t="array" aca="1" ref="CD643" ca="1">CA643*CELL("contents",$Q643)</f>
        <v>0</v>
      </c>
      <c r="CE643" s="2"/>
      <c r="CF643" s="2"/>
      <c r="CG643" s="2"/>
      <c r="CH643" s="2"/>
      <c r="CI643" s="2"/>
      <c r="CJ643" s="2"/>
      <c r="CK643" s="2"/>
      <c r="CL643" s="2"/>
      <c r="CM643" s="61"/>
      <c r="CN643" s="61"/>
      <c r="CO643" s="61">
        <v>125</v>
      </c>
      <c r="CP643" s="61">
        <v>125</v>
      </c>
      <c r="CQ643" s="2">
        <f t="shared" si="1385"/>
        <v>0</v>
      </c>
      <c r="CR643" s="51">
        <f t="shared" si="1386"/>
        <v>0</v>
      </c>
      <c r="CS643" s="66">
        <f t="shared" si="1401"/>
        <v>0</v>
      </c>
      <c r="CT643" s="66">
        <f t="shared" si="1404"/>
        <v>0</v>
      </c>
      <c r="CU643" s="66">
        <f t="shared" si="1405"/>
        <v>0</v>
      </c>
      <c r="CV643" s="66">
        <f t="shared" si="1406"/>
        <v>0</v>
      </c>
      <c r="CW643" s="66">
        <f t="shared" si="1407"/>
        <v>0</v>
      </c>
      <c r="CX643" s="66">
        <f t="shared" si="1408"/>
        <v>0</v>
      </c>
      <c r="CY643" s="66">
        <f t="shared" si="1409"/>
        <v>0</v>
      </c>
      <c r="CZ643" s="66">
        <f t="shared" si="1410"/>
        <v>0</v>
      </c>
      <c r="DA643" s="66">
        <f t="shared" si="1411"/>
        <v>0</v>
      </c>
      <c r="DB643" s="66">
        <f t="shared" si="1412"/>
        <v>0</v>
      </c>
      <c r="DC643" s="66">
        <f t="shared" si="1413"/>
        <v>125</v>
      </c>
      <c r="DD643" s="66">
        <f t="shared" si="1414"/>
        <v>125</v>
      </c>
      <c r="DE643" s="67">
        <f t="shared" si="1387"/>
        <v>250</v>
      </c>
      <c r="DF643" s="67">
        <f t="shared" si="1441"/>
        <v>137.5</v>
      </c>
      <c r="DG643" s="67">
        <f t="shared" si="1442"/>
        <v>387.5</v>
      </c>
      <c r="DH643" s="53" cm="1">
        <f t="array" aca="1" ref="DH643" ca="1">DE643*CELL("contents",$Q643)</f>
        <v>31.25</v>
      </c>
      <c r="DI643" s="53" cm="1">
        <f t="array" aca="1" ref="DI643" ca="1">DF643*CELL("contents",$Q643)</f>
        <v>17.1875</v>
      </c>
      <c r="DJ643" s="61"/>
      <c r="DK643" s="61"/>
      <c r="DL643" s="61"/>
      <c r="DM643" s="61"/>
      <c r="DN643" s="61"/>
      <c r="DO643" s="2"/>
      <c r="DP643" s="2"/>
      <c r="DQ643" s="2"/>
      <c r="DR643" s="2"/>
      <c r="DS643" s="2"/>
      <c r="DT643" s="2"/>
      <c r="DU643" s="2"/>
      <c r="DV643" s="2">
        <f t="shared" si="1388"/>
        <v>0</v>
      </c>
      <c r="DW643" s="51">
        <f t="shared" si="1389"/>
        <v>0</v>
      </c>
      <c r="DX643" s="66">
        <f t="shared" si="1497"/>
        <v>0</v>
      </c>
      <c r="DY643" s="66">
        <f t="shared" si="1498"/>
        <v>0</v>
      </c>
      <c r="DZ643" s="66">
        <f t="shared" si="1499"/>
        <v>0</v>
      </c>
      <c r="EA643" s="66">
        <f t="shared" si="1500"/>
        <v>0</v>
      </c>
      <c r="EB643" s="66">
        <f t="shared" si="1501"/>
        <v>0</v>
      </c>
      <c r="EC643" s="66">
        <f t="shared" si="1502"/>
        <v>0</v>
      </c>
      <c r="ED643" s="66">
        <f t="shared" si="1503"/>
        <v>0</v>
      </c>
      <c r="EE643" s="66">
        <f t="shared" si="1504"/>
        <v>0</v>
      </c>
      <c r="EF643" s="66">
        <f t="shared" si="1505"/>
        <v>0</v>
      </c>
      <c r="EG643" s="66">
        <f t="shared" si="1506"/>
        <v>0</v>
      </c>
      <c r="EH643" s="66">
        <f t="shared" si="1507"/>
        <v>0</v>
      </c>
      <c r="EI643" s="66">
        <f t="shared" si="1508"/>
        <v>0</v>
      </c>
      <c r="EJ643" s="67">
        <f t="shared" si="1390"/>
        <v>0</v>
      </c>
      <c r="EK643" s="67">
        <f t="shared" si="1443"/>
        <v>0</v>
      </c>
      <c r="EL643" s="67">
        <f t="shared" si="1444"/>
        <v>0</v>
      </c>
      <c r="EM643" s="53" cm="1">
        <f t="array" aca="1" ref="EM643" ca="1">EJ643*CELL("contents",$Q643)</f>
        <v>0</v>
      </c>
      <c r="EN643" s="53" cm="1">
        <f t="array" aca="1" ref="EN643" ca="1">EK643*CELL("contents",$Q643)</f>
        <v>0</v>
      </c>
      <c r="EO643" s="68">
        <f t="shared" si="1402"/>
        <v>387.5</v>
      </c>
      <c r="EP643" s="2">
        <v>1</v>
      </c>
      <c r="EQ643" s="2">
        <f t="shared" ref="EQ643:ET643" si="1515">EP643*1.0215</f>
        <v>1.0215000000000001</v>
      </c>
      <c r="ER643" s="2">
        <f t="shared" si="1515"/>
        <v>1.0434622500000001</v>
      </c>
      <c r="ES643" s="2">
        <f t="shared" si="1515"/>
        <v>1.0658966883750003</v>
      </c>
      <c r="ET643" s="2">
        <f t="shared" si="1515"/>
        <v>1.0888134671750629</v>
      </c>
      <c r="EU643" s="69">
        <f t="shared" si="1510"/>
        <v>0</v>
      </c>
      <c r="EV643" s="69">
        <f t="shared" si="1450"/>
        <v>0</v>
      </c>
      <c r="EW643" s="69">
        <f t="shared" si="1511"/>
        <v>0</v>
      </c>
      <c r="EX643" s="69">
        <f t="shared" si="1512"/>
        <v>0</v>
      </c>
      <c r="EY643" s="69">
        <f t="shared" si="1392"/>
        <v>0</v>
      </c>
      <c r="EZ643" s="69">
        <f t="shared" si="1392"/>
        <v>0</v>
      </c>
      <c r="FA643" s="69">
        <f t="shared" si="1392"/>
        <v>0</v>
      </c>
      <c r="FB643" s="69">
        <f t="shared" si="1379"/>
        <v>0</v>
      </c>
      <c r="FC643" t="s">
        <v>1549</v>
      </c>
    </row>
    <row r="644" spans="1:159" ht="25.5" x14ac:dyDescent="0.25">
      <c r="A644" s="2">
        <v>1.4</v>
      </c>
      <c r="B644" s="73" t="s">
        <v>1414</v>
      </c>
      <c r="C644" s="61" t="s">
        <v>1208</v>
      </c>
      <c r="D644" s="62" t="s">
        <v>1415</v>
      </c>
      <c r="E644" s="63" t="s">
        <v>1421</v>
      </c>
      <c r="F644" s="2" t="s">
        <v>966</v>
      </c>
      <c r="G644" s="61" t="s">
        <v>257</v>
      </c>
      <c r="H644" s="64" t="s">
        <v>257</v>
      </c>
      <c r="I644" s="61"/>
      <c r="J644" s="65" t="s">
        <v>261</v>
      </c>
      <c r="K644" s="75"/>
      <c r="L644" s="80">
        <v>1</v>
      </c>
      <c r="M644" s="57">
        <v>0</v>
      </c>
      <c r="N644" s="85">
        <v>0.55000000000000004</v>
      </c>
      <c r="O644" s="64" t="s">
        <v>1012</v>
      </c>
      <c r="P644" s="2" t="s">
        <v>156</v>
      </c>
      <c r="Q644" s="200">
        <f>VLOOKUP(P644,Contingencies!$A$2:$D$7,4,FALSE)</f>
        <v>0.09</v>
      </c>
      <c r="R644" s="53">
        <f t="shared" si="1471"/>
        <v>251.1</v>
      </c>
      <c r="S644" s="67">
        <f t="shared" si="1513"/>
        <v>138.10500000000002</v>
      </c>
      <c r="T644" s="61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>
        <f t="shared" si="1514"/>
        <v>0</v>
      </c>
      <c r="AH644" s="51">
        <f t="shared" si="1380"/>
        <v>0</v>
      </c>
      <c r="AI644" s="66">
        <f t="shared" si="1473"/>
        <v>0</v>
      </c>
      <c r="AJ644" s="66">
        <f t="shared" si="1474"/>
        <v>0</v>
      </c>
      <c r="AK644" s="66">
        <f t="shared" si="1475"/>
        <v>0</v>
      </c>
      <c r="AL644" s="66">
        <f t="shared" si="1476"/>
        <v>0</v>
      </c>
      <c r="AM644" s="66">
        <f t="shared" si="1477"/>
        <v>0</v>
      </c>
      <c r="AN644" s="66">
        <f t="shared" si="1478"/>
        <v>0</v>
      </c>
      <c r="AO644" s="66">
        <f t="shared" si="1479"/>
        <v>0</v>
      </c>
      <c r="AP644" s="66">
        <f t="shared" si="1480"/>
        <v>0</v>
      </c>
      <c r="AQ644" s="66">
        <f t="shared" si="1481"/>
        <v>0</v>
      </c>
      <c r="AR644" s="66">
        <f t="shared" si="1482"/>
        <v>0</v>
      </c>
      <c r="AS644" s="66">
        <f t="shared" si="1483"/>
        <v>0</v>
      </c>
      <c r="AT644" s="66">
        <f t="shared" si="1484"/>
        <v>0</v>
      </c>
      <c r="AU644" s="67">
        <f t="shared" si="1381"/>
        <v>0</v>
      </c>
      <c r="AV644" s="67">
        <f t="shared" si="1437"/>
        <v>0</v>
      </c>
      <c r="AW644" s="67">
        <f t="shared" si="1438"/>
        <v>0</v>
      </c>
      <c r="AX644" s="53" cm="1">
        <f t="array" aca="1" ref="AX644" ca="1">AU644*CELL("contents",$Q644)</f>
        <v>0</v>
      </c>
      <c r="AY644" s="53" cm="1">
        <f t="array" aca="1" ref="AY644" ca="1">AV644*CELL("contents",$Q644)</f>
        <v>0</v>
      </c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>
        <f t="shared" si="1382"/>
        <v>0</v>
      </c>
      <c r="BM644" s="51">
        <f t="shared" si="1383"/>
        <v>0</v>
      </c>
      <c r="BN644" s="66">
        <f t="shared" si="1485"/>
        <v>0</v>
      </c>
      <c r="BO644" s="66">
        <f t="shared" si="1486"/>
        <v>0</v>
      </c>
      <c r="BP644" s="66">
        <f t="shared" si="1487"/>
        <v>0</v>
      </c>
      <c r="BQ644" s="66">
        <f t="shared" si="1488"/>
        <v>0</v>
      </c>
      <c r="BR644" s="66">
        <f t="shared" si="1489"/>
        <v>0</v>
      </c>
      <c r="BS644" s="66">
        <f t="shared" si="1490"/>
        <v>0</v>
      </c>
      <c r="BT644" s="66">
        <f t="shared" si="1491"/>
        <v>0</v>
      </c>
      <c r="BU644" s="66">
        <f t="shared" si="1492"/>
        <v>0</v>
      </c>
      <c r="BV644" s="66">
        <f t="shared" si="1493"/>
        <v>0</v>
      </c>
      <c r="BW644" s="66">
        <f t="shared" si="1494"/>
        <v>0</v>
      </c>
      <c r="BX644" s="66">
        <f t="shared" si="1495"/>
        <v>0</v>
      </c>
      <c r="BY644" s="66">
        <f t="shared" si="1496"/>
        <v>0</v>
      </c>
      <c r="BZ644" s="67">
        <f t="shared" si="1384"/>
        <v>0</v>
      </c>
      <c r="CA644" s="67">
        <f t="shared" si="1439"/>
        <v>0</v>
      </c>
      <c r="CB644" s="67">
        <f t="shared" si="1440"/>
        <v>0</v>
      </c>
      <c r="CC644" s="53" cm="1">
        <f t="array" aca="1" ref="CC644" ca="1">BZ644*CELL("contents",$Q644)</f>
        <v>0</v>
      </c>
      <c r="CD644" s="53" cm="1">
        <f t="array" aca="1" ref="CD644" ca="1">CA644*CELL("contents",$Q644)</f>
        <v>0</v>
      </c>
      <c r="CE644" s="2"/>
      <c r="CF644" s="2"/>
      <c r="CG644" s="2"/>
      <c r="CH644" s="2"/>
      <c r="CI644" s="2"/>
      <c r="CJ644" s="2"/>
      <c r="CK644" s="2"/>
      <c r="CL644" s="2"/>
      <c r="CM644" s="61"/>
      <c r="CN644" s="61"/>
      <c r="CO644" s="61"/>
      <c r="CP644" s="61"/>
      <c r="CQ644" s="2">
        <f t="shared" si="1385"/>
        <v>0</v>
      </c>
      <c r="CR644" s="51">
        <f t="shared" si="1386"/>
        <v>0</v>
      </c>
      <c r="CS644" s="66">
        <f t="shared" si="1401"/>
        <v>0</v>
      </c>
      <c r="CT644" s="66">
        <f t="shared" si="1404"/>
        <v>0</v>
      </c>
      <c r="CU644" s="66">
        <f t="shared" si="1405"/>
        <v>0</v>
      </c>
      <c r="CV644" s="66">
        <f t="shared" si="1406"/>
        <v>0</v>
      </c>
      <c r="CW644" s="66">
        <f t="shared" si="1407"/>
        <v>0</v>
      </c>
      <c r="CX644" s="66">
        <f t="shared" si="1408"/>
        <v>0</v>
      </c>
      <c r="CY644" s="66">
        <f t="shared" si="1409"/>
        <v>0</v>
      </c>
      <c r="CZ644" s="66">
        <f t="shared" si="1410"/>
        <v>0</v>
      </c>
      <c r="DA644" s="66">
        <f t="shared" si="1411"/>
        <v>0</v>
      </c>
      <c r="DB644" s="66">
        <f t="shared" si="1412"/>
        <v>0</v>
      </c>
      <c r="DC644" s="66">
        <f t="shared" si="1413"/>
        <v>0</v>
      </c>
      <c r="DD644" s="66">
        <f t="shared" si="1414"/>
        <v>0</v>
      </c>
      <c r="DE644" s="67">
        <f t="shared" si="1387"/>
        <v>0</v>
      </c>
      <c r="DF644" s="67">
        <f t="shared" si="1441"/>
        <v>0</v>
      </c>
      <c r="DG644" s="67">
        <f t="shared" si="1442"/>
        <v>0</v>
      </c>
      <c r="DH644" s="53" cm="1">
        <f t="array" aca="1" ref="DH644" ca="1">DE644*CELL("contents",$Q644)</f>
        <v>0</v>
      </c>
      <c r="DI644" s="53" cm="1">
        <f t="array" aca="1" ref="DI644" ca="1">DF644*CELL("contents",$Q644)</f>
        <v>0</v>
      </c>
      <c r="DJ644" s="61"/>
      <c r="DK644" s="61">
        <v>1080</v>
      </c>
      <c r="DL644" s="61"/>
      <c r="DM644" s="61"/>
      <c r="DN644" s="61">
        <v>720</v>
      </c>
      <c r="DO644" s="2"/>
      <c r="DP644" s="2"/>
      <c r="DQ644" s="2"/>
      <c r="DR644" s="2"/>
      <c r="DS644" s="2"/>
      <c r="DT644" s="2"/>
      <c r="DU644" s="2"/>
      <c r="DV644" s="2">
        <f t="shared" si="1388"/>
        <v>0</v>
      </c>
      <c r="DW644" s="51">
        <f t="shared" si="1389"/>
        <v>0</v>
      </c>
      <c r="DX644" s="66">
        <f t="shared" si="1497"/>
        <v>0</v>
      </c>
      <c r="DY644" s="66">
        <f t="shared" si="1498"/>
        <v>1080</v>
      </c>
      <c r="DZ644" s="66">
        <f t="shared" si="1499"/>
        <v>0</v>
      </c>
      <c r="EA644" s="66">
        <f t="shared" si="1500"/>
        <v>0</v>
      </c>
      <c r="EB644" s="66">
        <f t="shared" si="1501"/>
        <v>720</v>
      </c>
      <c r="EC644" s="66">
        <f t="shared" si="1502"/>
        <v>0</v>
      </c>
      <c r="ED644" s="66">
        <f t="shared" si="1503"/>
        <v>0</v>
      </c>
      <c r="EE644" s="66">
        <f t="shared" si="1504"/>
        <v>0</v>
      </c>
      <c r="EF644" s="66">
        <f t="shared" si="1505"/>
        <v>0</v>
      </c>
      <c r="EG644" s="66">
        <f t="shared" si="1506"/>
        <v>0</v>
      </c>
      <c r="EH644" s="66">
        <f t="shared" si="1507"/>
        <v>0</v>
      </c>
      <c r="EI644" s="66">
        <f t="shared" si="1508"/>
        <v>0</v>
      </c>
      <c r="EJ644" s="67">
        <f t="shared" si="1390"/>
        <v>1800</v>
      </c>
      <c r="EK644" s="67">
        <f t="shared" si="1443"/>
        <v>990.00000000000011</v>
      </c>
      <c r="EL644" s="67">
        <f t="shared" si="1444"/>
        <v>2790</v>
      </c>
      <c r="EM644" s="53" cm="1">
        <f t="array" aca="1" ref="EM644" ca="1">EJ644*CELL("contents",$Q644)</f>
        <v>162</v>
      </c>
      <c r="EN644" s="53" cm="1">
        <f t="array" aca="1" ref="EN644" ca="1">EK644*CELL("contents",$Q644)</f>
        <v>89.100000000000009</v>
      </c>
      <c r="EO644" s="68">
        <f t="shared" si="1402"/>
        <v>2790</v>
      </c>
      <c r="EP644" s="2">
        <v>1</v>
      </c>
      <c r="EQ644" s="2">
        <f t="shared" ref="EQ644:ET644" si="1516">EP644*1.0215</f>
        <v>1.0215000000000001</v>
      </c>
      <c r="ER644" s="2">
        <f t="shared" si="1516"/>
        <v>1.0434622500000001</v>
      </c>
      <c r="ES644" s="2">
        <f t="shared" si="1516"/>
        <v>1.0658966883750003</v>
      </c>
      <c r="ET644" s="2">
        <f t="shared" si="1516"/>
        <v>1.0888134671750629</v>
      </c>
      <c r="EU644" s="69">
        <f t="shared" si="1510"/>
        <v>0</v>
      </c>
      <c r="EV644" s="69">
        <f t="shared" si="1450"/>
        <v>0</v>
      </c>
      <c r="EW644" s="69">
        <f t="shared" si="1511"/>
        <v>0</v>
      </c>
      <c r="EX644" s="69">
        <f t="shared" si="1512"/>
        <v>0</v>
      </c>
      <c r="EY644" s="69">
        <f t="shared" si="1392"/>
        <v>0</v>
      </c>
      <c r="EZ644" s="69">
        <f t="shared" si="1392"/>
        <v>0</v>
      </c>
      <c r="FA644" s="69">
        <f t="shared" si="1392"/>
        <v>0</v>
      </c>
      <c r="FB644" s="69">
        <f t="shared" si="1379"/>
        <v>0</v>
      </c>
      <c r="FC644" t="s">
        <v>1549</v>
      </c>
    </row>
    <row r="645" spans="1:159" x14ac:dyDescent="0.25">
      <c r="A645" s="2">
        <v>1.4</v>
      </c>
      <c r="B645" s="73" t="s">
        <v>1422</v>
      </c>
      <c r="C645" s="61" t="s">
        <v>1208</v>
      </c>
      <c r="D645" s="62" t="s">
        <v>1423</v>
      </c>
      <c r="E645" s="63" t="s">
        <v>1424</v>
      </c>
      <c r="F645" s="2" t="s">
        <v>1425</v>
      </c>
      <c r="G645" s="61" t="s">
        <v>151</v>
      </c>
      <c r="H645" s="64" t="s">
        <v>152</v>
      </c>
      <c r="I645" s="61" t="s">
        <v>1138</v>
      </c>
      <c r="J645" s="65" t="s">
        <v>261</v>
      </c>
      <c r="K645" s="75">
        <v>97</v>
      </c>
      <c r="L645" s="79">
        <v>97</v>
      </c>
      <c r="M645" s="57">
        <v>0.08</v>
      </c>
      <c r="N645" s="85">
        <v>0.55000000000000004</v>
      </c>
      <c r="O645" s="64" t="s">
        <v>155</v>
      </c>
      <c r="P645" s="2" t="s">
        <v>156</v>
      </c>
      <c r="Q645" s="200">
        <f>VLOOKUP(P645,Contingencies!$A$2:$D$7,4,FALSE)</f>
        <v>0.09</v>
      </c>
      <c r="R645" s="53">
        <f t="shared" si="1471"/>
        <v>10294.747907082981</v>
      </c>
      <c r="S645" s="67">
        <f t="shared" si="1513"/>
        <v>5662.1113488956398</v>
      </c>
      <c r="T645" s="61"/>
      <c r="U645" s="61"/>
      <c r="V645" s="61"/>
      <c r="W645" s="61"/>
      <c r="X645" s="61"/>
      <c r="Y645" s="61"/>
      <c r="Z645" s="61"/>
      <c r="AA645" s="61"/>
      <c r="AB645" s="61">
        <v>37</v>
      </c>
      <c r="AC645" s="61">
        <v>75</v>
      </c>
      <c r="AD645" s="61">
        <v>75</v>
      </c>
      <c r="AE645" s="61">
        <v>38</v>
      </c>
      <c r="AF645" s="61"/>
      <c r="AG645" s="2">
        <f t="shared" si="1514"/>
        <v>225</v>
      </c>
      <c r="AH645" s="51">
        <f t="shared" si="1380"/>
        <v>1.5</v>
      </c>
      <c r="AI645" s="66">
        <f t="shared" si="1473"/>
        <v>0</v>
      </c>
      <c r="AJ645" s="66">
        <f t="shared" si="1474"/>
        <v>0</v>
      </c>
      <c r="AK645" s="66">
        <f t="shared" si="1475"/>
        <v>0</v>
      </c>
      <c r="AL645" s="66">
        <f t="shared" si="1476"/>
        <v>0</v>
      </c>
      <c r="AM645" s="66">
        <f t="shared" si="1477"/>
        <v>0</v>
      </c>
      <c r="AN645" s="66">
        <f t="shared" si="1478"/>
        <v>0</v>
      </c>
      <c r="AO645" s="66">
        <f t="shared" si="1479"/>
        <v>0</v>
      </c>
      <c r="AP645" s="66">
        <f t="shared" si="1480"/>
        <v>3959.4565800000005</v>
      </c>
      <c r="AQ645" s="66">
        <f t="shared" si="1481"/>
        <v>8025.9255000000012</v>
      </c>
      <c r="AR645" s="66">
        <f t="shared" si="1482"/>
        <v>8025.9255000000012</v>
      </c>
      <c r="AS645" s="66">
        <f t="shared" si="1483"/>
        <v>4066.4689200000003</v>
      </c>
      <c r="AT645" s="66">
        <f t="shared" si="1484"/>
        <v>0</v>
      </c>
      <c r="AU645" s="67">
        <f t="shared" si="1381"/>
        <v>24077.7765</v>
      </c>
      <c r="AV645" s="67">
        <f t="shared" si="1437"/>
        <v>13242.777075000002</v>
      </c>
      <c r="AW645" s="67">
        <f t="shared" si="1438"/>
        <v>37320.553574999998</v>
      </c>
      <c r="AX645" s="53" cm="1">
        <f t="array" aca="1" ref="AX645" ca="1">AU645*CELL("contents",$Q645)</f>
        <v>2166.9998849999997</v>
      </c>
      <c r="AY645" s="53" cm="1">
        <f t="array" aca="1" ref="AY645" ca="1">AV645*CELL("contents",$Q645)</f>
        <v>1191.8499367500001</v>
      </c>
      <c r="AZ645" s="61"/>
      <c r="BA645" s="61"/>
      <c r="BB645" s="61"/>
      <c r="BC645" s="61"/>
      <c r="BD645" s="61"/>
      <c r="BE645" s="61"/>
      <c r="BF645" s="61"/>
      <c r="BG645" s="61">
        <v>37</v>
      </c>
      <c r="BH645" s="61">
        <v>75</v>
      </c>
      <c r="BI645" s="61">
        <v>75</v>
      </c>
      <c r="BJ645" s="61">
        <v>38</v>
      </c>
      <c r="BK645" s="61"/>
      <c r="BL645" s="2">
        <f t="shared" si="1382"/>
        <v>225</v>
      </c>
      <c r="BM645" s="51">
        <f t="shared" si="1383"/>
        <v>1.5</v>
      </c>
      <c r="BN645" s="66">
        <f t="shared" si="1485"/>
        <v>0</v>
      </c>
      <c r="BO645" s="66">
        <f t="shared" si="1486"/>
        <v>0</v>
      </c>
      <c r="BP645" s="66">
        <f t="shared" si="1487"/>
        <v>0</v>
      </c>
      <c r="BQ645" s="66">
        <f t="shared" si="1488"/>
        <v>0</v>
      </c>
      <c r="BR645" s="66">
        <f t="shared" si="1489"/>
        <v>0</v>
      </c>
      <c r="BS645" s="66">
        <f t="shared" si="1490"/>
        <v>0</v>
      </c>
      <c r="BT645" s="66">
        <f t="shared" si="1491"/>
        <v>0</v>
      </c>
      <c r="BU645" s="66">
        <f t="shared" si="1492"/>
        <v>4044.5848964700008</v>
      </c>
      <c r="BV645" s="66">
        <f t="shared" si="1493"/>
        <v>8198.4828982500021</v>
      </c>
      <c r="BW645" s="66">
        <f t="shared" si="1494"/>
        <v>8198.4828982500021</v>
      </c>
      <c r="BX645" s="66">
        <f t="shared" si="1495"/>
        <v>4153.8980017800004</v>
      </c>
      <c r="BY645" s="66">
        <f t="shared" si="1496"/>
        <v>0</v>
      </c>
      <c r="BZ645" s="67">
        <f t="shared" si="1384"/>
        <v>24595.448694750005</v>
      </c>
      <c r="CA645" s="67">
        <f t="shared" si="1439"/>
        <v>13527.496782112503</v>
      </c>
      <c r="CB645" s="67">
        <f t="shared" si="1440"/>
        <v>38122.945476862507</v>
      </c>
      <c r="CC645" s="53" cm="1">
        <f t="array" aca="1" ref="CC645" ca="1">BZ645*CELL("contents",$Q645)</f>
        <v>2213.5903825275004</v>
      </c>
      <c r="CD645" s="53" cm="1">
        <f t="array" aca="1" ref="CD645" ca="1">CA645*CELL("contents",$Q645)</f>
        <v>1217.4747103901252</v>
      </c>
      <c r="CE645" s="61"/>
      <c r="CF645" s="61"/>
      <c r="CG645" s="61"/>
      <c r="CH645" s="61"/>
      <c r="CI645" s="61"/>
      <c r="CJ645" s="61"/>
      <c r="CK645" s="61"/>
      <c r="CL645" s="61">
        <v>37</v>
      </c>
      <c r="CM645" s="61">
        <v>75</v>
      </c>
      <c r="CN645" s="61">
        <v>75</v>
      </c>
      <c r="CO645" s="61">
        <v>38</v>
      </c>
      <c r="CP645" s="61"/>
      <c r="CQ645" s="2">
        <f t="shared" si="1385"/>
        <v>225</v>
      </c>
      <c r="CR645" s="51">
        <f t="shared" si="1386"/>
        <v>1.5</v>
      </c>
      <c r="CS645" s="66">
        <f t="shared" si="1401"/>
        <v>0</v>
      </c>
      <c r="CT645" s="66">
        <f t="shared" si="1404"/>
        <v>0</v>
      </c>
      <c r="CU645" s="66">
        <f t="shared" si="1405"/>
        <v>0</v>
      </c>
      <c r="CV645" s="66">
        <f t="shared" si="1406"/>
        <v>0</v>
      </c>
      <c r="CW645" s="66">
        <f t="shared" si="1407"/>
        <v>0</v>
      </c>
      <c r="CX645" s="66">
        <f t="shared" si="1408"/>
        <v>0</v>
      </c>
      <c r="CY645" s="66">
        <f t="shared" si="1409"/>
        <v>0</v>
      </c>
      <c r="CZ645" s="66">
        <f t="shared" si="1410"/>
        <v>4131.5434717441067</v>
      </c>
      <c r="DA645" s="66">
        <f t="shared" si="1411"/>
        <v>8374.750280562379</v>
      </c>
      <c r="DB645" s="66">
        <f t="shared" si="1412"/>
        <v>8374.750280562379</v>
      </c>
      <c r="DC645" s="66">
        <f t="shared" si="1413"/>
        <v>4243.2068088182714</v>
      </c>
      <c r="DD645" s="66">
        <f t="shared" si="1414"/>
        <v>0</v>
      </c>
      <c r="DE645" s="67">
        <f t="shared" si="1387"/>
        <v>25124.250841687135</v>
      </c>
      <c r="DF645" s="67">
        <f t="shared" si="1441"/>
        <v>13818.337962927926</v>
      </c>
      <c r="DG645" s="67">
        <f t="shared" si="1442"/>
        <v>38942.588804615065</v>
      </c>
      <c r="DH645" s="53" cm="1">
        <f t="array" aca="1" ref="DH645" ca="1">DE645*CELL("contents",$Q645)</f>
        <v>2261.1825757518423</v>
      </c>
      <c r="DI645" s="53" cm="1">
        <f t="array" aca="1" ref="DI645" ca="1">DF645*CELL("contents",$Q645)</f>
        <v>1243.6504166635134</v>
      </c>
      <c r="DJ645" s="61"/>
      <c r="DK645" s="61"/>
      <c r="DL645" s="61"/>
      <c r="DM645" s="61"/>
      <c r="DN645" s="61"/>
      <c r="DO645" s="61"/>
      <c r="DP645" s="61"/>
      <c r="DQ645" s="2"/>
      <c r="DR645" s="2"/>
      <c r="DS645" s="2"/>
      <c r="DT645" s="2"/>
      <c r="DU645" s="2"/>
      <c r="DV645" s="2">
        <f t="shared" si="1388"/>
        <v>0</v>
      </c>
      <c r="DW645" s="51">
        <f t="shared" si="1389"/>
        <v>0</v>
      </c>
      <c r="DX645" s="66">
        <f t="shared" si="1497"/>
        <v>0</v>
      </c>
      <c r="DY645" s="66">
        <f t="shared" si="1498"/>
        <v>0</v>
      </c>
      <c r="DZ645" s="66">
        <f t="shared" si="1499"/>
        <v>0</v>
      </c>
      <c r="EA645" s="66">
        <f t="shared" si="1500"/>
        <v>0</v>
      </c>
      <c r="EB645" s="66">
        <f t="shared" si="1501"/>
        <v>0</v>
      </c>
      <c r="EC645" s="66">
        <f t="shared" si="1502"/>
        <v>0</v>
      </c>
      <c r="ED645" s="66">
        <f t="shared" si="1503"/>
        <v>0</v>
      </c>
      <c r="EE645" s="66">
        <f t="shared" si="1504"/>
        <v>0</v>
      </c>
      <c r="EF645" s="66">
        <f t="shared" si="1505"/>
        <v>0</v>
      </c>
      <c r="EG645" s="66">
        <f t="shared" si="1506"/>
        <v>0</v>
      </c>
      <c r="EH645" s="66">
        <f t="shared" si="1507"/>
        <v>0</v>
      </c>
      <c r="EI645" s="66">
        <f t="shared" si="1508"/>
        <v>0</v>
      </c>
      <c r="EJ645" s="67">
        <f t="shared" si="1390"/>
        <v>0</v>
      </c>
      <c r="EK645" s="67">
        <f t="shared" si="1443"/>
        <v>0</v>
      </c>
      <c r="EL645" s="67">
        <f t="shared" si="1444"/>
        <v>0</v>
      </c>
      <c r="EM645" s="53" cm="1">
        <f t="array" aca="1" ref="EM645" ca="1">EJ645*CELL("contents",$Q645)</f>
        <v>0</v>
      </c>
      <c r="EN645" s="53" cm="1">
        <f t="array" aca="1" ref="EN645" ca="1">EK645*CELL("contents",$Q645)</f>
        <v>0</v>
      </c>
      <c r="EO645" s="68">
        <f t="shared" si="1402"/>
        <v>114386.08785647758</v>
      </c>
      <c r="EP645" s="2">
        <v>1</v>
      </c>
      <c r="EQ645" s="2">
        <f t="shared" ref="EQ645:ET645" si="1517">EP645*1.0215</f>
        <v>1.0215000000000001</v>
      </c>
      <c r="ER645" s="2">
        <f t="shared" si="1517"/>
        <v>1.0434622500000001</v>
      </c>
      <c r="ES645" s="2">
        <f t="shared" si="1517"/>
        <v>1.0658966883750003</v>
      </c>
      <c r="ET645" s="2">
        <f t="shared" si="1517"/>
        <v>1.0888134671750629</v>
      </c>
      <c r="EU645" s="69">
        <f t="shared" si="1510"/>
        <v>22294.237500000003</v>
      </c>
      <c r="EV645" s="69">
        <f t="shared" si="1450"/>
        <v>22773.563606250002</v>
      </c>
      <c r="EW645" s="69">
        <f t="shared" si="1511"/>
        <v>23263.19522378438</v>
      </c>
      <c r="EX645" s="69">
        <f t="shared" si="1512"/>
        <v>0</v>
      </c>
      <c r="EY645" s="69">
        <f t="shared" si="1392"/>
        <v>1783.5390000000002</v>
      </c>
      <c r="EZ645" s="69">
        <f t="shared" si="1392"/>
        <v>1821.8850885000002</v>
      </c>
      <c r="FA645" s="69">
        <f t="shared" si="1392"/>
        <v>1861.0556179027503</v>
      </c>
      <c r="FB645" s="69">
        <f t="shared" si="1392"/>
        <v>0</v>
      </c>
      <c r="FC645" t="s">
        <v>1422</v>
      </c>
    </row>
    <row r="646" spans="1:159" x14ac:dyDescent="0.25">
      <c r="A646" s="2">
        <v>1.4</v>
      </c>
      <c r="B646" s="73" t="s">
        <v>1422</v>
      </c>
      <c r="C646" s="61" t="s">
        <v>1208</v>
      </c>
      <c r="D646" s="62" t="s">
        <v>1423</v>
      </c>
      <c r="E646" s="63" t="s">
        <v>1426</v>
      </c>
      <c r="F646" s="2"/>
      <c r="G646" s="61" t="s">
        <v>267</v>
      </c>
      <c r="H646" s="64" t="s">
        <v>267</v>
      </c>
      <c r="I646" s="61"/>
      <c r="J646" s="65" t="s">
        <v>1276</v>
      </c>
      <c r="K646" s="75"/>
      <c r="L646" s="80">
        <v>1</v>
      </c>
      <c r="M646" s="57">
        <v>0</v>
      </c>
      <c r="N646" s="85">
        <v>0.55000000000000004</v>
      </c>
      <c r="O646" s="64" t="s">
        <v>155</v>
      </c>
      <c r="P646" s="2" t="s">
        <v>156</v>
      </c>
      <c r="Q646" s="200">
        <f>VLOOKUP(P646,Contingencies!$A$2:$D$7,4,FALSE)</f>
        <v>0.09</v>
      </c>
      <c r="R646" s="53">
        <f t="shared" si="1471"/>
        <v>244.125</v>
      </c>
      <c r="S646" s="67">
        <f t="shared" si="1513"/>
        <v>134.26875000000001</v>
      </c>
      <c r="T646" s="61"/>
      <c r="U646" s="61">
        <v>125</v>
      </c>
      <c r="V646" s="61"/>
      <c r="W646" s="61"/>
      <c r="X646" s="61">
        <v>125</v>
      </c>
      <c r="Y646" s="61"/>
      <c r="Z646" s="61"/>
      <c r="AA646" s="61">
        <v>125</v>
      </c>
      <c r="AB646" s="61"/>
      <c r="AC646" s="61"/>
      <c r="AD646" s="61">
        <v>125</v>
      </c>
      <c r="AE646" s="61"/>
      <c r="AF646" s="61"/>
      <c r="AG646" s="2">
        <f t="shared" si="1514"/>
        <v>0</v>
      </c>
      <c r="AH646" s="51">
        <f t="shared" ref="AH646:AH696" si="1518">(AG646/1800)*12</f>
        <v>0</v>
      </c>
      <c r="AI646" s="66">
        <f t="shared" si="1473"/>
        <v>125</v>
      </c>
      <c r="AJ646" s="66">
        <f t="shared" si="1474"/>
        <v>0</v>
      </c>
      <c r="AK646" s="66">
        <f t="shared" si="1475"/>
        <v>0</v>
      </c>
      <c r="AL646" s="66">
        <f t="shared" si="1476"/>
        <v>125</v>
      </c>
      <c r="AM646" s="66">
        <f t="shared" si="1477"/>
        <v>0</v>
      </c>
      <c r="AN646" s="66">
        <f t="shared" si="1478"/>
        <v>0</v>
      </c>
      <c r="AO646" s="66">
        <f t="shared" si="1479"/>
        <v>125</v>
      </c>
      <c r="AP646" s="66">
        <f t="shared" si="1480"/>
        <v>0</v>
      </c>
      <c r="AQ646" s="66">
        <f t="shared" si="1481"/>
        <v>0</v>
      </c>
      <c r="AR646" s="66">
        <f t="shared" si="1482"/>
        <v>125</v>
      </c>
      <c r="AS646" s="66">
        <f t="shared" si="1483"/>
        <v>0</v>
      </c>
      <c r="AT646" s="66">
        <f t="shared" si="1484"/>
        <v>0</v>
      </c>
      <c r="AU646" s="67">
        <f t="shared" ref="AU646:AU696" si="1519">SUM(AI646:AT646)</f>
        <v>500</v>
      </c>
      <c r="AV646" s="67">
        <f t="shared" si="1437"/>
        <v>275</v>
      </c>
      <c r="AW646" s="67">
        <f t="shared" si="1438"/>
        <v>775</v>
      </c>
      <c r="AX646" s="53" cm="1">
        <f t="array" aca="1" ref="AX646" ca="1">AU646*CELL("contents",$Q646)</f>
        <v>45</v>
      </c>
      <c r="AY646" s="53" cm="1">
        <f t="array" aca="1" ref="AY646" ca="1">AV646*CELL("contents",$Q646)</f>
        <v>24.75</v>
      </c>
      <c r="AZ646" s="61">
        <v>125</v>
      </c>
      <c r="BA646" s="61"/>
      <c r="BB646" s="61"/>
      <c r="BC646" s="61">
        <v>125</v>
      </c>
      <c r="BD646" s="61"/>
      <c r="BE646" s="61"/>
      <c r="BF646" s="61">
        <v>125</v>
      </c>
      <c r="BG646" s="61"/>
      <c r="BH646" s="61"/>
      <c r="BI646" s="61">
        <v>125</v>
      </c>
      <c r="BJ646" s="61"/>
      <c r="BK646" s="61"/>
      <c r="BL646" s="2">
        <f t="shared" ref="BL646:BL696" si="1520">IF($G646="Labor Hours",SUM(AZ646:BK646),0)</f>
        <v>0</v>
      </c>
      <c r="BM646" s="51">
        <f t="shared" ref="BM646:BM696" si="1521">(BL646/1800)*12</f>
        <v>0</v>
      </c>
      <c r="BN646" s="66">
        <f t="shared" si="1485"/>
        <v>125</v>
      </c>
      <c r="BO646" s="66">
        <f t="shared" si="1486"/>
        <v>0</v>
      </c>
      <c r="BP646" s="66">
        <f t="shared" si="1487"/>
        <v>0</v>
      </c>
      <c r="BQ646" s="66">
        <f t="shared" si="1488"/>
        <v>125</v>
      </c>
      <c r="BR646" s="66">
        <f t="shared" si="1489"/>
        <v>0</v>
      </c>
      <c r="BS646" s="66">
        <f t="shared" si="1490"/>
        <v>0</v>
      </c>
      <c r="BT646" s="66">
        <f t="shared" si="1491"/>
        <v>125</v>
      </c>
      <c r="BU646" s="66">
        <f t="shared" si="1492"/>
        <v>0</v>
      </c>
      <c r="BV646" s="66">
        <f t="shared" si="1493"/>
        <v>0</v>
      </c>
      <c r="BW646" s="66">
        <f t="shared" si="1494"/>
        <v>125</v>
      </c>
      <c r="BX646" s="66">
        <f t="shared" si="1495"/>
        <v>0</v>
      </c>
      <c r="BY646" s="66">
        <f t="shared" si="1496"/>
        <v>0</v>
      </c>
      <c r="BZ646" s="67">
        <f t="shared" ref="BZ646:BZ696" si="1522">SUM(BN646:BY646)</f>
        <v>500</v>
      </c>
      <c r="CA646" s="67">
        <f t="shared" si="1439"/>
        <v>275</v>
      </c>
      <c r="CB646" s="67">
        <f t="shared" si="1440"/>
        <v>775</v>
      </c>
      <c r="CC646" s="53" cm="1">
        <f t="array" aca="1" ref="CC646" ca="1">BZ646*CELL("contents",$Q646)</f>
        <v>45</v>
      </c>
      <c r="CD646" s="53" cm="1">
        <f t="array" aca="1" ref="CD646" ca="1">CA646*CELL("contents",$Q646)</f>
        <v>24.75</v>
      </c>
      <c r="CE646" s="61">
        <v>125</v>
      </c>
      <c r="CF646" s="61"/>
      <c r="CG646" s="61"/>
      <c r="CH646" s="61">
        <v>125</v>
      </c>
      <c r="CI646" s="61"/>
      <c r="CJ646" s="61"/>
      <c r="CK646" s="61">
        <v>125</v>
      </c>
      <c r="CL646" s="61"/>
      <c r="CM646" s="61"/>
      <c r="CN646" s="61">
        <v>125</v>
      </c>
      <c r="CO646" s="61"/>
      <c r="CP646" s="61"/>
      <c r="CQ646" s="2">
        <f t="shared" ref="CQ646:CQ696" si="1523">IF($G646="Labor Hours",SUM(CE646:CP646),0)</f>
        <v>0</v>
      </c>
      <c r="CR646" s="51">
        <f t="shared" ref="CR646:CR696" si="1524">(CQ646/1800)*12</f>
        <v>0</v>
      </c>
      <c r="CS646" s="66">
        <f t="shared" si="1401"/>
        <v>125</v>
      </c>
      <c r="CT646" s="66">
        <f t="shared" si="1404"/>
        <v>0</v>
      </c>
      <c r="CU646" s="66">
        <f t="shared" si="1405"/>
        <v>0</v>
      </c>
      <c r="CV646" s="66">
        <f t="shared" si="1406"/>
        <v>125</v>
      </c>
      <c r="CW646" s="66">
        <f t="shared" si="1407"/>
        <v>0</v>
      </c>
      <c r="CX646" s="66">
        <f t="shared" si="1408"/>
        <v>0</v>
      </c>
      <c r="CY646" s="66">
        <f t="shared" si="1409"/>
        <v>125</v>
      </c>
      <c r="CZ646" s="66">
        <f t="shared" si="1410"/>
        <v>0</v>
      </c>
      <c r="DA646" s="66">
        <f t="shared" si="1411"/>
        <v>0</v>
      </c>
      <c r="DB646" s="66">
        <f t="shared" si="1412"/>
        <v>125</v>
      </c>
      <c r="DC646" s="66">
        <f t="shared" si="1413"/>
        <v>0</v>
      </c>
      <c r="DD646" s="66">
        <f t="shared" si="1414"/>
        <v>0</v>
      </c>
      <c r="DE646" s="67">
        <f t="shared" ref="DE646:DE696" si="1525">SUM(CS646:DD646)</f>
        <v>500</v>
      </c>
      <c r="DF646" s="67">
        <f t="shared" si="1441"/>
        <v>275</v>
      </c>
      <c r="DG646" s="67">
        <f t="shared" si="1442"/>
        <v>775</v>
      </c>
      <c r="DH646" s="53" cm="1">
        <f t="array" aca="1" ref="DH646" ca="1">DE646*CELL("contents",$Q646)</f>
        <v>45</v>
      </c>
      <c r="DI646" s="53" cm="1">
        <f t="array" aca="1" ref="DI646" ca="1">DF646*CELL("contents",$Q646)</f>
        <v>24.75</v>
      </c>
      <c r="DJ646" s="61">
        <v>125</v>
      </c>
      <c r="DK646" s="61"/>
      <c r="DL646" s="61"/>
      <c r="DM646" s="61">
        <v>125</v>
      </c>
      <c r="DN646" s="61"/>
      <c r="DO646" s="61"/>
      <c r="DP646" s="61"/>
      <c r="DQ646" s="2"/>
      <c r="DR646" s="2"/>
      <c r="DS646" s="2"/>
      <c r="DT646" s="2"/>
      <c r="DU646" s="2"/>
      <c r="DV646" s="2">
        <f t="shared" ref="DV646:DV696" si="1526">IF($G646="Labor Hours",SUM(DJ646:DU646),0)</f>
        <v>0</v>
      </c>
      <c r="DW646" s="51">
        <f t="shared" ref="DW646:DW696" si="1527">(DV646/1800)*12</f>
        <v>0</v>
      </c>
      <c r="DX646" s="66">
        <f t="shared" si="1497"/>
        <v>125</v>
      </c>
      <c r="DY646" s="66">
        <f t="shared" si="1498"/>
        <v>0</v>
      </c>
      <c r="DZ646" s="66">
        <f t="shared" si="1499"/>
        <v>0</v>
      </c>
      <c r="EA646" s="66">
        <f t="shared" si="1500"/>
        <v>125</v>
      </c>
      <c r="EB646" s="66">
        <f t="shared" si="1501"/>
        <v>0</v>
      </c>
      <c r="EC646" s="66">
        <f t="shared" si="1502"/>
        <v>0</v>
      </c>
      <c r="ED646" s="66">
        <f t="shared" si="1503"/>
        <v>0</v>
      </c>
      <c r="EE646" s="66">
        <f t="shared" si="1504"/>
        <v>0</v>
      </c>
      <c r="EF646" s="66">
        <f t="shared" si="1505"/>
        <v>0</v>
      </c>
      <c r="EG646" s="66">
        <f t="shared" si="1506"/>
        <v>0</v>
      </c>
      <c r="EH646" s="66">
        <f t="shared" si="1507"/>
        <v>0</v>
      </c>
      <c r="EI646" s="66">
        <f t="shared" si="1508"/>
        <v>0</v>
      </c>
      <c r="EJ646" s="67">
        <f t="shared" ref="EJ646:EJ696" si="1528">SUM(DX646:EI646)</f>
        <v>250</v>
      </c>
      <c r="EK646" s="67">
        <f t="shared" si="1443"/>
        <v>137.5</v>
      </c>
      <c r="EL646" s="67">
        <f t="shared" si="1444"/>
        <v>387.5</v>
      </c>
      <c r="EM646" s="53" cm="1">
        <f t="array" aca="1" ref="EM646" ca="1">EJ646*CELL("contents",$Q646)</f>
        <v>22.5</v>
      </c>
      <c r="EN646" s="53" cm="1">
        <f t="array" aca="1" ref="EN646" ca="1">EK646*CELL("contents",$Q646)</f>
        <v>12.375</v>
      </c>
      <c r="EO646" s="68">
        <f t="shared" ref="EO646:EO696" si="1529">AW646+CB646+DG646+EL646</f>
        <v>2712.5</v>
      </c>
      <c r="EP646" s="2">
        <v>1</v>
      </c>
      <c r="EQ646" s="2">
        <f t="shared" ref="EQ646:ET646" si="1530">EP646*1.0215</f>
        <v>1.0215000000000001</v>
      </c>
      <c r="ER646" s="2">
        <f t="shared" si="1530"/>
        <v>1.0434622500000001</v>
      </c>
      <c r="ES646" s="2">
        <f t="shared" si="1530"/>
        <v>1.0658966883750003</v>
      </c>
      <c r="ET646" s="2">
        <f t="shared" si="1530"/>
        <v>1.0888134671750629</v>
      </c>
      <c r="EU646" s="69">
        <f t="shared" si="1510"/>
        <v>0</v>
      </c>
      <c r="EV646" s="69">
        <f t="shared" si="1450"/>
        <v>0</v>
      </c>
      <c r="EW646" s="69">
        <f t="shared" si="1511"/>
        <v>0</v>
      </c>
      <c r="EX646" s="69">
        <f t="shared" si="1512"/>
        <v>0</v>
      </c>
      <c r="EY646" s="69">
        <f t="shared" ref="EY646:FB696" si="1531">EU646*$M646</f>
        <v>0</v>
      </c>
      <c r="EZ646" s="69">
        <f t="shared" si="1531"/>
        <v>0</v>
      </c>
      <c r="FA646" s="69">
        <f t="shared" si="1531"/>
        <v>0</v>
      </c>
      <c r="FB646" s="69">
        <f t="shared" si="1531"/>
        <v>0</v>
      </c>
      <c r="FC646" t="s">
        <v>1422</v>
      </c>
    </row>
    <row r="647" spans="1:159" x14ac:dyDescent="0.25">
      <c r="A647" s="2">
        <v>1.4</v>
      </c>
      <c r="B647" s="73" t="s">
        <v>1422</v>
      </c>
      <c r="C647" s="61" t="s">
        <v>1208</v>
      </c>
      <c r="D647" s="62" t="s">
        <v>1423</v>
      </c>
      <c r="E647" s="63" t="s">
        <v>1427</v>
      </c>
      <c r="F647" s="2" t="s">
        <v>260</v>
      </c>
      <c r="G647" s="61" t="s">
        <v>257</v>
      </c>
      <c r="H647" s="64" t="s">
        <v>257</v>
      </c>
      <c r="I647" s="61"/>
      <c r="J647" s="65" t="s">
        <v>261</v>
      </c>
      <c r="K647" s="75"/>
      <c r="L647" s="80">
        <v>1</v>
      </c>
      <c r="M647" s="57">
        <v>0</v>
      </c>
      <c r="N647" s="85">
        <v>0.55000000000000004</v>
      </c>
      <c r="O647" s="64" t="s">
        <v>155</v>
      </c>
      <c r="P647" s="2" t="s">
        <v>156</v>
      </c>
      <c r="Q647" s="200">
        <f>VLOOKUP(P647,Contingencies!$A$2:$D$7,4,FALSE)</f>
        <v>0.09</v>
      </c>
      <c r="R647" s="53">
        <f t="shared" si="1471"/>
        <v>1757.7</v>
      </c>
      <c r="S647" s="67">
        <f t="shared" si="1513"/>
        <v>966.73500000000013</v>
      </c>
      <c r="T647" s="61"/>
      <c r="U647" s="61">
        <v>1800</v>
      </c>
      <c r="V647" s="61"/>
      <c r="W647" s="61"/>
      <c r="X647" s="61"/>
      <c r="Y647" s="61"/>
      <c r="Z647" s="61"/>
      <c r="AA647" s="61">
        <v>1800</v>
      </c>
      <c r="AB647" s="61"/>
      <c r="AC647" s="61"/>
      <c r="AD647" s="61"/>
      <c r="AE647" s="61"/>
      <c r="AF647" s="61"/>
      <c r="AG647" s="2">
        <f t="shared" si="1514"/>
        <v>0</v>
      </c>
      <c r="AH647" s="51">
        <f t="shared" si="1518"/>
        <v>0</v>
      </c>
      <c r="AI647" s="66">
        <f t="shared" si="1473"/>
        <v>1800</v>
      </c>
      <c r="AJ647" s="66">
        <f t="shared" si="1474"/>
        <v>0</v>
      </c>
      <c r="AK647" s="66">
        <f t="shared" si="1475"/>
        <v>0</v>
      </c>
      <c r="AL647" s="66">
        <f t="shared" si="1476"/>
        <v>0</v>
      </c>
      <c r="AM647" s="66">
        <f t="shared" si="1477"/>
        <v>0</v>
      </c>
      <c r="AN647" s="66">
        <f t="shared" si="1478"/>
        <v>0</v>
      </c>
      <c r="AO647" s="66">
        <f t="shared" si="1479"/>
        <v>1800</v>
      </c>
      <c r="AP647" s="66">
        <f t="shared" si="1480"/>
        <v>0</v>
      </c>
      <c r="AQ647" s="66">
        <f t="shared" si="1481"/>
        <v>0</v>
      </c>
      <c r="AR647" s="66">
        <f t="shared" si="1482"/>
        <v>0</v>
      </c>
      <c r="AS647" s="66">
        <f t="shared" si="1483"/>
        <v>0</v>
      </c>
      <c r="AT647" s="66">
        <f t="shared" si="1484"/>
        <v>0</v>
      </c>
      <c r="AU647" s="67">
        <f t="shared" si="1519"/>
        <v>3600</v>
      </c>
      <c r="AV647" s="67">
        <f t="shared" si="1437"/>
        <v>1980.0000000000002</v>
      </c>
      <c r="AW647" s="67">
        <f t="shared" si="1438"/>
        <v>5580</v>
      </c>
      <c r="AX647" s="53" cm="1">
        <f t="array" aca="1" ref="AX647" ca="1">AU647*CELL("contents",$Q647)</f>
        <v>324</v>
      </c>
      <c r="AY647" s="53" cm="1">
        <f t="array" aca="1" ref="AY647" ca="1">AV647*CELL("contents",$Q647)</f>
        <v>178.20000000000002</v>
      </c>
      <c r="AZ647" s="61">
        <v>1800</v>
      </c>
      <c r="BA647" s="61"/>
      <c r="BB647" s="61"/>
      <c r="BC647" s="61"/>
      <c r="BD647" s="61"/>
      <c r="BE647" s="61"/>
      <c r="BF647" s="61">
        <v>1800</v>
      </c>
      <c r="BG647" s="61"/>
      <c r="BH647" s="61"/>
      <c r="BI647" s="61"/>
      <c r="BJ647" s="61"/>
      <c r="BK647" s="61"/>
      <c r="BL647" s="2">
        <f t="shared" si="1520"/>
        <v>0</v>
      </c>
      <c r="BM647" s="51">
        <f t="shared" si="1521"/>
        <v>0</v>
      </c>
      <c r="BN647" s="66">
        <f t="shared" si="1485"/>
        <v>1800</v>
      </c>
      <c r="BO647" s="66">
        <f t="shared" si="1486"/>
        <v>0</v>
      </c>
      <c r="BP647" s="66">
        <f t="shared" si="1487"/>
        <v>0</v>
      </c>
      <c r="BQ647" s="66">
        <f t="shared" si="1488"/>
        <v>0</v>
      </c>
      <c r="BR647" s="66">
        <f t="shared" si="1489"/>
        <v>0</v>
      </c>
      <c r="BS647" s="66">
        <f t="shared" si="1490"/>
        <v>0</v>
      </c>
      <c r="BT647" s="66">
        <f t="shared" si="1491"/>
        <v>1800</v>
      </c>
      <c r="BU647" s="66">
        <f t="shared" si="1492"/>
        <v>0</v>
      </c>
      <c r="BV647" s="66">
        <f t="shared" si="1493"/>
        <v>0</v>
      </c>
      <c r="BW647" s="66">
        <f t="shared" si="1494"/>
        <v>0</v>
      </c>
      <c r="BX647" s="66">
        <f t="shared" si="1495"/>
        <v>0</v>
      </c>
      <c r="BY647" s="66">
        <f t="shared" si="1496"/>
        <v>0</v>
      </c>
      <c r="BZ647" s="67">
        <f t="shared" si="1522"/>
        <v>3600</v>
      </c>
      <c r="CA647" s="67">
        <f t="shared" si="1439"/>
        <v>1980.0000000000002</v>
      </c>
      <c r="CB647" s="67">
        <f t="shared" si="1440"/>
        <v>5580</v>
      </c>
      <c r="CC647" s="53" cm="1">
        <f t="array" aca="1" ref="CC647" ca="1">BZ647*CELL("contents",$Q647)</f>
        <v>324</v>
      </c>
      <c r="CD647" s="53" cm="1">
        <f t="array" aca="1" ref="CD647" ca="1">CA647*CELL("contents",$Q647)</f>
        <v>178.20000000000002</v>
      </c>
      <c r="CE647" s="61">
        <v>1800</v>
      </c>
      <c r="CF647" s="61"/>
      <c r="CG647" s="61"/>
      <c r="CH647" s="61"/>
      <c r="CI647" s="61"/>
      <c r="CJ647" s="61"/>
      <c r="CK647" s="61">
        <v>1800</v>
      </c>
      <c r="CL647" s="61"/>
      <c r="CM647" s="61"/>
      <c r="CN647" s="61"/>
      <c r="CO647" s="61"/>
      <c r="CP647" s="61"/>
      <c r="CQ647" s="2">
        <f t="shared" si="1523"/>
        <v>0</v>
      </c>
      <c r="CR647" s="51">
        <f t="shared" si="1524"/>
        <v>0</v>
      </c>
      <c r="CS647" s="66">
        <f t="shared" si="1401"/>
        <v>1800</v>
      </c>
      <c r="CT647" s="66">
        <f t="shared" si="1404"/>
        <v>0</v>
      </c>
      <c r="CU647" s="66">
        <f t="shared" si="1405"/>
        <v>0</v>
      </c>
      <c r="CV647" s="66">
        <f t="shared" si="1406"/>
        <v>0</v>
      </c>
      <c r="CW647" s="66">
        <f t="shared" si="1407"/>
        <v>0</v>
      </c>
      <c r="CX647" s="66">
        <f t="shared" si="1408"/>
        <v>0</v>
      </c>
      <c r="CY647" s="66">
        <f t="shared" si="1409"/>
        <v>1800</v>
      </c>
      <c r="CZ647" s="66">
        <f t="shared" si="1410"/>
        <v>0</v>
      </c>
      <c r="DA647" s="66">
        <f t="shared" si="1411"/>
        <v>0</v>
      </c>
      <c r="DB647" s="66">
        <f t="shared" si="1412"/>
        <v>0</v>
      </c>
      <c r="DC647" s="66">
        <f t="shared" si="1413"/>
        <v>0</v>
      </c>
      <c r="DD647" s="66">
        <f t="shared" si="1414"/>
        <v>0</v>
      </c>
      <c r="DE647" s="67">
        <f t="shared" si="1525"/>
        <v>3600</v>
      </c>
      <c r="DF647" s="67">
        <f t="shared" si="1441"/>
        <v>1980.0000000000002</v>
      </c>
      <c r="DG647" s="67">
        <f t="shared" si="1442"/>
        <v>5580</v>
      </c>
      <c r="DH647" s="53" cm="1">
        <f t="array" aca="1" ref="DH647" ca="1">DE647*CELL("contents",$Q647)</f>
        <v>324</v>
      </c>
      <c r="DI647" s="53" cm="1">
        <f t="array" aca="1" ref="DI647" ca="1">DF647*CELL("contents",$Q647)</f>
        <v>178.20000000000002</v>
      </c>
      <c r="DJ647" s="61">
        <v>1800</v>
      </c>
      <c r="DK647" s="61"/>
      <c r="DL647" s="61"/>
      <c r="DM647" s="61"/>
      <c r="DN647" s="61"/>
      <c r="DO647" s="61"/>
      <c r="DP647" s="61"/>
      <c r="DQ647" s="2"/>
      <c r="DR647" s="2"/>
      <c r="DS647" s="2"/>
      <c r="DT647" s="2"/>
      <c r="DU647" s="2"/>
      <c r="DV647" s="2">
        <f t="shared" si="1526"/>
        <v>0</v>
      </c>
      <c r="DW647" s="51">
        <f t="shared" si="1527"/>
        <v>0</v>
      </c>
      <c r="DX647" s="66">
        <f t="shared" si="1497"/>
        <v>1800</v>
      </c>
      <c r="DY647" s="66">
        <f t="shared" si="1498"/>
        <v>0</v>
      </c>
      <c r="DZ647" s="66">
        <f t="shared" si="1499"/>
        <v>0</v>
      </c>
      <c r="EA647" s="66">
        <f t="shared" si="1500"/>
        <v>0</v>
      </c>
      <c r="EB647" s="66">
        <f t="shared" si="1501"/>
        <v>0</v>
      </c>
      <c r="EC647" s="66">
        <f t="shared" si="1502"/>
        <v>0</v>
      </c>
      <c r="ED647" s="66">
        <f t="shared" si="1503"/>
        <v>0</v>
      </c>
      <c r="EE647" s="66">
        <f t="shared" si="1504"/>
        <v>0</v>
      </c>
      <c r="EF647" s="66">
        <f t="shared" si="1505"/>
        <v>0</v>
      </c>
      <c r="EG647" s="66">
        <f t="shared" si="1506"/>
        <v>0</v>
      </c>
      <c r="EH647" s="66">
        <f t="shared" si="1507"/>
        <v>0</v>
      </c>
      <c r="EI647" s="66">
        <f t="shared" si="1508"/>
        <v>0</v>
      </c>
      <c r="EJ647" s="67">
        <f t="shared" si="1528"/>
        <v>1800</v>
      </c>
      <c r="EK647" s="67">
        <f t="shared" si="1443"/>
        <v>990.00000000000011</v>
      </c>
      <c r="EL647" s="67">
        <f t="shared" si="1444"/>
        <v>2790</v>
      </c>
      <c r="EM647" s="53" cm="1">
        <f t="array" aca="1" ref="EM647" ca="1">EJ647*CELL("contents",$Q647)</f>
        <v>162</v>
      </c>
      <c r="EN647" s="53" cm="1">
        <f t="array" aca="1" ref="EN647" ca="1">EK647*CELL("contents",$Q647)</f>
        <v>89.100000000000009</v>
      </c>
      <c r="EO647" s="68">
        <f t="shared" si="1529"/>
        <v>19530</v>
      </c>
      <c r="EP647" s="2">
        <v>1</v>
      </c>
      <c r="EQ647" s="2">
        <f t="shared" ref="EQ647:ET647" si="1532">EP647*1.0215</f>
        <v>1.0215000000000001</v>
      </c>
      <c r="ER647" s="2">
        <f t="shared" si="1532"/>
        <v>1.0434622500000001</v>
      </c>
      <c r="ES647" s="2">
        <f t="shared" si="1532"/>
        <v>1.0658966883750003</v>
      </c>
      <c r="ET647" s="2">
        <f t="shared" si="1532"/>
        <v>1.0888134671750629</v>
      </c>
      <c r="EU647" s="69">
        <f t="shared" si="1510"/>
        <v>0</v>
      </c>
      <c r="EV647" s="69">
        <f t="shared" si="1450"/>
        <v>0</v>
      </c>
      <c r="EW647" s="69">
        <f t="shared" si="1511"/>
        <v>0</v>
      </c>
      <c r="EX647" s="69">
        <f t="shared" si="1512"/>
        <v>0</v>
      </c>
      <c r="EY647" s="69">
        <f t="shared" si="1531"/>
        <v>0</v>
      </c>
      <c r="EZ647" s="69">
        <f t="shared" si="1531"/>
        <v>0</v>
      </c>
      <c r="FA647" s="69">
        <f t="shared" si="1531"/>
        <v>0</v>
      </c>
      <c r="FB647" s="69">
        <f t="shared" si="1531"/>
        <v>0</v>
      </c>
      <c r="FC647" t="s">
        <v>1422</v>
      </c>
    </row>
    <row r="648" spans="1:159" x14ac:dyDescent="0.25">
      <c r="A648" s="2">
        <v>1.5</v>
      </c>
      <c r="B648" s="2" t="s">
        <v>1428</v>
      </c>
      <c r="C648" s="61" t="s">
        <v>147</v>
      </c>
      <c r="D648" s="62" t="s">
        <v>1429</v>
      </c>
      <c r="E648" s="63" t="s">
        <v>1430</v>
      </c>
      <c r="F648" s="2" t="s">
        <v>1431</v>
      </c>
      <c r="G648" s="61" t="s">
        <v>151</v>
      </c>
      <c r="H648" s="64" t="s">
        <v>152</v>
      </c>
      <c r="I648" s="61" t="s">
        <v>1175</v>
      </c>
      <c r="J648" s="65" t="s">
        <v>154</v>
      </c>
      <c r="K648" s="75">
        <v>65</v>
      </c>
      <c r="L648" s="79">
        <v>66</v>
      </c>
      <c r="M648" s="57">
        <v>0.35</v>
      </c>
      <c r="N648" s="85">
        <v>0.53</v>
      </c>
      <c r="O648" s="64"/>
      <c r="P648" s="2" t="s">
        <v>156</v>
      </c>
      <c r="Q648" s="200">
        <f>VLOOKUP(P648,Contingencies!$A$2:$D$7,4,FALSE)</f>
        <v>0.09</v>
      </c>
      <c r="R648" s="53">
        <f t="shared" si="1471"/>
        <v>10755.272469340549</v>
      </c>
      <c r="S648" s="67">
        <f t="shared" si="1513"/>
        <v>5700.2944087504911</v>
      </c>
      <c r="T648" s="61"/>
      <c r="U648" s="61">
        <v>37.5</v>
      </c>
      <c r="V648" s="61">
        <v>37.5</v>
      </c>
      <c r="W648" s="61">
        <v>37.5</v>
      </c>
      <c r="X648" s="61">
        <v>37.5</v>
      </c>
      <c r="Y648" s="61">
        <v>37.5</v>
      </c>
      <c r="Z648" s="61">
        <v>37.5</v>
      </c>
      <c r="AA648" s="61">
        <v>37.5</v>
      </c>
      <c r="AB648" s="61">
        <v>37.5</v>
      </c>
      <c r="AC648" s="61">
        <v>37.5</v>
      </c>
      <c r="AD648" s="61">
        <v>37.5</v>
      </c>
      <c r="AE648" s="61">
        <v>37.5</v>
      </c>
      <c r="AF648" s="61">
        <v>37.5</v>
      </c>
      <c r="AG648" s="2">
        <f t="shared" si="1514"/>
        <v>450</v>
      </c>
      <c r="AH648" s="51">
        <f t="shared" si="1518"/>
        <v>3</v>
      </c>
      <c r="AI648" s="66">
        <f t="shared" si="1473"/>
        <v>3361.3734375000004</v>
      </c>
      <c r="AJ648" s="66">
        <f t="shared" si="1474"/>
        <v>3361.3734375000004</v>
      </c>
      <c r="AK648" s="66">
        <f t="shared" si="1475"/>
        <v>3361.3734375000004</v>
      </c>
      <c r="AL648" s="66">
        <f t="shared" si="1476"/>
        <v>3361.3734375000004</v>
      </c>
      <c r="AM648" s="66">
        <f t="shared" si="1477"/>
        <v>3361.3734375000004</v>
      </c>
      <c r="AN648" s="66">
        <f t="shared" si="1478"/>
        <v>3361.3734375000004</v>
      </c>
      <c r="AO648" s="66">
        <f t="shared" si="1479"/>
        <v>3361.3734375000004</v>
      </c>
      <c r="AP648" s="66">
        <f t="shared" si="1480"/>
        <v>3361.3734375000004</v>
      </c>
      <c r="AQ648" s="66">
        <f t="shared" si="1481"/>
        <v>3361.3734375000004</v>
      </c>
      <c r="AR648" s="66">
        <f t="shared" si="1482"/>
        <v>3361.3734375000004</v>
      </c>
      <c r="AS648" s="66">
        <f t="shared" si="1483"/>
        <v>3361.3734375000004</v>
      </c>
      <c r="AT648" s="66">
        <f t="shared" si="1484"/>
        <v>3361.3734375000004</v>
      </c>
      <c r="AU648" s="67">
        <f t="shared" si="1519"/>
        <v>40336.48124999999</v>
      </c>
      <c r="AV648" s="67">
        <f t="shared" si="1437"/>
        <v>21378.335062499995</v>
      </c>
      <c r="AW648" s="67">
        <f t="shared" si="1438"/>
        <v>61714.816312499985</v>
      </c>
      <c r="AX648" s="53" cm="1">
        <f t="array" aca="1" ref="AX648" ca="1">AU648*CELL("contents",$Q648)</f>
        <v>3630.2833124999988</v>
      </c>
      <c r="AY648" s="53" cm="1">
        <f t="array" aca="1" ref="AY648" ca="1">AV648*CELL("contents",$Q648)</f>
        <v>1924.0501556249994</v>
      </c>
      <c r="AZ648" s="61">
        <v>37.5</v>
      </c>
      <c r="BA648" s="61">
        <v>37.5</v>
      </c>
      <c r="BB648" s="61">
        <v>37.5</v>
      </c>
      <c r="BC648" s="61">
        <v>37.5</v>
      </c>
      <c r="BD648" s="61">
        <v>37.5</v>
      </c>
      <c r="BE648" s="61">
        <v>37.5</v>
      </c>
      <c r="BF648" s="61">
        <v>37.5</v>
      </c>
      <c r="BG648" s="61">
        <v>37.5</v>
      </c>
      <c r="BH648" s="61">
        <v>37.5</v>
      </c>
      <c r="BI648" s="61">
        <v>37.5</v>
      </c>
      <c r="BJ648" s="61">
        <v>37.5</v>
      </c>
      <c r="BK648" s="2"/>
      <c r="BL648" s="2">
        <f t="shared" si="1520"/>
        <v>412.5</v>
      </c>
      <c r="BM648" s="51">
        <f t="shared" si="1521"/>
        <v>2.75</v>
      </c>
      <c r="BN648" s="66">
        <f t="shared" si="1485"/>
        <v>3433.6429664062507</v>
      </c>
      <c r="BO648" s="66">
        <f t="shared" si="1486"/>
        <v>3433.6429664062507</v>
      </c>
      <c r="BP648" s="66">
        <f t="shared" si="1487"/>
        <v>3433.6429664062507</v>
      </c>
      <c r="BQ648" s="66">
        <f t="shared" si="1488"/>
        <v>3433.6429664062507</v>
      </c>
      <c r="BR648" s="66">
        <f t="shared" si="1489"/>
        <v>3433.6429664062507</v>
      </c>
      <c r="BS648" s="66">
        <f t="shared" si="1490"/>
        <v>3433.6429664062507</v>
      </c>
      <c r="BT648" s="66">
        <f t="shared" si="1491"/>
        <v>3433.6429664062507</v>
      </c>
      <c r="BU648" s="66">
        <f t="shared" si="1492"/>
        <v>3433.6429664062507</v>
      </c>
      <c r="BV648" s="66">
        <f t="shared" si="1493"/>
        <v>3433.6429664062507</v>
      </c>
      <c r="BW648" s="66">
        <f t="shared" si="1494"/>
        <v>3433.6429664062507</v>
      </c>
      <c r="BX648" s="66">
        <f t="shared" si="1495"/>
        <v>3433.6429664062507</v>
      </c>
      <c r="BY648" s="66">
        <f t="shared" si="1496"/>
        <v>0</v>
      </c>
      <c r="BZ648" s="67">
        <f t="shared" si="1522"/>
        <v>37770.072630468771</v>
      </c>
      <c r="CA648" s="67">
        <f t="shared" si="1439"/>
        <v>20018.13849414845</v>
      </c>
      <c r="CB648" s="67">
        <f t="shared" si="1440"/>
        <v>57788.211124617221</v>
      </c>
      <c r="CC648" s="53" cm="1">
        <f t="array" aca="1" ref="CC648" ca="1">BZ648*CELL("contents",$Q648)</f>
        <v>3399.3065367421891</v>
      </c>
      <c r="CD648" s="53" cm="1">
        <f t="array" aca="1" ref="CD648" ca="1">CA648*CELL("contents",$Q648)</f>
        <v>1801.6324644733604</v>
      </c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>
        <f t="shared" si="1523"/>
        <v>0</v>
      </c>
      <c r="CR648" s="51">
        <f t="shared" si="1524"/>
        <v>0</v>
      </c>
      <c r="CS648" s="66">
        <f t="shared" si="1401"/>
        <v>0</v>
      </c>
      <c r="CT648" s="66">
        <f t="shared" si="1404"/>
        <v>0</v>
      </c>
      <c r="CU648" s="66">
        <f t="shared" si="1405"/>
        <v>0</v>
      </c>
      <c r="CV648" s="66">
        <f t="shared" si="1406"/>
        <v>0</v>
      </c>
      <c r="CW648" s="66">
        <f t="shared" si="1407"/>
        <v>0</v>
      </c>
      <c r="CX648" s="66">
        <f t="shared" si="1408"/>
        <v>0</v>
      </c>
      <c r="CY648" s="66">
        <f t="shared" si="1409"/>
        <v>0</v>
      </c>
      <c r="CZ648" s="66">
        <f t="shared" si="1410"/>
        <v>0</v>
      </c>
      <c r="DA648" s="66">
        <f t="shared" si="1411"/>
        <v>0</v>
      </c>
      <c r="DB648" s="66">
        <f t="shared" si="1412"/>
        <v>0</v>
      </c>
      <c r="DC648" s="66">
        <f t="shared" si="1413"/>
        <v>0</v>
      </c>
      <c r="DD648" s="66">
        <f t="shared" si="1414"/>
        <v>0</v>
      </c>
      <c r="DE648" s="67">
        <f t="shared" si="1525"/>
        <v>0</v>
      </c>
      <c r="DF648" s="67">
        <f t="shared" si="1441"/>
        <v>0</v>
      </c>
      <c r="DG648" s="67">
        <f t="shared" si="1442"/>
        <v>0</v>
      </c>
      <c r="DH648" s="53" cm="1">
        <f t="array" aca="1" ref="DH648" ca="1">DE648*CELL("contents",$Q648)</f>
        <v>0</v>
      </c>
      <c r="DI648" s="53" cm="1">
        <f t="array" aca="1" ref="DI648" ca="1">DF648*CELL("contents",$Q648)</f>
        <v>0</v>
      </c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>
        <f t="shared" si="1526"/>
        <v>0</v>
      </c>
      <c r="DW648" s="51">
        <f t="shared" si="1527"/>
        <v>0</v>
      </c>
      <c r="DX648" s="66">
        <f t="shared" si="1497"/>
        <v>0</v>
      </c>
      <c r="DY648" s="66">
        <f t="shared" si="1498"/>
        <v>0</v>
      </c>
      <c r="DZ648" s="66">
        <f t="shared" si="1499"/>
        <v>0</v>
      </c>
      <c r="EA648" s="66">
        <f t="shared" si="1500"/>
        <v>0</v>
      </c>
      <c r="EB648" s="66">
        <f t="shared" si="1501"/>
        <v>0</v>
      </c>
      <c r="EC648" s="66">
        <f t="shared" si="1502"/>
        <v>0</v>
      </c>
      <c r="ED648" s="66">
        <f t="shared" si="1503"/>
        <v>0</v>
      </c>
      <c r="EE648" s="66">
        <f t="shared" si="1504"/>
        <v>0</v>
      </c>
      <c r="EF648" s="66">
        <f t="shared" si="1505"/>
        <v>0</v>
      </c>
      <c r="EG648" s="66">
        <f t="shared" si="1506"/>
        <v>0</v>
      </c>
      <c r="EH648" s="66">
        <f t="shared" si="1507"/>
        <v>0</v>
      </c>
      <c r="EI648" s="66">
        <f t="shared" si="1508"/>
        <v>0</v>
      </c>
      <c r="EJ648" s="67">
        <f t="shared" si="1528"/>
        <v>0</v>
      </c>
      <c r="EK648" s="67">
        <f t="shared" si="1443"/>
        <v>0</v>
      </c>
      <c r="EL648" s="67">
        <f t="shared" si="1444"/>
        <v>0</v>
      </c>
      <c r="EM648" s="53" cm="1">
        <f t="array" aca="1" ref="EM648" ca="1">EJ648*CELL("contents",$Q648)</f>
        <v>0</v>
      </c>
      <c r="EN648" s="53" cm="1">
        <f t="array" aca="1" ref="EN648" ca="1">EK648*CELL("contents",$Q648)</f>
        <v>0</v>
      </c>
      <c r="EO648" s="68">
        <f t="shared" si="1529"/>
        <v>119503.02743711721</v>
      </c>
      <c r="EP648" s="2">
        <v>1</v>
      </c>
      <c r="EQ648" s="2">
        <f t="shared" ref="EQ648:ET648" si="1533">EP648*1.0215</f>
        <v>1.0215000000000001</v>
      </c>
      <c r="ER648" s="2">
        <f t="shared" si="1533"/>
        <v>1.0434622500000001</v>
      </c>
      <c r="ES648" s="2">
        <f t="shared" si="1533"/>
        <v>1.0658966883750003</v>
      </c>
      <c r="ET648" s="2">
        <f t="shared" si="1533"/>
        <v>1.0888134671750629</v>
      </c>
      <c r="EU648" s="69">
        <f t="shared" si="1510"/>
        <v>29878.875000000004</v>
      </c>
      <c r="EV648" s="69">
        <f t="shared" si="1450"/>
        <v>27977.831578125002</v>
      </c>
      <c r="EW648" s="69">
        <f t="shared" si="1511"/>
        <v>0</v>
      </c>
      <c r="EX648" s="69">
        <f t="shared" si="1512"/>
        <v>0</v>
      </c>
      <c r="EY648" s="69">
        <f t="shared" si="1531"/>
        <v>10457.606250000001</v>
      </c>
      <c r="EZ648" s="69">
        <f t="shared" si="1531"/>
        <v>9792.2410523437502</v>
      </c>
      <c r="FA648" s="69">
        <f t="shared" si="1531"/>
        <v>0</v>
      </c>
      <c r="FB648" s="69">
        <f t="shared" si="1531"/>
        <v>0</v>
      </c>
      <c r="FC648" t="s">
        <v>1550</v>
      </c>
    </row>
    <row r="649" spans="1:159" x14ac:dyDescent="0.25">
      <c r="A649" s="2">
        <v>1.5</v>
      </c>
      <c r="B649" s="2" t="s">
        <v>1432</v>
      </c>
      <c r="C649" s="61" t="s">
        <v>1433</v>
      </c>
      <c r="D649" s="62" t="s">
        <v>1434</v>
      </c>
      <c r="E649" s="63" t="s">
        <v>1434</v>
      </c>
      <c r="F649" s="70"/>
      <c r="G649" s="61" t="s">
        <v>151</v>
      </c>
      <c r="H649" s="64" t="s">
        <v>163</v>
      </c>
      <c r="I649" s="61" t="s">
        <v>1408</v>
      </c>
      <c r="J649" s="65" t="s">
        <v>154</v>
      </c>
      <c r="K649" s="75">
        <v>28</v>
      </c>
      <c r="L649" s="79">
        <v>35</v>
      </c>
      <c r="M649" s="57">
        <v>0.17380000000000001</v>
      </c>
      <c r="N649" s="85">
        <v>0.49</v>
      </c>
      <c r="O649" s="64" t="s">
        <v>155</v>
      </c>
      <c r="P649" s="2" t="s">
        <v>156</v>
      </c>
      <c r="Q649" s="200">
        <f>VLOOKUP(P649,Contingencies!$A$2:$D$7,4,FALSE)</f>
        <v>0.09</v>
      </c>
      <c r="R649" s="53">
        <f t="shared" si="1471"/>
        <v>6297.5572232891736</v>
      </c>
      <c r="S649" s="67">
        <f t="shared" si="1513"/>
        <v>3085.803039411695</v>
      </c>
      <c r="T649" s="61" t="s">
        <v>1435</v>
      </c>
      <c r="U649" s="61">
        <v>0</v>
      </c>
      <c r="V649" s="61">
        <v>0</v>
      </c>
      <c r="W649" s="61">
        <v>0</v>
      </c>
      <c r="X649" s="61">
        <v>0</v>
      </c>
      <c r="Y649" s="61">
        <v>0</v>
      </c>
      <c r="Z649" s="61">
        <v>0</v>
      </c>
      <c r="AA649" s="61">
        <v>0</v>
      </c>
      <c r="AB649" s="61">
        <v>0</v>
      </c>
      <c r="AC649" s="61">
        <v>0</v>
      </c>
      <c r="AD649" s="61">
        <v>0</v>
      </c>
      <c r="AE649" s="61">
        <v>0</v>
      </c>
      <c r="AF649" s="61">
        <v>0</v>
      </c>
      <c r="AG649" s="2">
        <f t="shared" si="1514"/>
        <v>0</v>
      </c>
      <c r="AH649" s="51">
        <f t="shared" si="1518"/>
        <v>0</v>
      </c>
      <c r="AI649" s="66">
        <f t="shared" si="1473"/>
        <v>0</v>
      </c>
      <c r="AJ649" s="66">
        <f t="shared" si="1474"/>
        <v>0</v>
      </c>
      <c r="AK649" s="66">
        <f t="shared" si="1475"/>
        <v>0</v>
      </c>
      <c r="AL649" s="66">
        <f t="shared" si="1476"/>
        <v>0</v>
      </c>
      <c r="AM649" s="66">
        <f t="shared" si="1477"/>
        <v>0</v>
      </c>
      <c r="AN649" s="66">
        <f t="shared" si="1478"/>
        <v>0</v>
      </c>
      <c r="AO649" s="66">
        <f t="shared" si="1479"/>
        <v>0</v>
      </c>
      <c r="AP649" s="66">
        <f t="shared" si="1480"/>
        <v>0</v>
      </c>
      <c r="AQ649" s="66">
        <f t="shared" si="1481"/>
        <v>0</v>
      </c>
      <c r="AR649" s="66">
        <f t="shared" si="1482"/>
        <v>0</v>
      </c>
      <c r="AS649" s="66">
        <f t="shared" si="1483"/>
        <v>0</v>
      </c>
      <c r="AT649" s="66">
        <f t="shared" si="1484"/>
        <v>0</v>
      </c>
      <c r="AU649" s="67">
        <f t="shared" si="1519"/>
        <v>0</v>
      </c>
      <c r="AV649" s="67">
        <f t="shared" si="1437"/>
        <v>0</v>
      </c>
      <c r="AW649" s="67">
        <f t="shared" si="1438"/>
        <v>0</v>
      </c>
      <c r="AX649" s="53" cm="1">
        <f t="array" aca="1" ref="AX649" ca="1">AU649*CELL("contents",$Q649)</f>
        <v>0</v>
      </c>
      <c r="AY649" s="53" cm="1">
        <f t="array" aca="1" ref="AY649" ca="1">AV649*CELL("contents",$Q649)</f>
        <v>0</v>
      </c>
      <c r="AZ649" s="61">
        <v>0</v>
      </c>
      <c r="BA649" s="61">
        <v>0</v>
      </c>
      <c r="BB649" s="61">
        <v>0</v>
      </c>
      <c r="BC649" s="61">
        <v>0</v>
      </c>
      <c r="BD649" s="61">
        <v>0</v>
      </c>
      <c r="BE649" s="61">
        <v>0</v>
      </c>
      <c r="BF649" s="61">
        <v>75</v>
      </c>
      <c r="BG649" s="61">
        <v>75</v>
      </c>
      <c r="BH649" s="61">
        <v>75</v>
      </c>
      <c r="BI649" s="61">
        <v>75</v>
      </c>
      <c r="BJ649" s="61">
        <v>75</v>
      </c>
      <c r="BK649" s="61">
        <v>75</v>
      </c>
      <c r="BL649" s="2">
        <f t="shared" si="1520"/>
        <v>450</v>
      </c>
      <c r="BM649" s="51">
        <f t="shared" si="1521"/>
        <v>3</v>
      </c>
      <c r="BN649" s="66">
        <f t="shared" si="1485"/>
        <v>0</v>
      </c>
      <c r="BO649" s="66">
        <f t="shared" si="1486"/>
        <v>0</v>
      </c>
      <c r="BP649" s="66">
        <f t="shared" si="1487"/>
        <v>0</v>
      </c>
      <c r="BQ649" s="66">
        <f t="shared" si="1488"/>
        <v>0</v>
      </c>
      <c r="BR649" s="66">
        <f t="shared" si="1489"/>
        <v>0</v>
      </c>
      <c r="BS649" s="66">
        <f t="shared" si="1490"/>
        <v>0</v>
      </c>
      <c r="BT649" s="66">
        <f t="shared" si="1491"/>
        <v>2572.1135770050005</v>
      </c>
      <c r="BU649" s="66">
        <f t="shared" si="1492"/>
        <v>2572.1135770050005</v>
      </c>
      <c r="BV649" s="66">
        <f t="shared" si="1493"/>
        <v>2572.1135770050005</v>
      </c>
      <c r="BW649" s="66">
        <f t="shared" si="1494"/>
        <v>2572.1135770050005</v>
      </c>
      <c r="BX649" s="66">
        <f t="shared" si="1495"/>
        <v>2572.1135770050005</v>
      </c>
      <c r="BY649" s="66">
        <f t="shared" si="1496"/>
        <v>2572.1135770050005</v>
      </c>
      <c r="BZ649" s="67">
        <f t="shared" si="1522"/>
        <v>15432.681462030003</v>
      </c>
      <c r="CA649" s="67">
        <f t="shared" si="1439"/>
        <v>7562.0139163947015</v>
      </c>
      <c r="CB649" s="67">
        <f t="shared" si="1440"/>
        <v>22994.695378424705</v>
      </c>
      <c r="CC649" s="53" cm="1">
        <f t="array" aca="1" ref="CC649" ca="1">BZ649*CELL("contents",$Q649)</f>
        <v>1388.9413315827003</v>
      </c>
      <c r="CD649" s="53" cm="1">
        <f t="array" aca="1" ref="CD649" ca="1">CA649*CELL("contents",$Q649)</f>
        <v>680.58125247552312</v>
      </c>
      <c r="CE649" s="61">
        <v>75</v>
      </c>
      <c r="CF649" s="61">
        <v>75</v>
      </c>
      <c r="CG649" s="61">
        <v>75</v>
      </c>
      <c r="CH649" s="61">
        <v>75</v>
      </c>
      <c r="CI649" s="61">
        <v>75</v>
      </c>
      <c r="CJ649" s="61">
        <v>75</v>
      </c>
      <c r="CK649" s="61">
        <v>75</v>
      </c>
      <c r="CL649" s="61">
        <v>75</v>
      </c>
      <c r="CM649" s="61">
        <v>75</v>
      </c>
      <c r="CN649" s="61">
        <v>75</v>
      </c>
      <c r="CO649" s="61">
        <v>75</v>
      </c>
      <c r="CP649" s="61">
        <v>75</v>
      </c>
      <c r="CQ649" s="2">
        <f t="shared" si="1523"/>
        <v>900</v>
      </c>
      <c r="CR649" s="51">
        <f t="shared" si="1524"/>
        <v>6</v>
      </c>
      <c r="CS649" s="66">
        <f t="shared" si="1401"/>
        <v>2627.4140189106083</v>
      </c>
      <c r="CT649" s="66">
        <f t="shared" si="1404"/>
        <v>2627.4140189106083</v>
      </c>
      <c r="CU649" s="66">
        <f t="shared" si="1405"/>
        <v>2627.4140189106083</v>
      </c>
      <c r="CV649" s="66">
        <f t="shared" si="1406"/>
        <v>2627.4140189106083</v>
      </c>
      <c r="CW649" s="66">
        <f t="shared" si="1407"/>
        <v>2627.4140189106083</v>
      </c>
      <c r="CX649" s="66">
        <f t="shared" si="1408"/>
        <v>2627.4140189106083</v>
      </c>
      <c r="CY649" s="66">
        <f t="shared" si="1409"/>
        <v>2627.4140189106083</v>
      </c>
      <c r="CZ649" s="66">
        <f t="shared" si="1410"/>
        <v>2627.4140189106083</v>
      </c>
      <c r="DA649" s="66">
        <f t="shared" si="1411"/>
        <v>2627.4140189106083</v>
      </c>
      <c r="DB649" s="66">
        <f t="shared" si="1412"/>
        <v>2627.4140189106083</v>
      </c>
      <c r="DC649" s="66">
        <f t="shared" si="1413"/>
        <v>2627.4140189106083</v>
      </c>
      <c r="DD649" s="66">
        <f t="shared" si="1414"/>
        <v>2627.4140189106083</v>
      </c>
      <c r="DE649" s="67">
        <f t="shared" si="1525"/>
        <v>31528.968226927293</v>
      </c>
      <c r="DF649" s="67">
        <f t="shared" si="1441"/>
        <v>15449.194431194373</v>
      </c>
      <c r="DG649" s="67">
        <f t="shared" si="1442"/>
        <v>46978.16265812167</v>
      </c>
      <c r="DH649" s="53" cm="1">
        <f t="array" aca="1" ref="DH649" ca="1">DE649*CELL("contents",$Q649)</f>
        <v>2837.6071404234563</v>
      </c>
      <c r="DI649" s="53" cm="1">
        <f t="array" aca="1" ref="DI649" ca="1">DF649*CELL("contents",$Q649)</f>
        <v>1390.4274988074935</v>
      </c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>
        <f t="shared" si="1526"/>
        <v>0</v>
      </c>
      <c r="DW649" s="51">
        <f t="shared" si="1527"/>
        <v>0</v>
      </c>
      <c r="DX649" s="66">
        <f t="shared" si="1497"/>
        <v>0</v>
      </c>
      <c r="DY649" s="66">
        <f t="shared" si="1498"/>
        <v>0</v>
      </c>
      <c r="DZ649" s="66">
        <f t="shared" si="1499"/>
        <v>0</v>
      </c>
      <c r="EA649" s="66">
        <f t="shared" si="1500"/>
        <v>0</v>
      </c>
      <c r="EB649" s="66">
        <f t="shared" si="1501"/>
        <v>0</v>
      </c>
      <c r="EC649" s="66">
        <f t="shared" si="1502"/>
        <v>0</v>
      </c>
      <c r="ED649" s="66">
        <f t="shared" si="1503"/>
        <v>0</v>
      </c>
      <c r="EE649" s="66">
        <f t="shared" si="1504"/>
        <v>0</v>
      </c>
      <c r="EF649" s="66">
        <f t="shared" si="1505"/>
        <v>0</v>
      </c>
      <c r="EG649" s="66">
        <f t="shared" si="1506"/>
        <v>0</v>
      </c>
      <c r="EH649" s="66">
        <f t="shared" si="1507"/>
        <v>0</v>
      </c>
      <c r="EI649" s="66">
        <f t="shared" si="1508"/>
        <v>0</v>
      </c>
      <c r="EJ649" s="67">
        <f t="shared" si="1528"/>
        <v>0</v>
      </c>
      <c r="EK649" s="67">
        <f t="shared" si="1443"/>
        <v>0</v>
      </c>
      <c r="EL649" s="67">
        <f t="shared" si="1444"/>
        <v>0</v>
      </c>
      <c r="EM649" s="53" cm="1">
        <f t="array" aca="1" ref="EM649" ca="1">EJ649*CELL("contents",$Q649)</f>
        <v>0</v>
      </c>
      <c r="EN649" s="53" cm="1">
        <f t="array" aca="1" ref="EN649" ca="1">EK649*CELL("contents",$Q649)</f>
        <v>0</v>
      </c>
      <c r="EO649" s="68">
        <f t="shared" si="1529"/>
        <v>69972.858036546371</v>
      </c>
      <c r="EP649" s="2">
        <v>1</v>
      </c>
      <c r="EQ649" s="2">
        <f t="shared" ref="EQ649:ET649" si="1534">EP649*1.0215</f>
        <v>1.0215000000000001</v>
      </c>
      <c r="ER649" s="2">
        <f t="shared" si="1534"/>
        <v>1.0434622500000001</v>
      </c>
      <c r="ES649" s="2">
        <f t="shared" si="1534"/>
        <v>1.0658966883750003</v>
      </c>
      <c r="ET649" s="2">
        <f t="shared" si="1534"/>
        <v>1.0888134671750629</v>
      </c>
      <c r="EU649" s="69">
        <f t="shared" si="1510"/>
        <v>0</v>
      </c>
      <c r="EV649" s="69">
        <f t="shared" si="1450"/>
        <v>13147.624350000002</v>
      </c>
      <c r="EW649" s="69">
        <f t="shared" si="1511"/>
        <v>26860.596547050009</v>
      </c>
      <c r="EX649" s="69">
        <f t="shared" si="1512"/>
        <v>0</v>
      </c>
      <c r="EY649" s="69">
        <f t="shared" si="1531"/>
        <v>0</v>
      </c>
      <c r="EZ649" s="69">
        <f t="shared" si="1531"/>
        <v>2285.0571120300006</v>
      </c>
      <c r="FA649" s="69">
        <f t="shared" si="1531"/>
        <v>4668.3716798772921</v>
      </c>
      <c r="FB649" s="69">
        <f t="shared" si="1531"/>
        <v>0</v>
      </c>
      <c r="FC649" t="s">
        <v>1537</v>
      </c>
    </row>
    <row r="650" spans="1:159" x14ac:dyDescent="0.25">
      <c r="A650" s="2">
        <v>1.5</v>
      </c>
      <c r="B650" s="2" t="s">
        <v>1436</v>
      </c>
      <c r="C650" s="61" t="s">
        <v>1433</v>
      </c>
      <c r="D650" s="62" t="s">
        <v>1437</v>
      </c>
      <c r="E650" s="63" t="s">
        <v>1437</v>
      </c>
      <c r="F650" s="70"/>
      <c r="G650" s="61" t="s">
        <v>151</v>
      </c>
      <c r="H650" s="64" t="s">
        <v>163</v>
      </c>
      <c r="I650" s="61" t="s">
        <v>1408</v>
      </c>
      <c r="J650" s="65" t="s">
        <v>154</v>
      </c>
      <c r="K650" s="75">
        <v>28</v>
      </c>
      <c r="L650" s="79">
        <v>35</v>
      </c>
      <c r="M650" s="57">
        <v>0.17380000000000001</v>
      </c>
      <c r="N650" s="85">
        <v>0.49</v>
      </c>
      <c r="O650" s="64" t="s">
        <v>155</v>
      </c>
      <c r="P650" s="2" t="s">
        <v>156</v>
      </c>
      <c r="Q650" s="200">
        <f>VLOOKUP(P650,Contingencies!$A$2:$D$7,4,FALSE)</f>
        <v>0.09</v>
      </c>
      <c r="R650" s="53">
        <f t="shared" si="1471"/>
        <v>7377.2915692827773</v>
      </c>
      <c r="S650" s="67">
        <f t="shared" si="1513"/>
        <v>3614.8728689485606</v>
      </c>
      <c r="T650" s="61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>
        <f t="shared" si="1514"/>
        <v>0</v>
      </c>
      <c r="AH650" s="51">
        <f t="shared" si="1518"/>
        <v>0</v>
      </c>
      <c r="AI650" s="66">
        <f t="shared" si="1473"/>
        <v>0</v>
      </c>
      <c r="AJ650" s="66">
        <f t="shared" si="1474"/>
        <v>0</v>
      </c>
      <c r="AK650" s="66">
        <f t="shared" si="1475"/>
        <v>0</v>
      </c>
      <c r="AL650" s="66">
        <f t="shared" si="1476"/>
        <v>0</v>
      </c>
      <c r="AM650" s="66">
        <f t="shared" si="1477"/>
        <v>0</v>
      </c>
      <c r="AN650" s="66">
        <f t="shared" si="1478"/>
        <v>0</v>
      </c>
      <c r="AO650" s="66">
        <f t="shared" si="1479"/>
        <v>0</v>
      </c>
      <c r="AP650" s="66">
        <f t="shared" si="1480"/>
        <v>0</v>
      </c>
      <c r="AQ650" s="66">
        <f t="shared" si="1481"/>
        <v>0</v>
      </c>
      <c r="AR650" s="66">
        <f t="shared" si="1482"/>
        <v>0</v>
      </c>
      <c r="AS650" s="66">
        <f t="shared" si="1483"/>
        <v>0</v>
      </c>
      <c r="AT650" s="66">
        <f t="shared" si="1484"/>
        <v>0</v>
      </c>
      <c r="AU650" s="67">
        <f t="shared" si="1519"/>
        <v>0</v>
      </c>
      <c r="AV650" s="67">
        <f t="shared" si="1437"/>
        <v>0</v>
      </c>
      <c r="AW650" s="67">
        <f t="shared" si="1438"/>
        <v>0</v>
      </c>
      <c r="AX650" s="53" cm="1">
        <f t="array" aca="1" ref="AX650" ca="1">AU650*CELL("contents",$Q650)</f>
        <v>0</v>
      </c>
      <c r="AY650" s="53" cm="1">
        <f t="array" aca="1" ref="AY650" ca="1">AV650*CELL("contents",$Q650)</f>
        <v>0</v>
      </c>
      <c r="AZ650" s="2"/>
      <c r="BA650" s="2"/>
      <c r="BB650" s="2"/>
      <c r="BC650" s="2"/>
      <c r="BD650" s="2"/>
      <c r="BE650" s="2"/>
      <c r="BF650" s="61">
        <v>75</v>
      </c>
      <c r="BG650" s="61">
        <v>75</v>
      </c>
      <c r="BH650" s="61">
        <v>75</v>
      </c>
      <c r="BI650" s="61">
        <v>75</v>
      </c>
      <c r="BJ650" s="61">
        <v>75</v>
      </c>
      <c r="BK650" s="61">
        <v>75</v>
      </c>
      <c r="BL650" s="2">
        <f t="shared" si="1520"/>
        <v>450</v>
      </c>
      <c r="BM650" s="51">
        <f t="shared" si="1521"/>
        <v>3</v>
      </c>
      <c r="BN650" s="66">
        <f t="shared" si="1485"/>
        <v>0</v>
      </c>
      <c r="BO650" s="66">
        <f t="shared" si="1486"/>
        <v>0</v>
      </c>
      <c r="BP650" s="66">
        <f t="shared" si="1487"/>
        <v>0</v>
      </c>
      <c r="BQ650" s="66">
        <f t="shared" si="1488"/>
        <v>0</v>
      </c>
      <c r="BR650" s="66">
        <f t="shared" si="1489"/>
        <v>0</v>
      </c>
      <c r="BS650" s="66">
        <f t="shared" si="1490"/>
        <v>0</v>
      </c>
      <c r="BT650" s="66">
        <f t="shared" si="1491"/>
        <v>2572.1135770050005</v>
      </c>
      <c r="BU650" s="66">
        <f t="shared" si="1492"/>
        <v>2572.1135770050005</v>
      </c>
      <c r="BV650" s="66">
        <f t="shared" si="1493"/>
        <v>2572.1135770050005</v>
      </c>
      <c r="BW650" s="66">
        <f t="shared" si="1494"/>
        <v>2572.1135770050005</v>
      </c>
      <c r="BX650" s="66">
        <f t="shared" si="1495"/>
        <v>2572.1135770050005</v>
      </c>
      <c r="BY650" s="66">
        <f t="shared" si="1496"/>
        <v>2572.1135770050005</v>
      </c>
      <c r="BZ650" s="67">
        <f t="shared" si="1522"/>
        <v>15432.681462030003</v>
      </c>
      <c r="CA650" s="67">
        <f t="shared" si="1439"/>
        <v>7562.0139163947015</v>
      </c>
      <c r="CB650" s="67">
        <f t="shared" si="1440"/>
        <v>22994.695378424705</v>
      </c>
      <c r="CC650" s="53" cm="1">
        <f t="array" aca="1" ref="CC650" ca="1">BZ650*CELL("contents",$Q650)</f>
        <v>1388.9413315827003</v>
      </c>
      <c r="CD650" s="53" cm="1">
        <f t="array" aca="1" ref="CD650" ca="1">CA650*CELL("contents",$Q650)</f>
        <v>680.58125247552312</v>
      </c>
      <c r="CE650" s="61">
        <v>75</v>
      </c>
      <c r="CF650" s="61">
        <v>75</v>
      </c>
      <c r="CG650" s="61">
        <v>75</v>
      </c>
      <c r="CH650" s="61">
        <v>75</v>
      </c>
      <c r="CI650" s="61">
        <v>75</v>
      </c>
      <c r="CJ650" s="61">
        <v>75</v>
      </c>
      <c r="CK650" s="61">
        <v>75</v>
      </c>
      <c r="CL650" s="61">
        <v>75</v>
      </c>
      <c r="CM650" s="61">
        <v>75</v>
      </c>
      <c r="CN650" s="61">
        <v>75</v>
      </c>
      <c r="CO650" s="61">
        <v>75</v>
      </c>
      <c r="CP650" s="61">
        <v>75</v>
      </c>
      <c r="CQ650" s="2">
        <f t="shared" si="1523"/>
        <v>900</v>
      </c>
      <c r="CR650" s="51">
        <f t="shared" si="1524"/>
        <v>6</v>
      </c>
      <c r="CS650" s="66">
        <f t="shared" si="1401"/>
        <v>2627.4140189106083</v>
      </c>
      <c r="CT650" s="66">
        <f t="shared" si="1404"/>
        <v>2627.4140189106083</v>
      </c>
      <c r="CU650" s="66">
        <f t="shared" si="1405"/>
        <v>2627.4140189106083</v>
      </c>
      <c r="CV650" s="66">
        <f t="shared" si="1406"/>
        <v>2627.4140189106083</v>
      </c>
      <c r="CW650" s="66">
        <f t="shared" si="1407"/>
        <v>2627.4140189106083</v>
      </c>
      <c r="CX650" s="66">
        <f t="shared" si="1408"/>
        <v>2627.4140189106083</v>
      </c>
      <c r="CY650" s="66">
        <f t="shared" si="1409"/>
        <v>2627.4140189106083</v>
      </c>
      <c r="CZ650" s="66">
        <f t="shared" si="1410"/>
        <v>2627.4140189106083</v>
      </c>
      <c r="DA650" s="66">
        <f t="shared" si="1411"/>
        <v>2627.4140189106083</v>
      </c>
      <c r="DB650" s="66">
        <f t="shared" si="1412"/>
        <v>2627.4140189106083</v>
      </c>
      <c r="DC650" s="66">
        <f t="shared" si="1413"/>
        <v>2627.4140189106083</v>
      </c>
      <c r="DD650" s="66">
        <f t="shared" si="1414"/>
        <v>2627.4140189106083</v>
      </c>
      <c r="DE650" s="67">
        <f t="shared" si="1525"/>
        <v>31528.968226927293</v>
      </c>
      <c r="DF650" s="67">
        <f t="shared" si="1441"/>
        <v>15449.194431194373</v>
      </c>
      <c r="DG650" s="67">
        <f t="shared" si="1442"/>
        <v>46978.16265812167</v>
      </c>
      <c r="DH650" s="53" cm="1">
        <f t="array" aca="1" ref="DH650" ca="1">DE650*CELL("contents",$Q650)</f>
        <v>2837.6071404234563</v>
      </c>
      <c r="DI650" s="53" cm="1">
        <f t="array" aca="1" ref="DI650" ca="1">DF650*CELL("contents",$Q650)</f>
        <v>1390.4274988074935</v>
      </c>
      <c r="DJ650" s="61">
        <v>75</v>
      </c>
      <c r="DK650" s="61">
        <v>75</v>
      </c>
      <c r="DL650" s="61">
        <v>75</v>
      </c>
      <c r="DM650" s="61"/>
      <c r="DN650" s="2"/>
      <c r="DO650" s="2"/>
      <c r="DP650" s="2"/>
      <c r="DQ650" s="2"/>
      <c r="DR650" s="2"/>
      <c r="DS650" s="2"/>
      <c r="DT650" s="2"/>
      <c r="DU650" s="2"/>
      <c r="DV650" s="2">
        <f t="shared" si="1526"/>
        <v>225</v>
      </c>
      <c r="DW650" s="51">
        <f t="shared" si="1527"/>
        <v>1.5</v>
      </c>
      <c r="DX650" s="66">
        <f t="shared" si="1497"/>
        <v>2683.9034203171864</v>
      </c>
      <c r="DY650" s="66">
        <f t="shared" si="1498"/>
        <v>2683.9034203171864</v>
      </c>
      <c r="DZ650" s="66">
        <f t="shared" si="1499"/>
        <v>2683.9034203171864</v>
      </c>
      <c r="EA650" s="66">
        <f t="shared" si="1500"/>
        <v>0</v>
      </c>
      <c r="EB650" s="66">
        <f t="shared" si="1501"/>
        <v>0</v>
      </c>
      <c r="EC650" s="66">
        <f t="shared" si="1502"/>
        <v>0</v>
      </c>
      <c r="ED650" s="66">
        <f t="shared" si="1503"/>
        <v>0</v>
      </c>
      <c r="EE650" s="66">
        <f t="shared" si="1504"/>
        <v>0</v>
      </c>
      <c r="EF650" s="66">
        <f t="shared" si="1505"/>
        <v>0</v>
      </c>
      <c r="EG650" s="66">
        <f t="shared" si="1506"/>
        <v>0</v>
      </c>
      <c r="EH650" s="66">
        <f t="shared" si="1507"/>
        <v>0</v>
      </c>
      <c r="EI650" s="66">
        <f t="shared" si="1508"/>
        <v>0</v>
      </c>
      <c r="EJ650" s="67">
        <f t="shared" si="1528"/>
        <v>8051.7102609515587</v>
      </c>
      <c r="EK650" s="67">
        <f t="shared" si="1443"/>
        <v>3945.3380278662635</v>
      </c>
      <c r="EL650" s="67">
        <f t="shared" si="1444"/>
        <v>11997.048288817823</v>
      </c>
      <c r="EM650" s="53" cm="1">
        <f t="array" aca="1" ref="EM650" ca="1">EJ650*CELL("contents",$Q650)</f>
        <v>724.65392348564023</v>
      </c>
      <c r="EN650" s="53" cm="1">
        <f t="array" aca="1" ref="EN650" ca="1">EK650*CELL("contents",$Q650)</f>
        <v>355.0804225079637</v>
      </c>
      <c r="EO650" s="68">
        <f t="shared" si="1529"/>
        <v>81969.906325364194</v>
      </c>
      <c r="EP650" s="2">
        <v>1</v>
      </c>
      <c r="EQ650" s="2">
        <f t="shared" ref="EQ650:ET650" si="1535">EP650*1.0215</f>
        <v>1.0215000000000001</v>
      </c>
      <c r="ER650" s="2">
        <f t="shared" si="1535"/>
        <v>1.0434622500000001</v>
      </c>
      <c r="ES650" s="2">
        <f t="shared" si="1535"/>
        <v>1.0658966883750003</v>
      </c>
      <c r="ET650" s="2">
        <f t="shared" si="1535"/>
        <v>1.0888134671750629</v>
      </c>
      <c r="EU650" s="69">
        <f t="shared" si="1510"/>
        <v>0</v>
      </c>
      <c r="EV650" s="69">
        <f t="shared" si="1450"/>
        <v>13147.624350000002</v>
      </c>
      <c r="EW650" s="69">
        <f t="shared" si="1511"/>
        <v>26860.596547050009</v>
      </c>
      <c r="EX650" s="69">
        <f t="shared" si="1512"/>
        <v>6859.5248432028966</v>
      </c>
      <c r="EY650" s="69">
        <f t="shared" si="1531"/>
        <v>0</v>
      </c>
      <c r="EZ650" s="69">
        <f t="shared" si="1531"/>
        <v>2285.0571120300006</v>
      </c>
      <c r="FA650" s="69">
        <f t="shared" si="1531"/>
        <v>4668.3716798772921</v>
      </c>
      <c r="FB650" s="69">
        <f t="shared" si="1531"/>
        <v>1192.1854177486634</v>
      </c>
      <c r="FC650" t="s">
        <v>1537</v>
      </c>
    </row>
    <row r="651" spans="1:159" ht="25.5" x14ac:dyDescent="0.25">
      <c r="A651" s="2">
        <v>1.5</v>
      </c>
      <c r="B651" s="2" t="s">
        <v>1438</v>
      </c>
      <c r="C651" s="61" t="s">
        <v>1433</v>
      </c>
      <c r="D651" s="62" t="s">
        <v>1439</v>
      </c>
      <c r="E651" s="63" t="s">
        <v>1439</v>
      </c>
      <c r="F651" s="70"/>
      <c r="G651" s="61" t="s">
        <v>151</v>
      </c>
      <c r="H651" s="64" t="s">
        <v>163</v>
      </c>
      <c r="I651" s="61" t="s">
        <v>1408</v>
      </c>
      <c r="J651" s="65" t="s">
        <v>154</v>
      </c>
      <c r="K651" s="75">
        <v>28</v>
      </c>
      <c r="L651" s="79">
        <v>35</v>
      </c>
      <c r="M651" s="57">
        <v>0.17380000000000001</v>
      </c>
      <c r="N651" s="85">
        <v>0.49</v>
      </c>
      <c r="O651" s="64" t="s">
        <v>155</v>
      </c>
      <c r="P651" s="2" t="s">
        <v>156</v>
      </c>
      <c r="Q651" s="200">
        <f>VLOOKUP(P651,Contingencies!$A$2:$D$7,4,FALSE)</f>
        <v>0.09</v>
      </c>
      <c r="R651" s="53">
        <f t="shared" si="1471"/>
        <v>1079.7343459936039</v>
      </c>
      <c r="S651" s="67">
        <f t="shared" si="1513"/>
        <v>529.06982953686588</v>
      </c>
      <c r="T651" s="61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>
        <f t="shared" si="1514"/>
        <v>0</v>
      </c>
      <c r="AH651" s="51">
        <f t="shared" si="1518"/>
        <v>0</v>
      </c>
      <c r="AI651" s="66">
        <f t="shared" si="1473"/>
        <v>0</v>
      </c>
      <c r="AJ651" s="66">
        <f t="shared" si="1474"/>
        <v>0</v>
      </c>
      <c r="AK651" s="66">
        <f t="shared" si="1475"/>
        <v>0</v>
      </c>
      <c r="AL651" s="66">
        <f t="shared" si="1476"/>
        <v>0</v>
      </c>
      <c r="AM651" s="66">
        <f t="shared" si="1477"/>
        <v>0</v>
      </c>
      <c r="AN651" s="66">
        <f t="shared" si="1478"/>
        <v>0</v>
      </c>
      <c r="AO651" s="66">
        <f t="shared" si="1479"/>
        <v>0</v>
      </c>
      <c r="AP651" s="66">
        <f t="shared" si="1480"/>
        <v>0</v>
      </c>
      <c r="AQ651" s="66">
        <f t="shared" si="1481"/>
        <v>0</v>
      </c>
      <c r="AR651" s="66">
        <f t="shared" si="1482"/>
        <v>0</v>
      </c>
      <c r="AS651" s="66">
        <f t="shared" si="1483"/>
        <v>0</v>
      </c>
      <c r="AT651" s="66">
        <f t="shared" si="1484"/>
        <v>0</v>
      </c>
      <c r="AU651" s="67">
        <f t="shared" si="1519"/>
        <v>0</v>
      </c>
      <c r="AV651" s="67">
        <f t="shared" si="1437"/>
        <v>0</v>
      </c>
      <c r="AW651" s="67">
        <f t="shared" si="1438"/>
        <v>0</v>
      </c>
      <c r="AX651" s="53" cm="1">
        <f t="array" aca="1" ref="AX651" ca="1">AU651*CELL("contents",$Q651)</f>
        <v>0</v>
      </c>
      <c r="AY651" s="53" cm="1">
        <f t="array" aca="1" ref="AY651" ca="1">AV651*CELL("contents",$Q651)</f>
        <v>0</v>
      </c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>
        <f t="shared" si="1520"/>
        <v>0</v>
      </c>
      <c r="BM651" s="51">
        <f t="shared" si="1521"/>
        <v>0</v>
      </c>
      <c r="BN651" s="66">
        <f t="shared" si="1485"/>
        <v>0</v>
      </c>
      <c r="BO651" s="66">
        <f t="shared" si="1486"/>
        <v>0</v>
      </c>
      <c r="BP651" s="66">
        <f t="shared" si="1487"/>
        <v>0</v>
      </c>
      <c r="BQ651" s="66">
        <f t="shared" si="1488"/>
        <v>0</v>
      </c>
      <c r="BR651" s="66">
        <f t="shared" si="1489"/>
        <v>0</v>
      </c>
      <c r="BS651" s="66">
        <f t="shared" si="1490"/>
        <v>0</v>
      </c>
      <c r="BT651" s="66">
        <f t="shared" si="1491"/>
        <v>0</v>
      </c>
      <c r="BU651" s="66">
        <f t="shared" si="1492"/>
        <v>0</v>
      </c>
      <c r="BV651" s="66">
        <f t="shared" si="1493"/>
        <v>0</v>
      </c>
      <c r="BW651" s="66">
        <f t="shared" si="1494"/>
        <v>0</v>
      </c>
      <c r="BX651" s="66">
        <f t="shared" si="1495"/>
        <v>0</v>
      </c>
      <c r="BY651" s="66">
        <f t="shared" si="1496"/>
        <v>0</v>
      </c>
      <c r="BZ651" s="67">
        <f t="shared" si="1522"/>
        <v>0</v>
      </c>
      <c r="CA651" s="67">
        <f t="shared" si="1439"/>
        <v>0</v>
      </c>
      <c r="CB651" s="67">
        <f t="shared" si="1440"/>
        <v>0</v>
      </c>
      <c r="CC651" s="53" cm="1">
        <f t="array" aca="1" ref="CC651" ca="1">BZ651*CELL("contents",$Q651)</f>
        <v>0</v>
      </c>
      <c r="CD651" s="53" cm="1">
        <f t="array" aca="1" ref="CD651" ca="1">CA651*CELL("contents",$Q651)</f>
        <v>0</v>
      </c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>
        <f t="shared" si="1523"/>
        <v>0</v>
      </c>
      <c r="CR651" s="51">
        <f t="shared" si="1524"/>
        <v>0</v>
      </c>
      <c r="CS651" s="66">
        <f t="shared" si="1401"/>
        <v>0</v>
      </c>
      <c r="CT651" s="66">
        <f t="shared" si="1404"/>
        <v>0</v>
      </c>
      <c r="CU651" s="66">
        <f t="shared" si="1405"/>
        <v>0</v>
      </c>
      <c r="CV651" s="66">
        <f t="shared" si="1406"/>
        <v>0</v>
      </c>
      <c r="CW651" s="66">
        <f t="shared" si="1407"/>
        <v>0</v>
      </c>
      <c r="CX651" s="66">
        <f t="shared" si="1408"/>
        <v>0</v>
      </c>
      <c r="CY651" s="66">
        <f t="shared" si="1409"/>
        <v>0</v>
      </c>
      <c r="CZ651" s="66">
        <f t="shared" si="1410"/>
        <v>0</v>
      </c>
      <c r="DA651" s="66">
        <f t="shared" si="1411"/>
        <v>0</v>
      </c>
      <c r="DB651" s="66">
        <f t="shared" si="1412"/>
        <v>0</v>
      </c>
      <c r="DC651" s="66">
        <f t="shared" si="1413"/>
        <v>0</v>
      </c>
      <c r="DD651" s="66">
        <f t="shared" si="1414"/>
        <v>0</v>
      </c>
      <c r="DE651" s="67">
        <f t="shared" si="1525"/>
        <v>0</v>
      </c>
      <c r="DF651" s="67">
        <f t="shared" si="1441"/>
        <v>0</v>
      </c>
      <c r="DG651" s="67">
        <f t="shared" si="1442"/>
        <v>0</v>
      </c>
      <c r="DH651" s="53" cm="1">
        <f t="array" aca="1" ref="DH651" ca="1">DE651*CELL("contents",$Q651)</f>
        <v>0</v>
      </c>
      <c r="DI651" s="53" cm="1">
        <f t="array" aca="1" ref="DI651" ca="1">DF651*CELL("contents",$Q651)</f>
        <v>0</v>
      </c>
      <c r="DJ651" s="2"/>
      <c r="DK651" s="2"/>
      <c r="DL651" s="2"/>
      <c r="DM651" s="61">
        <v>75</v>
      </c>
      <c r="DN651" s="61">
        <v>75</v>
      </c>
      <c r="DO651" s="61">
        <v>75</v>
      </c>
      <c r="DP651" s="2"/>
      <c r="DQ651" s="2"/>
      <c r="DR651" s="2"/>
      <c r="DS651" s="2"/>
      <c r="DT651" s="2"/>
      <c r="DU651" s="2"/>
      <c r="DV651" s="2">
        <f t="shared" si="1526"/>
        <v>225</v>
      </c>
      <c r="DW651" s="51">
        <f t="shared" si="1527"/>
        <v>1.5</v>
      </c>
      <c r="DX651" s="66">
        <f t="shared" si="1497"/>
        <v>0</v>
      </c>
      <c r="DY651" s="66">
        <f t="shared" si="1498"/>
        <v>0</v>
      </c>
      <c r="DZ651" s="66">
        <f t="shared" si="1499"/>
        <v>0</v>
      </c>
      <c r="EA651" s="66">
        <f t="shared" si="1500"/>
        <v>2683.9034203171864</v>
      </c>
      <c r="EB651" s="66">
        <f t="shared" si="1501"/>
        <v>2683.9034203171864</v>
      </c>
      <c r="EC651" s="66">
        <f t="shared" si="1502"/>
        <v>2683.9034203171864</v>
      </c>
      <c r="ED651" s="66">
        <f t="shared" si="1503"/>
        <v>0</v>
      </c>
      <c r="EE651" s="66">
        <f t="shared" si="1504"/>
        <v>0</v>
      </c>
      <c r="EF651" s="66">
        <f t="shared" si="1505"/>
        <v>0</v>
      </c>
      <c r="EG651" s="66">
        <f t="shared" si="1506"/>
        <v>0</v>
      </c>
      <c r="EH651" s="66">
        <f t="shared" si="1507"/>
        <v>0</v>
      </c>
      <c r="EI651" s="66">
        <f t="shared" si="1508"/>
        <v>0</v>
      </c>
      <c r="EJ651" s="67">
        <f t="shared" si="1528"/>
        <v>8051.7102609515587</v>
      </c>
      <c r="EK651" s="67">
        <f t="shared" si="1443"/>
        <v>3945.3380278662635</v>
      </c>
      <c r="EL651" s="67">
        <f t="shared" si="1444"/>
        <v>11997.048288817823</v>
      </c>
      <c r="EM651" s="53" cm="1">
        <f t="array" aca="1" ref="EM651" ca="1">EJ651*CELL("contents",$Q651)</f>
        <v>724.65392348564023</v>
      </c>
      <c r="EN651" s="53" cm="1">
        <f t="array" aca="1" ref="EN651" ca="1">EK651*CELL("contents",$Q651)</f>
        <v>355.0804225079637</v>
      </c>
      <c r="EO651" s="68">
        <f t="shared" si="1529"/>
        <v>11997.048288817823</v>
      </c>
      <c r="EP651" s="2">
        <v>1</v>
      </c>
      <c r="EQ651" s="2">
        <f t="shared" ref="EQ651:ET651" si="1536">EP651*1.0215</f>
        <v>1.0215000000000001</v>
      </c>
      <c r="ER651" s="2">
        <f t="shared" si="1536"/>
        <v>1.0434622500000001</v>
      </c>
      <c r="ES651" s="2">
        <f t="shared" si="1536"/>
        <v>1.0658966883750003</v>
      </c>
      <c r="ET651" s="2">
        <f t="shared" si="1536"/>
        <v>1.0888134671750629</v>
      </c>
      <c r="EU651" s="69">
        <f t="shared" si="1510"/>
        <v>0</v>
      </c>
      <c r="EV651" s="69">
        <f t="shared" si="1450"/>
        <v>0</v>
      </c>
      <c r="EW651" s="69">
        <f t="shared" si="1511"/>
        <v>0</v>
      </c>
      <c r="EX651" s="69">
        <f t="shared" si="1512"/>
        <v>6859.5248432028966</v>
      </c>
      <c r="EY651" s="69">
        <f t="shared" si="1531"/>
        <v>0</v>
      </c>
      <c r="EZ651" s="69">
        <f t="shared" si="1531"/>
        <v>0</v>
      </c>
      <c r="FA651" s="69">
        <f t="shared" si="1531"/>
        <v>0</v>
      </c>
      <c r="FB651" s="69">
        <f t="shared" si="1531"/>
        <v>1192.1854177486634</v>
      </c>
      <c r="FC651" t="s">
        <v>1537</v>
      </c>
    </row>
    <row r="652" spans="1:159" ht="25.5" x14ac:dyDescent="0.25">
      <c r="A652" s="2">
        <v>1.5</v>
      </c>
      <c r="B652" s="2" t="s">
        <v>1440</v>
      </c>
      <c r="C652" s="61" t="s">
        <v>1433</v>
      </c>
      <c r="D652" s="62" t="s">
        <v>1441</v>
      </c>
      <c r="E652" s="63" t="s">
        <v>1441</v>
      </c>
      <c r="F652" s="70"/>
      <c r="G652" s="61" t="s">
        <v>151</v>
      </c>
      <c r="H652" s="64" t="s">
        <v>163</v>
      </c>
      <c r="I652" s="61" t="s">
        <v>1408</v>
      </c>
      <c r="J652" s="65" t="s">
        <v>154</v>
      </c>
      <c r="K652" s="75">
        <v>28</v>
      </c>
      <c r="L652" s="79">
        <v>35</v>
      </c>
      <c r="M652" s="57">
        <v>0.17380000000000001</v>
      </c>
      <c r="N652" s="85">
        <v>0.49</v>
      </c>
      <c r="O652" s="64" t="s">
        <v>155</v>
      </c>
      <c r="P652" s="2" t="s">
        <v>156</v>
      </c>
      <c r="Q652" s="200">
        <f>VLOOKUP(P652,Contingencies!$A$2:$D$7,4,FALSE)</f>
        <v>0.09</v>
      </c>
      <c r="R652" s="53">
        <f t="shared" si="1471"/>
        <v>7377.2915692827773</v>
      </c>
      <c r="S652" s="67">
        <f t="shared" si="1513"/>
        <v>3614.8728689485606</v>
      </c>
      <c r="T652" s="61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>
        <f t="shared" si="1514"/>
        <v>0</v>
      </c>
      <c r="AH652" s="51">
        <f t="shared" si="1518"/>
        <v>0</v>
      </c>
      <c r="AI652" s="66">
        <f t="shared" si="1473"/>
        <v>0</v>
      </c>
      <c r="AJ652" s="66">
        <f t="shared" si="1474"/>
        <v>0</v>
      </c>
      <c r="AK652" s="66">
        <f t="shared" si="1475"/>
        <v>0</v>
      </c>
      <c r="AL652" s="66">
        <f t="shared" si="1476"/>
        <v>0</v>
      </c>
      <c r="AM652" s="66">
        <f t="shared" si="1477"/>
        <v>0</v>
      </c>
      <c r="AN652" s="66">
        <f t="shared" si="1478"/>
        <v>0</v>
      </c>
      <c r="AO652" s="66">
        <f t="shared" si="1479"/>
        <v>0</v>
      </c>
      <c r="AP652" s="66">
        <f t="shared" si="1480"/>
        <v>0</v>
      </c>
      <c r="AQ652" s="66">
        <f t="shared" si="1481"/>
        <v>0</v>
      </c>
      <c r="AR652" s="66">
        <f t="shared" si="1482"/>
        <v>0</v>
      </c>
      <c r="AS652" s="66">
        <f t="shared" si="1483"/>
        <v>0</v>
      </c>
      <c r="AT652" s="66">
        <f t="shared" si="1484"/>
        <v>0</v>
      </c>
      <c r="AU652" s="67">
        <f t="shared" si="1519"/>
        <v>0</v>
      </c>
      <c r="AV652" s="67">
        <f t="shared" si="1437"/>
        <v>0</v>
      </c>
      <c r="AW652" s="67">
        <f t="shared" si="1438"/>
        <v>0</v>
      </c>
      <c r="AX652" s="53" cm="1">
        <f t="array" aca="1" ref="AX652" ca="1">AU652*CELL("contents",$Q652)</f>
        <v>0</v>
      </c>
      <c r="AY652" s="53" cm="1">
        <f t="array" aca="1" ref="AY652" ca="1">AV652*CELL("contents",$Q652)</f>
        <v>0</v>
      </c>
      <c r="AZ652" s="2"/>
      <c r="BA652" s="2"/>
      <c r="BB652" s="2"/>
      <c r="BC652" s="2"/>
      <c r="BD652" s="2"/>
      <c r="BE652" s="2"/>
      <c r="BF652" s="61">
        <v>75</v>
      </c>
      <c r="BG652" s="61">
        <v>75</v>
      </c>
      <c r="BH652" s="61">
        <v>75</v>
      </c>
      <c r="BI652" s="61">
        <v>75</v>
      </c>
      <c r="BJ652" s="61">
        <v>75</v>
      </c>
      <c r="BK652" s="61">
        <v>75</v>
      </c>
      <c r="BL652" s="2">
        <f t="shared" si="1520"/>
        <v>450</v>
      </c>
      <c r="BM652" s="51">
        <f t="shared" si="1521"/>
        <v>3</v>
      </c>
      <c r="BN652" s="66">
        <f t="shared" si="1485"/>
        <v>0</v>
      </c>
      <c r="BO652" s="66">
        <f t="shared" si="1486"/>
        <v>0</v>
      </c>
      <c r="BP652" s="66">
        <f t="shared" si="1487"/>
        <v>0</v>
      </c>
      <c r="BQ652" s="66">
        <f t="shared" si="1488"/>
        <v>0</v>
      </c>
      <c r="BR652" s="66">
        <f t="shared" si="1489"/>
        <v>0</v>
      </c>
      <c r="BS652" s="66">
        <f t="shared" si="1490"/>
        <v>0</v>
      </c>
      <c r="BT652" s="66">
        <f t="shared" si="1491"/>
        <v>2572.1135770050005</v>
      </c>
      <c r="BU652" s="66">
        <f t="shared" si="1492"/>
        <v>2572.1135770050005</v>
      </c>
      <c r="BV652" s="66">
        <f t="shared" si="1493"/>
        <v>2572.1135770050005</v>
      </c>
      <c r="BW652" s="66">
        <f t="shared" si="1494"/>
        <v>2572.1135770050005</v>
      </c>
      <c r="BX652" s="66">
        <f t="shared" si="1495"/>
        <v>2572.1135770050005</v>
      </c>
      <c r="BY652" s="66">
        <f t="shared" si="1496"/>
        <v>2572.1135770050005</v>
      </c>
      <c r="BZ652" s="67">
        <f t="shared" si="1522"/>
        <v>15432.681462030003</v>
      </c>
      <c r="CA652" s="67">
        <f t="shared" si="1439"/>
        <v>7562.0139163947015</v>
      </c>
      <c r="CB652" s="67">
        <f t="shared" si="1440"/>
        <v>22994.695378424705</v>
      </c>
      <c r="CC652" s="53" cm="1">
        <f t="array" aca="1" ref="CC652" ca="1">BZ652*CELL("contents",$Q652)</f>
        <v>1388.9413315827003</v>
      </c>
      <c r="CD652" s="53" cm="1">
        <f t="array" aca="1" ref="CD652" ca="1">CA652*CELL("contents",$Q652)</f>
        <v>680.58125247552312</v>
      </c>
      <c r="CE652" s="61">
        <v>75</v>
      </c>
      <c r="CF652" s="61">
        <v>75</v>
      </c>
      <c r="CG652" s="61">
        <v>75</v>
      </c>
      <c r="CH652" s="61">
        <v>75</v>
      </c>
      <c r="CI652" s="61">
        <v>75</v>
      </c>
      <c r="CJ652" s="61">
        <v>75</v>
      </c>
      <c r="CK652" s="61">
        <v>75</v>
      </c>
      <c r="CL652" s="61">
        <v>75</v>
      </c>
      <c r="CM652" s="61">
        <v>75</v>
      </c>
      <c r="CN652" s="61">
        <v>75</v>
      </c>
      <c r="CO652" s="61">
        <v>75</v>
      </c>
      <c r="CP652" s="61">
        <v>75</v>
      </c>
      <c r="CQ652" s="2">
        <f t="shared" si="1523"/>
        <v>900</v>
      </c>
      <c r="CR652" s="51">
        <f t="shared" si="1524"/>
        <v>6</v>
      </c>
      <c r="CS652" s="66">
        <f t="shared" si="1401"/>
        <v>2627.4140189106083</v>
      </c>
      <c r="CT652" s="66">
        <f t="shared" si="1404"/>
        <v>2627.4140189106083</v>
      </c>
      <c r="CU652" s="66">
        <f t="shared" si="1405"/>
        <v>2627.4140189106083</v>
      </c>
      <c r="CV652" s="66">
        <f t="shared" si="1406"/>
        <v>2627.4140189106083</v>
      </c>
      <c r="CW652" s="66">
        <f t="shared" si="1407"/>
        <v>2627.4140189106083</v>
      </c>
      <c r="CX652" s="66">
        <f t="shared" si="1408"/>
        <v>2627.4140189106083</v>
      </c>
      <c r="CY652" s="66">
        <f t="shared" si="1409"/>
        <v>2627.4140189106083</v>
      </c>
      <c r="CZ652" s="66">
        <f t="shared" si="1410"/>
        <v>2627.4140189106083</v>
      </c>
      <c r="DA652" s="66">
        <f t="shared" si="1411"/>
        <v>2627.4140189106083</v>
      </c>
      <c r="DB652" s="66">
        <f t="shared" si="1412"/>
        <v>2627.4140189106083</v>
      </c>
      <c r="DC652" s="66">
        <f t="shared" si="1413"/>
        <v>2627.4140189106083</v>
      </c>
      <c r="DD652" s="66">
        <f t="shared" si="1414"/>
        <v>2627.4140189106083</v>
      </c>
      <c r="DE652" s="67">
        <f t="shared" si="1525"/>
        <v>31528.968226927293</v>
      </c>
      <c r="DF652" s="67">
        <f t="shared" si="1441"/>
        <v>15449.194431194373</v>
      </c>
      <c r="DG652" s="67">
        <f t="shared" si="1442"/>
        <v>46978.16265812167</v>
      </c>
      <c r="DH652" s="53" cm="1">
        <f t="array" aca="1" ref="DH652" ca="1">DE652*CELL("contents",$Q652)</f>
        <v>2837.6071404234563</v>
      </c>
      <c r="DI652" s="53" cm="1">
        <f t="array" aca="1" ref="DI652" ca="1">DF652*CELL("contents",$Q652)</f>
        <v>1390.4274988074935</v>
      </c>
      <c r="DJ652" s="61">
        <v>75</v>
      </c>
      <c r="DK652" s="61">
        <v>75</v>
      </c>
      <c r="DL652" s="61">
        <v>75</v>
      </c>
      <c r="DM652" s="61"/>
      <c r="DN652" s="2"/>
      <c r="DO652" s="2"/>
      <c r="DP652" s="2"/>
      <c r="DQ652" s="2"/>
      <c r="DR652" s="2"/>
      <c r="DS652" s="2"/>
      <c r="DT652" s="2"/>
      <c r="DU652" s="2"/>
      <c r="DV652" s="2">
        <f t="shared" si="1526"/>
        <v>225</v>
      </c>
      <c r="DW652" s="51">
        <f t="shared" si="1527"/>
        <v>1.5</v>
      </c>
      <c r="DX652" s="66">
        <f t="shared" si="1497"/>
        <v>2683.9034203171864</v>
      </c>
      <c r="DY652" s="66">
        <f t="shared" si="1498"/>
        <v>2683.9034203171864</v>
      </c>
      <c r="DZ652" s="66">
        <f t="shared" si="1499"/>
        <v>2683.9034203171864</v>
      </c>
      <c r="EA652" s="66">
        <f t="shared" si="1500"/>
        <v>0</v>
      </c>
      <c r="EB652" s="66">
        <f t="shared" si="1501"/>
        <v>0</v>
      </c>
      <c r="EC652" s="66">
        <f t="shared" si="1502"/>
        <v>0</v>
      </c>
      <c r="ED652" s="66">
        <f t="shared" si="1503"/>
        <v>0</v>
      </c>
      <c r="EE652" s="66">
        <f t="shared" si="1504"/>
        <v>0</v>
      </c>
      <c r="EF652" s="66">
        <f t="shared" si="1505"/>
        <v>0</v>
      </c>
      <c r="EG652" s="66">
        <f t="shared" si="1506"/>
        <v>0</v>
      </c>
      <c r="EH652" s="66">
        <f t="shared" si="1507"/>
        <v>0</v>
      </c>
      <c r="EI652" s="66">
        <f t="shared" si="1508"/>
        <v>0</v>
      </c>
      <c r="EJ652" s="67">
        <f t="shared" si="1528"/>
        <v>8051.7102609515587</v>
      </c>
      <c r="EK652" s="67">
        <f t="shared" si="1443"/>
        <v>3945.3380278662635</v>
      </c>
      <c r="EL652" s="67">
        <f t="shared" si="1444"/>
        <v>11997.048288817823</v>
      </c>
      <c r="EM652" s="53" cm="1">
        <f t="array" aca="1" ref="EM652" ca="1">EJ652*CELL("contents",$Q652)</f>
        <v>724.65392348564023</v>
      </c>
      <c r="EN652" s="53" cm="1">
        <f t="array" aca="1" ref="EN652" ca="1">EK652*CELL("contents",$Q652)</f>
        <v>355.0804225079637</v>
      </c>
      <c r="EO652" s="68">
        <f t="shared" si="1529"/>
        <v>81969.906325364194</v>
      </c>
      <c r="EP652" s="2">
        <v>1</v>
      </c>
      <c r="EQ652" s="2">
        <f t="shared" ref="EQ652:ET652" si="1537">EP652*1.0215</f>
        <v>1.0215000000000001</v>
      </c>
      <c r="ER652" s="2">
        <f t="shared" si="1537"/>
        <v>1.0434622500000001</v>
      </c>
      <c r="ES652" s="2">
        <f t="shared" si="1537"/>
        <v>1.0658966883750003</v>
      </c>
      <c r="ET652" s="2">
        <f t="shared" si="1537"/>
        <v>1.0888134671750629</v>
      </c>
      <c r="EU652" s="69">
        <f t="shared" si="1510"/>
        <v>0</v>
      </c>
      <c r="EV652" s="69">
        <f t="shared" si="1450"/>
        <v>13147.624350000002</v>
      </c>
      <c r="EW652" s="69">
        <f t="shared" si="1511"/>
        <v>26860.596547050009</v>
      </c>
      <c r="EX652" s="69">
        <f t="shared" si="1512"/>
        <v>6859.5248432028966</v>
      </c>
      <c r="EY652" s="69">
        <f t="shared" si="1531"/>
        <v>0</v>
      </c>
      <c r="EZ652" s="69">
        <f t="shared" si="1531"/>
        <v>2285.0571120300006</v>
      </c>
      <c r="FA652" s="69">
        <f t="shared" si="1531"/>
        <v>4668.3716798772921</v>
      </c>
      <c r="FB652" s="69">
        <f t="shared" si="1531"/>
        <v>1192.1854177486634</v>
      </c>
      <c r="FC652" t="s">
        <v>1537</v>
      </c>
    </row>
    <row r="653" spans="1:159" ht="25.5" x14ac:dyDescent="0.25">
      <c r="A653" s="2">
        <v>1.5</v>
      </c>
      <c r="B653" s="2" t="s">
        <v>1442</v>
      </c>
      <c r="C653" s="61" t="s">
        <v>1433</v>
      </c>
      <c r="D653" s="62" t="s">
        <v>1443</v>
      </c>
      <c r="E653" s="63" t="s">
        <v>1443</v>
      </c>
      <c r="F653" s="70"/>
      <c r="G653" s="61" t="s">
        <v>151</v>
      </c>
      <c r="H653" s="64" t="s">
        <v>163</v>
      </c>
      <c r="I653" s="61" t="s">
        <v>1408</v>
      </c>
      <c r="J653" s="65" t="s">
        <v>154</v>
      </c>
      <c r="K653" s="75">
        <v>28</v>
      </c>
      <c r="L653" s="79">
        <v>35</v>
      </c>
      <c r="M653" s="57">
        <v>0.17380000000000001</v>
      </c>
      <c r="N653" s="85">
        <v>0.49</v>
      </c>
      <c r="O653" s="64" t="s">
        <v>155</v>
      </c>
      <c r="P653" s="2" t="s">
        <v>156</v>
      </c>
      <c r="Q653" s="200">
        <f>VLOOKUP(P653,Contingencies!$A$2:$D$7,4,FALSE)</f>
        <v>0.09</v>
      </c>
      <c r="R653" s="53">
        <f t="shared" si="1471"/>
        <v>1079.7343459936039</v>
      </c>
      <c r="S653" s="67">
        <f t="shared" si="1513"/>
        <v>529.06982953686588</v>
      </c>
      <c r="T653" s="61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>
        <f t="shared" si="1514"/>
        <v>0</v>
      </c>
      <c r="AH653" s="51">
        <f t="shared" si="1518"/>
        <v>0</v>
      </c>
      <c r="AI653" s="66">
        <f t="shared" si="1473"/>
        <v>0</v>
      </c>
      <c r="AJ653" s="66">
        <f t="shared" si="1474"/>
        <v>0</v>
      </c>
      <c r="AK653" s="66">
        <f t="shared" si="1475"/>
        <v>0</v>
      </c>
      <c r="AL653" s="66">
        <f t="shared" si="1476"/>
        <v>0</v>
      </c>
      <c r="AM653" s="66">
        <f t="shared" si="1477"/>
        <v>0</v>
      </c>
      <c r="AN653" s="66">
        <f t="shared" si="1478"/>
        <v>0</v>
      </c>
      <c r="AO653" s="66">
        <f t="shared" si="1479"/>
        <v>0</v>
      </c>
      <c r="AP653" s="66">
        <f t="shared" si="1480"/>
        <v>0</v>
      </c>
      <c r="AQ653" s="66">
        <f t="shared" si="1481"/>
        <v>0</v>
      </c>
      <c r="AR653" s="66">
        <f t="shared" si="1482"/>
        <v>0</v>
      </c>
      <c r="AS653" s="66">
        <f t="shared" si="1483"/>
        <v>0</v>
      </c>
      <c r="AT653" s="66">
        <f t="shared" si="1484"/>
        <v>0</v>
      </c>
      <c r="AU653" s="67">
        <f t="shared" si="1519"/>
        <v>0</v>
      </c>
      <c r="AV653" s="67">
        <f t="shared" si="1437"/>
        <v>0</v>
      </c>
      <c r="AW653" s="67">
        <f t="shared" si="1438"/>
        <v>0</v>
      </c>
      <c r="AX653" s="53" cm="1">
        <f t="array" aca="1" ref="AX653" ca="1">AU653*CELL("contents",$Q653)</f>
        <v>0</v>
      </c>
      <c r="AY653" s="53" cm="1">
        <f t="array" aca="1" ref="AY653" ca="1">AV653*CELL("contents",$Q653)</f>
        <v>0</v>
      </c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>
        <f t="shared" si="1520"/>
        <v>0</v>
      </c>
      <c r="BM653" s="51">
        <f t="shared" si="1521"/>
        <v>0</v>
      </c>
      <c r="BN653" s="66">
        <f t="shared" si="1485"/>
        <v>0</v>
      </c>
      <c r="BO653" s="66">
        <f t="shared" si="1486"/>
        <v>0</v>
      </c>
      <c r="BP653" s="66">
        <f t="shared" si="1487"/>
        <v>0</v>
      </c>
      <c r="BQ653" s="66">
        <f t="shared" si="1488"/>
        <v>0</v>
      </c>
      <c r="BR653" s="66">
        <f t="shared" si="1489"/>
        <v>0</v>
      </c>
      <c r="BS653" s="66">
        <f t="shared" si="1490"/>
        <v>0</v>
      </c>
      <c r="BT653" s="66">
        <f t="shared" si="1491"/>
        <v>0</v>
      </c>
      <c r="BU653" s="66">
        <f t="shared" si="1492"/>
        <v>0</v>
      </c>
      <c r="BV653" s="66">
        <f t="shared" si="1493"/>
        <v>0</v>
      </c>
      <c r="BW653" s="66">
        <f t="shared" si="1494"/>
        <v>0</v>
      </c>
      <c r="BX653" s="66">
        <f t="shared" si="1495"/>
        <v>0</v>
      </c>
      <c r="BY653" s="66">
        <f t="shared" si="1496"/>
        <v>0</v>
      </c>
      <c r="BZ653" s="67">
        <f t="shared" si="1522"/>
        <v>0</v>
      </c>
      <c r="CA653" s="67">
        <f t="shared" si="1439"/>
        <v>0</v>
      </c>
      <c r="CB653" s="67">
        <f t="shared" si="1440"/>
        <v>0</v>
      </c>
      <c r="CC653" s="53" cm="1">
        <f t="array" aca="1" ref="CC653" ca="1">BZ653*CELL("contents",$Q653)</f>
        <v>0</v>
      </c>
      <c r="CD653" s="53" cm="1">
        <f t="array" aca="1" ref="CD653" ca="1">CA653*CELL("contents",$Q653)</f>
        <v>0</v>
      </c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>
        <f t="shared" si="1523"/>
        <v>0</v>
      </c>
      <c r="CR653" s="51">
        <f t="shared" si="1524"/>
        <v>0</v>
      </c>
      <c r="CS653" s="66">
        <f t="shared" si="1401"/>
        <v>0</v>
      </c>
      <c r="CT653" s="66">
        <f t="shared" si="1404"/>
        <v>0</v>
      </c>
      <c r="CU653" s="66">
        <f t="shared" si="1405"/>
        <v>0</v>
      </c>
      <c r="CV653" s="66">
        <f t="shared" si="1406"/>
        <v>0</v>
      </c>
      <c r="CW653" s="66">
        <f t="shared" si="1407"/>
        <v>0</v>
      </c>
      <c r="CX653" s="66">
        <f t="shared" si="1408"/>
        <v>0</v>
      </c>
      <c r="CY653" s="66">
        <f t="shared" si="1409"/>
        <v>0</v>
      </c>
      <c r="CZ653" s="66">
        <f t="shared" si="1410"/>
        <v>0</v>
      </c>
      <c r="DA653" s="66">
        <f t="shared" si="1411"/>
        <v>0</v>
      </c>
      <c r="DB653" s="66">
        <f t="shared" si="1412"/>
        <v>0</v>
      </c>
      <c r="DC653" s="66">
        <f t="shared" si="1413"/>
        <v>0</v>
      </c>
      <c r="DD653" s="66">
        <f t="shared" si="1414"/>
        <v>0</v>
      </c>
      <c r="DE653" s="67">
        <f t="shared" si="1525"/>
        <v>0</v>
      </c>
      <c r="DF653" s="67">
        <f t="shared" si="1441"/>
        <v>0</v>
      </c>
      <c r="DG653" s="67">
        <f t="shared" si="1442"/>
        <v>0</v>
      </c>
      <c r="DH653" s="53" cm="1">
        <f t="array" aca="1" ref="DH653" ca="1">DE653*CELL("contents",$Q653)</f>
        <v>0</v>
      </c>
      <c r="DI653" s="53" cm="1">
        <f t="array" aca="1" ref="DI653" ca="1">DF653*CELL("contents",$Q653)</f>
        <v>0</v>
      </c>
      <c r="DJ653" s="2"/>
      <c r="DK653" s="2"/>
      <c r="DL653" s="2"/>
      <c r="DM653" s="61">
        <v>75</v>
      </c>
      <c r="DN653" s="61">
        <v>75</v>
      </c>
      <c r="DO653" s="61">
        <v>75</v>
      </c>
      <c r="DP653" s="2"/>
      <c r="DQ653" s="2"/>
      <c r="DR653" s="2"/>
      <c r="DS653" s="2"/>
      <c r="DT653" s="2"/>
      <c r="DU653" s="2"/>
      <c r="DV653" s="2">
        <f t="shared" si="1526"/>
        <v>225</v>
      </c>
      <c r="DW653" s="51">
        <f t="shared" si="1527"/>
        <v>1.5</v>
      </c>
      <c r="DX653" s="66">
        <f t="shared" si="1497"/>
        <v>0</v>
      </c>
      <c r="DY653" s="66">
        <f t="shared" si="1498"/>
        <v>0</v>
      </c>
      <c r="DZ653" s="66">
        <f t="shared" si="1499"/>
        <v>0</v>
      </c>
      <c r="EA653" s="66">
        <f t="shared" si="1500"/>
        <v>2683.9034203171864</v>
      </c>
      <c r="EB653" s="66">
        <f t="shared" si="1501"/>
        <v>2683.9034203171864</v>
      </c>
      <c r="EC653" s="66">
        <f t="shared" si="1502"/>
        <v>2683.9034203171864</v>
      </c>
      <c r="ED653" s="66">
        <f t="shared" si="1503"/>
        <v>0</v>
      </c>
      <c r="EE653" s="66">
        <f t="shared" si="1504"/>
        <v>0</v>
      </c>
      <c r="EF653" s="66">
        <f t="shared" si="1505"/>
        <v>0</v>
      </c>
      <c r="EG653" s="66">
        <f t="shared" si="1506"/>
        <v>0</v>
      </c>
      <c r="EH653" s="66">
        <f t="shared" si="1507"/>
        <v>0</v>
      </c>
      <c r="EI653" s="66">
        <f t="shared" si="1508"/>
        <v>0</v>
      </c>
      <c r="EJ653" s="67">
        <f t="shared" si="1528"/>
        <v>8051.7102609515587</v>
      </c>
      <c r="EK653" s="67">
        <f t="shared" si="1443"/>
        <v>3945.3380278662635</v>
      </c>
      <c r="EL653" s="67">
        <f t="shared" si="1444"/>
        <v>11997.048288817823</v>
      </c>
      <c r="EM653" s="53" cm="1">
        <f t="array" aca="1" ref="EM653" ca="1">EJ653*CELL("contents",$Q653)</f>
        <v>724.65392348564023</v>
      </c>
      <c r="EN653" s="53" cm="1">
        <f t="array" aca="1" ref="EN653" ca="1">EK653*CELL("contents",$Q653)</f>
        <v>355.0804225079637</v>
      </c>
      <c r="EO653" s="68">
        <f t="shared" si="1529"/>
        <v>11997.048288817823</v>
      </c>
      <c r="EP653" s="2">
        <v>1</v>
      </c>
      <c r="EQ653" s="2">
        <f t="shared" ref="EQ653:ET653" si="1538">EP653*1.0215</f>
        <v>1.0215000000000001</v>
      </c>
      <c r="ER653" s="2">
        <f t="shared" si="1538"/>
        <v>1.0434622500000001</v>
      </c>
      <c r="ES653" s="2">
        <f t="shared" si="1538"/>
        <v>1.0658966883750003</v>
      </c>
      <c r="ET653" s="2">
        <f t="shared" si="1538"/>
        <v>1.0888134671750629</v>
      </c>
      <c r="EU653" s="69">
        <f t="shared" si="1510"/>
        <v>0</v>
      </c>
      <c r="EV653" s="69">
        <f t="shared" si="1450"/>
        <v>0</v>
      </c>
      <c r="EW653" s="69">
        <f t="shared" si="1511"/>
        <v>0</v>
      </c>
      <c r="EX653" s="69">
        <f t="shared" si="1512"/>
        <v>6859.5248432028966</v>
      </c>
      <c r="EY653" s="69">
        <f t="shared" si="1531"/>
        <v>0</v>
      </c>
      <c r="EZ653" s="69">
        <f t="shared" si="1531"/>
        <v>0</v>
      </c>
      <c r="FA653" s="69">
        <f t="shared" si="1531"/>
        <v>0</v>
      </c>
      <c r="FB653" s="69">
        <f t="shared" si="1531"/>
        <v>1192.1854177486634</v>
      </c>
      <c r="FC653" t="s">
        <v>1537</v>
      </c>
    </row>
    <row r="654" spans="1:159" x14ac:dyDescent="0.25">
      <c r="A654" s="2">
        <v>1.5</v>
      </c>
      <c r="B654" s="2" t="s">
        <v>1444</v>
      </c>
      <c r="C654" s="61" t="s">
        <v>1433</v>
      </c>
      <c r="D654" s="62" t="s">
        <v>1445</v>
      </c>
      <c r="E654" s="63" t="s">
        <v>1445</v>
      </c>
      <c r="F654" s="70"/>
      <c r="G654" s="61" t="s">
        <v>151</v>
      </c>
      <c r="H654" s="64" t="s">
        <v>163</v>
      </c>
      <c r="I654" s="61" t="s">
        <v>1408</v>
      </c>
      <c r="J654" s="65" t="s">
        <v>154</v>
      </c>
      <c r="K654" s="75">
        <v>28</v>
      </c>
      <c r="L654" s="79">
        <v>35</v>
      </c>
      <c r="M654" s="57">
        <v>0.17380000000000001</v>
      </c>
      <c r="N654" s="85">
        <v>0.49</v>
      </c>
      <c r="O654" s="64" t="s">
        <v>155</v>
      </c>
      <c r="P654" s="2" t="s">
        <v>156</v>
      </c>
      <c r="Q654" s="200">
        <f>VLOOKUP(P654,Contingencies!$A$2:$D$7,4,FALSE)</f>
        <v>0.09</v>
      </c>
      <c r="R654" s="53">
        <f t="shared" si="1471"/>
        <v>8457.0259152763811</v>
      </c>
      <c r="S654" s="67">
        <f t="shared" si="1513"/>
        <v>4143.9426984854263</v>
      </c>
      <c r="T654" s="61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>
        <f t="shared" si="1514"/>
        <v>0</v>
      </c>
      <c r="AH654" s="51">
        <f t="shared" si="1518"/>
        <v>0</v>
      </c>
      <c r="AI654" s="66">
        <f t="shared" si="1473"/>
        <v>0</v>
      </c>
      <c r="AJ654" s="66">
        <f t="shared" si="1474"/>
        <v>0</v>
      </c>
      <c r="AK654" s="66">
        <f t="shared" si="1475"/>
        <v>0</v>
      </c>
      <c r="AL654" s="66">
        <f t="shared" si="1476"/>
        <v>0</v>
      </c>
      <c r="AM654" s="66">
        <f t="shared" si="1477"/>
        <v>0</v>
      </c>
      <c r="AN654" s="66">
        <f t="shared" si="1478"/>
        <v>0</v>
      </c>
      <c r="AO654" s="66">
        <f t="shared" si="1479"/>
        <v>0</v>
      </c>
      <c r="AP654" s="66">
        <f t="shared" si="1480"/>
        <v>0</v>
      </c>
      <c r="AQ654" s="66">
        <f t="shared" si="1481"/>
        <v>0</v>
      </c>
      <c r="AR654" s="66">
        <f t="shared" si="1482"/>
        <v>0</v>
      </c>
      <c r="AS654" s="66">
        <f t="shared" si="1483"/>
        <v>0</v>
      </c>
      <c r="AT654" s="66">
        <f t="shared" si="1484"/>
        <v>0</v>
      </c>
      <c r="AU654" s="67">
        <f t="shared" si="1519"/>
        <v>0</v>
      </c>
      <c r="AV654" s="67">
        <f t="shared" si="1437"/>
        <v>0</v>
      </c>
      <c r="AW654" s="67">
        <f t="shared" si="1438"/>
        <v>0</v>
      </c>
      <c r="AX654" s="53" cm="1">
        <f t="array" aca="1" ref="AX654" ca="1">AU654*CELL("contents",$Q654)</f>
        <v>0</v>
      </c>
      <c r="AY654" s="53" cm="1">
        <f t="array" aca="1" ref="AY654" ca="1">AV654*CELL("contents",$Q654)</f>
        <v>0</v>
      </c>
      <c r="AZ654" s="2"/>
      <c r="BA654" s="2"/>
      <c r="BB654" s="2"/>
      <c r="BC654" s="2"/>
      <c r="BD654" s="2"/>
      <c r="BE654" s="2"/>
      <c r="BF654" s="61">
        <v>75</v>
      </c>
      <c r="BG654" s="61">
        <v>75</v>
      </c>
      <c r="BH654" s="61">
        <v>75</v>
      </c>
      <c r="BI654" s="61">
        <v>75</v>
      </c>
      <c r="BJ654" s="61">
        <v>75</v>
      </c>
      <c r="BK654" s="61">
        <v>75</v>
      </c>
      <c r="BL654" s="2">
        <f t="shared" si="1520"/>
        <v>450</v>
      </c>
      <c r="BM654" s="51">
        <f t="shared" si="1521"/>
        <v>3</v>
      </c>
      <c r="BN654" s="66">
        <f t="shared" si="1485"/>
        <v>0</v>
      </c>
      <c r="BO654" s="66">
        <f t="shared" si="1486"/>
        <v>0</v>
      </c>
      <c r="BP654" s="66">
        <f t="shared" si="1487"/>
        <v>0</v>
      </c>
      <c r="BQ654" s="66">
        <f t="shared" si="1488"/>
        <v>0</v>
      </c>
      <c r="BR654" s="66">
        <f t="shared" si="1489"/>
        <v>0</v>
      </c>
      <c r="BS654" s="66">
        <f t="shared" si="1490"/>
        <v>0</v>
      </c>
      <c r="BT654" s="66">
        <f t="shared" si="1491"/>
        <v>2572.1135770050005</v>
      </c>
      <c r="BU654" s="66">
        <f t="shared" si="1492"/>
        <v>2572.1135770050005</v>
      </c>
      <c r="BV654" s="66">
        <f t="shared" si="1493"/>
        <v>2572.1135770050005</v>
      </c>
      <c r="BW654" s="66">
        <f t="shared" si="1494"/>
        <v>2572.1135770050005</v>
      </c>
      <c r="BX654" s="66">
        <f t="shared" si="1495"/>
        <v>2572.1135770050005</v>
      </c>
      <c r="BY654" s="66">
        <f t="shared" si="1496"/>
        <v>2572.1135770050005</v>
      </c>
      <c r="BZ654" s="67">
        <f t="shared" si="1522"/>
        <v>15432.681462030003</v>
      </c>
      <c r="CA654" s="67">
        <f t="shared" si="1439"/>
        <v>7562.0139163947015</v>
      </c>
      <c r="CB654" s="67">
        <f t="shared" si="1440"/>
        <v>22994.695378424705</v>
      </c>
      <c r="CC654" s="53" cm="1">
        <f t="array" aca="1" ref="CC654" ca="1">BZ654*CELL("contents",$Q654)</f>
        <v>1388.9413315827003</v>
      </c>
      <c r="CD654" s="53" cm="1">
        <f t="array" aca="1" ref="CD654" ca="1">CA654*CELL("contents",$Q654)</f>
        <v>680.58125247552312</v>
      </c>
      <c r="CE654" s="61">
        <v>75</v>
      </c>
      <c r="CF654" s="61">
        <v>75</v>
      </c>
      <c r="CG654" s="61">
        <v>75</v>
      </c>
      <c r="CH654" s="61">
        <v>75</v>
      </c>
      <c r="CI654" s="61">
        <v>75</v>
      </c>
      <c r="CJ654" s="61">
        <v>75</v>
      </c>
      <c r="CK654" s="61">
        <v>75</v>
      </c>
      <c r="CL654" s="61">
        <v>75</v>
      </c>
      <c r="CM654" s="61">
        <v>75</v>
      </c>
      <c r="CN654" s="61">
        <v>75</v>
      </c>
      <c r="CO654" s="61">
        <v>75</v>
      </c>
      <c r="CP654" s="61">
        <v>75</v>
      </c>
      <c r="CQ654" s="2">
        <f t="shared" si="1523"/>
        <v>900</v>
      </c>
      <c r="CR654" s="51">
        <f t="shared" si="1524"/>
        <v>6</v>
      </c>
      <c r="CS654" s="66">
        <f t="shared" si="1401"/>
        <v>2627.4140189106083</v>
      </c>
      <c r="CT654" s="66">
        <f t="shared" si="1404"/>
        <v>2627.4140189106083</v>
      </c>
      <c r="CU654" s="66">
        <f t="shared" si="1405"/>
        <v>2627.4140189106083</v>
      </c>
      <c r="CV654" s="66">
        <f t="shared" si="1406"/>
        <v>2627.4140189106083</v>
      </c>
      <c r="CW654" s="66">
        <f t="shared" si="1407"/>
        <v>2627.4140189106083</v>
      </c>
      <c r="CX654" s="66">
        <f t="shared" si="1408"/>
        <v>2627.4140189106083</v>
      </c>
      <c r="CY654" s="66">
        <f t="shared" si="1409"/>
        <v>2627.4140189106083</v>
      </c>
      <c r="CZ654" s="66">
        <f t="shared" si="1410"/>
        <v>2627.4140189106083</v>
      </c>
      <c r="DA654" s="66">
        <f t="shared" si="1411"/>
        <v>2627.4140189106083</v>
      </c>
      <c r="DB654" s="66">
        <f t="shared" si="1412"/>
        <v>2627.4140189106083</v>
      </c>
      <c r="DC654" s="66">
        <f t="shared" si="1413"/>
        <v>2627.4140189106083</v>
      </c>
      <c r="DD654" s="66">
        <f t="shared" si="1414"/>
        <v>2627.4140189106083</v>
      </c>
      <c r="DE654" s="67">
        <f t="shared" si="1525"/>
        <v>31528.968226927293</v>
      </c>
      <c r="DF654" s="67">
        <f t="shared" si="1441"/>
        <v>15449.194431194373</v>
      </c>
      <c r="DG654" s="67">
        <f t="shared" si="1442"/>
        <v>46978.16265812167</v>
      </c>
      <c r="DH654" s="53" cm="1">
        <f t="array" aca="1" ref="DH654" ca="1">DE654*CELL("contents",$Q654)</f>
        <v>2837.6071404234563</v>
      </c>
      <c r="DI654" s="53" cm="1">
        <f t="array" aca="1" ref="DI654" ca="1">DF654*CELL("contents",$Q654)</f>
        <v>1390.4274988074935</v>
      </c>
      <c r="DJ654" s="61">
        <v>150</v>
      </c>
      <c r="DK654" s="61">
        <v>150</v>
      </c>
      <c r="DL654" s="61">
        <v>150</v>
      </c>
      <c r="DM654" s="61"/>
      <c r="DN654" s="2"/>
      <c r="DO654" s="2"/>
      <c r="DP654" s="2"/>
      <c r="DQ654" s="2"/>
      <c r="DR654" s="2"/>
      <c r="DS654" s="2"/>
      <c r="DT654" s="2"/>
      <c r="DU654" s="2"/>
      <c r="DV654" s="2">
        <f t="shared" si="1526"/>
        <v>450</v>
      </c>
      <c r="DW654" s="51">
        <f t="shared" si="1527"/>
        <v>3</v>
      </c>
      <c r="DX654" s="66">
        <f t="shared" si="1497"/>
        <v>5367.8068406343727</v>
      </c>
      <c r="DY654" s="66">
        <f t="shared" si="1498"/>
        <v>5367.8068406343727</v>
      </c>
      <c r="DZ654" s="66">
        <f t="shared" si="1499"/>
        <v>5367.8068406343727</v>
      </c>
      <c r="EA654" s="66">
        <f t="shared" si="1500"/>
        <v>0</v>
      </c>
      <c r="EB654" s="66">
        <f t="shared" si="1501"/>
        <v>0</v>
      </c>
      <c r="EC654" s="66">
        <f t="shared" si="1502"/>
        <v>0</v>
      </c>
      <c r="ED654" s="66">
        <f t="shared" si="1503"/>
        <v>0</v>
      </c>
      <c r="EE654" s="66">
        <f t="shared" si="1504"/>
        <v>0</v>
      </c>
      <c r="EF654" s="66">
        <f t="shared" si="1505"/>
        <v>0</v>
      </c>
      <c r="EG654" s="66">
        <f t="shared" si="1506"/>
        <v>0</v>
      </c>
      <c r="EH654" s="66">
        <f t="shared" si="1507"/>
        <v>0</v>
      </c>
      <c r="EI654" s="66">
        <f t="shared" si="1508"/>
        <v>0</v>
      </c>
      <c r="EJ654" s="67">
        <f t="shared" si="1528"/>
        <v>16103.420521903117</v>
      </c>
      <c r="EK654" s="67">
        <f t="shared" si="1443"/>
        <v>7890.6760557325269</v>
      </c>
      <c r="EL654" s="67">
        <f t="shared" si="1444"/>
        <v>23994.096577635646</v>
      </c>
      <c r="EM654" s="53" cm="1">
        <f t="array" aca="1" ref="EM654" ca="1">EJ654*CELL("contents",$Q654)</f>
        <v>1449.3078469712805</v>
      </c>
      <c r="EN654" s="53" cm="1">
        <f t="array" aca="1" ref="EN654" ca="1">EK654*CELL("contents",$Q654)</f>
        <v>710.16084501592741</v>
      </c>
      <c r="EO654" s="68">
        <f t="shared" si="1529"/>
        <v>93966.954614182017</v>
      </c>
      <c r="EP654" s="2">
        <v>1</v>
      </c>
      <c r="EQ654" s="2">
        <f t="shared" ref="EQ654:ET654" si="1539">EP654*1.0215</f>
        <v>1.0215000000000001</v>
      </c>
      <c r="ER654" s="2">
        <f t="shared" si="1539"/>
        <v>1.0434622500000001</v>
      </c>
      <c r="ES654" s="2">
        <f t="shared" si="1539"/>
        <v>1.0658966883750003</v>
      </c>
      <c r="ET654" s="2">
        <f t="shared" si="1539"/>
        <v>1.0888134671750629</v>
      </c>
      <c r="EU654" s="69">
        <f t="shared" si="1510"/>
        <v>0</v>
      </c>
      <c r="EV654" s="69">
        <f t="shared" si="1450"/>
        <v>13147.624350000002</v>
      </c>
      <c r="EW654" s="69">
        <f t="shared" si="1511"/>
        <v>26860.596547050009</v>
      </c>
      <c r="EX654" s="69">
        <f t="shared" si="1512"/>
        <v>13719.049686405793</v>
      </c>
      <c r="EY654" s="69">
        <f t="shared" si="1531"/>
        <v>0</v>
      </c>
      <c r="EZ654" s="69">
        <f t="shared" si="1531"/>
        <v>2285.0571120300006</v>
      </c>
      <c r="FA654" s="69">
        <f t="shared" si="1531"/>
        <v>4668.3716798772921</v>
      </c>
      <c r="FB654" s="69">
        <f t="shared" si="1531"/>
        <v>2384.3708354973269</v>
      </c>
      <c r="FC654" t="s">
        <v>1537</v>
      </c>
    </row>
    <row r="655" spans="1:159" x14ac:dyDescent="0.25">
      <c r="A655" s="2">
        <v>1.5</v>
      </c>
      <c r="B655" s="2" t="s">
        <v>1446</v>
      </c>
      <c r="C655" s="61" t="s">
        <v>1433</v>
      </c>
      <c r="D655" s="62" t="s">
        <v>1447</v>
      </c>
      <c r="E655" s="63" t="s">
        <v>1448</v>
      </c>
      <c r="F655" s="70"/>
      <c r="G655" s="61" t="s">
        <v>151</v>
      </c>
      <c r="H655" s="64" t="s">
        <v>163</v>
      </c>
      <c r="I655" s="61" t="s">
        <v>1408</v>
      </c>
      <c r="J655" s="65" t="s">
        <v>154</v>
      </c>
      <c r="K655" s="75">
        <v>28</v>
      </c>
      <c r="L655" s="79">
        <v>35</v>
      </c>
      <c r="M655" s="57">
        <v>0.17380000000000001</v>
      </c>
      <c r="N655" s="85">
        <v>0.49</v>
      </c>
      <c r="O655" s="64" t="s">
        <v>155</v>
      </c>
      <c r="P655" s="2" t="s">
        <v>156</v>
      </c>
      <c r="Q655" s="200">
        <f>VLOOKUP(P655,Contingencies!$A$2:$D$7,4,FALSE)</f>
        <v>0.09</v>
      </c>
      <c r="R655" s="53">
        <f t="shared" si="1471"/>
        <v>2159.4686919872079</v>
      </c>
      <c r="S655" s="67">
        <f t="shared" si="1513"/>
        <v>1058.1396590737318</v>
      </c>
      <c r="T655" s="61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>
        <f t="shared" si="1514"/>
        <v>0</v>
      </c>
      <c r="AH655" s="51">
        <f t="shared" si="1518"/>
        <v>0</v>
      </c>
      <c r="AI655" s="66">
        <f t="shared" si="1473"/>
        <v>0</v>
      </c>
      <c r="AJ655" s="66">
        <f t="shared" si="1474"/>
        <v>0</v>
      </c>
      <c r="AK655" s="66">
        <f t="shared" si="1475"/>
        <v>0</v>
      </c>
      <c r="AL655" s="66">
        <f t="shared" si="1476"/>
        <v>0</v>
      </c>
      <c r="AM655" s="66">
        <f t="shared" si="1477"/>
        <v>0</v>
      </c>
      <c r="AN655" s="66">
        <f t="shared" si="1478"/>
        <v>0</v>
      </c>
      <c r="AO655" s="66">
        <f t="shared" si="1479"/>
        <v>0</v>
      </c>
      <c r="AP655" s="66">
        <f t="shared" si="1480"/>
        <v>0</v>
      </c>
      <c r="AQ655" s="66">
        <f t="shared" si="1481"/>
        <v>0</v>
      </c>
      <c r="AR655" s="66">
        <f t="shared" si="1482"/>
        <v>0</v>
      </c>
      <c r="AS655" s="66">
        <f t="shared" si="1483"/>
        <v>0</v>
      </c>
      <c r="AT655" s="66">
        <f t="shared" si="1484"/>
        <v>0</v>
      </c>
      <c r="AU655" s="67">
        <f t="shared" si="1519"/>
        <v>0</v>
      </c>
      <c r="AV655" s="67">
        <f t="shared" si="1437"/>
        <v>0</v>
      </c>
      <c r="AW655" s="67">
        <f t="shared" si="1438"/>
        <v>0</v>
      </c>
      <c r="AX655" s="53" cm="1">
        <f t="array" aca="1" ref="AX655" ca="1">AU655*CELL("contents",$Q655)</f>
        <v>0</v>
      </c>
      <c r="AY655" s="53" cm="1">
        <f t="array" aca="1" ref="AY655" ca="1">AV655*CELL("contents",$Q655)</f>
        <v>0</v>
      </c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>
        <f t="shared" si="1520"/>
        <v>0</v>
      </c>
      <c r="BM655" s="51">
        <f t="shared" si="1521"/>
        <v>0</v>
      </c>
      <c r="BN655" s="66">
        <f t="shared" si="1485"/>
        <v>0</v>
      </c>
      <c r="BO655" s="66">
        <f t="shared" si="1486"/>
        <v>0</v>
      </c>
      <c r="BP655" s="66">
        <f t="shared" si="1487"/>
        <v>0</v>
      </c>
      <c r="BQ655" s="66">
        <f t="shared" si="1488"/>
        <v>0</v>
      </c>
      <c r="BR655" s="66">
        <f t="shared" si="1489"/>
        <v>0</v>
      </c>
      <c r="BS655" s="66">
        <f t="shared" si="1490"/>
        <v>0</v>
      </c>
      <c r="BT655" s="66">
        <f t="shared" si="1491"/>
        <v>0</v>
      </c>
      <c r="BU655" s="66">
        <f t="shared" si="1492"/>
        <v>0</v>
      </c>
      <c r="BV655" s="66">
        <f t="shared" si="1493"/>
        <v>0</v>
      </c>
      <c r="BW655" s="66">
        <f t="shared" si="1494"/>
        <v>0</v>
      </c>
      <c r="BX655" s="66">
        <f t="shared" si="1495"/>
        <v>0</v>
      </c>
      <c r="BY655" s="66">
        <f t="shared" si="1496"/>
        <v>0</v>
      </c>
      <c r="BZ655" s="67">
        <f t="shared" si="1522"/>
        <v>0</v>
      </c>
      <c r="CA655" s="67">
        <f t="shared" si="1439"/>
        <v>0</v>
      </c>
      <c r="CB655" s="67">
        <f t="shared" si="1440"/>
        <v>0</v>
      </c>
      <c r="CC655" s="53" cm="1">
        <f t="array" aca="1" ref="CC655" ca="1">BZ655*CELL("contents",$Q655)</f>
        <v>0</v>
      </c>
      <c r="CD655" s="53" cm="1">
        <f t="array" aca="1" ref="CD655" ca="1">CA655*CELL("contents",$Q655)</f>
        <v>0</v>
      </c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>
        <f t="shared" si="1523"/>
        <v>0</v>
      </c>
      <c r="CR655" s="51">
        <f t="shared" si="1524"/>
        <v>0</v>
      </c>
      <c r="CS655" s="66">
        <f t="shared" si="1401"/>
        <v>0</v>
      </c>
      <c r="CT655" s="66">
        <f t="shared" si="1404"/>
        <v>0</v>
      </c>
      <c r="CU655" s="66">
        <f t="shared" si="1405"/>
        <v>0</v>
      </c>
      <c r="CV655" s="66">
        <f t="shared" si="1406"/>
        <v>0</v>
      </c>
      <c r="CW655" s="66">
        <f t="shared" si="1407"/>
        <v>0</v>
      </c>
      <c r="CX655" s="66">
        <f t="shared" si="1408"/>
        <v>0</v>
      </c>
      <c r="CY655" s="66">
        <f t="shared" si="1409"/>
        <v>0</v>
      </c>
      <c r="CZ655" s="66">
        <f t="shared" si="1410"/>
        <v>0</v>
      </c>
      <c r="DA655" s="66">
        <f t="shared" si="1411"/>
        <v>0</v>
      </c>
      <c r="DB655" s="66">
        <f t="shared" si="1412"/>
        <v>0</v>
      </c>
      <c r="DC655" s="66">
        <f t="shared" si="1413"/>
        <v>0</v>
      </c>
      <c r="DD655" s="66">
        <f t="shared" si="1414"/>
        <v>0</v>
      </c>
      <c r="DE655" s="67">
        <f t="shared" si="1525"/>
        <v>0</v>
      </c>
      <c r="DF655" s="67">
        <f t="shared" si="1441"/>
        <v>0</v>
      </c>
      <c r="DG655" s="67">
        <f t="shared" si="1442"/>
        <v>0</v>
      </c>
      <c r="DH655" s="53" cm="1">
        <f t="array" aca="1" ref="DH655" ca="1">DE655*CELL("contents",$Q655)</f>
        <v>0</v>
      </c>
      <c r="DI655" s="53" cm="1">
        <f t="array" aca="1" ref="DI655" ca="1">DF655*CELL("contents",$Q655)</f>
        <v>0</v>
      </c>
      <c r="DJ655" s="2"/>
      <c r="DK655" s="2"/>
      <c r="DL655" s="2"/>
      <c r="DM655" s="61">
        <v>150</v>
      </c>
      <c r="DN655" s="61">
        <v>150</v>
      </c>
      <c r="DO655" s="61">
        <v>150</v>
      </c>
      <c r="DP655" s="2"/>
      <c r="DQ655" s="2"/>
      <c r="DR655" s="2"/>
      <c r="DS655" s="2"/>
      <c r="DT655" s="2"/>
      <c r="DU655" s="2"/>
      <c r="DV655" s="2">
        <f t="shared" si="1526"/>
        <v>450</v>
      </c>
      <c r="DW655" s="51">
        <f t="shared" si="1527"/>
        <v>3</v>
      </c>
      <c r="DX655" s="66">
        <f t="shared" si="1497"/>
        <v>0</v>
      </c>
      <c r="DY655" s="66">
        <f t="shared" si="1498"/>
        <v>0</v>
      </c>
      <c r="DZ655" s="66">
        <f t="shared" si="1499"/>
        <v>0</v>
      </c>
      <c r="EA655" s="66">
        <f t="shared" si="1500"/>
        <v>5367.8068406343727</v>
      </c>
      <c r="EB655" s="66">
        <f t="shared" si="1501"/>
        <v>5367.8068406343727</v>
      </c>
      <c r="EC655" s="66">
        <f t="shared" si="1502"/>
        <v>5367.8068406343727</v>
      </c>
      <c r="ED655" s="66">
        <f t="shared" si="1503"/>
        <v>0</v>
      </c>
      <c r="EE655" s="66">
        <f t="shared" si="1504"/>
        <v>0</v>
      </c>
      <c r="EF655" s="66">
        <f t="shared" si="1505"/>
        <v>0</v>
      </c>
      <c r="EG655" s="66">
        <f t="shared" si="1506"/>
        <v>0</v>
      </c>
      <c r="EH655" s="66">
        <f t="shared" si="1507"/>
        <v>0</v>
      </c>
      <c r="EI655" s="66">
        <f t="shared" si="1508"/>
        <v>0</v>
      </c>
      <c r="EJ655" s="67">
        <f t="shared" si="1528"/>
        <v>16103.420521903117</v>
      </c>
      <c r="EK655" s="67">
        <f t="shared" si="1443"/>
        <v>7890.6760557325269</v>
      </c>
      <c r="EL655" s="67">
        <f t="shared" si="1444"/>
        <v>23994.096577635646</v>
      </c>
      <c r="EM655" s="53" cm="1">
        <f t="array" aca="1" ref="EM655" ca="1">EJ655*CELL("contents",$Q655)</f>
        <v>1449.3078469712805</v>
      </c>
      <c r="EN655" s="53" cm="1">
        <f t="array" aca="1" ref="EN655" ca="1">EK655*CELL("contents",$Q655)</f>
        <v>710.16084501592741</v>
      </c>
      <c r="EO655" s="68">
        <f t="shared" si="1529"/>
        <v>23994.096577635646</v>
      </c>
      <c r="EP655" s="2">
        <v>1</v>
      </c>
      <c r="EQ655" s="2">
        <f t="shared" ref="EQ655:ET655" si="1540">EP655*1.0215</f>
        <v>1.0215000000000001</v>
      </c>
      <c r="ER655" s="2">
        <f t="shared" si="1540"/>
        <v>1.0434622500000001</v>
      </c>
      <c r="ES655" s="2">
        <f t="shared" si="1540"/>
        <v>1.0658966883750003</v>
      </c>
      <c r="ET655" s="2">
        <f t="shared" si="1540"/>
        <v>1.0888134671750629</v>
      </c>
      <c r="EU655" s="69">
        <f t="shared" si="1510"/>
        <v>0</v>
      </c>
      <c r="EV655" s="69">
        <f t="shared" si="1450"/>
        <v>0</v>
      </c>
      <c r="EW655" s="69">
        <f t="shared" si="1511"/>
        <v>0</v>
      </c>
      <c r="EX655" s="69">
        <f t="shared" si="1512"/>
        <v>13719.049686405793</v>
      </c>
      <c r="EY655" s="69">
        <f t="shared" si="1531"/>
        <v>0</v>
      </c>
      <c r="EZ655" s="69">
        <f t="shared" si="1531"/>
        <v>0</v>
      </c>
      <c r="FA655" s="69">
        <f t="shared" si="1531"/>
        <v>0</v>
      </c>
      <c r="FB655" s="69">
        <f t="shared" si="1531"/>
        <v>2384.3708354973269</v>
      </c>
      <c r="FC655" t="s">
        <v>1537</v>
      </c>
    </row>
    <row r="656" spans="1:159" x14ac:dyDescent="0.25">
      <c r="A656" s="2">
        <v>1.5</v>
      </c>
      <c r="B656" s="2" t="s">
        <v>1449</v>
      </c>
      <c r="C656" s="61" t="s">
        <v>147</v>
      </c>
      <c r="D656" s="62" t="s">
        <v>1450</v>
      </c>
      <c r="E656" s="63" t="s">
        <v>1451</v>
      </c>
      <c r="F656" s="2"/>
      <c r="G656" s="61" t="s">
        <v>267</v>
      </c>
      <c r="H656" s="64" t="s">
        <v>267</v>
      </c>
      <c r="I656" s="61"/>
      <c r="J656" s="61" t="s">
        <v>154</v>
      </c>
      <c r="K656" s="75"/>
      <c r="L656" s="80">
        <v>1</v>
      </c>
      <c r="M656" s="57">
        <v>0</v>
      </c>
      <c r="N656" s="85">
        <v>0.53</v>
      </c>
      <c r="O656" s="64" t="s">
        <v>155</v>
      </c>
      <c r="P656" s="2" t="s">
        <v>156</v>
      </c>
      <c r="Q656" s="200">
        <f>VLOOKUP(P656,Contingencies!$A$2:$D$7,4,FALSE)</f>
        <v>0.09</v>
      </c>
      <c r="R656" s="53">
        <f t="shared" si="1471"/>
        <v>137.69999999999999</v>
      </c>
      <c r="S656" s="67">
        <f t="shared" si="1513"/>
        <v>72.980999999999995</v>
      </c>
      <c r="T656" s="61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>
        <f t="shared" si="1514"/>
        <v>0</v>
      </c>
      <c r="AH656" s="51">
        <f t="shared" si="1518"/>
        <v>0</v>
      </c>
      <c r="AI656" s="66">
        <f t="shared" si="1473"/>
        <v>0</v>
      </c>
      <c r="AJ656" s="66">
        <f t="shared" si="1474"/>
        <v>0</v>
      </c>
      <c r="AK656" s="66">
        <f t="shared" si="1475"/>
        <v>0</v>
      </c>
      <c r="AL656" s="66">
        <f t="shared" si="1476"/>
        <v>0</v>
      </c>
      <c r="AM656" s="66">
        <f t="shared" si="1477"/>
        <v>0</v>
      </c>
      <c r="AN656" s="66">
        <f t="shared" si="1478"/>
        <v>0</v>
      </c>
      <c r="AO656" s="66">
        <f t="shared" si="1479"/>
        <v>0</v>
      </c>
      <c r="AP656" s="66">
        <f t="shared" si="1480"/>
        <v>0</v>
      </c>
      <c r="AQ656" s="66">
        <f t="shared" si="1481"/>
        <v>0</v>
      </c>
      <c r="AR656" s="66">
        <f t="shared" si="1482"/>
        <v>0</v>
      </c>
      <c r="AS656" s="66">
        <f t="shared" si="1483"/>
        <v>0</v>
      </c>
      <c r="AT656" s="66">
        <f t="shared" si="1484"/>
        <v>0</v>
      </c>
      <c r="AU656" s="67">
        <f t="shared" si="1519"/>
        <v>0</v>
      </c>
      <c r="AV656" s="67">
        <f t="shared" si="1437"/>
        <v>0</v>
      </c>
      <c r="AW656" s="67">
        <f t="shared" si="1438"/>
        <v>0</v>
      </c>
      <c r="AX656" s="53" cm="1">
        <f t="array" aca="1" ref="AX656" ca="1">AU656*CELL("contents",$Q656)</f>
        <v>0</v>
      </c>
      <c r="AY656" s="53" cm="1">
        <f t="array" aca="1" ref="AY656" ca="1">AV656*CELL("contents",$Q656)</f>
        <v>0</v>
      </c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61">
        <v>1000</v>
      </c>
      <c r="BK656" s="2"/>
      <c r="BL656" s="2">
        <f t="shared" si="1520"/>
        <v>0</v>
      </c>
      <c r="BM656" s="51">
        <f t="shared" si="1521"/>
        <v>0</v>
      </c>
      <c r="BN656" s="66">
        <f t="shared" si="1485"/>
        <v>0</v>
      </c>
      <c r="BO656" s="66">
        <f t="shared" si="1486"/>
        <v>0</v>
      </c>
      <c r="BP656" s="66">
        <f t="shared" si="1487"/>
        <v>0</v>
      </c>
      <c r="BQ656" s="66">
        <f t="shared" si="1488"/>
        <v>0</v>
      </c>
      <c r="BR656" s="66">
        <f t="shared" si="1489"/>
        <v>0</v>
      </c>
      <c r="BS656" s="66">
        <f t="shared" si="1490"/>
        <v>0</v>
      </c>
      <c r="BT656" s="66">
        <f t="shared" si="1491"/>
        <v>0</v>
      </c>
      <c r="BU656" s="66">
        <f t="shared" si="1492"/>
        <v>0</v>
      </c>
      <c r="BV656" s="66">
        <f t="shared" si="1493"/>
        <v>0</v>
      </c>
      <c r="BW656" s="66">
        <f t="shared" si="1494"/>
        <v>0</v>
      </c>
      <c r="BX656" s="66">
        <f t="shared" si="1495"/>
        <v>1000</v>
      </c>
      <c r="BY656" s="66">
        <f t="shared" si="1496"/>
        <v>0</v>
      </c>
      <c r="BZ656" s="67">
        <f t="shared" si="1522"/>
        <v>1000</v>
      </c>
      <c r="CA656" s="67">
        <f t="shared" si="1439"/>
        <v>530</v>
      </c>
      <c r="CB656" s="67">
        <f t="shared" si="1440"/>
        <v>1530</v>
      </c>
      <c r="CC656" s="53" cm="1">
        <f t="array" aca="1" ref="CC656" ca="1">BZ656*CELL("contents",$Q656)</f>
        <v>90</v>
      </c>
      <c r="CD656" s="53" cm="1">
        <f t="array" aca="1" ref="CD656" ca="1">CA656*CELL("contents",$Q656)</f>
        <v>47.699999999999996</v>
      </c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>
        <f t="shared" si="1523"/>
        <v>0</v>
      </c>
      <c r="CR656" s="51">
        <f t="shared" si="1524"/>
        <v>0</v>
      </c>
      <c r="CS656" s="66">
        <f t="shared" si="1401"/>
        <v>0</v>
      </c>
      <c r="CT656" s="66">
        <f t="shared" si="1404"/>
        <v>0</v>
      </c>
      <c r="CU656" s="66">
        <f t="shared" si="1405"/>
        <v>0</v>
      </c>
      <c r="CV656" s="66">
        <f t="shared" si="1406"/>
        <v>0</v>
      </c>
      <c r="CW656" s="66">
        <f t="shared" si="1407"/>
        <v>0</v>
      </c>
      <c r="CX656" s="66">
        <f t="shared" si="1408"/>
        <v>0</v>
      </c>
      <c r="CY656" s="66">
        <f t="shared" si="1409"/>
        <v>0</v>
      </c>
      <c r="CZ656" s="66">
        <f t="shared" si="1410"/>
        <v>0</v>
      </c>
      <c r="DA656" s="66">
        <f t="shared" si="1411"/>
        <v>0</v>
      </c>
      <c r="DB656" s="66">
        <f t="shared" si="1412"/>
        <v>0</v>
      </c>
      <c r="DC656" s="66">
        <f t="shared" si="1413"/>
        <v>0</v>
      </c>
      <c r="DD656" s="66">
        <f t="shared" si="1414"/>
        <v>0</v>
      </c>
      <c r="DE656" s="67">
        <f t="shared" si="1525"/>
        <v>0</v>
      </c>
      <c r="DF656" s="67">
        <f t="shared" si="1441"/>
        <v>0</v>
      </c>
      <c r="DG656" s="67">
        <f t="shared" si="1442"/>
        <v>0</v>
      </c>
      <c r="DH656" s="53" cm="1">
        <f t="array" aca="1" ref="DH656" ca="1">DE656*CELL("contents",$Q656)</f>
        <v>0</v>
      </c>
      <c r="DI656" s="53" cm="1">
        <f t="array" aca="1" ref="DI656" ca="1">DF656*CELL("contents",$Q656)</f>
        <v>0</v>
      </c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>
        <f t="shared" si="1526"/>
        <v>0</v>
      </c>
      <c r="DW656" s="51">
        <f t="shared" si="1527"/>
        <v>0</v>
      </c>
      <c r="DX656" s="66">
        <f t="shared" si="1497"/>
        <v>0</v>
      </c>
      <c r="DY656" s="66">
        <f t="shared" si="1498"/>
        <v>0</v>
      </c>
      <c r="DZ656" s="66">
        <f t="shared" si="1499"/>
        <v>0</v>
      </c>
      <c r="EA656" s="66">
        <f t="shared" si="1500"/>
        <v>0</v>
      </c>
      <c r="EB656" s="66">
        <f t="shared" si="1501"/>
        <v>0</v>
      </c>
      <c r="EC656" s="66">
        <f t="shared" si="1502"/>
        <v>0</v>
      </c>
      <c r="ED656" s="66">
        <f t="shared" si="1503"/>
        <v>0</v>
      </c>
      <c r="EE656" s="66">
        <f t="shared" si="1504"/>
        <v>0</v>
      </c>
      <c r="EF656" s="66">
        <f t="shared" si="1505"/>
        <v>0</v>
      </c>
      <c r="EG656" s="66">
        <f t="shared" si="1506"/>
        <v>0</v>
      </c>
      <c r="EH656" s="66">
        <f t="shared" si="1507"/>
        <v>0</v>
      </c>
      <c r="EI656" s="66">
        <f t="shared" si="1508"/>
        <v>0</v>
      </c>
      <c r="EJ656" s="67">
        <f t="shared" si="1528"/>
        <v>0</v>
      </c>
      <c r="EK656" s="67">
        <f t="shared" si="1443"/>
        <v>0</v>
      </c>
      <c r="EL656" s="67">
        <f t="shared" si="1444"/>
        <v>0</v>
      </c>
      <c r="EM656" s="53" cm="1">
        <f t="array" aca="1" ref="EM656" ca="1">EJ656*CELL("contents",$Q656)</f>
        <v>0</v>
      </c>
      <c r="EN656" s="53" cm="1">
        <f t="array" aca="1" ref="EN656" ca="1">EK656*CELL("contents",$Q656)</f>
        <v>0</v>
      </c>
      <c r="EO656" s="68">
        <f t="shared" si="1529"/>
        <v>1530</v>
      </c>
      <c r="EP656" s="2">
        <v>1</v>
      </c>
      <c r="EQ656" s="2">
        <f t="shared" ref="EQ656:ET656" si="1541">EP656*1.0215</f>
        <v>1.0215000000000001</v>
      </c>
      <c r="ER656" s="2">
        <f t="shared" si="1541"/>
        <v>1.0434622500000001</v>
      </c>
      <c r="ES656" s="2">
        <f t="shared" si="1541"/>
        <v>1.0658966883750003</v>
      </c>
      <c r="ET656" s="2">
        <f t="shared" si="1541"/>
        <v>1.0888134671750629</v>
      </c>
      <c r="EU656" s="69">
        <f t="shared" si="1510"/>
        <v>0</v>
      </c>
      <c r="EV656" s="69">
        <f t="shared" si="1450"/>
        <v>0</v>
      </c>
      <c r="EW656" s="69">
        <f t="shared" si="1511"/>
        <v>0</v>
      </c>
      <c r="EX656" s="69">
        <f t="shared" si="1512"/>
        <v>0</v>
      </c>
      <c r="EY656" s="69">
        <f t="shared" si="1531"/>
        <v>0</v>
      </c>
      <c r="EZ656" s="69">
        <f t="shared" si="1531"/>
        <v>0</v>
      </c>
      <c r="FA656" s="69">
        <f t="shared" si="1531"/>
        <v>0</v>
      </c>
      <c r="FB656" s="69">
        <f t="shared" si="1531"/>
        <v>0</v>
      </c>
      <c r="FC656" t="s">
        <v>1537</v>
      </c>
    </row>
    <row r="657" spans="1:159" x14ac:dyDescent="0.25">
      <c r="A657" s="2">
        <v>1.5</v>
      </c>
      <c r="B657" s="2" t="s">
        <v>1449</v>
      </c>
      <c r="C657" s="61" t="s">
        <v>157</v>
      </c>
      <c r="D657" s="62" t="s">
        <v>1450</v>
      </c>
      <c r="E657" s="63" t="s">
        <v>1452</v>
      </c>
      <c r="F657" s="2"/>
      <c r="G657" s="61" t="s">
        <v>151</v>
      </c>
      <c r="H657" s="64" t="s">
        <v>163</v>
      </c>
      <c r="I657" s="61" t="s">
        <v>269</v>
      </c>
      <c r="J657" s="65" t="s">
        <v>154</v>
      </c>
      <c r="K657" s="75">
        <v>77</v>
      </c>
      <c r="L657" s="79">
        <v>77</v>
      </c>
      <c r="M657" s="57">
        <v>0</v>
      </c>
      <c r="N657" s="85">
        <v>0</v>
      </c>
      <c r="O657" s="64" t="s">
        <v>155</v>
      </c>
      <c r="P657" s="2" t="s">
        <v>156</v>
      </c>
      <c r="Q657" s="200">
        <f>VLOOKUP(P657,Contingencies!$A$2:$D$7,4,FALSE)</f>
        <v>0.09</v>
      </c>
      <c r="R657" s="53">
        <f t="shared" si="1471"/>
        <v>347.09728284000005</v>
      </c>
      <c r="S657" s="67">
        <f t="shared" si="1513"/>
        <v>0</v>
      </c>
      <c r="T657" s="61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>
        <f t="shared" si="1514"/>
        <v>0</v>
      </c>
      <c r="AH657" s="51">
        <f t="shared" si="1518"/>
        <v>0</v>
      </c>
      <c r="AI657" s="66">
        <f t="shared" si="1473"/>
        <v>0</v>
      </c>
      <c r="AJ657" s="66">
        <f t="shared" si="1474"/>
        <v>0</v>
      </c>
      <c r="AK657" s="66">
        <f t="shared" si="1475"/>
        <v>0</v>
      </c>
      <c r="AL657" s="66">
        <f t="shared" si="1476"/>
        <v>0</v>
      </c>
      <c r="AM657" s="66">
        <f t="shared" si="1477"/>
        <v>0</v>
      </c>
      <c r="AN657" s="66">
        <f t="shared" si="1478"/>
        <v>0</v>
      </c>
      <c r="AO657" s="66">
        <f t="shared" si="1479"/>
        <v>0</v>
      </c>
      <c r="AP657" s="66">
        <f t="shared" si="1480"/>
        <v>0</v>
      </c>
      <c r="AQ657" s="66">
        <f t="shared" si="1481"/>
        <v>0</v>
      </c>
      <c r="AR657" s="66">
        <f t="shared" si="1482"/>
        <v>0</v>
      </c>
      <c r="AS657" s="66">
        <f t="shared" si="1483"/>
        <v>0</v>
      </c>
      <c r="AT657" s="66">
        <f t="shared" si="1484"/>
        <v>0</v>
      </c>
      <c r="AU657" s="67">
        <f t="shared" si="1519"/>
        <v>0</v>
      </c>
      <c r="AV657" s="67">
        <f t="shared" si="1437"/>
        <v>0</v>
      </c>
      <c r="AW657" s="67">
        <f t="shared" si="1438"/>
        <v>0</v>
      </c>
      <c r="AX657" s="53" cm="1">
        <f t="array" aca="1" ref="AX657" ca="1">AU657*CELL("contents",$Q657)</f>
        <v>0</v>
      </c>
      <c r="AY657" s="53" cm="1">
        <f t="array" aca="1" ref="AY657" ca="1">AV657*CELL("contents",$Q657)</f>
        <v>0</v>
      </c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61">
        <v>48</v>
      </c>
      <c r="BK657" s="2"/>
      <c r="BL657" s="2">
        <f t="shared" si="1520"/>
        <v>48</v>
      </c>
      <c r="BM657" s="51">
        <f t="shared" si="1521"/>
        <v>0.32</v>
      </c>
      <c r="BN657" s="66">
        <f t="shared" si="1485"/>
        <v>0</v>
      </c>
      <c r="BO657" s="66">
        <f t="shared" si="1486"/>
        <v>0</v>
      </c>
      <c r="BP657" s="66">
        <f t="shared" si="1487"/>
        <v>0</v>
      </c>
      <c r="BQ657" s="66">
        <f t="shared" si="1488"/>
        <v>0</v>
      </c>
      <c r="BR657" s="66">
        <f t="shared" si="1489"/>
        <v>0</v>
      </c>
      <c r="BS657" s="66">
        <f t="shared" si="1490"/>
        <v>0</v>
      </c>
      <c r="BT657" s="66">
        <f t="shared" si="1491"/>
        <v>0</v>
      </c>
      <c r="BU657" s="66">
        <f t="shared" si="1492"/>
        <v>0</v>
      </c>
      <c r="BV657" s="66">
        <f t="shared" si="1493"/>
        <v>0</v>
      </c>
      <c r="BW657" s="66">
        <f t="shared" si="1494"/>
        <v>0</v>
      </c>
      <c r="BX657" s="66">
        <f t="shared" si="1495"/>
        <v>3856.6364760000006</v>
      </c>
      <c r="BY657" s="66">
        <f t="shared" si="1496"/>
        <v>0</v>
      </c>
      <c r="BZ657" s="67">
        <f t="shared" si="1522"/>
        <v>3856.6364760000006</v>
      </c>
      <c r="CA657" s="67">
        <f t="shared" si="1439"/>
        <v>0</v>
      </c>
      <c r="CB657" s="67">
        <f t="shared" si="1440"/>
        <v>3856.6364760000006</v>
      </c>
      <c r="CC657" s="53" cm="1">
        <f t="array" aca="1" ref="CC657" ca="1">BZ657*CELL("contents",$Q657)</f>
        <v>347.09728284000005</v>
      </c>
      <c r="CD657" s="53" cm="1">
        <f t="array" aca="1" ref="CD657" ca="1">CA657*CELL("contents",$Q657)</f>
        <v>0</v>
      </c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>
        <f t="shared" si="1523"/>
        <v>0</v>
      </c>
      <c r="CR657" s="51">
        <f t="shared" si="1524"/>
        <v>0</v>
      </c>
      <c r="CS657" s="66">
        <f t="shared" ref="CS657:CS696" si="1542">IF($G657="Labor Hours",CE657*$K657*(1+$M657)*$ES657,CE657)</f>
        <v>0</v>
      </c>
      <c r="CT657" s="66">
        <f t="shared" si="1404"/>
        <v>0</v>
      </c>
      <c r="CU657" s="66">
        <f t="shared" si="1405"/>
        <v>0</v>
      </c>
      <c r="CV657" s="66">
        <f t="shared" si="1406"/>
        <v>0</v>
      </c>
      <c r="CW657" s="66">
        <f t="shared" si="1407"/>
        <v>0</v>
      </c>
      <c r="CX657" s="66">
        <f t="shared" si="1408"/>
        <v>0</v>
      </c>
      <c r="CY657" s="66">
        <f t="shared" si="1409"/>
        <v>0</v>
      </c>
      <c r="CZ657" s="66">
        <f t="shared" si="1410"/>
        <v>0</v>
      </c>
      <c r="DA657" s="66">
        <f t="shared" si="1411"/>
        <v>0</v>
      </c>
      <c r="DB657" s="66">
        <f t="shared" si="1412"/>
        <v>0</v>
      </c>
      <c r="DC657" s="66">
        <f t="shared" si="1413"/>
        <v>0</v>
      </c>
      <c r="DD657" s="66">
        <f t="shared" si="1414"/>
        <v>0</v>
      </c>
      <c r="DE657" s="67">
        <f t="shared" si="1525"/>
        <v>0</v>
      </c>
      <c r="DF657" s="67">
        <f t="shared" si="1441"/>
        <v>0</v>
      </c>
      <c r="DG657" s="67">
        <f t="shared" si="1442"/>
        <v>0</v>
      </c>
      <c r="DH657" s="53" cm="1">
        <f t="array" aca="1" ref="DH657" ca="1">DE657*CELL("contents",$Q657)</f>
        <v>0</v>
      </c>
      <c r="DI657" s="53" cm="1">
        <f t="array" aca="1" ref="DI657" ca="1">DF657*CELL("contents",$Q657)</f>
        <v>0</v>
      </c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>
        <f t="shared" si="1526"/>
        <v>0</v>
      </c>
      <c r="DW657" s="51">
        <f t="shared" si="1527"/>
        <v>0</v>
      </c>
      <c r="DX657" s="66">
        <f t="shared" si="1497"/>
        <v>0</v>
      </c>
      <c r="DY657" s="66">
        <f t="shared" si="1498"/>
        <v>0</v>
      </c>
      <c r="DZ657" s="66">
        <f t="shared" si="1499"/>
        <v>0</v>
      </c>
      <c r="EA657" s="66">
        <f t="shared" si="1500"/>
        <v>0</v>
      </c>
      <c r="EB657" s="66">
        <f t="shared" si="1501"/>
        <v>0</v>
      </c>
      <c r="EC657" s="66">
        <f t="shared" si="1502"/>
        <v>0</v>
      </c>
      <c r="ED657" s="66">
        <f t="shared" si="1503"/>
        <v>0</v>
      </c>
      <c r="EE657" s="66">
        <f t="shared" si="1504"/>
        <v>0</v>
      </c>
      <c r="EF657" s="66">
        <f t="shared" si="1505"/>
        <v>0</v>
      </c>
      <c r="EG657" s="66">
        <f t="shared" si="1506"/>
        <v>0</v>
      </c>
      <c r="EH657" s="66">
        <f t="shared" si="1507"/>
        <v>0</v>
      </c>
      <c r="EI657" s="66">
        <f t="shared" si="1508"/>
        <v>0</v>
      </c>
      <c r="EJ657" s="67">
        <f t="shared" si="1528"/>
        <v>0</v>
      </c>
      <c r="EK657" s="67">
        <f t="shared" si="1443"/>
        <v>0</v>
      </c>
      <c r="EL657" s="67">
        <f t="shared" si="1444"/>
        <v>0</v>
      </c>
      <c r="EM657" s="53" cm="1">
        <f t="array" aca="1" ref="EM657" ca="1">EJ657*CELL("contents",$Q657)</f>
        <v>0</v>
      </c>
      <c r="EN657" s="53" cm="1">
        <f t="array" aca="1" ref="EN657" ca="1">EK657*CELL("contents",$Q657)</f>
        <v>0</v>
      </c>
      <c r="EO657" s="68">
        <f t="shared" si="1529"/>
        <v>3856.6364760000006</v>
      </c>
      <c r="EP657" s="2">
        <v>1</v>
      </c>
      <c r="EQ657" s="2">
        <f t="shared" ref="EQ657:ET657" si="1543">EP657*1.0215</f>
        <v>1.0215000000000001</v>
      </c>
      <c r="ER657" s="2">
        <f t="shared" si="1543"/>
        <v>1.0434622500000001</v>
      </c>
      <c r="ES657" s="2">
        <f t="shared" si="1543"/>
        <v>1.0658966883750003</v>
      </c>
      <c r="ET657" s="2">
        <f t="shared" si="1543"/>
        <v>1.0888134671750629</v>
      </c>
      <c r="EU657" s="69">
        <f t="shared" si="1510"/>
        <v>0</v>
      </c>
      <c r="EV657" s="69">
        <f t="shared" si="1450"/>
        <v>3856.6364760000006</v>
      </c>
      <c r="EW657" s="69">
        <f t="shared" si="1511"/>
        <v>0</v>
      </c>
      <c r="EX657" s="69">
        <f t="shared" si="1512"/>
        <v>0</v>
      </c>
      <c r="EY657" s="69">
        <f t="shared" si="1531"/>
        <v>0</v>
      </c>
      <c r="EZ657" s="69">
        <f t="shared" si="1531"/>
        <v>0</v>
      </c>
      <c r="FA657" s="69">
        <f t="shared" si="1531"/>
        <v>0</v>
      </c>
      <c r="FB657" s="69">
        <f t="shared" si="1531"/>
        <v>0</v>
      </c>
      <c r="FC657" t="s">
        <v>1537</v>
      </c>
    </row>
    <row r="658" spans="1:159" x14ac:dyDescent="0.25">
      <c r="A658" s="2">
        <v>1.5</v>
      </c>
      <c r="B658" s="2" t="s">
        <v>1449</v>
      </c>
      <c r="C658" s="61" t="s">
        <v>147</v>
      </c>
      <c r="D658" s="62" t="s">
        <v>1450</v>
      </c>
      <c r="E658" s="63" t="s">
        <v>1453</v>
      </c>
      <c r="F658" s="2" t="s">
        <v>1454</v>
      </c>
      <c r="G658" s="61" t="s">
        <v>151</v>
      </c>
      <c r="H658" s="64" t="s">
        <v>163</v>
      </c>
      <c r="I658" s="61" t="s">
        <v>1175</v>
      </c>
      <c r="J658" s="65" t="s">
        <v>154</v>
      </c>
      <c r="K658" s="75">
        <v>66</v>
      </c>
      <c r="L658" s="79">
        <v>66</v>
      </c>
      <c r="M658" s="57">
        <v>0.35</v>
      </c>
      <c r="N658" s="85">
        <v>0.53</v>
      </c>
      <c r="O658" s="64" t="s">
        <v>155</v>
      </c>
      <c r="P658" s="2" t="s">
        <v>156</v>
      </c>
      <c r="Q658" s="200">
        <f>VLOOKUP(P658,Contingencies!$A$2:$D$7,4,FALSE)</f>
        <v>0.09</v>
      </c>
      <c r="R658" s="53">
        <f t="shared" si="1471"/>
        <v>2048.3698220172005</v>
      </c>
      <c r="S658" s="67">
        <f t="shared" si="1513"/>
        <v>1085.6360056691162</v>
      </c>
      <c r="T658" s="61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>
        <f t="shared" si="1514"/>
        <v>0</v>
      </c>
      <c r="AH658" s="51">
        <f t="shared" si="1518"/>
        <v>0</v>
      </c>
      <c r="AI658" s="66">
        <f t="shared" si="1473"/>
        <v>0</v>
      </c>
      <c r="AJ658" s="66">
        <f t="shared" si="1474"/>
        <v>0</v>
      </c>
      <c r="AK658" s="66">
        <f t="shared" si="1475"/>
        <v>0</v>
      </c>
      <c r="AL658" s="66">
        <f t="shared" si="1476"/>
        <v>0</v>
      </c>
      <c r="AM658" s="66">
        <f t="shared" si="1477"/>
        <v>0</v>
      </c>
      <c r="AN658" s="66">
        <f t="shared" si="1478"/>
        <v>0</v>
      </c>
      <c r="AO658" s="66">
        <f t="shared" si="1479"/>
        <v>0</v>
      </c>
      <c r="AP658" s="66">
        <f t="shared" si="1480"/>
        <v>0</v>
      </c>
      <c r="AQ658" s="66">
        <f t="shared" si="1481"/>
        <v>0</v>
      </c>
      <c r="AR658" s="66">
        <f t="shared" si="1482"/>
        <v>0</v>
      </c>
      <c r="AS658" s="66">
        <f t="shared" si="1483"/>
        <v>0</v>
      </c>
      <c r="AT658" s="66">
        <f t="shared" si="1484"/>
        <v>0</v>
      </c>
      <c r="AU658" s="67">
        <f t="shared" si="1519"/>
        <v>0</v>
      </c>
      <c r="AV658" s="67">
        <f t="shared" si="1437"/>
        <v>0</v>
      </c>
      <c r="AW658" s="67">
        <f t="shared" si="1438"/>
        <v>0</v>
      </c>
      <c r="AX658" s="53" cm="1">
        <f t="array" aca="1" ref="AX658" ca="1">AU658*CELL("contents",$Q658)</f>
        <v>0</v>
      </c>
      <c r="AY658" s="53" cm="1">
        <f t="array" aca="1" ref="AY658" ca="1">AV658*CELL("contents",$Q658)</f>
        <v>0</v>
      </c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61">
        <v>160</v>
      </c>
      <c r="BK658" s="2"/>
      <c r="BL658" s="2">
        <f t="shared" si="1520"/>
        <v>160</v>
      </c>
      <c r="BM658" s="51">
        <f t="shared" si="1521"/>
        <v>1.0666666666666667</v>
      </c>
      <c r="BN658" s="66">
        <f t="shared" si="1485"/>
        <v>0</v>
      </c>
      <c r="BO658" s="66">
        <f t="shared" si="1486"/>
        <v>0</v>
      </c>
      <c r="BP658" s="66">
        <f t="shared" si="1487"/>
        <v>0</v>
      </c>
      <c r="BQ658" s="66">
        <f t="shared" si="1488"/>
        <v>0</v>
      </c>
      <c r="BR658" s="66">
        <f t="shared" si="1489"/>
        <v>0</v>
      </c>
      <c r="BS658" s="66">
        <f t="shared" si="1490"/>
        <v>0</v>
      </c>
      <c r="BT658" s="66">
        <f t="shared" si="1491"/>
        <v>0</v>
      </c>
      <c r="BU658" s="66">
        <f t="shared" si="1492"/>
        <v>0</v>
      </c>
      <c r="BV658" s="66">
        <f t="shared" si="1493"/>
        <v>0</v>
      </c>
      <c r="BW658" s="66">
        <f t="shared" si="1494"/>
        <v>0</v>
      </c>
      <c r="BX658" s="66">
        <f t="shared" si="1495"/>
        <v>14875.597836000004</v>
      </c>
      <c r="BY658" s="66">
        <f t="shared" si="1496"/>
        <v>0</v>
      </c>
      <c r="BZ658" s="67">
        <f t="shared" si="1522"/>
        <v>14875.597836000004</v>
      </c>
      <c r="CA658" s="67">
        <f t="shared" si="1439"/>
        <v>7884.0668530800031</v>
      </c>
      <c r="CB658" s="67">
        <f t="shared" si="1440"/>
        <v>22759.664689080008</v>
      </c>
      <c r="CC658" s="53" cm="1">
        <f t="array" aca="1" ref="CC658" ca="1">BZ658*CELL("contents",$Q658)</f>
        <v>1338.8038052400004</v>
      </c>
      <c r="CD658" s="53" cm="1">
        <f t="array" aca="1" ref="CD658" ca="1">CA658*CELL("contents",$Q658)</f>
        <v>709.56601677720028</v>
      </c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>
        <f t="shared" si="1523"/>
        <v>0</v>
      </c>
      <c r="CR658" s="51">
        <f t="shared" si="1524"/>
        <v>0</v>
      </c>
      <c r="CS658" s="66">
        <f t="shared" si="1542"/>
        <v>0</v>
      </c>
      <c r="CT658" s="66">
        <f t="shared" ref="CT658:CT696" si="1544">IF($G658="Labor Hours",CF658*$K658*(1+$M658)*$ES658,CF658)</f>
        <v>0</v>
      </c>
      <c r="CU658" s="66">
        <f t="shared" ref="CU658:CU696" si="1545">IF($G658="Labor Hours",CG658*$K658*(1+$M658)*$ES658,CG658)</f>
        <v>0</v>
      </c>
      <c r="CV658" s="66">
        <f t="shared" ref="CV658:CV696" si="1546">IF($G658="Labor Hours",CH658*$K658*(1+$M658)*$ES658,CH658)</f>
        <v>0</v>
      </c>
      <c r="CW658" s="66">
        <f t="shared" ref="CW658:CW696" si="1547">IF($G658="Labor Hours",CI658*$K658*(1+$M658)*$ES658,CI658)</f>
        <v>0</v>
      </c>
      <c r="CX658" s="66">
        <f t="shared" ref="CX658:CX696" si="1548">IF($G658="Labor Hours",CJ658*$K658*(1+$M658)*$ES658,CJ658)</f>
        <v>0</v>
      </c>
      <c r="CY658" s="66">
        <f t="shared" ref="CY658:CY696" si="1549">IF($G658="Labor Hours",CK658*$K658*(1+$M658)*$ES658,CK658)</f>
        <v>0</v>
      </c>
      <c r="CZ658" s="66">
        <f t="shared" ref="CZ658:CZ696" si="1550">IF($G658="Labor Hours",CL658*$K658*(1+$M658)*$ES658,CL658)</f>
        <v>0</v>
      </c>
      <c r="DA658" s="66">
        <f t="shared" ref="DA658:DA696" si="1551">IF($G658="Labor Hours",CM658*$K658*(1+$M658)*$ES658,CM658)</f>
        <v>0</v>
      </c>
      <c r="DB658" s="66">
        <f t="shared" ref="DB658:DB696" si="1552">IF($G658="Labor Hours",CN658*$K658*(1+$M658)*$ES658,CN658)</f>
        <v>0</v>
      </c>
      <c r="DC658" s="66">
        <f t="shared" ref="DC658:DC696" si="1553">IF($G658="Labor Hours",CO658*$K658*(1+$M658)*$ES658,CO658)</f>
        <v>0</v>
      </c>
      <c r="DD658" s="66">
        <f t="shared" ref="DD658:DD696" si="1554">IF($G658="Labor Hours",CP658*$K658*(1+$M658)*$ES658,CP658)</f>
        <v>0</v>
      </c>
      <c r="DE658" s="67">
        <f t="shared" si="1525"/>
        <v>0</v>
      </c>
      <c r="DF658" s="67">
        <f t="shared" si="1441"/>
        <v>0</v>
      </c>
      <c r="DG658" s="67">
        <f t="shared" si="1442"/>
        <v>0</v>
      </c>
      <c r="DH658" s="53" cm="1">
        <f t="array" aca="1" ref="DH658" ca="1">DE658*CELL("contents",$Q658)</f>
        <v>0</v>
      </c>
      <c r="DI658" s="53" cm="1">
        <f t="array" aca="1" ref="DI658" ca="1">DF658*CELL("contents",$Q658)</f>
        <v>0</v>
      </c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>
        <f t="shared" si="1526"/>
        <v>0</v>
      </c>
      <c r="DW658" s="51">
        <f t="shared" si="1527"/>
        <v>0</v>
      </c>
      <c r="DX658" s="66">
        <f t="shared" si="1497"/>
        <v>0</v>
      </c>
      <c r="DY658" s="66">
        <f t="shared" si="1498"/>
        <v>0</v>
      </c>
      <c r="DZ658" s="66">
        <f t="shared" si="1499"/>
        <v>0</v>
      </c>
      <c r="EA658" s="66">
        <f t="shared" si="1500"/>
        <v>0</v>
      </c>
      <c r="EB658" s="66">
        <f t="shared" si="1501"/>
        <v>0</v>
      </c>
      <c r="EC658" s="66">
        <f t="shared" si="1502"/>
        <v>0</v>
      </c>
      <c r="ED658" s="66">
        <f t="shared" si="1503"/>
        <v>0</v>
      </c>
      <c r="EE658" s="66">
        <f t="shared" si="1504"/>
        <v>0</v>
      </c>
      <c r="EF658" s="66">
        <f t="shared" si="1505"/>
        <v>0</v>
      </c>
      <c r="EG658" s="66">
        <f t="shared" si="1506"/>
        <v>0</v>
      </c>
      <c r="EH658" s="66">
        <f t="shared" si="1507"/>
        <v>0</v>
      </c>
      <c r="EI658" s="66">
        <f t="shared" si="1508"/>
        <v>0</v>
      </c>
      <c r="EJ658" s="67">
        <f t="shared" si="1528"/>
        <v>0</v>
      </c>
      <c r="EK658" s="67">
        <f t="shared" si="1443"/>
        <v>0</v>
      </c>
      <c r="EL658" s="67">
        <f t="shared" si="1444"/>
        <v>0</v>
      </c>
      <c r="EM658" s="53" cm="1">
        <f t="array" aca="1" ref="EM658" ca="1">EJ658*CELL("contents",$Q658)</f>
        <v>0</v>
      </c>
      <c r="EN658" s="53" cm="1">
        <f t="array" aca="1" ref="EN658" ca="1">EK658*CELL("contents",$Q658)</f>
        <v>0</v>
      </c>
      <c r="EO658" s="68">
        <f t="shared" si="1529"/>
        <v>22759.664689080008</v>
      </c>
      <c r="EP658" s="2">
        <v>1</v>
      </c>
      <c r="EQ658" s="2">
        <f t="shared" ref="EQ658:ET658" si="1555">EP658*1.0215</f>
        <v>1.0215000000000001</v>
      </c>
      <c r="ER658" s="2">
        <f t="shared" si="1555"/>
        <v>1.0434622500000001</v>
      </c>
      <c r="ES658" s="2">
        <f t="shared" si="1555"/>
        <v>1.0658966883750003</v>
      </c>
      <c r="ET658" s="2">
        <f t="shared" si="1555"/>
        <v>1.0888134671750629</v>
      </c>
      <c r="EU658" s="69">
        <f t="shared" si="1510"/>
        <v>0</v>
      </c>
      <c r="EV658" s="69">
        <f t="shared" si="1450"/>
        <v>11018.961360000001</v>
      </c>
      <c r="EW658" s="69">
        <f t="shared" si="1511"/>
        <v>0</v>
      </c>
      <c r="EX658" s="69">
        <f t="shared" si="1512"/>
        <v>0</v>
      </c>
      <c r="EY658" s="69">
        <f t="shared" si="1531"/>
        <v>0</v>
      </c>
      <c r="EZ658" s="69">
        <f t="shared" si="1531"/>
        <v>3856.6364760000001</v>
      </c>
      <c r="FA658" s="69">
        <f t="shared" si="1531"/>
        <v>0</v>
      </c>
      <c r="FB658" s="69">
        <f t="shared" si="1531"/>
        <v>0</v>
      </c>
      <c r="FC658" t="s">
        <v>1537</v>
      </c>
    </row>
    <row r="659" spans="1:159" x14ac:dyDescent="0.25">
      <c r="A659" s="2">
        <v>1.5</v>
      </c>
      <c r="B659" s="2" t="s">
        <v>1449</v>
      </c>
      <c r="C659" s="61" t="s">
        <v>147</v>
      </c>
      <c r="D659" s="62" t="s">
        <v>1450</v>
      </c>
      <c r="E659" s="63" t="s">
        <v>1455</v>
      </c>
      <c r="F659" s="2" t="s">
        <v>260</v>
      </c>
      <c r="G659" s="61" t="s">
        <v>257</v>
      </c>
      <c r="H659" s="64" t="s">
        <v>257</v>
      </c>
      <c r="I659" s="61"/>
      <c r="J659" s="65" t="s">
        <v>261</v>
      </c>
      <c r="K659" s="75"/>
      <c r="L659" s="80">
        <v>1</v>
      </c>
      <c r="M659" s="57">
        <v>0</v>
      </c>
      <c r="N659" s="85">
        <v>0.53</v>
      </c>
      <c r="O659" s="64" t="s">
        <v>155</v>
      </c>
      <c r="P659" s="2" t="s">
        <v>156</v>
      </c>
      <c r="Q659" s="200">
        <f>VLOOKUP(P659,Contingencies!$A$2:$D$7,4,FALSE)</f>
        <v>0.09</v>
      </c>
      <c r="R659" s="53">
        <f t="shared" si="1471"/>
        <v>247.85999999999999</v>
      </c>
      <c r="S659" s="67">
        <f t="shared" si="1513"/>
        <v>131.36580000000001</v>
      </c>
      <c r="T659" s="61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>
        <f t="shared" si="1514"/>
        <v>0</v>
      </c>
      <c r="AH659" s="51">
        <f t="shared" si="1518"/>
        <v>0</v>
      </c>
      <c r="AI659" s="66">
        <f t="shared" si="1473"/>
        <v>0</v>
      </c>
      <c r="AJ659" s="66">
        <f t="shared" si="1474"/>
        <v>0</v>
      </c>
      <c r="AK659" s="66">
        <f t="shared" si="1475"/>
        <v>0</v>
      </c>
      <c r="AL659" s="66">
        <f t="shared" si="1476"/>
        <v>0</v>
      </c>
      <c r="AM659" s="66">
        <f t="shared" si="1477"/>
        <v>0</v>
      </c>
      <c r="AN659" s="66">
        <f t="shared" si="1478"/>
        <v>0</v>
      </c>
      <c r="AO659" s="66">
        <f t="shared" si="1479"/>
        <v>0</v>
      </c>
      <c r="AP659" s="66">
        <f t="shared" si="1480"/>
        <v>0</v>
      </c>
      <c r="AQ659" s="66">
        <f t="shared" si="1481"/>
        <v>0</v>
      </c>
      <c r="AR659" s="66">
        <f t="shared" si="1482"/>
        <v>0</v>
      </c>
      <c r="AS659" s="66">
        <f t="shared" si="1483"/>
        <v>0</v>
      </c>
      <c r="AT659" s="66">
        <f t="shared" si="1484"/>
        <v>0</v>
      </c>
      <c r="AU659" s="67">
        <f t="shared" si="1519"/>
        <v>0</v>
      </c>
      <c r="AV659" s="67">
        <f t="shared" si="1437"/>
        <v>0</v>
      </c>
      <c r="AW659" s="67">
        <f t="shared" si="1438"/>
        <v>0</v>
      </c>
      <c r="AX659" s="53" cm="1">
        <f t="array" aca="1" ref="AX659" ca="1">AU659*CELL("contents",$Q659)</f>
        <v>0</v>
      </c>
      <c r="AY659" s="53" cm="1">
        <f t="array" aca="1" ref="AY659" ca="1">AV659*CELL("contents",$Q659)</f>
        <v>0</v>
      </c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61">
        <v>1800</v>
      </c>
      <c r="BK659" s="2"/>
      <c r="BL659" s="2">
        <f t="shared" si="1520"/>
        <v>0</v>
      </c>
      <c r="BM659" s="51">
        <f t="shared" si="1521"/>
        <v>0</v>
      </c>
      <c r="BN659" s="66">
        <f t="shared" si="1485"/>
        <v>0</v>
      </c>
      <c r="BO659" s="66">
        <f t="shared" si="1486"/>
        <v>0</v>
      </c>
      <c r="BP659" s="66">
        <f t="shared" si="1487"/>
        <v>0</v>
      </c>
      <c r="BQ659" s="66">
        <f t="shared" si="1488"/>
        <v>0</v>
      </c>
      <c r="BR659" s="66">
        <f t="shared" si="1489"/>
        <v>0</v>
      </c>
      <c r="BS659" s="66">
        <f t="shared" si="1490"/>
        <v>0</v>
      </c>
      <c r="BT659" s="66">
        <f t="shared" si="1491"/>
        <v>0</v>
      </c>
      <c r="BU659" s="66">
        <f t="shared" si="1492"/>
        <v>0</v>
      </c>
      <c r="BV659" s="66">
        <f t="shared" si="1493"/>
        <v>0</v>
      </c>
      <c r="BW659" s="66">
        <f t="shared" si="1494"/>
        <v>0</v>
      </c>
      <c r="BX659" s="66">
        <f t="shared" si="1495"/>
        <v>1800</v>
      </c>
      <c r="BY659" s="66">
        <f t="shared" si="1496"/>
        <v>0</v>
      </c>
      <c r="BZ659" s="67">
        <f t="shared" si="1522"/>
        <v>1800</v>
      </c>
      <c r="CA659" s="67">
        <f t="shared" si="1439"/>
        <v>954</v>
      </c>
      <c r="CB659" s="67">
        <f t="shared" si="1440"/>
        <v>2754</v>
      </c>
      <c r="CC659" s="53" cm="1">
        <f t="array" aca="1" ref="CC659" ca="1">BZ659*CELL("contents",$Q659)</f>
        <v>162</v>
      </c>
      <c r="CD659" s="53" cm="1">
        <f t="array" aca="1" ref="CD659" ca="1">CA659*CELL("contents",$Q659)</f>
        <v>85.86</v>
      </c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>
        <f t="shared" si="1523"/>
        <v>0</v>
      </c>
      <c r="CR659" s="51">
        <f t="shared" si="1524"/>
        <v>0</v>
      </c>
      <c r="CS659" s="66">
        <f t="shared" si="1542"/>
        <v>0</v>
      </c>
      <c r="CT659" s="66">
        <f t="shared" si="1544"/>
        <v>0</v>
      </c>
      <c r="CU659" s="66">
        <f t="shared" si="1545"/>
        <v>0</v>
      </c>
      <c r="CV659" s="66">
        <f t="shared" si="1546"/>
        <v>0</v>
      </c>
      <c r="CW659" s="66">
        <f t="shared" si="1547"/>
        <v>0</v>
      </c>
      <c r="CX659" s="66">
        <f t="shared" si="1548"/>
        <v>0</v>
      </c>
      <c r="CY659" s="66">
        <f t="shared" si="1549"/>
        <v>0</v>
      </c>
      <c r="CZ659" s="66">
        <f t="shared" si="1550"/>
        <v>0</v>
      </c>
      <c r="DA659" s="66">
        <f t="shared" si="1551"/>
        <v>0</v>
      </c>
      <c r="DB659" s="66">
        <f t="shared" si="1552"/>
        <v>0</v>
      </c>
      <c r="DC659" s="66">
        <f t="shared" si="1553"/>
        <v>0</v>
      </c>
      <c r="DD659" s="66">
        <f t="shared" si="1554"/>
        <v>0</v>
      </c>
      <c r="DE659" s="67">
        <f t="shared" si="1525"/>
        <v>0</v>
      </c>
      <c r="DF659" s="67">
        <f t="shared" si="1441"/>
        <v>0</v>
      </c>
      <c r="DG659" s="67">
        <f t="shared" si="1442"/>
        <v>0</v>
      </c>
      <c r="DH659" s="53" cm="1">
        <f t="array" aca="1" ref="DH659" ca="1">DE659*CELL("contents",$Q659)</f>
        <v>0</v>
      </c>
      <c r="DI659" s="53" cm="1">
        <f t="array" aca="1" ref="DI659" ca="1">DF659*CELL("contents",$Q659)</f>
        <v>0</v>
      </c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>
        <f t="shared" si="1526"/>
        <v>0</v>
      </c>
      <c r="DW659" s="51">
        <f t="shared" si="1527"/>
        <v>0</v>
      </c>
      <c r="DX659" s="66">
        <f t="shared" si="1497"/>
        <v>0</v>
      </c>
      <c r="DY659" s="66">
        <f t="shared" si="1498"/>
        <v>0</v>
      </c>
      <c r="DZ659" s="66">
        <f t="shared" si="1499"/>
        <v>0</v>
      </c>
      <c r="EA659" s="66">
        <f t="shared" si="1500"/>
        <v>0</v>
      </c>
      <c r="EB659" s="66">
        <f t="shared" si="1501"/>
        <v>0</v>
      </c>
      <c r="EC659" s="66">
        <f t="shared" si="1502"/>
        <v>0</v>
      </c>
      <c r="ED659" s="66">
        <f t="shared" si="1503"/>
        <v>0</v>
      </c>
      <c r="EE659" s="66">
        <f t="shared" si="1504"/>
        <v>0</v>
      </c>
      <c r="EF659" s="66">
        <f t="shared" si="1505"/>
        <v>0</v>
      </c>
      <c r="EG659" s="66">
        <f t="shared" si="1506"/>
        <v>0</v>
      </c>
      <c r="EH659" s="66">
        <f t="shared" si="1507"/>
        <v>0</v>
      </c>
      <c r="EI659" s="66">
        <f t="shared" si="1508"/>
        <v>0</v>
      </c>
      <c r="EJ659" s="67">
        <f t="shared" si="1528"/>
        <v>0</v>
      </c>
      <c r="EK659" s="67">
        <f t="shared" si="1443"/>
        <v>0</v>
      </c>
      <c r="EL659" s="67">
        <f t="shared" si="1444"/>
        <v>0</v>
      </c>
      <c r="EM659" s="53" cm="1">
        <f t="array" aca="1" ref="EM659" ca="1">EJ659*CELL("contents",$Q659)</f>
        <v>0</v>
      </c>
      <c r="EN659" s="53" cm="1">
        <f t="array" aca="1" ref="EN659" ca="1">EK659*CELL("contents",$Q659)</f>
        <v>0</v>
      </c>
      <c r="EO659" s="68">
        <f t="shared" si="1529"/>
        <v>2754</v>
      </c>
      <c r="EP659" s="2">
        <v>1</v>
      </c>
      <c r="EQ659" s="2">
        <f t="shared" ref="EQ659:ET659" si="1556">EP659*1.0215</f>
        <v>1.0215000000000001</v>
      </c>
      <c r="ER659" s="2">
        <f t="shared" si="1556"/>
        <v>1.0434622500000001</v>
      </c>
      <c r="ES659" s="2">
        <f t="shared" si="1556"/>
        <v>1.0658966883750003</v>
      </c>
      <c r="ET659" s="2">
        <f t="shared" si="1556"/>
        <v>1.0888134671750629</v>
      </c>
      <c r="EU659" s="69">
        <f t="shared" si="1510"/>
        <v>0</v>
      </c>
      <c r="EV659" s="69">
        <f t="shared" si="1450"/>
        <v>0</v>
      </c>
      <c r="EW659" s="69">
        <f t="shared" si="1511"/>
        <v>0</v>
      </c>
      <c r="EX659" s="69">
        <f t="shared" si="1512"/>
        <v>0</v>
      </c>
      <c r="EY659" s="69">
        <f t="shared" si="1531"/>
        <v>0</v>
      </c>
      <c r="EZ659" s="69">
        <f t="shared" si="1531"/>
        <v>0</v>
      </c>
      <c r="FA659" s="69">
        <f t="shared" si="1531"/>
        <v>0</v>
      </c>
      <c r="FB659" s="69">
        <f t="shared" si="1531"/>
        <v>0</v>
      </c>
      <c r="FC659" t="s">
        <v>1537</v>
      </c>
    </row>
    <row r="660" spans="1:159" x14ac:dyDescent="0.25">
      <c r="A660" s="2">
        <v>1.5</v>
      </c>
      <c r="B660" s="2" t="s">
        <v>1456</v>
      </c>
      <c r="C660" s="61" t="s">
        <v>147</v>
      </c>
      <c r="D660" s="62" t="s">
        <v>1457</v>
      </c>
      <c r="E660" s="63" t="s">
        <v>1458</v>
      </c>
      <c r="F660" s="2"/>
      <c r="G660" s="61" t="s">
        <v>267</v>
      </c>
      <c r="H660" s="64" t="s">
        <v>267</v>
      </c>
      <c r="I660" s="61"/>
      <c r="J660" s="61" t="s">
        <v>154</v>
      </c>
      <c r="K660" s="75"/>
      <c r="L660" s="80">
        <v>1</v>
      </c>
      <c r="M660" s="57">
        <v>0</v>
      </c>
      <c r="N660" s="85">
        <v>0.53</v>
      </c>
      <c r="O660" s="64" t="s">
        <v>155</v>
      </c>
      <c r="P660" s="2" t="s">
        <v>156</v>
      </c>
      <c r="Q660" s="200">
        <f>VLOOKUP(P660,Contingencies!$A$2:$D$7,4,FALSE)</f>
        <v>0.09</v>
      </c>
      <c r="R660" s="53">
        <f t="shared" si="1471"/>
        <v>550.79999999999995</v>
      </c>
      <c r="S660" s="67">
        <f t="shared" si="1513"/>
        <v>291.92399999999998</v>
      </c>
      <c r="T660" s="61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>
        <f t="shared" si="1514"/>
        <v>0</v>
      </c>
      <c r="AH660" s="51">
        <f t="shared" si="1518"/>
        <v>0</v>
      </c>
      <c r="AI660" s="66">
        <f t="shared" si="1473"/>
        <v>0</v>
      </c>
      <c r="AJ660" s="66">
        <f t="shared" si="1474"/>
        <v>0</v>
      </c>
      <c r="AK660" s="66">
        <f t="shared" si="1475"/>
        <v>0</v>
      </c>
      <c r="AL660" s="66">
        <f t="shared" si="1476"/>
        <v>0</v>
      </c>
      <c r="AM660" s="66">
        <f t="shared" si="1477"/>
        <v>0</v>
      </c>
      <c r="AN660" s="66">
        <f t="shared" si="1478"/>
        <v>0</v>
      </c>
      <c r="AO660" s="66">
        <f t="shared" si="1479"/>
        <v>0</v>
      </c>
      <c r="AP660" s="66">
        <f t="shared" si="1480"/>
        <v>0</v>
      </c>
      <c r="AQ660" s="66">
        <f t="shared" si="1481"/>
        <v>0</v>
      </c>
      <c r="AR660" s="66">
        <f t="shared" si="1482"/>
        <v>0</v>
      </c>
      <c r="AS660" s="66">
        <f t="shared" si="1483"/>
        <v>0</v>
      </c>
      <c r="AT660" s="66">
        <f t="shared" si="1484"/>
        <v>0</v>
      </c>
      <c r="AU660" s="67">
        <f t="shared" si="1519"/>
        <v>0</v>
      </c>
      <c r="AV660" s="67">
        <f t="shared" si="1437"/>
        <v>0</v>
      </c>
      <c r="AW660" s="67">
        <f t="shared" si="1438"/>
        <v>0</v>
      </c>
      <c r="AX660" s="53" cm="1">
        <f t="array" aca="1" ref="AX660" ca="1">AU660*CELL("contents",$Q660)</f>
        <v>0</v>
      </c>
      <c r="AY660" s="53" cm="1">
        <f t="array" aca="1" ref="AY660" ca="1">AV660*CELL("contents",$Q660)</f>
        <v>0</v>
      </c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>
        <f t="shared" si="1520"/>
        <v>0</v>
      </c>
      <c r="BM660" s="51">
        <f t="shared" si="1521"/>
        <v>0</v>
      </c>
      <c r="BN660" s="66">
        <f t="shared" si="1485"/>
        <v>0</v>
      </c>
      <c r="BO660" s="66">
        <f t="shared" si="1486"/>
        <v>0</v>
      </c>
      <c r="BP660" s="66">
        <f t="shared" si="1487"/>
        <v>0</v>
      </c>
      <c r="BQ660" s="66">
        <f t="shared" si="1488"/>
        <v>0</v>
      </c>
      <c r="BR660" s="66">
        <f t="shared" si="1489"/>
        <v>0</v>
      </c>
      <c r="BS660" s="66">
        <f t="shared" si="1490"/>
        <v>0</v>
      </c>
      <c r="BT660" s="66">
        <f t="shared" si="1491"/>
        <v>0</v>
      </c>
      <c r="BU660" s="66">
        <f t="shared" si="1492"/>
        <v>0</v>
      </c>
      <c r="BV660" s="66">
        <f t="shared" si="1493"/>
        <v>0</v>
      </c>
      <c r="BW660" s="66">
        <f t="shared" si="1494"/>
        <v>0</v>
      </c>
      <c r="BX660" s="66">
        <f t="shared" si="1495"/>
        <v>0</v>
      </c>
      <c r="BY660" s="66">
        <f t="shared" si="1496"/>
        <v>0</v>
      </c>
      <c r="BZ660" s="67">
        <f t="shared" si="1522"/>
        <v>0</v>
      </c>
      <c r="CA660" s="67">
        <f t="shared" si="1439"/>
        <v>0</v>
      </c>
      <c r="CB660" s="67">
        <f t="shared" si="1440"/>
        <v>0</v>
      </c>
      <c r="CC660" s="53" cm="1">
        <f t="array" aca="1" ref="CC660" ca="1">BZ660*CELL("contents",$Q660)</f>
        <v>0</v>
      </c>
      <c r="CD660" s="53" cm="1">
        <f t="array" aca="1" ref="CD660" ca="1">CA660*CELL("contents",$Q660)</f>
        <v>0</v>
      </c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61">
        <v>4000</v>
      </c>
      <c r="CQ660" s="2">
        <f t="shared" si="1523"/>
        <v>0</v>
      </c>
      <c r="CR660" s="51">
        <f t="shared" si="1524"/>
        <v>0</v>
      </c>
      <c r="CS660" s="66">
        <f t="shared" si="1542"/>
        <v>0</v>
      </c>
      <c r="CT660" s="66">
        <f t="shared" si="1544"/>
        <v>0</v>
      </c>
      <c r="CU660" s="66">
        <f t="shared" si="1545"/>
        <v>0</v>
      </c>
      <c r="CV660" s="66">
        <f t="shared" si="1546"/>
        <v>0</v>
      </c>
      <c r="CW660" s="66">
        <f t="shared" si="1547"/>
        <v>0</v>
      </c>
      <c r="CX660" s="66">
        <f t="shared" si="1548"/>
        <v>0</v>
      </c>
      <c r="CY660" s="66">
        <f t="shared" si="1549"/>
        <v>0</v>
      </c>
      <c r="CZ660" s="66">
        <f t="shared" si="1550"/>
        <v>0</v>
      </c>
      <c r="DA660" s="66">
        <f t="shared" si="1551"/>
        <v>0</v>
      </c>
      <c r="DB660" s="66">
        <f t="shared" si="1552"/>
        <v>0</v>
      </c>
      <c r="DC660" s="66">
        <f t="shared" si="1553"/>
        <v>0</v>
      </c>
      <c r="DD660" s="66">
        <f t="shared" si="1554"/>
        <v>4000</v>
      </c>
      <c r="DE660" s="67">
        <f t="shared" si="1525"/>
        <v>4000</v>
      </c>
      <c r="DF660" s="67">
        <f t="shared" si="1441"/>
        <v>2120</v>
      </c>
      <c r="DG660" s="67">
        <f t="shared" si="1442"/>
        <v>6120</v>
      </c>
      <c r="DH660" s="53" cm="1">
        <f t="array" aca="1" ref="DH660" ca="1">DE660*CELL("contents",$Q660)</f>
        <v>360</v>
      </c>
      <c r="DI660" s="53" cm="1">
        <f t="array" aca="1" ref="DI660" ca="1">DF660*CELL("contents",$Q660)</f>
        <v>190.79999999999998</v>
      </c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>
        <f t="shared" si="1526"/>
        <v>0</v>
      </c>
      <c r="DW660" s="51">
        <f t="shared" si="1527"/>
        <v>0</v>
      </c>
      <c r="DX660" s="66">
        <f t="shared" si="1497"/>
        <v>0</v>
      </c>
      <c r="DY660" s="66">
        <f t="shared" si="1498"/>
        <v>0</v>
      </c>
      <c r="DZ660" s="66">
        <f t="shared" si="1499"/>
        <v>0</v>
      </c>
      <c r="EA660" s="66">
        <f t="shared" si="1500"/>
        <v>0</v>
      </c>
      <c r="EB660" s="66">
        <f t="shared" si="1501"/>
        <v>0</v>
      </c>
      <c r="EC660" s="66">
        <f t="shared" si="1502"/>
        <v>0</v>
      </c>
      <c r="ED660" s="66">
        <f t="shared" si="1503"/>
        <v>0</v>
      </c>
      <c r="EE660" s="66">
        <f t="shared" si="1504"/>
        <v>0</v>
      </c>
      <c r="EF660" s="66">
        <f t="shared" si="1505"/>
        <v>0</v>
      </c>
      <c r="EG660" s="66">
        <f t="shared" si="1506"/>
        <v>0</v>
      </c>
      <c r="EH660" s="66">
        <f t="shared" si="1507"/>
        <v>0</v>
      </c>
      <c r="EI660" s="66">
        <f t="shared" si="1508"/>
        <v>0</v>
      </c>
      <c r="EJ660" s="67">
        <f t="shared" si="1528"/>
        <v>0</v>
      </c>
      <c r="EK660" s="67">
        <f t="shared" si="1443"/>
        <v>0</v>
      </c>
      <c r="EL660" s="67">
        <f t="shared" si="1444"/>
        <v>0</v>
      </c>
      <c r="EM660" s="53" cm="1">
        <f t="array" aca="1" ref="EM660" ca="1">EJ660*CELL("contents",$Q660)</f>
        <v>0</v>
      </c>
      <c r="EN660" s="53" cm="1">
        <f t="array" aca="1" ref="EN660" ca="1">EK660*CELL("contents",$Q660)</f>
        <v>0</v>
      </c>
      <c r="EO660" s="68">
        <f t="shared" si="1529"/>
        <v>6120</v>
      </c>
      <c r="EP660" s="2">
        <v>1</v>
      </c>
      <c r="EQ660" s="2">
        <f t="shared" ref="EQ660:ET660" si="1557">EP660*1.0215</f>
        <v>1.0215000000000001</v>
      </c>
      <c r="ER660" s="2">
        <f t="shared" si="1557"/>
        <v>1.0434622500000001</v>
      </c>
      <c r="ES660" s="2">
        <f t="shared" si="1557"/>
        <v>1.0658966883750003</v>
      </c>
      <c r="ET660" s="2">
        <f t="shared" si="1557"/>
        <v>1.0888134671750629</v>
      </c>
      <c r="EU660" s="69">
        <f t="shared" si="1510"/>
        <v>0</v>
      </c>
      <c r="EV660" s="69">
        <f t="shared" si="1450"/>
        <v>0</v>
      </c>
      <c r="EW660" s="69">
        <f t="shared" si="1511"/>
        <v>0</v>
      </c>
      <c r="EX660" s="69">
        <f t="shared" si="1512"/>
        <v>0</v>
      </c>
      <c r="EY660" s="69">
        <f t="shared" si="1531"/>
        <v>0</v>
      </c>
      <c r="EZ660" s="69">
        <f t="shared" si="1531"/>
        <v>0</v>
      </c>
      <c r="FA660" s="69">
        <f t="shared" si="1531"/>
        <v>0</v>
      </c>
      <c r="FB660" s="69">
        <f t="shared" si="1531"/>
        <v>0</v>
      </c>
      <c r="FC660" t="s">
        <v>1537</v>
      </c>
    </row>
    <row r="661" spans="1:159" x14ac:dyDescent="0.25">
      <c r="A661" s="2">
        <v>1.5</v>
      </c>
      <c r="B661" s="2" t="s">
        <v>1459</v>
      </c>
      <c r="C661" s="61" t="s">
        <v>1433</v>
      </c>
      <c r="D661" s="62" t="s">
        <v>1460</v>
      </c>
      <c r="E661" s="63" t="s">
        <v>1461</v>
      </c>
      <c r="F661" s="2" t="s">
        <v>1462</v>
      </c>
      <c r="G661" s="61" t="s">
        <v>151</v>
      </c>
      <c r="H661" s="64" t="s">
        <v>152</v>
      </c>
      <c r="I661" s="61" t="s">
        <v>1138</v>
      </c>
      <c r="J661" s="65" t="s">
        <v>154</v>
      </c>
      <c r="K661" s="75">
        <v>73</v>
      </c>
      <c r="L661" s="79">
        <v>116</v>
      </c>
      <c r="M661" s="57">
        <v>0.32</v>
      </c>
      <c r="N661" s="85">
        <v>0.49</v>
      </c>
      <c r="O661" s="64" t="s">
        <v>155</v>
      </c>
      <c r="P661" s="2" t="s">
        <v>156</v>
      </c>
      <c r="Q661" s="200">
        <f>VLOOKUP(P661,Contingencies!$A$2:$D$7,4,FALSE)</f>
        <v>0.09</v>
      </c>
      <c r="R661" s="53">
        <f t="shared" si="1471"/>
        <v>3236.5256780138716</v>
      </c>
      <c r="S661" s="67">
        <f t="shared" si="1513"/>
        <v>1585.8975822267971</v>
      </c>
      <c r="T661" s="61"/>
      <c r="U661" s="61">
        <v>0</v>
      </c>
      <c r="V661" s="61">
        <v>0</v>
      </c>
      <c r="W661" s="61">
        <v>0</v>
      </c>
      <c r="X661" s="61">
        <v>0</v>
      </c>
      <c r="Y661" s="61">
        <v>0</v>
      </c>
      <c r="Z661" s="61">
        <v>0</v>
      </c>
      <c r="AA661" s="61">
        <v>0</v>
      </c>
      <c r="AB661" s="61">
        <v>0</v>
      </c>
      <c r="AC661" s="61">
        <v>0</v>
      </c>
      <c r="AD661" s="61">
        <v>80</v>
      </c>
      <c r="AE661" s="61">
        <v>0</v>
      </c>
      <c r="AF661" s="61">
        <v>0</v>
      </c>
      <c r="AG661" s="2">
        <f t="shared" si="1514"/>
        <v>80</v>
      </c>
      <c r="AH661" s="51">
        <f t="shared" si="1518"/>
        <v>0.53333333333333333</v>
      </c>
      <c r="AI661" s="66">
        <f t="shared" si="1473"/>
        <v>0</v>
      </c>
      <c r="AJ661" s="66">
        <f t="shared" si="1474"/>
        <v>0</v>
      </c>
      <c r="AK661" s="66">
        <f t="shared" si="1475"/>
        <v>0</v>
      </c>
      <c r="AL661" s="66">
        <f t="shared" si="1476"/>
        <v>0</v>
      </c>
      <c r="AM661" s="66">
        <f t="shared" si="1477"/>
        <v>0</v>
      </c>
      <c r="AN661" s="66">
        <f t="shared" si="1478"/>
        <v>0</v>
      </c>
      <c r="AO661" s="66">
        <f t="shared" si="1479"/>
        <v>0</v>
      </c>
      <c r="AP661" s="66">
        <f t="shared" si="1480"/>
        <v>0</v>
      </c>
      <c r="AQ661" s="66">
        <f t="shared" si="1481"/>
        <v>0</v>
      </c>
      <c r="AR661" s="66">
        <f t="shared" si="1482"/>
        <v>7874.5392000000011</v>
      </c>
      <c r="AS661" s="66">
        <f t="shared" si="1483"/>
        <v>0</v>
      </c>
      <c r="AT661" s="66">
        <f t="shared" si="1484"/>
        <v>0</v>
      </c>
      <c r="AU661" s="67">
        <f t="shared" si="1519"/>
        <v>7874.5392000000011</v>
      </c>
      <c r="AV661" s="67">
        <f t="shared" si="1437"/>
        <v>3858.5242080000003</v>
      </c>
      <c r="AW661" s="67">
        <f t="shared" si="1438"/>
        <v>11733.063408000002</v>
      </c>
      <c r="AX661" s="53" cm="1">
        <f t="array" aca="1" ref="AX661" ca="1">AU661*CELL("contents",$Q661)</f>
        <v>708.70852800000011</v>
      </c>
      <c r="AY661" s="53" cm="1">
        <f t="array" aca="1" ref="AY661" ca="1">AV661*CELL("contents",$Q661)</f>
        <v>347.26717872</v>
      </c>
      <c r="AZ661" s="61">
        <v>0</v>
      </c>
      <c r="BA661" s="61">
        <v>0</v>
      </c>
      <c r="BB661" s="61">
        <v>0</v>
      </c>
      <c r="BC661" s="61">
        <v>0</v>
      </c>
      <c r="BD661" s="61">
        <v>0</v>
      </c>
      <c r="BE661" s="61">
        <v>0</v>
      </c>
      <c r="BF661" s="61">
        <v>0</v>
      </c>
      <c r="BG661" s="61">
        <v>0</v>
      </c>
      <c r="BH661" s="61">
        <v>0</v>
      </c>
      <c r="BI661" s="61">
        <v>80</v>
      </c>
      <c r="BJ661" s="61">
        <v>0</v>
      </c>
      <c r="BK661" s="61">
        <v>0</v>
      </c>
      <c r="BL661" s="2">
        <f t="shared" si="1520"/>
        <v>80</v>
      </c>
      <c r="BM661" s="51">
        <f t="shared" si="1521"/>
        <v>0.53333333333333333</v>
      </c>
      <c r="BN661" s="66">
        <f t="shared" si="1485"/>
        <v>0</v>
      </c>
      <c r="BO661" s="66">
        <f t="shared" si="1486"/>
        <v>0</v>
      </c>
      <c r="BP661" s="66">
        <f t="shared" si="1487"/>
        <v>0</v>
      </c>
      <c r="BQ661" s="66">
        <f t="shared" si="1488"/>
        <v>0</v>
      </c>
      <c r="BR661" s="66">
        <f t="shared" si="1489"/>
        <v>0</v>
      </c>
      <c r="BS661" s="66">
        <f t="shared" si="1490"/>
        <v>0</v>
      </c>
      <c r="BT661" s="66">
        <f t="shared" si="1491"/>
        <v>0</v>
      </c>
      <c r="BU661" s="66">
        <f t="shared" si="1492"/>
        <v>0</v>
      </c>
      <c r="BV661" s="66">
        <f t="shared" si="1493"/>
        <v>0</v>
      </c>
      <c r="BW661" s="66">
        <f t="shared" si="1494"/>
        <v>8043.8417928000017</v>
      </c>
      <c r="BX661" s="66">
        <f t="shared" si="1495"/>
        <v>0</v>
      </c>
      <c r="BY661" s="66">
        <f t="shared" si="1496"/>
        <v>0</v>
      </c>
      <c r="BZ661" s="67">
        <f t="shared" si="1522"/>
        <v>8043.8417928000017</v>
      </c>
      <c r="CA661" s="67">
        <f t="shared" si="1439"/>
        <v>3941.4824784720008</v>
      </c>
      <c r="CB661" s="67">
        <f t="shared" si="1440"/>
        <v>11985.324271272002</v>
      </c>
      <c r="CC661" s="53" cm="1">
        <f t="array" aca="1" ref="CC661" ca="1">BZ661*CELL("contents",$Q661)</f>
        <v>723.94576135200009</v>
      </c>
      <c r="CD661" s="53" cm="1">
        <f t="array" aca="1" ref="CD661" ca="1">CA661*CELL("contents",$Q661)</f>
        <v>354.73342306248009</v>
      </c>
      <c r="CE661" s="61">
        <v>0</v>
      </c>
      <c r="CF661" s="61">
        <v>0</v>
      </c>
      <c r="CG661" s="61">
        <v>0</v>
      </c>
      <c r="CH661" s="61">
        <v>0</v>
      </c>
      <c r="CI661" s="61">
        <v>0</v>
      </c>
      <c r="CJ661" s="61">
        <v>0</v>
      </c>
      <c r="CK661" s="61">
        <v>0</v>
      </c>
      <c r="CL661" s="61">
        <v>0</v>
      </c>
      <c r="CM661" s="61">
        <v>0</v>
      </c>
      <c r="CN661" s="61">
        <v>80</v>
      </c>
      <c r="CO661" s="61">
        <v>0</v>
      </c>
      <c r="CP661" s="61">
        <v>0</v>
      </c>
      <c r="CQ661" s="2">
        <f t="shared" si="1523"/>
        <v>80</v>
      </c>
      <c r="CR661" s="51">
        <f t="shared" si="1524"/>
        <v>0.53333333333333333</v>
      </c>
      <c r="CS661" s="66">
        <f t="shared" si="1542"/>
        <v>0</v>
      </c>
      <c r="CT661" s="66">
        <f t="shared" si="1544"/>
        <v>0</v>
      </c>
      <c r="CU661" s="66">
        <f t="shared" si="1545"/>
        <v>0</v>
      </c>
      <c r="CV661" s="66">
        <f t="shared" si="1546"/>
        <v>0</v>
      </c>
      <c r="CW661" s="66">
        <f t="shared" si="1547"/>
        <v>0</v>
      </c>
      <c r="CX661" s="66">
        <f t="shared" si="1548"/>
        <v>0</v>
      </c>
      <c r="CY661" s="66">
        <f t="shared" si="1549"/>
        <v>0</v>
      </c>
      <c r="CZ661" s="66">
        <f t="shared" si="1550"/>
        <v>0</v>
      </c>
      <c r="DA661" s="66">
        <f t="shared" si="1551"/>
        <v>0</v>
      </c>
      <c r="DB661" s="66">
        <f t="shared" si="1552"/>
        <v>8216.7843913452016</v>
      </c>
      <c r="DC661" s="66">
        <f t="shared" si="1553"/>
        <v>0</v>
      </c>
      <c r="DD661" s="66">
        <f t="shared" si="1554"/>
        <v>0</v>
      </c>
      <c r="DE661" s="67">
        <f t="shared" si="1525"/>
        <v>8216.7843913452016</v>
      </c>
      <c r="DF661" s="67">
        <f t="shared" si="1441"/>
        <v>4026.2243517591487</v>
      </c>
      <c r="DG661" s="67">
        <f t="shared" si="1442"/>
        <v>12243.00874310435</v>
      </c>
      <c r="DH661" s="53" cm="1">
        <f t="array" aca="1" ref="DH661" ca="1">DE661*CELL("contents",$Q661)</f>
        <v>739.51059522106812</v>
      </c>
      <c r="DI661" s="53" cm="1">
        <f t="array" aca="1" ref="DI661" ca="1">DF661*CELL("contents",$Q661)</f>
        <v>362.36019165832334</v>
      </c>
      <c r="DJ661" s="61">
        <v>0</v>
      </c>
      <c r="DK661" s="61">
        <v>0</v>
      </c>
      <c r="DL661" s="61">
        <v>0</v>
      </c>
      <c r="DM661" s="61">
        <v>0</v>
      </c>
      <c r="DN661" s="61">
        <v>0</v>
      </c>
      <c r="DO661" s="61">
        <v>0</v>
      </c>
      <c r="DP661" s="61"/>
      <c r="DQ661" s="2"/>
      <c r="DR661" s="2"/>
      <c r="DS661" s="2"/>
      <c r="DT661" s="2"/>
      <c r="DU661" s="2"/>
      <c r="DV661" s="2">
        <f t="shared" si="1526"/>
        <v>0</v>
      </c>
      <c r="DW661" s="51">
        <f t="shared" si="1527"/>
        <v>0</v>
      </c>
      <c r="DX661" s="66">
        <f t="shared" si="1497"/>
        <v>0</v>
      </c>
      <c r="DY661" s="66">
        <f t="shared" si="1498"/>
        <v>0</v>
      </c>
      <c r="DZ661" s="66">
        <f t="shared" si="1499"/>
        <v>0</v>
      </c>
      <c r="EA661" s="66">
        <f t="shared" si="1500"/>
        <v>0</v>
      </c>
      <c r="EB661" s="66">
        <f t="shared" si="1501"/>
        <v>0</v>
      </c>
      <c r="EC661" s="66">
        <f t="shared" si="1502"/>
        <v>0</v>
      </c>
      <c r="ED661" s="66">
        <f t="shared" si="1503"/>
        <v>0</v>
      </c>
      <c r="EE661" s="66">
        <f t="shared" si="1504"/>
        <v>0</v>
      </c>
      <c r="EF661" s="66">
        <f t="shared" si="1505"/>
        <v>0</v>
      </c>
      <c r="EG661" s="66">
        <f t="shared" si="1506"/>
        <v>0</v>
      </c>
      <c r="EH661" s="66">
        <f t="shared" si="1507"/>
        <v>0</v>
      </c>
      <c r="EI661" s="66">
        <f t="shared" si="1508"/>
        <v>0</v>
      </c>
      <c r="EJ661" s="67">
        <f t="shared" si="1528"/>
        <v>0</v>
      </c>
      <c r="EK661" s="67">
        <f t="shared" si="1443"/>
        <v>0</v>
      </c>
      <c r="EL661" s="67">
        <f t="shared" si="1444"/>
        <v>0</v>
      </c>
      <c r="EM661" s="53" cm="1">
        <f t="array" aca="1" ref="EM661" ca="1">EJ661*CELL("contents",$Q661)</f>
        <v>0</v>
      </c>
      <c r="EN661" s="53" cm="1">
        <f t="array" aca="1" ref="EN661" ca="1">EK661*CELL("contents",$Q661)</f>
        <v>0</v>
      </c>
      <c r="EO661" s="68">
        <f t="shared" si="1529"/>
        <v>35961.396422376354</v>
      </c>
      <c r="EP661" s="2">
        <v>1</v>
      </c>
      <c r="EQ661" s="2">
        <f t="shared" ref="EQ661:ET661" si="1558">EP661*1.0215</f>
        <v>1.0215000000000001</v>
      </c>
      <c r="ER661" s="2">
        <f t="shared" si="1558"/>
        <v>1.0434622500000001</v>
      </c>
      <c r="ES661" s="2">
        <f t="shared" si="1558"/>
        <v>1.0658966883750003</v>
      </c>
      <c r="ET661" s="2">
        <f t="shared" si="1558"/>
        <v>1.0888134671750629</v>
      </c>
      <c r="EU661" s="69">
        <f t="shared" si="1510"/>
        <v>5965.56</v>
      </c>
      <c r="EV661" s="69">
        <f t="shared" si="1450"/>
        <v>6093.8195400000004</v>
      </c>
      <c r="EW661" s="69">
        <f t="shared" si="1511"/>
        <v>6224.8366601100015</v>
      </c>
      <c r="EX661" s="69">
        <f t="shared" si="1512"/>
        <v>0</v>
      </c>
      <c r="EY661" s="69">
        <f t="shared" si="1531"/>
        <v>1908.9792000000002</v>
      </c>
      <c r="EZ661" s="69">
        <f t="shared" si="1531"/>
        <v>1950.0222528000002</v>
      </c>
      <c r="FA661" s="69">
        <f t="shared" si="1531"/>
        <v>1991.9477312352005</v>
      </c>
      <c r="FB661" s="69">
        <f t="shared" si="1531"/>
        <v>0</v>
      </c>
      <c r="FC661" t="s">
        <v>1551</v>
      </c>
    </row>
    <row r="662" spans="1:159" ht="25.5" x14ac:dyDescent="0.25">
      <c r="A662" s="2">
        <v>1.5</v>
      </c>
      <c r="B662" s="2" t="s">
        <v>1459</v>
      </c>
      <c r="C662" s="61" t="s">
        <v>1433</v>
      </c>
      <c r="D662" s="62" t="s">
        <v>1460</v>
      </c>
      <c r="E662" s="63" t="s">
        <v>1463</v>
      </c>
      <c r="F662" s="2"/>
      <c r="G662" s="61" t="s">
        <v>267</v>
      </c>
      <c r="H662" s="64" t="s">
        <v>267</v>
      </c>
      <c r="I662" s="61"/>
      <c r="J662" s="65" t="s">
        <v>154</v>
      </c>
      <c r="K662" s="75"/>
      <c r="L662" s="80">
        <v>1</v>
      </c>
      <c r="M662" s="57">
        <v>0</v>
      </c>
      <c r="N662" s="85">
        <v>0.49</v>
      </c>
      <c r="O662" s="64" t="s">
        <v>155</v>
      </c>
      <c r="P662" s="2" t="s">
        <v>156</v>
      </c>
      <c r="Q662" s="200">
        <f>VLOOKUP(P662,Contingencies!$A$2:$D$7,4,FALSE)</f>
        <v>0.09</v>
      </c>
      <c r="R662" s="53">
        <f t="shared" si="1471"/>
        <v>402.3</v>
      </c>
      <c r="S662" s="67">
        <f t="shared" si="1513"/>
        <v>197.12700000000001</v>
      </c>
      <c r="T662" s="61"/>
      <c r="U662" s="61">
        <v>250</v>
      </c>
      <c r="V662" s="61">
        <v>250</v>
      </c>
      <c r="W662" s="61">
        <v>250</v>
      </c>
      <c r="X662" s="61">
        <v>250</v>
      </c>
      <c r="Y662" s="61">
        <v>250</v>
      </c>
      <c r="Z662" s="61">
        <v>250</v>
      </c>
      <c r="AA662" s="61">
        <v>250</v>
      </c>
      <c r="AB662" s="61">
        <v>250</v>
      </c>
      <c r="AC662" s="61">
        <v>250</v>
      </c>
      <c r="AD662" s="61">
        <v>250</v>
      </c>
      <c r="AE662" s="61">
        <v>250</v>
      </c>
      <c r="AF662" s="61">
        <v>250</v>
      </c>
      <c r="AG662" s="2">
        <f t="shared" si="1514"/>
        <v>0</v>
      </c>
      <c r="AH662" s="51">
        <f t="shared" si="1518"/>
        <v>0</v>
      </c>
      <c r="AI662" s="66">
        <f t="shared" si="1473"/>
        <v>250</v>
      </c>
      <c r="AJ662" s="66">
        <f t="shared" si="1474"/>
        <v>250</v>
      </c>
      <c r="AK662" s="66">
        <f t="shared" si="1475"/>
        <v>250</v>
      </c>
      <c r="AL662" s="66">
        <f t="shared" si="1476"/>
        <v>250</v>
      </c>
      <c r="AM662" s="66">
        <f t="shared" si="1477"/>
        <v>250</v>
      </c>
      <c r="AN662" s="66">
        <f t="shared" si="1478"/>
        <v>250</v>
      </c>
      <c r="AO662" s="66">
        <f t="shared" si="1479"/>
        <v>250</v>
      </c>
      <c r="AP662" s="66">
        <f t="shared" si="1480"/>
        <v>250</v>
      </c>
      <c r="AQ662" s="66">
        <f t="shared" si="1481"/>
        <v>250</v>
      </c>
      <c r="AR662" s="66">
        <f t="shared" si="1482"/>
        <v>250</v>
      </c>
      <c r="AS662" s="66">
        <f t="shared" si="1483"/>
        <v>250</v>
      </c>
      <c r="AT662" s="66">
        <f t="shared" si="1484"/>
        <v>250</v>
      </c>
      <c r="AU662" s="67">
        <f t="shared" si="1519"/>
        <v>3000</v>
      </c>
      <c r="AV662" s="67">
        <f t="shared" si="1437"/>
        <v>1470</v>
      </c>
      <c r="AW662" s="67">
        <f t="shared" si="1438"/>
        <v>4470</v>
      </c>
      <c r="AX662" s="53" cm="1">
        <f t="array" aca="1" ref="AX662" ca="1">AU662*CELL("contents",$Q662)</f>
        <v>270</v>
      </c>
      <c r="AY662" s="53" cm="1">
        <f t="array" aca="1" ref="AY662" ca="1">AV662*CELL("contents",$Q662)</f>
        <v>132.29999999999998</v>
      </c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2">
        <f t="shared" si="1520"/>
        <v>0</v>
      </c>
      <c r="BM662" s="51">
        <f t="shared" si="1521"/>
        <v>0</v>
      </c>
      <c r="BN662" s="66">
        <f t="shared" si="1485"/>
        <v>0</v>
      </c>
      <c r="BO662" s="66">
        <f t="shared" si="1486"/>
        <v>0</v>
      </c>
      <c r="BP662" s="66">
        <f t="shared" si="1487"/>
        <v>0</v>
      </c>
      <c r="BQ662" s="66">
        <f t="shared" si="1488"/>
        <v>0</v>
      </c>
      <c r="BR662" s="66">
        <f t="shared" si="1489"/>
        <v>0</v>
      </c>
      <c r="BS662" s="66">
        <f t="shared" si="1490"/>
        <v>0</v>
      </c>
      <c r="BT662" s="66">
        <f t="shared" si="1491"/>
        <v>0</v>
      </c>
      <c r="BU662" s="66">
        <f t="shared" si="1492"/>
        <v>0</v>
      </c>
      <c r="BV662" s="66">
        <f t="shared" si="1493"/>
        <v>0</v>
      </c>
      <c r="BW662" s="66">
        <f t="shared" si="1494"/>
        <v>0</v>
      </c>
      <c r="BX662" s="66">
        <f t="shared" si="1495"/>
        <v>0</v>
      </c>
      <c r="BY662" s="66">
        <f t="shared" si="1496"/>
        <v>0</v>
      </c>
      <c r="BZ662" s="67">
        <f t="shared" si="1522"/>
        <v>0</v>
      </c>
      <c r="CA662" s="67">
        <f t="shared" si="1439"/>
        <v>0</v>
      </c>
      <c r="CB662" s="67">
        <f t="shared" si="1440"/>
        <v>0</v>
      </c>
      <c r="CC662" s="53" cm="1">
        <f t="array" aca="1" ref="CC662" ca="1">BZ662*CELL("contents",$Q662)</f>
        <v>0</v>
      </c>
      <c r="CD662" s="53" cm="1">
        <f t="array" aca="1" ref="CD662" ca="1">CA662*CELL("contents",$Q662)</f>
        <v>0</v>
      </c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2">
        <f t="shared" si="1523"/>
        <v>0</v>
      </c>
      <c r="CR662" s="51">
        <f t="shared" si="1524"/>
        <v>0</v>
      </c>
      <c r="CS662" s="66">
        <f t="shared" si="1542"/>
        <v>0</v>
      </c>
      <c r="CT662" s="66">
        <f t="shared" si="1544"/>
        <v>0</v>
      </c>
      <c r="CU662" s="66">
        <f t="shared" si="1545"/>
        <v>0</v>
      </c>
      <c r="CV662" s="66">
        <f t="shared" si="1546"/>
        <v>0</v>
      </c>
      <c r="CW662" s="66">
        <f t="shared" si="1547"/>
        <v>0</v>
      </c>
      <c r="CX662" s="66">
        <f t="shared" si="1548"/>
        <v>0</v>
      </c>
      <c r="CY662" s="66">
        <f t="shared" si="1549"/>
        <v>0</v>
      </c>
      <c r="CZ662" s="66">
        <f t="shared" si="1550"/>
        <v>0</v>
      </c>
      <c r="DA662" s="66">
        <f t="shared" si="1551"/>
        <v>0</v>
      </c>
      <c r="DB662" s="66">
        <f t="shared" si="1552"/>
        <v>0</v>
      </c>
      <c r="DC662" s="66">
        <f t="shared" si="1553"/>
        <v>0</v>
      </c>
      <c r="DD662" s="66">
        <f t="shared" si="1554"/>
        <v>0</v>
      </c>
      <c r="DE662" s="67">
        <f t="shared" si="1525"/>
        <v>0</v>
      </c>
      <c r="DF662" s="67">
        <f t="shared" si="1441"/>
        <v>0</v>
      </c>
      <c r="DG662" s="67">
        <f t="shared" si="1442"/>
        <v>0</v>
      </c>
      <c r="DH662" s="53" cm="1">
        <f t="array" aca="1" ref="DH662" ca="1">DE662*CELL("contents",$Q662)</f>
        <v>0</v>
      </c>
      <c r="DI662" s="53" cm="1">
        <f t="array" aca="1" ref="DI662" ca="1">DF662*CELL("contents",$Q662)</f>
        <v>0</v>
      </c>
      <c r="DJ662" s="61"/>
      <c r="DK662" s="61"/>
      <c r="DL662" s="61"/>
      <c r="DM662" s="61"/>
      <c r="DN662" s="61"/>
      <c r="DO662" s="61"/>
      <c r="DP662" s="61"/>
      <c r="DQ662" s="2"/>
      <c r="DR662" s="2"/>
      <c r="DS662" s="2"/>
      <c r="DT662" s="2"/>
      <c r="DU662" s="2"/>
      <c r="DV662" s="2">
        <f t="shared" si="1526"/>
        <v>0</v>
      </c>
      <c r="DW662" s="51">
        <f t="shared" si="1527"/>
        <v>0</v>
      </c>
      <c r="DX662" s="66">
        <f t="shared" si="1497"/>
        <v>0</v>
      </c>
      <c r="DY662" s="66">
        <f t="shared" si="1498"/>
        <v>0</v>
      </c>
      <c r="DZ662" s="66">
        <f t="shared" si="1499"/>
        <v>0</v>
      </c>
      <c r="EA662" s="66">
        <f t="shared" si="1500"/>
        <v>0</v>
      </c>
      <c r="EB662" s="66">
        <f t="shared" si="1501"/>
        <v>0</v>
      </c>
      <c r="EC662" s="66">
        <f t="shared" si="1502"/>
        <v>0</v>
      </c>
      <c r="ED662" s="66">
        <f t="shared" si="1503"/>
        <v>0</v>
      </c>
      <c r="EE662" s="66">
        <f t="shared" si="1504"/>
        <v>0</v>
      </c>
      <c r="EF662" s="66">
        <f t="shared" si="1505"/>
        <v>0</v>
      </c>
      <c r="EG662" s="66">
        <f t="shared" si="1506"/>
        <v>0</v>
      </c>
      <c r="EH662" s="66">
        <f t="shared" si="1507"/>
        <v>0</v>
      </c>
      <c r="EI662" s="66">
        <f t="shared" si="1508"/>
        <v>0</v>
      </c>
      <c r="EJ662" s="67">
        <f t="shared" si="1528"/>
        <v>0</v>
      </c>
      <c r="EK662" s="67">
        <f t="shared" si="1443"/>
        <v>0</v>
      </c>
      <c r="EL662" s="67">
        <f t="shared" si="1444"/>
        <v>0</v>
      </c>
      <c r="EM662" s="53" cm="1">
        <f t="array" aca="1" ref="EM662" ca="1">EJ662*CELL("contents",$Q662)</f>
        <v>0</v>
      </c>
      <c r="EN662" s="53" cm="1">
        <f t="array" aca="1" ref="EN662" ca="1">EK662*CELL("contents",$Q662)</f>
        <v>0</v>
      </c>
      <c r="EO662" s="68">
        <f t="shared" si="1529"/>
        <v>4470</v>
      </c>
      <c r="EP662" s="2">
        <v>1</v>
      </c>
      <c r="EQ662" s="2">
        <f t="shared" ref="EQ662:ET662" si="1559">EP662*1.0215</f>
        <v>1.0215000000000001</v>
      </c>
      <c r="ER662" s="2">
        <f t="shared" si="1559"/>
        <v>1.0434622500000001</v>
      </c>
      <c r="ES662" s="2">
        <f t="shared" si="1559"/>
        <v>1.0658966883750003</v>
      </c>
      <c r="ET662" s="2">
        <f t="shared" si="1559"/>
        <v>1.0888134671750629</v>
      </c>
      <c r="EU662" s="69">
        <f t="shared" si="1510"/>
        <v>0</v>
      </c>
      <c r="EV662" s="69">
        <f t="shared" si="1450"/>
        <v>0</v>
      </c>
      <c r="EW662" s="69">
        <f t="shared" si="1511"/>
        <v>0</v>
      </c>
      <c r="EX662" s="69">
        <f t="shared" si="1512"/>
        <v>0</v>
      </c>
      <c r="EY662" s="69">
        <f t="shared" si="1531"/>
        <v>0</v>
      </c>
      <c r="EZ662" s="69">
        <f t="shared" si="1531"/>
        <v>0</v>
      </c>
      <c r="FA662" s="69">
        <f t="shared" si="1531"/>
        <v>0</v>
      </c>
      <c r="FB662" s="69">
        <f t="shared" si="1531"/>
        <v>0</v>
      </c>
      <c r="FC662" t="s">
        <v>1551</v>
      </c>
    </row>
    <row r="663" spans="1:159" x14ac:dyDescent="0.25">
      <c r="A663" s="2">
        <v>1.5</v>
      </c>
      <c r="B663" s="2" t="s">
        <v>1464</v>
      </c>
      <c r="C663" s="61" t="s">
        <v>1433</v>
      </c>
      <c r="D663" s="62" t="s">
        <v>257</v>
      </c>
      <c r="E663" s="63" t="s">
        <v>1465</v>
      </c>
      <c r="F663" s="2" t="s">
        <v>260</v>
      </c>
      <c r="G663" s="61" t="s">
        <v>257</v>
      </c>
      <c r="H663" s="64" t="s">
        <v>257</v>
      </c>
      <c r="I663" s="61"/>
      <c r="J663" s="65" t="s">
        <v>261</v>
      </c>
      <c r="K663" s="75"/>
      <c r="L663" s="80">
        <v>1</v>
      </c>
      <c r="M663" s="57">
        <v>0</v>
      </c>
      <c r="N663" s="85">
        <v>0.49</v>
      </c>
      <c r="O663" s="64" t="s">
        <v>155</v>
      </c>
      <c r="P663" s="2" t="s">
        <v>156</v>
      </c>
      <c r="Q663" s="200">
        <f>VLOOKUP(P663,Contingencies!$A$2:$D$7,4,FALSE)</f>
        <v>0.09</v>
      </c>
      <c r="R663" s="53">
        <f t="shared" si="1471"/>
        <v>1689.6599999999999</v>
      </c>
      <c r="S663" s="67">
        <f t="shared" si="1513"/>
        <v>827.93339999999989</v>
      </c>
      <c r="T663" s="61"/>
      <c r="U663" s="61"/>
      <c r="V663" s="61"/>
      <c r="W663" s="61"/>
      <c r="X663" s="61"/>
      <c r="Y663" s="61">
        <v>1800</v>
      </c>
      <c r="Z663" s="61"/>
      <c r="AA663" s="61"/>
      <c r="AB663" s="61"/>
      <c r="AC663" s="61"/>
      <c r="AD663" s="61">
        <v>1800</v>
      </c>
      <c r="AE663" s="61"/>
      <c r="AF663" s="61"/>
      <c r="AG663" s="2">
        <f t="shared" si="1514"/>
        <v>0</v>
      </c>
      <c r="AH663" s="51">
        <f t="shared" si="1518"/>
        <v>0</v>
      </c>
      <c r="AI663" s="66">
        <f t="shared" si="1473"/>
        <v>0</v>
      </c>
      <c r="AJ663" s="66">
        <f t="shared" si="1474"/>
        <v>0</v>
      </c>
      <c r="AK663" s="66">
        <f t="shared" si="1475"/>
        <v>0</v>
      </c>
      <c r="AL663" s="66">
        <f t="shared" si="1476"/>
        <v>0</v>
      </c>
      <c r="AM663" s="66">
        <f t="shared" si="1477"/>
        <v>1800</v>
      </c>
      <c r="AN663" s="66">
        <f t="shared" si="1478"/>
        <v>0</v>
      </c>
      <c r="AO663" s="66">
        <f t="shared" si="1479"/>
        <v>0</v>
      </c>
      <c r="AP663" s="66">
        <f t="shared" si="1480"/>
        <v>0</v>
      </c>
      <c r="AQ663" s="66">
        <f t="shared" si="1481"/>
        <v>0</v>
      </c>
      <c r="AR663" s="66">
        <f t="shared" si="1482"/>
        <v>1800</v>
      </c>
      <c r="AS663" s="66">
        <f t="shared" si="1483"/>
        <v>0</v>
      </c>
      <c r="AT663" s="66">
        <f t="shared" si="1484"/>
        <v>0</v>
      </c>
      <c r="AU663" s="67">
        <f t="shared" si="1519"/>
        <v>3600</v>
      </c>
      <c r="AV663" s="67">
        <f t="shared" si="1437"/>
        <v>1764</v>
      </c>
      <c r="AW663" s="67">
        <f t="shared" si="1438"/>
        <v>5364</v>
      </c>
      <c r="AX663" s="53" cm="1">
        <f t="array" aca="1" ref="AX663" ca="1">AU663*CELL("contents",$Q663)</f>
        <v>324</v>
      </c>
      <c r="AY663" s="53" cm="1">
        <f t="array" aca="1" ref="AY663" ca="1">AV663*CELL("contents",$Q663)</f>
        <v>158.76</v>
      </c>
      <c r="AZ663" s="61"/>
      <c r="BA663" s="61"/>
      <c r="BB663" s="61"/>
      <c r="BC663" s="61"/>
      <c r="BD663" s="61">
        <v>1800</v>
      </c>
      <c r="BE663" s="61"/>
      <c r="BF663" s="61"/>
      <c r="BG663" s="61"/>
      <c r="BH663" s="61"/>
      <c r="BI663" s="61">
        <v>1800</v>
      </c>
      <c r="BJ663" s="61"/>
      <c r="BK663" s="61"/>
      <c r="BL663" s="2">
        <f t="shared" si="1520"/>
        <v>0</v>
      </c>
      <c r="BM663" s="51">
        <f t="shared" si="1521"/>
        <v>0</v>
      </c>
      <c r="BN663" s="66">
        <f t="shared" si="1485"/>
        <v>0</v>
      </c>
      <c r="BO663" s="66">
        <f t="shared" si="1486"/>
        <v>0</v>
      </c>
      <c r="BP663" s="66">
        <f t="shared" si="1487"/>
        <v>0</v>
      </c>
      <c r="BQ663" s="66">
        <f t="shared" si="1488"/>
        <v>0</v>
      </c>
      <c r="BR663" s="66">
        <f t="shared" si="1489"/>
        <v>1800</v>
      </c>
      <c r="BS663" s="66">
        <f t="shared" si="1490"/>
        <v>0</v>
      </c>
      <c r="BT663" s="66">
        <f t="shared" si="1491"/>
        <v>0</v>
      </c>
      <c r="BU663" s="66">
        <f t="shared" si="1492"/>
        <v>0</v>
      </c>
      <c r="BV663" s="66">
        <f t="shared" si="1493"/>
        <v>0</v>
      </c>
      <c r="BW663" s="66">
        <f t="shared" si="1494"/>
        <v>1800</v>
      </c>
      <c r="BX663" s="66">
        <f t="shared" si="1495"/>
        <v>0</v>
      </c>
      <c r="BY663" s="66">
        <f t="shared" si="1496"/>
        <v>0</v>
      </c>
      <c r="BZ663" s="67">
        <f t="shared" si="1522"/>
        <v>3600</v>
      </c>
      <c r="CA663" s="67">
        <f t="shared" si="1439"/>
        <v>1764</v>
      </c>
      <c r="CB663" s="67">
        <f t="shared" si="1440"/>
        <v>5364</v>
      </c>
      <c r="CC663" s="53" cm="1">
        <f t="array" aca="1" ref="CC663" ca="1">BZ663*CELL("contents",$Q663)</f>
        <v>324</v>
      </c>
      <c r="CD663" s="53" cm="1">
        <f t="array" aca="1" ref="CD663" ca="1">CA663*CELL("contents",$Q663)</f>
        <v>158.76</v>
      </c>
      <c r="CE663" s="61"/>
      <c r="CF663" s="61"/>
      <c r="CG663" s="61"/>
      <c r="CH663" s="61"/>
      <c r="CI663" s="61">
        <v>1800</v>
      </c>
      <c r="CJ663" s="61"/>
      <c r="CK663" s="61"/>
      <c r="CL663" s="61"/>
      <c r="CM663" s="61"/>
      <c r="CN663" s="61">
        <v>1800</v>
      </c>
      <c r="CO663" s="61"/>
      <c r="CP663" s="61"/>
      <c r="CQ663" s="2">
        <f t="shared" si="1523"/>
        <v>0</v>
      </c>
      <c r="CR663" s="51">
        <f t="shared" si="1524"/>
        <v>0</v>
      </c>
      <c r="CS663" s="66">
        <f t="shared" si="1542"/>
        <v>0</v>
      </c>
      <c r="CT663" s="66">
        <f t="shared" si="1544"/>
        <v>0</v>
      </c>
      <c r="CU663" s="66">
        <f t="shared" si="1545"/>
        <v>0</v>
      </c>
      <c r="CV663" s="66">
        <f t="shared" si="1546"/>
        <v>0</v>
      </c>
      <c r="CW663" s="66">
        <f t="shared" si="1547"/>
        <v>1800</v>
      </c>
      <c r="CX663" s="66">
        <f t="shared" si="1548"/>
        <v>0</v>
      </c>
      <c r="CY663" s="66">
        <f t="shared" si="1549"/>
        <v>0</v>
      </c>
      <c r="CZ663" s="66">
        <f t="shared" si="1550"/>
        <v>0</v>
      </c>
      <c r="DA663" s="66">
        <f t="shared" si="1551"/>
        <v>0</v>
      </c>
      <c r="DB663" s="66">
        <f t="shared" si="1552"/>
        <v>1800</v>
      </c>
      <c r="DC663" s="66">
        <f t="shared" si="1553"/>
        <v>0</v>
      </c>
      <c r="DD663" s="66">
        <f t="shared" si="1554"/>
        <v>0</v>
      </c>
      <c r="DE663" s="67">
        <f t="shared" si="1525"/>
        <v>3600</v>
      </c>
      <c r="DF663" s="67">
        <f t="shared" si="1441"/>
        <v>1764</v>
      </c>
      <c r="DG663" s="67">
        <f t="shared" si="1442"/>
        <v>5364</v>
      </c>
      <c r="DH663" s="53" cm="1">
        <f t="array" aca="1" ref="DH663" ca="1">DE663*CELL("contents",$Q663)</f>
        <v>324</v>
      </c>
      <c r="DI663" s="53" cm="1">
        <f t="array" aca="1" ref="DI663" ca="1">DF663*CELL("contents",$Q663)</f>
        <v>158.76</v>
      </c>
      <c r="DJ663" s="61"/>
      <c r="DK663" s="61"/>
      <c r="DL663" s="61"/>
      <c r="DM663" s="61"/>
      <c r="DN663" s="61">
        <v>1800</v>
      </c>
      <c r="DO663" s="61"/>
      <c r="DP663" s="61"/>
      <c r="DQ663" s="2"/>
      <c r="DR663" s="2"/>
      <c r="DS663" s="2"/>
      <c r="DT663" s="2"/>
      <c r="DU663" s="2"/>
      <c r="DV663" s="2">
        <f t="shared" si="1526"/>
        <v>0</v>
      </c>
      <c r="DW663" s="51">
        <f t="shared" si="1527"/>
        <v>0</v>
      </c>
      <c r="DX663" s="66">
        <f t="shared" si="1497"/>
        <v>0</v>
      </c>
      <c r="DY663" s="66">
        <f t="shared" si="1498"/>
        <v>0</v>
      </c>
      <c r="DZ663" s="66">
        <f t="shared" si="1499"/>
        <v>0</v>
      </c>
      <c r="EA663" s="66">
        <f t="shared" si="1500"/>
        <v>0</v>
      </c>
      <c r="EB663" s="66">
        <f t="shared" si="1501"/>
        <v>1800</v>
      </c>
      <c r="EC663" s="66">
        <f t="shared" si="1502"/>
        <v>0</v>
      </c>
      <c r="ED663" s="66">
        <f t="shared" si="1503"/>
        <v>0</v>
      </c>
      <c r="EE663" s="66">
        <f t="shared" si="1504"/>
        <v>0</v>
      </c>
      <c r="EF663" s="66">
        <f t="shared" si="1505"/>
        <v>0</v>
      </c>
      <c r="EG663" s="66">
        <f t="shared" si="1506"/>
        <v>0</v>
      </c>
      <c r="EH663" s="66">
        <f t="shared" si="1507"/>
        <v>0</v>
      </c>
      <c r="EI663" s="66">
        <f t="shared" si="1508"/>
        <v>0</v>
      </c>
      <c r="EJ663" s="67">
        <f t="shared" si="1528"/>
        <v>1800</v>
      </c>
      <c r="EK663" s="67">
        <f t="shared" si="1443"/>
        <v>882</v>
      </c>
      <c r="EL663" s="67">
        <f t="shared" si="1444"/>
        <v>2682</v>
      </c>
      <c r="EM663" s="53" cm="1">
        <f t="array" aca="1" ref="EM663" ca="1">EJ663*CELL("contents",$Q663)</f>
        <v>162</v>
      </c>
      <c r="EN663" s="53" cm="1">
        <f t="array" aca="1" ref="EN663" ca="1">EK663*CELL("contents",$Q663)</f>
        <v>79.38</v>
      </c>
      <c r="EO663" s="68">
        <f t="shared" si="1529"/>
        <v>18774</v>
      </c>
      <c r="EP663" s="2">
        <v>1</v>
      </c>
      <c r="EQ663" s="2">
        <f t="shared" ref="EQ663:ET663" si="1560">EP663*1.0215</f>
        <v>1.0215000000000001</v>
      </c>
      <c r="ER663" s="2">
        <f t="shared" si="1560"/>
        <v>1.0434622500000001</v>
      </c>
      <c r="ES663" s="2">
        <f t="shared" si="1560"/>
        <v>1.0658966883750003</v>
      </c>
      <c r="ET663" s="2">
        <f t="shared" si="1560"/>
        <v>1.0888134671750629</v>
      </c>
      <c r="EU663" s="69">
        <f t="shared" si="1510"/>
        <v>0</v>
      </c>
      <c r="EV663" s="69">
        <f t="shared" si="1450"/>
        <v>0</v>
      </c>
      <c r="EW663" s="69">
        <f t="shared" si="1511"/>
        <v>0</v>
      </c>
      <c r="EX663" s="69">
        <f t="shared" si="1512"/>
        <v>0</v>
      </c>
      <c r="EY663" s="69">
        <f t="shared" si="1531"/>
        <v>0</v>
      </c>
      <c r="EZ663" s="69">
        <f t="shared" si="1531"/>
        <v>0</v>
      </c>
      <c r="FA663" s="69">
        <f t="shared" si="1531"/>
        <v>0</v>
      </c>
      <c r="FB663" s="69">
        <f t="shared" si="1531"/>
        <v>0</v>
      </c>
      <c r="FC663" t="s">
        <v>1551</v>
      </c>
    </row>
    <row r="664" spans="1:159" x14ac:dyDescent="0.25">
      <c r="A664" s="2">
        <v>1.5</v>
      </c>
      <c r="B664" s="2" t="s">
        <v>1464</v>
      </c>
      <c r="C664" s="61" t="s">
        <v>1433</v>
      </c>
      <c r="D664" s="62" t="s">
        <v>257</v>
      </c>
      <c r="E664" s="63" t="s">
        <v>1466</v>
      </c>
      <c r="F664" s="2" t="s">
        <v>966</v>
      </c>
      <c r="G664" s="61" t="s">
        <v>257</v>
      </c>
      <c r="H664" s="64" t="s">
        <v>257</v>
      </c>
      <c r="I664" s="61"/>
      <c r="J664" s="65" t="s">
        <v>261</v>
      </c>
      <c r="K664" s="75"/>
      <c r="L664" s="80">
        <v>1</v>
      </c>
      <c r="M664" s="57">
        <v>0</v>
      </c>
      <c r="N664" s="85">
        <v>0.49</v>
      </c>
      <c r="O664" s="64" t="s">
        <v>155</v>
      </c>
      <c r="P664" s="2" t="s">
        <v>156</v>
      </c>
      <c r="Q664" s="200">
        <f>VLOOKUP(P664,Contingencies!$A$2:$D$7,4,FALSE)</f>
        <v>0.09</v>
      </c>
      <c r="R664" s="53">
        <f t="shared" si="1471"/>
        <v>2574.7199999999998</v>
      </c>
      <c r="S664" s="67">
        <f t="shared" si="1513"/>
        <v>1261.6127999999999</v>
      </c>
      <c r="T664" s="61"/>
      <c r="U664" s="61"/>
      <c r="V664" s="61"/>
      <c r="W664" s="61"/>
      <c r="X664" s="61"/>
      <c r="Y664" s="61"/>
      <c r="Z664" s="61"/>
      <c r="AA664" s="61"/>
      <c r="AB664" s="61">
        <v>3200</v>
      </c>
      <c r="AC664" s="61"/>
      <c r="AD664" s="61"/>
      <c r="AE664" s="61">
        <v>3200</v>
      </c>
      <c r="AF664" s="61"/>
      <c r="AG664" s="2">
        <f t="shared" si="1514"/>
        <v>0</v>
      </c>
      <c r="AH664" s="51">
        <f t="shared" si="1518"/>
        <v>0</v>
      </c>
      <c r="AI664" s="66">
        <f t="shared" si="1473"/>
        <v>0</v>
      </c>
      <c r="AJ664" s="66">
        <f t="shared" si="1474"/>
        <v>0</v>
      </c>
      <c r="AK664" s="66">
        <f t="shared" si="1475"/>
        <v>0</v>
      </c>
      <c r="AL664" s="66">
        <f t="shared" si="1476"/>
        <v>0</v>
      </c>
      <c r="AM664" s="66">
        <f t="shared" si="1477"/>
        <v>0</v>
      </c>
      <c r="AN664" s="66">
        <f t="shared" si="1478"/>
        <v>0</v>
      </c>
      <c r="AO664" s="66">
        <f t="shared" si="1479"/>
        <v>0</v>
      </c>
      <c r="AP664" s="66">
        <f t="shared" si="1480"/>
        <v>3200</v>
      </c>
      <c r="AQ664" s="66">
        <f t="shared" si="1481"/>
        <v>0</v>
      </c>
      <c r="AR664" s="66">
        <f t="shared" si="1482"/>
        <v>0</v>
      </c>
      <c r="AS664" s="66">
        <f t="shared" si="1483"/>
        <v>3200</v>
      </c>
      <c r="AT664" s="66">
        <f t="shared" si="1484"/>
        <v>0</v>
      </c>
      <c r="AU664" s="67">
        <f t="shared" si="1519"/>
        <v>6400</v>
      </c>
      <c r="AV664" s="67">
        <f t="shared" si="1437"/>
        <v>3136</v>
      </c>
      <c r="AW664" s="67">
        <f t="shared" si="1438"/>
        <v>9536</v>
      </c>
      <c r="AX664" s="53" cm="1">
        <f t="array" aca="1" ref="AX664" ca="1">AU664*CELL("contents",$Q664)</f>
        <v>576</v>
      </c>
      <c r="AY664" s="53" cm="1">
        <f t="array" aca="1" ref="AY664" ca="1">AV664*CELL("contents",$Q664)</f>
        <v>282.24</v>
      </c>
      <c r="AZ664" s="61"/>
      <c r="BA664" s="61"/>
      <c r="BB664" s="61"/>
      <c r="BC664" s="61"/>
      <c r="BD664" s="61"/>
      <c r="BE664" s="61"/>
      <c r="BF664" s="61"/>
      <c r="BG664" s="61">
        <v>3200</v>
      </c>
      <c r="BH664" s="61"/>
      <c r="BI664" s="61"/>
      <c r="BJ664" s="61">
        <v>3200</v>
      </c>
      <c r="BK664" s="61"/>
      <c r="BL664" s="2">
        <f t="shared" si="1520"/>
        <v>0</v>
      </c>
      <c r="BM664" s="51">
        <f t="shared" si="1521"/>
        <v>0</v>
      </c>
      <c r="BN664" s="66">
        <f t="shared" si="1485"/>
        <v>0</v>
      </c>
      <c r="BO664" s="66">
        <f t="shared" si="1486"/>
        <v>0</v>
      </c>
      <c r="BP664" s="66">
        <f t="shared" si="1487"/>
        <v>0</v>
      </c>
      <c r="BQ664" s="66">
        <f t="shared" si="1488"/>
        <v>0</v>
      </c>
      <c r="BR664" s="66">
        <f t="shared" si="1489"/>
        <v>0</v>
      </c>
      <c r="BS664" s="66">
        <f t="shared" si="1490"/>
        <v>0</v>
      </c>
      <c r="BT664" s="66">
        <f t="shared" si="1491"/>
        <v>0</v>
      </c>
      <c r="BU664" s="66">
        <f t="shared" si="1492"/>
        <v>3200</v>
      </c>
      <c r="BV664" s="66">
        <f t="shared" si="1493"/>
        <v>0</v>
      </c>
      <c r="BW664" s="66">
        <f t="shared" si="1494"/>
        <v>0</v>
      </c>
      <c r="BX664" s="66">
        <f t="shared" si="1495"/>
        <v>3200</v>
      </c>
      <c r="BY664" s="66">
        <f t="shared" si="1496"/>
        <v>0</v>
      </c>
      <c r="BZ664" s="67">
        <f t="shared" si="1522"/>
        <v>6400</v>
      </c>
      <c r="CA664" s="67">
        <f t="shared" si="1439"/>
        <v>3136</v>
      </c>
      <c r="CB664" s="67">
        <f t="shared" si="1440"/>
        <v>9536</v>
      </c>
      <c r="CC664" s="53" cm="1">
        <f t="array" aca="1" ref="CC664" ca="1">BZ664*CELL("contents",$Q664)</f>
        <v>576</v>
      </c>
      <c r="CD664" s="53" cm="1">
        <f t="array" aca="1" ref="CD664" ca="1">CA664*CELL("contents",$Q664)</f>
        <v>282.24</v>
      </c>
      <c r="CE664" s="61"/>
      <c r="CF664" s="61"/>
      <c r="CG664" s="61"/>
      <c r="CH664" s="61"/>
      <c r="CI664" s="61"/>
      <c r="CJ664" s="61"/>
      <c r="CK664" s="61"/>
      <c r="CL664" s="61">
        <v>3200</v>
      </c>
      <c r="CM664" s="61"/>
      <c r="CN664" s="61"/>
      <c r="CO664" s="61">
        <v>3200</v>
      </c>
      <c r="CP664" s="61"/>
      <c r="CQ664" s="2">
        <f t="shared" si="1523"/>
        <v>0</v>
      </c>
      <c r="CR664" s="51">
        <f t="shared" si="1524"/>
        <v>0</v>
      </c>
      <c r="CS664" s="66">
        <f t="shared" si="1542"/>
        <v>0</v>
      </c>
      <c r="CT664" s="66">
        <f t="shared" si="1544"/>
        <v>0</v>
      </c>
      <c r="CU664" s="66">
        <f t="shared" si="1545"/>
        <v>0</v>
      </c>
      <c r="CV664" s="66">
        <f t="shared" si="1546"/>
        <v>0</v>
      </c>
      <c r="CW664" s="66">
        <f t="shared" si="1547"/>
        <v>0</v>
      </c>
      <c r="CX664" s="66">
        <f t="shared" si="1548"/>
        <v>0</v>
      </c>
      <c r="CY664" s="66">
        <f t="shared" si="1549"/>
        <v>0</v>
      </c>
      <c r="CZ664" s="66">
        <f t="shared" si="1550"/>
        <v>3200</v>
      </c>
      <c r="DA664" s="66">
        <f t="shared" si="1551"/>
        <v>0</v>
      </c>
      <c r="DB664" s="66">
        <f t="shared" si="1552"/>
        <v>0</v>
      </c>
      <c r="DC664" s="66">
        <f t="shared" si="1553"/>
        <v>3200</v>
      </c>
      <c r="DD664" s="66">
        <f t="shared" si="1554"/>
        <v>0</v>
      </c>
      <c r="DE664" s="67">
        <f t="shared" si="1525"/>
        <v>6400</v>
      </c>
      <c r="DF664" s="67">
        <f t="shared" si="1441"/>
        <v>3136</v>
      </c>
      <c r="DG664" s="67">
        <f t="shared" si="1442"/>
        <v>9536</v>
      </c>
      <c r="DH664" s="53" cm="1">
        <f t="array" aca="1" ref="DH664" ca="1">DE664*CELL("contents",$Q664)</f>
        <v>576</v>
      </c>
      <c r="DI664" s="53" cm="1">
        <f t="array" aca="1" ref="DI664" ca="1">DF664*CELL("contents",$Q664)</f>
        <v>282.24</v>
      </c>
      <c r="DJ664" s="61"/>
      <c r="DK664" s="61"/>
      <c r="DL664" s="61"/>
      <c r="DM664" s="61"/>
      <c r="DN664" s="61"/>
      <c r="DO664" s="61"/>
      <c r="DP664" s="61"/>
      <c r="DQ664" s="2"/>
      <c r="DR664" s="2"/>
      <c r="DS664" s="2"/>
      <c r="DT664" s="2"/>
      <c r="DU664" s="2"/>
      <c r="DV664" s="2">
        <f t="shared" si="1526"/>
        <v>0</v>
      </c>
      <c r="DW664" s="51">
        <f t="shared" si="1527"/>
        <v>0</v>
      </c>
      <c r="DX664" s="66">
        <f t="shared" si="1497"/>
        <v>0</v>
      </c>
      <c r="DY664" s="66">
        <f t="shared" si="1498"/>
        <v>0</v>
      </c>
      <c r="DZ664" s="66">
        <f t="shared" si="1499"/>
        <v>0</v>
      </c>
      <c r="EA664" s="66">
        <f t="shared" si="1500"/>
        <v>0</v>
      </c>
      <c r="EB664" s="66">
        <f t="shared" si="1501"/>
        <v>0</v>
      </c>
      <c r="EC664" s="66">
        <f t="shared" si="1502"/>
        <v>0</v>
      </c>
      <c r="ED664" s="66">
        <f t="shared" si="1503"/>
        <v>0</v>
      </c>
      <c r="EE664" s="66">
        <f t="shared" si="1504"/>
        <v>0</v>
      </c>
      <c r="EF664" s="66">
        <f t="shared" si="1505"/>
        <v>0</v>
      </c>
      <c r="EG664" s="66">
        <f t="shared" si="1506"/>
        <v>0</v>
      </c>
      <c r="EH664" s="66">
        <f t="shared" si="1507"/>
        <v>0</v>
      </c>
      <c r="EI664" s="66">
        <f t="shared" si="1508"/>
        <v>0</v>
      </c>
      <c r="EJ664" s="67">
        <f t="shared" si="1528"/>
        <v>0</v>
      </c>
      <c r="EK664" s="67">
        <f t="shared" si="1443"/>
        <v>0</v>
      </c>
      <c r="EL664" s="67">
        <f t="shared" si="1444"/>
        <v>0</v>
      </c>
      <c r="EM664" s="53" cm="1">
        <f t="array" aca="1" ref="EM664" ca="1">EJ664*CELL("contents",$Q664)</f>
        <v>0</v>
      </c>
      <c r="EN664" s="53" cm="1">
        <f t="array" aca="1" ref="EN664" ca="1">EK664*CELL("contents",$Q664)</f>
        <v>0</v>
      </c>
      <c r="EO664" s="68">
        <f t="shared" si="1529"/>
        <v>28608</v>
      </c>
      <c r="EP664" s="2">
        <v>1</v>
      </c>
      <c r="EQ664" s="2">
        <f t="shared" ref="EQ664:ET664" si="1561">EP664*1.0215</f>
        <v>1.0215000000000001</v>
      </c>
      <c r="ER664" s="2">
        <f t="shared" si="1561"/>
        <v>1.0434622500000001</v>
      </c>
      <c r="ES664" s="2">
        <f t="shared" si="1561"/>
        <v>1.0658966883750003</v>
      </c>
      <c r="ET664" s="2">
        <f t="shared" si="1561"/>
        <v>1.0888134671750629</v>
      </c>
      <c r="EU664" s="69">
        <f t="shared" si="1510"/>
        <v>0</v>
      </c>
      <c r="EV664" s="69">
        <f t="shared" si="1450"/>
        <v>0</v>
      </c>
      <c r="EW664" s="69">
        <f t="shared" si="1511"/>
        <v>0</v>
      </c>
      <c r="EX664" s="69">
        <f t="shared" si="1512"/>
        <v>0</v>
      </c>
      <c r="EY664" s="69">
        <f t="shared" si="1531"/>
        <v>0</v>
      </c>
      <c r="EZ664" s="69">
        <f t="shared" si="1531"/>
        <v>0</v>
      </c>
      <c r="FA664" s="69">
        <f t="shared" si="1531"/>
        <v>0</v>
      </c>
      <c r="FB664" s="69">
        <f t="shared" si="1531"/>
        <v>0</v>
      </c>
      <c r="FC664" t="s">
        <v>1551</v>
      </c>
    </row>
    <row r="665" spans="1:159" x14ac:dyDescent="0.25">
      <c r="A665" s="2">
        <v>1.6</v>
      </c>
      <c r="B665" s="2" t="s">
        <v>1467</v>
      </c>
      <c r="C665" s="61" t="s">
        <v>1143</v>
      </c>
      <c r="D665" s="62" t="s">
        <v>1468</v>
      </c>
      <c r="E665" s="63" t="s">
        <v>1469</v>
      </c>
      <c r="F665" s="2" t="s">
        <v>1470</v>
      </c>
      <c r="G665" s="61" t="s">
        <v>151</v>
      </c>
      <c r="H665" s="64" t="s">
        <v>152</v>
      </c>
      <c r="I665" s="61" t="s">
        <v>1175</v>
      </c>
      <c r="J665" s="65" t="s">
        <v>261</v>
      </c>
      <c r="K665" s="75">
        <v>79</v>
      </c>
      <c r="L665" s="79">
        <v>66</v>
      </c>
      <c r="M665" s="57">
        <v>0.28999999999999998</v>
      </c>
      <c r="N665" s="85">
        <v>0.54500000000000004</v>
      </c>
      <c r="O665" s="64" t="s">
        <v>155</v>
      </c>
      <c r="P665" s="2" t="s">
        <v>156</v>
      </c>
      <c r="Q665" s="200">
        <f>VLOOKUP(P665,Contingencies!$A$2:$D$7,4,FALSE)</f>
        <v>0.09</v>
      </c>
      <c r="R665" s="53">
        <f t="shared" si="1471"/>
        <v>13749.295940096641</v>
      </c>
      <c r="S665" s="67">
        <f t="shared" si="1513"/>
        <v>7493.36628735267</v>
      </c>
      <c r="T665" s="61" t="s">
        <v>1471</v>
      </c>
      <c r="U665" s="25">
        <v>22</v>
      </c>
      <c r="V665" s="25">
        <v>22</v>
      </c>
      <c r="W665" s="25">
        <v>22</v>
      </c>
      <c r="X665" s="25">
        <v>22</v>
      </c>
      <c r="Y665" s="25">
        <v>22</v>
      </c>
      <c r="Z665" s="25">
        <v>22</v>
      </c>
      <c r="AA665" s="25">
        <v>22</v>
      </c>
      <c r="AB665" s="25">
        <v>22</v>
      </c>
      <c r="AC665" s="25">
        <v>22</v>
      </c>
      <c r="AD665" s="25">
        <v>22</v>
      </c>
      <c r="AE665" s="25">
        <v>22</v>
      </c>
      <c r="AF665" s="25">
        <v>22</v>
      </c>
      <c r="AG665" s="2">
        <f t="shared" si="1514"/>
        <v>264</v>
      </c>
      <c r="AH665" s="51">
        <f t="shared" si="1518"/>
        <v>1.76</v>
      </c>
      <c r="AI665" s="66">
        <f t="shared" si="1473"/>
        <v>2290.22343</v>
      </c>
      <c r="AJ665" s="66">
        <f t="shared" si="1474"/>
        <v>2290.22343</v>
      </c>
      <c r="AK665" s="66">
        <f t="shared" si="1475"/>
        <v>2290.22343</v>
      </c>
      <c r="AL665" s="66">
        <f t="shared" si="1476"/>
        <v>2290.22343</v>
      </c>
      <c r="AM665" s="66">
        <f t="shared" si="1477"/>
        <v>2290.22343</v>
      </c>
      <c r="AN665" s="66">
        <f t="shared" si="1478"/>
        <v>2290.22343</v>
      </c>
      <c r="AO665" s="66">
        <f t="shared" si="1479"/>
        <v>2290.22343</v>
      </c>
      <c r="AP665" s="66">
        <f t="shared" si="1480"/>
        <v>2290.22343</v>
      </c>
      <c r="AQ665" s="66">
        <f t="shared" si="1481"/>
        <v>2290.22343</v>
      </c>
      <c r="AR665" s="66">
        <f t="shared" si="1482"/>
        <v>2290.22343</v>
      </c>
      <c r="AS665" s="66">
        <f t="shared" si="1483"/>
        <v>2290.22343</v>
      </c>
      <c r="AT665" s="66">
        <f t="shared" si="1484"/>
        <v>2290.22343</v>
      </c>
      <c r="AU665" s="67">
        <f t="shared" si="1519"/>
        <v>27482.681159999993</v>
      </c>
      <c r="AV665" s="67">
        <f t="shared" si="1437"/>
        <v>14978.061232199998</v>
      </c>
      <c r="AW665" s="67">
        <f t="shared" si="1438"/>
        <v>42460.742392199987</v>
      </c>
      <c r="AX665" s="53" cm="1">
        <f t="array" aca="1" ref="AX665" ca="1">AU665*CELL("contents",$Q665)</f>
        <v>2473.4413043999994</v>
      </c>
      <c r="AY665" s="53" cm="1">
        <f t="array" aca="1" ref="AY665" ca="1">AV665*CELL("contents",$Q665)</f>
        <v>1348.0255108979998</v>
      </c>
      <c r="AZ665" s="25">
        <v>22</v>
      </c>
      <c r="BA665" s="25">
        <v>22</v>
      </c>
      <c r="BB665" s="25">
        <v>22</v>
      </c>
      <c r="BC665" s="25">
        <v>22</v>
      </c>
      <c r="BD665" s="25">
        <v>22</v>
      </c>
      <c r="BE665" s="25">
        <v>22</v>
      </c>
      <c r="BF665" s="25">
        <v>22</v>
      </c>
      <c r="BG665" s="25">
        <v>22</v>
      </c>
      <c r="BH665" s="25">
        <v>22</v>
      </c>
      <c r="BI665" s="25">
        <v>22</v>
      </c>
      <c r="BJ665" s="25">
        <v>22</v>
      </c>
      <c r="BK665" s="25">
        <v>22</v>
      </c>
      <c r="BL665" s="2">
        <f t="shared" si="1520"/>
        <v>264</v>
      </c>
      <c r="BM665" s="51">
        <f t="shared" si="1521"/>
        <v>1.76</v>
      </c>
      <c r="BN665" s="66">
        <f t="shared" si="1485"/>
        <v>2339.4632337450003</v>
      </c>
      <c r="BO665" s="66">
        <f t="shared" si="1486"/>
        <v>2339.4632337450003</v>
      </c>
      <c r="BP665" s="66">
        <f t="shared" si="1487"/>
        <v>2339.4632337450003</v>
      </c>
      <c r="BQ665" s="66">
        <f t="shared" si="1488"/>
        <v>2339.4632337450003</v>
      </c>
      <c r="BR665" s="66">
        <f t="shared" si="1489"/>
        <v>2339.4632337450003</v>
      </c>
      <c r="BS665" s="66">
        <f t="shared" si="1490"/>
        <v>2339.4632337450003</v>
      </c>
      <c r="BT665" s="66">
        <f t="shared" si="1491"/>
        <v>2339.4632337450003</v>
      </c>
      <c r="BU665" s="66">
        <f t="shared" si="1492"/>
        <v>2339.4632337450003</v>
      </c>
      <c r="BV665" s="66">
        <f t="shared" si="1493"/>
        <v>2339.4632337450003</v>
      </c>
      <c r="BW665" s="66">
        <f t="shared" si="1494"/>
        <v>2339.4632337450003</v>
      </c>
      <c r="BX665" s="66">
        <f t="shared" si="1495"/>
        <v>2339.4632337450003</v>
      </c>
      <c r="BY665" s="66">
        <f t="shared" si="1496"/>
        <v>2339.4632337450003</v>
      </c>
      <c r="BZ665" s="67">
        <f t="shared" si="1522"/>
        <v>28073.55880494001</v>
      </c>
      <c r="CA665" s="67">
        <f t="shared" si="1439"/>
        <v>15300.089548692307</v>
      </c>
      <c r="CB665" s="67">
        <f t="shared" si="1440"/>
        <v>43373.648353632321</v>
      </c>
      <c r="CC665" s="53" cm="1">
        <f t="array" aca="1" ref="CC665" ca="1">BZ665*CELL("contents",$Q665)</f>
        <v>2526.6202924446006</v>
      </c>
      <c r="CD665" s="53" cm="1">
        <f t="array" aca="1" ref="CD665" ca="1">CA665*CELL("contents",$Q665)</f>
        <v>1377.0080593823077</v>
      </c>
      <c r="CE665" s="25">
        <v>22</v>
      </c>
      <c r="CF665" s="25">
        <v>22</v>
      </c>
      <c r="CG665" s="25">
        <v>22</v>
      </c>
      <c r="CH665" s="25">
        <v>22</v>
      </c>
      <c r="CI665" s="25">
        <v>22</v>
      </c>
      <c r="CJ665" s="25">
        <v>22</v>
      </c>
      <c r="CK665" s="25">
        <v>22</v>
      </c>
      <c r="CL665" s="25">
        <v>22</v>
      </c>
      <c r="CM665" s="25">
        <v>22</v>
      </c>
      <c r="CN665" s="25">
        <v>22</v>
      </c>
      <c r="CO665" s="25">
        <v>22</v>
      </c>
      <c r="CP665" s="25">
        <v>22</v>
      </c>
      <c r="CQ665" s="2">
        <f t="shared" si="1523"/>
        <v>264</v>
      </c>
      <c r="CR665" s="51">
        <f t="shared" si="1524"/>
        <v>1.76</v>
      </c>
      <c r="CS665" s="66">
        <f t="shared" si="1542"/>
        <v>2389.7616932705182</v>
      </c>
      <c r="CT665" s="66">
        <f t="shared" si="1544"/>
        <v>2389.7616932705182</v>
      </c>
      <c r="CU665" s="66">
        <f t="shared" si="1545"/>
        <v>2389.7616932705182</v>
      </c>
      <c r="CV665" s="66">
        <f t="shared" si="1546"/>
        <v>2389.7616932705182</v>
      </c>
      <c r="CW665" s="66">
        <f t="shared" si="1547"/>
        <v>2389.7616932705182</v>
      </c>
      <c r="CX665" s="66">
        <f t="shared" si="1548"/>
        <v>2389.7616932705182</v>
      </c>
      <c r="CY665" s="66">
        <f t="shared" si="1549"/>
        <v>2389.7616932705182</v>
      </c>
      <c r="CZ665" s="66">
        <f t="shared" si="1550"/>
        <v>2389.7616932705182</v>
      </c>
      <c r="DA665" s="66">
        <f t="shared" si="1551"/>
        <v>2389.7616932705182</v>
      </c>
      <c r="DB665" s="66">
        <f t="shared" si="1552"/>
        <v>2389.7616932705182</v>
      </c>
      <c r="DC665" s="66">
        <f t="shared" si="1553"/>
        <v>2389.7616932705182</v>
      </c>
      <c r="DD665" s="66">
        <f t="shared" si="1554"/>
        <v>2389.7616932705182</v>
      </c>
      <c r="DE665" s="67">
        <f t="shared" si="1525"/>
        <v>28677.140319246213</v>
      </c>
      <c r="DF665" s="67">
        <f t="shared" si="1441"/>
        <v>15629.041473989188</v>
      </c>
      <c r="DG665" s="67">
        <f t="shared" si="1442"/>
        <v>44306.181793235402</v>
      </c>
      <c r="DH665" s="53" cm="1">
        <f t="array" aca="1" ref="DH665" ca="1">DE665*CELL("contents",$Q665)</f>
        <v>2580.9426287321589</v>
      </c>
      <c r="DI665" s="53" cm="1">
        <f t="array" aca="1" ref="DI665" ca="1">DF665*CELL("contents",$Q665)</f>
        <v>1406.6137326590269</v>
      </c>
      <c r="DJ665" s="25">
        <v>22</v>
      </c>
      <c r="DK665" s="25">
        <v>22</v>
      </c>
      <c r="DL665" s="25">
        <v>22</v>
      </c>
      <c r="DM665" s="25">
        <v>22</v>
      </c>
      <c r="DN665" s="25">
        <v>22</v>
      </c>
      <c r="DO665" s="25">
        <v>22</v>
      </c>
      <c r="DP665" s="61"/>
      <c r="DQ665" s="2"/>
      <c r="DR665" s="2"/>
      <c r="DS665" s="2"/>
      <c r="DT665" s="2"/>
      <c r="DU665" s="2"/>
      <c r="DV665" s="2">
        <f t="shared" si="1526"/>
        <v>132</v>
      </c>
      <c r="DW665" s="51">
        <f t="shared" si="1527"/>
        <v>0.88</v>
      </c>
      <c r="DX665" s="66">
        <f t="shared" si="1497"/>
        <v>2441.1415696758345</v>
      </c>
      <c r="DY665" s="66">
        <f t="shared" si="1498"/>
        <v>2441.1415696758345</v>
      </c>
      <c r="DZ665" s="66">
        <f t="shared" si="1499"/>
        <v>2441.1415696758345</v>
      </c>
      <c r="EA665" s="66">
        <f t="shared" si="1500"/>
        <v>2441.1415696758345</v>
      </c>
      <c r="EB665" s="66">
        <f t="shared" si="1501"/>
        <v>2441.1415696758345</v>
      </c>
      <c r="EC665" s="66">
        <f t="shared" si="1502"/>
        <v>2441.1415696758345</v>
      </c>
      <c r="ED665" s="66">
        <f t="shared" si="1503"/>
        <v>0</v>
      </c>
      <c r="EE665" s="66">
        <f t="shared" si="1504"/>
        <v>0</v>
      </c>
      <c r="EF665" s="66">
        <f t="shared" si="1505"/>
        <v>0</v>
      </c>
      <c r="EG665" s="66">
        <f t="shared" si="1506"/>
        <v>0</v>
      </c>
      <c r="EH665" s="66">
        <f t="shared" si="1507"/>
        <v>0</v>
      </c>
      <c r="EI665" s="66">
        <f t="shared" si="1508"/>
        <v>0</v>
      </c>
      <c r="EJ665" s="67">
        <f t="shared" si="1528"/>
        <v>14646.849418055006</v>
      </c>
      <c r="EK665" s="67">
        <f t="shared" si="1443"/>
        <v>7982.5329328399785</v>
      </c>
      <c r="EL665" s="67">
        <f t="shared" si="1444"/>
        <v>22629.382350894986</v>
      </c>
      <c r="EM665" s="53" cm="1">
        <f t="array" aca="1" ref="EM665" ca="1">EJ665*CELL("contents",$Q665)</f>
        <v>1318.2164476249504</v>
      </c>
      <c r="EN665" s="53" cm="1">
        <f t="array" aca="1" ref="EN665" ca="1">EK665*CELL("contents",$Q665)</f>
        <v>718.42796395559799</v>
      </c>
      <c r="EO665" s="68">
        <f t="shared" si="1529"/>
        <v>152769.95488996268</v>
      </c>
      <c r="EP665" s="2">
        <v>1</v>
      </c>
      <c r="EQ665" s="2">
        <f t="shared" ref="EQ665:ET665" si="1562">EP665*1.0215</f>
        <v>1.0215000000000001</v>
      </c>
      <c r="ER665" s="2">
        <f t="shared" si="1562"/>
        <v>1.0434622500000001</v>
      </c>
      <c r="ES665" s="2">
        <f t="shared" si="1562"/>
        <v>1.0658966883750003</v>
      </c>
      <c r="ET665" s="2">
        <f t="shared" si="1562"/>
        <v>1.0888134671750629</v>
      </c>
      <c r="EU665" s="69">
        <f t="shared" si="1510"/>
        <v>21304.404000000002</v>
      </c>
      <c r="EV665" s="69">
        <f t="shared" si="1450"/>
        <v>21762.448686000003</v>
      </c>
      <c r="EW665" s="69">
        <f t="shared" si="1511"/>
        <v>22230.341332749005</v>
      </c>
      <c r="EX665" s="69">
        <f t="shared" si="1512"/>
        <v>11354.146835701556</v>
      </c>
      <c r="EY665" s="69">
        <f t="shared" si="1531"/>
        <v>6178.2771600000005</v>
      </c>
      <c r="EZ665" s="69">
        <f t="shared" si="1531"/>
        <v>6311.1101189400006</v>
      </c>
      <c r="FA665" s="69">
        <f t="shared" si="1531"/>
        <v>6446.7989864972114</v>
      </c>
      <c r="FB665" s="69">
        <f t="shared" si="1531"/>
        <v>3292.7025823534514</v>
      </c>
      <c r="FC665" t="s">
        <v>1467</v>
      </c>
    </row>
    <row r="666" spans="1:159" x14ac:dyDescent="0.25">
      <c r="A666" s="2">
        <v>1.6</v>
      </c>
      <c r="B666" s="2" t="s">
        <v>1467</v>
      </c>
      <c r="C666" s="61" t="s">
        <v>1143</v>
      </c>
      <c r="D666" s="62" t="s">
        <v>1468</v>
      </c>
      <c r="E666" s="63" t="s">
        <v>1472</v>
      </c>
      <c r="F666" s="2" t="s">
        <v>260</v>
      </c>
      <c r="G666" s="61" t="s">
        <v>257</v>
      </c>
      <c r="H666" s="64" t="s">
        <v>257</v>
      </c>
      <c r="I666" s="61"/>
      <c r="J666" s="65" t="s">
        <v>261</v>
      </c>
      <c r="K666" s="75"/>
      <c r="L666" s="80">
        <v>1</v>
      </c>
      <c r="M666" s="57">
        <v>0</v>
      </c>
      <c r="N666" s="85">
        <v>0.54500000000000004</v>
      </c>
      <c r="O666" s="64" t="s">
        <v>155</v>
      </c>
      <c r="P666" s="2" t="s">
        <v>156</v>
      </c>
      <c r="Q666" s="200">
        <f>VLOOKUP(P666,Contingencies!$A$2:$D$7,4,FALSE)</f>
        <v>0.09</v>
      </c>
      <c r="R666" s="53">
        <f t="shared" si="1471"/>
        <v>1251.45</v>
      </c>
      <c r="S666" s="67">
        <f t="shared" si="1513"/>
        <v>682.04025000000013</v>
      </c>
      <c r="T666" s="61"/>
      <c r="U666" s="61"/>
      <c r="V666" s="61"/>
      <c r="W666" s="61"/>
      <c r="X666" s="61"/>
      <c r="Y666" s="61"/>
      <c r="Z666" s="61"/>
      <c r="AA666" s="61">
        <v>1800</v>
      </c>
      <c r="AB666" s="61"/>
      <c r="AC666" s="61"/>
      <c r="AD666" s="61"/>
      <c r="AE666" s="61"/>
      <c r="AF666" s="61">
        <v>1800</v>
      </c>
      <c r="AG666" s="2">
        <f t="shared" si="1514"/>
        <v>0</v>
      </c>
      <c r="AH666" s="51">
        <f t="shared" si="1518"/>
        <v>0</v>
      </c>
      <c r="AI666" s="66">
        <f t="shared" si="1473"/>
        <v>0</v>
      </c>
      <c r="AJ666" s="66">
        <f t="shared" si="1474"/>
        <v>0</v>
      </c>
      <c r="AK666" s="66">
        <f t="shared" si="1475"/>
        <v>0</v>
      </c>
      <c r="AL666" s="66">
        <f t="shared" si="1476"/>
        <v>0</v>
      </c>
      <c r="AM666" s="66">
        <f t="shared" si="1477"/>
        <v>0</v>
      </c>
      <c r="AN666" s="66">
        <f t="shared" si="1478"/>
        <v>0</v>
      </c>
      <c r="AO666" s="66">
        <f t="shared" si="1479"/>
        <v>1800</v>
      </c>
      <c r="AP666" s="66">
        <f t="shared" si="1480"/>
        <v>0</v>
      </c>
      <c r="AQ666" s="66">
        <f t="shared" si="1481"/>
        <v>0</v>
      </c>
      <c r="AR666" s="66">
        <f t="shared" si="1482"/>
        <v>0</v>
      </c>
      <c r="AS666" s="66">
        <f t="shared" si="1483"/>
        <v>0</v>
      </c>
      <c r="AT666" s="66">
        <f t="shared" si="1484"/>
        <v>1800</v>
      </c>
      <c r="AU666" s="67">
        <f t="shared" si="1519"/>
        <v>3600</v>
      </c>
      <c r="AV666" s="67">
        <f t="shared" si="1437"/>
        <v>1962.0000000000002</v>
      </c>
      <c r="AW666" s="67">
        <f t="shared" si="1438"/>
        <v>5562</v>
      </c>
      <c r="AX666" s="53" cm="1">
        <f t="array" aca="1" ref="AX666" ca="1">AU666*CELL("contents",$Q666)</f>
        <v>324</v>
      </c>
      <c r="AY666" s="53" cm="1">
        <f t="array" aca="1" ref="AY666" ca="1">AV666*CELL("contents",$Q666)</f>
        <v>176.58</v>
      </c>
      <c r="AZ666" s="61"/>
      <c r="BA666" s="61"/>
      <c r="BB666" s="61"/>
      <c r="BC666" s="61"/>
      <c r="BD666" s="61"/>
      <c r="BE666" s="61"/>
      <c r="BF666" s="61">
        <v>1800</v>
      </c>
      <c r="BG666" s="61"/>
      <c r="BH666" s="61"/>
      <c r="BI666" s="61"/>
      <c r="BJ666" s="61"/>
      <c r="BK666" s="61">
        <v>1800</v>
      </c>
      <c r="BL666" s="2">
        <f t="shared" si="1520"/>
        <v>0</v>
      </c>
      <c r="BM666" s="51">
        <f t="shared" si="1521"/>
        <v>0</v>
      </c>
      <c r="BN666" s="66">
        <f t="shared" si="1485"/>
        <v>0</v>
      </c>
      <c r="BO666" s="66">
        <f t="shared" si="1486"/>
        <v>0</v>
      </c>
      <c r="BP666" s="66">
        <f t="shared" si="1487"/>
        <v>0</v>
      </c>
      <c r="BQ666" s="66">
        <f t="shared" si="1488"/>
        <v>0</v>
      </c>
      <c r="BR666" s="66">
        <f t="shared" si="1489"/>
        <v>0</v>
      </c>
      <c r="BS666" s="66">
        <f t="shared" si="1490"/>
        <v>0</v>
      </c>
      <c r="BT666" s="66">
        <f t="shared" si="1491"/>
        <v>1800</v>
      </c>
      <c r="BU666" s="66">
        <f t="shared" si="1492"/>
        <v>0</v>
      </c>
      <c r="BV666" s="66">
        <f t="shared" si="1493"/>
        <v>0</v>
      </c>
      <c r="BW666" s="66">
        <f t="shared" si="1494"/>
        <v>0</v>
      </c>
      <c r="BX666" s="66">
        <f t="shared" si="1495"/>
        <v>0</v>
      </c>
      <c r="BY666" s="66">
        <f t="shared" si="1496"/>
        <v>1800</v>
      </c>
      <c r="BZ666" s="67">
        <f t="shared" si="1522"/>
        <v>3600</v>
      </c>
      <c r="CA666" s="67">
        <f t="shared" si="1439"/>
        <v>1962.0000000000002</v>
      </c>
      <c r="CB666" s="67">
        <f t="shared" si="1440"/>
        <v>5562</v>
      </c>
      <c r="CC666" s="53" cm="1">
        <f t="array" aca="1" ref="CC666" ca="1">BZ666*CELL("contents",$Q666)</f>
        <v>324</v>
      </c>
      <c r="CD666" s="53" cm="1">
        <f t="array" aca="1" ref="CD666" ca="1">CA666*CELL("contents",$Q666)</f>
        <v>176.58</v>
      </c>
      <c r="CE666" s="61"/>
      <c r="CF666" s="61"/>
      <c r="CG666" s="61"/>
      <c r="CH666" s="61"/>
      <c r="CI666" s="61"/>
      <c r="CJ666" s="61"/>
      <c r="CK666" s="61">
        <v>1800</v>
      </c>
      <c r="CL666" s="61"/>
      <c r="CM666" s="61"/>
      <c r="CN666" s="61"/>
      <c r="CO666" s="61"/>
      <c r="CP666" s="61"/>
      <c r="CQ666" s="2">
        <f t="shared" si="1523"/>
        <v>0</v>
      </c>
      <c r="CR666" s="51">
        <f t="shared" si="1524"/>
        <v>0</v>
      </c>
      <c r="CS666" s="66">
        <f t="shared" si="1542"/>
        <v>0</v>
      </c>
      <c r="CT666" s="66">
        <f t="shared" si="1544"/>
        <v>0</v>
      </c>
      <c r="CU666" s="66">
        <f t="shared" si="1545"/>
        <v>0</v>
      </c>
      <c r="CV666" s="66">
        <f t="shared" si="1546"/>
        <v>0</v>
      </c>
      <c r="CW666" s="66">
        <f t="shared" si="1547"/>
        <v>0</v>
      </c>
      <c r="CX666" s="66">
        <f t="shared" si="1548"/>
        <v>0</v>
      </c>
      <c r="CY666" s="66">
        <f t="shared" si="1549"/>
        <v>1800</v>
      </c>
      <c r="CZ666" s="66">
        <f t="shared" si="1550"/>
        <v>0</v>
      </c>
      <c r="DA666" s="66">
        <f t="shared" si="1551"/>
        <v>0</v>
      </c>
      <c r="DB666" s="66">
        <f t="shared" si="1552"/>
        <v>0</v>
      </c>
      <c r="DC666" s="66">
        <f t="shared" si="1553"/>
        <v>0</v>
      </c>
      <c r="DD666" s="66">
        <f t="shared" si="1554"/>
        <v>0</v>
      </c>
      <c r="DE666" s="67">
        <f t="shared" si="1525"/>
        <v>1800</v>
      </c>
      <c r="DF666" s="67">
        <f t="shared" si="1441"/>
        <v>981.00000000000011</v>
      </c>
      <c r="DG666" s="67">
        <f t="shared" si="1442"/>
        <v>2781</v>
      </c>
      <c r="DH666" s="53" cm="1">
        <f t="array" aca="1" ref="DH666" ca="1">DE666*CELL("contents",$Q666)</f>
        <v>162</v>
      </c>
      <c r="DI666" s="53" cm="1">
        <f t="array" aca="1" ref="DI666" ca="1">DF666*CELL("contents",$Q666)</f>
        <v>88.29</v>
      </c>
      <c r="DJ666" s="61"/>
      <c r="DK666" s="61"/>
      <c r="DL666" s="61"/>
      <c r="DM666" s="61"/>
      <c r="DN666" s="61"/>
      <c r="DO666" s="61"/>
      <c r="DP666" s="61"/>
      <c r="DQ666" s="2"/>
      <c r="DR666" s="2"/>
      <c r="DS666" s="2"/>
      <c r="DT666" s="2"/>
      <c r="DU666" s="2"/>
      <c r="DV666" s="2">
        <f t="shared" si="1526"/>
        <v>0</v>
      </c>
      <c r="DW666" s="51">
        <f t="shared" si="1527"/>
        <v>0</v>
      </c>
      <c r="DX666" s="66">
        <f t="shared" si="1497"/>
        <v>0</v>
      </c>
      <c r="DY666" s="66">
        <f t="shared" si="1498"/>
        <v>0</v>
      </c>
      <c r="DZ666" s="66">
        <f t="shared" si="1499"/>
        <v>0</v>
      </c>
      <c r="EA666" s="66">
        <f t="shared" si="1500"/>
        <v>0</v>
      </c>
      <c r="EB666" s="66">
        <f t="shared" si="1501"/>
        <v>0</v>
      </c>
      <c r="EC666" s="66">
        <f t="shared" si="1502"/>
        <v>0</v>
      </c>
      <c r="ED666" s="66">
        <f t="shared" si="1503"/>
        <v>0</v>
      </c>
      <c r="EE666" s="66">
        <f t="shared" si="1504"/>
        <v>0</v>
      </c>
      <c r="EF666" s="66">
        <f t="shared" si="1505"/>
        <v>0</v>
      </c>
      <c r="EG666" s="66">
        <f t="shared" si="1506"/>
        <v>0</v>
      </c>
      <c r="EH666" s="66">
        <f t="shared" si="1507"/>
        <v>0</v>
      </c>
      <c r="EI666" s="66">
        <f t="shared" si="1508"/>
        <v>0</v>
      </c>
      <c r="EJ666" s="67">
        <f t="shared" si="1528"/>
        <v>0</v>
      </c>
      <c r="EK666" s="67">
        <f t="shared" si="1443"/>
        <v>0</v>
      </c>
      <c r="EL666" s="67">
        <f t="shared" si="1444"/>
        <v>0</v>
      </c>
      <c r="EM666" s="53" cm="1">
        <f t="array" aca="1" ref="EM666" ca="1">EJ666*CELL("contents",$Q666)</f>
        <v>0</v>
      </c>
      <c r="EN666" s="53" cm="1">
        <f t="array" aca="1" ref="EN666" ca="1">EK666*CELL("contents",$Q666)</f>
        <v>0</v>
      </c>
      <c r="EO666" s="68">
        <f t="shared" si="1529"/>
        <v>13905</v>
      </c>
      <c r="EP666" s="2">
        <v>1</v>
      </c>
      <c r="EQ666" s="2">
        <f t="shared" ref="EQ666:ET666" si="1563">EP666*1.0215</f>
        <v>1.0215000000000001</v>
      </c>
      <c r="ER666" s="2">
        <f t="shared" si="1563"/>
        <v>1.0434622500000001</v>
      </c>
      <c r="ES666" s="2">
        <f t="shared" si="1563"/>
        <v>1.0658966883750003</v>
      </c>
      <c r="ET666" s="2">
        <f t="shared" si="1563"/>
        <v>1.0888134671750629</v>
      </c>
      <c r="EU666" s="69">
        <f t="shared" si="1510"/>
        <v>0</v>
      </c>
      <c r="EV666" s="69">
        <f t="shared" si="1450"/>
        <v>0</v>
      </c>
      <c r="EW666" s="69">
        <f t="shared" si="1511"/>
        <v>0</v>
      </c>
      <c r="EX666" s="69">
        <f t="shared" si="1512"/>
        <v>0</v>
      </c>
      <c r="EY666" s="69">
        <f t="shared" si="1531"/>
        <v>0</v>
      </c>
      <c r="EZ666" s="69">
        <f t="shared" si="1531"/>
        <v>0</v>
      </c>
      <c r="FA666" s="69">
        <f t="shared" si="1531"/>
        <v>0</v>
      </c>
      <c r="FB666" s="69">
        <f t="shared" si="1531"/>
        <v>0</v>
      </c>
      <c r="FC666" t="s">
        <v>1467</v>
      </c>
    </row>
    <row r="667" spans="1:159" x14ac:dyDescent="0.25">
      <c r="A667" s="2">
        <v>1.6</v>
      </c>
      <c r="B667" s="2" t="s">
        <v>1467</v>
      </c>
      <c r="C667" s="61" t="s">
        <v>1143</v>
      </c>
      <c r="D667" s="62" t="s">
        <v>1468</v>
      </c>
      <c r="E667" s="63" t="s">
        <v>1473</v>
      </c>
      <c r="F667" s="2" t="s">
        <v>260</v>
      </c>
      <c r="G667" s="61" t="s">
        <v>257</v>
      </c>
      <c r="H667" s="64" t="s">
        <v>257</v>
      </c>
      <c r="I667" s="61"/>
      <c r="J667" s="65" t="s">
        <v>261</v>
      </c>
      <c r="K667" s="75"/>
      <c r="L667" s="80">
        <v>1</v>
      </c>
      <c r="M667" s="57">
        <v>0</v>
      </c>
      <c r="N667" s="85">
        <v>0.54500000000000004</v>
      </c>
      <c r="O667" s="64" t="s">
        <v>155</v>
      </c>
      <c r="P667" s="2" t="s">
        <v>156</v>
      </c>
      <c r="Q667" s="200">
        <f>VLOOKUP(P667,Contingencies!$A$2:$D$7,4,FALSE)</f>
        <v>0.09</v>
      </c>
      <c r="R667" s="53">
        <f t="shared" si="1471"/>
        <v>250.29</v>
      </c>
      <c r="S667" s="67">
        <f t="shared" si="1513"/>
        <v>136.40805</v>
      </c>
      <c r="T667" s="61"/>
      <c r="U667" s="61"/>
      <c r="V667" s="61"/>
      <c r="W667" s="61"/>
      <c r="X667" s="61"/>
      <c r="Y667" s="61"/>
      <c r="Z667" s="61"/>
      <c r="AA667" s="61">
        <v>1800</v>
      </c>
      <c r="AB667" s="61"/>
      <c r="AC667" s="61"/>
      <c r="AD667" s="61"/>
      <c r="AE667" s="61"/>
      <c r="AF667" s="61"/>
      <c r="AG667" s="2">
        <f t="shared" si="1514"/>
        <v>0</v>
      </c>
      <c r="AH667" s="51">
        <f t="shared" si="1518"/>
        <v>0</v>
      </c>
      <c r="AI667" s="66">
        <f t="shared" si="1473"/>
        <v>0</v>
      </c>
      <c r="AJ667" s="66">
        <f t="shared" si="1474"/>
        <v>0</v>
      </c>
      <c r="AK667" s="66">
        <f t="shared" si="1475"/>
        <v>0</v>
      </c>
      <c r="AL667" s="66">
        <f t="shared" si="1476"/>
        <v>0</v>
      </c>
      <c r="AM667" s="66">
        <f t="shared" si="1477"/>
        <v>0</v>
      </c>
      <c r="AN667" s="66">
        <f t="shared" si="1478"/>
        <v>0</v>
      </c>
      <c r="AO667" s="66">
        <f t="shared" si="1479"/>
        <v>1800</v>
      </c>
      <c r="AP667" s="66">
        <f t="shared" si="1480"/>
        <v>0</v>
      </c>
      <c r="AQ667" s="66">
        <f t="shared" si="1481"/>
        <v>0</v>
      </c>
      <c r="AR667" s="66">
        <f t="shared" si="1482"/>
        <v>0</v>
      </c>
      <c r="AS667" s="66">
        <f t="shared" si="1483"/>
        <v>0</v>
      </c>
      <c r="AT667" s="66">
        <f t="shared" si="1484"/>
        <v>0</v>
      </c>
      <c r="AU667" s="67">
        <f t="shared" si="1519"/>
        <v>1800</v>
      </c>
      <c r="AV667" s="67">
        <f t="shared" si="1437"/>
        <v>981.00000000000011</v>
      </c>
      <c r="AW667" s="67">
        <f t="shared" si="1438"/>
        <v>2781</v>
      </c>
      <c r="AX667" s="53" cm="1">
        <f t="array" aca="1" ref="AX667" ca="1">AU667*CELL("contents",$Q667)</f>
        <v>162</v>
      </c>
      <c r="AY667" s="53" cm="1">
        <f t="array" aca="1" ref="AY667" ca="1">AV667*CELL("contents",$Q667)</f>
        <v>88.29</v>
      </c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2">
        <f t="shared" si="1520"/>
        <v>0</v>
      </c>
      <c r="BM667" s="51">
        <f t="shared" si="1521"/>
        <v>0</v>
      </c>
      <c r="BN667" s="66">
        <f t="shared" si="1485"/>
        <v>0</v>
      </c>
      <c r="BO667" s="66">
        <f t="shared" si="1486"/>
        <v>0</v>
      </c>
      <c r="BP667" s="66">
        <f t="shared" si="1487"/>
        <v>0</v>
      </c>
      <c r="BQ667" s="66">
        <f t="shared" si="1488"/>
        <v>0</v>
      </c>
      <c r="BR667" s="66">
        <f t="shared" si="1489"/>
        <v>0</v>
      </c>
      <c r="BS667" s="66">
        <f t="shared" si="1490"/>
        <v>0</v>
      </c>
      <c r="BT667" s="66">
        <f t="shared" si="1491"/>
        <v>0</v>
      </c>
      <c r="BU667" s="66">
        <f t="shared" si="1492"/>
        <v>0</v>
      </c>
      <c r="BV667" s="66">
        <f t="shared" si="1493"/>
        <v>0</v>
      </c>
      <c r="BW667" s="66">
        <f t="shared" si="1494"/>
        <v>0</v>
      </c>
      <c r="BX667" s="66">
        <f t="shared" si="1495"/>
        <v>0</v>
      </c>
      <c r="BY667" s="66">
        <f t="shared" si="1496"/>
        <v>0</v>
      </c>
      <c r="BZ667" s="67">
        <f t="shared" si="1522"/>
        <v>0</v>
      </c>
      <c r="CA667" s="67">
        <f t="shared" si="1439"/>
        <v>0</v>
      </c>
      <c r="CB667" s="67">
        <f t="shared" si="1440"/>
        <v>0</v>
      </c>
      <c r="CC667" s="53" cm="1">
        <f t="array" aca="1" ref="CC667" ca="1">BZ667*CELL("contents",$Q667)</f>
        <v>0</v>
      </c>
      <c r="CD667" s="53" cm="1">
        <f t="array" aca="1" ref="CD667" ca="1">CA667*CELL("contents",$Q667)</f>
        <v>0</v>
      </c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2">
        <f t="shared" si="1523"/>
        <v>0</v>
      </c>
      <c r="CR667" s="51">
        <f t="shared" si="1524"/>
        <v>0</v>
      </c>
      <c r="CS667" s="66">
        <f t="shared" si="1542"/>
        <v>0</v>
      </c>
      <c r="CT667" s="66">
        <f t="shared" si="1544"/>
        <v>0</v>
      </c>
      <c r="CU667" s="66">
        <f t="shared" si="1545"/>
        <v>0</v>
      </c>
      <c r="CV667" s="66">
        <f t="shared" si="1546"/>
        <v>0</v>
      </c>
      <c r="CW667" s="66">
        <f t="shared" si="1547"/>
        <v>0</v>
      </c>
      <c r="CX667" s="66">
        <f t="shared" si="1548"/>
        <v>0</v>
      </c>
      <c r="CY667" s="66">
        <f t="shared" si="1549"/>
        <v>0</v>
      </c>
      <c r="CZ667" s="66">
        <f t="shared" si="1550"/>
        <v>0</v>
      </c>
      <c r="DA667" s="66">
        <f t="shared" si="1551"/>
        <v>0</v>
      </c>
      <c r="DB667" s="66">
        <f t="shared" si="1552"/>
        <v>0</v>
      </c>
      <c r="DC667" s="66">
        <f t="shared" si="1553"/>
        <v>0</v>
      </c>
      <c r="DD667" s="66">
        <f t="shared" si="1554"/>
        <v>0</v>
      </c>
      <c r="DE667" s="67">
        <f t="shared" si="1525"/>
        <v>0</v>
      </c>
      <c r="DF667" s="67">
        <f t="shared" si="1441"/>
        <v>0</v>
      </c>
      <c r="DG667" s="67">
        <f t="shared" si="1442"/>
        <v>0</v>
      </c>
      <c r="DH667" s="53" cm="1">
        <f t="array" aca="1" ref="DH667" ca="1">DE667*CELL("contents",$Q667)</f>
        <v>0</v>
      </c>
      <c r="DI667" s="53" cm="1">
        <f t="array" aca="1" ref="DI667" ca="1">DF667*CELL("contents",$Q667)</f>
        <v>0</v>
      </c>
      <c r="DJ667" s="61"/>
      <c r="DK667" s="61"/>
      <c r="DL667" s="61"/>
      <c r="DM667" s="61"/>
      <c r="DN667" s="61"/>
      <c r="DO667" s="61"/>
      <c r="DP667" s="61"/>
      <c r="DQ667" s="2"/>
      <c r="DR667" s="2"/>
      <c r="DS667" s="2"/>
      <c r="DT667" s="2"/>
      <c r="DU667" s="2"/>
      <c r="DV667" s="2">
        <f t="shared" si="1526"/>
        <v>0</v>
      </c>
      <c r="DW667" s="51">
        <f t="shared" si="1527"/>
        <v>0</v>
      </c>
      <c r="DX667" s="66">
        <f t="shared" si="1497"/>
        <v>0</v>
      </c>
      <c r="DY667" s="66">
        <f t="shared" si="1498"/>
        <v>0</v>
      </c>
      <c r="DZ667" s="66">
        <f t="shared" si="1499"/>
        <v>0</v>
      </c>
      <c r="EA667" s="66">
        <f t="shared" si="1500"/>
        <v>0</v>
      </c>
      <c r="EB667" s="66">
        <f t="shared" si="1501"/>
        <v>0</v>
      </c>
      <c r="EC667" s="66">
        <f t="shared" si="1502"/>
        <v>0</v>
      </c>
      <c r="ED667" s="66">
        <f t="shared" si="1503"/>
        <v>0</v>
      </c>
      <c r="EE667" s="66">
        <f t="shared" si="1504"/>
        <v>0</v>
      </c>
      <c r="EF667" s="66">
        <f t="shared" si="1505"/>
        <v>0</v>
      </c>
      <c r="EG667" s="66">
        <f t="shared" si="1506"/>
        <v>0</v>
      </c>
      <c r="EH667" s="66">
        <f t="shared" si="1507"/>
        <v>0</v>
      </c>
      <c r="EI667" s="66">
        <f t="shared" si="1508"/>
        <v>0</v>
      </c>
      <c r="EJ667" s="67">
        <f t="shared" si="1528"/>
        <v>0</v>
      </c>
      <c r="EK667" s="67">
        <f t="shared" si="1443"/>
        <v>0</v>
      </c>
      <c r="EL667" s="67">
        <f t="shared" si="1444"/>
        <v>0</v>
      </c>
      <c r="EM667" s="53" cm="1">
        <f t="array" aca="1" ref="EM667" ca="1">EJ667*CELL("contents",$Q667)</f>
        <v>0</v>
      </c>
      <c r="EN667" s="53" cm="1">
        <f t="array" aca="1" ref="EN667" ca="1">EK667*CELL("contents",$Q667)</f>
        <v>0</v>
      </c>
      <c r="EO667" s="68">
        <f t="shared" si="1529"/>
        <v>2781</v>
      </c>
      <c r="EP667" s="2">
        <v>1</v>
      </c>
      <c r="EQ667" s="2">
        <f t="shared" ref="EQ667:ET667" si="1564">EP667*1.0215</f>
        <v>1.0215000000000001</v>
      </c>
      <c r="ER667" s="2">
        <f t="shared" si="1564"/>
        <v>1.0434622500000001</v>
      </c>
      <c r="ES667" s="2">
        <f t="shared" si="1564"/>
        <v>1.0658966883750003</v>
      </c>
      <c r="ET667" s="2">
        <f t="shared" si="1564"/>
        <v>1.0888134671750629</v>
      </c>
      <c r="EU667" s="69">
        <f t="shared" si="1510"/>
        <v>0</v>
      </c>
      <c r="EV667" s="69">
        <f t="shared" si="1450"/>
        <v>0</v>
      </c>
      <c r="EW667" s="69">
        <f t="shared" si="1511"/>
        <v>0</v>
      </c>
      <c r="EX667" s="69">
        <f t="shared" si="1512"/>
        <v>0</v>
      </c>
      <c r="EY667" s="69">
        <f t="shared" si="1531"/>
        <v>0</v>
      </c>
      <c r="EZ667" s="69">
        <f t="shared" si="1531"/>
        <v>0</v>
      </c>
      <c r="FA667" s="69">
        <f t="shared" si="1531"/>
        <v>0</v>
      </c>
      <c r="FB667" s="69">
        <f t="shared" si="1531"/>
        <v>0</v>
      </c>
      <c r="FC667" t="s">
        <v>1467</v>
      </c>
    </row>
    <row r="668" spans="1:159" x14ac:dyDescent="0.25">
      <c r="A668" s="2">
        <v>1.6</v>
      </c>
      <c r="B668" s="2" t="s">
        <v>1467</v>
      </c>
      <c r="C668" s="61" t="s">
        <v>147</v>
      </c>
      <c r="D668" s="62" t="s">
        <v>1468</v>
      </c>
      <c r="E668" s="63" t="s">
        <v>1474</v>
      </c>
      <c r="F668" s="2"/>
      <c r="G668" s="61" t="s">
        <v>267</v>
      </c>
      <c r="H668" s="64" t="s">
        <v>267</v>
      </c>
      <c r="I668" s="61"/>
      <c r="J668" s="65" t="s">
        <v>261</v>
      </c>
      <c r="K668" s="75"/>
      <c r="L668" s="80">
        <v>1</v>
      </c>
      <c r="M668" s="57">
        <v>0</v>
      </c>
      <c r="N668" s="85">
        <v>0.53</v>
      </c>
      <c r="O668" s="64" t="s">
        <v>1012</v>
      </c>
      <c r="P668" s="2" t="s">
        <v>156</v>
      </c>
      <c r="Q668" s="200">
        <f>VLOOKUP(P668,Contingencies!$A$2:$D$7,4,FALSE)</f>
        <v>0.09</v>
      </c>
      <c r="R668" s="53">
        <f t="shared" si="1471"/>
        <v>261.63</v>
      </c>
      <c r="S668" s="67">
        <f t="shared" si="1513"/>
        <v>138.66390000000001</v>
      </c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2">
        <f t="shared" si="1514"/>
        <v>0</v>
      </c>
      <c r="AH668" s="51">
        <f t="shared" si="1518"/>
        <v>0</v>
      </c>
      <c r="AI668" s="66">
        <f t="shared" si="1473"/>
        <v>0</v>
      </c>
      <c r="AJ668" s="66">
        <f t="shared" si="1474"/>
        <v>0</v>
      </c>
      <c r="AK668" s="66">
        <f t="shared" si="1475"/>
        <v>0</v>
      </c>
      <c r="AL668" s="66">
        <f t="shared" si="1476"/>
        <v>0</v>
      </c>
      <c r="AM668" s="66">
        <f t="shared" si="1477"/>
        <v>0</v>
      </c>
      <c r="AN668" s="66">
        <f t="shared" si="1478"/>
        <v>0</v>
      </c>
      <c r="AO668" s="66">
        <f t="shared" si="1479"/>
        <v>0</v>
      </c>
      <c r="AP668" s="66">
        <f t="shared" si="1480"/>
        <v>0</v>
      </c>
      <c r="AQ668" s="66">
        <f t="shared" si="1481"/>
        <v>0</v>
      </c>
      <c r="AR668" s="66">
        <f t="shared" si="1482"/>
        <v>0</v>
      </c>
      <c r="AS668" s="66">
        <f t="shared" si="1483"/>
        <v>0</v>
      </c>
      <c r="AT668" s="66">
        <f t="shared" si="1484"/>
        <v>0</v>
      </c>
      <c r="AU668" s="67">
        <f t="shared" si="1519"/>
        <v>0</v>
      </c>
      <c r="AV668" s="67">
        <f t="shared" si="1437"/>
        <v>0</v>
      </c>
      <c r="AW668" s="67">
        <f t="shared" si="1438"/>
        <v>0</v>
      </c>
      <c r="AX668" s="53" cm="1">
        <f t="array" aca="1" ref="AX668" ca="1">AU668*CELL("contents",$Q668)</f>
        <v>0</v>
      </c>
      <c r="AY668" s="53" cm="1">
        <f t="array" aca="1" ref="AY668" ca="1">AV668*CELL("contents",$Q668)</f>
        <v>0</v>
      </c>
      <c r="AZ668" s="61"/>
      <c r="BA668" s="61"/>
      <c r="BB668" s="61"/>
      <c r="BC668" s="61"/>
      <c r="BD668" s="61"/>
      <c r="BE668" s="61">
        <v>950</v>
      </c>
      <c r="BF668" s="61"/>
      <c r="BG668" s="61"/>
      <c r="BH668" s="61"/>
      <c r="BI668" s="61"/>
      <c r="BJ668" s="61"/>
      <c r="BK668" s="61"/>
      <c r="BL668" s="2">
        <f t="shared" si="1520"/>
        <v>0</v>
      </c>
      <c r="BM668" s="51">
        <f t="shared" si="1521"/>
        <v>0</v>
      </c>
      <c r="BN668" s="66">
        <f t="shared" si="1485"/>
        <v>0</v>
      </c>
      <c r="BO668" s="66">
        <f t="shared" si="1486"/>
        <v>0</v>
      </c>
      <c r="BP668" s="66">
        <f t="shared" si="1487"/>
        <v>0</v>
      </c>
      <c r="BQ668" s="66">
        <f t="shared" si="1488"/>
        <v>0</v>
      </c>
      <c r="BR668" s="66">
        <f t="shared" si="1489"/>
        <v>0</v>
      </c>
      <c r="BS668" s="66">
        <f t="shared" si="1490"/>
        <v>950</v>
      </c>
      <c r="BT668" s="66">
        <f t="shared" si="1491"/>
        <v>0</v>
      </c>
      <c r="BU668" s="66">
        <f t="shared" si="1492"/>
        <v>0</v>
      </c>
      <c r="BV668" s="66">
        <f t="shared" si="1493"/>
        <v>0</v>
      </c>
      <c r="BW668" s="66">
        <f t="shared" si="1494"/>
        <v>0</v>
      </c>
      <c r="BX668" s="66">
        <f t="shared" si="1495"/>
        <v>0</v>
      </c>
      <c r="BY668" s="66">
        <f t="shared" si="1496"/>
        <v>0</v>
      </c>
      <c r="BZ668" s="67">
        <f t="shared" si="1522"/>
        <v>950</v>
      </c>
      <c r="CA668" s="67">
        <f t="shared" si="1439"/>
        <v>503.5</v>
      </c>
      <c r="CB668" s="67">
        <f t="shared" si="1440"/>
        <v>1453.5</v>
      </c>
      <c r="CC668" s="53" cm="1">
        <f t="array" aca="1" ref="CC668" ca="1">BZ668*CELL("contents",$Q668)</f>
        <v>85.5</v>
      </c>
      <c r="CD668" s="53" cm="1">
        <f t="array" aca="1" ref="CD668" ca="1">CA668*CELL("contents",$Q668)</f>
        <v>45.314999999999998</v>
      </c>
      <c r="CE668" s="61"/>
      <c r="CF668" s="61"/>
      <c r="CG668" s="61"/>
      <c r="CH668" s="61"/>
      <c r="CI668" s="61"/>
      <c r="CJ668" s="61">
        <v>950</v>
      </c>
      <c r="CK668" s="61"/>
      <c r="CL668" s="61"/>
      <c r="CM668" s="61"/>
      <c r="CN668" s="61"/>
      <c r="CO668" s="61"/>
      <c r="CP668" s="61"/>
      <c r="CQ668" s="2">
        <f t="shared" si="1523"/>
        <v>0</v>
      </c>
      <c r="CR668" s="51">
        <f t="shared" si="1524"/>
        <v>0</v>
      </c>
      <c r="CS668" s="66">
        <f t="shared" si="1542"/>
        <v>0</v>
      </c>
      <c r="CT668" s="66">
        <f t="shared" si="1544"/>
        <v>0</v>
      </c>
      <c r="CU668" s="66">
        <f t="shared" si="1545"/>
        <v>0</v>
      </c>
      <c r="CV668" s="66">
        <f t="shared" si="1546"/>
        <v>0</v>
      </c>
      <c r="CW668" s="66">
        <f t="shared" si="1547"/>
        <v>0</v>
      </c>
      <c r="CX668" s="66">
        <f t="shared" si="1548"/>
        <v>950</v>
      </c>
      <c r="CY668" s="66">
        <f t="shared" si="1549"/>
        <v>0</v>
      </c>
      <c r="CZ668" s="66">
        <f t="shared" si="1550"/>
        <v>0</v>
      </c>
      <c r="DA668" s="66">
        <f t="shared" si="1551"/>
        <v>0</v>
      </c>
      <c r="DB668" s="66">
        <f t="shared" si="1552"/>
        <v>0</v>
      </c>
      <c r="DC668" s="66">
        <f t="shared" si="1553"/>
        <v>0</v>
      </c>
      <c r="DD668" s="66">
        <f t="shared" si="1554"/>
        <v>0</v>
      </c>
      <c r="DE668" s="67">
        <f t="shared" si="1525"/>
        <v>950</v>
      </c>
      <c r="DF668" s="67">
        <f t="shared" si="1441"/>
        <v>503.5</v>
      </c>
      <c r="DG668" s="67">
        <f t="shared" si="1442"/>
        <v>1453.5</v>
      </c>
      <c r="DH668" s="53" cm="1">
        <f t="array" aca="1" ref="DH668" ca="1">DE668*CELL("contents",$Q668)</f>
        <v>85.5</v>
      </c>
      <c r="DI668" s="53" cm="1">
        <f t="array" aca="1" ref="DI668" ca="1">DF668*CELL("contents",$Q668)</f>
        <v>45.314999999999998</v>
      </c>
      <c r="DJ668" s="61"/>
      <c r="DK668" s="61"/>
      <c r="DL668" s="61"/>
      <c r="DM668" s="61"/>
      <c r="DN668" s="61"/>
      <c r="DO668" s="61"/>
      <c r="DP668" s="61"/>
      <c r="DQ668" s="2"/>
      <c r="DR668" s="2"/>
      <c r="DS668" s="2"/>
      <c r="DT668" s="2"/>
      <c r="DU668" s="2"/>
      <c r="DV668" s="2">
        <f t="shared" si="1526"/>
        <v>0</v>
      </c>
      <c r="DW668" s="51">
        <f t="shared" si="1527"/>
        <v>0</v>
      </c>
      <c r="DX668" s="66">
        <f t="shared" si="1497"/>
        <v>0</v>
      </c>
      <c r="DY668" s="66">
        <f t="shared" si="1498"/>
        <v>0</v>
      </c>
      <c r="DZ668" s="66">
        <f t="shared" si="1499"/>
        <v>0</v>
      </c>
      <c r="EA668" s="66">
        <f t="shared" si="1500"/>
        <v>0</v>
      </c>
      <c r="EB668" s="66">
        <f t="shared" si="1501"/>
        <v>0</v>
      </c>
      <c r="EC668" s="66">
        <f t="shared" si="1502"/>
        <v>0</v>
      </c>
      <c r="ED668" s="66">
        <f t="shared" si="1503"/>
        <v>0</v>
      </c>
      <c r="EE668" s="66">
        <f t="shared" si="1504"/>
        <v>0</v>
      </c>
      <c r="EF668" s="66">
        <f t="shared" si="1505"/>
        <v>0</v>
      </c>
      <c r="EG668" s="66">
        <f t="shared" si="1506"/>
        <v>0</v>
      </c>
      <c r="EH668" s="66">
        <f t="shared" si="1507"/>
        <v>0</v>
      </c>
      <c r="EI668" s="66">
        <f t="shared" si="1508"/>
        <v>0</v>
      </c>
      <c r="EJ668" s="67">
        <f t="shared" si="1528"/>
        <v>0</v>
      </c>
      <c r="EK668" s="67">
        <f t="shared" si="1443"/>
        <v>0</v>
      </c>
      <c r="EL668" s="67">
        <f t="shared" si="1444"/>
        <v>0</v>
      </c>
      <c r="EM668" s="53" cm="1">
        <f t="array" aca="1" ref="EM668" ca="1">EJ668*CELL("contents",$Q668)</f>
        <v>0</v>
      </c>
      <c r="EN668" s="53" cm="1">
        <f t="array" aca="1" ref="EN668" ca="1">EK668*CELL("contents",$Q668)</f>
        <v>0</v>
      </c>
      <c r="EO668" s="68">
        <f t="shared" si="1529"/>
        <v>2907</v>
      </c>
      <c r="EP668" s="2">
        <v>1</v>
      </c>
      <c r="EQ668" s="2">
        <f t="shared" ref="EQ668:ET668" si="1565">EP668*1.0215</f>
        <v>1.0215000000000001</v>
      </c>
      <c r="ER668" s="2">
        <f t="shared" si="1565"/>
        <v>1.0434622500000001</v>
      </c>
      <c r="ES668" s="2">
        <f t="shared" si="1565"/>
        <v>1.0658966883750003</v>
      </c>
      <c r="ET668" s="2">
        <f t="shared" si="1565"/>
        <v>1.0888134671750629</v>
      </c>
      <c r="EU668" s="69">
        <f t="shared" si="1510"/>
        <v>0</v>
      </c>
      <c r="EV668" s="69">
        <f t="shared" si="1450"/>
        <v>0</v>
      </c>
      <c r="EW668" s="69">
        <f t="shared" si="1511"/>
        <v>0</v>
      </c>
      <c r="EX668" s="69">
        <f t="shared" si="1512"/>
        <v>0</v>
      </c>
      <c r="EY668" s="69">
        <f t="shared" si="1531"/>
        <v>0</v>
      </c>
      <c r="EZ668" s="69">
        <f t="shared" si="1531"/>
        <v>0</v>
      </c>
      <c r="FA668" s="69">
        <f t="shared" si="1531"/>
        <v>0</v>
      </c>
      <c r="FB668" s="69">
        <f t="shared" si="1531"/>
        <v>0</v>
      </c>
      <c r="FC668" t="s">
        <v>1467</v>
      </c>
    </row>
    <row r="669" spans="1:159" x14ac:dyDescent="0.25">
      <c r="A669" s="2">
        <v>1.6</v>
      </c>
      <c r="B669" s="2" t="s">
        <v>1467</v>
      </c>
      <c r="C669" s="61" t="s">
        <v>147</v>
      </c>
      <c r="D669" s="62" t="s">
        <v>1468</v>
      </c>
      <c r="E669" s="63" t="s">
        <v>1475</v>
      </c>
      <c r="F669" s="2" t="s">
        <v>966</v>
      </c>
      <c r="G669" s="61" t="s">
        <v>257</v>
      </c>
      <c r="H669" s="64" t="s">
        <v>257</v>
      </c>
      <c r="I669" s="61"/>
      <c r="J669" s="65" t="s">
        <v>261</v>
      </c>
      <c r="K669" s="75"/>
      <c r="L669" s="80">
        <v>1</v>
      </c>
      <c r="M669" s="57">
        <v>0</v>
      </c>
      <c r="N669" s="85">
        <v>0.53</v>
      </c>
      <c r="O669" s="64" t="s">
        <v>1012</v>
      </c>
      <c r="P669" s="2" t="s">
        <v>156</v>
      </c>
      <c r="Q669" s="200">
        <f>VLOOKUP(P669,Contingencies!$A$2:$D$7,4,FALSE)</f>
        <v>0.09</v>
      </c>
      <c r="R669" s="53">
        <f t="shared" si="1471"/>
        <v>495.71999999999997</v>
      </c>
      <c r="S669" s="67">
        <f t="shared" si="1513"/>
        <v>262.73160000000001</v>
      </c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2">
        <f t="shared" si="1514"/>
        <v>0</v>
      </c>
      <c r="AH669" s="51">
        <f t="shared" si="1518"/>
        <v>0</v>
      </c>
      <c r="AI669" s="66">
        <f t="shared" si="1473"/>
        <v>0</v>
      </c>
      <c r="AJ669" s="66">
        <f t="shared" si="1474"/>
        <v>0</v>
      </c>
      <c r="AK669" s="66">
        <f t="shared" si="1475"/>
        <v>0</v>
      </c>
      <c r="AL669" s="66">
        <f t="shared" si="1476"/>
        <v>0</v>
      </c>
      <c r="AM669" s="66">
        <f t="shared" si="1477"/>
        <v>0</v>
      </c>
      <c r="AN669" s="66">
        <f t="shared" si="1478"/>
        <v>0</v>
      </c>
      <c r="AO669" s="66">
        <f t="shared" si="1479"/>
        <v>0</v>
      </c>
      <c r="AP669" s="66">
        <f t="shared" si="1480"/>
        <v>0</v>
      </c>
      <c r="AQ669" s="66">
        <f t="shared" si="1481"/>
        <v>0</v>
      </c>
      <c r="AR669" s="66">
        <f t="shared" si="1482"/>
        <v>0</v>
      </c>
      <c r="AS669" s="66">
        <f t="shared" si="1483"/>
        <v>0</v>
      </c>
      <c r="AT669" s="66">
        <f t="shared" si="1484"/>
        <v>0</v>
      </c>
      <c r="AU669" s="67">
        <f t="shared" si="1519"/>
        <v>0</v>
      </c>
      <c r="AV669" s="67">
        <f t="shared" si="1437"/>
        <v>0</v>
      </c>
      <c r="AW669" s="67">
        <f t="shared" si="1438"/>
        <v>0</v>
      </c>
      <c r="AX669" s="53" cm="1">
        <f t="array" aca="1" ref="AX669" ca="1">AU669*CELL("contents",$Q669)</f>
        <v>0</v>
      </c>
      <c r="AY669" s="53" cm="1">
        <f t="array" aca="1" ref="AY669" ca="1">AV669*CELL("contents",$Q669)</f>
        <v>0</v>
      </c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>
        <v>1800</v>
      </c>
      <c r="BL669" s="2">
        <f t="shared" si="1520"/>
        <v>0</v>
      </c>
      <c r="BM669" s="51">
        <f t="shared" si="1521"/>
        <v>0</v>
      </c>
      <c r="BN669" s="66">
        <f t="shared" si="1485"/>
        <v>0</v>
      </c>
      <c r="BO669" s="66">
        <f t="shared" si="1486"/>
        <v>0</v>
      </c>
      <c r="BP669" s="66">
        <f t="shared" si="1487"/>
        <v>0</v>
      </c>
      <c r="BQ669" s="66">
        <f t="shared" si="1488"/>
        <v>0</v>
      </c>
      <c r="BR669" s="66">
        <f t="shared" si="1489"/>
        <v>0</v>
      </c>
      <c r="BS669" s="66">
        <f t="shared" si="1490"/>
        <v>0</v>
      </c>
      <c r="BT669" s="66">
        <f t="shared" si="1491"/>
        <v>0</v>
      </c>
      <c r="BU669" s="66">
        <f t="shared" si="1492"/>
        <v>0</v>
      </c>
      <c r="BV669" s="66">
        <f t="shared" si="1493"/>
        <v>0</v>
      </c>
      <c r="BW669" s="66">
        <f t="shared" si="1494"/>
        <v>0</v>
      </c>
      <c r="BX669" s="66">
        <f t="shared" si="1495"/>
        <v>0</v>
      </c>
      <c r="BY669" s="66">
        <f t="shared" si="1496"/>
        <v>1800</v>
      </c>
      <c r="BZ669" s="67">
        <f t="shared" si="1522"/>
        <v>1800</v>
      </c>
      <c r="CA669" s="67">
        <f t="shared" si="1439"/>
        <v>954</v>
      </c>
      <c r="CB669" s="67">
        <f t="shared" si="1440"/>
        <v>2754</v>
      </c>
      <c r="CC669" s="53" cm="1">
        <f t="array" aca="1" ref="CC669" ca="1">BZ669*CELL("contents",$Q669)</f>
        <v>162</v>
      </c>
      <c r="CD669" s="53" cm="1">
        <f t="array" aca="1" ref="CD669" ca="1">CA669*CELL("contents",$Q669)</f>
        <v>85.86</v>
      </c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>
        <v>1800</v>
      </c>
      <c r="CQ669" s="2">
        <f t="shared" si="1523"/>
        <v>0</v>
      </c>
      <c r="CR669" s="51">
        <f t="shared" si="1524"/>
        <v>0</v>
      </c>
      <c r="CS669" s="66">
        <f t="shared" si="1542"/>
        <v>0</v>
      </c>
      <c r="CT669" s="66">
        <f t="shared" si="1544"/>
        <v>0</v>
      </c>
      <c r="CU669" s="66">
        <f t="shared" si="1545"/>
        <v>0</v>
      </c>
      <c r="CV669" s="66">
        <f t="shared" si="1546"/>
        <v>0</v>
      </c>
      <c r="CW669" s="66">
        <f t="shared" si="1547"/>
        <v>0</v>
      </c>
      <c r="CX669" s="66">
        <f t="shared" si="1548"/>
        <v>0</v>
      </c>
      <c r="CY669" s="66">
        <f t="shared" si="1549"/>
        <v>0</v>
      </c>
      <c r="CZ669" s="66">
        <f t="shared" si="1550"/>
        <v>0</v>
      </c>
      <c r="DA669" s="66">
        <f t="shared" si="1551"/>
        <v>0</v>
      </c>
      <c r="DB669" s="66">
        <f t="shared" si="1552"/>
        <v>0</v>
      </c>
      <c r="DC669" s="66">
        <f t="shared" si="1553"/>
        <v>0</v>
      </c>
      <c r="DD669" s="66">
        <f t="shared" si="1554"/>
        <v>1800</v>
      </c>
      <c r="DE669" s="67">
        <f t="shared" si="1525"/>
        <v>1800</v>
      </c>
      <c r="DF669" s="67">
        <f t="shared" si="1441"/>
        <v>954</v>
      </c>
      <c r="DG669" s="67">
        <f t="shared" si="1442"/>
        <v>2754</v>
      </c>
      <c r="DH669" s="53" cm="1">
        <f t="array" aca="1" ref="DH669" ca="1">DE669*CELL("contents",$Q669)</f>
        <v>162</v>
      </c>
      <c r="DI669" s="53" cm="1">
        <f t="array" aca="1" ref="DI669" ca="1">DF669*CELL("contents",$Q669)</f>
        <v>85.86</v>
      </c>
      <c r="DJ669" s="61"/>
      <c r="DK669" s="61"/>
      <c r="DL669" s="61"/>
      <c r="DM669" s="61"/>
      <c r="DN669" s="61"/>
      <c r="DO669" s="61"/>
      <c r="DP669" s="61"/>
      <c r="DQ669" s="2"/>
      <c r="DR669" s="2"/>
      <c r="DS669" s="2"/>
      <c r="DT669" s="2"/>
      <c r="DU669" s="2"/>
      <c r="DV669" s="2">
        <f t="shared" si="1526"/>
        <v>0</v>
      </c>
      <c r="DW669" s="51">
        <f t="shared" si="1527"/>
        <v>0</v>
      </c>
      <c r="DX669" s="66">
        <f t="shared" si="1497"/>
        <v>0</v>
      </c>
      <c r="DY669" s="66">
        <f t="shared" si="1498"/>
        <v>0</v>
      </c>
      <c r="DZ669" s="66">
        <f t="shared" si="1499"/>
        <v>0</v>
      </c>
      <c r="EA669" s="66">
        <f t="shared" si="1500"/>
        <v>0</v>
      </c>
      <c r="EB669" s="66">
        <f t="shared" si="1501"/>
        <v>0</v>
      </c>
      <c r="EC669" s="66">
        <f t="shared" si="1502"/>
        <v>0</v>
      </c>
      <c r="ED669" s="66">
        <f t="shared" si="1503"/>
        <v>0</v>
      </c>
      <c r="EE669" s="66">
        <f t="shared" si="1504"/>
        <v>0</v>
      </c>
      <c r="EF669" s="66">
        <f t="shared" si="1505"/>
        <v>0</v>
      </c>
      <c r="EG669" s="66">
        <f t="shared" si="1506"/>
        <v>0</v>
      </c>
      <c r="EH669" s="66">
        <f t="shared" si="1507"/>
        <v>0</v>
      </c>
      <c r="EI669" s="66">
        <f t="shared" si="1508"/>
        <v>0</v>
      </c>
      <c r="EJ669" s="67">
        <f t="shared" si="1528"/>
        <v>0</v>
      </c>
      <c r="EK669" s="67">
        <f t="shared" si="1443"/>
        <v>0</v>
      </c>
      <c r="EL669" s="67">
        <f t="shared" si="1444"/>
        <v>0</v>
      </c>
      <c r="EM669" s="53" cm="1">
        <f t="array" aca="1" ref="EM669" ca="1">EJ669*CELL("contents",$Q669)</f>
        <v>0</v>
      </c>
      <c r="EN669" s="53" cm="1">
        <f t="array" aca="1" ref="EN669" ca="1">EK669*CELL("contents",$Q669)</f>
        <v>0</v>
      </c>
      <c r="EO669" s="68">
        <f t="shared" si="1529"/>
        <v>5508</v>
      </c>
      <c r="EP669" s="2">
        <v>1</v>
      </c>
      <c r="EQ669" s="2">
        <f t="shared" ref="EQ669:ET669" si="1566">EP669*1.0215</f>
        <v>1.0215000000000001</v>
      </c>
      <c r="ER669" s="2">
        <f t="shared" si="1566"/>
        <v>1.0434622500000001</v>
      </c>
      <c r="ES669" s="2">
        <f t="shared" si="1566"/>
        <v>1.0658966883750003</v>
      </c>
      <c r="ET669" s="2">
        <f t="shared" si="1566"/>
        <v>1.0888134671750629</v>
      </c>
      <c r="EU669" s="69">
        <f t="shared" si="1510"/>
        <v>0</v>
      </c>
      <c r="EV669" s="69">
        <f t="shared" si="1450"/>
        <v>0</v>
      </c>
      <c r="EW669" s="69">
        <f t="shared" si="1511"/>
        <v>0</v>
      </c>
      <c r="EX669" s="69">
        <f t="shared" si="1512"/>
        <v>0</v>
      </c>
      <c r="EY669" s="69">
        <f t="shared" si="1531"/>
        <v>0</v>
      </c>
      <c r="EZ669" s="69">
        <f t="shared" si="1531"/>
        <v>0</v>
      </c>
      <c r="FA669" s="69">
        <f t="shared" si="1531"/>
        <v>0</v>
      </c>
      <c r="FB669" s="69">
        <f t="shared" si="1531"/>
        <v>0</v>
      </c>
      <c r="FC669" t="s">
        <v>1467</v>
      </c>
    </row>
    <row r="670" spans="1:159" x14ac:dyDescent="0.25">
      <c r="A670" s="2">
        <v>1.6</v>
      </c>
      <c r="B670" s="2" t="s">
        <v>1467</v>
      </c>
      <c r="C670" s="61" t="s">
        <v>1143</v>
      </c>
      <c r="D670" s="62" t="s">
        <v>1468</v>
      </c>
      <c r="E670" s="63" t="s">
        <v>1474</v>
      </c>
      <c r="F670" s="2"/>
      <c r="G670" s="61" t="s">
        <v>267</v>
      </c>
      <c r="H670" s="64" t="s">
        <v>267</v>
      </c>
      <c r="I670" s="61"/>
      <c r="J670" s="65" t="s">
        <v>261</v>
      </c>
      <c r="K670" s="75"/>
      <c r="L670" s="80">
        <v>1</v>
      </c>
      <c r="M670" s="57">
        <v>0</v>
      </c>
      <c r="N670" s="85">
        <v>0.54500000000000004</v>
      </c>
      <c r="O670" s="64" t="s">
        <v>1012</v>
      </c>
      <c r="P670" s="2" t="s">
        <v>156</v>
      </c>
      <c r="Q670" s="200">
        <f>VLOOKUP(P670,Contingencies!$A$2:$D$7,4,FALSE)</f>
        <v>0.09</v>
      </c>
      <c r="R670" s="53">
        <f t="shared" si="1471"/>
        <v>132.0975</v>
      </c>
      <c r="S670" s="67">
        <f t="shared" si="1513"/>
        <v>71.993137500000003</v>
      </c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2">
        <f t="shared" si="1514"/>
        <v>0</v>
      </c>
      <c r="AH670" s="51">
        <f t="shared" si="1518"/>
        <v>0</v>
      </c>
      <c r="AI670" s="66">
        <f t="shared" si="1473"/>
        <v>0</v>
      </c>
      <c r="AJ670" s="66">
        <f t="shared" si="1474"/>
        <v>0</v>
      </c>
      <c r="AK670" s="66">
        <f t="shared" si="1475"/>
        <v>0</v>
      </c>
      <c r="AL670" s="66">
        <f t="shared" si="1476"/>
        <v>0</v>
      </c>
      <c r="AM670" s="66">
        <f t="shared" si="1477"/>
        <v>0</v>
      </c>
      <c r="AN670" s="66">
        <f t="shared" si="1478"/>
        <v>0</v>
      </c>
      <c r="AO670" s="66">
        <f t="shared" si="1479"/>
        <v>0</v>
      </c>
      <c r="AP670" s="66">
        <f t="shared" si="1480"/>
        <v>0</v>
      </c>
      <c r="AQ670" s="66">
        <f t="shared" si="1481"/>
        <v>0</v>
      </c>
      <c r="AR670" s="66">
        <f t="shared" si="1482"/>
        <v>0</v>
      </c>
      <c r="AS670" s="66">
        <f t="shared" si="1483"/>
        <v>0</v>
      </c>
      <c r="AT670" s="66">
        <f t="shared" si="1484"/>
        <v>0</v>
      </c>
      <c r="AU670" s="67">
        <f t="shared" si="1519"/>
        <v>0</v>
      </c>
      <c r="AV670" s="67">
        <f t="shared" si="1437"/>
        <v>0</v>
      </c>
      <c r="AW670" s="67">
        <f t="shared" si="1438"/>
        <v>0</v>
      </c>
      <c r="AX670" s="53" cm="1">
        <f t="array" aca="1" ref="AX670" ca="1">AU670*CELL("contents",$Q670)</f>
        <v>0</v>
      </c>
      <c r="AY670" s="53" cm="1">
        <f t="array" aca="1" ref="AY670" ca="1">AV670*CELL("contents",$Q670)</f>
        <v>0</v>
      </c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2">
        <f t="shared" si="1520"/>
        <v>0</v>
      </c>
      <c r="BM670" s="51">
        <f t="shared" si="1521"/>
        <v>0</v>
      </c>
      <c r="BN670" s="66">
        <f t="shared" si="1485"/>
        <v>0</v>
      </c>
      <c r="BO670" s="66">
        <f t="shared" si="1486"/>
        <v>0</v>
      </c>
      <c r="BP670" s="66">
        <f t="shared" si="1487"/>
        <v>0</v>
      </c>
      <c r="BQ670" s="66">
        <f t="shared" si="1488"/>
        <v>0</v>
      </c>
      <c r="BR670" s="66">
        <f t="shared" si="1489"/>
        <v>0</v>
      </c>
      <c r="BS670" s="66">
        <f t="shared" si="1490"/>
        <v>0</v>
      </c>
      <c r="BT670" s="66">
        <f t="shared" si="1491"/>
        <v>0</v>
      </c>
      <c r="BU670" s="66">
        <f t="shared" si="1492"/>
        <v>0</v>
      </c>
      <c r="BV670" s="66">
        <f t="shared" si="1493"/>
        <v>0</v>
      </c>
      <c r="BW670" s="66">
        <f t="shared" si="1494"/>
        <v>0</v>
      </c>
      <c r="BX670" s="66">
        <f t="shared" si="1495"/>
        <v>0</v>
      </c>
      <c r="BY670" s="66">
        <f t="shared" si="1496"/>
        <v>0</v>
      </c>
      <c r="BZ670" s="67">
        <f t="shared" si="1522"/>
        <v>0</v>
      </c>
      <c r="CA670" s="67">
        <f t="shared" si="1439"/>
        <v>0</v>
      </c>
      <c r="CB670" s="67">
        <f t="shared" si="1440"/>
        <v>0</v>
      </c>
      <c r="CC670" s="53" cm="1">
        <f t="array" aca="1" ref="CC670" ca="1">BZ670*CELL("contents",$Q670)</f>
        <v>0</v>
      </c>
      <c r="CD670" s="53" cm="1">
        <f t="array" aca="1" ref="CD670" ca="1">CA670*CELL("contents",$Q670)</f>
        <v>0</v>
      </c>
      <c r="CE670" s="61"/>
      <c r="CF670" s="61"/>
      <c r="CG670" s="61"/>
      <c r="CH670" s="61"/>
      <c r="CI670" s="61"/>
      <c r="CJ670" s="61">
        <v>950</v>
      </c>
      <c r="CK670" s="61"/>
      <c r="CL670" s="61"/>
      <c r="CM670" s="61"/>
      <c r="CN670" s="61"/>
      <c r="CO670" s="61"/>
      <c r="CP670" s="61"/>
      <c r="CQ670" s="2">
        <f t="shared" si="1523"/>
        <v>0</v>
      </c>
      <c r="CR670" s="51">
        <f t="shared" si="1524"/>
        <v>0</v>
      </c>
      <c r="CS670" s="66">
        <f t="shared" si="1542"/>
        <v>0</v>
      </c>
      <c r="CT670" s="66">
        <f t="shared" si="1544"/>
        <v>0</v>
      </c>
      <c r="CU670" s="66">
        <f t="shared" si="1545"/>
        <v>0</v>
      </c>
      <c r="CV670" s="66">
        <f t="shared" si="1546"/>
        <v>0</v>
      </c>
      <c r="CW670" s="66">
        <f t="shared" si="1547"/>
        <v>0</v>
      </c>
      <c r="CX670" s="66">
        <f t="shared" si="1548"/>
        <v>950</v>
      </c>
      <c r="CY670" s="66">
        <f t="shared" si="1549"/>
        <v>0</v>
      </c>
      <c r="CZ670" s="66">
        <f t="shared" si="1550"/>
        <v>0</v>
      </c>
      <c r="DA670" s="66">
        <f t="shared" si="1551"/>
        <v>0</v>
      </c>
      <c r="DB670" s="66">
        <f t="shared" si="1552"/>
        <v>0</v>
      </c>
      <c r="DC670" s="66">
        <f t="shared" si="1553"/>
        <v>0</v>
      </c>
      <c r="DD670" s="66">
        <f t="shared" si="1554"/>
        <v>0</v>
      </c>
      <c r="DE670" s="67">
        <f t="shared" si="1525"/>
        <v>950</v>
      </c>
      <c r="DF670" s="67">
        <f t="shared" si="1441"/>
        <v>517.75</v>
      </c>
      <c r="DG670" s="67">
        <f t="shared" si="1442"/>
        <v>1467.75</v>
      </c>
      <c r="DH670" s="53" cm="1">
        <f t="array" aca="1" ref="DH670" ca="1">DE670*CELL("contents",$Q670)</f>
        <v>85.5</v>
      </c>
      <c r="DI670" s="53" cm="1">
        <f t="array" aca="1" ref="DI670" ca="1">DF670*CELL("contents",$Q670)</f>
        <v>46.597499999999997</v>
      </c>
      <c r="DJ670" s="61"/>
      <c r="DK670" s="61"/>
      <c r="DL670" s="61"/>
      <c r="DM670" s="61"/>
      <c r="DN670" s="61"/>
      <c r="DO670" s="61"/>
      <c r="DP670" s="61"/>
      <c r="DQ670" s="2"/>
      <c r="DR670" s="2"/>
      <c r="DS670" s="2"/>
      <c r="DT670" s="2"/>
      <c r="DU670" s="2"/>
      <c r="DV670" s="2">
        <f t="shared" si="1526"/>
        <v>0</v>
      </c>
      <c r="DW670" s="51">
        <f t="shared" si="1527"/>
        <v>0</v>
      </c>
      <c r="DX670" s="66">
        <f t="shared" si="1497"/>
        <v>0</v>
      </c>
      <c r="DY670" s="66">
        <f t="shared" si="1498"/>
        <v>0</v>
      </c>
      <c r="DZ670" s="66">
        <f t="shared" si="1499"/>
        <v>0</v>
      </c>
      <c r="EA670" s="66">
        <f t="shared" si="1500"/>
        <v>0</v>
      </c>
      <c r="EB670" s="66">
        <f t="shared" si="1501"/>
        <v>0</v>
      </c>
      <c r="EC670" s="66">
        <f t="shared" si="1502"/>
        <v>0</v>
      </c>
      <c r="ED670" s="66">
        <f t="shared" si="1503"/>
        <v>0</v>
      </c>
      <c r="EE670" s="66">
        <f t="shared" si="1504"/>
        <v>0</v>
      </c>
      <c r="EF670" s="66">
        <f t="shared" si="1505"/>
        <v>0</v>
      </c>
      <c r="EG670" s="66">
        <f t="shared" si="1506"/>
        <v>0</v>
      </c>
      <c r="EH670" s="66">
        <f t="shared" si="1507"/>
        <v>0</v>
      </c>
      <c r="EI670" s="66">
        <f t="shared" si="1508"/>
        <v>0</v>
      </c>
      <c r="EJ670" s="67">
        <f t="shared" si="1528"/>
        <v>0</v>
      </c>
      <c r="EK670" s="67">
        <f t="shared" si="1443"/>
        <v>0</v>
      </c>
      <c r="EL670" s="67">
        <f t="shared" si="1444"/>
        <v>0</v>
      </c>
      <c r="EM670" s="53" cm="1">
        <f t="array" aca="1" ref="EM670" ca="1">EJ670*CELL("contents",$Q670)</f>
        <v>0</v>
      </c>
      <c r="EN670" s="53" cm="1">
        <f t="array" aca="1" ref="EN670" ca="1">EK670*CELL("contents",$Q670)</f>
        <v>0</v>
      </c>
      <c r="EO670" s="68">
        <f t="shared" si="1529"/>
        <v>1467.75</v>
      </c>
      <c r="EP670" s="2">
        <v>1</v>
      </c>
      <c r="EQ670" s="2">
        <f t="shared" ref="EQ670:ET670" si="1567">EP670*1.0215</f>
        <v>1.0215000000000001</v>
      </c>
      <c r="ER670" s="2">
        <f t="shared" si="1567"/>
        <v>1.0434622500000001</v>
      </c>
      <c r="ES670" s="2">
        <f t="shared" si="1567"/>
        <v>1.0658966883750003</v>
      </c>
      <c r="ET670" s="2">
        <f t="shared" si="1567"/>
        <v>1.0888134671750629</v>
      </c>
      <c r="EU670" s="69">
        <f t="shared" si="1510"/>
        <v>0</v>
      </c>
      <c r="EV670" s="69">
        <f t="shared" si="1450"/>
        <v>0</v>
      </c>
      <c r="EW670" s="69">
        <f t="shared" si="1511"/>
        <v>0</v>
      </c>
      <c r="EX670" s="69">
        <f t="shared" si="1512"/>
        <v>0</v>
      </c>
      <c r="EY670" s="69">
        <f t="shared" si="1531"/>
        <v>0</v>
      </c>
      <c r="EZ670" s="69">
        <f t="shared" si="1531"/>
        <v>0</v>
      </c>
      <c r="FA670" s="69">
        <f t="shared" si="1531"/>
        <v>0</v>
      </c>
      <c r="FB670" s="69">
        <f t="shared" si="1531"/>
        <v>0</v>
      </c>
      <c r="FC670" t="s">
        <v>1467</v>
      </c>
    </row>
    <row r="671" spans="1:159" x14ac:dyDescent="0.25">
      <c r="A671" s="2">
        <v>1.6</v>
      </c>
      <c r="B671" s="2" t="s">
        <v>1467</v>
      </c>
      <c r="C671" s="61" t="s">
        <v>1143</v>
      </c>
      <c r="D671" s="62" t="s">
        <v>1468</v>
      </c>
      <c r="E671" s="63" t="s">
        <v>1475</v>
      </c>
      <c r="F671" s="2" t="s">
        <v>966</v>
      </c>
      <c r="G671" s="61" t="s">
        <v>257</v>
      </c>
      <c r="H671" s="64" t="s">
        <v>257</v>
      </c>
      <c r="I671" s="61"/>
      <c r="J671" s="65" t="s">
        <v>261</v>
      </c>
      <c r="K671" s="75"/>
      <c r="L671" s="80">
        <v>1</v>
      </c>
      <c r="M671" s="57">
        <v>0</v>
      </c>
      <c r="N671" s="85">
        <v>0.54500000000000004</v>
      </c>
      <c r="O671" s="64" t="s">
        <v>1012</v>
      </c>
      <c r="P671" s="2" t="s">
        <v>156</v>
      </c>
      <c r="Q671" s="200">
        <f>VLOOKUP(P671,Contingencies!$A$2:$D$7,4,FALSE)</f>
        <v>0.09</v>
      </c>
      <c r="R671" s="53">
        <f t="shared" si="1471"/>
        <v>250.29</v>
      </c>
      <c r="S671" s="67">
        <f t="shared" si="1513"/>
        <v>136.40805</v>
      </c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2">
        <f t="shared" si="1514"/>
        <v>0</v>
      </c>
      <c r="AH671" s="51">
        <f t="shared" si="1518"/>
        <v>0</v>
      </c>
      <c r="AI671" s="66">
        <f t="shared" si="1473"/>
        <v>0</v>
      </c>
      <c r="AJ671" s="66">
        <f t="shared" si="1474"/>
        <v>0</v>
      </c>
      <c r="AK671" s="66">
        <f t="shared" si="1475"/>
        <v>0</v>
      </c>
      <c r="AL671" s="66">
        <f t="shared" si="1476"/>
        <v>0</v>
      </c>
      <c r="AM671" s="66">
        <f t="shared" si="1477"/>
        <v>0</v>
      </c>
      <c r="AN671" s="66">
        <f t="shared" si="1478"/>
        <v>0</v>
      </c>
      <c r="AO671" s="66">
        <f t="shared" si="1479"/>
        <v>0</v>
      </c>
      <c r="AP671" s="66">
        <f t="shared" si="1480"/>
        <v>0</v>
      </c>
      <c r="AQ671" s="66">
        <f t="shared" si="1481"/>
        <v>0</v>
      </c>
      <c r="AR671" s="66">
        <f t="shared" si="1482"/>
        <v>0</v>
      </c>
      <c r="AS671" s="66">
        <f t="shared" si="1483"/>
        <v>0</v>
      </c>
      <c r="AT671" s="66">
        <f t="shared" si="1484"/>
        <v>0</v>
      </c>
      <c r="AU671" s="67">
        <f t="shared" si="1519"/>
        <v>0</v>
      </c>
      <c r="AV671" s="67">
        <f t="shared" si="1437"/>
        <v>0</v>
      </c>
      <c r="AW671" s="67">
        <f t="shared" si="1438"/>
        <v>0</v>
      </c>
      <c r="AX671" s="53" cm="1">
        <f t="array" aca="1" ref="AX671" ca="1">AU671*CELL("contents",$Q671)</f>
        <v>0</v>
      </c>
      <c r="AY671" s="53" cm="1">
        <f t="array" aca="1" ref="AY671" ca="1">AV671*CELL("contents",$Q671)</f>
        <v>0</v>
      </c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2">
        <f t="shared" si="1520"/>
        <v>0</v>
      </c>
      <c r="BM671" s="51">
        <f t="shared" si="1521"/>
        <v>0</v>
      </c>
      <c r="BN671" s="66">
        <f t="shared" si="1485"/>
        <v>0</v>
      </c>
      <c r="BO671" s="66">
        <f t="shared" si="1486"/>
        <v>0</v>
      </c>
      <c r="BP671" s="66">
        <f t="shared" si="1487"/>
        <v>0</v>
      </c>
      <c r="BQ671" s="66">
        <f t="shared" si="1488"/>
        <v>0</v>
      </c>
      <c r="BR671" s="66">
        <f t="shared" si="1489"/>
        <v>0</v>
      </c>
      <c r="BS671" s="66">
        <f t="shared" si="1490"/>
        <v>0</v>
      </c>
      <c r="BT671" s="66">
        <f t="shared" si="1491"/>
        <v>0</v>
      </c>
      <c r="BU671" s="66">
        <f t="shared" si="1492"/>
        <v>0</v>
      </c>
      <c r="BV671" s="66">
        <f t="shared" si="1493"/>
        <v>0</v>
      </c>
      <c r="BW671" s="66">
        <f t="shared" si="1494"/>
        <v>0</v>
      </c>
      <c r="BX671" s="66">
        <f t="shared" si="1495"/>
        <v>0</v>
      </c>
      <c r="BY671" s="66">
        <f t="shared" si="1496"/>
        <v>0</v>
      </c>
      <c r="BZ671" s="67">
        <f t="shared" si="1522"/>
        <v>0</v>
      </c>
      <c r="CA671" s="67">
        <f t="shared" si="1439"/>
        <v>0</v>
      </c>
      <c r="CB671" s="67">
        <f t="shared" si="1440"/>
        <v>0</v>
      </c>
      <c r="CC671" s="53" cm="1">
        <f t="array" aca="1" ref="CC671" ca="1">BZ671*CELL("contents",$Q671)</f>
        <v>0</v>
      </c>
      <c r="CD671" s="53" cm="1">
        <f t="array" aca="1" ref="CD671" ca="1">CA671*CELL("contents",$Q671)</f>
        <v>0</v>
      </c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>
        <v>1800</v>
      </c>
      <c r="CQ671" s="2">
        <f t="shared" si="1523"/>
        <v>0</v>
      </c>
      <c r="CR671" s="51">
        <f t="shared" si="1524"/>
        <v>0</v>
      </c>
      <c r="CS671" s="66">
        <f t="shared" si="1542"/>
        <v>0</v>
      </c>
      <c r="CT671" s="66">
        <f t="shared" si="1544"/>
        <v>0</v>
      </c>
      <c r="CU671" s="66">
        <f t="shared" si="1545"/>
        <v>0</v>
      </c>
      <c r="CV671" s="66">
        <f t="shared" si="1546"/>
        <v>0</v>
      </c>
      <c r="CW671" s="66">
        <f t="shared" si="1547"/>
        <v>0</v>
      </c>
      <c r="CX671" s="66">
        <f t="shared" si="1548"/>
        <v>0</v>
      </c>
      <c r="CY671" s="66">
        <f t="shared" si="1549"/>
        <v>0</v>
      </c>
      <c r="CZ671" s="66">
        <f t="shared" si="1550"/>
        <v>0</v>
      </c>
      <c r="DA671" s="66">
        <f t="shared" si="1551"/>
        <v>0</v>
      </c>
      <c r="DB671" s="66">
        <f t="shared" si="1552"/>
        <v>0</v>
      </c>
      <c r="DC671" s="66">
        <f t="shared" si="1553"/>
        <v>0</v>
      </c>
      <c r="DD671" s="66">
        <f t="shared" si="1554"/>
        <v>1800</v>
      </c>
      <c r="DE671" s="67">
        <f t="shared" si="1525"/>
        <v>1800</v>
      </c>
      <c r="DF671" s="67">
        <f t="shared" si="1441"/>
        <v>981.00000000000011</v>
      </c>
      <c r="DG671" s="67">
        <f t="shared" si="1442"/>
        <v>2781</v>
      </c>
      <c r="DH671" s="53" cm="1">
        <f t="array" aca="1" ref="DH671" ca="1">DE671*CELL("contents",$Q671)</f>
        <v>162</v>
      </c>
      <c r="DI671" s="53" cm="1">
        <f t="array" aca="1" ref="DI671" ca="1">DF671*CELL("contents",$Q671)</f>
        <v>88.29</v>
      </c>
      <c r="DJ671" s="61"/>
      <c r="DK671" s="61"/>
      <c r="DL671" s="61"/>
      <c r="DM671" s="61"/>
      <c r="DN671" s="61"/>
      <c r="DO671" s="61"/>
      <c r="DP671" s="61"/>
      <c r="DQ671" s="2"/>
      <c r="DR671" s="2"/>
      <c r="DS671" s="2"/>
      <c r="DT671" s="2"/>
      <c r="DU671" s="2"/>
      <c r="DV671" s="2">
        <f t="shared" si="1526"/>
        <v>0</v>
      </c>
      <c r="DW671" s="51">
        <f t="shared" si="1527"/>
        <v>0</v>
      </c>
      <c r="DX671" s="66">
        <f t="shared" si="1497"/>
        <v>0</v>
      </c>
      <c r="DY671" s="66">
        <f t="shared" si="1498"/>
        <v>0</v>
      </c>
      <c r="DZ671" s="66">
        <f t="shared" si="1499"/>
        <v>0</v>
      </c>
      <c r="EA671" s="66">
        <f t="shared" si="1500"/>
        <v>0</v>
      </c>
      <c r="EB671" s="66">
        <f t="shared" si="1501"/>
        <v>0</v>
      </c>
      <c r="EC671" s="66">
        <f t="shared" si="1502"/>
        <v>0</v>
      </c>
      <c r="ED671" s="66">
        <f t="shared" si="1503"/>
        <v>0</v>
      </c>
      <c r="EE671" s="66">
        <f t="shared" si="1504"/>
        <v>0</v>
      </c>
      <c r="EF671" s="66">
        <f t="shared" si="1505"/>
        <v>0</v>
      </c>
      <c r="EG671" s="66">
        <f t="shared" si="1506"/>
        <v>0</v>
      </c>
      <c r="EH671" s="66">
        <f t="shared" si="1507"/>
        <v>0</v>
      </c>
      <c r="EI671" s="66">
        <f t="shared" si="1508"/>
        <v>0</v>
      </c>
      <c r="EJ671" s="67">
        <f t="shared" si="1528"/>
        <v>0</v>
      </c>
      <c r="EK671" s="67">
        <f t="shared" si="1443"/>
        <v>0</v>
      </c>
      <c r="EL671" s="67">
        <f t="shared" si="1444"/>
        <v>0</v>
      </c>
      <c r="EM671" s="53" cm="1">
        <f t="array" aca="1" ref="EM671" ca="1">EJ671*CELL("contents",$Q671)</f>
        <v>0</v>
      </c>
      <c r="EN671" s="53" cm="1">
        <f t="array" aca="1" ref="EN671" ca="1">EK671*CELL("contents",$Q671)</f>
        <v>0</v>
      </c>
      <c r="EO671" s="68">
        <f t="shared" si="1529"/>
        <v>2781</v>
      </c>
      <c r="EP671" s="2">
        <v>1</v>
      </c>
      <c r="EQ671" s="2">
        <f t="shared" ref="EQ671:ET671" si="1568">EP671*1.0215</f>
        <v>1.0215000000000001</v>
      </c>
      <c r="ER671" s="2">
        <f t="shared" si="1568"/>
        <v>1.0434622500000001</v>
      </c>
      <c r="ES671" s="2">
        <f t="shared" si="1568"/>
        <v>1.0658966883750003</v>
      </c>
      <c r="ET671" s="2">
        <f t="shared" si="1568"/>
        <v>1.0888134671750629</v>
      </c>
      <c r="EU671" s="69">
        <f t="shared" si="1510"/>
        <v>0</v>
      </c>
      <c r="EV671" s="69">
        <f t="shared" si="1450"/>
        <v>0</v>
      </c>
      <c r="EW671" s="69">
        <f t="shared" si="1511"/>
        <v>0</v>
      </c>
      <c r="EX671" s="69">
        <f t="shared" si="1512"/>
        <v>0</v>
      </c>
      <c r="EY671" s="69">
        <f t="shared" si="1531"/>
        <v>0</v>
      </c>
      <c r="EZ671" s="69">
        <f t="shared" si="1531"/>
        <v>0</v>
      </c>
      <c r="FA671" s="69">
        <f t="shared" si="1531"/>
        <v>0</v>
      </c>
      <c r="FB671" s="69">
        <f t="shared" si="1531"/>
        <v>0</v>
      </c>
      <c r="FC671" t="s">
        <v>1467</v>
      </c>
    </row>
    <row r="672" spans="1:159" x14ac:dyDescent="0.25">
      <c r="A672" s="2">
        <v>1.6</v>
      </c>
      <c r="B672" s="2" t="s">
        <v>1476</v>
      </c>
      <c r="C672" s="61" t="s">
        <v>147</v>
      </c>
      <c r="D672" s="62" t="s">
        <v>1477</v>
      </c>
      <c r="E672" s="63" t="s">
        <v>1478</v>
      </c>
      <c r="F672" s="2" t="s">
        <v>1479</v>
      </c>
      <c r="G672" s="61" t="s">
        <v>151</v>
      </c>
      <c r="H672" s="64" t="s">
        <v>151</v>
      </c>
      <c r="I672" s="61" t="s">
        <v>213</v>
      </c>
      <c r="J672" s="65" t="s">
        <v>261</v>
      </c>
      <c r="K672" s="75">
        <v>54</v>
      </c>
      <c r="L672" s="79">
        <v>52</v>
      </c>
      <c r="M672" s="57">
        <v>0.35</v>
      </c>
      <c r="N672" s="85">
        <v>0.53</v>
      </c>
      <c r="O672" s="64" t="s">
        <v>155</v>
      </c>
      <c r="P672" s="2" t="s">
        <v>156</v>
      </c>
      <c r="Q672" s="200">
        <f>VLOOKUP(P672,Contingencies!$A$2:$D$7,4,FALSE)</f>
        <v>0.09</v>
      </c>
      <c r="R672" s="53">
        <f t="shared" si="1471"/>
        <v>3541.7788466718389</v>
      </c>
      <c r="S672" s="67">
        <f t="shared" si="1513"/>
        <v>1877.1427887360746</v>
      </c>
      <c r="T672" s="61"/>
      <c r="U672" s="61">
        <v>8</v>
      </c>
      <c r="V672" s="61">
        <v>8</v>
      </c>
      <c r="W672" s="61">
        <v>8</v>
      </c>
      <c r="X672" s="61">
        <v>8</v>
      </c>
      <c r="Y672" s="61">
        <v>8</v>
      </c>
      <c r="Z672" s="61">
        <v>8</v>
      </c>
      <c r="AA672" s="61">
        <v>8</v>
      </c>
      <c r="AB672" s="61">
        <v>8</v>
      </c>
      <c r="AC672" s="61">
        <v>8</v>
      </c>
      <c r="AD672" s="61">
        <v>8</v>
      </c>
      <c r="AE672" s="61">
        <v>8</v>
      </c>
      <c r="AF672" s="61">
        <v>8</v>
      </c>
      <c r="AG672" s="2">
        <f t="shared" si="1514"/>
        <v>96</v>
      </c>
      <c r="AH672" s="51">
        <f t="shared" si="1518"/>
        <v>0.64</v>
      </c>
      <c r="AI672" s="66">
        <f t="shared" si="1473"/>
        <v>595.73880000000008</v>
      </c>
      <c r="AJ672" s="66">
        <f t="shared" si="1474"/>
        <v>595.73880000000008</v>
      </c>
      <c r="AK672" s="66">
        <f t="shared" si="1475"/>
        <v>595.73880000000008</v>
      </c>
      <c r="AL672" s="66">
        <f t="shared" si="1476"/>
        <v>595.73880000000008</v>
      </c>
      <c r="AM672" s="66">
        <f t="shared" si="1477"/>
        <v>595.73880000000008</v>
      </c>
      <c r="AN672" s="66">
        <f t="shared" si="1478"/>
        <v>595.73880000000008</v>
      </c>
      <c r="AO672" s="66">
        <f t="shared" si="1479"/>
        <v>595.73880000000008</v>
      </c>
      <c r="AP672" s="66">
        <f t="shared" si="1480"/>
        <v>595.73880000000008</v>
      </c>
      <c r="AQ672" s="66">
        <f t="shared" si="1481"/>
        <v>595.73880000000008</v>
      </c>
      <c r="AR672" s="66">
        <f t="shared" si="1482"/>
        <v>595.73880000000008</v>
      </c>
      <c r="AS672" s="66">
        <f t="shared" si="1483"/>
        <v>595.73880000000008</v>
      </c>
      <c r="AT672" s="66">
        <f t="shared" si="1484"/>
        <v>595.73880000000008</v>
      </c>
      <c r="AU672" s="67">
        <f t="shared" si="1519"/>
        <v>7148.865600000001</v>
      </c>
      <c r="AV672" s="67">
        <f t="shared" si="1437"/>
        <v>3788.8987680000009</v>
      </c>
      <c r="AW672" s="67">
        <f t="shared" si="1438"/>
        <v>10937.764368000002</v>
      </c>
      <c r="AX672" s="53" cm="1">
        <f t="array" aca="1" ref="AX672" ca="1">AU672*CELL("contents",$Q672)</f>
        <v>643.39790400000004</v>
      </c>
      <c r="AY672" s="53" cm="1">
        <f t="array" aca="1" ref="AY672" ca="1">AV672*CELL("contents",$Q672)</f>
        <v>341.00088912000007</v>
      </c>
      <c r="AZ672" s="61">
        <v>8</v>
      </c>
      <c r="BA672" s="61">
        <v>8</v>
      </c>
      <c r="BB672" s="61">
        <v>8</v>
      </c>
      <c r="BC672" s="61">
        <v>8</v>
      </c>
      <c r="BD672" s="61">
        <v>8</v>
      </c>
      <c r="BE672" s="61">
        <v>8</v>
      </c>
      <c r="BF672" s="61">
        <v>8</v>
      </c>
      <c r="BG672" s="61">
        <v>8</v>
      </c>
      <c r="BH672" s="61">
        <v>8</v>
      </c>
      <c r="BI672" s="61">
        <v>8</v>
      </c>
      <c r="BJ672" s="61">
        <v>8</v>
      </c>
      <c r="BK672" s="61">
        <v>8</v>
      </c>
      <c r="BL672" s="2">
        <f t="shared" si="1520"/>
        <v>96</v>
      </c>
      <c r="BM672" s="51">
        <f t="shared" si="1521"/>
        <v>0.64</v>
      </c>
      <c r="BN672" s="66">
        <f t="shared" si="1485"/>
        <v>608.54718420000017</v>
      </c>
      <c r="BO672" s="66">
        <f t="shared" si="1486"/>
        <v>608.54718420000017</v>
      </c>
      <c r="BP672" s="66">
        <f t="shared" si="1487"/>
        <v>608.54718420000017</v>
      </c>
      <c r="BQ672" s="66">
        <f t="shared" si="1488"/>
        <v>608.54718420000017</v>
      </c>
      <c r="BR672" s="66">
        <f t="shared" si="1489"/>
        <v>608.54718420000017</v>
      </c>
      <c r="BS672" s="66">
        <f t="shared" si="1490"/>
        <v>608.54718420000017</v>
      </c>
      <c r="BT672" s="66">
        <f t="shared" si="1491"/>
        <v>608.54718420000017</v>
      </c>
      <c r="BU672" s="66">
        <f t="shared" si="1492"/>
        <v>608.54718420000017</v>
      </c>
      <c r="BV672" s="66">
        <f t="shared" si="1493"/>
        <v>608.54718420000017</v>
      </c>
      <c r="BW672" s="66">
        <f t="shared" si="1494"/>
        <v>608.54718420000017</v>
      </c>
      <c r="BX672" s="66">
        <f t="shared" si="1495"/>
        <v>608.54718420000017</v>
      </c>
      <c r="BY672" s="66">
        <f t="shared" si="1496"/>
        <v>608.54718420000017</v>
      </c>
      <c r="BZ672" s="67">
        <f t="shared" si="1522"/>
        <v>7302.5662104000039</v>
      </c>
      <c r="CA672" s="67">
        <f t="shared" si="1439"/>
        <v>3870.3600915120023</v>
      </c>
      <c r="CB672" s="67">
        <f t="shared" si="1440"/>
        <v>11172.926301912006</v>
      </c>
      <c r="CC672" s="53" cm="1">
        <f t="array" aca="1" ref="CC672" ca="1">BZ672*CELL("contents",$Q672)</f>
        <v>657.23095893600032</v>
      </c>
      <c r="CD672" s="53" cm="1">
        <f t="array" aca="1" ref="CD672" ca="1">CA672*CELL("contents",$Q672)</f>
        <v>348.3324082360802</v>
      </c>
      <c r="CE672" s="61">
        <v>8</v>
      </c>
      <c r="CF672" s="61">
        <v>8</v>
      </c>
      <c r="CG672" s="61">
        <v>8</v>
      </c>
      <c r="CH672" s="61">
        <v>8</v>
      </c>
      <c r="CI672" s="61">
        <v>8</v>
      </c>
      <c r="CJ672" s="61">
        <v>8</v>
      </c>
      <c r="CK672" s="61">
        <v>8</v>
      </c>
      <c r="CL672" s="61">
        <v>8</v>
      </c>
      <c r="CM672" s="61">
        <v>8</v>
      </c>
      <c r="CN672" s="61">
        <v>8</v>
      </c>
      <c r="CO672" s="61">
        <v>8</v>
      </c>
      <c r="CP672" s="61">
        <v>8</v>
      </c>
      <c r="CQ672" s="2">
        <f t="shared" si="1523"/>
        <v>96</v>
      </c>
      <c r="CR672" s="51">
        <f t="shared" si="1524"/>
        <v>0.64</v>
      </c>
      <c r="CS672" s="66">
        <f t="shared" si="1542"/>
        <v>621.63094866030019</v>
      </c>
      <c r="CT672" s="66">
        <f t="shared" si="1544"/>
        <v>621.63094866030019</v>
      </c>
      <c r="CU672" s="66">
        <f t="shared" si="1545"/>
        <v>621.63094866030019</v>
      </c>
      <c r="CV672" s="66">
        <f t="shared" si="1546"/>
        <v>621.63094866030019</v>
      </c>
      <c r="CW672" s="66">
        <f t="shared" si="1547"/>
        <v>621.63094866030019</v>
      </c>
      <c r="CX672" s="66">
        <f t="shared" si="1548"/>
        <v>621.63094866030019</v>
      </c>
      <c r="CY672" s="66">
        <f t="shared" si="1549"/>
        <v>621.63094866030019</v>
      </c>
      <c r="CZ672" s="66">
        <f t="shared" si="1550"/>
        <v>621.63094866030019</v>
      </c>
      <c r="DA672" s="66">
        <f t="shared" si="1551"/>
        <v>621.63094866030019</v>
      </c>
      <c r="DB672" s="66">
        <f t="shared" si="1552"/>
        <v>621.63094866030019</v>
      </c>
      <c r="DC672" s="66">
        <f t="shared" si="1553"/>
        <v>621.63094866030019</v>
      </c>
      <c r="DD672" s="66">
        <f t="shared" si="1554"/>
        <v>621.63094866030019</v>
      </c>
      <c r="DE672" s="67">
        <f t="shared" si="1525"/>
        <v>7459.5713839236041</v>
      </c>
      <c r="DF672" s="67">
        <f t="shared" si="1441"/>
        <v>3953.5728334795103</v>
      </c>
      <c r="DG672" s="67">
        <f t="shared" si="1442"/>
        <v>11413.144217403114</v>
      </c>
      <c r="DH672" s="53" cm="1">
        <f t="array" aca="1" ref="DH672" ca="1">DE672*CELL("contents",$Q672)</f>
        <v>671.36142455312438</v>
      </c>
      <c r="DI672" s="53" cm="1">
        <f t="array" aca="1" ref="DI672" ca="1">DF672*CELL("contents",$Q672)</f>
        <v>355.82155501315594</v>
      </c>
      <c r="DJ672" s="61">
        <v>8</v>
      </c>
      <c r="DK672" s="61">
        <v>8</v>
      </c>
      <c r="DL672" s="61">
        <v>8</v>
      </c>
      <c r="DM672" s="61">
        <v>8</v>
      </c>
      <c r="DN672" s="61">
        <v>8</v>
      </c>
      <c r="DO672" s="61">
        <v>8</v>
      </c>
      <c r="DP672" s="61"/>
      <c r="DQ672" s="2"/>
      <c r="DR672" s="2"/>
      <c r="DS672" s="2"/>
      <c r="DT672" s="2"/>
      <c r="DU672" s="2"/>
      <c r="DV672" s="2">
        <f t="shared" si="1526"/>
        <v>48</v>
      </c>
      <c r="DW672" s="51">
        <f t="shared" si="1527"/>
        <v>0.32</v>
      </c>
      <c r="DX672" s="66">
        <f t="shared" si="1497"/>
        <v>634.99601405649673</v>
      </c>
      <c r="DY672" s="66">
        <f t="shared" si="1498"/>
        <v>634.99601405649673</v>
      </c>
      <c r="DZ672" s="66">
        <f t="shared" si="1499"/>
        <v>634.99601405649673</v>
      </c>
      <c r="EA672" s="66">
        <f t="shared" si="1500"/>
        <v>634.99601405649673</v>
      </c>
      <c r="EB672" s="66">
        <f t="shared" si="1501"/>
        <v>634.99601405649673</v>
      </c>
      <c r="EC672" s="66">
        <f t="shared" si="1502"/>
        <v>634.99601405649673</v>
      </c>
      <c r="ED672" s="66">
        <f t="shared" si="1503"/>
        <v>0</v>
      </c>
      <c r="EE672" s="66">
        <f t="shared" si="1504"/>
        <v>0</v>
      </c>
      <c r="EF672" s="66">
        <f t="shared" si="1505"/>
        <v>0</v>
      </c>
      <c r="EG672" s="66">
        <f t="shared" si="1506"/>
        <v>0</v>
      </c>
      <c r="EH672" s="66">
        <f t="shared" si="1507"/>
        <v>0</v>
      </c>
      <c r="EI672" s="66">
        <f t="shared" si="1508"/>
        <v>0</v>
      </c>
      <c r="EJ672" s="67">
        <f t="shared" si="1528"/>
        <v>3809.9760843389804</v>
      </c>
      <c r="EK672" s="67">
        <f t="shared" si="1443"/>
        <v>2019.2873246996596</v>
      </c>
      <c r="EL672" s="67">
        <f t="shared" si="1444"/>
        <v>5829.26340903864</v>
      </c>
      <c r="EM672" s="53" cm="1">
        <f t="array" aca="1" ref="EM672" ca="1">EJ672*CELL("contents",$Q672)</f>
        <v>342.89784759050821</v>
      </c>
      <c r="EN672" s="53" cm="1">
        <f t="array" aca="1" ref="EN672" ca="1">EK672*CELL("contents",$Q672)</f>
        <v>181.73585922296937</v>
      </c>
      <c r="EO672" s="68">
        <f t="shared" si="1529"/>
        <v>39353.098296353768</v>
      </c>
      <c r="EP672" s="2">
        <v>1</v>
      </c>
      <c r="EQ672" s="2">
        <f t="shared" ref="EQ672:ET672" si="1569">EP672*1.0215</f>
        <v>1.0215000000000001</v>
      </c>
      <c r="ER672" s="2">
        <f t="shared" si="1569"/>
        <v>1.0434622500000001</v>
      </c>
      <c r="ES672" s="2">
        <f t="shared" si="1569"/>
        <v>1.0658966883750003</v>
      </c>
      <c r="ET672" s="2">
        <f t="shared" si="1569"/>
        <v>1.0888134671750629</v>
      </c>
      <c r="EU672" s="69">
        <f t="shared" si="1510"/>
        <v>5295.4560000000001</v>
      </c>
      <c r="EV672" s="69">
        <f t="shared" si="1450"/>
        <v>5409.308304000001</v>
      </c>
      <c r="EW672" s="69">
        <f t="shared" si="1511"/>
        <v>5525.6084325360016</v>
      </c>
      <c r="EX672" s="69">
        <f t="shared" si="1512"/>
        <v>2822.204506917763</v>
      </c>
      <c r="EY672" s="69">
        <f t="shared" si="1531"/>
        <v>1853.4096</v>
      </c>
      <c r="EZ672" s="69">
        <f t="shared" si="1531"/>
        <v>1893.2579064000001</v>
      </c>
      <c r="FA672" s="69">
        <f t="shared" si="1531"/>
        <v>1933.9629513876005</v>
      </c>
      <c r="FB672" s="69">
        <f t="shared" si="1531"/>
        <v>987.77157742121699</v>
      </c>
      <c r="FC672" t="s">
        <v>1552</v>
      </c>
    </row>
    <row r="673" spans="1:159" x14ac:dyDescent="0.25">
      <c r="A673" s="2">
        <v>1.6</v>
      </c>
      <c r="B673" s="2" t="s">
        <v>1476</v>
      </c>
      <c r="C673" s="61" t="s">
        <v>147</v>
      </c>
      <c r="D673" s="62" t="s">
        <v>1477</v>
      </c>
      <c r="E673" s="63" t="s">
        <v>1473</v>
      </c>
      <c r="F673" s="2" t="s">
        <v>260</v>
      </c>
      <c r="G673" s="61" t="s">
        <v>257</v>
      </c>
      <c r="H673" s="64" t="s">
        <v>257</v>
      </c>
      <c r="I673" s="61"/>
      <c r="J673" s="65" t="s">
        <v>261</v>
      </c>
      <c r="K673" s="75"/>
      <c r="L673" s="80">
        <v>1</v>
      </c>
      <c r="M673" s="57">
        <v>0</v>
      </c>
      <c r="N673" s="85">
        <v>0.53</v>
      </c>
      <c r="O673" s="64" t="s">
        <v>155</v>
      </c>
      <c r="P673" s="2" t="s">
        <v>156</v>
      </c>
      <c r="Q673" s="200">
        <f>VLOOKUP(P673,Contingencies!$A$2:$D$7,4,FALSE)</f>
        <v>0.09</v>
      </c>
      <c r="R673" s="53">
        <f t="shared" si="1471"/>
        <v>743.57999999999993</v>
      </c>
      <c r="S673" s="67">
        <f t="shared" si="1513"/>
        <v>394.09739999999999</v>
      </c>
      <c r="T673" s="61"/>
      <c r="U673" s="61"/>
      <c r="V673" s="61"/>
      <c r="W673" s="61"/>
      <c r="X673" s="61"/>
      <c r="Y673" s="61"/>
      <c r="Z673" s="61"/>
      <c r="AA673" s="61">
        <v>1800</v>
      </c>
      <c r="AB673" s="61"/>
      <c r="AC673" s="61"/>
      <c r="AD673" s="61"/>
      <c r="AE673" s="61"/>
      <c r="AF673" s="61"/>
      <c r="AG673" s="2">
        <f t="shared" si="1514"/>
        <v>0</v>
      </c>
      <c r="AH673" s="51">
        <f t="shared" si="1518"/>
        <v>0</v>
      </c>
      <c r="AI673" s="66">
        <f t="shared" si="1473"/>
        <v>0</v>
      </c>
      <c r="AJ673" s="66">
        <f t="shared" si="1474"/>
        <v>0</v>
      </c>
      <c r="AK673" s="66">
        <f t="shared" si="1475"/>
        <v>0</v>
      </c>
      <c r="AL673" s="66">
        <f t="shared" si="1476"/>
        <v>0</v>
      </c>
      <c r="AM673" s="66">
        <f t="shared" si="1477"/>
        <v>0</v>
      </c>
      <c r="AN673" s="66">
        <f t="shared" si="1478"/>
        <v>0</v>
      </c>
      <c r="AO673" s="66">
        <f t="shared" si="1479"/>
        <v>1800</v>
      </c>
      <c r="AP673" s="66">
        <f t="shared" si="1480"/>
        <v>0</v>
      </c>
      <c r="AQ673" s="66">
        <f t="shared" si="1481"/>
        <v>0</v>
      </c>
      <c r="AR673" s="66">
        <f t="shared" si="1482"/>
        <v>0</v>
      </c>
      <c r="AS673" s="66">
        <f t="shared" si="1483"/>
        <v>0</v>
      </c>
      <c r="AT673" s="66">
        <f t="shared" si="1484"/>
        <v>0</v>
      </c>
      <c r="AU673" s="67">
        <f t="shared" si="1519"/>
        <v>1800</v>
      </c>
      <c r="AV673" s="67">
        <f t="shared" si="1437"/>
        <v>954</v>
      </c>
      <c r="AW673" s="67">
        <f t="shared" si="1438"/>
        <v>2754</v>
      </c>
      <c r="AX673" s="53" cm="1">
        <f t="array" aca="1" ref="AX673" ca="1">AU673*CELL("contents",$Q673)</f>
        <v>162</v>
      </c>
      <c r="AY673" s="53" cm="1">
        <f t="array" aca="1" ref="AY673" ca="1">AV673*CELL("contents",$Q673)</f>
        <v>85.86</v>
      </c>
      <c r="AZ673" s="61"/>
      <c r="BA673" s="61"/>
      <c r="BB673" s="61"/>
      <c r="BC673" s="61"/>
      <c r="BD673" s="61"/>
      <c r="BE673" s="61"/>
      <c r="BF673" s="61">
        <v>1800</v>
      </c>
      <c r="BG673" s="61"/>
      <c r="BH673" s="61"/>
      <c r="BI673" s="61"/>
      <c r="BJ673" s="61"/>
      <c r="BK673" s="61"/>
      <c r="BL673" s="2">
        <f t="shared" si="1520"/>
        <v>0</v>
      </c>
      <c r="BM673" s="51">
        <f t="shared" si="1521"/>
        <v>0</v>
      </c>
      <c r="BN673" s="66">
        <f t="shared" si="1485"/>
        <v>0</v>
      </c>
      <c r="BO673" s="66">
        <f t="shared" si="1486"/>
        <v>0</v>
      </c>
      <c r="BP673" s="66">
        <f t="shared" si="1487"/>
        <v>0</v>
      </c>
      <c r="BQ673" s="66">
        <f t="shared" si="1488"/>
        <v>0</v>
      </c>
      <c r="BR673" s="66">
        <f t="shared" si="1489"/>
        <v>0</v>
      </c>
      <c r="BS673" s="66">
        <f t="shared" si="1490"/>
        <v>0</v>
      </c>
      <c r="BT673" s="66">
        <f t="shared" si="1491"/>
        <v>1800</v>
      </c>
      <c r="BU673" s="66">
        <f t="shared" si="1492"/>
        <v>0</v>
      </c>
      <c r="BV673" s="66">
        <f t="shared" si="1493"/>
        <v>0</v>
      </c>
      <c r="BW673" s="66">
        <f t="shared" si="1494"/>
        <v>0</v>
      </c>
      <c r="BX673" s="66">
        <f t="shared" si="1495"/>
        <v>0</v>
      </c>
      <c r="BY673" s="66">
        <f t="shared" si="1496"/>
        <v>0</v>
      </c>
      <c r="BZ673" s="67">
        <f t="shared" si="1522"/>
        <v>1800</v>
      </c>
      <c r="CA673" s="67">
        <f t="shared" si="1439"/>
        <v>954</v>
      </c>
      <c r="CB673" s="67">
        <f t="shared" si="1440"/>
        <v>2754</v>
      </c>
      <c r="CC673" s="53" cm="1">
        <f t="array" aca="1" ref="CC673" ca="1">BZ673*CELL("contents",$Q673)</f>
        <v>162</v>
      </c>
      <c r="CD673" s="53" cm="1">
        <f t="array" aca="1" ref="CD673" ca="1">CA673*CELL("contents",$Q673)</f>
        <v>85.86</v>
      </c>
      <c r="CE673" s="61"/>
      <c r="CF673" s="61"/>
      <c r="CG673" s="61"/>
      <c r="CH673" s="61"/>
      <c r="CI673" s="61"/>
      <c r="CJ673" s="61"/>
      <c r="CK673" s="61">
        <v>1800</v>
      </c>
      <c r="CL673" s="61"/>
      <c r="CM673" s="61"/>
      <c r="CN673" s="61"/>
      <c r="CO673" s="61"/>
      <c r="CP673" s="61"/>
      <c r="CQ673" s="2">
        <f t="shared" si="1523"/>
        <v>0</v>
      </c>
      <c r="CR673" s="51">
        <f t="shared" si="1524"/>
        <v>0</v>
      </c>
      <c r="CS673" s="66">
        <f t="shared" si="1542"/>
        <v>0</v>
      </c>
      <c r="CT673" s="66">
        <f t="shared" si="1544"/>
        <v>0</v>
      </c>
      <c r="CU673" s="66">
        <f t="shared" si="1545"/>
        <v>0</v>
      </c>
      <c r="CV673" s="66">
        <f t="shared" si="1546"/>
        <v>0</v>
      </c>
      <c r="CW673" s="66">
        <f t="shared" si="1547"/>
        <v>0</v>
      </c>
      <c r="CX673" s="66">
        <f t="shared" si="1548"/>
        <v>0</v>
      </c>
      <c r="CY673" s="66">
        <f t="shared" si="1549"/>
        <v>1800</v>
      </c>
      <c r="CZ673" s="66">
        <f t="shared" si="1550"/>
        <v>0</v>
      </c>
      <c r="DA673" s="66">
        <f t="shared" si="1551"/>
        <v>0</v>
      </c>
      <c r="DB673" s="66">
        <f t="shared" si="1552"/>
        <v>0</v>
      </c>
      <c r="DC673" s="66">
        <f t="shared" si="1553"/>
        <v>0</v>
      </c>
      <c r="DD673" s="66">
        <f t="shared" si="1554"/>
        <v>0</v>
      </c>
      <c r="DE673" s="67">
        <f t="shared" si="1525"/>
        <v>1800</v>
      </c>
      <c r="DF673" s="67">
        <f t="shared" si="1441"/>
        <v>954</v>
      </c>
      <c r="DG673" s="67">
        <f t="shared" si="1442"/>
        <v>2754</v>
      </c>
      <c r="DH673" s="53" cm="1">
        <f t="array" aca="1" ref="DH673" ca="1">DE673*CELL("contents",$Q673)</f>
        <v>162</v>
      </c>
      <c r="DI673" s="53" cm="1">
        <f t="array" aca="1" ref="DI673" ca="1">DF673*CELL("contents",$Q673)</f>
        <v>85.86</v>
      </c>
      <c r="DJ673" s="61"/>
      <c r="DK673" s="61"/>
      <c r="DL673" s="61"/>
      <c r="DM673" s="61"/>
      <c r="DN673" s="61"/>
      <c r="DO673" s="61"/>
      <c r="DP673" s="61"/>
      <c r="DQ673" s="2"/>
      <c r="DR673" s="2"/>
      <c r="DS673" s="2"/>
      <c r="DT673" s="2"/>
      <c r="DU673" s="2"/>
      <c r="DV673" s="2">
        <f t="shared" si="1526"/>
        <v>0</v>
      </c>
      <c r="DW673" s="51">
        <f t="shared" si="1527"/>
        <v>0</v>
      </c>
      <c r="DX673" s="66">
        <f t="shared" si="1497"/>
        <v>0</v>
      </c>
      <c r="DY673" s="66">
        <f t="shared" si="1498"/>
        <v>0</v>
      </c>
      <c r="DZ673" s="66">
        <f t="shared" si="1499"/>
        <v>0</v>
      </c>
      <c r="EA673" s="66">
        <f t="shared" si="1500"/>
        <v>0</v>
      </c>
      <c r="EB673" s="66">
        <f t="shared" si="1501"/>
        <v>0</v>
      </c>
      <c r="EC673" s="66">
        <f t="shared" si="1502"/>
        <v>0</v>
      </c>
      <c r="ED673" s="66">
        <f t="shared" si="1503"/>
        <v>0</v>
      </c>
      <c r="EE673" s="66">
        <f t="shared" si="1504"/>
        <v>0</v>
      </c>
      <c r="EF673" s="66">
        <f t="shared" si="1505"/>
        <v>0</v>
      </c>
      <c r="EG673" s="66">
        <f t="shared" si="1506"/>
        <v>0</v>
      </c>
      <c r="EH673" s="66">
        <f t="shared" si="1507"/>
        <v>0</v>
      </c>
      <c r="EI673" s="66">
        <f t="shared" si="1508"/>
        <v>0</v>
      </c>
      <c r="EJ673" s="67">
        <f t="shared" si="1528"/>
        <v>0</v>
      </c>
      <c r="EK673" s="67">
        <f t="shared" si="1443"/>
        <v>0</v>
      </c>
      <c r="EL673" s="67">
        <f t="shared" si="1444"/>
        <v>0</v>
      </c>
      <c r="EM673" s="53" cm="1">
        <f t="array" aca="1" ref="EM673" ca="1">EJ673*CELL("contents",$Q673)</f>
        <v>0</v>
      </c>
      <c r="EN673" s="53" cm="1">
        <f t="array" aca="1" ref="EN673" ca="1">EK673*CELL("contents",$Q673)</f>
        <v>0</v>
      </c>
      <c r="EO673" s="68">
        <f t="shared" si="1529"/>
        <v>8262</v>
      </c>
      <c r="EP673" s="2">
        <v>1</v>
      </c>
      <c r="EQ673" s="2">
        <f t="shared" ref="EQ673:ET673" si="1570">EP673*1.0215</f>
        <v>1.0215000000000001</v>
      </c>
      <c r="ER673" s="2">
        <f t="shared" si="1570"/>
        <v>1.0434622500000001</v>
      </c>
      <c r="ES673" s="2">
        <f t="shared" si="1570"/>
        <v>1.0658966883750003</v>
      </c>
      <c r="ET673" s="2">
        <f t="shared" si="1570"/>
        <v>1.0888134671750629</v>
      </c>
      <c r="EU673" s="69">
        <f t="shared" si="1510"/>
        <v>0</v>
      </c>
      <c r="EV673" s="69">
        <f t="shared" si="1450"/>
        <v>0</v>
      </c>
      <c r="EW673" s="69">
        <f t="shared" si="1511"/>
        <v>0</v>
      </c>
      <c r="EX673" s="69">
        <f t="shared" si="1512"/>
        <v>0</v>
      </c>
      <c r="EY673" s="69">
        <f t="shared" si="1531"/>
        <v>0</v>
      </c>
      <c r="EZ673" s="69">
        <f t="shared" si="1531"/>
        <v>0</v>
      </c>
      <c r="FA673" s="69">
        <f t="shared" si="1531"/>
        <v>0</v>
      </c>
      <c r="FB673" s="69">
        <f t="shared" si="1531"/>
        <v>0</v>
      </c>
      <c r="FC673" t="s">
        <v>1552</v>
      </c>
    </row>
    <row r="674" spans="1:159" x14ac:dyDescent="0.25">
      <c r="A674" s="2">
        <v>1.6</v>
      </c>
      <c r="B674" s="2" t="s">
        <v>1476</v>
      </c>
      <c r="C674" s="61" t="s">
        <v>147</v>
      </c>
      <c r="D674" s="62" t="s">
        <v>1477</v>
      </c>
      <c r="E674" s="63" t="s">
        <v>1480</v>
      </c>
      <c r="F674" s="2" t="s">
        <v>260</v>
      </c>
      <c r="G674" s="61" t="s">
        <v>257</v>
      </c>
      <c r="H674" s="64" t="s">
        <v>257</v>
      </c>
      <c r="I674" s="61"/>
      <c r="J674" s="65" t="s">
        <v>261</v>
      </c>
      <c r="K674" s="75"/>
      <c r="L674" s="80">
        <v>1</v>
      </c>
      <c r="M674" s="57">
        <v>0</v>
      </c>
      <c r="N674" s="85">
        <v>0.53</v>
      </c>
      <c r="O674" s="64" t="s">
        <v>155</v>
      </c>
      <c r="P674" s="2" t="s">
        <v>156</v>
      </c>
      <c r="Q674" s="200">
        <f>VLOOKUP(P674,Contingencies!$A$2:$D$7,4,FALSE)</f>
        <v>0.09</v>
      </c>
      <c r="R674" s="53">
        <f t="shared" si="1471"/>
        <v>247.85999999999999</v>
      </c>
      <c r="S674" s="67">
        <f t="shared" si="1513"/>
        <v>131.36580000000001</v>
      </c>
      <c r="T674" s="61"/>
      <c r="U674" s="61"/>
      <c r="V674" s="61"/>
      <c r="W674" s="61"/>
      <c r="X674" s="61"/>
      <c r="Y674" s="61"/>
      <c r="Z674" s="61"/>
      <c r="AA674" s="61">
        <v>1800</v>
      </c>
      <c r="AB674" s="61"/>
      <c r="AC674" s="61"/>
      <c r="AD674" s="61"/>
      <c r="AE674" s="61"/>
      <c r="AF674" s="61"/>
      <c r="AG674" s="2">
        <f t="shared" si="1514"/>
        <v>0</v>
      </c>
      <c r="AH674" s="51">
        <f t="shared" si="1518"/>
        <v>0</v>
      </c>
      <c r="AI674" s="66">
        <f t="shared" si="1473"/>
        <v>0</v>
      </c>
      <c r="AJ674" s="66">
        <f t="shared" si="1474"/>
        <v>0</v>
      </c>
      <c r="AK674" s="66">
        <f t="shared" si="1475"/>
        <v>0</v>
      </c>
      <c r="AL674" s="66">
        <f t="shared" si="1476"/>
        <v>0</v>
      </c>
      <c r="AM674" s="66">
        <f t="shared" si="1477"/>
        <v>0</v>
      </c>
      <c r="AN674" s="66">
        <f t="shared" si="1478"/>
        <v>0</v>
      </c>
      <c r="AO674" s="66">
        <f t="shared" si="1479"/>
        <v>1800</v>
      </c>
      <c r="AP674" s="66">
        <f t="shared" si="1480"/>
        <v>0</v>
      </c>
      <c r="AQ674" s="66">
        <f t="shared" si="1481"/>
        <v>0</v>
      </c>
      <c r="AR674" s="66">
        <f t="shared" si="1482"/>
        <v>0</v>
      </c>
      <c r="AS674" s="66">
        <f t="shared" si="1483"/>
        <v>0</v>
      </c>
      <c r="AT674" s="66">
        <f t="shared" si="1484"/>
        <v>0</v>
      </c>
      <c r="AU674" s="67">
        <f t="shared" si="1519"/>
        <v>1800</v>
      </c>
      <c r="AV674" s="67">
        <f t="shared" si="1437"/>
        <v>954</v>
      </c>
      <c r="AW674" s="67">
        <f t="shared" si="1438"/>
        <v>2754</v>
      </c>
      <c r="AX674" s="53" cm="1">
        <f t="array" aca="1" ref="AX674" ca="1">AU674*CELL("contents",$Q674)</f>
        <v>162</v>
      </c>
      <c r="AY674" s="53" cm="1">
        <f t="array" aca="1" ref="AY674" ca="1">AV674*CELL("contents",$Q674)</f>
        <v>85.86</v>
      </c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2">
        <f t="shared" si="1520"/>
        <v>0</v>
      </c>
      <c r="BM674" s="51">
        <f t="shared" si="1521"/>
        <v>0</v>
      </c>
      <c r="BN674" s="66">
        <f t="shared" si="1485"/>
        <v>0</v>
      </c>
      <c r="BO674" s="66">
        <f t="shared" si="1486"/>
        <v>0</v>
      </c>
      <c r="BP674" s="66">
        <f t="shared" si="1487"/>
        <v>0</v>
      </c>
      <c r="BQ674" s="66">
        <f t="shared" si="1488"/>
        <v>0</v>
      </c>
      <c r="BR674" s="66">
        <f t="shared" si="1489"/>
        <v>0</v>
      </c>
      <c r="BS674" s="66">
        <f t="shared" si="1490"/>
        <v>0</v>
      </c>
      <c r="BT674" s="66">
        <f t="shared" si="1491"/>
        <v>0</v>
      </c>
      <c r="BU674" s="66">
        <f t="shared" si="1492"/>
        <v>0</v>
      </c>
      <c r="BV674" s="66">
        <f t="shared" si="1493"/>
        <v>0</v>
      </c>
      <c r="BW674" s="66">
        <f t="shared" si="1494"/>
        <v>0</v>
      </c>
      <c r="BX674" s="66">
        <f t="shared" si="1495"/>
        <v>0</v>
      </c>
      <c r="BY674" s="66">
        <f t="shared" si="1496"/>
        <v>0</v>
      </c>
      <c r="BZ674" s="67">
        <f t="shared" si="1522"/>
        <v>0</v>
      </c>
      <c r="CA674" s="67">
        <f t="shared" si="1439"/>
        <v>0</v>
      </c>
      <c r="CB674" s="67">
        <f t="shared" si="1440"/>
        <v>0</v>
      </c>
      <c r="CC674" s="53" cm="1">
        <f t="array" aca="1" ref="CC674" ca="1">BZ674*CELL("contents",$Q674)</f>
        <v>0</v>
      </c>
      <c r="CD674" s="53" cm="1">
        <f t="array" aca="1" ref="CD674" ca="1">CA674*CELL("contents",$Q674)</f>
        <v>0</v>
      </c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2">
        <f t="shared" si="1523"/>
        <v>0</v>
      </c>
      <c r="CR674" s="51">
        <f t="shared" si="1524"/>
        <v>0</v>
      </c>
      <c r="CS674" s="66">
        <f t="shared" si="1542"/>
        <v>0</v>
      </c>
      <c r="CT674" s="66">
        <f t="shared" si="1544"/>
        <v>0</v>
      </c>
      <c r="CU674" s="66">
        <f t="shared" si="1545"/>
        <v>0</v>
      </c>
      <c r="CV674" s="66">
        <f t="shared" si="1546"/>
        <v>0</v>
      </c>
      <c r="CW674" s="66">
        <f t="shared" si="1547"/>
        <v>0</v>
      </c>
      <c r="CX674" s="66">
        <f t="shared" si="1548"/>
        <v>0</v>
      </c>
      <c r="CY674" s="66">
        <f t="shared" si="1549"/>
        <v>0</v>
      </c>
      <c r="CZ674" s="66">
        <f t="shared" si="1550"/>
        <v>0</v>
      </c>
      <c r="DA674" s="66">
        <f t="shared" si="1551"/>
        <v>0</v>
      </c>
      <c r="DB674" s="66">
        <f t="shared" si="1552"/>
        <v>0</v>
      </c>
      <c r="DC674" s="66">
        <f t="shared" si="1553"/>
        <v>0</v>
      </c>
      <c r="DD674" s="66">
        <f t="shared" si="1554"/>
        <v>0</v>
      </c>
      <c r="DE674" s="67">
        <f t="shared" si="1525"/>
        <v>0</v>
      </c>
      <c r="DF674" s="67">
        <f t="shared" si="1441"/>
        <v>0</v>
      </c>
      <c r="DG674" s="67">
        <f t="shared" si="1442"/>
        <v>0</v>
      </c>
      <c r="DH674" s="53" cm="1">
        <f t="array" aca="1" ref="DH674" ca="1">DE674*CELL("contents",$Q674)</f>
        <v>0</v>
      </c>
      <c r="DI674" s="53" cm="1">
        <f t="array" aca="1" ref="DI674" ca="1">DF674*CELL("contents",$Q674)</f>
        <v>0</v>
      </c>
      <c r="DJ674" s="61"/>
      <c r="DK674" s="61"/>
      <c r="DL674" s="61"/>
      <c r="DM674" s="61"/>
      <c r="DN674" s="61"/>
      <c r="DO674" s="61"/>
      <c r="DP674" s="61"/>
      <c r="DQ674" s="2"/>
      <c r="DR674" s="2"/>
      <c r="DS674" s="2"/>
      <c r="DT674" s="2"/>
      <c r="DU674" s="2"/>
      <c r="DV674" s="2">
        <f t="shared" si="1526"/>
        <v>0</v>
      </c>
      <c r="DW674" s="51">
        <f t="shared" si="1527"/>
        <v>0</v>
      </c>
      <c r="DX674" s="66">
        <f t="shared" si="1497"/>
        <v>0</v>
      </c>
      <c r="DY674" s="66">
        <f t="shared" si="1498"/>
        <v>0</v>
      </c>
      <c r="DZ674" s="66">
        <f t="shared" si="1499"/>
        <v>0</v>
      </c>
      <c r="EA674" s="66">
        <f t="shared" si="1500"/>
        <v>0</v>
      </c>
      <c r="EB674" s="66">
        <f t="shared" si="1501"/>
        <v>0</v>
      </c>
      <c r="EC674" s="66">
        <f t="shared" si="1502"/>
        <v>0</v>
      </c>
      <c r="ED674" s="66">
        <f t="shared" si="1503"/>
        <v>0</v>
      </c>
      <c r="EE674" s="66">
        <f t="shared" si="1504"/>
        <v>0</v>
      </c>
      <c r="EF674" s="66">
        <f t="shared" si="1505"/>
        <v>0</v>
      </c>
      <c r="EG674" s="66">
        <f t="shared" si="1506"/>
        <v>0</v>
      </c>
      <c r="EH674" s="66">
        <f t="shared" si="1507"/>
        <v>0</v>
      </c>
      <c r="EI674" s="66">
        <f t="shared" si="1508"/>
        <v>0</v>
      </c>
      <c r="EJ674" s="67">
        <f t="shared" si="1528"/>
        <v>0</v>
      </c>
      <c r="EK674" s="67">
        <f t="shared" si="1443"/>
        <v>0</v>
      </c>
      <c r="EL674" s="67">
        <f t="shared" si="1444"/>
        <v>0</v>
      </c>
      <c r="EM674" s="53" cm="1">
        <f t="array" aca="1" ref="EM674" ca="1">EJ674*CELL("contents",$Q674)</f>
        <v>0</v>
      </c>
      <c r="EN674" s="53" cm="1">
        <f t="array" aca="1" ref="EN674" ca="1">EK674*CELL("contents",$Q674)</f>
        <v>0</v>
      </c>
      <c r="EO674" s="68">
        <f t="shared" si="1529"/>
        <v>2754</v>
      </c>
      <c r="EP674" s="2">
        <v>1</v>
      </c>
      <c r="EQ674" s="2">
        <f t="shared" ref="EQ674:ET674" si="1571">EP674*1.0215</f>
        <v>1.0215000000000001</v>
      </c>
      <c r="ER674" s="2">
        <f t="shared" si="1571"/>
        <v>1.0434622500000001</v>
      </c>
      <c r="ES674" s="2">
        <f t="shared" si="1571"/>
        <v>1.0658966883750003</v>
      </c>
      <c r="ET674" s="2">
        <f t="shared" si="1571"/>
        <v>1.0888134671750629</v>
      </c>
      <c r="EU674" s="69">
        <f t="shared" si="1510"/>
        <v>0</v>
      </c>
      <c r="EV674" s="69">
        <f t="shared" si="1450"/>
        <v>0</v>
      </c>
      <c r="EW674" s="69">
        <f t="shared" si="1511"/>
        <v>0</v>
      </c>
      <c r="EX674" s="69">
        <f t="shared" si="1512"/>
        <v>0</v>
      </c>
      <c r="EY674" s="69">
        <f t="shared" si="1531"/>
        <v>0</v>
      </c>
      <c r="EZ674" s="69">
        <f t="shared" si="1531"/>
        <v>0</v>
      </c>
      <c r="FA674" s="69">
        <f t="shared" si="1531"/>
        <v>0</v>
      </c>
      <c r="FB674" s="69">
        <f t="shared" si="1531"/>
        <v>0</v>
      </c>
      <c r="FC674" t="s">
        <v>1552</v>
      </c>
    </row>
    <row r="675" spans="1:159" x14ac:dyDescent="0.25">
      <c r="A675" s="2">
        <v>1.6</v>
      </c>
      <c r="B675" s="2" t="s">
        <v>1476</v>
      </c>
      <c r="C675" s="61" t="s">
        <v>147</v>
      </c>
      <c r="D675" s="62" t="s">
        <v>1477</v>
      </c>
      <c r="E675" s="63" t="s">
        <v>1481</v>
      </c>
      <c r="F675" s="2" t="s">
        <v>260</v>
      </c>
      <c r="G675" s="61" t="s">
        <v>257</v>
      </c>
      <c r="H675" s="64" t="s">
        <v>257</v>
      </c>
      <c r="I675" s="61"/>
      <c r="J675" s="65" t="s">
        <v>261</v>
      </c>
      <c r="K675" s="75"/>
      <c r="L675" s="80">
        <v>1</v>
      </c>
      <c r="M675" s="57">
        <v>0</v>
      </c>
      <c r="N675" s="85">
        <v>0.53</v>
      </c>
      <c r="O675" s="64" t="s">
        <v>155</v>
      </c>
      <c r="P675" s="2" t="s">
        <v>156</v>
      </c>
      <c r="Q675" s="200">
        <f>VLOOKUP(P675,Contingencies!$A$2:$D$7,4,FALSE)</f>
        <v>0.09</v>
      </c>
      <c r="R675" s="53">
        <f t="shared" si="1471"/>
        <v>495.71999999999997</v>
      </c>
      <c r="S675" s="67">
        <f t="shared" si="1513"/>
        <v>262.73160000000001</v>
      </c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2">
        <f t="shared" si="1514"/>
        <v>0</v>
      </c>
      <c r="AH675" s="51">
        <f t="shared" si="1518"/>
        <v>0</v>
      </c>
      <c r="AI675" s="66">
        <f t="shared" si="1473"/>
        <v>0</v>
      </c>
      <c r="AJ675" s="66">
        <f t="shared" si="1474"/>
        <v>0</v>
      </c>
      <c r="AK675" s="66">
        <f t="shared" si="1475"/>
        <v>0</v>
      </c>
      <c r="AL675" s="66">
        <f t="shared" si="1476"/>
        <v>0</v>
      </c>
      <c r="AM675" s="66">
        <f t="shared" si="1477"/>
        <v>0</v>
      </c>
      <c r="AN675" s="66">
        <f t="shared" si="1478"/>
        <v>0</v>
      </c>
      <c r="AO675" s="66">
        <f t="shared" si="1479"/>
        <v>0</v>
      </c>
      <c r="AP675" s="66">
        <f t="shared" si="1480"/>
        <v>0</v>
      </c>
      <c r="AQ675" s="66">
        <f t="shared" si="1481"/>
        <v>0</v>
      </c>
      <c r="AR675" s="66">
        <f t="shared" si="1482"/>
        <v>0</v>
      </c>
      <c r="AS675" s="66">
        <f t="shared" si="1483"/>
        <v>0</v>
      </c>
      <c r="AT675" s="66">
        <f t="shared" si="1484"/>
        <v>0</v>
      </c>
      <c r="AU675" s="67">
        <f t="shared" si="1519"/>
        <v>0</v>
      </c>
      <c r="AV675" s="67">
        <f t="shared" si="1437"/>
        <v>0</v>
      </c>
      <c r="AW675" s="67">
        <f t="shared" si="1438"/>
        <v>0</v>
      </c>
      <c r="AX675" s="53" cm="1">
        <f t="array" aca="1" ref="AX675" ca="1">AU675*CELL("contents",$Q675)</f>
        <v>0</v>
      </c>
      <c r="AY675" s="53" cm="1">
        <f t="array" aca="1" ref="AY675" ca="1">AV675*CELL("contents",$Q675)</f>
        <v>0</v>
      </c>
      <c r="AZ675" s="61"/>
      <c r="BA675" s="61"/>
      <c r="BB675" s="61"/>
      <c r="BC675" s="61"/>
      <c r="BD675" s="61"/>
      <c r="BE675" s="61"/>
      <c r="BF675" s="61">
        <v>1800</v>
      </c>
      <c r="BG675" s="61"/>
      <c r="BH675" s="61"/>
      <c r="BI675" s="61"/>
      <c r="BJ675" s="61"/>
      <c r="BK675" s="61"/>
      <c r="BL675" s="2">
        <f t="shared" si="1520"/>
        <v>0</v>
      </c>
      <c r="BM675" s="51">
        <f t="shared" si="1521"/>
        <v>0</v>
      </c>
      <c r="BN675" s="66">
        <f t="shared" si="1485"/>
        <v>0</v>
      </c>
      <c r="BO675" s="66">
        <f t="shared" si="1486"/>
        <v>0</v>
      </c>
      <c r="BP675" s="66">
        <f t="shared" si="1487"/>
        <v>0</v>
      </c>
      <c r="BQ675" s="66">
        <f t="shared" si="1488"/>
        <v>0</v>
      </c>
      <c r="BR675" s="66">
        <f t="shared" si="1489"/>
        <v>0</v>
      </c>
      <c r="BS675" s="66">
        <f t="shared" si="1490"/>
        <v>0</v>
      </c>
      <c r="BT675" s="66">
        <f t="shared" si="1491"/>
        <v>1800</v>
      </c>
      <c r="BU675" s="66">
        <f t="shared" si="1492"/>
        <v>0</v>
      </c>
      <c r="BV675" s="66">
        <f t="shared" si="1493"/>
        <v>0</v>
      </c>
      <c r="BW675" s="66">
        <f t="shared" si="1494"/>
        <v>0</v>
      </c>
      <c r="BX675" s="66">
        <f t="shared" si="1495"/>
        <v>0</v>
      </c>
      <c r="BY675" s="66">
        <f t="shared" si="1496"/>
        <v>0</v>
      </c>
      <c r="BZ675" s="67">
        <f t="shared" si="1522"/>
        <v>1800</v>
      </c>
      <c r="CA675" s="67">
        <f t="shared" si="1439"/>
        <v>954</v>
      </c>
      <c r="CB675" s="67">
        <f t="shared" si="1440"/>
        <v>2754</v>
      </c>
      <c r="CC675" s="53" cm="1">
        <f t="array" aca="1" ref="CC675" ca="1">BZ675*CELL("contents",$Q675)</f>
        <v>162</v>
      </c>
      <c r="CD675" s="53" cm="1">
        <f t="array" aca="1" ref="CD675" ca="1">CA675*CELL("contents",$Q675)</f>
        <v>85.86</v>
      </c>
      <c r="CE675" s="61"/>
      <c r="CF675" s="61"/>
      <c r="CG675" s="61"/>
      <c r="CH675" s="61"/>
      <c r="CI675" s="61"/>
      <c r="CJ675" s="61"/>
      <c r="CK675" s="61">
        <v>1800</v>
      </c>
      <c r="CL675" s="61"/>
      <c r="CM675" s="61"/>
      <c r="CN675" s="61"/>
      <c r="CO675" s="61"/>
      <c r="CP675" s="61"/>
      <c r="CQ675" s="2">
        <f t="shared" si="1523"/>
        <v>0</v>
      </c>
      <c r="CR675" s="51">
        <f t="shared" si="1524"/>
        <v>0</v>
      </c>
      <c r="CS675" s="66">
        <f t="shared" si="1542"/>
        <v>0</v>
      </c>
      <c r="CT675" s="66">
        <f t="shared" si="1544"/>
        <v>0</v>
      </c>
      <c r="CU675" s="66">
        <f t="shared" si="1545"/>
        <v>0</v>
      </c>
      <c r="CV675" s="66">
        <f t="shared" si="1546"/>
        <v>0</v>
      </c>
      <c r="CW675" s="66">
        <f t="shared" si="1547"/>
        <v>0</v>
      </c>
      <c r="CX675" s="66">
        <f t="shared" si="1548"/>
        <v>0</v>
      </c>
      <c r="CY675" s="66">
        <f t="shared" si="1549"/>
        <v>1800</v>
      </c>
      <c r="CZ675" s="66">
        <f t="shared" si="1550"/>
        <v>0</v>
      </c>
      <c r="DA675" s="66">
        <f t="shared" si="1551"/>
        <v>0</v>
      </c>
      <c r="DB675" s="66">
        <f t="shared" si="1552"/>
        <v>0</v>
      </c>
      <c r="DC675" s="66">
        <f t="shared" si="1553"/>
        <v>0</v>
      </c>
      <c r="DD675" s="66">
        <f t="shared" si="1554"/>
        <v>0</v>
      </c>
      <c r="DE675" s="67">
        <f t="shared" si="1525"/>
        <v>1800</v>
      </c>
      <c r="DF675" s="67">
        <f t="shared" si="1441"/>
        <v>954</v>
      </c>
      <c r="DG675" s="67">
        <f t="shared" si="1442"/>
        <v>2754</v>
      </c>
      <c r="DH675" s="53" cm="1">
        <f t="array" aca="1" ref="DH675" ca="1">DE675*CELL("contents",$Q675)</f>
        <v>162</v>
      </c>
      <c r="DI675" s="53" cm="1">
        <f t="array" aca="1" ref="DI675" ca="1">DF675*CELL("contents",$Q675)</f>
        <v>85.86</v>
      </c>
      <c r="DJ675" s="61"/>
      <c r="DK675" s="61"/>
      <c r="DL675" s="61"/>
      <c r="DM675" s="61"/>
      <c r="DN675" s="61"/>
      <c r="DO675" s="61"/>
      <c r="DP675" s="61"/>
      <c r="DQ675" s="2"/>
      <c r="DR675" s="2"/>
      <c r="DS675" s="2"/>
      <c r="DT675" s="2"/>
      <c r="DU675" s="2"/>
      <c r="DV675" s="2">
        <f t="shared" si="1526"/>
        <v>0</v>
      </c>
      <c r="DW675" s="51">
        <f t="shared" si="1527"/>
        <v>0</v>
      </c>
      <c r="DX675" s="66">
        <f t="shared" si="1497"/>
        <v>0</v>
      </c>
      <c r="DY675" s="66">
        <f t="shared" si="1498"/>
        <v>0</v>
      </c>
      <c r="DZ675" s="66">
        <f t="shared" si="1499"/>
        <v>0</v>
      </c>
      <c r="EA675" s="66">
        <f t="shared" si="1500"/>
        <v>0</v>
      </c>
      <c r="EB675" s="66">
        <f t="shared" si="1501"/>
        <v>0</v>
      </c>
      <c r="EC675" s="66">
        <f t="shared" si="1502"/>
        <v>0</v>
      </c>
      <c r="ED675" s="66">
        <f t="shared" si="1503"/>
        <v>0</v>
      </c>
      <c r="EE675" s="66">
        <f t="shared" si="1504"/>
        <v>0</v>
      </c>
      <c r="EF675" s="66">
        <f t="shared" si="1505"/>
        <v>0</v>
      </c>
      <c r="EG675" s="66">
        <f t="shared" si="1506"/>
        <v>0</v>
      </c>
      <c r="EH675" s="66">
        <f t="shared" si="1507"/>
        <v>0</v>
      </c>
      <c r="EI675" s="66">
        <f t="shared" si="1508"/>
        <v>0</v>
      </c>
      <c r="EJ675" s="67">
        <f t="shared" si="1528"/>
        <v>0</v>
      </c>
      <c r="EK675" s="67">
        <f t="shared" si="1443"/>
        <v>0</v>
      </c>
      <c r="EL675" s="67">
        <f t="shared" si="1444"/>
        <v>0</v>
      </c>
      <c r="EM675" s="53" cm="1">
        <f t="array" aca="1" ref="EM675" ca="1">EJ675*CELL("contents",$Q675)</f>
        <v>0</v>
      </c>
      <c r="EN675" s="53" cm="1">
        <f t="array" aca="1" ref="EN675" ca="1">EK675*CELL("contents",$Q675)</f>
        <v>0</v>
      </c>
      <c r="EO675" s="68">
        <f t="shared" si="1529"/>
        <v>5508</v>
      </c>
      <c r="EP675" s="2">
        <v>1</v>
      </c>
      <c r="EQ675" s="2">
        <f t="shared" ref="EQ675:ET675" si="1572">EP675*1.0215</f>
        <v>1.0215000000000001</v>
      </c>
      <c r="ER675" s="2">
        <f t="shared" si="1572"/>
        <v>1.0434622500000001</v>
      </c>
      <c r="ES675" s="2">
        <f t="shared" si="1572"/>
        <v>1.0658966883750003</v>
      </c>
      <c r="ET675" s="2">
        <f t="shared" si="1572"/>
        <v>1.0888134671750629</v>
      </c>
      <c r="EU675" s="69">
        <f t="shared" si="1510"/>
        <v>0</v>
      </c>
      <c r="EV675" s="69">
        <f t="shared" si="1450"/>
        <v>0</v>
      </c>
      <c r="EW675" s="69">
        <f t="shared" si="1511"/>
        <v>0</v>
      </c>
      <c r="EX675" s="69">
        <f t="shared" si="1512"/>
        <v>0</v>
      </c>
      <c r="EY675" s="69">
        <f t="shared" si="1531"/>
        <v>0</v>
      </c>
      <c r="EZ675" s="69">
        <f t="shared" si="1531"/>
        <v>0</v>
      </c>
      <c r="FA675" s="69">
        <f t="shared" si="1531"/>
        <v>0</v>
      </c>
      <c r="FB675" s="69">
        <f t="shared" si="1531"/>
        <v>0</v>
      </c>
      <c r="FC675" t="s">
        <v>1552</v>
      </c>
    </row>
    <row r="676" spans="1:159" x14ac:dyDescent="0.25">
      <c r="A676" s="2">
        <v>1.6</v>
      </c>
      <c r="B676" s="2" t="s">
        <v>1476</v>
      </c>
      <c r="C676" s="61" t="s">
        <v>147</v>
      </c>
      <c r="D676" s="62" t="s">
        <v>1477</v>
      </c>
      <c r="E676" s="63" t="s">
        <v>1482</v>
      </c>
      <c r="F676" s="2" t="s">
        <v>260</v>
      </c>
      <c r="G676" s="61" t="s">
        <v>257</v>
      </c>
      <c r="H676" s="64" t="s">
        <v>257</v>
      </c>
      <c r="I676" s="61"/>
      <c r="J676" s="65" t="s">
        <v>261</v>
      </c>
      <c r="K676" s="75"/>
      <c r="L676" s="80">
        <v>1</v>
      </c>
      <c r="M676" s="57">
        <v>0</v>
      </c>
      <c r="N676" s="85">
        <v>0.53</v>
      </c>
      <c r="O676" s="64" t="s">
        <v>155</v>
      </c>
      <c r="P676" s="2" t="s">
        <v>156</v>
      </c>
      <c r="Q676" s="200">
        <f>VLOOKUP(P676,Contingencies!$A$2:$D$7,4,FALSE)</f>
        <v>0.09</v>
      </c>
      <c r="R676" s="53">
        <f t="shared" si="1471"/>
        <v>495.71999999999997</v>
      </c>
      <c r="S676" s="67">
        <f t="shared" si="1513"/>
        <v>262.73160000000001</v>
      </c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2">
        <f t="shared" si="1514"/>
        <v>0</v>
      </c>
      <c r="AH676" s="51">
        <f t="shared" si="1518"/>
        <v>0</v>
      </c>
      <c r="AI676" s="66">
        <f t="shared" si="1473"/>
        <v>0</v>
      </c>
      <c r="AJ676" s="66">
        <f t="shared" si="1474"/>
        <v>0</v>
      </c>
      <c r="AK676" s="66">
        <f t="shared" si="1475"/>
        <v>0</v>
      </c>
      <c r="AL676" s="66">
        <f t="shared" si="1476"/>
        <v>0</v>
      </c>
      <c r="AM676" s="66">
        <f t="shared" si="1477"/>
        <v>0</v>
      </c>
      <c r="AN676" s="66">
        <f t="shared" si="1478"/>
        <v>0</v>
      </c>
      <c r="AO676" s="66">
        <f t="shared" si="1479"/>
        <v>0</v>
      </c>
      <c r="AP676" s="66">
        <f t="shared" si="1480"/>
        <v>0</v>
      </c>
      <c r="AQ676" s="66">
        <f t="shared" si="1481"/>
        <v>0</v>
      </c>
      <c r="AR676" s="66">
        <f t="shared" si="1482"/>
        <v>0</v>
      </c>
      <c r="AS676" s="66">
        <f t="shared" si="1483"/>
        <v>0</v>
      </c>
      <c r="AT676" s="66">
        <f t="shared" si="1484"/>
        <v>0</v>
      </c>
      <c r="AU676" s="67">
        <f t="shared" si="1519"/>
        <v>0</v>
      </c>
      <c r="AV676" s="67">
        <f t="shared" si="1437"/>
        <v>0</v>
      </c>
      <c r="AW676" s="67">
        <f t="shared" si="1438"/>
        <v>0</v>
      </c>
      <c r="AX676" s="53" cm="1">
        <f t="array" aca="1" ref="AX676" ca="1">AU676*CELL("contents",$Q676)</f>
        <v>0</v>
      </c>
      <c r="AY676" s="53" cm="1">
        <f t="array" aca="1" ref="AY676" ca="1">AV676*CELL("contents",$Q676)</f>
        <v>0</v>
      </c>
      <c r="AZ676" s="61"/>
      <c r="BA676" s="61"/>
      <c r="BB676" s="61"/>
      <c r="BC676" s="61"/>
      <c r="BD676" s="61"/>
      <c r="BE676" s="61"/>
      <c r="BF676" s="61">
        <v>1800</v>
      </c>
      <c r="BG676" s="61"/>
      <c r="BH676" s="61"/>
      <c r="BI676" s="61"/>
      <c r="BJ676" s="61"/>
      <c r="BK676" s="61"/>
      <c r="BL676" s="2">
        <f t="shared" si="1520"/>
        <v>0</v>
      </c>
      <c r="BM676" s="51">
        <f t="shared" si="1521"/>
        <v>0</v>
      </c>
      <c r="BN676" s="66">
        <f t="shared" si="1485"/>
        <v>0</v>
      </c>
      <c r="BO676" s="66">
        <f t="shared" si="1486"/>
        <v>0</v>
      </c>
      <c r="BP676" s="66">
        <f t="shared" si="1487"/>
        <v>0</v>
      </c>
      <c r="BQ676" s="66">
        <f t="shared" si="1488"/>
        <v>0</v>
      </c>
      <c r="BR676" s="66">
        <f t="shared" si="1489"/>
        <v>0</v>
      </c>
      <c r="BS676" s="66">
        <f t="shared" si="1490"/>
        <v>0</v>
      </c>
      <c r="BT676" s="66">
        <f t="shared" si="1491"/>
        <v>1800</v>
      </c>
      <c r="BU676" s="66">
        <f t="shared" si="1492"/>
        <v>0</v>
      </c>
      <c r="BV676" s="66">
        <f t="shared" si="1493"/>
        <v>0</v>
      </c>
      <c r="BW676" s="66">
        <f t="shared" si="1494"/>
        <v>0</v>
      </c>
      <c r="BX676" s="66">
        <f t="shared" si="1495"/>
        <v>0</v>
      </c>
      <c r="BY676" s="66">
        <f t="shared" si="1496"/>
        <v>0</v>
      </c>
      <c r="BZ676" s="67">
        <f t="shared" si="1522"/>
        <v>1800</v>
      </c>
      <c r="CA676" s="67">
        <f t="shared" si="1439"/>
        <v>954</v>
      </c>
      <c r="CB676" s="67">
        <f t="shared" si="1440"/>
        <v>2754</v>
      </c>
      <c r="CC676" s="53" cm="1">
        <f t="array" aca="1" ref="CC676" ca="1">BZ676*CELL("contents",$Q676)</f>
        <v>162</v>
      </c>
      <c r="CD676" s="53" cm="1">
        <f t="array" aca="1" ref="CD676" ca="1">CA676*CELL("contents",$Q676)</f>
        <v>85.86</v>
      </c>
      <c r="CE676" s="61"/>
      <c r="CF676" s="61"/>
      <c r="CG676" s="61"/>
      <c r="CH676" s="61"/>
      <c r="CI676" s="61"/>
      <c r="CJ676" s="61"/>
      <c r="CK676" s="61">
        <v>1800</v>
      </c>
      <c r="CL676" s="61"/>
      <c r="CM676" s="61"/>
      <c r="CN676" s="61"/>
      <c r="CO676" s="61"/>
      <c r="CP676" s="61"/>
      <c r="CQ676" s="2">
        <f t="shared" si="1523"/>
        <v>0</v>
      </c>
      <c r="CR676" s="51">
        <f t="shared" si="1524"/>
        <v>0</v>
      </c>
      <c r="CS676" s="66">
        <f t="shared" si="1542"/>
        <v>0</v>
      </c>
      <c r="CT676" s="66">
        <f t="shared" si="1544"/>
        <v>0</v>
      </c>
      <c r="CU676" s="66">
        <f t="shared" si="1545"/>
        <v>0</v>
      </c>
      <c r="CV676" s="66">
        <f t="shared" si="1546"/>
        <v>0</v>
      </c>
      <c r="CW676" s="66">
        <f t="shared" si="1547"/>
        <v>0</v>
      </c>
      <c r="CX676" s="66">
        <f t="shared" si="1548"/>
        <v>0</v>
      </c>
      <c r="CY676" s="66">
        <f t="shared" si="1549"/>
        <v>1800</v>
      </c>
      <c r="CZ676" s="66">
        <f t="shared" si="1550"/>
        <v>0</v>
      </c>
      <c r="DA676" s="66">
        <f t="shared" si="1551"/>
        <v>0</v>
      </c>
      <c r="DB676" s="66">
        <f t="shared" si="1552"/>
        <v>0</v>
      </c>
      <c r="DC676" s="66">
        <f t="shared" si="1553"/>
        <v>0</v>
      </c>
      <c r="DD676" s="66">
        <f t="shared" si="1554"/>
        <v>0</v>
      </c>
      <c r="DE676" s="67">
        <f t="shared" si="1525"/>
        <v>1800</v>
      </c>
      <c r="DF676" s="67">
        <f t="shared" si="1441"/>
        <v>954</v>
      </c>
      <c r="DG676" s="67">
        <f t="shared" si="1442"/>
        <v>2754</v>
      </c>
      <c r="DH676" s="53" cm="1">
        <f t="array" aca="1" ref="DH676" ca="1">DE676*CELL("contents",$Q676)</f>
        <v>162</v>
      </c>
      <c r="DI676" s="53" cm="1">
        <f t="array" aca="1" ref="DI676" ca="1">DF676*CELL("contents",$Q676)</f>
        <v>85.86</v>
      </c>
      <c r="DJ676" s="61"/>
      <c r="DK676" s="61"/>
      <c r="DL676" s="61"/>
      <c r="DM676" s="61"/>
      <c r="DN676" s="61"/>
      <c r="DO676" s="61"/>
      <c r="DP676" s="61"/>
      <c r="DQ676" s="2"/>
      <c r="DR676" s="2"/>
      <c r="DS676" s="2"/>
      <c r="DT676" s="2"/>
      <c r="DU676" s="2"/>
      <c r="DV676" s="2">
        <f t="shared" si="1526"/>
        <v>0</v>
      </c>
      <c r="DW676" s="51">
        <f t="shared" si="1527"/>
        <v>0</v>
      </c>
      <c r="DX676" s="66">
        <f t="shared" si="1497"/>
        <v>0</v>
      </c>
      <c r="DY676" s="66">
        <f t="shared" si="1498"/>
        <v>0</v>
      </c>
      <c r="DZ676" s="66">
        <f t="shared" si="1499"/>
        <v>0</v>
      </c>
      <c r="EA676" s="66">
        <f t="shared" si="1500"/>
        <v>0</v>
      </c>
      <c r="EB676" s="66">
        <f t="shared" si="1501"/>
        <v>0</v>
      </c>
      <c r="EC676" s="66">
        <f t="shared" si="1502"/>
        <v>0</v>
      </c>
      <c r="ED676" s="66">
        <f t="shared" si="1503"/>
        <v>0</v>
      </c>
      <c r="EE676" s="66">
        <f t="shared" si="1504"/>
        <v>0</v>
      </c>
      <c r="EF676" s="66">
        <f t="shared" si="1505"/>
        <v>0</v>
      </c>
      <c r="EG676" s="66">
        <f t="shared" si="1506"/>
        <v>0</v>
      </c>
      <c r="EH676" s="66">
        <f t="shared" si="1507"/>
        <v>0</v>
      </c>
      <c r="EI676" s="66">
        <f t="shared" si="1508"/>
        <v>0</v>
      </c>
      <c r="EJ676" s="67">
        <f t="shared" si="1528"/>
        <v>0</v>
      </c>
      <c r="EK676" s="67">
        <f t="shared" si="1443"/>
        <v>0</v>
      </c>
      <c r="EL676" s="67">
        <f t="shared" si="1444"/>
        <v>0</v>
      </c>
      <c r="EM676" s="53" cm="1">
        <f t="array" aca="1" ref="EM676" ca="1">EJ676*CELL("contents",$Q676)</f>
        <v>0</v>
      </c>
      <c r="EN676" s="53" cm="1">
        <f t="array" aca="1" ref="EN676" ca="1">EK676*CELL("contents",$Q676)</f>
        <v>0</v>
      </c>
      <c r="EO676" s="68">
        <f t="shared" si="1529"/>
        <v>5508</v>
      </c>
      <c r="EP676" s="2">
        <v>1</v>
      </c>
      <c r="EQ676" s="2">
        <f t="shared" ref="EQ676:ET676" si="1573">EP676*1.0215</f>
        <v>1.0215000000000001</v>
      </c>
      <c r="ER676" s="2">
        <f t="shared" si="1573"/>
        <v>1.0434622500000001</v>
      </c>
      <c r="ES676" s="2">
        <f t="shared" si="1573"/>
        <v>1.0658966883750003</v>
      </c>
      <c r="ET676" s="2">
        <f t="shared" si="1573"/>
        <v>1.0888134671750629</v>
      </c>
      <c r="EU676" s="69">
        <f t="shared" si="1510"/>
        <v>0</v>
      </c>
      <c r="EV676" s="69">
        <f t="shared" si="1450"/>
        <v>0</v>
      </c>
      <c r="EW676" s="69">
        <f t="shared" si="1511"/>
        <v>0</v>
      </c>
      <c r="EX676" s="69">
        <f t="shared" si="1512"/>
        <v>0</v>
      </c>
      <c r="EY676" s="69">
        <f t="shared" si="1531"/>
        <v>0</v>
      </c>
      <c r="EZ676" s="69">
        <f t="shared" si="1531"/>
        <v>0</v>
      </c>
      <c r="FA676" s="69">
        <f t="shared" si="1531"/>
        <v>0</v>
      </c>
      <c r="FB676" s="69">
        <f t="shared" si="1531"/>
        <v>0</v>
      </c>
      <c r="FC676" t="s">
        <v>1552</v>
      </c>
    </row>
    <row r="677" spans="1:159" x14ac:dyDescent="0.25">
      <c r="A677" s="2">
        <v>1.6</v>
      </c>
      <c r="B677" s="2" t="s">
        <v>1483</v>
      </c>
      <c r="C677" s="2" t="s">
        <v>147</v>
      </c>
      <c r="D677" s="62" t="s">
        <v>1484</v>
      </c>
      <c r="E677" s="63" t="s">
        <v>1484</v>
      </c>
      <c r="F677" s="2" t="s">
        <v>1485</v>
      </c>
      <c r="G677" s="2" t="s">
        <v>151</v>
      </c>
      <c r="H677" s="2" t="s">
        <v>163</v>
      </c>
      <c r="I677" s="2" t="s">
        <v>153</v>
      </c>
      <c r="J677" s="65" t="s">
        <v>154</v>
      </c>
      <c r="K677" s="75">
        <v>64.75</v>
      </c>
      <c r="L677" s="79">
        <v>55</v>
      </c>
      <c r="M677" s="57">
        <v>0.35</v>
      </c>
      <c r="N677" s="85">
        <v>0.53</v>
      </c>
      <c r="O677" s="2" t="s">
        <v>155</v>
      </c>
      <c r="P677" s="2" t="s">
        <v>156</v>
      </c>
      <c r="Q677" s="200">
        <f>VLOOKUP(P677,Contingencies!$A$2:$D$7,4,FALSE)</f>
        <v>0.09</v>
      </c>
      <c r="R677" s="53">
        <f t="shared" si="1471"/>
        <v>6639.5647765124986</v>
      </c>
      <c r="S677" s="67">
        <f t="shared" si="1513"/>
        <v>3518.9693315516242</v>
      </c>
      <c r="T677" s="61"/>
      <c r="U677" s="25">
        <v>45</v>
      </c>
      <c r="V677" s="25">
        <v>45</v>
      </c>
      <c r="W677" s="25">
        <v>45</v>
      </c>
      <c r="X677" s="25">
        <v>45</v>
      </c>
      <c r="Y677" s="25">
        <v>45</v>
      </c>
      <c r="Z677" s="25">
        <v>45</v>
      </c>
      <c r="AA677" s="25">
        <v>45</v>
      </c>
      <c r="AB677" s="25">
        <v>45</v>
      </c>
      <c r="AC677" s="61">
        <v>45</v>
      </c>
      <c r="AD677" s="61">
        <v>45</v>
      </c>
      <c r="AE677" s="61">
        <v>45</v>
      </c>
      <c r="AF677" s="61">
        <v>45</v>
      </c>
      <c r="AG677" s="2">
        <f t="shared" si="1514"/>
        <v>540</v>
      </c>
      <c r="AH677" s="51">
        <f t="shared" si="1518"/>
        <v>3.5999999999999996</v>
      </c>
      <c r="AI677" s="66">
        <f t="shared" si="1473"/>
        <v>4018.1340937500008</v>
      </c>
      <c r="AJ677" s="66">
        <f t="shared" si="1474"/>
        <v>4018.1340937500008</v>
      </c>
      <c r="AK677" s="66">
        <f t="shared" si="1475"/>
        <v>4018.1340937500008</v>
      </c>
      <c r="AL677" s="66">
        <f t="shared" si="1476"/>
        <v>4018.1340937500008</v>
      </c>
      <c r="AM677" s="66">
        <f t="shared" si="1477"/>
        <v>4018.1340937500008</v>
      </c>
      <c r="AN677" s="66">
        <f t="shared" si="1478"/>
        <v>4018.1340937500008</v>
      </c>
      <c r="AO677" s="66">
        <f t="shared" si="1479"/>
        <v>4018.1340937500008</v>
      </c>
      <c r="AP677" s="66">
        <f t="shared" si="1480"/>
        <v>4018.1340937500008</v>
      </c>
      <c r="AQ677" s="66">
        <f t="shared" si="1481"/>
        <v>4018.1340937500008</v>
      </c>
      <c r="AR677" s="66">
        <f t="shared" si="1482"/>
        <v>4018.1340937500008</v>
      </c>
      <c r="AS677" s="66">
        <f t="shared" si="1483"/>
        <v>4018.1340937500008</v>
      </c>
      <c r="AT677" s="66">
        <f t="shared" si="1484"/>
        <v>4018.1340937500008</v>
      </c>
      <c r="AU677" s="67">
        <f t="shared" si="1519"/>
        <v>48217.609124999995</v>
      </c>
      <c r="AV677" s="67">
        <f t="shared" si="1437"/>
        <v>25555.33283625</v>
      </c>
      <c r="AW677" s="67">
        <f t="shared" si="1438"/>
        <v>73772.941961249991</v>
      </c>
      <c r="AX677" s="53" cm="1">
        <f t="array" aca="1" ref="AX677" ca="1">AU677*CELL("contents",$Q677)</f>
        <v>4339.5848212499995</v>
      </c>
      <c r="AY677" s="53" cm="1">
        <f t="array" aca="1" ref="AY677" ca="1">AV677*CELL("contents",$Q677)</f>
        <v>2299.9799552625</v>
      </c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>
        <f t="shared" si="1520"/>
        <v>0</v>
      </c>
      <c r="BM677" s="51">
        <f t="shared" si="1521"/>
        <v>0</v>
      </c>
      <c r="BN677" s="66">
        <f t="shared" si="1485"/>
        <v>0</v>
      </c>
      <c r="BO677" s="66">
        <f t="shared" si="1486"/>
        <v>0</v>
      </c>
      <c r="BP677" s="66">
        <f t="shared" si="1487"/>
        <v>0</v>
      </c>
      <c r="BQ677" s="66">
        <f t="shared" si="1488"/>
        <v>0</v>
      </c>
      <c r="BR677" s="66">
        <f t="shared" si="1489"/>
        <v>0</v>
      </c>
      <c r="BS677" s="66">
        <f t="shared" si="1490"/>
        <v>0</v>
      </c>
      <c r="BT677" s="66">
        <f t="shared" si="1491"/>
        <v>0</v>
      </c>
      <c r="BU677" s="66">
        <f t="shared" si="1492"/>
        <v>0</v>
      </c>
      <c r="BV677" s="66">
        <f t="shared" si="1493"/>
        <v>0</v>
      </c>
      <c r="BW677" s="66">
        <f t="shared" si="1494"/>
        <v>0</v>
      </c>
      <c r="BX677" s="66">
        <f t="shared" si="1495"/>
        <v>0</v>
      </c>
      <c r="BY677" s="66">
        <f t="shared" si="1496"/>
        <v>0</v>
      </c>
      <c r="BZ677" s="67">
        <f t="shared" si="1522"/>
        <v>0</v>
      </c>
      <c r="CA677" s="67">
        <f t="shared" si="1439"/>
        <v>0</v>
      </c>
      <c r="CB677" s="67">
        <f t="shared" si="1440"/>
        <v>0</v>
      </c>
      <c r="CC677" s="53" cm="1">
        <f t="array" aca="1" ref="CC677" ca="1">BZ677*CELL("contents",$Q677)</f>
        <v>0</v>
      </c>
      <c r="CD677" s="53" cm="1">
        <f t="array" aca="1" ref="CD677" ca="1">CA677*CELL("contents",$Q677)</f>
        <v>0</v>
      </c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>
        <f t="shared" si="1523"/>
        <v>0</v>
      </c>
      <c r="CR677" s="51">
        <f t="shared" si="1524"/>
        <v>0</v>
      </c>
      <c r="CS677" s="66">
        <f t="shared" si="1542"/>
        <v>0</v>
      </c>
      <c r="CT677" s="66">
        <f t="shared" si="1544"/>
        <v>0</v>
      </c>
      <c r="CU677" s="66">
        <f t="shared" si="1545"/>
        <v>0</v>
      </c>
      <c r="CV677" s="66">
        <f t="shared" si="1546"/>
        <v>0</v>
      </c>
      <c r="CW677" s="66">
        <f t="shared" si="1547"/>
        <v>0</v>
      </c>
      <c r="CX677" s="66">
        <f t="shared" si="1548"/>
        <v>0</v>
      </c>
      <c r="CY677" s="66">
        <f t="shared" si="1549"/>
        <v>0</v>
      </c>
      <c r="CZ677" s="66">
        <f t="shared" si="1550"/>
        <v>0</v>
      </c>
      <c r="DA677" s="66">
        <f t="shared" si="1551"/>
        <v>0</v>
      </c>
      <c r="DB677" s="66">
        <f t="shared" si="1552"/>
        <v>0</v>
      </c>
      <c r="DC677" s="66">
        <f t="shared" si="1553"/>
        <v>0</v>
      </c>
      <c r="DD677" s="66">
        <f t="shared" si="1554"/>
        <v>0</v>
      </c>
      <c r="DE677" s="67">
        <f t="shared" si="1525"/>
        <v>0</v>
      </c>
      <c r="DF677" s="67">
        <f t="shared" si="1441"/>
        <v>0</v>
      </c>
      <c r="DG677" s="67">
        <f t="shared" si="1442"/>
        <v>0</v>
      </c>
      <c r="DH677" s="53" cm="1">
        <f t="array" aca="1" ref="DH677" ca="1">DE677*CELL("contents",$Q677)</f>
        <v>0</v>
      </c>
      <c r="DI677" s="53" cm="1">
        <f t="array" aca="1" ref="DI677" ca="1">DF677*CELL("contents",$Q677)</f>
        <v>0</v>
      </c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>
        <f t="shared" si="1526"/>
        <v>0</v>
      </c>
      <c r="DW677" s="51">
        <f t="shared" si="1527"/>
        <v>0</v>
      </c>
      <c r="DX677" s="66">
        <f t="shared" si="1497"/>
        <v>0</v>
      </c>
      <c r="DY677" s="66">
        <f t="shared" si="1498"/>
        <v>0</v>
      </c>
      <c r="DZ677" s="66">
        <f t="shared" si="1499"/>
        <v>0</v>
      </c>
      <c r="EA677" s="66">
        <f t="shared" si="1500"/>
        <v>0</v>
      </c>
      <c r="EB677" s="66">
        <f t="shared" si="1501"/>
        <v>0</v>
      </c>
      <c r="EC677" s="66">
        <f t="shared" si="1502"/>
        <v>0</v>
      </c>
      <c r="ED677" s="66">
        <f t="shared" si="1503"/>
        <v>0</v>
      </c>
      <c r="EE677" s="66">
        <f t="shared" si="1504"/>
        <v>0</v>
      </c>
      <c r="EF677" s="66">
        <f t="shared" si="1505"/>
        <v>0</v>
      </c>
      <c r="EG677" s="66">
        <f t="shared" si="1506"/>
        <v>0</v>
      </c>
      <c r="EH677" s="66">
        <f t="shared" si="1507"/>
        <v>0</v>
      </c>
      <c r="EI677" s="66">
        <f t="shared" si="1508"/>
        <v>0</v>
      </c>
      <c r="EJ677" s="67">
        <f t="shared" si="1528"/>
        <v>0</v>
      </c>
      <c r="EK677" s="67">
        <f t="shared" si="1443"/>
        <v>0</v>
      </c>
      <c r="EL677" s="67">
        <f t="shared" si="1444"/>
        <v>0</v>
      </c>
      <c r="EM677" s="53" cm="1">
        <f t="array" aca="1" ref="EM677" ca="1">EJ677*CELL("contents",$Q677)</f>
        <v>0</v>
      </c>
      <c r="EN677" s="53" cm="1">
        <f t="array" aca="1" ref="EN677" ca="1">EK677*CELL("contents",$Q677)</f>
        <v>0</v>
      </c>
      <c r="EO677" s="68">
        <f t="shared" si="1529"/>
        <v>73772.941961249991</v>
      </c>
      <c r="EP677" s="2">
        <v>1</v>
      </c>
      <c r="EQ677" s="2">
        <f t="shared" ref="EQ677:ET677" si="1574">EP677*1.0215</f>
        <v>1.0215000000000001</v>
      </c>
      <c r="ER677" s="2">
        <f t="shared" si="1574"/>
        <v>1.0434622500000001</v>
      </c>
      <c r="ES677" s="2">
        <f t="shared" si="1574"/>
        <v>1.0658966883750003</v>
      </c>
      <c r="ET677" s="2">
        <f t="shared" si="1574"/>
        <v>1.0888134671750629</v>
      </c>
      <c r="EU677" s="69">
        <f t="shared" si="1510"/>
        <v>35716.747500000005</v>
      </c>
      <c r="EV677" s="69">
        <f t="shared" si="1450"/>
        <v>0</v>
      </c>
      <c r="EW677" s="69">
        <f t="shared" si="1511"/>
        <v>0</v>
      </c>
      <c r="EX677" s="69">
        <f t="shared" si="1512"/>
        <v>0</v>
      </c>
      <c r="EY677" s="69">
        <f t="shared" si="1531"/>
        <v>12500.861625000001</v>
      </c>
      <c r="EZ677" s="69">
        <f t="shared" si="1531"/>
        <v>0</v>
      </c>
      <c r="FA677" s="69">
        <f t="shared" si="1531"/>
        <v>0</v>
      </c>
      <c r="FB677" s="69">
        <f t="shared" si="1531"/>
        <v>0</v>
      </c>
      <c r="FC677" t="s">
        <v>1552</v>
      </c>
    </row>
    <row r="678" spans="1:159" ht="25.5" x14ac:dyDescent="0.25">
      <c r="A678" s="2">
        <v>1.6</v>
      </c>
      <c r="B678" s="2" t="s">
        <v>1486</v>
      </c>
      <c r="C678" s="2" t="s">
        <v>147</v>
      </c>
      <c r="D678" s="62" t="s">
        <v>1487</v>
      </c>
      <c r="E678" s="63" t="s">
        <v>1487</v>
      </c>
      <c r="F678" s="2" t="s">
        <v>1485</v>
      </c>
      <c r="G678" s="2" t="s">
        <v>151</v>
      </c>
      <c r="H678" s="2" t="s">
        <v>163</v>
      </c>
      <c r="I678" s="2" t="s">
        <v>153</v>
      </c>
      <c r="J678" s="65" t="s">
        <v>154</v>
      </c>
      <c r="K678" s="75">
        <v>64.75</v>
      </c>
      <c r="L678" s="79">
        <v>55</v>
      </c>
      <c r="M678" s="57">
        <v>0.35</v>
      </c>
      <c r="N678" s="85">
        <v>0.53</v>
      </c>
      <c r="O678" s="2" t="s">
        <v>155</v>
      </c>
      <c r="P678" s="2" t="s">
        <v>356</v>
      </c>
      <c r="Q678" s="200">
        <f>VLOOKUP(P678,Contingencies!$A$2:$D$7,4,FALSE)</f>
        <v>0.35</v>
      </c>
      <c r="R678" s="53">
        <f t="shared" si="1471"/>
        <v>21038.950114875002</v>
      </c>
      <c r="S678" s="67">
        <f t="shared" si="1513"/>
        <v>11150.643560883751</v>
      </c>
      <c r="T678" s="61"/>
      <c r="U678" s="61">
        <v>60</v>
      </c>
      <c r="V678" s="61">
        <v>60</v>
      </c>
      <c r="W678" s="61">
        <v>60</v>
      </c>
      <c r="X678" s="61">
        <v>60</v>
      </c>
      <c r="Y678" s="61">
        <v>60</v>
      </c>
      <c r="Z678" s="61">
        <v>60</v>
      </c>
      <c r="AA678" s="61">
        <v>60</v>
      </c>
      <c r="AB678" s="61">
        <v>20</v>
      </c>
      <c r="AC678" s="2"/>
      <c r="AD678" s="2"/>
      <c r="AE678" s="2"/>
      <c r="AF678" s="2"/>
      <c r="AG678" s="2">
        <f t="shared" si="1514"/>
        <v>440</v>
      </c>
      <c r="AH678" s="51">
        <f t="shared" si="1518"/>
        <v>2.9333333333333331</v>
      </c>
      <c r="AI678" s="66">
        <f t="shared" si="1473"/>
        <v>5357.5121250000002</v>
      </c>
      <c r="AJ678" s="66">
        <f t="shared" si="1474"/>
        <v>5357.5121250000002</v>
      </c>
      <c r="AK678" s="66">
        <f t="shared" si="1475"/>
        <v>5357.5121250000002</v>
      </c>
      <c r="AL678" s="66">
        <f t="shared" si="1476"/>
        <v>5357.5121250000002</v>
      </c>
      <c r="AM678" s="66">
        <f t="shared" si="1477"/>
        <v>5357.5121250000002</v>
      </c>
      <c r="AN678" s="66">
        <f t="shared" si="1478"/>
        <v>5357.5121250000002</v>
      </c>
      <c r="AO678" s="66">
        <f t="shared" si="1479"/>
        <v>5357.5121250000002</v>
      </c>
      <c r="AP678" s="66">
        <f t="shared" si="1480"/>
        <v>1785.8373750000003</v>
      </c>
      <c r="AQ678" s="66">
        <f t="shared" si="1481"/>
        <v>0</v>
      </c>
      <c r="AR678" s="66">
        <f t="shared" si="1482"/>
        <v>0</v>
      </c>
      <c r="AS678" s="66">
        <f t="shared" si="1483"/>
        <v>0</v>
      </c>
      <c r="AT678" s="66">
        <f t="shared" si="1484"/>
        <v>0</v>
      </c>
      <c r="AU678" s="67">
        <f t="shared" si="1519"/>
        <v>39288.422250000003</v>
      </c>
      <c r="AV678" s="67">
        <f t="shared" si="1437"/>
        <v>20822.863792500004</v>
      </c>
      <c r="AW678" s="67">
        <f t="shared" si="1438"/>
        <v>60111.286042500011</v>
      </c>
      <c r="AX678" s="53" cm="1">
        <f t="array" aca="1" ref="AX678" ca="1">AU678*CELL("contents",$Q678)</f>
        <v>13750.947787500001</v>
      </c>
      <c r="AY678" s="53" cm="1">
        <f t="array" aca="1" ref="AY678" ca="1">AV678*CELL("contents",$Q678)</f>
        <v>7288.0023273750012</v>
      </c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>
        <f t="shared" si="1520"/>
        <v>0</v>
      </c>
      <c r="BM678" s="51">
        <f t="shared" si="1521"/>
        <v>0</v>
      </c>
      <c r="BN678" s="66">
        <f t="shared" si="1485"/>
        <v>0</v>
      </c>
      <c r="BO678" s="66">
        <f t="shared" si="1486"/>
        <v>0</v>
      </c>
      <c r="BP678" s="66">
        <f t="shared" si="1487"/>
        <v>0</v>
      </c>
      <c r="BQ678" s="66">
        <f t="shared" si="1488"/>
        <v>0</v>
      </c>
      <c r="BR678" s="66">
        <f t="shared" si="1489"/>
        <v>0</v>
      </c>
      <c r="BS678" s="66">
        <f t="shared" si="1490"/>
        <v>0</v>
      </c>
      <c r="BT678" s="66">
        <f t="shared" si="1491"/>
        <v>0</v>
      </c>
      <c r="BU678" s="66">
        <f t="shared" si="1492"/>
        <v>0</v>
      </c>
      <c r="BV678" s="66">
        <f t="shared" si="1493"/>
        <v>0</v>
      </c>
      <c r="BW678" s="66">
        <f t="shared" si="1494"/>
        <v>0</v>
      </c>
      <c r="BX678" s="66">
        <f t="shared" si="1495"/>
        <v>0</v>
      </c>
      <c r="BY678" s="66">
        <f t="shared" si="1496"/>
        <v>0</v>
      </c>
      <c r="BZ678" s="67">
        <f t="shared" si="1522"/>
        <v>0</v>
      </c>
      <c r="CA678" s="67">
        <f t="shared" si="1439"/>
        <v>0</v>
      </c>
      <c r="CB678" s="67">
        <f t="shared" si="1440"/>
        <v>0</v>
      </c>
      <c r="CC678" s="53" cm="1">
        <f t="array" aca="1" ref="CC678" ca="1">BZ678*CELL("contents",$Q678)</f>
        <v>0</v>
      </c>
      <c r="CD678" s="53" cm="1">
        <f t="array" aca="1" ref="CD678" ca="1">CA678*CELL("contents",$Q678)</f>
        <v>0</v>
      </c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>
        <f t="shared" si="1523"/>
        <v>0</v>
      </c>
      <c r="CR678" s="51">
        <f t="shared" si="1524"/>
        <v>0</v>
      </c>
      <c r="CS678" s="66">
        <f t="shared" si="1542"/>
        <v>0</v>
      </c>
      <c r="CT678" s="66">
        <f t="shared" si="1544"/>
        <v>0</v>
      </c>
      <c r="CU678" s="66">
        <f t="shared" si="1545"/>
        <v>0</v>
      </c>
      <c r="CV678" s="66">
        <f t="shared" si="1546"/>
        <v>0</v>
      </c>
      <c r="CW678" s="66">
        <f t="shared" si="1547"/>
        <v>0</v>
      </c>
      <c r="CX678" s="66">
        <f t="shared" si="1548"/>
        <v>0</v>
      </c>
      <c r="CY678" s="66">
        <f t="shared" si="1549"/>
        <v>0</v>
      </c>
      <c r="CZ678" s="66">
        <f t="shared" si="1550"/>
        <v>0</v>
      </c>
      <c r="DA678" s="66">
        <f t="shared" si="1551"/>
        <v>0</v>
      </c>
      <c r="DB678" s="66">
        <f t="shared" si="1552"/>
        <v>0</v>
      </c>
      <c r="DC678" s="66">
        <f t="shared" si="1553"/>
        <v>0</v>
      </c>
      <c r="DD678" s="66">
        <f t="shared" si="1554"/>
        <v>0</v>
      </c>
      <c r="DE678" s="67">
        <f t="shared" si="1525"/>
        <v>0</v>
      </c>
      <c r="DF678" s="67">
        <f t="shared" si="1441"/>
        <v>0</v>
      </c>
      <c r="DG678" s="67">
        <f t="shared" si="1442"/>
        <v>0</v>
      </c>
      <c r="DH678" s="53" cm="1">
        <f t="array" aca="1" ref="DH678" ca="1">DE678*CELL("contents",$Q678)</f>
        <v>0</v>
      </c>
      <c r="DI678" s="53" cm="1">
        <f t="array" aca="1" ref="DI678" ca="1">DF678*CELL("contents",$Q678)</f>
        <v>0</v>
      </c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>
        <f t="shared" si="1526"/>
        <v>0</v>
      </c>
      <c r="DW678" s="51">
        <f t="shared" si="1527"/>
        <v>0</v>
      </c>
      <c r="DX678" s="66">
        <f t="shared" si="1497"/>
        <v>0</v>
      </c>
      <c r="DY678" s="66">
        <f t="shared" si="1498"/>
        <v>0</v>
      </c>
      <c r="DZ678" s="66">
        <f t="shared" si="1499"/>
        <v>0</v>
      </c>
      <c r="EA678" s="66">
        <f t="shared" si="1500"/>
        <v>0</v>
      </c>
      <c r="EB678" s="66">
        <f t="shared" si="1501"/>
        <v>0</v>
      </c>
      <c r="EC678" s="66">
        <f t="shared" si="1502"/>
        <v>0</v>
      </c>
      <c r="ED678" s="66">
        <f t="shared" si="1503"/>
        <v>0</v>
      </c>
      <c r="EE678" s="66">
        <f t="shared" si="1504"/>
        <v>0</v>
      </c>
      <c r="EF678" s="66">
        <f t="shared" si="1505"/>
        <v>0</v>
      </c>
      <c r="EG678" s="66">
        <f t="shared" si="1506"/>
        <v>0</v>
      </c>
      <c r="EH678" s="66">
        <f t="shared" si="1507"/>
        <v>0</v>
      </c>
      <c r="EI678" s="66">
        <f t="shared" si="1508"/>
        <v>0</v>
      </c>
      <c r="EJ678" s="67">
        <f t="shared" si="1528"/>
        <v>0</v>
      </c>
      <c r="EK678" s="67">
        <f t="shared" si="1443"/>
        <v>0</v>
      </c>
      <c r="EL678" s="67">
        <f t="shared" si="1444"/>
        <v>0</v>
      </c>
      <c r="EM678" s="53" cm="1">
        <f t="array" aca="1" ref="EM678" ca="1">EJ678*CELL("contents",$Q678)</f>
        <v>0</v>
      </c>
      <c r="EN678" s="53" cm="1">
        <f t="array" aca="1" ref="EN678" ca="1">EK678*CELL("contents",$Q678)</f>
        <v>0</v>
      </c>
      <c r="EO678" s="68">
        <f t="shared" si="1529"/>
        <v>60111.286042500011</v>
      </c>
      <c r="EP678" s="2">
        <v>1</v>
      </c>
      <c r="EQ678" s="2">
        <f t="shared" ref="EQ678:ET678" si="1575">EP678*1.0215</f>
        <v>1.0215000000000001</v>
      </c>
      <c r="ER678" s="2">
        <f t="shared" si="1575"/>
        <v>1.0434622500000001</v>
      </c>
      <c r="ES678" s="2">
        <f t="shared" si="1575"/>
        <v>1.0658966883750003</v>
      </c>
      <c r="ET678" s="2">
        <f t="shared" si="1575"/>
        <v>1.0888134671750629</v>
      </c>
      <c r="EU678" s="69">
        <f t="shared" si="1510"/>
        <v>29102.535000000003</v>
      </c>
      <c r="EV678" s="69">
        <f t="shared" si="1450"/>
        <v>0</v>
      </c>
      <c r="EW678" s="69">
        <f t="shared" si="1511"/>
        <v>0</v>
      </c>
      <c r="EX678" s="69">
        <f t="shared" si="1512"/>
        <v>0</v>
      </c>
      <c r="EY678" s="69">
        <f t="shared" si="1531"/>
        <v>10185.88725</v>
      </c>
      <c r="EZ678" s="69">
        <f t="shared" si="1531"/>
        <v>0</v>
      </c>
      <c r="FA678" s="69">
        <f t="shared" si="1531"/>
        <v>0</v>
      </c>
      <c r="FB678" s="69">
        <f t="shared" si="1531"/>
        <v>0</v>
      </c>
      <c r="FC678" t="s">
        <v>1552</v>
      </c>
    </row>
    <row r="679" spans="1:159" ht="25.5" x14ac:dyDescent="0.25">
      <c r="A679" s="2">
        <v>1.6</v>
      </c>
      <c r="B679" s="2" t="s">
        <v>1488</v>
      </c>
      <c r="C679" s="2" t="s">
        <v>147</v>
      </c>
      <c r="D679" s="62" t="s">
        <v>1489</v>
      </c>
      <c r="E679" s="63" t="s">
        <v>1489</v>
      </c>
      <c r="F679" s="2" t="s">
        <v>1485</v>
      </c>
      <c r="G679" s="2" t="s">
        <v>151</v>
      </c>
      <c r="H679" s="2" t="s">
        <v>163</v>
      </c>
      <c r="I679" s="2" t="s">
        <v>153</v>
      </c>
      <c r="J679" s="65" t="s">
        <v>154</v>
      </c>
      <c r="K679" s="75">
        <v>64.75</v>
      </c>
      <c r="L679" s="79">
        <v>55</v>
      </c>
      <c r="M679" s="57">
        <v>0.35</v>
      </c>
      <c r="N679" s="85">
        <v>0.53</v>
      </c>
      <c r="O679" s="2" t="s">
        <v>155</v>
      </c>
      <c r="P679" s="2" t="s">
        <v>173</v>
      </c>
      <c r="Q679" s="200">
        <f>VLOOKUP(P679,Contingencies!$A$2:$D$7,4,FALSE)</f>
        <v>0.125</v>
      </c>
      <c r="R679" s="53">
        <f t="shared" si="1471"/>
        <v>12631.481677126758</v>
      </c>
      <c r="S679" s="67">
        <f t="shared" si="1513"/>
        <v>6694.6852888771818</v>
      </c>
      <c r="T679" s="61"/>
      <c r="U679" s="2"/>
      <c r="V679" s="2"/>
      <c r="W679" s="2"/>
      <c r="X679" s="2"/>
      <c r="Y679" s="2"/>
      <c r="Z679" s="2"/>
      <c r="AA679" s="2"/>
      <c r="AB679" s="61">
        <v>40</v>
      </c>
      <c r="AC679" s="61">
        <v>60</v>
      </c>
      <c r="AD679" s="61">
        <v>60</v>
      </c>
      <c r="AE679" s="61">
        <v>60</v>
      </c>
      <c r="AF679" s="61">
        <v>60</v>
      </c>
      <c r="AG679" s="2">
        <f t="shared" si="1514"/>
        <v>280</v>
      </c>
      <c r="AH679" s="51">
        <f t="shared" si="1518"/>
        <v>1.8666666666666667</v>
      </c>
      <c r="AI679" s="66">
        <f t="shared" si="1473"/>
        <v>0</v>
      </c>
      <c r="AJ679" s="66">
        <f t="shared" si="1474"/>
        <v>0</v>
      </c>
      <c r="AK679" s="66">
        <f t="shared" si="1475"/>
        <v>0</v>
      </c>
      <c r="AL679" s="66">
        <f t="shared" si="1476"/>
        <v>0</v>
      </c>
      <c r="AM679" s="66">
        <f t="shared" si="1477"/>
        <v>0</v>
      </c>
      <c r="AN679" s="66">
        <f t="shared" si="1478"/>
        <v>0</v>
      </c>
      <c r="AO679" s="66">
        <f t="shared" si="1479"/>
        <v>0</v>
      </c>
      <c r="AP679" s="66">
        <f t="shared" si="1480"/>
        <v>3571.6747500000006</v>
      </c>
      <c r="AQ679" s="66">
        <f t="shared" si="1481"/>
        <v>5357.5121250000002</v>
      </c>
      <c r="AR679" s="66">
        <f t="shared" si="1482"/>
        <v>5357.5121250000002</v>
      </c>
      <c r="AS679" s="66">
        <f t="shared" si="1483"/>
        <v>5357.5121250000002</v>
      </c>
      <c r="AT679" s="66">
        <f t="shared" si="1484"/>
        <v>5357.5121250000002</v>
      </c>
      <c r="AU679" s="67">
        <f t="shared" si="1519"/>
        <v>25001.723250000003</v>
      </c>
      <c r="AV679" s="67">
        <f t="shared" si="1437"/>
        <v>13250.913322500002</v>
      </c>
      <c r="AW679" s="67">
        <f t="shared" si="1438"/>
        <v>38252.636572500007</v>
      </c>
      <c r="AX679" s="53" cm="1">
        <f t="array" aca="1" ref="AX679" ca="1">AU679*CELL("contents",$Q679)</f>
        <v>3125.2154062500003</v>
      </c>
      <c r="AY679" s="53" cm="1">
        <f t="array" aca="1" ref="AY679" ca="1">AV679*CELL("contents",$Q679)</f>
        <v>1656.3641653125003</v>
      </c>
      <c r="AZ679" s="61">
        <v>60</v>
      </c>
      <c r="BA679" s="61">
        <v>60</v>
      </c>
      <c r="BB679" s="61">
        <v>60</v>
      </c>
      <c r="BC679" s="61">
        <v>60</v>
      </c>
      <c r="BD679" s="61">
        <v>60</v>
      </c>
      <c r="BE679" s="61">
        <v>60</v>
      </c>
      <c r="BF679" s="61">
        <v>60</v>
      </c>
      <c r="BG679" s="61">
        <v>30</v>
      </c>
      <c r="BH679" s="2"/>
      <c r="BI679" s="2"/>
      <c r="BJ679" s="2"/>
      <c r="BK679" s="2"/>
      <c r="BL679" s="2">
        <f t="shared" si="1520"/>
        <v>450</v>
      </c>
      <c r="BM679" s="51">
        <f t="shared" si="1521"/>
        <v>3</v>
      </c>
      <c r="BN679" s="66">
        <f t="shared" si="1485"/>
        <v>5472.6986356875004</v>
      </c>
      <c r="BO679" s="66">
        <f t="shared" si="1486"/>
        <v>5472.6986356875004</v>
      </c>
      <c r="BP679" s="66">
        <f t="shared" si="1487"/>
        <v>5472.6986356875004</v>
      </c>
      <c r="BQ679" s="66">
        <f t="shared" si="1488"/>
        <v>5472.6986356875004</v>
      </c>
      <c r="BR679" s="66">
        <f t="shared" si="1489"/>
        <v>5472.6986356875004</v>
      </c>
      <c r="BS679" s="66">
        <f t="shared" si="1490"/>
        <v>5472.6986356875004</v>
      </c>
      <c r="BT679" s="66">
        <f t="shared" si="1491"/>
        <v>5472.6986356875004</v>
      </c>
      <c r="BU679" s="66">
        <f t="shared" si="1492"/>
        <v>2736.3493178437502</v>
      </c>
      <c r="BV679" s="66">
        <f t="shared" si="1493"/>
        <v>0</v>
      </c>
      <c r="BW679" s="66">
        <f t="shared" si="1494"/>
        <v>0</v>
      </c>
      <c r="BX679" s="66">
        <f t="shared" si="1495"/>
        <v>0</v>
      </c>
      <c r="BY679" s="66">
        <f t="shared" si="1496"/>
        <v>0</v>
      </c>
      <c r="BZ679" s="67">
        <f t="shared" si="1522"/>
        <v>41045.239767656247</v>
      </c>
      <c r="CA679" s="67">
        <f t="shared" si="1439"/>
        <v>21753.977076857813</v>
      </c>
      <c r="CB679" s="67">
        <f t="shared" si="1440"/>
        <v>62799.216844514056</v>
      </c>
      <c r="CC679" s="53" cm="1">
        <f t="array" aca="1" ref="CC679" ca="1">BZ679*CELL("contents",$Q679)</f>
        <v>5130.6549709570309</v>
      </c>
      <c r="CD679" s="53" cm="1">
        <f t="array" aca="1" ref="CD679" ca="1">CA679*CELL("contents",$Q679)</f>
        <v>2719.2471346072266</v>
      </c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>
        <f t="shared" si="1523"/>
        <v>0</v>
      </c>
      <c r="CR679" s="51">
        <f t="shared" si="1524"/>
        <v>0</v>
      </c>
      <c r="CS679" s="66">
        <f t="shared" si="1542"/>
        <v>0</v>
      </c>
      <c r="CT679" s="66">
        <f t="shared" si="1544"/>
        <v>0</v>
      </c>
      <c r="CU679" s="66">
        <f t="shared" si="1545"/>
        <v>0</v>
      </c>
      <c r="CV679" s="66">
        <f t="shared" si="1546"/>
        <v>0</v>
      </c>
      <c r="CW679" s="66">
        <f t="shared" si="1547"/>
        <v>0</v>
      </c>
      <c r="CX679" s="66">
        <f t="shared" si="1548"/>
        <v>0</v>
      </c>
      <c r="CY679" s="66">
        <f t="shared" si="1549"/>
        <v>0</v>
      </c>
      <c r="CZ679" s="66">
        <f t="shared" si="1550"/>
        <v>0</v>
      </c>
      <c r="DA679" s="66">
        <f t="shared" si="1551"/>
        <v>0</v>
      </c>
      <c r="DB679" s="66">
        <f t="shared" si="1552"/>
        <v>0</v>
      </c>
      <c r="DC679" s="66">
        <f t="shared" si="1553"/>
        <v>0</v>
      </c>
      <c r="DD679" s="66">
        <f t="shared" si="1554"/>
        <v>0</v>
      </c>
      <c r="DE679" s="67">
        <f t="shared" si="1525"/>
        <v>0</v>
      </c>
      <c r="DF679" s="67">
        <f t="shared" si="1441"/>
        <v>0</v>
      </c>
      <c r="DG679" s="67">
        <f t="shared" si="1442"/>
        <v>0</v>
      </c>
      <c r="DH679" s="53" cm="1">
        <f t="array" aca="1" ref="DH679" ca="1">DE679*CELL("contents",$Q679)</f>
        <v>0</v>
      </c>
      <c r="DI679" s="53" cm="1">
        <f t="array" aca="1" ref="DI679" ca="1">DF679*CELL("contents",$Q679)</f>
        <v>0</v>
      </c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>
        <f t="shared" si="1526"/>
        <v>0</v>
      </c>
      <c r="DW679" s="51">
        <f t="shared" si="1527"/>
        <v>0</v>
      </c>
      <c r="DX679" s="66">
        <f t="shared" si="1497"/>
        <v>0</v>
      </c>
      <c r="DY679" s="66">
        <f t="shared" si="1498"/>
        <v>0</v>
      </c>
      <c r="DZ679" s="66">
        <f t="shared" si="1499"/>
        <v>0</v>
      </c>
      <c r="EA679" s="66">
        <f t="shared" si="1500"/>
        <v>0</v>
      </c>
      <c r="EB679" s="66">
        <f t="shared" si="1501"/>
        <v>0</v>
      </c>
      <c r="EC679" s="66">
        <f t="shared" si="1502"/>
        <v>0</v>
      </c>
      <c r="ED679" s="66">
        <f t="shared" si="1503"/>
        <v>0</v>
      </c>
      <c r="EE679" s="66">
        <f t="shared" si="1504"/>
        <v>0</v>
      </c>
      <c r="EF679" s="66">
        <f t="shared" si="1505"/>
        <v>0</v>
      </c>
      <c r="EG679" s="66">
        <f t="shared" si="1506"/>
        <v>0</v>
      </c>
      <c r="EH679" s="66">
        <f t="shared" si="1507"/>
        <v>0</v>
      </c>
      <c r="EI679" s="66">
        <f t="shared" si="1508"/>
        <v>0</v>
      </c>
      <c r="EJ679" s="67">
        <f t="shared" si="1528"/>
        <v>0</v>
      </c>
      <c r="EK679" s="67">
        <f t="shared" si="1443"/>
        <v>0</v>
      </c>
      <c r="EL679" s="67">
        <f t="shared" si="1444"/>
        <v>0</v>
      </c>
      <c r="EM679" s="53" cm="1">
        <f t="array" aca="1" ref="EM679" ca="1">EJ679*CELL("contents",$Q679)</f>
        <v>0</v>
      </c>
      <c r="EN679" s="53" cm="1">
        <f t="array" aca="1" ref="EN679" ca="1">EK679*CELL("contents",$Q679)</f>
        <v>0</v>
      </c>
      <c r="EO679" s="68">
        <f t="shared" si="1529"/>
        <v>101051.85341701406</v>
      </c>
      <c r="EP679" s="2">
        <v>1</v>
      </c>
      <c r="EQ679" s="2">
        <f t="shared" ref="EQ679:ET679" si="1576">EP679*1.0215</f>
        <v>1.0215000000000001</v>
      </c>
      <c r="ER679" s="2">
        <f t="shared" si="1576"/>
        <v>1.0434622500000001</v>
      </c>
      <c r="ES679" s="2">
        <f t="shared" si="1576"/>
        <v>1.0658966883750003</v>
      </c>
      <c r="ET679" s="2">
        <f t="shared" si="1576"/>
        <v>1.0888134671750629</v>
      </c>
      <c r="EU679" s="69">
        <f t="shared" si="1510"/>
        <v>18519.795000000002</v>
      </c>
      <c r="EV679" s="69">
        <f t="shared" si="1450"/>
        <v>30403.881309375003</v>
      </c>
      <c r="EW679" s="69">
        <f t="shared" si="1511"/>
        <v>0</v>
      </c>
      <c r="EX679" s="69">
        <f t="shared" si="1512"/>
        <v>0</v>
      </c>
      <c r="EY679" s="69">
        <f t="shared" si="1531"/>
        <v>6481.9282499999999</v>
      </c>
      <c r="EZ679" s="69">
        <f t="shared" si="1531"/>
        <v>10641.358458281251</v>
      </c>
      <c r="FA679" s="69">
        <f t="shared" si="1531"/>
        <v>0</v>
      </c>
      <c r="FB679" s="69">
        <f t="shared" si="1531"/>
        <v>0</v>
      </c>
      <c r="FC679" t="s">
        <v>1552</v>
      </c>
    </row>
    <row r="680" spans="1:159" x14ac:dyDescent="0.25">
      <c r="A680" s="2">
        <v>1.6</v>
      </c>
      <c r="B680" s="2" t="s">
        <v>1490</v>
      </c>
      <c r="C680" s="2" t="s">
        <v>147</v>
      </c>
      <c r="D680" s="62" t="s">
        <v>1491</v>
      </c>
      <c r="E680" s="63" t="s">
        <v>1491</v>
      </c>
      <c r="F680" s="2" t="s">
        <v>1485</v>
      </c>
      <c r="G680" s="2" t="s">
        <v>151</v>
      </c>
      <c r="H680" s="2" t="s">
        <v>163</v>
      </c>
      <c r="I680" s="2" t="s">
        <v>153</v>
      </c>
      <c r="J680" s="65" t="s">
        <v>154</v>
      </c>
      <c r="K680" s="75">
        <v>64.75</v>
      </c>
      <c r="L680" s="79">
        <v>55</v>
      </c>
      <c r="M680" s="57">
        <v>0.35</v>
      </c>
      <c r="N680" s="85">
        <v>0.53</v>
      </c>
      <c r="O680" s="2" t="s">
        <v>155</v>
      </c>
      <c r="P680" s="2" t="s">
        <v>352</v>
      </c>
      <c r="Q680" s="200">
        <f>VLOOKUP(P680,Contingencies!$A$2:$D$7,4,FALSE)</f>
        <v>0.2</v>
      </c>
      <c r="R680" s="53">
        <f t="shared" si="1471"/>
        <v>6698.5831300815016</v>
      </c>
      <c r="S680" s="67">
        <f t="shared" si="1513"/>
        <v>3550.2490589431959</v>
      </c>
      <c r="T680" s="61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>
        <f t="shared" si="1514"/>
        <v>0</v>
      </c>
      <c r="AH680" s="51">
        <f t="shared" si="1518"/>
        <v>0</v>
      </c>
      <c r="AI680" s="66">
        <f t="shared" si="1473"/>
        <v>0</v>
      </c>
      <c r="AJ680" s="66">
        <f t="shared" si="1474"/>
        <v>0</v>
      </c>
      <c r="AK680" s="66">
        <f t="shared" si="1475"/>
        <v>0</v>
      </c>
      <c r="AL680" s="66">
        <f t="shared" si="1476"/>
        <v>0</v>
      </c>
      <c r="AM680" s="66">
        <f t="shared" si="1477"/>
        <v>0</v>
      </c>
      <c r="AN680" s="66">
        <f t="shared" si="1478"/>
        <v>0</v>
      </c>
      <c r="AO680" s="66">
        <f t="shared" si="1479"/>
        <v>0</v>
      </c>
      <c r="AP680" s="66">
        <f t="shared" si="1480"/>
        <v>0</v>
      </c>
      <c r="AQ680" s="66">
        <f t="shared" si="1481"/>
        <v>0</v>
      </c>
      <c r="AR680" s="66">
        <f t="shared" si="1482"/>
        <v>0</v>
      </c>
      <c r="AS680" s="66">
        <f t="shared" si="1483"/>
        <v>0</v>
      </c>
      <c r="AT680" s="66">
        <f t="shared" si="1484"/>
        <v>0</v>
      </c>
      <c r="AU680" s="67">
        <f t="shared" si="1519"/>
        <v>0</v>
      </c>
      <c r="AV680" s="67">
        <f t="shared" ref="AV680:AV696" si="1577">IF($H680="CapEx",0,AU680*$N680)</f>
        <v>0</v>
      </c>
      <c r="AW680" s="67">
        <f t="shared" ref="AW680:AW696" si="1578">SUM(AU680:AV680)</f>
        <v>0</v>
      </c>
      <c r="AX680" s="53" cm="1">
        <f t="array" aca="1" ref="AX680" ca="1">AU680*CELL("contents",$Q680)</f>
        <v>0</v>
      </c>
      <c r="AY680" s="53" cm="1">
        <f t="array" aca="1" ref="AY680" ca="1">AV680*CELL("contents",$Q680)</f>
        <v>0</v>
      </c>
      <c r="AZ680" s="2"/>
      <c r="BA680" s="2"/>
      <c r="BB680" s="2"/>
      <c r="BC680" s="61">
        <v>60</v>
      </c>
      <c r="BD680" s="61">
        <v>60</v>
      </c>
      <c r="BE680" s="61">
        <v>60</v>
      </c>
      <c r="BF680" s="61">
        <v>60</v>
      </c>
      <c r="BG680" s="2"/>
      <c r="BH680" s="2"/>
      <c r="BI680" s="2"/>
      <c r="BJ680" s="2"/>
      <c r="BK680" s="2"/>
      <c r="BL680" s="2">
        <f t="shared" si="1520"/>
        <v>240</v>
      </c>
      <c r="BM680" s="51">
        <f t="shared" si="1521"/>
        <v>1.6</v>
      </c>
      <c r="BN680" s="66">
        <f t="shared" si="1485"/>
        <v>0</v>
      </c>
      <c r="BO680" s="66">
        <f t="shared" si="1486"/>
        <v>0</v>
      </c>
      <c r="BP680" s="66">
        <f t="shared" si="1487"/>
        <v>0</v>
      </c>
      <c r="BQ680" s="66">
        <f t="shared" si="1488"/>
        <v>5472.6986356875004</v>
      </c>
      <c r="BR680" s="66">
        <f t="shared" si="1489"/>
        <v>5472.6986356875004</v>
      </c>
      <c r="BS680" s="66">
        <f t="shared" si="1490"/>
        <v>5472.6986356875004</v>
      </c>
      <c r="BT680" s="66">
        <f t="shared" si="1491"/>
        <v>5472.6986356875004</v>
      </c>
      <c r="BU680" s="66">
        <f t="shared" si="1492"/>
        <v>0</v>
      </c>
      <c r="BV680" s="66">
        <f t="shared" si="1493"/>
        <v>0</v>
      </c>
      <c r="BW680" s="66">
        <f t="shared" si="1494"/>
        <v>0</v>
      </c>
      <c r="BX680" s="66">
        <f t="shared" si="1495"/>
        <v>0</v>
      </c>
      <c r="BY680" s="66">
        <f t="shared" si="1496"/>
        <v>0</v>
      </c>
      <c r="BZ680" s="67">
        <f t="shared" si="1522"/>
        <v>21890.794542750002</v>
      </c>
      <c r="CA680" s="67">
        <f t="shared" ref="CA680:CA696" si="1579">IF($H680="CapEx",0,BZ680*$N680)</f>
        <v>11602.121107657502</v>
      </c>
      <c r="CB680" s="67">
        <f t="shared" ref="CB680:CB696" si="1580">SUM(BZ680:CA680)</f>
        <v>33492.915650407507</v>
      </c>
      <c r="CC680" s="53" cm="1">
        <f t="array" aca="1" ref="CC680" ca="1">BZ680*CELL("contents",$Q680)</f>
        <v>4378.1589085500009</v>
      </c>
      <c r="CD680" s="53" cm="1">
        <f t="array" aca="1" ref="CD680" ca="1">CA680*CELL("contents",$Q680)</f>
        <v>2320.4242215315003</v>
      </c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>
        <f t="shared" si="1523"/>
        <v>0</v>
      </c>
      <c r="CR680" s="51">
        <f t="shared" si="1524"/>
        <v>0</v>
      </c>
      <c r="CS680" s="66">
        <f t="shared" si="1542"/>
        <v>0</v>
      </c>
      <c r="CT680" s="66">
        <f t="shared" si="1544"/>
        <v>0</v>
      </c>
      <c r="CU680" s="66">
        <f t="shared" si="1545"/>
        <v>0</v>
      </c>
      <c r="CV680" s="66">
        <f t="shared" si="1546"/>
        <v>0</v>
      </c>
      <c r="CW680" s="66">
        <f t="shared" si="1547"/>
        <v>0</v>
      </c>
      <c r="CX680" s="66">
        <f t="shared" si="1548"/>
        <v>0</v>
      </c>
      <c r="CY680" s="66">
        <f t="shared" si="1549"/>
        <v>0</v>
      </c>
      <c r="CZ680" s="66">
        <f t="shared" si="1550"/>
        <v>0</v>
      </c>
      <c r="DA680" s="66">
        <f t="shared" si="1551"/>
        <v>0</v>
      </c>
      <c r="DB680" s="66">
        <f t="shared" si="1552"/>
        <v>0</v>
      </c>
      <c r="DC680" s="66">
        <f t="shared" si="1553"/>
        <v>0</v>
      </c>
      <c r="DD680" s="66">
        <f t="shared" si="1554"/>
        <v>0</v>
      </c>
      <c r="DE680" s="67">
        <f t="shared" si="1525"/>
        <v>0</v>
      </c>
      <c r="DF680" s="67">
        <f t="shared" ref="DF680:DF696" si="1581">IF($H680="CapEx",0,DE680*$N680)</f>
        <v>0</v>
      </c>
      <c r="DG680" s="67">
        <f t="shared" ref="DG680:DG696" si="1582">SUM(DE680:DF680)</f>
        <v>0</v>
      </c>
      <c r="DH680" s="53" cm="1">
        <f t="array" aca="1" ref="DH680" ca="1">DE680*CELL("contents",$Q680)</f>
        <v>0</v>
      </c>
      <c r="DI680" s="53" cm="1">
        <f t="array" aca="1" ref="DI680" ca="1">DF680*CELL("contents",$Q680)</f>
        <v>0</v>
      </c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>
        <f t="shared" si="1526"/>
        <v>0</v>
      </c>
      <c r="DW680" s="51">
        <f t="shared" si="1527"/>
        <v>0</v>
      </c>
      <c r="DX680" s="66">
        <f t="shared" si="1497"/>
        <v>0</v>
      </c>
      <c r="DY680" s="66">
        <f t="shared" si="1498"/>
        <v>0</v>
      </c>
      <c r="DZ680" s="66">
        <f t="shared" si="1499"/>
        <v>0</v>
      </c>
      <c r="EA680" s="66">
        <f t="shared" si="1500"/>
        <v>0</v>
      </c>
      <c r="EB680" s="66">
        <f t="shared" si="1501"/>
        <v>0</v>
      </c>
      <c r="EC680" s="66">
        <f t="shared" si="1502"/>
        <v>0</v>
      </c>
      <c r="ED680" s="66">
        <f t="shared" si="1503"/>
        <v>0</v>
      </c>
      <c r="EE680" s="66">
        <f t="shared" si="1504"/>
        <v>0</v>
      </c>
      <c r="EF680" s="66">
        <f t="shared" si="1505"/>
        <v>0</v>
      </c>
      <c r="EG680" s="66">
        <f t="shared" si="1506"/>
        <v>0</v>
      </c>
      <c r="EH680" s="66">
        <f t="shared" si="1507"/>
        <v>0</v>
      </c>
      <c r="EI680" s="66">
        <f t="shared" si="1508"/>
        <v>0</v>
      </c>
      <c r="EJ680" s="67">
        <f t="shared" si="1528"/>
        <v>0</v>
      </c>
      <c r="EK680" s="67">
        <f t="shared" ref="EK680:EK696" si="1583">IF($H680="CapEx",0,EJ680*$N680)</f>
        <v>0</v>
      </c>
      <c r="EL680" s="67">
        <f t="shared" ref="EL680:EL696" si="1584">SUM(EJ680:EK680)</f>
        <v>0</v>
      </c>
      <c r="EM680" s="53" cm="1">
        <f t="array" aca="1" ref="EM680" ca="1">EJ680*CELL("contents",$Q680)</f>
        <v>0</v>
      </c>
      <c r="EN680" s="53" cm="1">
        <f t="array" aca="1" ref="EN680" ca="1">EK680*CELL("contents",$Q680)</f>
        <v>0</v>
      </c>
      <c r="EO680" s="68">
        <f t="shared" si="1529"/>
        <v>33492.915650407507</v>
      </c>
      <c r="EP680" s="2">
        <v>1</v>
      </c>
      <c r="EQ680" s="2">
        <f t="shared" ref="EQ680:ET680" si="1585">EP680*1.0215</f>
        <v>1.0215000000000001</v>
      </c>
      <c r="ER680" s="2">
        <f t="shared" si="1585"/>
        <v>1.0434622500000001</v>
      </c>
      <c r="ES680" s="2">
        <f t="shared" si="1585"/>
        <v>1.0658966883750003</v>
      </c>
      <c r="ET680" s="2">
        <f t="shared" si="1585"/>
        <v>1.0888134671750629</v>
      </c>
      <c r="EU680" s="69">
        <f t="shared" si="1510"/>
        <v>0</v>
      </c>
      <c r="EV680" s="69">
        <f t="shared" si="1450"/>
        <v>16215.403365000002</v>
      </c>
      <c r="EW680" s="69">
        <f t="shared" si="1511"/>
        <v>0</v>
      </c>
      <c r="EX680" s="69">
        <f t="shared" si="1512"/>
        <v>0</v>
      </c>
      <c r="EY680" s="69">
        <f t="shared" si="1531"/>
        <v>0</v>
      </c>
      <c r="EZ680" s="69">
        <f t="shared" si="1531"/>
        <v>5675.3911777500007</v>
      </c>
      <c r="FA680" s="69">
        <f t="shared" si="1531"/>
        <v>0</v>
      </c>
      <c r="FB680" s="69">
        <f t="shared" si="1531"/>
        <v>0</v>
      </c>
      <c r="FC680" t="s">
        <v>1552</v>
      </c>
    </row>
    <row r="681" spans="1:159" x14ac:dyDescent="0.25">
      <c r="A681" s="2">
        <v>1.6</v>
      </c>
      <c r="B681" s="2" t="s">
        <v>1492</v>
      </c>
      <c r="C681" s="2" t="s">
        <v>147</v>
      </c>
      <c r="D681" s="62" t="s">
        <v>1493</v>
      </c>
      <c r="E681" s="63" t="s">
        <v>1493</v>
      </c>
      <c r="F681" s="2" t="s">
        <v>1485</v>
      </c>
      <c r="G681" s="2" t="s">
        <v>151</v>
      </c>
      <c r="H681" s="2" t="s">
        <v>163</v>
      </c>
      <c r="I681" s="2" t="s">
        <v>153</v>
      </c>
      <c r="J681" s="65" t="s">
        <v>154</v>
      </c>
      <c r="K681" s="75">
        <v>64.75</v>
      </c>
      <c r="L681" s="79">
        <v>55</v>
      </c>
      <c r="M681" s="57">
        <v>0.35</v>
      </c>
      <c r="N681" s="85">
        <v>0.53</v>
      </c>
      <c r="O681" s="2" t="s">
        <v>155</v>
      </c>
      <c r="P681" s="2" t="s">
        <v>173</v>
      </c>
      <c r="Q681" s="200">
        <f>VLOOKUP(P681,Contingencies!$A$2:$D$7,4,FALSE)</f>
        <v>0.125</v>
      </c>
      <c r="R681" s="53">
        <f t="shared" si="1471"/>
        <v>2354.9706316692777</v>
      </c>
      <c r="S681" s="67">
        <f t="shared" si="1513"/>
        <v>1248.1344347847173</v>
      </c>
      <c r="T681" s="61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>
        <f t="shared" si="1514"/>
        <v>0</v>
      </c>
      <c r="AH681" s="51">
        <f t="shared" si="1518"/>
        <v>0</v>
      </c>
      <c r="AI681" s="66">
        <f t="shared" si="1473"/>
        <v>0</v>
      </c>
      <c r="AJ681" s="66">
        <f t="shared" si="1474"/>
        <v>0</v>
      </c>
      <c r="AK681" s="66">
        <f t="shared" si="1475"/>
        <v>0</v>
      </c>
      <c r="AL681" s="66">
        <f t="shared" si="1476"/>
        <v>0</v>
      </c>
      <c r="AM681" s="66">
        <f t="shared" si="1477"/>
        <v>0</v>
      </c>
      <c r="AN681" s="66">
        <f t="shared" si="1478"/>
        <v>0</v>
      </c>
      <c r="AO681" s="66">
        <f t="shared" si="1479"/>
        <v>0</v>
      </c>
      <c r="AP681" s="66">
        <f t="shared" si="1480"/>
        <v>0</v>
      </c>
      <c r="AQ681" s="66">
        <f t="shared" si="1481"/>
        <v>0</v>
      </c>
      <c r="AR681" s="66">
        <f t="shared" si="1482"/>
        <v>0</v>
      </c>
      <c r="AS681" s="66">
        <f t="shared" si="1483"/>
        <v>0</v>
      </c>
      <c r="AT681" s="66">
        <f t="shared" si="1484"/>
        <v>0</v>
      </c>
      <c r="AU681" s="67">
        <f t="shared" si="1519"/>
        <v>0</v>
      </c>
      <c r="AV681" s="67">
        <f t="shared" si="1577"/>
        <v>0</v>
      </c>
      <c r="AW681" s="67">
        <f t="shared" si="1578"/>
        <v>0</v>
      </c>
      <c r="AX681" s="53" cm="1">
        <f t="array" aca="1" ref="AX681" ca="1">AU681*CELL("contents",$Q681)</f>
        <v>0</v>
      </c>
      <c r="AY681" s="53" cm="1">
        <f t="array" aca="1" ref="AY681" ca="1">AV681*CELL("contents",$Q681)</f>
        <v>0</v>
      </c>
      <c r="AZ681" s="2"/>
      <c r="BA681" s="2"/>
      <c r="BB681" s="2"/>
      <c r="BC681" s="2"/>
      <c r="BD681" s="2"/>
      <c r="BE681" s="2"/>
      <c r="BF681" s="2"/>
      <c r="BG681" s="61">
        <v>45</v>
      </c>
      <c r="BH681" s="61">
        <v>45</v>
      </c>
      <c r="BI681" s="61">
        <v>45</v>
      </c>
      <c r="BJ681" s="2"/>
      <c r="BK681" s="2"/>
      <c r="BL681" s="2">
        <f t="shared" si="1520"/>
        <v>135</v>
      </c>
      <c r="BM681" s="51">
        <f t="shared" si="1521"/>
        <v>0.89999999999999991</v>
      </c>
      <c r="BN681" s="66">
        <f t="shared" si="1485"/>
        <v>0</v>
      </c>
      <c r="BO681" s="66">
        <f t="shared" si="1486"/>
        <v>0</v>
      </c>
      <c r="BP681" s="66">
        <f t="shared" si="1487"/>
        <v>0</v>
      </c>
      <c r="BQ681" s="66">
        <f t="shared" si="1488"/>
        <v>0</v>
      </c>
      <c r="BR681" s="66">
        <f t="shared" si="1489"/>
        <v>0</v>
      </c>
      <c r="BS681" s="66">
        <f t="shared" si="1490"/>
        <v>0</v>
      </c>
      <c r="BT681" s="66">
        <f t="shared" si="1491"/>
        <v>0</v>
      </c>
      <c r="BU681" s="66">
        <f t="shared" si="1492"/>
        <v>4104.5239767656258</v>
      </c>
      <c r="BV681" s="66">
        <f t="shared" si="1493"/>
        <v>4104.5239767656258</v>
      </c>
      <c r="BW681" s="66">
        <f t="shared" si="1494"/>
        <v>4104.5239767656258</v>
      </c>
      <c r="BX681" s="66">
        <f t="shared" si="1495"/>
        <v>0</v>
      </c>
      <c r="BY681" s="66">
        <f t="shared" si="1496"/>
        <v>0</v>
      </c>
      <c r="BZ681" s="67">
        <f t="shared" si="1522"/>
        <v>12313.571930296877</v>
      </c>
      <c r="CA681" s="67">
        <f t="shared" si="1579"/>
        <v>6526.1931230573455</v>
      </c>
      <c r="CB681" s="67">
        <f t="shared" si="1580"/>
        <v>18839.765053354222</v>
      </c>
      <c r="CC681" s="53" cm="1">
        <f t="array" aca="1" ref="CC681" ca="1">BZ681*CELL("contents",$Q681)</f>
        <v>1539.1964912871097</v>
      </c>
      <c r="CD681" s="53" cm="1">
        <f t="array" aca="1" ref="CD681" ca="1">CA681*CELL("contents",$Q681)</f>
        <v>815.77414038216818</v>
      </c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>
        <f t="shared" si="1523"/>
        <v>0</v>
      </c>
      <c r="CR681" s="51">
        <f t="shared" si="1524"/>
        <v>0</v>
      </c>
      <c r="CS681" s="66">
        <f t="shared" si="1542"/>
        <v>0</v>
      </c>
      <c r="CT681" s="66">
        <f t="shared" si="1544"/>
        <v>0</v>
      </c>
      <c r="CU681" s="66">
        <f t="shared" si="1545"/>
        <v>0</v>
      </c>
      <c r="CV681" s="66">
        <f t="shared" si="1546"/>
        <v>0</v>
      </c>
      <c r="CW681" s="66">
        <f t="shared" si="1547"/>
        <v>0</v>
      </c>
      <c r="CX681" s="66">
        <f t="shared" si="1548"/>
        <v>0</v>
      </c>
      <c r="CY681" s="66">
        <f t="shared" si="1549"/>
        <v>0</v>
      </c>
      <c r="CZ681" s="66">
        <f t="shared" si="1550"/>
        <v>0</v>
      </c>
      <c r="DA681" s="66">
        <f t="shared" si="1551"/>
        <v>0</v>
      </c>
      <c r="DB681" s="66">
        <f t="shared" si="1552"/>
        <v>0</v>
      </c>
      <c r="DC681" s="66">
        <f t="shared" si="1553"/>
        <v>0</v>
      </c>
      <c r="DD681" s="66">
        <f t="shared" si="1554"/>
        <v>0</v>
      </c>
      <c r="DE681" s="67">
        <f t="shared" si="1525"/>
        <v>0</v>
      </c>
      <c r="DF681" s="67">
        <f t="shared" si="1581"/>
        <v>0</v>
      </c>
      <c r="DG681" s="67">
        <f t="shared" si="1582"/>
        <v>0</v>
      </c>
      <c r="DH681" s="53" cm="1">
        <f t="array" aca="1" ref="DH681" ca="1">DE681*CELL("contents",$Q681)</f>
        <v>0</v>
      </c>
      <c r="DI681" s="53" cm="1">
        <f t="array" aca="1" ref="DI681" ca="1">DF681*CELL("contents",$Q681)</f>
        <v>0</v>
      </c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>
        <f t="shared" si="1526"/>
        <v>0</v>
      </c>
      <c r="DW681" s="51">
        <f t="shared" si="1527"/>
        <v>0</v>
      </c>
      <c r="DX681" s="66">
        <f t="shared" si="1497"/>
        <v>0</v>
      </c>
      <c r="DY681" s="66">
        <f t="shared" si="1498"/>
        <v>0</v>
      </c>
      <c r="DZ681" s="66">
        <f t="shared" si="1499"/>
        <v>0</v>
      </c>
      <c r="EA681" s="66">
        <f t="shared" si="1500"/>
        <v>0</v>
      </c>
      <c r="EB681" s="66">
        <f t="shared" si="1501"/>
        <v>0</v>
      </c>
      <c r="EC681" s="66">
        <f t="shared" si="1502"/>
        <v>0</v>
      </c>
      <c r="ED681" s="66">
        <f t="shared" si="1503"/>
        <v>0</v>
      </c>
      <c r="EE681" s="66">
        <f t="shared" si="1504"/>
        <v>0</v>
      </c>
      <c r="EF681" s="66">
        <f t="shared" si="1505"/>
        <v>0</v>
      </c>
      <c r="EG681" s="66">
        <f t="shared" si="1506"/>
        <v>0</v>
      </c>
      <c r="EH681" s="66">
        <f t="shared" si="1507"/>
        <v>0</v>
      </c>
      <c r="EI681" s="66">
        <f t="shared" si="1508"/>
        <v>0</v>
      </c>
      <c r="EJ681" s="67">
        <f t="shared" si="1528"/>
        <v>0</v>
      </c>
      <c r="EK681" s="67">
        <f t="shared" si="1583"/>
        <v>0</v>
      </c>
      <c r="EL681" s="67">
        <f t="shared" si="1584"/>
        <v>0</v>
      </c>
      <c r="EM681" s="53" cm="1">
        <f t="array" aca="1" ref="EM681" ca="1">EJ681*CELL("contents",$Q681)</f>
        <v>0</v>
      </c>
      <c r="EN681" s="53" cm="1">
        <f t="array" aca="1" ref="EN681" ca="1">EK681*CELL("contents",$Q681)</f>
        <v>0</v>
      </c>
      <c r="EO681" s="68">
        <f t="shared" si="1529"/>
        <v>18839.765053354222</v>
      </c>
      <c r="EP681" s="2">
        <v>1</v>
      </c>
      <c r="EQ681" s="2">
        <f t="shared" ref="EQ681:ET681" si="1586">EP681*1.0215</f>
        <v>1.0215000000000001</v>
      </c>
      <c r="ER681" s="2">
        <f t="shared" si="1586"/>
        <v>1.0434622500000001</v>
      </c>
      <c r="ES681" s="2">
        <f t="shared" si="1586"/>
        <v>1.0658966883750003</v>
      </c>
      <c r="ET681" s="2">
        <f t="shared" si="1586"/>
        <v>1.0888134671750629</v>
      </c>
      <c r="EU681" s="69">
        <f t="shared" si="1510"/>
        <v>0</v>
      </c>
      <c r="EV681" s="69">
        <f t="shared" si="1450"/>
        <v>9121.1643928125013</v>
      </c>
      <c r="EW681" s="69">
        <f t="shared" si="1511"/>
        <v>0</v>
      </c>
      <c r="EX681" s="69">
        <f t="shared" si="1512"/>
        <v>0</v>
      </c>
      <c r="EY681" s="69">
        <f t="shared" si="1531"/>
        <v>0</v>
      </c>
      <c r="EZ681" s="69">
        <f t="shared" si="1531"/>
        <v>3192.4075374843751</v>
      </c>
      <c r="FA681" s="69">
        <f t="shared" si="1531"/>
        <v>0</v>
      </c>
      <c r="FB681" s="69">
        <f t="shared" si="1531"/>
        <v>0</v>
      </c>
      <c r="FC681" t="s">
        <v>1552</v>
      </c>
    </row>
    <row r="682" spans="1:159" x14ac:dyDescent="0.25">
      <c r="A682" s="2">
        <v>1.6</v>
      </c>
      <c r="B682" s="2" t="s">
        <v>1492</v>
      </c>
      <c r="C682" s="61" t="s">
        <v>147</v>
      </c>
      <c r="D682" s="62" t="s">
        <v>1493</v>
      </c>
      <c r="E682" s="63" t="s">
        <v>1493</v>
      </c>
      <c r="F682" s="2"/>
      <c r="G682" s="61" t="s">
        <v>267</v>
      </c>
      <c r="H682" s="64" t="s">
        <v>267</v>
      </c>
      <c r="I682" s="61"/>
      <c r="J682" s="65" t="s">
        <v>154</v>
      </c>
      <c r="K682" s="75"/>
      <c r="L682" s="80">
        <v>1</v>
      </c>
      <c r="M682" s="57">
        <v>0</v>
      </c>
      <c r="N682" s="85">
        <v>0.53</v>
      </c>
      <c r="O682" s="64"/>
      <c r="P682" s="2" t="s">
        <v>173</v>
      </c>
      <c r="Q682" s="200">
        <f>VLOOKUP(P682,Contingencies!$A$2:$D$7,4,FALSE)</f>
        <v>0.125</v>
      </c>
      <c r="R682" s="53">
        <f t="shared" si="1471"/>
        <v>1434.375</v>
      </c>
      <c r="S682" s="67">
        <f t="shared" si="1513"/>
        <v>760.21875</v>
      </c>
      <c r="T682" s="61" t="s">
        <v>1494</v>
      </c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>
        <f t="shared" si="1514"/>
        <v>0</v>
      </c>
      <c r="AH682" s="51">
        <f t="shared" si="1518"/>
        <v>0</v>
      </c>
      <c r="AI682" s="66">
        <f t="shared" si="1473"/>
        <v>0</v>
      </c>
      <c r="AJ682" s="66">
        <f t="shared" si="1474"/>
        <v>0</v>
      </c>
      <c r="AK682" s="66">
        <f t="shared" si="1475"/>
        <v>0</v>
      </c>
      <c r="AL682" s="66">
        <f t="shared" si="1476"/>
        <v>0</v>
      </c>
      <c r="AM682" s="66">
        <f t="shared" si="1477"/>
        <v>0</v>
      </c>
      <c r="AN682" s="66">
        <f t="shared" si="1478"/>
        <v>0</v>
      </c>
      <c r="AO682" s="66">
        <f t="shared" si="1479"/>
        <v>0</v>
      </c>
      <c r="AP682" s="66">
        <f t="shared" si="1480"/>
        <v>0</v>
      </c>
      <c r="AQ682" s="66">
        <f t="shared" si="1481"/>
        <v>0</v>
      </c>
      <c r="AR682" s="66">
        <f t="shared" si="1482"/>
        <v>0</v>
      </c>
      <c r="AS682" s="66">
        <f t="shared" si="1483"/>
        <v>0</v>
      </c>
      <c r="AT682" s="66">
        <f t="shared" si="1484"/>
        <v>0</v>
      </c>
      <c r="AU682" s="67">
        <f t="shared" si="1519"/>
        <v>0</v>
      </c>
      <c r="AV682" s="67">
        <f t="shared" si="1577"/>
        <v>0</v>
      </c>
      <c r="AW682" s="67">
        <f t="shared" si="1578"/>
        <v>0</v>
      </c>
      <c r="AX682" s="53" cm="1">
        <f t="array" aca="1" ref="AX682" ca="1">AU682*CELL("contents",$Q682)</f>
        <v>0</v>
      </c>
      <c r="AY682" s="53" cm="1">
        <f t="array" aca="1" ref="AY682" ca="1">AV682*CELL("contents",$Q682)</f>
        <v>0</v>
      </c>
      <c r="AZ682" s="2"/>
      <c r="BA682" s="2"/>
      <c r="BB682" s="2"/>
      <c r="BC682" s="2"/>
      <c r="BD682" s="2"/>
      <c r="BE682" s="2"/>
      <c r="BF682" s="2"/>
      <c r="BG682" s="61"/>
      <c r="BH682" s="61">
        <v>7500</v>
      </c>
      <c r="BI682" s="61"/>
      <c r="BJ682" s="2"/>
      <c r="BK682" s="2"/>
      <c r="BL682" s="2">
        <f t="shared" si="1520"/>
        <v>0</v>
      </c>
      <c r="BM682" s="51">
        <f t="shared" si="1521"/>
        <v>0</v>
      </c>
      <c r="BN682" s="66">
        <f t="shared" si="1485"/>
        <v>0</v>
      </c>
      <c r="BO682" s="66">
        <f t="shared" si="1486"/>
        <v>0</v>
      </c>
      <c r="BP682" s="66">
        <f t="shared" si="1487"/>
        <v>0</v>
      </c>
      <c r="BQ682" s="66">
        <f t="shared" si="1488"/>
        <v>0</v>
      </c>
      <c r="BR682" s="66">
        <f t="shared" si="1489"/>
        <v>0</v>
      </c>
      <c r="BS682" s="66">
        <f t="shared" si="1490"/>
        <v>0</v>
      </c>
      <c r="BT682" s="66">
        <f t="shared" si="1491"/>
        <v>0</v>
      </c>
      <c r="BU682" s="66">
        <f t="shared" si="1492"/>
        <v>0</v>
      </c>
      <c r="BV682" s="66">
        <f t="shared" si="1493"/>
        <v>7500</v>
      </c>
      <c r="BW682" s="66">
        <f t="shared" si="1494"/>
        <v>0</v>
      </c>
      <c r="BX682" s="66">
        <f t="shared" si="1495"/>
        <v>0</v>
      </c>
      <c r="BY682" s="66">
        <f t="shared" si="1496"/>
        <v>0</v>
      </c>
      <c r="BZ682" s="67">
        <f t="shared" si="1522"/>
        <v>7500</v>
      </c>
      <c r="CA682" s="67">
        <f t="shared" si="1579"/>
        <v>3975</v>
      </c>
      <c r="CB682" s="67">
        <f t="shared" si="1580"/>
        <v>11475</v>
      </c>
      <c r="CC682" s="53" cm="1">
        <f t="array" aca="1" ref="CC682" ca="1">BZ682*CELL("contents",$Q682)</f>
        <v>937.5</v>
      </c>
      <c r="CD682" s="53" cm="1">
        <f t="array" aca="1" ref="CD682" ca="1">CA682*CELL("contents",$Q682)</f>
        <v>496.875</v>
      </c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>
        <f t="shared" si="1523"/>
        <v>0</v>
      </c>
      <c r="CR682" s="51">
        <f t="shared" si="1524"/>
        <v>0</v>
      </c>
      <c r="CS682" s="66">
        <f t="shared" si="1542"/>
        <v>0</v>
      </c>
      <c r="CT682" s="66">
        <f t="shared" si="1544"/>
        <v>0</v>
      </c>
      <c r="CU682" s="66">
        <f t="shared" si="1545"/>
        <v>0</v>
      </c>
      <c r="CV682" s="66">
        <f t="shared" si="1546"/>
        <v>0</v>
      </c>
      <c r="CW682" s="66">
        <f t="shared" si="1547"/>
        <v>0</v>
      </c>
      <c r="CX682" s="66">
        <f t="shared" si="1548"/>
        <v>0</v>
      </c>
      <c r="CY682" s="66">
        <f t="shared" si="1549"/>
        <v>0</v>
      </c>
      <c r="CZ682" s="66">
        <f t="shared" si="1550"/>
        <v>0</v>
      </c>
      <c r="DA682" s="66">
        <f t="shared" si="1551"/>
        <v>0</v>
      </c>
      <c r="DB682" s="66">
        <f t="shared" si="1552"/>
        <v>0</v>
      </c>
      <c r="DC682" s="66">
        <f t="shared" si="1553"/>
        <v>0</v>
      </c>
      <c r="DD682" s="66">
        <f t="shared" si="1554"/>
        <v>0</v>
      </c>
      <c r="DE682" s="67">
        <f t="shared" si="1525"/>
        <v>0</v>
      </c>
      <c r="DF682" s="67">
        <f t="shared" si="1581"/>
        <v>0</v>
      </c>
      <c r="DG682" s="67">
        <f t="shared" si="1582"/>
        <v>0</v>
      </c>
      <c r="DH682" s="53" cm="1">
        <f t="array" aca="1" ref="DH682" ca="1">DE682*CELL("contents",$Q682)</f>
        <v>0</v>
      </c>
      <c r="DI682" s="53" cm="1">
        <f t="array" aca="1" ref="DI682" ca="1">DF682*CELL("contents",$Q682)</f>
        <v>0</v>
      </c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>
        <f t="shared" si="1526"/>
        <v>0</v>
      </c>
      <c r="DW682" s="51">
        <f t="shared" si="1527"/>
        <v>0</v>
      </c>
      <c r="DX682" s="66">
        <f t="shared" si="1497"/>
        <v>0</v>
      </c>
      <c r="DY682" s="66">
        <f t="shared" si="1498"/>
        <v>0</v>
      </c>
      <c r="DZ682" s="66">
        <f t="shared" si="1499"/>
        <v>0</v>
      </c>
      <c r="EA682" s="66">
        <f t="shared" si="1500"/>
        <v>0</v>
      </c>
      <c r="EB682" s="66">
        <f t="shared" si="1501"/>
        <v>0</v>
      </c>
      <c r="EC682" s="66">
        <f t="shared" si="1502"/>
        <v>0</v>
      </c>
      <c r="ED682" s="66">
        <f t="shared" si="1503"/>
        <v>0</v>
      </c>
      <c r="EE682" s="66">
        <f t="shared" si="1504"/>
        <v>0</v>
      </c>
      <c r="EF682" s="66">
        <f t="shared" si="1505"/>
        <v>0</v>
      </c>
      <c r="EG682" s="66">
        <f t="shared" si="1506"/>
        <v>0</v>
      </c>
      <c r="EH682" s="66">
        <f t="shared" si="1507"/>
        <v>0</v>
      </c>
      <c r="EI682" s="66">
        <f t="shared" si="1508"/>
        <v>0</v>
      </c>
      <c r="EJ682" s="67">
        <f t="shared" si="1528"/>
        <v>0</v>
      </c>
      <c r="EK682" s="67">
        <f t="shared" si="1583"/>
        <v>0</v>
      </c>
      <c r="EL682" s="67">
        <f t="shared" si="1584"/>
        <v>0</v>
      </c>
      <c r="EM682" s="53" cm="1">
        <f t="array" aca="1" ref="EM682" ca="1">EJ682*CELL("contents",$Q682)</f>
        <v>0</v>
      </c>
      <c r="EN682" s="53" cm="1">
        <f t="array" aca="1" ref="EN682" ca="1">EK682*CELL("contents",$Q682)</f>
        <v>0</v>
      </c>
      <c r="EO682" s="68">
        <f t="shared" si="1529"/>
        <v>11475</v>
      </c>
      <c r="EP682" s="2">
        <v>1</v>
      </c>
      <c r="EQ682" s="2">
        <f t="shared" ref="EQ682:ET682" si="1587">EP682*1.0215</f>
        <v>1.0215000000000001</v>
      </c>
      <c r="ER682" s="2">
        <f t="shared" si="1587"/>
        <v>1.0434622500000001</v>
      </c>
      <c r="ES682" s="2">
        <f t="shared" si="1587"/>
        <v>1.0658966883750003</v>
      </c>
      <c r="ET682" s="2">
        <f t="shared" si="1587"/>
        <v>1.0888134671750629</v>
      </c>
      <c r="EU682" s="69">
        <f t="shared" si="1510"/>
        <v>0</v>
      </c>
      <c r="EV682" s="69">
        <f t="shared" si="1450"/>
        <v>0</v>
      </c>
      <c r="EW682" s="69">
        <f t="shared" si="1511"/>
        <v>0</v>
      </c>
      <c r="EX682" s="69">
        <f t="shared" si="1512"/>
        <v>0</v>
      </c>
      <c r="EY682" s="69">
        <f t="shared" si="1531"/>
        <v>0</v>
      </c>
      <c r="EZ682" s="69">
        <f t="shared" si="1531"/>
        <v>0</v>
      </c>
      <c r="FA682" s="69">
        <f t="shared" si="1531"/>
        <v>0</v>
      </c>
      <c r="FB682" s="69">
        <f t="shared" si="1531"/>
        <v>0</v>
      </c>
      <c r="FC682" t="s">
        <v>1552</v>
      </c>
    </row>
    <row r="683" spans="1:159" x14ac:dyDescent="0.25">
      <c r="A683" s="2">
        <v>1.6</v>
      </c>
      <c r="B683" s="2" t="s">
        <v>1495</v>
      </c>
      <c r="C683" s="2" t="s">
        <v>147</v>
      </c>
      <c r="D683" s="62" t="s">
        <v>1496</v>
      </c>
      <c r="E683" s="63" t="s">
        <v>1496</v>
      </c>
      <c r="F683" s="2" t="s">
        <v>1485</v>
      </c>
      <c r="G683" s="2" t="s">
        <v>151</v>
      </c>
      <c r="H683" s="2" t="s">
        <v>163</v>
      </c>
      <c r="I683" s="2" t="s">
        <v>153</v>
      </c>
      <c r="J683" s="65" t="s">
        <v>154</v>
      </c>
      <c r="K683" s="75">
        <v>64.75</v>
      </c>
      <c r="L683" s="79">
        <v>55</v>
      </c>
      <c r="M683" s="57">
        <v>0.35</v>
      </c>
      <c r="N683" s="85">
        <v>0.53</v>
      </c>
      <c r="O683" s="2" t="s">
        <v>1012</v>
      </c>
      <c r="P683" s="2" t="s">
        <v>173</v>
      </c>
      <c r="Q683" s="200">
        <f>VLOOKUP(P683,Contingencies!$A$2:$D$7,4,FALSE)</f>
        <v>0.125</v>
      </c>
      <c r="R683" s="53">
        <f t="shared" si="1471"/>
        <v>8018.6750008338913</v>
      </c>
      <c r="S683" s="67">
        <f t="shared" si="1513"/>
        <v>4249.8977504419627</v>
      </c>
      <c r="T683" s="61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>
        <f t="shared" si="1514"/>
        <v>0</v>
      </c>
      <c r="AH683" s="51">
        <f t="shared" si="1518"/>
        <v>0</v>
      </c>
      <c r="AI683" s="66">
        <f t="shared" si="1473"/>
        <v>0</v>
      </c>
      <c r="AJ683" s="66">
        <f t="shared" si="1474"/>
        <v>0</v>
      </c>
      <c r="AK683" s="66">
        <f t="shared" si="1475"/>
        <v>0</v>
      </c>
      <c r="AL683" s="66">
        <f t="shared" si="1476"/>
        <v>0</v>
      </c>
      <c r="AM683" s="66">
        <f t="shared" si="1477"/>
        <v>0</v>
      </c>
      <c r="AN683" s="66">
        <f t="shared" si="1478"/>
        <v>0</v>
      </c>
      <c r="AO683" s="66">
        <f t="shared" si="1479"/>
        <v>0</v>
      </c>
      <c r="AP683" s="66">
        <f t="shared" si="1480"/>
        <v>0</v>
      </c>
      <c r="AQ683" s="66">
        <f t="shared" si="1481"/>
        <v>0</v>
      </c>
      <c r="AR683" s="66">
        <f t="shared" si="1482"/>
        <v>0</v>
      </c>
      <c r="AS683" s="66">
        <f t="shared" si="1483"/>
        <v>0</v>
      </c>
      <c r="AT683" s="66">
        <f t="shared" si="1484"/>
        <v>0</v>
      </c>
      <c r="AU683" s="67">
        <f t="shared" si="1519"/>
        <v>0</v>
      </c>
      <c r="AV683" s="67">
        <f t="shared" si="1577"/>
        <v>0</v>
      </c>
      <c r="AW683" s="67">
        <f t="shared" si="1578"/>
        <v>0</v>
      </c>
      <c r="AX683" s="53" cm="1">
        <f t="array" aca="1" ref="AX683" ca="1">AU683*CELL("contents",$Q683)</f>
        <v>0</v>
      </c>
      <c r="AY683" s="53" cm="1">
        <f t="array" aca="1" ref="AY683" ca="1">AV683*CELL("contents",$Q683)</f>
        <v>0</v>
      </c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>
        <f t="shared" si="1520"/>
        <v>0</v>
      </c>
      <c r="BM683" s="51">
        <f t="shared" si="1521"/>
        <v>0</v>
      </c>
      <c r="BN683" s="66">
        <f t="shared" si="1485"/>
        <v>0</v>
      </c>
      <c r="BO683" s="66">
        <f t="shared" si="1486"/>
        <v>0</v>
      </c>
      <c r="BP683" s="66">
        <f t="shared" si="1487"/>
        <v>0</v>
      </c>
      <c r="BQ683" s="66">
        <f t="shared" si="1488"/>
        <v>0</v>
      </c>
      <c r="BR683" s="66">
        <f t="shared" si="1489"/>
        <v>0</v>
      </c>
      <c r="BS683" s="66">
        <f t="shared" si="1490"/>
        <v>0</v>
      </c>
      <c r="BT683" s="66">
        <f t="shared" si="1491"/>
        <v>0</v>
      </c>
      <c r="BU683" s="66">
        <f t="shared" si="1492"/>
        <v>0</v>
      </c>
      <c r="BV683" s="66">
        <f t="shared" si="1493"/>
        <v>0</v>
      </c>
      <c r="BW683" s="66">
        <f t="shared" si="1494"/>
        <v>0</v>
      </c>
      <c r="BX683" s="66">
        <f t="shared" si="1495"/>
        <v>0</v>
      </c>
      <c r="BY683" s="66">
        <f t="shared" si="1496"/>
        <v>0</v>
      </c>
      <c r="BZ683" s="67">
        <f t="shared" si="1522"/>
        <v>0</v>
      </c>
      <c r="CA683" s="67">
        <f t="shared" si="1579"/>
        <v>0</v>
      </c>
      <c r="CB683" s="67">
        <f t="shared" si="1580"/>
        <v>0</v>
      </c>
      <c r="CC683" s="53" cm="1">
        <f t="array" aca="1" ref="CC683" ca="1">BZ683*CELL("contents",$Q683)</f>
        <v>0</v>
      </c>
      <c r="CD683" s="53" cm="1">
        <f t="array" aca="1" ref="CD683" ca="1">CA683*CELL("contents",$Q683)</f>
        <v>0</v>
      </c>
      <c r="CE683" s="2"/>
      <c r="CF683" s="2"/>
      <c r="CG683" s="61">
        <v>150</v>
      </c>
      <c r="CH683" s="61">
        <v>150</v>
      </c>
      <c r="CI683" s="61">
        <v>150</v>
      </c>
      <c r="CJ683" s="2"/>
      <c r="CK683" s="2"/>
      <c r="CL683" s="2"/>
      <c r="CM683" s="2"/>
      <c r="CN683" s="2"/>
      <c r="CO683" s="2"/>
      <c r="CP683" s="2"/>
      <c r="CQ683" s="2">
        <f t="shared" si="1523"/>
        <v>450</v>
      </c>
      <c r="CR683" s="51">
        <f t="shared" si="1524"/>
        <v>3</v>
      </c>
      <c r="CS683" s="66">
        <f t="shared" si="1542"/>
        <v>0</v>
      </c>
      <c r="CT683" s="66">
        <f t="shared" si="1544"/>
        <v>0</v>
      </c>
      <c r="CU683" s="66">
        <f t="shared" si="1545"/>
        <v>13975.904140886956</v>
      </c>
      <c r="CV683" s="66">
        <f t="shared" si="1546"/>
        <v>13975.904140886956</v>
      </c>
      <c r="CW683" s="66">
        <f t="shared" si="1547"/>
        <v>13975.904140886956</v>
      </c>
      <c r="CX683" s="66">
        <f t="shared" si="1548"/>
        <v>0</v>
      </c>
      <c r="CY683" s="66">
        <f t="shared" si="1549"/>
        <v>0</v>
      </c>
      <c r="CZ683" s="66">
        <f t="shared" si="1550"/>
        <v>0</v>
      </c>
      <c r="DA683" s="66">
        <f t="shared" si="1551"/>
        <v>0</v>
      </c>
      <c r="DB683" s="66">
        <f t="shared" si="1552"/>
        <v>0</v>
      </c>
      <c r="DC683" s="66">
        <f t="shared" si="1553"/>
        <v>0</v>
      </c>
      <c r="DD683" s="66">
        <f t="shared" si="1554"/>
        <v>0</v>
      </c>
      <c r="DE683" s="67">
        <f t="shared" si="1525"/>
        <v>41927.712422660872</v>
      </c>
      <c r="DF683" s="67">
        <f t="shared" si="1581"/>
        <v>22221.687584010262</v>
      </c>
      <c r="DG683" s="67">
        <f t="shared" si="1582"/>
        <v>64149.400006671131</v>
      </c>
      <c r="DH683" s="53" cm="1">
        <f t="array" aca="1" ref="DH683" ca="1">DE683*CELL("contents",$Q683)</f>
        <v>5240.964052832609</v>
      </c>
      <c r="DI683" s="53" cm="1">
        <f t="array" aca="1" ref="DI683" ca="1">DF683*CELL("contents",$Q683)</f>
        <v>2777.7109480012828</v>
      </c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>
        <f t="shared" si="1526"/>
        <v>0</v>
      </c>
      <c r="DW683" s="51">
        <f t="shared" si="1527"/>
        <v>0</v>
      </c>
      <c r="DX683" s="66">
        <f t="shared" si="1497"/>
        <v>0</v>
      </c>
      <c r="DY683" s="66">
        <f t="shared" si="1498"/>
        <v>0</v>
      </c>
      <c r="DZ683" s="66">
        <f t="shared" si="1499"/>
        <v>0</v>
      </c>
      <c r="EA683" s="66">
        <f t="shared" si="1500"/>
        <v>0</v>
      </c>
      <c r="EB683" s="66">
        <f t="shared" si="1501"/>
        <v>0</v>
      </c>
      <c r="EC683" s="66">
        <f t="shared" si="1502"/>
        <v>0</v>
      </c>
      <c r="ED683" s="66">
        <f t="shared" si="1503"/>
        <v>0</v>
      </c>
      <c r="EE683" s="66">
        <f t="shared" si="1504"/>
        <v>0</v>
      </c>
      <c r="EF683" s="66">
        <f t="shared" si="1505"/>
        <v>0</v>
      </c>
      <c r="EG683" s="66">
        <f t="shared" si="1506"/>
        <v>0</v>
      </c>
      <c r="EH683" s="66">
        <f t="shared" si="1507"/>
        <v>0</v>
      </c>
      <c r="EI683" s="66">
        <f t="shared" si="1508"/>
        <v>0</v>
      </c>
      <c r="EJ683" s="67">
        <f t="shared" si="1528"/>
        <v>0</v>
      </c>
      <c r="EK683" s="67">
        <f t="shared" si="1583"/>
        <v>0</v>
      </c>
      <c r="EL683" s="67">
        <f t="shared" si="1584"/>
        <v>0</v>
      </c>
      <c r="EM683" s="53" cm="1">
        <f t="array" aca="1" ref="EM683" ca="1">EJ683*CELL("contents",$Q683)</f>
        <v>0</v>
      </c>
      <c r="EN683" s="53" cm="1">
        <f t="array" aca="1" ref="EN683" ca="1">EK683*CELL("contents",$Q683)</f>
        <v>0</v>
      </c>
      <c r="EO683" s="68">
        <f t="shared" si="1529"/>
        <v>64149.400006671131</v>
      </c>
      <c r="EP683" s="2">
        <v>1</v>
      </c>
      <c r="EQ683" s="2">
        <f t="shared" ref="EQ683:ET683" si="1588">EP683*1.0215</f>
        <v>1.0215000000000001</v>
      </c>
      <c r="ER683" s="2">
        <f t="shared" si="1588"/>
        <v>1.0434622500000001</v>
      </c>
      <c r="ES683" s="2">
        <f t="shared" si="1588"/>
        <v>1.0658966883750003</v>
      </c>
      <c r="ET683" s="2">
        <f t="shared" si="1588"/>
        <v>1.0888134671750629</v>
      </c>
      <c r="EU683" s="69">
        <f t="shared" si="1510"/>
        <v>0</v>
      </c>
      <c r="EV683" s="69">
        <f t="shared" si="1450"/>
        <v>0</v>
      </c>
      <c r="EW683" s="69">
        <f t="shared" si="1511"/>
        <v>31057.564757526572</v>
      </c>
      <c r="EX683" s="69">
        <f t="shared" si="1512"/>
        <v>0</v>
      </c>
      <c r="EY683" s="69">
        <f t="shared" si="1531"/>
        <v>0</v>
      </c>
      <c r="EZ683" s="69">
        <f t="shared" si="1531"/>
        <v>0</v>
      </c>
      <c r="FA683" s="69">
        <f t="shared" si="1531"/>
        <v>10870.1476651343</v>
      </c>
      <c r="FB683" s="69">
        <f t="shared" si="1531"/>
        <v>0</v>
      </c>
      <c r="FC683" t="s">
        <v>1552</v>
      </c>
    </row>
    <row r="684" spans="1:159" x14ac:dyDescent="0.25">
      <c r="A684" s="2">
        <v>1.6</v>
      </c>
      <c r="B684" s="2" t="s">
        <v>1497</v>
      </c>
      <c r="C684" s="2" t="s">
        <v>147</v>
      </c>
      <c r="D684" s="62" t="s">
        <v>1498</v>
      </c>
      <c r="E684" s="63" t="s">
        <v>1498</v>
      </c>
      <c r="F684" s="2" t="s">
        <v>1485</v>
      </c>
      <c r="G684" s="2" t="s">
        <v>151</v>
      </c>
      <c r="H684" s="2" t="s">
        <v>163</v>
      </c>
      <c r="I684" s="2" t="s">
        <v>153</v>
      </c>
      <c r="J684" s="65" t="s">
        <v>154</v>
      </c>
      <c r="K684" s="75">
        <v>64.75</v>
      </c>
      <c r="L684" s="79">
        <v>55</v>
      </c>
      <c r="M684" s="57">
        <v>0.35</v>
      </c>
      <c r="N684" s="85">
        <v>0.53</v>
      </c>
      <c r="O684" s="2" t="s">
        <v>1012</v>
      </c>
      <c r="P684" s="2" t="s">
        <v>173</v>
      </c>
      <c r="Q684" s="200">
        <f>VLOOKUP(P684,Contingencies!$A$2:$D$7,4,FALSE)</f>
        <v>0.125</v>
      </c>
      <c r="R684" s="53">
        <f t="shared" si="1471"/>
        <v>8191.0765133518207</v>
      </c>
      <c r="S684" s="67">
        <f t="shared" si="1513"/>
        <v>4341.2705520764648</v>
      </c>
      <c r="T684" s="61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>
        <f t="shared" si="1514"/>
        <v>0</v>
      </c>
      <c r="AH684" s="51">
        <f t="shared" si="1518"/>
        <v>0</v>
      </c>
      <c r="AI684" s="66">
        <f t="shared" si="1473"/>
        <v>0</v>
      </c>
      <c r="AJ684" s="66">
        <f t="shared" si="1474"/>
        <v>0</v>
      </c>
      <c r="AK684" s="66">
        <f t="shared" si="1475"/>
        <v>0</v>
      </c>
      <c r="AL684" s="66">
        <f t="shared" si="1476"/>
        <v>0</v>
      </c>
      <c r="AM684" s="66">
        <f t="shared" si="1477"/>
        <v>0</v>
      </c>
      <c r="AN684" s="66">
        <f t="shared" si="1478"/>
        <v>0</v>
      </c>
      <c r="AO684" s="66">
        <f t="shared" si="1479"/>
        <v>0</v>
      </c>
      <c r="AP684" s="66">
        <f t="shared" si="1480"/>
        <v>0</v>
      </c>
      <c r="AQ684" s="66">
        <f t="shared" si="1481"/>
        <v>0</v>
      </c>
      <c r="AR684" s="66">
        <f t="shared" si="1482"/>
        <v>0</v>
      </c>
      <c r="AS684" s="66">
        <f t="shared" si="1483"/>
        <v>0</v>
      </c>
      <c r="AT684" s="66">
        <f t="shared" si="1484"/>
        <v>0</v>
      </c>
      <c r="AU684" s="67">
        <f t="shared" si="1519"/>
        <v>0</v>
      </c>
      <c r="AV684" s="67">
        <f t="shared" si="1577"/>
        <v>0</v>
      </c>
      <c r="AW684" s="67">
        <f t="shared" si="1578"/>
        <v>0</v>
      </c>
      <c r="AX684" s="53" cm="1">
        <f t="array" aca="1" ref="AX684" ca="1">AU684*CELL("contents",$Q684)</f>
        <v>0</v>
      </c>
      <c r="AY684" s="53" cm="1">
        <f t="array" aca="1" ref="AY684" ca="1">AV684*CELL("contents",$Q684)</f>
        <v>0</v>
      </c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>
        <f t="shared" si="1520"/>
        <v>0</v>
      </c>
      <c r="BM684" s="51">
        <f t="shared" si="1521"/>
        <v>0</v>
      </c>
      <c r="BN684" s="66">
        <f t="shared" si="1485"/>
        <v>0</v>
      </c>
      <c r="BO684" s="66">
        <f t="shared" si="1486"/>
        <v>0</v>
      </c>
      <c r="BP684" s="66">
        <f t="shared" si="1487"/>
        <v>0</v>
      </c>
      <c r="BQ684" s="66">
        <f t="shared" si="1488"/>
        <v>0</v>
      </c>
      <c r="BR684" s="66">
        <f t="shared" si="1489"/>
        <v>0</v>
      </c>
      <c r="BS684" s="66">
        <f t="shared" si="1490"/>
        <v>0</v>
      </c>
      <c r="BT684" s="66">
        <f t="shared" si="1491"/>
        <v>0</v>
      </c>
      <c r="BU684" s="66">
        <f t="shared" si="1492"/>
        <v>0</v>
      </c>
      <c r="BV684" s="66">
        <f t="shared" si="1493"/>
        <v>0</v>
      </c>
      <c r="BW684" s="66">
        <f t="shared" si="1494"/>
        <v>0</v>
      </c>
      <c r="BX684" s="66">
        <f t="shared" si="1495"/>
        <v>0</v>
      </c>
      <c r="BY684" s="66">
        <f t="shared" si="1496"/>
        <v>0</v>
      </c>
      <c r="BZ684" s="67">
        <f t="shared" si="1522"/>
        <v>0</v>
      </c>
      <c r="CA684" s="67">
        <f t="shared" si="1579"/>
        <v>0</v>
      </c>
      <c r="CB684" s="67">
        <f t="shared" si="1580"/>
        <v>0</v>
      </c>
      <c r="CC684" s="53" cm="1">
        <f t="array" aca="1" ref="CC684" ca="1">BZ684*CELL("contents",$Q684)</f>
        <v>0</v>
      </c>
      <c r="CD684" s="53" cm="1">
        <f t="array" aca="1" ref="CD684" ca="1">CA684*CELL("contents",$Q684)</f>
        <v>0</v>
      </c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>
        <f t="shared" si="1523"/>
        <v>0</v>
      </c>
      <c r="CR684" s="51">
        <f t="shared" si="1524"/>
        <v>0</v>
      </c>
      <c r="CS684" s="66">
        <f t="shared" si="1542"/>
        <v>0</v>
      </c>
      <c r="CT684" s="66">
        <f t="shared" si="1544"/>
        <v>0</v>
      </c>
      <c r="CU684" s="66">
        <f t="shared" si="1545"/>
        <v>0</v>
      </c>
      <c r="CV684" s="66">
        <f t="shared" si="1546"/>
        <v>0</v>
      </c>
      <c r="CW684" s="66">
        <f t="shared" si="1547"/>
        <v>0</v>
      </c>
      <c r="CX684" s="66">
        <f t="shared" si="1548"/>
        <v>0</v>
      </c>
      <c r="CY684" s="66">
        <f t="shared" si="1549"/>
        <v>0</v>
      </c>
      <c r="CZ684" s="66">
        <f t="shared" si="1550"/>
        <v>0</v>
      </c>
      <c r="DA684" s="66">
        <f t="shared" si="1551"/>
        <v>0</v>
      </c>
      <c r="DB684" s="66">
        <f t="shared" si="1552"/>
        <v>0</v>
      </c>
      <c r="DC684" s="66">
        <f t="shared" si="1553"/>
        <v>0</v>
      </c>
      <c r="DD684" s="66">
        <f t="shared" si="1554"/>
        <v>0</v>
      </c>
      <c r="DE684" s="67">
        <f t="shared" si="1525"/>
        <v>0</v>
      </c>
      <c r="DF684" s="67">
        <f t="shared" si="1581"/>
        <v>0</v>
      </c>
      <c r="DG684" s="67">
        <f t="shared" si="1582"/>
        <v>0</v>
      </c>
      <c r="DH684" s="53" cm="1">
        <f t="array" aca="1" ref="DH684" ca="1">DE684*CELL("contents",$Q684)</f>
        <v>0</v>
      </c>
      <c r="DI684" s="53" cm="1">
        <f t="array" aca="1" ref="DI684" ca="1">DF684*CELL("contents",$Q684)</f>
        <v>0</v>
      </c>
      <c r="DJ684" s="2"/>
      <c r="DK684" s="61">
        <v>150</v>
      </c>
      <c r="DL684" s="61">
        <v>150</v>
      </c>
      <c r="DM684" s="61">
        <v>150</v>
      </c>
      <c r="DN684" s="2"/>
      <c r="DO684" s="2"/>
      <c r="DP684" s="2"/>
      <c r="DQ684" s="2"/>
      <c r="DR684" s="2"/>
      <c r="DS684" s="2"/>
      <c r="DT684" s="2"/>
      <c r="DU684" s="2"/>
      <c r="DV684" s="2">
        <f t="shared" si="1526"/>
        <v>450</v>
      </c>
      <c r="DW684" s="51">
        <f t="shared" si="1527"/>
        <v>3</v>
      </c>
      <c r="DX684" s="66">
        <f t="shared" si="1497"/>
        <v>0</v>
      </c>
      <c r="DY684" s="66">
        <f t="shared" si="1498"/>
        <v>14276.386079916028</v>
      </c>
      <c r="DZ684" s="66">
        <f t="shared" si="1499"/>
        <v>14276.386079916028</v>
      </c>
      <c r="EA684" s="66">
        <f t="shared" si="1500"/>
        <v>14276.386079916028</v>
      </c>
      <c r="EB684" s="66">
        <f t="shared" si="1501"/>
        <v>0</v>
      </c>
      <c r="EC684" s="66">
        <f t="shared" si="1502"/>
        <v>0</v>
      </c>
      <c r="ED684" s="66">
        <f t="shared" si="1503"/>
        <v>0</v>
      </c>
      <c r="EE684" s="66">
        <f t="shared" si="1504"/>
        <v>0</v>
      </c>
      <c r="EF684" s="66">
        <f t="shared" si="1505"/>
        <v>0</v>
      </c>
      <c r="EG684" s="66">
        <f t="shared" si="1506"/>
        <v>0</v>
      </c>
      <c r="EH684" s="66">
        <f t="shared" si="1507"/>
        <v>0</v>
      </c>
      <c r="EI684" s="66">
        <f t="shared" si="1508"/>
        <v>0</v>
      </c>
      <c r="EJ684" s="67">
        <f t="shared" si="1528"/>
        <v>42829.158239748082</v>
      </c>
      <c r="EK684" s="67">
        <f t="shared" si="1583"/>
        <v>22699.453867066484</v>
      </c>
      <c r="EL684" s="67">
        <f t="shared" si="1584"/>
        <v>65528.612106814566</v>
      </c>
      <c r="EM684" s="53" cm="1">
        <f t="array" aca="1" ref="EM684" ca="1">EJ684*CELL("contents",$Q684)</f>
        <v>5353.6447799685102</v>
      </c>
      <c r="EN684" s="53" cm="1">
        <f t="array" aca="1" ref="EN684" ca="1">EK684*CELL("contents",$Q684)</f>
        <v>2837.4317333833105</v>
      </c>
      <c r="EO684" s="68">
        <f t="shared" si="1529"/>
        <v>65528.612106814566</v>
      </c>
      <c r="EP684" s="2">
        <v>1</v>
      </c>
      <c r="EQ684" s="2">
        <f t="shared" ref="EQ684:ET684" si="1589">EP684*1.0215</f>
        <v>1.0215000000000001</v>
      </c>
      <c r="ER684" s="2">
        <f t="shared" si="1589"/>
        <v>1.0434622500000001</v>
      </c>
      <c r="ES684" s="2">
        <f t="shared" si="1589"/>
        <v>1.0658966883750003</v>
      </c>
      <c r="ET684" s="2">
        <f t="shared" si="1589"/>
        <v>1.0888134671750629</v>
      </c>
      <c r="EU684" s="69">
        <f t="shared" si="1510"/>
        <v>0</v>
      </c>
      <c r="EV684" s="69">
        <f t="shared" ref="EV684:EV696" si="1590">IF($G684="Labor Hours",$K684*$BL684*ER684,0)</f>
        <v>0</v>
      </c>
      <c r="EW684" s="69">
        <f t="shared" si="1511"/>
        <v>0</v>
      </c>
      <c r="EX684" s="69">
        <f t="shared" si="1512"/>
        <v>31725.302399813394</v>
      </c>
      <c r="EY684" s="69">
        <f t="shared" si="1531"/>
        <v>0</v>
      </c>
      <c r="EZ684" s="69">
        <f t="shared" si="1531"/>
        <v>0</v>
      </c>
      <c r="FA684" s="69">
        <f t="shared" si="1531"/>
        <v>0</v>
      </c>
      <c r="FB684" s="69">
        <f t="shared" si="1531"/>
        <v>11103.855839934688</v>
      </c>
      <c r="FC684" t="s">
        <v>1552</v>
      </c>
    </row>
    <row r="685" spans="1:159" ht="25.5" x14ac:dyDescent="0.25">
      <c r="A685" s="2">
        <v>1.6</v>
      </c>
      <c r="B685" s="2" t="s">
        <v>1499</v>
      </c>
      <c r="C685" s="2" t="s">
        <v>147</v>
      </c>
      <c r="D685" s="62" t="s">
        <v>1500</v>
      </c>
      <c r="E685" s="63" t="s">
        <v>1500</v>
      </c>
      <c r="F685" s="2" t="s">
        <v>1485</v>
      </c>
      <c r="G685" s="2" t="s">
        <v>151</v>
      </c>
      <c r="H685" s="2" t="s">
        <v>163</v>
      </c>
      <c r="I685" s="2" t="s">
        <v>153</v>
      </c>
      <c r="J685" s="65" t="s">
        <v>154</v>
      </c>
      <c r="K685" s="75">
        <v>64.75</v>
      </c>
      <c r="L685" s="79">
        <v>55</v>
      </c>
      <c r="M685" s="57">
        <v>0.35</v>
      </c>
      <c r="N685" s="85">
        <v>0.53</v>
      </c>
      <c r="O685" s="65" t="s">
        <v>155</v>
      </c>
      <c r="P685" s="2" t="s">
        <v>356</v>
      </c>
      <c r="Q685" s="200">
        <f>VLOOKUP(P685,Contingencies!$A$2:$D$7,4,FALSE)</f>
        <v>0.35</v>
      </c>
      <c r="R685" s="53">
        <f t="shared" si="1471"/>
        <v>20666.106447782415</v>
      </c>
      <c r="S685" s="67">
        <f t="shared" si="1513"/>
        <v>10953.03641732468</v>
      </c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61">
        <v>45</v>
      </c>
      <c r="AF685" s="61">
        <v>45</v>
      </c>
      <c r="AG685" s="2">
        <f t="shared" si="1514"/>
        <v>90</v>
      </c>
      <c r="AH685" s="51">
        <f t="shared" si="1518"/>
        <v>0.60000000000000009</v>
      </c>
      <c r="AI685" s="66">
        <f t="shared" si="1473"/>
        <v>0</v>
      </c>
      <c r="AJ685" s="66">
        <f t="shared" si="1474"/>
        <v>0</v>
      </c>
      <c r="AK685" s="66">
        <f t="shared" si="1475"/>
        <v>0</v>
      </c>
      <c r="AL685" s="66">
        <f t="shared" si="1476"/>
        <v>0</v>
      </c>
      <c r="AM685" s="66">
        <f t="shared" si="1477"/>
        <v>0</v>
      </c>
      <c r="AN685" s="66">
        <f t="shared" si="1478"/>
        <v>0</v>
      </c>
      <c r="AO685" s="66">
        <f t="shared" si="1479"/>
        <v>0</v>
      </c>
      <c r="AP685" s="66">
        <f t="shared" si="1480"/>
        <v>0</v>
      </c>
      <c r="AQ685" s="66">
        <f t="shared" si="1481"/>
        <v>0</v>
      </c>
      <c r="AR685" s="66">
        <f t="shared" si="1482"/>
        <v>0</v>
      </c>
      <c r="AS685" s="66">
        <f t="shared" si="1483"/>
        <v>4018.1340937500008</v>
      </c>
      <c r="AT685" s="66">
        <f t="shared" si="1484"/>
        <v>4018.1340937500008</v>
      </c>
      <c r="AU685" s="67">
        <f t="shared" si="1519"/>
        <v>8036.2681875000017</v>
      </c>
      <c r="AV685" s="67">
        <f t="shared" si="1577"/>
        <v>4259.2221393750015</v>
      </c>
      <c r="AW685" s="67">
        <f t="shared" si="1578"/>
        <v>12295.490326875002</v>
      </c>
      <c r="AX685" s="53" cm="1">
        <f t="array" aca="1" ref="AX685" ca="1">AU685*CELL("contents",$Q685)</f>
        <v>2812.6938656250004</v>
      </c>
      <c r="AY685" s="53" cm="1">
        <f t="array" aca="1" ref="AY685" ca="1">AV685*CELL("contents",$Q685)</f>
        <v>1490.7277487812505</v>
      </c>
      <c r="AZ685" s="61">
        <v>45</v>
      </c>
      <c r="BA685" s="61">
        <v>45</v>
      </c>
      <c r="BB685" s="61">
        <v>45</v>
      </c>
      <c r="BC685" s="61">
        <v>30</v>
      </c>
      <c r="BD685" s="61">
        <v>30</v>
      </c>
      <c r="BE685" s="61">
        <v>30</v>
      </c>
      <c r="BF685" s="61">
        <v>30</v>
      </c>
      <c r="BG685" s="61">
        <v>30</v>
      </c>
      <c r="BH685" s="2">
        <v>30</v>
      </c>
      <c r="BI685" s="2">
        <v>20</v>
      </c>
      <c r="BJ685" s="2"/>
      <c r="BK685" s="2"/>
      <c r="BL685" s="2">
        <f t="shared" si="1520"/>
        <v>335</v>
      </c>
      <c r="BM685" s="51">
        <f t="shared" si="1521"/>
        <v>2.2333333333333334</v>
      </c>
      <c r="BN685" s="66">
        <f t="shared" si="1485"/>
        <v>4104.5239767656258</v>
      </c>
      <c r="BO685" s="66">
        <f t="shared" si="1486"/>
        <v>4104.5239767656258</v>
      </c>
      <c r="BP685" s="66">
        <f t="shared" si="1487"/>
        <v>4104.5239767656258</v>
      </c>
      <c r="BQ685" s="66">
        <f t="shared" si="1488"/>
        <v>2736.3493178437502</v>
      </c>
      <c r="BR685" s="66">
        <f t="shared" si="1489"/>
        <v>2736.3493178437502</v>
      </c>
      <c r="BS685" s="66">
        <f t="shared" si="1490"/>
        <v>2736.3493178437502</v>
      </c>
      <c r="BT685" s="66">
        <f t="shared" si="1491"/>
        <v>2736.3493178437502</v>
      </c>
      <c r="BU685" s="66">
        <f t="shared" si="1492"/>
        <v>2736.3493178437502</v>
      </c>
      <c r="BV685" s="66">
        <f t="shared" si="1493"/>
        <v>2736.3493178437502</v>
      </c>
      <c r="BW685" s="66">
        <f t="shared" si="1494"/>
        <v>1824.2328785625004</v>
      </c>
      <c r="BX685" s="66">
        <f t="shared" si="1495"/>
        <v>0</v>
      </c>
      <c r="BY685" s="66">
        <f t="shared" si="1496"/>
        <v>0</v>
      </c>
      <c r="BZ685" s="67">
        <f t="shared" si="1522"/>
        <v>30555.900715921875</v>
      </c>
      <c r="CA685" s="67">
        <f t="shared" si="1579"/>
        <v>16194.627379438594</v>
      </c>
      <c r="CB685" s="67">
        <f t="shared" si="1580"/>
        <v>46750.528095360467</v>
      </c>
      <c r="CC685" s="53" cm="1">
        <f t="array" aca="1" ref="CC685" ca="1">BZ685*CELL("contents",$Q685)</f>
        <v>10694.565250572656</v>
      </c>
      <c r="CD685" s="53" cm="1">
        <f t="array" aca="1" ref="CD685" ca="1">CA685*CELL("contents",$Q685)</f>
        <v>5668.1195828035079</v>
      </c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>
        <f t="shared" si="1523"/>
        <v>0</v>
      </c>
      <c r="CR685" s="51">
        <f t="shared" si="1524"/>
        <v>0</v>
      </c>
      <c r="CS685" s="66">
        <f t="shared" si="1542"/>
        <v>0</v>
      </c>
      <c r="CT685" s="66">
        <f t="shared" si="1544"/>
        <v>0</v>
      </c>
      <c r="CU685" s="66">
        <f t="shared" si="1545"/>
        <v>0</v>
      </c>
      <c r="CV685" s="66">
        <f t="shared" si="1546"/>
        <v>0</v>
      </c>
      <c r="CW685" s="66">
        <f t="shared" si="1547"/>
        <v>0</v>
      </c>
      <c r="CX685" s="66">
        <f t="shared" si="1548"/>
        <v>0</v>
      </c>
      <c r="CY685" s="66">
        <f t="shared" si="1549"/>
        <v>0</v>
      </c>
      <c r="CZ685" s="66">
        <f t="shared" si="1550"/>
        <v>0</v>
      </c>
      <c r="DA685" s="66">
        <f t="shared" si="1551"/>
        <v>0</v>
      </c>
      <c r="DB685" s="66">
        <f t="shared" si="1552"/>
        <v>0</v>
      </c>
      <c r="DC685" s="66">
        <f t="shared" si="1553"/>
        <v>0</v>
      </c>
      <c r="DD685" s="66">
        <f t="shared" si="1554"/>
        <v>0</v>
      </c>
      <c r="DE685" s="67">
        <f t="shared" si="1525"/>
        <v>0</v>
      </c>
      <c r="DF685" s="67">
        <f t="shared" si="1581"/>
        <v>0</v>
      </c>
      <c r="DG685" s="67">
        <f t="shared" si="1582"/>
        <v>0</v>
      </c>
      <c r="DH685" s="53" cm="1">
        <f t="array" aca="1" ref="DH685" ca="1">DE685*CELL("contents",$Q685)</f>
        <v>0</v>
      </c>
      <c r="DI685" s="53" cm="1">
        <f t="array" aca="1" ref="DI685" ca="1">DF685*CELL("contents",$Q685)</f>
        <v>0</v>
      </c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>
        <f t="shared" si="1526"/>
        <v>0</v>
      </c>
      <c r="DW685" s="51">
        <f t="shared" si="1527"/>
        <v>0</v>
      </c>
      <c r="DX685" s="66">
        <f t="shared" si="1497"/>
        <v>0</v>
      </c>
      <c r="DY685" s="66">
        <f t="shared" si="1498"/>
        <v>0</v>
      </c>
      <c r="DZ685" s="66">
        <f t="shared" si="1499"/>
        <v>0</v>
      </c>
      <c r="EA685" s="66">
        <f t="shared" si="1500"/>
        <v>0</v>
      </c>
      <c r="EB685" s="66">
        <f t="shared" si="1501"/>
        <v>0</v>
      </c>
      <c r="EC685" s="66">
        <f t="shared" si="1502"/>
        <v>0</v>
      </c>
      <c r="ED685" s="66">
        <f t="shared" si="1503"/>
        <v>0</v>
      </c>
      <c r="EE685" s="66">
        <f t="shared" si="1504"/>
        <v>0</v>
      </c>
      <c r="EF685" s="66">
        <f t="shared" si="1505"/>
        <v>0</v>
      </c>
      <c r="EG685" s="66">
        <f t="shared" si="1506"/>
        <v>0</v>
      </c>
      <c r="EH685" s="66">
        <f t="shared" si="1507"/>
        <v>0</v>
      </c>
      <c r="EI685" s="66">
        <f t="shared" si="1508"/>
        <v>0</v>
      </c>
      <c r="EJ685" s="67">
        <f t="shared" si="1528"/>
        <v>0</v>
      </c>
      <c r="EK685" s="67">
        <f t="shared" si="1583"/>
        <v>0</v>
      </c>
      <c r="EL685" s="67">
        <f t="shared" si="1584"/>
        <v>0</v>
      </c>
      <c r="EM685" s="53" cm="1">
        <f t="array" aca="1" ref="EM685" ca="1">EJ685*CELL("contents",$Q685)</f>
        <v>0</v>
      </c>
      <c r="EN685" s="53" cm="1">
        <f t="array" aca="1" ref="EN685" ca="1">EK685*CELL("contents",$Q685)</f>
        <v>0</v>
      </c>
      <c r="EO685" s="68">
        <f t="shared" si="1529"/>
        <v>59046.018422235473</v>
      </c>
      <c r="EP685" s="2">
        <v>1</v>
      </c>
      <c r="EQ685" s="2">
        <f t="shared" ref="EQ685:ET685" si="1591">EP685*1.0215</f>
        <v>1.0215000000000001</v>
      </c>
      <c r="ER685" s="2">
        <f t="shared" si="1591"/>
        <v>1.0434622500000001</v>
      </c>
      <c r="ES685" s="2">
        <f t="shared" si="1591"/>
        <v>1.0658966883750003</v>
      </c>
      <c r="ET685" s="2">
        <f t="shared" si="1591"/>
        <v>1.0888134671750629</v>
      </c>
      <c r="EU685" s="69">
        <f t="shared" si="1510"/>
        <v>5952.7912500000002</v>
      </c>
      <c r="EV685" s="69">
        <f t="shared" si="1590"/>
        <v>22634.000530312504</v>
      </c>
      <c r="EW685" s="69">
        <f t="shared" si="1511"/>
        <v>0</v>
      </c>
      <c r="EX685" s="69">
        <f t="shared" si="1512"/>
        <v>0</v>
      </c>
      <c r="EY685" s="69">
        <f t="shared" si="1531"/>
        <v>2083.4769375000001</v>
      </c>
      <c r="EZ685" s="69">
        <f t="shared" si="1531"/>
        <v>7921.9001856093755</v>
      </c>
      <c r="FA685" s="69">
        <f t="shared" si="1531"/>
        <v>0</v>
      </c>
      <c r="FB685" s="69">
        <f t="shared" si="1531"/>
        <v>0</v>
      </c>
      <c r="FC685" t="s">
        <v>1552</v>
      </c>
    </row>
    <row r="686" spans="1:159" ht="25.5" x14ac:dyDescent="0.25">
      <c r="A686" s="2">
        <v>1.6</v>
      </c>
      <c r="B686" s="2" t="s">
        <v>1501</v>
      </c>
      <c r="C686" s="2" t="s">
        <v>147</v>
      </c>
      <c r="D686" s="62" t="s">
        <v>1502</v>
      </c>
      <c r="E686" s="63" t="s">
        <v>1502</v>
      </c>
      <c r="F686" s="2" t="s">
        <v>1485</v>
      </c>
      <c r="G686" s="2" t="s">
        <v>151</v>
      </c>
      <c r="H686" s="2" t="s">
        <v>163</v>
      </c>
      <c r="I686" s="2" t="s">
        <v>153</v>
      </c>
      <c r="J686" s="65" t="s">
        <v>154</v>
      </c>
      <c r="K686" s="75">
        <v>64.75</v>
      </c>
      <c r="L686" s="79">
        <v>55</v>
      </c>
      <c r="M686" s="57">
        <v>0.35</v>
      </c>
      <c r="N686" s="85">
        <v>0.53</v>
      </c>
      <c r="O686" s="2" t="s">
        <v>155</v>
      </c>
      <c r="P686" s="2" t="s">
        <v>173</v>
      </c>
      <c r="Q686" s="200">
        <f>VLOOKUP(P686,Contingencies!$A$2:$D$7,4,FALSE)</f>
        <v>0.125</v>
      </c>
      <c r="R686" s="53">
        <f t="shared" si="1471"/>
        <v>3143.2760521324371</v>
      </c>
      <c r="S686" s="67">
        <f t="shared" si="1513"/>
        <v>1665.9363076301918</v>
      </c>
      <c r="T686" s="61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>
        <f t="shared" si="1514"/>
        <v>0</v>
      </c>
      <c r="AH686" s="51">
        <f t="shared" si="1518"/>
        <v>0</v>
      </c>
      <c r="AI686" s="66">
        <f t="shared" si="1473"/>
        <v>0</v>
      </c>
      <c r="AJ686" s="66">
        <f t="shared" si="1474"/>
        <v>0</v>
      </c>
      <c r="AK686" s="66">
        <f t="shared" si="1475"/>
        <v>0</v>
      </c>
      <c r="AL686" s="66">
        <f t="shared" si="1476"/>
        <v>0</v>
      </c>
      <c r="AM686" s="66">
        <f t="shared" si="1477"/>
        <v>0</v>
      </c>
      <c r="AN686" s="66">
        <f t="shared" si="1478"/>
        <v>0</v>
      </c>
      <c r="AO686" s="66">
        <f t="shared" si="1479"/>
        <v>0</v>
      </c>
      <c r="AP686" s="66">
        <f t="shared" si="1480"/>
        <v>0</v>
      </c>
      <c r="AQ686" s="66">
        <f t="shared" si="1481"/>
        <v>0</v>
      </c>
      <c r="AR686" s="66">
        <f t="shared" si="1482"/>
        <v>0</v>
      </c>
      <c r="AS686" s="66">
        <f t="shared" si="1483"/>
        <v>0</v>
      </c>
      <c r="AT686" s="66">
        <f t="shared" si="1484"/>
        <v>0</v>
      </c>
      <c r="AU686" s="67">
        <f t="shared" si="1519"/>
        <v>0</v>
      </c>
      <c r="AV686" s="67">
        <f t="shared" si="1577"/>
        <v>0</v>
      </c>
      <c r="AW686" s="67">
        <f t="shared" si="1578"/>
        <v>0</v>
      </c>
      <c r="AX686" s="53" cm="1">
        <f t="array" aca="1" ref="AX686" ca="1">AU686*CELL("contents",$Q686)</f>
        <v>0</v>
      </c>
      <c r="AY686" s="53" cm="1">
        <f t="array" aca="1" ref="AY686" ca="1">AV686*CELL("contents",$Q686)</f>
        <v>0</v>
      </c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>
        <f t="shared" si="1520"/>
        <v>0</v>
      </c>
      <c r="BM686" s="51">
        <f t="shared" si="1521"/>
        <v>0</v>
      </c>
      <c r="BN686" s="66">
        <f t="shared" si="1485"/>
        <v>0</v>
      </c>
      <c r="BO686" s="66">
        <f t="shared" si="1486"/>
        <v>0</v>
      </c>
      <c r="BP686" s="66">
        <f t="shared" si="1487"/>
        <v>0</v>
      </c>
      <c r="BQ686" s="66">
        <f t="shared" si="1488"/>
        <v>0</v>
      </c>
      <c r="BR686" s="66">
        <f t="shared" si="1489"/>
        <v>0</v>
      </c>
      <c r="BS686" s="66">
        <f t="shared" si="1490"/>
        <v>0</v>
      </c>
      <c r="BT686" s="66">
        <f t="shared" si="1491"/>
        <v>0</v>
      </c>
      <c r="BU686" s="66">
        <f t="shared" si="1492"/>
        <v>0</v>
      </c>
      <c r="BV686" s="66">
        <f t="shared" si="1493"/>
        <v>0</v>
      </c>
      <c r="BW686" s="66">
        <f t="shared" si="1494"/>
        <v>0</v>
      </c>
      <c r="BX686" s="66">
        <f t="shared" si="1495"/>
        <v>0</v>
      </c>
      <c r="BY686" s="66">
        <f t="shared" si="1496"/>
        <v>0</v>
      </c>
      <c r="BZ686" s="67">
        <f t="shared" si="1522"/>
        <v>0</v>
      </c>
      <c r="CA686" s="67">
        <f t="shared" si="1579"/>
        <v>0</v>
      </c>
      <c r="CB686" s="67">
        <f t="shared" si="1580"/>
        <v>0</v>
      </c>
      <c r="CC686" s="53" cm="1">
        <f t="array" aca="1" ref="CC686" ca="1">BZ686*CELL("contents",$Q686)</f>
        <v>0</v>
      </c>
      <c r="CD686" s="53" cm="1">
        <f t="array" aca="1" ref="CD686" ca="1">CA686*CELL("contents",$Q686)</f>
        <v>0</v>
      </c>
      <c r="CE686" s="2"/>
      <c r="CF686" s="2"/>
      <c r="CG686" s="2"/>
      <c r="CH686" s="2"/>
      <c r="CI686" s="2"/>
      <c r="CJ686" s="2"/>
      <c r="CK686" s="2"/>
      <c r="CL686" s="2"/>
      <c r="CM686" s="2"/>
      <c r="CN686" s="61">
        <v>20</v>
      </c>
      <c r="CO686" s="61">
        <v>45</v>
      </c>
      <c r="CP686" s="61">
        <v>45</v>
      </c>
      <c r="CQ686" s="2">
        <f t="shared" si="1523"/>
        <v>110</v>
      </c>
      <c r="CR686" s="51">
        <f t="shared" si="1524"/>
        <v>0.73333333333333328</v>
      </c>
      <c r="CS686" s="66">
        <f t="shared" si="1542"/>
        <v>0</v>
      </c>
      <c r="CT686" s="66">
        <f t="shared" si="1544"/>
        <v>0</v>
      </c>
      <c r="CU686" s="66">
        <f t="shared" si="1545"/>
        <v>0</v>
      </c>
      <c r="CV686" s="66">
        <f t="shared" si="1546"/>
        <v>0</v>
      </c>
      <c r="CW686" s="66">
        <f t="shared" si="1547"/>
        <v>0</v>
      </c>
      <c r="CX686" s="66">
        <f t="shared" si="1548"/>
        <v>0</v>
      </c>
      <c r="CY686" s="66">
        <f t="shared" si="1549"/>
        <v>0</v>
      </c>
      <c r="CZ686" s="66">
        <f t="shared" si="1550"/>
        <v>0</v>
      </c>
      <c r="DA686" s="66">
        <f t="shared" si="1551"/>
        <v>0</v>
      </c>
      <c r="DB686" s="66">
        <f t="shared" si="1552"/>
        <v>1863.4538854515945</v>
      </c>
      <c r="DC686" s="66">
        <f t="shared" si="1553"/>
        <v>4192.7712422660879</v>
      </c>
      <c r="DD686" s="66">
        <f t="shared" si="1554"/>
        <v>4192.7712422660879</v>
      </c>
      <c r="DE686" s="67">
        <f t="shared" si="1525"/>
        <v>10248.99636998377</v>
      </c>
      <c r="DF686" s="67">
        <f t="shared" si="1581"/>
        <v>5431.968076091398</v>
      </c>
      <c r="DG686" s="67">
        <f t="shared" si="1582"/>
        <v>15680.964446075168</v>
      </c>
      <c r="DH686" s="53" cm="1">
        <f t="array" aca="1" ref="DH686" ca="1">DE686*CELL("contents",$Q686)</f>
        <v>1281.1245462479712</v>
      </c>
      <c r="DI686" s="53" cm="1">
        <f t="array" aca="1" ref="DI686" ca="1">DF686*CELL("contents",$Q686)</f>
        <v>678.99600951142475</v>
      </c>
      <c r="DJ686" s="61">
        <v>45</v>
      </c>
      <c r="DK686" s="61"/>
      <c r="DL686" s="61"/>
      <c r="DM686" s="61"/>
      <c r="DN686" s="61">
        <v>20</v>
      </c>
      <c r="DO686" s="2"/>
      <c r="DP686" s="2"/>
      <c r="DQ686" s="2"/>
      <c r="DR686" s="2"/>
      <c r="DS686" s="2"/>
      <c r="DT686" s="2"/>
      <c r="DU686" s="2"/>
      <c r="DV686" s="2">
        <f t="shared" si="1526"/>
        <v>65</v>
      </c>
      <c r="DW686" s="51">
        <f t="shared" si="1527"/>
        <v>0.43333333333333329</v>
      </c>
      <c r="DX686" s="66">
        <f t="shared" si="1497"/>
        <v>4282.9158239748085</v>
      </c>
      <c r="DY686" s="66">
        <f t="shared" si="1498"/>
        <v>0</v>
      </c>
      <c r="DZ686" s="66">
        <f t="shared" si="1499"/>
        <v>0</v>
      </c>
      <c r="EA686" s="66">
        <f t="shared" si="1500"/>
        <v>0</v>
      </c>
      <c r="EB686" s="66">
        <f t="shared" si="1501"/>
        <v>1903.518143988804</v>
      </c>
      <c r="EC686" s="66">
        <f t="shared" si="1502"/>
        <v>0</v>
      </c>
      <c r="ED686" s="66">
        <f t="shared" si="1503"/>
        <v>0</v>
      </c>
      <c r="EE686" s="66">
        <f t="shared" si="1504"/>
        <v>0</v>
      </c>
      <c r="EF686" s="66">
        <f t="shared" si="1505"/>
        <v>0</v>
      </c>
      <c r="EG686" s="66">
        <f t="shared" si="1506"/>
        <v>0</v>
      </c>
      <c r="EH686" s="66">
        <f t="shared" si="1507"/>
        <v>0</v>
      </c>
      <c r="EI686" s="66">
        <f t="shared" si="1508"/>
        <v>0</v>
      </c>
      <c r="EJ686" s="67">
        <f t="shared" si="1528"/>
        <v>6186.4339679636123</v>
      </c>
      <c r="EK686" s="67">
        <f t="shared" si="1583"/>
        <v>3278.8100030207147</v>
      </c>
      <c r="EL686" s="67">
        <f t="shared" si="1584"/>
        <v>9465.2439709843275</v>
      </c>
      <c r="EM686" s="53" cm="1">
        <f t="array" aca="1" ref="EM686" ca="1">EJ686*CELL("contents",$Q686)</f>
        <v>773.30424599545154</v>
      </c>
      <c r="EN686" s="53" cm="1">
        <f t="array" aca="1" ref="EN686" ca="1">EK686*CELL("contents",$Q686)</f>
        <v>409.85125037758934</v>
      </c>
      <c r="EO686" s="68">
        <f t="shared" si="1529"/>
        <v>25146.208417059497</v>
      </c>
      <c r="EP686" s="2">
        <v>1</v>
      </c>
      <c r="EQ686" s="2">
        <f t="shared" ref="EQ686:ET686" si="1592">EP686*1.0215</f>
        <v>1.0215000000000001</v>
      </c>
      <c r="ER686" s="2">
        <f t="shared" si="1592"/>
        <v>1.0434622500000001</v>
      </c>
      <c r="ES686" s="2">
        <f t="shared" si="1592"/>
        <v>1.0658966883750003</v>
      </c>
      <c r="ET686" s="2">
        <f t="shared" si="1592"/>
        <v>1.0888134671750629</v>
      </c>
      <c r="EU686" s="69">
        <f t="shared" si="1510"/>
        <v>0</v>
      </c>
      <c r="EV686" s="69">
        <f t="shared" si="1590"/>
        <v>0</v>
      </c>
      <c r="EW686" s="69">
        <f t="shared" si="1511"/>
        <v>7591.8491629509399</v>
      </c>
      <c r="EX686" s="69">
        <f t="shared" si="1512"/>
        <v>4582.543679973046</v>
      </c>
      <c r="EY686" s="69">
        <f t="shared" si="1531"/>
        <v>0</v>
      </c>
      <c r="EZ686" s="69">
        <f t="shared" si="1531"/>
        <v>0</v>
      </c>
      <c r="FA686" s="69">
        <f t="shared" si="1531"/>
        <v>2657.1472070328286</v>
      </c>
      <c r="FB686" s="69">
        <f t="shared" si="1531"/>
        <v>1603.8902879905661</v>
      </c>
      <c r="FC686" t="s">
        <v>1552</v>
      </c>
    </row>
    <row r="687" spans="1:159" ht="25.5" x14ac:dyDescent="0.25">
      <c r="A687" s="2">
        <v>1.6</v>
      </c>
      <c r="B687" s="2" t="s">
        <v>1503</v>
      </c>
      <c r="C687" s="2" t="s">
        <v>147</v>
      </c>
      <c r="D687" s="62" t="s">
        <v>1504</v>
      </c>
      <c r="E687" s="63" t="s">
        <v>1504</v>
      </c>
      <c r="F687" s="2" t="s">
        <v>1485</v>
      </c>
      <c r="G687" s="2" t="s">
        <v>151</v>
      </c>
      <c r="H687" s="2" t="s">
        <v>163</v>
      </c>
      <c r="I687" s="2" t="s">
        <v>153</v>
      </c>
      <c r="J687" s="65" t="s">
        <v>154</v>
      </c>
      <c r="K687" s="75">
        <v>64.75</v>
      </c>
      <c r="L687" s="79">
        <v>55</v>
      </c>
      <c r="M687" s="57">
        <v>0.35</v>
      </c>
      <c r="N687" s="85">
        <v>0.53</v>
      </c>
      <c r="O687" s="2" t="s">
        <v>155</v>
      </c>
      <c r="P687" s="2" t="s">
        <v>173</v>
      </c>
      <c r="Q687" s="200">
        <f>VLOOKUP(P687,Contingencies!$A$2:$D$7,4,FALSE)</f>
        <v>0.125</v>
      </c>
      <c r="R687" s="53">
        <f t="shared" si="1471"/>
        <v>6437.9268690028375</v>
      </c>
      <c r="S687" s="67">
        <f t="shared" si="1513"/>
        <v>3412.1012405715041</v>
      </c>
      <c r="T687" s="61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>
        <f t="shared" si="1514"/>
        <v>0</v>
      </c>
      <c r="AH687" s="51">
        <f t="shared" si="1518"/>
        <v>0</v>
      </c>
      <c r="AI687" s="66">
        <f t="shared" si="1473"/>
        <v>0</v>
      </c>
      <c r="AJ687" s="66">
        <f t="shared" si="1474"/>
        <v>0</v>
      </c>
      <c r="AK687" s="66">
        <f t="shared" si="1475"/>
        <v>0</v>
      </c>
      <c r="AL687" s="66">
        <f t="shared" si="1476"/>
        <v>0</v>
      </c>
      <c r="AM687" s="66">
        <f t="shared" si="1477"/>
        <v>0</v>
      </c>
      <c r="AN687" s="66">
        <f t="shared" si="1478"/>
        <v>0</v>
      </c>
      <c r="AO687" s="66">
        <f t="shared" si="1479"/>
        <v>0</v>
      </c>
      <c r="AP687" s="66">
        <f t="shared" si="1480"/>
        <v>0</v>
      </c>
      <c r="AQ687" s="66">
        <f t="shared" si="1481"/>
        <v>0</v>
      </c>
      <c r="AR687" s="66">
        <f t="shared" si="1482"/>
        <v>0</v>
      </c>
      <c r="AS687" s="66">
        <f t="shared" si="1483"/>
        <v>0</v>
      </c>
      <c r="AT687" s="66">
        <f t="shared" si="1484"/>
        <v>0</v>
      </c>
      <c r="AU687" s="67">
        <f t="shared" si="1519"/>
        <v>0</v>
      </c>
      <c r="AV687" s="67">
        <f t="shared" si="1577"/>
        <v>0</v>
      </c>
      <c r="AW687" s="67">
        <f t="shared" si="1578"/>
        <v>0</v>
      </c>
      <c r="AX687" s="53" cm="1">
        <f t="array" aca="1" ref="AX687" ca="1">AU687*CELL("contents",$Q687)</f>
        <v>0</v>
      </c>
      <c r="AY687" s="53" cm="1">
        <f t="array" aca="1" ref="AY687" ca="1">AV687*CELL("contents",$Q687)</f>
        <v>0</v>
      </c>
      <c r="AZ687" s="2"/>
      <c r="BA687" s="2"/>
      <c r="BB687" s="71"/>
      <c r="BC687" s="71"/>
      <c r="BD687" s="71"/>
      <c r="BE687" s="71"/>
      <c r="BF687" s="71"/>
      <c r="BG687" s="71"/>
      <c r="BH687" s="71"/>
      <c r="BI687" s="71"/>
      <c r="BJ687" s="71"/>
      <c r="BK687" s="71"/>
      <c r="BL687" s="2">
        <f t="shared" si="1520"/>
        <v>0</v>
      </c>
      <c r="BM687" s="51">
        <f t="shared" si="1521"/>
        <v>0</v>
      </c>
      <c r="BN687" s="66">
        <f t="shared" si="1485"/>
        <v>0</v>
      </c>
      <c r="BO687" s="66">
        <f t="shared" si="1486"/>
        <v>0</v>
      </c>
      <c r="BP687" s="66">
        <f t="shared" si="1487"/>
        <v>0</v>
      </c>
      <c r="BQ687" s="66">
        <f t="shared" si="1488"/>
        <v>0</v>
      </c>
      <c r="BR687" s="66">
        <f t="shared" si="1489"/>
        <v>0</v>
      </c>
      <c r="BS687" s="66">
        <f t="shared" si="1490"/>
        <v>0</v>
      </c>
      <c r="BT687" s="66">
        <f t="shared" si="1491"/>
        <v>0</v>
      </c>
      <c r="BU687" s="66">
        <f t="shared" si="1492"/>
        <v>0</v>
      </c>
      <c r="BV687" s="66">
        <f t="shared" si="1493"/>
        <v>0</v>
      </c>
      <c r="BW687" s="66">
        <f t="shared" si="1494"/>
        <v>0</v>
      </c>
      <c r="BX687" s="66">
        <f t="shared" si="1495"/>
        <v>0</v>
      </c>
      <c r="BY687" s="66">
        <f t="shared" si="1496"/>
        <v>0</v>
      </c>
      <c r="BZ687" s="67">
        <f t="shared" si="1522"/>
        <v>0</v>
      </c>
      <c r="CA687" s="67">
        <f t="shared" si="1579"/>
        <v>0</v>
      </c>
      <c r="CB687" s="67">
        <f t="shared" si="1580"/>
        <v>0</v>
      </c>
      <c r="CC687" s="53" cm="1">
        <f t="array" aca="1" ref="CC687" ca="1">BZ687*CELL("contents",$Q687)</f>
        <v>0</v>
      </c>
      <c r="CD687" s="53" cm="1">
        <f t="array" aca="1" ref="CD687" ca="1">CA687*CELL("contents",$Q687)</f>
        <v>0</v>
      </c>
      <c r="CE687" s="71"/>
      <c r="CF687" s="71"/>
      <c r="CG687" s="61">
        <v>30</v>
      </c>
      <c r="CH687" s="61">
        <v>30</v>
      </c>
      <c r="CI687" s="61">
        <v>30</v>
      </c>
      <c r="CJ687" s="61">
        <v>30</v>
      </c>
      <c r="CK687" s="61">
        <v>30</v>
      </c>
      <c r="CL687" s="61">
        <v>30</v>
      </c>
      <c r="CM687" s="61">
        <v>30</v>
      </c>
      <c r="CN687" s="61">
        <v>30</v>
      </c>
      <c r="CO687" s="61">
        <v>30</v>
      </c>
      <c r="CP687" s="61">
        <v>30</v>
      </c>
      <c r="CQ687" s="2">
        <f t="shared" si="1523"/>
        <v>300</v>
      </c>
      <c r="CR687" s="51">
        <f t="shared" si="1524"/>
        <v>2</v>
      </c>
      <c r="CS687" s="66">
        <f t="shared" si="1542"/>
        <v>0</v>
      </c>
      <c r="CT687" s="66">
        <f t="shared" si="1544"/>
        <v>0</v>
      </c>
      <c r="CU687" s="66">
        <f t="shared" si="1545"/>
        <v>2795.1808281773915</v>
      </c>
      <c r="CV687" s="66">
        <f t="shared" si="1546"/>
        <v>2795.1808281773915</v>
      </c>
      <c r="CW687" s="66">
        <f t="shared" si="1547"/>
        <v>2795.1808281773915</v>
      </c>
      <c r="CX687" s="66">
        <f t="shared" si="1548"/>
        <v>2795.1808281773915</v>
      </c>
      <c r="CY687" s="66">
        <f t="shared" si="1549"/>
        <v>2795.1808281773915</v>
      </c>
      <c r="CZ687" s="66">
        <f t="shared" si="1550"/>
        <v>2795.1808281773915</v>
      </c>
      <c r="DA687" s="66">
        <f t="shared" si="1551"/>
        <v>2795.1808281773915</v>
      </c>
      <c r="DB687" s="66">
        <f t="shared" si="1552"/>
        <v>2795.1808281773915</v>
      </c>
      <c r="DC687" s="66">
        <f t="shared" si="1553"/>
        <v>2795.1808281773915</v>
      </c>
      <c r="DD687" s="66">
        <f t="shared" si="1554"/>
        <v>2795.1808281773915</v>
      </c>
      <c r="DE687" s="67">
        <f t="shared" si="1525"/>
        <v>27951.808281773916</v>
      </c>
      <c r="DF687" s="67">
        <f t="shared" si="1581"/>
        <v>14814.458389340176</v>
      </c>
      <c r="DG687" s="67">
        <f t="shared" si="1582"/>
        <v>42766.266671114092</v>
      </c>
      <c r="DH687" s="53" cm="1">
        <f t="array" aca="1" ref="DH687" ca="1">DE687*CELL("contents",$Q687)</f>
        <v>3493.9760352217395</v>
      </c>
      <c r="DI687" s="53" cm="1">
        <f t="array" aca="1" ref="DI687" ca="1">DF687*CELL("contents",$Q687)</f>
        <v>1851.807298667522</v>
      </c>
      <c r="DJ687" s="61">
        <v>30</v>
      </c>
      <c r="DK687" s="61"/>
      <c r="DL687" s="61"/>
      <c r="DM687" s="61"/>
      <c r="DN687" s="61">
        <v>30</v>
      </c>
      <c r="DO687" s="61"/>
      <c r="DP687" s="2"/>
      <c r="DQ687" s="2"/>
      <c r="DR687" s="2"/>
      <c r="DS687" s="2"/>
      <c r="DT687" s="2"/>
      <c r="DU687" s="2"/>
      <c r="DV687" s="2">
        <f t="shared" si="1526"/>
        <v>60</v>
      </c>
      <c r="DW687" s="51">
        <f t="shared" si="1527"/>
        <v>0.4</v>
      </c>
      <c r="DX687" s="66">
        <f t="shared" si="1497"/>
        <v>2855.2772159832057</v>
      </c>
      <c r="DY687" s="66">
        <f t="shared" si="1498"/>
        <v>0</v>
      </c>
      <c r="DZ687" s="66">
        <f t="shared" si="1499"/>
        <v>0</v>
      </c>
      <c r="EA687" s="66">
        <f t="shared" si="1500"/>
        <v>0</v>
      </c>
      <c r="EB687" s="66">
        <f t="shared" si="1501"/>
        <v>2855.2772159832057</v>
      </c>
      <c r="EC687" s="66">
        <f t="shared" si="1502"/>
        <v>0</v>
      </c>
      <c r="ED687" s="66">
        <f t="shared" si="1503"/>
        <v>0</v>
      </c>
      <c r="EE687" s="66">
        <f t="shared" si="1504"/>
        <v>0</v>
      </c>
      <c r="EF687" s="66">
        <f t="shared" si="1505"/>
        <v>0</v>
      </c>
      <c r="EG687" s="66">
        <f t="shared" si="1506"/>
        <v>0</v>
      </c>
      <c r="EH687" s="66">
        <f t="shared" si="1507"/>
        <v>0</v>
      </c>
      <c r="EI687" s="66">
        <f t="shared" si="1508"/>
        <v>0</v>
      </c>
      <c r="EJ687" s="67">
        <f t="shared" si="1528"/>
        <v>5710.5544319664114</v>
      </c>
      <c r="EK687" s="67">
        <f t="shared" si="1583"/>
        <v>3026.5938489421983</v>
      </c>
      <c r="EL687" s="67">
        <f t="shared" si="1584"/>
        <v>8737.1482809086101</v>
      </c>
      <c r="EM687" s="53" cm="1">
        <f t="array" aca="1" ref="EM687" ca="1">EJ687*CELL("contents",$Q687)</f>
        <v>713.81930399580142</v>
      </c>
      <c r="EN687" s="53" cm="1">
        <f t="array" aca="1" ref="EN687" ca="1">EK687*CELL("contents",$Q687)</f>
        <v>378.32423111777479</v>
      </c>
      <c r="EO687" s="68">
        <f t="shared" si="1529"/>
        <v>51503.4149520227</v>
      </c>
      <c r="EP687" s="2">
        <v>1</v>
      </c>
      <c r="EQ687" s="2">
        <f t="shared" ref="EQ687:ET687" si="1593">EP687*1.0215</f>
        <v>1.0215000000000001</v>
      </c>
      <c r="ER687" s="2">
        <f t="shared" si="1593"/>
        <v>1.0434622500000001</v>
      </c>
      <c r="ES687" s="2">
        <f t="shared" si="1593"/>
        <v>1.0658966883750003</v>
      </c>
      <c r="ET687" s="2">
        <f t="shared" si="1593"/>
        <v>1.0888134671750629</v>
      </c>
      <c r="EU687" s="69">
        <f t="shared" si="1510"/>
        <v>0</v>
      </c>
      <c r="EV687" s="69">
        <f t="shared" si="1590"/>
        <v>0</v>
      </c>
      <c r="EW687" s="69">
        <f t="shared" si="1511"/>
        <v>20705.043171684381</v>
      </c>
      <c r="EX687" s="69">
        <f t="shared" si="1512"/>
        <v>4230.040319975119</v>
      </c>
      <c r="EY687" s="69">
        <f t="shared" si="1531"/>
        <v>0</v>
      </c>
      <c r="EZ687" s="69">
        <f t="shared" si="1531"/>
        <v>0</v>
      </c>
      <c r="FA687" s="69">
        <f t="shared" si="1531"/>
        <v>7246.7651100895328</v>
      </c>
      <c r="FB687" s="69">
        <f t="shared" si="1531"/>
        <v>1480.5141119912917</v>
      </c>
      <c r="FC687" t="s">
        <v>1552</v>
      </c>
    </row>
    <row r="688" spans="1:159" ht="25.5" x14ac:dyDescent="0.25">
      <c r="A688" s="2">
        <v>1.6</v>
      </c>
      <c r="B688" s="2" t="s">
        <v>1505</v>
      </c>
      <c r="C688" s="2" t="s">
        <v>147</v>
      </c>
      <c r="D688" s="62" t="s">
        <v>1506</v>
      </c>
      <c r="E688" s="63" t="s">
        <v>1507</v>
      </c>
      <c r="F688" s="2" t="s">
        <v>1485</v>
      </c>
      <c r="G688" s="2" t="s">
        <v>151</v>
      </c>
      <c r="H688" s="2" t="s">
        <v>163</v>
      </c>
      <c r="I688" s="2" t="s">
        <v>153</v>
      </c>
      <c r="J688" s="65" t="s">
        <v>154</v>
      </c>
      <c r="K688" s="75">
        <v>64.75</v>
      </c>
      <c r="L688" s="79">
        <v>55</v>
      </c>
      <c r="M688" s="57">
        <v>0.35</v>
      </c>
      <c r="N688" s="85">
        <v>0.53</v>
      </c>
      <c r="O688" s="2" t="s">
        <v>155</v>
      </c>
      <c r="P688" s="2" t="s">
        <v>173</v>
      </c>
      <c r="Q688" s="200">
        <f>VLOOKUP(P688,Contingencies!$A$2:$D$7,4,FALSE)</f>
        <v>0.125</v>
      </c>
      <c r="R688" s="53">
        <f t="shared" si="1471"/>
        <v>14097.490108562639</v>
      </c>
      <c r="S688" s="67">
        <f t="shared" si="1513"/>
        <v>7471.6697575381986</v>
      </c>
      <c r="T688" s="61"/>
      <c r="U688" s="2"/>
      <c r="V688" s="2"/>
      <c r="W688" s="2"/>
      <c r="X688" s="2"/>
      <c r="Y688" s="2"/>
      <c r="Z688" s="2"/>
      <c r="AA688" s="2">
        <v>45</v>
      </c>
      <c r="AB688" s="2">
        <v>45</v>
      </c>
      <c r="AC688" s="2">
        <v>45</v>
      </c>
      <c r="AD688" s="2">
        <v>45</v>
      </c>
      <c r="AE688" s="2"/>
      <c r="AF688" s="2"/>
      <c r="AG688" s="2">
        <f t="shared" si="1514"/>
        <v>180</v>
      </c>
      <c r="AH688" s="51">
        <f t="shared" si="1518"/>
        <v>1.2000000000000002</v>
      </c>
      <c r="AI688" s="66">
        <f t="shared" si="1473"/>
        <v>0</v>
      </c>
      <c r="AJ688" s="66">
        <f t="shared" si="1474"/>
        <v>0</v>
      </c>
      <c r="AK688" s="66">
        <f t="shared" si="1475"/>
        <v>0</v>
      </c>
      <c r="AL688" s="66">
        <f t="shared" si="1476"/>
        <v>0</v>
      </c>
      <c r="AM688" s="66">
        <f t="shared" si="1477"/>
        <v>0</v>
      </c>
      <c r="AN688" s="66">
        <f t="shared" si="1478"/>
        <v>0</v>
      </c>
      <c r="AO688" s="66">
        <f t="shared" si="1479"/>
        <v>4018.1340937500008</v>
      </c>
      <c r="AP688" s="66">
        <f t="shared" si="1480"/>
        <v>4018.1340937500008</v>
      </c>
      <c r="AQ688" s="66">
        <f t="shared" si="1481"/>
        <v>4018.1340937500008</v>
      </c>
      <c r="AR688" s="66">
        <f t="shared" si="1482"/>
        <v>4018.1340937500008</v>
      </c>
      <c r="AS688" s="66">
        <f t="shared" si="1483"/>
        <v>0</v>
      </c>
      <c r="AT688" s="66">
        <f t="shared" si="1484"/>
        <v>0</v>
      </c>
      <c r="AU688" s="67">
        <f t="shared" si="1519"/>
        <v>16072.536375000003</v>
      </c>
      <c r="AV688" s="67">
        <f t="shared" si="1577"/>
        <v>8518.4442787500029</v>
      </c>
      <c r="AW688" s="67">
        <f t="shared" si="1578"/>
        <v>24590.980653750004</v>
      </c>
      <c r="AX688" s="53" cm="1">
        <f t="array" aca="1" ref="AX688" ca="1">AU688*CELL("contents",$Q688)</f>
        <v>2009.0670468750004</v>
      </c>
      <c r="AY688" s="53" cm="1">
        <f t="array" aca="1" ref="AY688" ca="1">AV688*CELL("contents",$Q688)</f>
        <v>1064.8055348437504</v>
      </c>
      <c r="AZ688" s="2">
        <v>45</v>
      </c>
      <c r="BA688" s="2">
        <v>45</v>
      </c>
      <c r="BB688" s="2">
        <v>45</v>
      </c>
      <c r="BC688" s="2"/>
      <c r="BD688" s="2"/>
      <c r="BE688" s="2"/>
      <c r="BF688" s="2"/>
      <c r="BG688" s="2">
        <v>45</v>
      </c>
      <c r="BH688" s="61">
        <v>90</v>
      </c>
      <c r="BI688" s="61">
        <v>90</v>
      </c>
      <c r="BJ688" s="61">
        <v>90</v>
      </c>
      <c r="BK688" s="61">
        <v>90</v>
      </c>
      <c r="BL688" s="2">
        <f t="shared" si="1520"/>
        <v>540</v>
      </c>
      <c r="BM688" s="51">
        <f t="shared" si="1521"/>
        <v>3.5999999999999996</v>
      </c>
      <c r="BN688" s="66">
        <f t="shared" si="1485"/>
        <v>4104.5239767656258</v>
      </c>
      <c r="BO688" s="66">
        <f t="shared" si="1486"/>
        <v>4104.5239767656258</v>
      </c>
      <c r="BP688" s="66">
        <f t="shared" si="1487"/>
        <v>4104.5239767656258</v>
      </c>
      <c r="BQ688" s="66">
        <f t="shared" si="1488"/>
        <v>0</v>
      </c>
      <c r="BR688" s="66">
        <f t="shared" si="1489"/>
        <v>0</v>
      </c>
      <c r="BS688" s="66">
        <f t="shared" si="1490"/>
        <v>0</v>
      </c>
      <c r="BT688" s="66">
        <f t="shared" si="1491"/>
        <v>0</v>
      </c>
      <c r="BU688" s="66">
        <f t="shared" si="1492"/>
        <v>4104.5239767656258</v>
      </c>
      <c r="BV688" s="66">
        <f t="shared" si="1493"/>
        <v>8209.0479535312516</v>
      </c>
      <c r="BW688" s="66">
        <f t="shared" si="1494"/>
        <v>8209.0479535312516</v>
      </c>
      <c r="BX688" s="66">
        <f t="shared" si="1495"/>
        <v>8209.0479535312516</v>
      </c>
      <c r="BY688" s="66">
        <f t="shared" si="1496"/>
        <v>8209.0479535312516</v>
      </c>
      <c r="BZ688" s="67">
        <f t="shared" si="1522"/>
        <v>49254.287721187502</v>
      </c>
      <c r="CA688" s="67">
        <f t="shared" si="1579"/>
        <v>26104.772492229378</v>
      </c>
      <c r="CB688" s="67">
        <f t="shared" si="1580"/>
        <v>75359.060213416873</v>
      </c>
      <c r="CC688" s="53" cm="1">
        <f t="array" aca="1" ref="CC688" ca="1">BZ688*CELL("contents",$Q688)</f>
        <v>6156.7859651484378</v>
      </c>
      <c r="CD688" s="53" cm="1">
        <f t="array" aca="1" ref="CD688" ca="1">CA688*CELL("contents",$Q688)</f>
        <v>3263.0965615286723</v>
      </c>
      <c r="CE688" s="61">
        <v>45</v>
      </c>
      <c r="CF688" s="61">
        <v>45</v>
      </c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2">
        <f t="shared" si="1523"/>
        <v>90</v>
      </c>
      <c r="CR688" s="51">
        <f t="shared" si="1524"/>
        <v>0.60000000000000009</v>
      </c>
      <c r="CS688" s="66">
        <f t="shared" si="1542"/>
        <v>4192.7712422660879</v>
      </c>
      <c r="CT688" s="66">
        <f t="shared" si="1544"/>
        <v>4192.7712422660879</v>
      </c>
      <c r="CU688" s="66">
        <f t="shared" si="1545"/>
        <v>0</v>
      </c>
      <c r="CV688" s="66">
        <f t="shared" si="1546"/>
        <v>0</v>
      </c>
      <c r="CW688" s="66">
        <f t="shared" si="1547"/>
        <v>0</v>
      </c>
      <c r="CX688" s="66">
        <f t="shared" si="1548"/>
        <v>0</v>
      </c>
      <c r="CY688" s="66">
        <f t="shared" si="1549"/>
        <v>0</v>
      </c>
      <c r="CZ688" s="66">
        <f t="shared" si="1550"/>
        <v>0</v>
      </c>
      <c r="DA688" s="66">
        <f t="shared" si="1551"/>
        <v>0</v>
      </c>
      <c r="DB688" s="66">
        <f t="shared" si="1552"/>
        <v>0</v>
      </c>
      <c r="DC688" s="66">
        <f t="shared" si="1553"/>
        <v>0</v>
      </c>
      <c r="DD688" s="66">
        <f t="shared" si="1554"/>
        <v>0</v>
      </c>
      <c r="DE688" s="67">
        <f t="shared" si="1525"/>
        <v>8385.5424845321759</v>
      </c>
      <c r="DF688" s="67">
        <f t="shared" si="1581"/>
        <v>4444.3375168020539</v>
      </c>
      <c r="DG688" s="67">
        <f t="shared" si="1582"/>
        <v>12829.88000133423</v>
      </c>
      <c r="DH688" s="53" cm="1">
        <f t="array" aca="1" ref="DH688" ca="1">DE688*CELL("contents",$Q688)</f>
        <v>1048.192810566522</v>
      </c>
      <c r="DI688" s="53" cm="1">
        <f t="array" aca="1" ref="DI688" ca="1">DF688*CELL("contents",$Q688)</f>
        <v>555.54218960025673</v>
      </c>
      <c r="DJ688" s="61"/>
      <c r="DK688" s="61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>
        <f t="shared" si="1526"/>
        <v>0</v>
      </c>
      <c r="DW688" s="51">
        <f t="shared" si="1527"/>
        <v>0</v>
      </c>
      <c r="DX688" s="66">
        <f t="shared" si="1497"/>
        <v>0</v>
      </c>
      <c r="DY688" s="66">
        <f t="shared" si="1498"/>
        <v>0</v>
      </c>
      <c r="DZ688" s="66">
        <f t="shared" si="1499"/>
        <v>0</v>
      </c>
      <c r="EA688" s="66">
        <f t="shared" si="1500"/>
        <v>0</v>
      </c>
      <c r="EB688" s="66">
        <f t="shared" si="1501"/>
        <v>0</v>
      </c>
      <c r="EC688" s="66">
        <f t="shared" si="1502"/>
        <v>0</v>
      </c>
      <c r="ED688" s="66">
        <f t="shared" si="1503"/>
        <v>0</v>
      </c>
      <c r="EE688" s="66">
        <f t="shared" si="1504"/>
        <v>0</v>
      </c>
      <c r="EF688" s="66">
        <f t="shared" si="1505"/>
        <v>0</v>
      </c>
      <c r="EG688" s="66">
        <f t="shared" si="1506"/>
        <v>0</v>
      </c>
      <c r="EH688" s="66">
        <f t="shared" si="1507"/>
        <v>0</v>
      </c>
      <c r="EI688" s="66">
        <f t="shared" si="1508"/>
        <v>0</v>
      </c>
      <c r="EJ688" s="67">
        <f t="shared" si="1528"/>
        <v>0</v>
      </c>
      <c r="EK688" s="67">
        <f t="shared" si="1583"/>
        <v>0</v>
      </c>
      <c r="EL688" s="67">
        <f t="shared" si="1584"/>
        <v>0</v>
      </c>
      <c r="EM688" s="53" cm="1">
        <f t="array" aca="1" ref="EM688" ca="1">EJ688*CELL("contents",$Q688)</f>
        <v>0</v>
      </c>
      <c r="EN688" s="53" cm="1">
        <f t="array" aca="1" ref="EN688" ca="1">EK688*CELL("contents",$Q688)</f>
        <v>0</v>
      </c>
      <c r="EO688" s="68">
        <f t="shared" si="1529"/>
        <v>112779.92086850111</v>
      </c>
      <c r="EP688" s="2">
        <v>1</v>
      </c>
      <c r="EQ688" s="2">
        <f t="shared" ref="EQ688:ET688" si="1594">EP688*1.0215</f>
        <v>1.0215000000000001</v>
      </c>
      <c r="ER688" s="2">
        <f t="shared" si="1594"/>
        <v>1.0434622500000001</v>
      </c>
      <c r="ES688" s="2">
        <f t="shared" si="1594"/>
        <v>1.0658966883750003</v>
      </c>
      <c r="ET688" s="2">
        <f t="shared" si="1594"/>
        <v>1.0888134671750629</v>
      </c>
      <c r="EU688" s="69">
        <f t="shared" si="1510"/>
        <v>11905.5825</v>
      </c>
      <c r="EV688" s="69">
        <f t="shared" si="1590"/>
        <v>36484.657571250005</v>
      </c>
      <c r="EW688" s="69">
        <f t="shared" si="1511"/>
        <v>6211.512951505314</v>
      </c>
      <c r="EX688" s="69">
        <f t="shared" si="1512"/>
        <v>0</v>
      </c>
      <c r="EY688" s="69">
        <f t="shared" si="1531"/>
        <v>4166.9538750000002</v>
      </c>
      <c r="EZ688" s="69">
        <f t="shared" si="1531"/>
        <v>12769.6301499375</v>
      </c>
      <c r="FA688" s="69">
        <f t="shared" si="1531"/>
        <v>2174.0295330268596</v>
      </c>
      <c r="FB688" s="69">
        <f t="shared" si="1531"/>
        <v>0</v>
      </c>
      <c r="FC688" t="s">
        <v>1552</v>
      </c>
    </row>
    <row r="689" spans="1:159" ht="25.5" x14ac:dyDescent="0.25">
      <c r="A689" s="2">
        <v>1.6</v>
      </c>
      <c r="B689" s="2" t="s">
        <v>1508</v>
      </c>
      <c r="C689" s="61" t="s">
        <v>1140</v>
      </c>
      <c r="D689" s="62" t="s">
        <v>1509</v>
      </c>
      <c r="E689" s="63" t="s">
        <v>1509</v>
      </c>
      <c r="F689" s="2" t="s">
        <v>1510</v>
      </c>
      <c r="G689" s="61" t="s">
        <v>151</v>
      </c>
      <c r="H689" s="64" t="s">
        <v>163</v>
      </c>
      <c r="I689" s="61" t="s">
        <v>153</v>
      </c>
      <c r="J689" s="65" t="s">
        <v>154</v>
      </c>
      <c r="K689" s="75">
        <v>64</v>
      </c>
      <c r="L689" s="79">
        <v>64</v>
      </c>
      <c r="M689" s="57">
        <v>0.4</v>
      </c>
      <c r="N689" s="85">
        <v>0.58050000000000002</v>
      </c>
      <c r="O689" s="64" t="s">
        <v>155</v>
      </c>
      <c r="P689" s="2" t="s">
        <v>352</v>
      </c>
      <c r="Q689" s="200">
        <f>VLOOKUP(P689,Contingencies!$A$2:$D$7,4,FALSE)</f>
        <v>0.2</v>
      </c>
      <c r="R689" s="53">
        <f t="shared" si="1471"/>
        <v>12423.167104329515</v>
      </c>
      <c r="S689" s="67">
        <f t="shared" si="1513"/>
        <v>7211.6485040632842</v>
      </c>
      <c r="T689" s="61"/>
      <c r="U689" s="61">
        <v>15</v>
      </c>
      <c r="V689" s="61">
        <v>15</v>
      </c>
      <c r="W689" s="61">
        <v>15</v>
      </c>
      <c r="X689" s="61">
        <v>15</v>
      </c>
      <c r="Y689" s="61">
        <v>15</v>
      </c>
      <c r="Z689" s="61">
        <v>15</v>
      </c>
      <c r="AA689" s="61">
        <v>15</v>
      </c>
      <c r="AB689" s="61">
        <v>15</v>
      </c>
      <c r="AC689" s="61">
        <v>15</v>
      </c>
      <c r="AD689" s="61">
        <v>15</v>
      </c>
      <c r="AE689" s="61">
        <v>15</v>
      </c>
      <c r="AF689" s="61">
        <v>15</v>
      </c>
      <c r="AG689" s="2">
        <f t="shared" si="1514"/>
        <v>180</v>
      </c>
      <c r="AH689" s="51">
        <f t="shared" si="1518"/>
        <v>1.2000000000000002</v>
      </c>
      <c r="AI689" s="66">
        <f t="shared" si="1473"/>
        <v>1372.8960000000002</v>
      </c>
      <c r="AJ689" s="66">
        <f t="shared" si="1474"/>
        <v>1372.8960000000002</v>
      </c>
      <c r="AK689" s="66">
        <f t="shared" si="1475"/>
        <v>1372.8960000000002</v>
      </c>
      <c r="AL689" s="66">
        <f t="shared" si="1476"/>
        <v>1372.8960000000002</v>
      </c>
      <c r="AM689" s="66">
        <f t="shared" si="1477"/>
        <v>1372.8960000000002</v>
      </c>
      <c r="AN689" s="66">
        <f t="shared" si="1478"/>
        <v>1372.8960000000002</v>
      </c>
      <c r="AO689" s="66">
        <f t="shared" si="1479"/>
        <v>1372.8960000000002</v>
      </c>
      <c r="AP689" s="66">
        <f t="shared" si="1480"/>
        <v>1372.8960000000002</v>
      </c>
      <c r="AQ689" s="66">
        <f t="shared" si="1481"/>
        <v>1372.8960000000002</v>
      </c>
      <c r="AR689" s="66">
        <f t="shared" si="1482"/>
        <v>1372.8960000000002</v>
      </c>
      <c r="AS689" s="66">
        <f t="shared" si="1483"/>
        <v>1372.8960000000002</v>
      </c>
      <c r="AT689" s="66">
        <f t="shared" si="1484"/>
        <v>1372.8960000000002</v>
      </c>
      <c r="AU689" s="67">
        <f t="shared" si="1519"/>
        <v>16474.752000000004</v>
      </c>
      <c r="AV689" s="67">
        <f t="shared" si="1577"/>
        <v>9563.5935360000021</v>
      </c>
      <c r="AW689" s="67">
        <f t="shared" si="1578"/>
        <v>26038.345536000008</v>
      </c>
      <c r="AX689" s="53" cm="1">
        <f t="array" aca="1" ref="AX689" ca="1">AU689*CELL("contents",$Q689)</f>
        <v>3294.9504000000011</v>
      </c>
      <c r="AY689" s="53" cm="1">
        <f t="array" aca="1" ref="AY689" ca="1">AV689*CELL("contents",$Q689)</f>
        <v>1912.7187072000006</v>
      </c>
      <c r="AZ689" s="61">
        <v>8</v>
      </c>
      <c r="BA689" s="61">
        <v>8</v>
      </c>
      <c r="BB689" s="61">
        <v>8</v>
      </c>
      <c r="BC689" s="61">
        <v>8</v>
      </c>
      <c r="BD689" s="61">
        <v>8</v>
      </c>
      <c r="BE689" s="61">
        <v>8</v>
      </c>
      <c r="BF689" s="61">
        <v>8</v>
      </c>
      <c r="BG689" s="61">
        <v>8</v>
      </c>
      <c r="BH689" s="61">
        <v>8</v>
      </c>
      <c r="BI689" s="61">
        <v>8</v>
      </c>
      <c r="BJ689" s="61">
        <v>8</v>
      </c>
      <c r="BK689" s="61">
        <v>8</v>
      </c>
      <c r="BL689" s="2">
        <f t="shared" si="1520"/>
        <v>96</v>
      </c>
      <c r="BM689" s="51">
        <f t="shared" si="1521"/>
        <v>0.64</v>
      </c>
      <c r="BN689" s="66">
        <f t="shared" si="1485"/>
        <v>747.95374080000011</v>
      </c>
      <c r="BO689" s="66">
        <f t="shared" si="1486"/>
        <v>747.95374080000011</v>
      </c>
      <c r="BP689" s="66">
        <f t="shared" si="1487"/>
        <v>747.95374080000011</v>
      </c>
      <c r="BQ689" s="66">
        <f t="shared" si="1488"/>
        <v>747.95374080000011</v>
      </c>
      <c r="BR689" s="66">
        <f t="shared" si="1489"/>
        <v>747.95374080000011</v>
      </c>
      <c r="BS689" s="66">
        <f t="shared" si="1490"/>
        <v>747.95374080000011</v>
      </c>
      <c r="BT689" s="66">
        <f t="shared" si="1491"/>
        <v>747.95374080000011</v>
      </c>
      <c r="BU689" s="66">
        <f t="shared" si="1492"/>
        <v>747.95374080000011</v>
      </c>
      <c r="BV689" s="66">
        <f t="shared" si="1493"/>
        <v>747.95374080000011</v>
      </c>
      <c r="BW689" s="66">
        <f t="shared" si="1494"/>
        <v>747.95374080000011</v>
      </c>
      <c r="BX689" s="66">
        <f t="shared" si="1495"/>
        <v>747.95374080000011</v>
      </c>
      <c r="BY689" s="66">
        <f t="shared" si="1496"/>
        <v>747.95374080000011</v>
      </c>
      <c r="BZ689" s="67">
        <f t="shared" si="1522"/>
        <v>8975.4448895999994</v>
      </c>
      <c r="CA689" s="67">
        <f t="shared" si="1579"/>
        <v>5210.2457584127997</v>
      </c>
      <c r="CB689" s="67">
        <f t="shared" si="1580"/>
        <v>14185.690648012798</v>
      </c>
      <c r="CC689" s="53" cm="1">
        <f t="array" aca="1" ref="CC689" ca="1">BZ689*CELL("contents",$Q689)</f>
        <v>1795.0889779199999</v>
      </c>
      <c r="CD689" s="53" cm="1">
        <f t="array" aca="1" ref="CD689" ca="1">CA689*CELL("contents",$Q689)</f>
        <v>1042.04915168256</v>
      </c>
      <c r="CE689" s="61">
        <v>8</v>
      </c>
      <c r="CF689" s="61">
        <v>8</v>
      </c>
      <c r="CG689" s="61">
        <v>8</v>
      </c>
      <c r="CH689" s="61">
        <v>8</v>
      </c>
      <c r="CI689" s="61">
        <v>8</v>
      </c>
      <c r="CJ689" s="61">
        <v>8</v>
      </c>
      <c r="CK689" s="61">
        <v>8</v>
      </c>
      <c r="CL689" s="61">
        <v>8</v>
      </c>
      <c r="CM689" s="61">
        <v>8</v>
      </c>
      <c r="CN689" s="61">
        <v>8</v>
      </c>
      <c r="CO689" s="61">
        <v>8</v>
      </c>
      <c r="CP689" s="61">
        <v>8</v>
      </c>
      <c r="CQ689" s="2">
        <f t="shared" si="1523"/>
        <v>96</v>
      </c>
      <c r="CR689" s="51">
        <f t="shared" si="1524"/>
        <v>0.64</v>
      </c>
      <c r="CS689" s="66">
        <f t="shared" si="1542"/>
        <v>764.03474622720012</v>
      </c>
      <c r="CT689" s="66">
        <f t="shared" si="1544"/>
        <v>764.03474622720012</v>
      </c>
      <c r="CU689" s="66">
        <f t="shared" si="1545"/>
        <v>764.03474622720012</v>
      </c>
      <c r="CV689" s="66">
        <f t="shared" si="1546"/>
        <v>764.03474622720012</v>
      </c>
      <c r="CW689" s="66">
        <f t="shared" si="1547"/>
        <v>764.03474622720012</v>
      </c>
      <c r="CX689" s="66">
        <f t="shared" si="1548"/>
        <v>764.03474622720012</v>
      </c>
      <c r="CY689" s="66">
        <f t="shared" si="1549"/>
        <v>764.03474622720012</v>
      </c>
      <c r="CZ689" s="66">
        <f t="shared" si="1550"/>
        <v>764.03474622720012</v>
      </c>
      <c r="DA689" s="66">
        <f t="shared" si="1551"/>
        <v>764.03474622720012</v>
      </c>
      <c r="DB689" s="66">
        <f t="shared" si="1552"/>
        <v>764.03474622720012</v>
      </c>
      <c r="DC689" s="66">
        <f t="shared" si="1553"/>
        <v>764.03474622720012</v>
      </c>
      <c r="DD689" s="66">
        <f t="shared" si="1554"/>
        <v>764.03474622720012</v>
      </c>
      <c r="DE689" s="67">
        <f t="shared" si="1525"/>
        <v>9168.4169547264009</v>
      </c>
      <c r="DF689" s="67">
        <f t="shared" si="1581"/>
        <v>5322.2660422186755</v>
      </c>
      <c r="DG689" s="67">
        <f t="shared" si="1582"/>
        <v>14490.682996945077</v>
      </c>
      <c r="DH689" s="53" cm="1">
        <f t="array" aca="1" ref="DH689" ca="1">DE689*CELL("contents",$Q689)</f>
        <v>1833.6833909452803</v>
      </c>
      <c r="DI689" s="53" cm="1">
        <f t="array" aca="1" ref="DI689" ca="1">DF689*CELL("contents",$Q689)</f>
        <v>1064.4532084437351</v>
      </c>
      <c r="DJ689" s="61">
        <v>8</v>
      </c>
      <c r="DK689" s="61">
        <v>8</v>
      </c>
      <c r="DL689" s="61">
        <v>8</v>
      </c>
      <c r="DM689" s="61">
        <v>8</v>
      </c>
      <c r="DN689" s="61">
        <v>8</v>
      </c>
      <c r="DO689" s="61">
        <v>8</v>
      </c>
      <c r="DP689" s="61"/>
      <c r="DQ689" s="2"/>
      <c r="DR689" s="2"/>
      <c r="DS689" s="2"/>
      <c r="DT689" s="2"/>
      <c r="DU689" s="2"/>
      <c r="DV689" s="2">
        <f t="shared" si="1526"/>
        <v>48</v>
      </c>
      <c r="DW689" s="51">
        <f t="shared" si="1527"/>
        <v>0.32</v>
      </c>
      <c r="DX689" s="66">
        <f t="shared" si="1497"/>
        <v>780.46149327108503</v>
      </c>
      <c r="DY689" s="66">
        <f t="shared" si="1498"/>
        <v>780.46149327108503</v>
      </c>
      <c r="DZ689" s="66">
        <f t="shared" si="1499"/>
        <v>780.46149327108503</v>
      </c>
      <c r="EA689" s="66">
        <f t="shared" si="1500"/>
        <v>780.46149327108503</v>
      </c>
      <c r="EB689" s="66">
        <f t="shared" si="1501"/>
        <v>780.46149327108503</v>
      </c>
      <c r="EC689" s="66">
        <f t="shared" si="1502"/>
        <v>780.46149327108503</v>
      </c>
      <c r="ED689" s="66">
        <f t="shared" si="1503"/>
        <v>0</v>
      </c>
      <c r="EE689" s="66">
        <f t="shared" si="1504"/>
        <v>0</v>
      </c>
      <c r="EF689" s="66">
        <f t="shared" si="1505"/>
        <v>0</v>
      </c>
      <c r="EG689" s="66">
        <f t="shared" si="1506"/>
        <v>0</v>
      </c>
      <c r="EH689" s="66">
        <f t="shared" si="1507"/>
        <v>0</v>
      </c>
      <c r="EI689" s="66">
        <f t="shared" si="1508"/>
        <v>0</v>
      </c>
      <c r="EJ689" s="67">
        <f t="shared" si="1528"/>
        <v>4682.76895962651</v>
      </c>
      <c r="EK689" s="67">
        <f t="shared" si="1583"/>
        <v>2718.347381063189</v>
      </c>
      <c r="EL689" s="67">
        <f t="shared" si="1584"/>
        <v>7401.1163406896994</v>
      </c>
      <c r="EM689" s="53" cm="1">
        <f t="array" aca="1" ref="EM689" ca="1">EJ689*CELL("contents",$Q689)</f>
        <v>936.55379192530199</v>
      </c>
      <c r="EN689" s="53" cm="1">
        <f t="array" aca="1" ref="EN689" ca="1">EK689*CELL("contents",$Q689)</f>
        <v>543.66947621263785</v>
      </c>
      <c r="EO689" s="68">
        <f t="shared" si="1529"/>
        <v>62115.835521647576</v>
      </c>
      <c r="EP689" s="2">
        <v>1</v>
      </c>
      <c r="EQ689" s="2">
        <f t="shared" ref="EQ689:ET689" si="1595">EP689*1.0215</f>
        <v>1.0215000000000001</v>
      </c>
      <c r="ER689" s="2">
        <f t="shared" si="1595"/>
        <v>1.0434622500000001</v>
      </c>
      <c r="ES689" s="2">
        <f t="shared" si="1595"/>
        <v>1.0658966883750003</v>
      </c>
      <c r="ET689" s="2">
        <f t="shared" si="1595"/>
        <v>1.0888134671750629</v>
      </c>
      <c r="EU689" s="69">
        <f t="shared" si="1510"/>
        <v>11767.68</v>
      </c>
      <c r="EV689" s="69">
        <f t="shared" si="1590"/>
        <v>6411.0320640000009</v>
      </c>
      <c r="EW689" s="69">
        <f t="shared" si="1511"/>
        <v>6548.8692533760022</v>
      </c>
      <c r="EX689" s="69">
        <f t="shared" si="1512"/>
        <v>3344.834971161793</v>
      </c>
      <c r="EY689" s="69">
        <f t="shared" si="1531"/>
        <v>4707.0720000000001</v>
      </c>
      <c r="EZ689" s="69">
        <f t="shared" si="1531"/>
        <v>2564.4128256000004</v>
      </c>
      <c r="FA689" s="69">
        <f t="shared" si="1531"/>
        <v>2619.547701350401</v>
      </c>
      <c r="FB689" s="69">
        <f t="shared" si="1531"/>
        <v>1337.9339884647172</v>
      </c>
      <c r="FC689" t="s">
        <v>1552</v>
      </c>
    </row>
    <row r="690" spans="1:159" x14ac:dyDescent="0.25">
      <c r="A690" s="2">
        <v>1.6</v>
      </c>
      <c r="B690" s="2" t="s">
        <v>1511</v>
      </c>
      <c r="C690" s="61" t="s">
        <v>147</v>
      </c>
      <c r="D690" s="62" t="s">
        <v>1477</v>
      </c>
      <c r="E690" s="63" t="s">
        <v>1512</v>
      </c>
      <c r="F690" s="2" t="s">
        <v>1513</v>
      </c>
      <c r="G690" s="61" t="s">
        <v>151</v>
      </c>
      <c r="H690" s="64" t="s">
        <v>152</v>
      </c>
      <c r="I690" s="61" t="s">
        <v>167</v>
      </c>
      <c r="J690" s="65" t="s">
        <v>261</v>
      </c>
      <c r="K690" s="75">
        <v>60</v>
      </c>
      <c r="L690" s="79">
        <v>49</v>
      </c>
      <c r="M690" s="57">
        <v>0.35</v>
      </c>
      <c r="N690" s="85">
        <v>0.53</v>
      </c>
      <c r="O690" s="64" t="s">
        <v>155</v>
      </c>
      <c r="P690" s="2" t="s">
        <v>156</v>
      </c>
      <c r="Q690" s="200">
        <f>VLOOKUP(P690,Contingencies!$A$2:$D$7,4,FALSE)</f>
        <v>0.09</v>
      </c>
      <c r="R690" s="53">
        <f t="shared" si="1471"/>
        <v>1438.9121572090971</v>
      </c>
      <c r="S690" s="67">
        <f t="shared" si="1513"/>
        <v>762.62344332082148</v>
      </c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2">
        <f t="shared" si="1514"/>
        <v>0</v>
      </c>
      <c r="AH690" s="51">
        <f t="shared" si="1518"/>
        <v>0</v>
      </c>
      <c r="AI690" s="66">
        <f t="shared" si="1473"/>
        <v>0</v>
      </c>
      <c r="AJ690" s="66">
        <f t="shared" si="1474"/>
        <v>0</v>
      </c>
      <c r="AK690" s="66">
        <f t="shared" si="1475"/>
        <v>0</v>
      </c>
      <c r="AL690" s="66">
        <f t="shared" si="1476"/>
        <v>0</v>
      </c>
      <c r="AM690" s="66">
        <f t="shared" si="1477"/>
        <v>0</v>
      </c>
      <c r="AN690" s="66">
        <f t="shared" si="1478"/>
        <v>0</v>
      </c>
      <c r="AO690" s="66">
        <f t="shared" si="1479"/>
        <v>0</v>
      </c>
      <c r="AP690" s="66">
        <f t="shared" si="1480"/>
        <v>0</v>
      </c>
      <c r="AQ690" s="66">
        <f t="shared" si="1481"/>
        <v>0</v>
      </c>
      <c r="AR690" s="66">
        <f t="shared" si="1482"/>
        <v>0</v>
      </c>
      <c r="AS690" s="66">
        <f t="shared" si="1483"/>
        <v>0</v>
      </c>
      <c r="AT690" s="66">
        <f t="shared" si="1484"/>
        <v>0</v>
      </c>
      <c r="AU690" s="67">
        <f t="shared" si="1519"/>
        <v>0</v>
      </c>
      <c r="AV690" s="67">
        <f t="shared" si="1577"/>
        <v>0</v>
      </c>
      <c r="AW690" s="67">
        <f t="shared" si="1578"/>
        <v>0</v>
      </c>
      <c r="AX690" s="53" cm="1">
        <f t="array" aca="1" ref="AX690" ca="1">AU690*CELL("contents",$Q690)</f>
        <v>0</v>
      </c>
      <c r="AY690" s="53" cm="1">
        <f t="array" aca="1" ref="AY690" ca="1">AV690*CELL("contents",$Q690)</f>
        <v>0</v>
      </c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2">
        <f t="shared" si="1520"/>
        <v>0</v>
      </c>
      <c r="BM690" s="51">
        <f t="shared" si="1521"/>
        <v>0</v>
      </c>
      <c r="BN690" s="66">
        <f t="shared" si="1485"/>
        <v>0</v>
      </c>
      <c r="BO690" s="66">
        <f t="shared" si="1486"/>
        <v>0</v>
      </c>
      <c r="BP690" s="66">
        <f t="shared" si="1487"/>
        <v>0</v>
      </c>
      <c r="BQ690" s="66">
        <f t="shared" si="1488"/>
        <v>0</v>
      </c>
      <c r="BR690" s="66">
        <f t="shared" si="1489"/>
        <v>0</v>
      </c>
      <c r="BS690" s="66">
        <f t="shared" si="1490"/>
        <v>0</v>
      </c>
      <c r="BT690" s="66">
        <f t="shared" si="1491"/>
        <v>0</v>
      </c>
      <c r="BU690" s="66">
        <f t="shared" si="1492"/>
        <v>0</v>
      </c>
      <c r="BV690" s="66">
        <f t="shared" si="1493"/>
        <v>0</v>
      </c>
      <c r="BW690" s="66">
        <f t="shared" si="1494"/>
        <v>0</v>
      </c>
      <c r="BX690" s="66">
        <f t="shared" si="1495"/>
        <v>0</v>
      </c>
      <c r="BY690" s="66">
        <f t="shared" si="1496"/>
        <v>0</v>
      </c>
      <c r="BZ690" s="67">
        <f t="shared" si="1522"/>
        <v>0</v>
      </c>
      <c r="CA690" s="67">
        <f t="shared" si="1579"/>
        <v>0</v>
      </c>
      <c r="CB690" s="67">
        <f t="shared" si="1580"/>
        <v>0</v>
      </c>
      <c r="CC690" s="53" cm="1">
        <f t="array" aca="1" ref="CC690" ca="1">BZ690*CELL("contents",$Q690)</f>
        <v>0</v>
      </c>
      <c r="CD690" s="53" cm="1">
        <f t="array" aca="1" ref="CD690" ca="1">CA690*CELL("contents",$Q690)</f>
        <v>0</v>
      </c>
      <c r="CE690" s="61"/>
      <c r="CF690" s="61"/>
      <c r="CG690" s="61"/>
      <c r="CH690" s="61">
        <v>8</v>
      </c>
      <c r="CI690" s="61">
        <v>8</v>
      </c>
      <c r="CJ690" s="61">
        <v>8</v>
      </c>
      <c r="CK690" s="61">
        <v>8</v>
      </c>
      <c r="CL690" s="61">
        <v>8</v>
      </c>
      <c r="CM690" s="61">
        <v>8</v>
      </c>
      <c r="CN690" s="61">
        <v>8</v>
      </c>
      <c r="CO690" s="61">
        <v>8</v>
      </c>
      <c r="CP690" s="61">
        <v>8</v>
      </c>
      <c r="CQ690" s="2">
        <f t="shared" si="1523"/>
        <v>72</v>
      </c>
      <c r="CR690" s="51">
        <f t="shared" si="1524"/>
        <v>0.48</v>
      </c>
      <c r="CS690" s="66">
        <f t="shared" si="1542"/>
        <v>0</v>
      </c>
      <c r="CT690" s="66">
        <f t="shared" si="1544"/>
        <v>0</v>
      </c>
      <c r="CU690" s="66">
        <f t="shared" si="1545"/>
        <v>0</v>
      </c>
      <c r="CV690" s="66">
        <f t="shared" si="1546"/>
        <v>690.7010540670002</v>
      </c>
      <c r="CW690" s="66">
        <f t="shared" si="1547"/>
        <v>690.7010540670002</v>
      </c>
      <c r="CX690" s="66">
        <f t="shared" si="1548"/>
        <v>690.7010540670002</v>
      </c>
      <c r="CY690" s="66">
        <f t="shared" si="1549"/>
        <v>690.7010540670002</v>
      </c>
      <c r="CZ690" s="66">
        <f t="shared" si="1550"/>
        <v>690.7010540670002</v>
      </c>
      <c r="DA690" s="66">
        <f t="shared" si="1551"/>
        <v>690.7010540670002</v>
      </c>
      <c r="DB690" s="66">
        <f t="shared" si="1552"/>
        <v>690.7010540670002</v>
      </c>
      <c r="DC690" s="66">
        <f t="shared" si="1553"/>
        <v>690.7010540670002</v>
      </c>
      <c r="DD690" s="66">
        <f t="shared" si="1554"/>
        <v>690.7010540670002</v>
      </c>
      <c r="DE690" s="67">
        <f t="shared" si="1525"/>
        <v>6216.3094866030006</v>
      </c>
      <c r="DF690" s="67">
        <f t="shared" si="1581"/>
        <v>3294.6440278995906</v>
      </c>
      <c r="DG690" s="67">
        <f t="shared" si="1582"/>
        <v>9510.9535145025911</v>
      </c>
      <c r="DH690" s="53" cm="1">
        <f t="array" aca="1" ref="DH690" ca="1">DE690*CELL("contents",$Q690)</f>
        <v>559.46785379427001</v>
      </c>
      <c r="DI690" s="53" cm="1">
        <f t="array" aca="1" ref="DI690" ca="1">DF690*CELL("contents",$Q690)</f>
        <v>296.51796251096312</v>
      </c>
      <c r="DJ690" s="61">
        <v>8</v>
      </c>
      <c r="DK690" s="61">
        <v>8</v>
      </c>
      <c r="DL690" s="61">
        <v>8</v>
      </c>
      <c r="DM690" s="61">
        <v>8</v>
      </c>
      <c r="DN690" s="61">
        <v>8</v>
      </c>
      <c r="DO690" s="61">
        <v>8</v>
      </c>
      <c r="DP690" s="61"/>
      <c r="DQ690" s="2"/>
      <c r="DR690" s="2"/>
      <c r="DS690" s="2"/>
      <c r="DT690" s="2"/>
      <c r="DU690" s="2"/>
      <c r="DV690" s="2">
        <f t="shared" si="1526"/>
        <v>48</v>
      </c>
      <c r="DW690" s="51">
        <f t="shared" si="1527"/>
        <v>0.32</v>
      </c>
      <c r="DX690" s="66">
        <f t="shared" si="1497"/>
        <v>705.55112672944074</v>
      </c>
      <c r="DY690" s="66">
        <f t="shared" si="1498"/>
        <v>705.55112672944074</v>
      </c>
      <c r="DZ690" s="66">
        <f t="shared" si="1499"/>
        <v>705.55112672944074</v>
      </c>
      <c r="EA690" s="66">
        <f t="shared" si="1500"/>
        <v>705.55112672944074</v>
      </c>
      <c r="EB690" s="66">
        <f t="shared" si="1501"/>
        <v>705.55112672944074</v>
      </c>
      <c r="EC690" s="66">
        <f t="shared" si="1502"/>
        <v>705.55112672944074</v>
      </c>
      <c r="ED690" s="66">
        <f t="shared" si="1503"/>
        <v>0</v>
      </c>
      <c r="EE690" s="66">
        <f t="shared" si="1504"/>
        <v>0</v>
      </c>
      <c r="EF690" s="66">
        <f t="shared" si="1505"/>
        <v>0</v>
      </c>
      <c r="EG690" s="66">
        <f t="shared" si="1506"/>
        <v>0</v>
      </c>
      <c r="EH690" s="66">
        <f t="shared" si="1507"/>
        <v>0</v>
      </c>
      <c r="EI690" s="66">
        <f t="shared" si="1508"/>
        <v>0</v>
      </c>
      <c r="EJ690" s="67">
        <f t="shared" si="1528"/>
        <v>4233.306760376644</v>
      </c>
      <c r="EK690" s="67">
        <f t="shared" si="1583"/>
        <v>2243.6525829996212</v>
      </c>
      <c r="EL690" s="67">
        <f t="shared" si="1584"/>
        <v>6476.9593433762657</v>
      </c>
      <c r="EM690" s="53" cm="1">
        <f t="array" aca="1" ref="EM690" ca="1">EJ690*CELL("contents",$Q690)</f>
        <v>380.99760843389794</v>
      </c>
      <c r="EN690" s="53" cm="1">
        <f t="array" aca="1" ref="EN690" ca="1">EK690*CELL("contents",$Q690)</f>
        <v>201.92873246996589</v>
      </c>
      <c r="EO690" s="68">
        <f t="shared" si="1529"/>
        <v>15987.912857878857</v>
      </c>
      <c r="EP690" s="2">
        <v>1</v>
      </c>
      <c r="EQ690" s="2">
        <f t="shared" ref="EQ690:ET690" si="1596">EP690*1.0215</f>
        <v>1.0215000000000001</v>
      </c>
      <c r="ER690" s="2">
        <f t="shared" si="1596"/>
        <v>1.0434622500000001</v>
      </c>
      <c r="ES690" s="2">
        <f t="shared" si="1596"/>
        <v>1.0658966883750003</v>
      </c>
      <c r="ET690" s="2">
        <f t="shared" si="1596"/>
        <v>1.0888134671750629</v>
      </c>
      <c r="EU690" s="69">
        <f t="shared" si="1510"/>
        <v>0</v>
      </c>
      <c r="EV690" s="69">
        <f t="shared" si="1590"/>
        <v>0</v>
      </c>
      <c r="EW690" s="69">
        <f t="shared" si="1511"/>
        <v>4604.6736937800015</v>
      </c>
      <c r="EX690" s="69">
        <f t="shared" si="1512"/>
        <v>3135.782785464181</v>
      </c>
      <c r="EY690" s="69">
        <f t="shared" si="1531"/>
        <v>0</v>
      </c>
      <c r="EZ690" s="69">
        <f t="shared" si="1531"/>
        <v>0</v>
      </c>
      <c r="FA690" s="69">
        <f t="shared" si="1531"/>
        <v>1611.6357928230004</v>
      </c>
      <c r="FB690" s="69">
        <f t="shared" si="1531"/>
        <v>1097.5239749124632</v>
      </c>
      <c r="FC690" t="s">
        <v>1553</v>
      </c>
    </row>
    <row r="691" spans="1:159" x14ac:dyDescent="0.25">
      <c r="A691" s="2">
        <v>1.6</v>
      </c>
      <c r="B691" s="2" t="s">
        <v>1511</v>
      </c>
      <c r="C691" s="61" t="s">
        <v>147</v>
      </c>
      <c r="D691" s="62" t="s">
        <v>1477</v>
      </c>
      <c r="E691" s="63" t="s">
        <v>1514</v>
      </c>
      <c r="F691" s="2"/>
      <c r="G691" s="61" t="s">
        <v>267</v>
      </c>
      <c r="H691" s="64" t="s">
        <v>267</v>
      </c>
      <c r="I691" s="61"/>
      <c r="J691" s="65" t="s">
        <v>261</v>
      </c>
      <c r="K691" s="75"/>
      <c r="L691" s="80">
        <v>1</v>
      </c>
      <c r="M691" s="57">
        <v>0</v>
      </c>
      <c r="N691" s="85">
        <v>0.53</v>
      </c>
      <c r="O691" s="64" t="s">
        <v>155</v>
      </c>
      <c r="P691" s="2" t="s">
        <v>156</v>
      </c>
      <c r="Q691" s="200">
        <f>VLOOKUP(P691,Contingencies!$A$2:$D$7,4,FALSE)</f>
        <v>0.09</v>
      </c>
      <c r="R691" s="53">
        <f t="shared" si="1471"/>
        <v>137.69999999999999</v>
      </c>
      <c r="S691" s="67">
        <f t="shared" si="1513"/>
        <v>72.980999999999995</v>
      </c>
      <c r="T691" s="61"/>
      <c r="U691" s="61"/>
      <c r="V691" s="61"/>
      <c r="W691" s="61"/>
      <c r="X691" s="61"/>
      <c r="Y691" s="61"/>
      <c r="Z691" s="61"/>
      <c r="AA691" s="61">
        <v>500</v>
      </c>
      <c r="AB691" s="61"/>
      <c r="AC691" s="61"/>
      <c r="AD691" s="61"/>
      <c r="AE691" s="61"/>
      <c r="AF691" s="61"/>
      <c r="AG691" s="2">
        <f t="shared" si="1514"/>
        <v>0</v>
      </c>
      <c r="AH691" s="51">
        <f t="shared" si="1518"/>
        <v>0</v>
      </c>
      <c r="AI691" s="66">
        <f t="shared" si="1473"/>
        <v>0</v>
      </c>
      <c r="AJ691" s="66">
        <f t="shared" si="1474"/>
        <v>0</v>
      </c>
      <c r="AK691" s="66">
        <f t="shared" si="1475"/>
        <v>0</v>
      </c>
      <c r="AL691" s="66">
        <f t="shared" si="1476"/>
        <v>0</v>
      </c>
      <c r="AM691" s="66">
        <f t="shared" si="1477"/>
        <v>0</v>
      </c>
      <c r="AN691" s="66">
        <f t="shared" si="1478"/>
        <v>0</v>
      </c>
      <c r="AO691" s="66">
        <f t="shared" si="1479"/>
        <v>500</v>
      </c>
      <c r="AP691" s="66">
        <f t="shared" si="1480"/>
        <v>0</v>
      </c>
      <c r="AQ691" s="66">
        <f t="shared" si="1481"/>
        <v>0</v>
      </c>
      <c r="AR691" s="66">
        <f t="shared" si="1482"/>
        <v>0</v>
      </c>
      <c r="AS691" s="66">
        <f t="shared" si="1483"/>
        <v>0</v>
      </c>
      <c r="AT691" s="66">
        <f t="shared" si="1484"/>
        <v>0</v>
      </c>
      <c r="AU691" s="67">
        <f t="shared" si="1519"/>
        <v>500</v>
      </c>
      <c r="AV691" s="67">
        <f t="shared" si="1577"/>
        <v>265</v>
      </c>
      <c r="AW691" s="67">
        <f t="shared" si="1578"/>
        <v>765</v>
      </c>
      <c r="AX691" s="53" cm="1">
        <f t="array" aca="1" ref="AX691" ca="1">AU691*CELL("contents",$Q691)</f>
        <v>45</v>
      </c>
      <c r="AY691" s="53" cm="1">
        <f t="array" aca="1" ref="AY691" ca="1">AV691*CELL("contents",$Q691)</f>
        <v>23.849999999999998</v>
      </c>
      <c r="AZ691" s="61"/>
      <c r="BA691" s="61"/>
      <c r="BB691" s="61"/>
      <c r="BC691" s="61"/>
      <c r="BD691" s="61"/>
      <c r="BE691" s="61"/>
      <c r="BF691" s="61">
        <v>500</v>
      </c>
      <c r="BG691" s="61"/>
      <c r="BH691" s="61"/>
      <c r="BI691" s="61"/>
      <c r="BJ691" s="61"/>
      <c r="BK691" s="61"/>
      <c r="BL691" s="2">
        <f t="shared" si="1520"/>
        <v>0</v>
      </c>
      <c r="BM691" s="51">
        <f t="shared" si="1521"/>
        <v>0</v>
      </c>
      <c r="BN691" s="66">
        <f t="shared" si="1485"/>
        <v>0</v>
      </c>
      <c r="BO691" s="66">
        <f t="shared" si="1486"/>
        <v>0</v>
      </c>
      <c r="BP691" s="66">
        <f t="shared" si="1487"/>
        <v>0</v>
      </c>
      <c r="BQ691" s="66">
        <f t="shared" si="1488"/>
        <v>0</v>
      </c>
      <c r="BR691" s="66">
        <f t="shared" si="1489"/>
        <v>0</v>
      </c>
      <c r="BS691" s="66">
        <f t="shared" si="1490"/>
        <v>0</v>
      </c>
      <c r="BT691" s="66">
        <f t="shared" si="1491"/>
        <v>500</v>
      </c>
      <c r="BU691" s="66">
        <f t="shared" si="1492"/>
        <v>0</v>
      </c>
      <c r="BV691" s="66">
        <f t="shared" si="1493"/>
        <v>0</v>
      </c>
      <c r="BW691" s="66">
        <f t="shared" si="1494"/>
        <v>0</v>
      </c>
      <c r="BX691" s="66">
        <f t="shared" si="1495"/>
        <v>0</v>
      </c>
      <c r="BY691" s="66">
        <f t="shared" si="1496"/>
        <v>0</v>
      </c>
      <c r="BZ691" s="67">
        <f t="shared" si="1522"/>
        <v>500</v>
      </c>
      <c r="CA691" s="67">
        <f t="shared" si="1579"/>
        <v>265</v>
      </c>
      <c r="CB691" s="67">
        <f t="shared" si="1580"/>
        <v>765</v>
      </c>
      <c r="CC691" s="53" cm="1">
        <f t="array" aca="1" ref="CC691" ca="1">BZ691*CELL("contents",$Q691)</f>
        <v>45</v>
      </c>
      <c r="CD691" s="53" cm="1">
        <f t="array" aca="1" ref="CD691" ca="1">CA691*CELL("contents",$Q691)</f>
        <v>23.849999999999998</v>
      </c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2">
        <f t="shared" si="1523"/>
        <v>0</v>
      </c>
      <c r="CR691" s="51">
        <f t="shared" si="1524"/>
        <v>0</v>
      </c>
      <c r="CS691" s="66">
        <f t="shared" si="1542"/>
        <v>0</v>
      </c>
      <c r="CT691" s="66">
        <f t="shared" si="1544"/>
        <v>0</v>
      </c>
      <c r="CU691" s="66">
        <f t="shared" si="1545"/>
        <v>0</v>
      </c>
      <c r="CV691" s="66">
        <f t="shared" si="1546"/>
        <v>0</v>
      </c>
      <c r="CW691" s="66">
        <f t="shared" si="1547"/>
        <v>0</v>
      </c>
      <c r="CX691" s="66">
        <f t="shared" si="1548"/>
        <v>0</v>
      </c>
      <c r="CY691" s="66">
        <f t="shared" si="1549"/>
        <v>0</v>
      </c>
      <c r="CZ691" s="66">
        <f t="shared" si="1550"/>
        <v>0</v>
      </c>
      <c r="DA691" s="66">
        <f t="shared" si="1551"/>
        <v>0</v>
      </c>
      <c r="DB691" s="66">
        <f t="shared" si="1552"/>
        <v>0</v>
      </c>
      <c r="DC691" s="66">
        <f t="shared" si="1553"/>
        <v>0</v>
      </c>
      <c r="DD691" s="66">
        <f t="shared" si="1554"/>
        <v>0</v>
      </c>
      <c r="DE691" s="67">
        <f t="shared" si="1525"/>
        <v>0</v>
      </c>
      <c r="DF691" s="67">
        <f t="shared" si="1581"/>
        <v>0</v>
      </c>
      <c r="DG691" s="67">
        <f t="shared" si="1582"/>
        <v>0</v>
      </c>
      <c r="DH691" s="53" cm="1">
        <f t="array" aca="1" ref="DH691" ca="1">DE691*CELL("contents",$Q691)</f>
        <v>0</v>
      </c>
      <c r="DI691" s="53" cm="1">
        <f t="array" aca="1" ref="DI691" ca="1">DF691*CELL("contents",$Q691)</f>
        <v>0</v>
      </c>
      <c r="DJ691" s="61"/>
      <c r="DK691" s="61"/>
      <c r="DL691" s="61"/>
      <c r="DM691" s="61"/>
      <c r="DN691" s="61"/>
      <c r="DO691" s="61"/>
      <c r="DP691" s="61"/>
      <c r="DQ691" s="2"/>
      <c r="DR691" s="2"/>
      <c r="DS691" s="2"/>
      <c r="DT691" s="2"/>
      <c r="DU691" s="2"/>
      <c r="DV691" s="2">
        <f t="shared" si="1526"/>
        <v>0</v>
      </c>
      <c r="DW691" s="51">
        <f t="shared" si="1527"/>
        <v>0</v>
      </c>
      <c r="DX691" s="66">
        <f t="shared" si="1497"/>
        <v>0</v>
      </c>
      <c r="DY691" s="66">
        <f t="shared" si="1498"/>
        <v>0</v>
      </c>
      <c r="DZ691" s="66">
        <f t="shared" si="1499"/>
        <v>0</v>
      </c>
      <c r="EA691" s="66">
        <f t="shared" si="1500"/>
        <v>0</v>
      </c>
      <c r="EB691" s="66">
        <f t="shared" si="1501"/>
        <v>0</v>
      </c>
      <c r="EC691" s="66">
        <f t="shared" si="1502"/>
        <v>0</v>
      </c>
      <c r="ED691" s="66">
        <f t="shared" si="1503"/>
        <v>0</v>
      </c>
      <c r="EE691" s="66">
        <f t="shared" si="1504"/>
        <v>0</v>
      </c>
      <c r="EF691" s="66">
        <f t="shared" si="1505"/>
        <v>0</v>
      </c>
      <c r="EG691" s="66">
        <f t="shared" si="1506"/>
        <v>0</v>
      </c>
      <c r="EH691" s="66">
        <f t="shared" si="1507"/>
        <v>0</v>
      </c>
      <c r="EI691" s="66">
        <f t="shared" si="1508"/>
        <v>0</v>
      </c>
      <c r="EJ691" s="67">
        <f t="shared" si="1528"/>
        <v>0</v>
      </c>
      <c r="EK691" s="67">
        <f t="shared" si="1583"/>
        <v>0</v>
      </c>
      <c r="EL691" s="67">
        <f t="shared" si="1584"/>
        <v>0</v>
      </c>
      <c r="EM691" s="53" cm="1">
        <f t="array" aca="1" ref="EM691" ca="1">EJ691*CELL("contents",$Q691)</f>
        <v>0</v>
      </c>
      <c r="EN691" s="53" cm="1">
        <f t="array" aca="1" ref="EN691" ca="1">EK691*CELL("contents",$Q691)</f>
        <v>0</v>
      </c>
      <c r="EO691" s="68">
        <f t="shared" si="1529"/>
        <v>1530</v>
      </c>
      <c r="EP691" s="2">
        <v>1</v>
      </c>
      <c r="EQ691" s="2">
        <f t="shared" ref="EQ691:ET691" si="1597">EP691*1.0215</f>
        <v>1.0215000000000001</v>
      </c>
      <c r="ER691" s="2">
        <f t="shared" si="1597"/>
        <v>1.0434622500000001</v>
      </c>
      <c r="ES691" s="2">
        <f t="shared" si="1597"/>
        <v>1.0658966883750003</v>
      </c>
      <c r="ET691" s="2">
        <f t="shared" si="1597"/>
        <v>1.0888134671750629</v>
      </c>
      <c r="EU691" s="69">
        <f t="shared" si="1510"/>
        <v>0</v>
      </c>
      <c r="EV691" s="69">
        <f t="shared" si="1590"/>
        <v>0</v>
      </c>
      <c r="EW691" s="69">
        <f t="shared" si="1511"/>
        <v>0</v>
      </c>
      <c r="EX691" s="69">
        <f t="shared" si="1512"/>
        <v>0</v>
      </c>
      <c r="EY691" s="69">
        <f t="shared" si="1531"/>
        <v>0</v>
      </c>
      <c r="EZ691" s="69">
        <f t="shared" si="1531"/>
        <v>0</v>
      </c>
      <c r="FA691" s="69">
        <f t="shared" si="1531"/>
        <v>0</v>
      </c>
      <c r="FB691" s="69">
        <f t="shared" si="1531"/>
        <v>0</v>
      </c>
      <c r="FC691" t="s">
        <v>1553</v>
      </c>
    </row>
    <row r="692" spans="1:159" x14ac:dyDescent="0.25">
      <c r="A692" s="2">
        <v>1.6</v>
      </c>
      <c r="B692" s="2" t="s">
        <v>1511</v>
      </c>
      <c r="C692" s="61" t="s">
        <v>147</v>
      </c>
      <c r="D692" s="62" t="s">
        <v>1477</v>
      </c>
      <c r="E692" s="63" t="s">
        <v>1515</v>
      </c>
      <c r="F692" s="2" t="s">
        <v>260</v>
      </c>
      <c r="G692" s="61" t="s">
        <v>257</v>
      </c>
      <c r="H692" s="64" t="s">
        <v>257</v>
      </c>
      <c r="I692" s="61"/>
      <c r="J692" s="65" t="s">
        <v>261</v>
      </c>
      <c r="K692" s="75"/>
      <c r="L692" s="80">
        <v>1</v>
      </c>
      <c r="M692" s="57">
        <v>0</v>
      </c>
      <c r="N692" s="85">
        <v>0.53</v>
      </c>
      <c r="O692" s="64" t="s">
        <v>155</v>
      </c>
      <c r="P692" s="2" t="s">
        <v>156</v>
      </c>
      <c r="Q692" s="200">
        <f>VLOOKUP(P692,Contingencies!$A$2:$D$7,4,FALSE)</f>
        <v>0.09</v>
      </c>
      <c r="R692" s="53">
        <f t="shared" si="1471"/>
        <v>247.85999999999999</v>
      </c>
      <c r="S692" s="67">
        <f t="shared" si="1513"/>
        <v>131.36580000000001</v>
      </c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2">
        <f t="shared" si="1514"/>
        <v>0</v>
      </c>
      <c r="AH692" s="51">
        <f t="shared" si="1518"/>
        <v>0</v>
      </c>
      <c r="AI692" s="66">
        <f t="shared" si="1473"/>
        <v>0</v>
      </c>
      <c r="AJ692" s="66">
        <f t="shared" si="1474"/>
        <v>0</v>
      </c>
      <c r="AK692" s="66">
        <f t="shared" si="1475"/>
        <v>0</v>
      </c>
      <c r="AL692" s="66">
        <f t="shared" si="1476"/>
        <v>0</v>
      </c>
      <c r="AM692" s="66">
        <f t="shared" si="1477"/>
        <v>0</v>
      </c>
      <c r="AN692" s="66">
        <f t="shared" si="1478"/>
        <v>0</v>
      </c>
      <c r="AO692" s="66">
        <f t="shared" si="1479"/>
        <v>0</v>
      </c>
      <c r="AP692" s="66">
        <f t="shared" si="1480"/>
        <v>0</v>
      </c>
      <c r="AQ692" s="66">
        <f t="shared" si="1481"/>
        <v>0</v>
      </c>
      <c r="AR692" s="66">
        <f t="shared" si="1482"/>
        <v>0</v>
      </c>
      <c r="AS692" s="66">
        <f t="shared" si="1483"/>
        <v>0</v>
      </c>
      <c r="AT692" s="66">
        <f t="shared" si="1484"/>
        <v>0</v>
      </c>
      <c r="AU692" s="67">
        <f t="shared" si="1519"/>
        <v>0</v>
      </c>
      <c r="AV692" s="67">
        <f t="shared" si="1577"/>
        <v>0</v>
      </c>
      <c r="AW692" s="67">
        <f t="shared" si="1578"/>
        <v>0</v>
      </c>
      <c r="AX692" s="53" cm="1">
        <f t="array" aca="1" ref="AX692" ca="1">AU692*CELL("contents",$Q692)</f>
        <v>0</v>
      </c>
      <c r="AY692" s="53" cm="1">
        <f t="array" aca="1" ref="AY692" ca="1">AV692*CELL("contents",$Q692)</f>
        <v>0</v>
      </c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2">
        <f t="shared" si="1520"/>
        <v>0</v>
      </c>
      <c r="BM692" s="51">
        <f t="shared" si="1521"/>
        <v>0</v>
      </c>
      <c r="BN692" s="66">
        <f t="shared" si="1485"/>
        <v>0</v>
      </c>
      <c r="BO692" s="66">
        <f t="shared" si="1486"/>
        <v>0</v>
      </c>
      <c r="BP692" s="66">
        <f t="shared" si="1487"/>
        <v>0</v>
      </c>
      <c r="BQ692" s="66">
        <f t="shared" si="1488"/>
        <v>0</v>
      </c>
      <c r="BR692" s="66">
        <f t="shared" si="1489"/>
        <v>0</v>
      </c>
      <c r="BS692" s="66">
        <f t="shared" si="1490"/>
        <v>0</v>
      </c>
      <c r="BT692" s="66">
        <f t="shared" si="1491"/>
        <v>0</v>
      </c>
      <c r="BU692" s="66">
        <f t="shared" si="1492"/>
        <v>0</v>
      </c>
      <c r="BV692" s="66">
        <f t="shared" si="1493"/>
        <v>0</v>
      </c>
      <c r="BW692" s="66">
        <f t="shared" si="1494"/>
        <v>0</v>
      </c>
      <c r="BX692" s="66">
        <f t="shared" si="1495"/>
        <v>0</v>
      </c>
      <c r="BY692" s="66">
        <f t="shared" si="1496"/>
        <v>0</v>
      </c>
      <c r="BZ692" s="67">
        <f t="shared" si="1522"/>
        <v>0</v>
      </c>
      <c r="CA692" s="67">
        <f t="shared" si="1579"/>
        <v>0</v>
      </c>
      <c r="CB692" s="67">
        <f t="shared" si="1580"/>
        <v>0</v>
      </c>
      <c r="CC692" s="53" cm="1">
        <f t="array" aca="1" ref="CC692" ca="1">BZ692*CELL("contents",$Q692)</f>
        <v>0</v>
      </c>
      <c r="CD692" s="53" cm="1">
        <f t="array" aca="1" ref="CD692" ca="1">CA692*CELL("contents",$Q692)</f>
        <v>0</v>
      </c>
      <c r="CE692" s="61"/>
      <c r="CF692" s="61"/>
      <c r="CG692" s="61"/>
      <c r="CH692" s="61"/>
      <c r="CI692" s="61"/>
      <c r="CJ692" s="61"/>
      <c r="CK692" s="61">
        <v>1800</v>
      </c>
      <c r="CL692" s="61"/>
      <c r="CM692" s="61"/>
      <c r="CN692" s="61"/>
      <c r="CO692" s="61"/>
      <c r="CP692" s="61"/>
      <c r="CQ692" s="2">
        <f t="shared" si="1523"/>
        <v>0</v>
      </c>
      <c r="CR692" s="51">
        <f t="shared" si="1524"/>
        <v>0</v>
      </c>
      <c r="CS692" s="66">
        <f t="shared" si="1542"/>
        <v>0</v>
      </c>
      <c r="CT692" s="66">
        <f t="shared" si="1544"/>
        <v>0</v>
      </c>
      <c r="CU692" s="66">
        <f t="shared" si="1545"/>
        <v>0</v>
      </c>
      <c r="CV692" s="66">
        <f t="shared" si="1546"/>
        <v>0</v>
      </c>
      <c r="CW692" s="66">
        <f t="shared" si="1547"/>
        <v>0</v>
      </c>
      <c r="CX692" s="66">
        <f t="shared" si="1548"/>
        <v>0</v>
      </c>
      <c r="CY692" s="66">
        <f t="shared" si="1549"/>
        <v>1800</v>
      </c>
      <c r="CZ692" s="66">
        <f t="shared" si="1550"/>
        <v>0</v>
      </c>
      <c r="DA692" s="66">
        <f t="shared" si="1551"/>
        <v>0</v>
      </c>
      <c r="DB692" s="66">
        <f t="shared" si="1552"/>
        <v>0</v>
      </c>
      <c r="DC692" s="66">
        <f t="shared" si="1553"/>
        <v>0</v>
      </c>
      <c r="DD692" s="66">
        <f t="shared" si="1554"/>
        <v>0</v>
      </c>
      <c r="DE692" s="67">
        <f t="shared" si="1525"/>
        <v>1800</v>
      </c>
      <c r="DF692" s="67">
        <f t="shared" si="1581"/>
        <v>954</v>
      </c>
      <c r="DG692" s="67">
        <f t="shared" si="1582"/>
        <v>2754</v>
      </c>
      <c r="DH692" s="53" cm="1">
        <f t="array" aca="1" ref="DH692" ca="1">DE692*CELL("contents",$Q692)</f>
        <v>162</v>
      </c>
      <c r="DI692" s="53" cm="1">
        <f t="array" aca="1" ref="DI692" ca="1">DF692*CELL("contents",$Q692)</f>
        <v>85.86</v>
      </c>
      <c r="DJ692" s="61"/>
      <c r="DK692" s="61"/>
      <c r="DL692" s="61"/>
      <c r="DM692" s="61"/>
      <c r="DN692" s="61"/>
      <c r="DO692" s="61"/>
      <c r="DP692" s="61"/>
      <c r="DQ692" s="2"/>
      <c r="DR692" s="2"/>
      <c r="DS692" s="2"/>
      <c r="DT692" s="2"/>
      <c r="DU692" s="2"/>
      <c r="DV692" s="2">
        <f t="shared" si="1526"/>
        <v>0</v>
      </c>
      <c r="DW692" s="51">
        <f t="shared" si="1527"/>
        <v>0</v>
      </c>
      <c r="DX692" s="66">
        <f t="shared" si="1497"/>
        <v>0</v>
      </c>
      <c r="DY692" s="66">
        <f t="shared" si="1498"/>
        <v>0</v>
      </c>
      <c r="DZ692" s="66">
        <f t="shared" si="1499"/>
        <v>0</v>
      </c>
      <c r="EA692" s="66">
        <f t="shared" si="1500"/>
        <v>0</v>
      </c>
      <c r="EB692" s="66">
        <f t="shared" si="1501"/>
        <v>0</v>
      </c>
      <c r="EC692" s="66">
        <f t="shared" si="1502"/>
        <v>0</v>
      </c>
      <c r="ED692" s="66">
        <f t="shared" si="1503"/>
        <v>0</v>
      </c>
      <c r="EE692" s="66">
        <f t="shared" si="1504"/>
        <v>0</v>
      </c>
      <c r="EF692" s="66">
        <f t="shared" si="1505"/>
        <v>0</v>
      </c>
      <c r="EG692" s="66">
        <f t="shared" si="1506"/>
        <v>0</v>
      </c>
      <c r="EH692" s="66">
        <f t="shared" si="1507"/>
        <v>0</v>
      </c>
      <c r="EI692" s="66">
        <f t="shared" si="1508"/>
        <v>0</v>
      </c>
      <c r="EJ692" s="67">
        <f t="shared" si="1528"/>
        <v>0</v>
      </c>
      <c r="EK692" s="67">
        <f t="shared" si="1583"/>
        <v>0</v>
      </c>
      <c r="EL692" s="67">
        <f t="shared" si="1584"/>
        <v>0</v>
      </c>
      <c r="EM692" s="53" cm="1">
        <f t="array" aca="1" ref="EM692" ca="1">EJ692*CELL("contents",$Q692)</f>
        <v>0</v>
      </c>
      <c r="EN692" s="53" cm="1">
        <f t="array" aca="1" ref="EN692" ca="1">EK692*CELL("contents",$Q692)</f>
        <v>0</v>
      </c>
      <c r="EO692" s="68">
        <f t="shared" si="1529"/>
        <v>2754</v>
      </c>
      <c r="EP692" s="2">
        <v>1</v>
      </c>
      <c r="EQ692" s="2">
        <f t="shared" ref="EQ692:ET692" si="1598">EP692*1.0215</f>
        <v>1.0215000000000001</v>
      </c>
      <c r="ER692" s="2">
        <f t="shared" si="1598"/>
        <v>1.0434622500000001</v>
      </c>
      <c r="ES692" s="2">
        <f t="shared" si="1598"/>
        <v>1.0658966883750003</v>
      </c>
      <c r="ET692" s="2">
        <f t="shared" si="1598"/>
        <v>1.0888134671750629</v>
      </c>
      <c r="EU692" s="69">
        <f t="shared" si="1510"/>
        <v>0</v>
      </c>
      <c r="EV692" s="69">
        <f t="shared" si="1590"/>
        <v>0</v>
      </c>
      <c r="EW692" s="69">
        <f t="shared" si="1511"/>
        <v>0</v>
      </c>
      <c r="EX692" s="69">
        <f t="shared" si="1512"/>
        <v>0</v>
      </c>
      <c r="EY692" s="69">
        <f t="shared" si="1531"/>
        <v>0</v>
      </c>
      <c r="EZ692" s="69">
        <f t="shared" si="1531"/>
        <v>0</v>
      </c>
      <c r="FA692" s="69">
        <f t="shared" si="1531"/>
        <v>0</v>
      </c>
      <c r="FB692" s="69">
        <f t="shared" si="1531"/>
        <v>0</v>
      </c>
      <c r="FC692" t="s">
        <v>1553</v>
      </c>
    </row>
    <row r="693" spans="1:159" x14ac:dyDescent="0.25">
      <c r="A693" s="2">
        <v>1.6</v>
      </c>
      <c r="B693" s="2" t="s">
        <v>1511</v>
      </c>
      <c r="C693" s="61" t="s">
        <v>147</v>
      </c>
      <c r="D693" s="62" t="s">
        <v>1477</v>
      </c>
      <c r="E693" s="63" t="s">
        <v>1516</v>
      </c>
      <c r="F693" s="2"/>
      <c r="G693" s="61" t="s">
        <v>347</v>
      </c>
      <c r="H693" s="64" t="s">
        <v>347</v>
      </c>
      <c r="I693" s="61"/>
      <c r="J693" s="61" t="s">
        <v>261</v>
      </c>
      <c r="K693" s="75"/>
      <c r="L693" s="80">
        <v>1</v>
      </c>
      <c r="M693" s="57">
        <v>0</v>
      </c>
      <c r="N693" s="85">
        <v>0.53</v>
      </c>
      <c r="O693" s="64" t="s">
        <v>155</v>
      </c>
      <c r="P693" s="2" t="s">
        <v>352</v>
      </c>
      <c r="Q693" s="200">
        <f>VLOOKUP(P693,Contingencies!$A$2:$D$7,4,FALSE)</f>
        <v>0.2</v>
      </c>
      <c r="R693" s="53">
        <f t="shared" si="1471"/>
        <v>500</v>
      </c>
      <c r="S693" s="67">
        <f t="shared" si="1513"/>
        <v>0</v>
      </c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2">
        <f t="shared" si="1514"/>
        <v>0</v>
      </c>
      <c r="AH693" s="51">
        <f t="shared" si="1518"/>
        <v>0</v>
      </c>
      <c r="AI693" s="66">
        <f t="shared" si="1473"/>
        <v>0</v>
      </c>
      <c r="AJ693" s="66">
        <f t="shared" si="1474"/>
        <v>0</v>
      </c>
      <c r="AK693" s="66">
        <f t="shared" si="1475"/>
        <v>0</v>
      </c>
      <c r="AL693" s="66">
        <f t="shared" si="1476"/>
        <v>0</v>
      </c>
      <c r="AM693" s="66">
        <f t="shared" si="1477"/>
        <v>0</v>
      </c>
      <c r="AN693" s="66">
        <f t="shared" si="1478"/>
        <v>0</v>
      </c>
      <c r="AO693" s="66">
        <f t="shared" si="1479"/>
        <v>0</v>
      </c>
      <c r="AP693" s="66">
        <f t="shared" si="1480"/>
        <v>0</v>
      </c>
      <c r="AQ693" s="66">
        <f t="shared" si="1481"/>
        <v>0</v>
      </c>
      <c r="AR693" s="66">
        <f t="shared" si="1482"/>
        <v>0</v>
      </c>
      <c r="AS693" s="66">
        <f t="shared" si="1483"/>
        <v>0</v>
      </c>
      <c r="AT693" s="66">
        <f t="shared" si="1484"/>
        <v>0</v>
      </c>
      <c r="AU693" s="67">
        <f t="shared" si="1519"/>
        <v>0</v>
      </c>
      <c r="AV693" s="67">
        <f t="shared" si="1577"/>
        <v>0</v>
      </c>
      <c r="AW693" s="67">
        <f t="shared" si="1578"/>
        <v>0</v>
      </c>
      <c r="AX693" s="53" cm="1">
        <f t="array" aca="1" ref="AX693" ca="1">AU693*CELL("contents",$Q693)</f>
        <v>0</v>
      </c>
      <c r="AY693" s="53" cm="1">
        <f t="array" aca="1" ref="AY693" ca="1">AV693*CELL("contents",$Q693)</f>
        <v>0</v>
      </c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2">
        <f t="shared" si="1520"/>
        <v>0</v>
      </c>
      <c r="BM693" s="51">
        <f t="shared" si="1521"/>
        <v>0</v>
      </c>
      <c r="BN693" s="66">
        <f t="shared" si="1485"/>
        <v>0</v>
      </c>
      <c r="BO693" s="66">
        <f t="shared" si="1486"/>
        <v>0</v>
      </c>
      <c r="BP693" s="66">
        <f t="shared" si="1487"/>
        <v>0</v>
      </c>
      <c r="BQ693" s="66">
        <f t="shared" si="1488"/>
        <v>0</v>
      </c>
      <c r="BR693" s="66">
        <f t="shared" si="1489"/>
        <v>0</v>
      </c>
      <c r="BS693" s="66">
        <f t="shared" si="1490"/>
        <v>0</v>
      </c>
      <c r="BT693" s="66">
        <f t="shared" si="1491"/>
        <v>0</v>
      </c>
      <c r="BU693" s="66">
        <f t="shared" si="1492"/>
        <v>0</v>
      </c>
      <c r="BV693" s="66">
        <f t="shared" si="1493"/>
        <v>0</v>
      </c>
      <c r="BW693" s="66">
        <f t="shared" si="1494"/>
        <v>0</v>
      </c>
      <c r="BX693" s="66">
        <f t="shared" si="1495"/>
        <v>0</v>
      </c>
      <c r="BY693" s="66">
        <f t="shared" si="1496"/>
        <v>0</v>
      </c>
      <c r="BZ693" s="67">
        <f t="shared" si="1522"/>
        <v>0</v>
      </c>
      <c r="CA693" s="67">
        <f t="shared" si="1579"/>
        <v>0</v>
      </c>
      <c r="CB693" s="67">
        <f t="shared" si="1580"/>
        <v>0</v>
      </c>
      <c r="CC693" s="53" cm="1">
        <f t="array" aca="1" ref="CC693" ca="1">BZ693*CELL("contents",$Q693)</f>
        <v>0</v>
      </c>
      <c r="CD693" s="53" cm="1">
        <f t="array" aca="1" ref="CD693" ca="1">CA693*CELL("contents",$Q693)</f>
        <v>0</v>
      </c>
      <c r="CE693" s="61"/>
      <c r="CF693" s="61"/>
      <c r="CG693" s="61"/>
      <c r="CH693" s="61"/>
      <c r="CI693" s="61"/>
      <c r="CJ693" s="61">
        <v>2500</v>
      </c>
      <c r="CK693" s="61"/>
      <c r="CL693" s="61"/>
      <c r="CM693" s="61"/>
      <c r="CN693" s="61"/>
      <c r="CO693" s="61"/>
      <c r="CP693" s="61"/>
      <c r="CQ693" s="2">
        <f t="shared" si="1523"/>
        <v>0</v>
      </c>
      <c r="CR693" s="51">
        <f t="shared" si="1524"/>
        <v>0</v>
      </c>
      <c r="CS693" s="66">
        <f t="shared" si="1542"/>
        <v>0</v>
      </c>
      <c r="CT693" s="66">
        <f t="shared" si="1544"/>
        <v>0</v>
      </c>
      <c r="CU693" s="66">
        <f t="shared" si="1545"/>
        <v>0</v>
      </c>
      <c r="CV693" s="66">
        <f t="shared" si="1546"/>
        <v>0</v>
      </c>
      <c r="CW693" s="66">
        <f t="shared" si="1547"/>
        <v>0</v>
      </c>
      <c r="CX693" s="66">
        <f t="shared" si="1548"/>
        <v>2500</v>
      </c>
      <c r="CY693" s="66">
        <f t="shared" si="1549"/>
        <v>0</v>
      </c>
      <c r="CZ693" s="66">
        <f t="shared" si="1550"/>
        <v>0</v>
      </c>
      <c r="DA693" s="66">
        <f t="shared" si="1551"/>
        <v>0</v>
      </c>
      <c r="DB693" s="66">
        <f t="shared" si="1552"/>
        <v>0</v>
      </c>
      <c r="DC693" s="66">
        <f t="shared" si="1553"/>
        <v>0</v>
      </c>
      <c r="DD693" s="66">
        <f t="shared" si="1554"/>
        <v>0</v>
      </c>
      <c r="DE693" s="67">
        <f t="shared" si="1525"/>
        <v>2500</v>
      </c>
      <c r="DF693" s="67">
        <f t="shared" si="1581"/>
        <v>0</v>
      </c>
      <c r="DG693" s="67">
        <f t="shared" si="1582"/>
        <v>2500</v>
      </c>
      <c r="DH693" s="53" cm="1">
        <f t="array" aca="1" ref="DH693" ca="1">DE693*CELL("contents",$Q693)</f>
        <v>500</v>
      </c>
      <c r="DI693" s="53" cm="1">
        <f t="array" aca="1" ref="DI693" ca="1">DF693*CELL("contents",$Q693)</f>
        <v>0</v>
      </c>
      <c r="DJ693" s="61"/>
      <c r="DK693" s="61"/>
      <c r="DL693" s="61"/>
      <c r="DM693" s="61"/>
      <c r="DN693" s="61"/>
      <c r="DO693" s="61"/>
      <c r="DP693" s="61"/>
      <c r="DQ693" s="2"/>
      <c r="DR693" s="2"/>
      <c r="DS693" s="2"/>
      <c r="DT693" s="2"/>
      <c r="DU693" s="2"/>
      <c r="DV693" s="2">
        <f t="shared" si="1526"/>
        <v>0</v>
      </c>
      <c r="DW693" s="51">
        <f t="shared" si="1527"/>
        <v>0</v>
      </c>
      <c r="DX693" s="66">
        <f t="shared" si="1497"/>
        <v>0</v>
      </c>
      <c r="DY693" s="66">
        <f t="shared" si="1498"/>
        <v>0</v>
      </c>
      <c r="DZ693" s="66">
        <f t="shared" si="1499"/>
        <v>0</v>
      </c>
      <c r="EA693" s="66">
        <f t="shared" si="1500"/>
        <v>0</v>
      </c>
      <c r="EB693" s="66">
        <f t="shared" si="1501"/>
        <v>0</v>
      </c>
      <c r="EC693" s="66">
        <f t="shared" si="1502"/>
        <v>0</v>
      </c>
      <c r="ED693" s="66">
        <f t="shared" si="1503"/>
        <v>0</v>
      </c>
      <c r="EE693" s="66">
        <f t="shared" si="1504"/>
        <v>0</v>
      </c>
      <c r="EF693" s="66">
        <f t="shared" si="1505"/>
        <v>0</v>
      </c>
      <c r="EG693" s="66">
        <f t="shared" si="1506"/>
        <v>0</v>
      </c>
      <c r="EH693" s="66">
        <f t="shared" si="1507"/>
        <v>0</v>
      </c>
      <c r="EI693" s="66">
        <f t="shared" si="1508"/>
        <v>0</v>
      </c>
      <c r="EJ693" s="67">
        <f t="shared" si="1528"/>
        <v>0</v>
      </c>
      <c r="EK693" s="67">
        <f t="shared" si="1583"/>
        <v>0</v>
      </c>
      <c r="EL693" s="67">
        <f t="shared" si="1584"/>
        <v>0</v>
      </c>
      <c r="EM693" s="53" cm="1">
        <f t="array" aca="1" ref="EM693" ca="1">EJ693*CELL("contents",$Q693)</f>
        <v>0</v>
      </c>
      <c r="EN693" s="53" cm="1">
        <f t="array" aca="1" ref="EN693" ca="1">EK693*CELL("contents",$Q693)</f>
        <v>0</v>
      </c>
      <c r="EO693" s="68">
        <f t="shared" si="1529"/>
        <v>2500</v>
      </c>
      <c r="EP693" s="2">
        <v>1</v>
      </c>
      <c r="EQ693" s="2">
        <f t="shared" ref="EQ693:ET693" si="1599">EP693*1.0215</f>
        <v>1.0215000000000001</v>
      </c>
      <c r="ER693" s="2">
        <f t="shared" si="1599"/>
        <v>1.0434622500000001</v>
      </c>
      <c r="ES693" s="2">
        <f t="shared" si="1599"/>
        <v>1.0658966883750003</v>
      </c>
      <c r="ET693" s="2">
        <f t="shared" si="1599"/>
        <v>1.0888134671750629</v>
      </c>
      <c r="EU693" s="69">
        <f t="shared" si="1510"/>
        <v>0</v>
      </c>
      <c r="EV693" s="69">
        <f t="shared" si="1590"/>
        <v>0</v>
      </c>
      <c r="EW693" s="69">
        <f t="shared" si="1511"/>
        <v>0</v>
      </c>
      <c r="EX693" s="69">
        <f t="shared" si="1512"/>
        <v>0</v>
      </c>
      <c r="EY693" s="69">
        <f t="shared" si="1531"/>
        <v>0</v>
      </c>
      <c r="EZ693" s="69">
        <f t="shared" si="1531"/>
        <v>0</v>
      </c>
      <c r="FA693" s="69">
        <f t="shared" si="1531"/>
        <v>0</v>
      </c>
      <c r="FB693" s="69">
        <f t="shared" si="1531"/>
        <v>0</v>
      </c>
      <c r="FC693" t="s">
        <v>1553</v>
      </c>
    </row>
    <row r="694" spans="1:159" x14ac:dyDescent="0.25">
      <c r="A694" s="2">
        <v>1.6</v>
      </c>
      <c r="B694" s="2" t="s">
        <v>1511</v>
      </c>
      <c r="C694" s="61" t="s">
        <v>147</v>
      </c>
      <c r="D694" s="62" t="s">
        <v>1477</v>
      </c>
      <c r="E694" s="63" t="s">
        <v>1514</v>
      </c>
      <c r="F694" s="2"/>
      <c r="G694" s="61" t="s">
        <v>267</v>
      </c>
      <c r="H694" s="64" t="s">
        <v>267</v>
      </c>
      <c r="I694" s="61"/>
      <c r="J694" s="65" t="s">
        <v>261</v>
      </c>
      <c r="K694" s="75"/>
      <c r="L694" s="80">
        <v>1</v>
      </c>
      <c r="M694" s="57">
        <v>0</v>
      </c>
      <c r="N694" s="85">
        <v>0.53</v>
      </c>
      <c r="O694" s="64" t="s">
        <v>155</v>
      </c>
      <c r="P694" s="2" t="s">
        <v>156</v>
      </c>
      <c r="Q694" s="200">
        <f>VLOOKUP(P694,Contingencies!$A$2:$D$7,4,FALSE)</f>
        <v>0.09</v>
      </c>
      <c r="R694" s="53">
        <f t="shared" si="1471"/>
        <v>68.849999999999994</v>
      </c>
      <c r="S694" s="67">
        <f t="shared" si="1513"/>
        <v>36.490499999999997</v>
      </c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2">
        <f t="shared" si="1514"/>
        <v>0</v>
      </c>
      <c r="AH694" s="51">
        <f t="shared" si="1518"/>
        <v>0</v>
      </c>
      <c r="AI694" s="66">
        <f t="shared" si="1473"/>
        <v>0</v>
      </c>
      <c r="AJ694" s="66">
        <f t="shared" si="1474"/>
        <v>0</v>
      </c>
      <c r="AK694" s="66">
        <f t="shared" si="1475"/>
        <v>0</v>
      </c>
      <c r="AL694" s="66">
        <f t="shared" si="1476"/>
        <v>0</v>
      </c>
      <c r="AM694" s="66">
        <f t="shared" si="1477"/>
        <v>0</v>
      </c>
      <c r="AN694" s="66">
        <f t="shared" si="1478"/>
        <v>0</v>
      </c>
      <c r="AO694" s="66">
        <f t="shared" si="1479"/>
        <v>0</v>
      </c>
      <c r="AP694" s="66">
        <f t="shared" si="1480"/>
        <v>0</v>
      </c>
      <c r="AQ694" s="66">
        <f t="shared" si="1481"/>
        <v>0</v>
      </c>
      <c r="AR694" s="66">
        <f t="shared" si="1482"/>
        <v>0</v>
      </c>
      <c r="AS694" s="66">
        <f t="shared" si="1483"/>
        <v>0</v>
      </c>
      <c r="AT694" s="66">
        <f t="shared" si="1484"/>
        <v>0</v>
      </c>
      <c r="AU694" s="67">
        <f t="shared" si="1519"/>
        <v>0</v>
      </c>
      <c r="AV694" s="67">
        <f t="shared" si="1577"/>
        <v>0</v>
      </c>
      <c r="AW694" s="67">
        <f t="shared" si="1578"/>
        <v>0</v>
      </c>
      <c r="AX694" s="53" cm="1">
        <f t="array" aca="1" ref="AX694" ca="1">AU694*CELL("contents",$Q694)</f>
        <v>0</v>
      </c>
      <c r="AY694" s="53" cm="1">
        <f t="array" aca="1" ref="AY694" ca="1">AV694*CELL("contents",$Q694)</f>
        <v>0</v>
      </c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2">
        <f t="shared" si="1520"/>
        <v>0</v>
      </c>
      <c r="BM694" s="51">
        <f t="shared" si="1521"/>
        <v>0</v>
      </c>
      <c r="BN694" s="66">
        <f t="shared" si="1485"/>
        <v>0</v>
      </c>
      <c r="BO694" s="66">
        <f t="shared" si="1486"/>
        <v>0</v>
      </c>
      <c r="BP694" s="66">
        <f t="shared" si="1487"/>
        <v>0</v>
      </c>
      <c r="BQ694" s="66">
        <f t="shared" si="1488"/>
        <v>0</v>
      </c>
      <c r="BR694" s="66">
        <f t="shared" si="1489"/>
        <v>0</v>
      </c>
      <c r="BS694" s="66">
        <f t="shared" si="1490"/>
        <v>0</v>
      </c>
      <c r="BT694" s="66">
        <f t="shared" si="1491"/>
        <v>0</v>
      </c>
      <c r="BU694" s="66">
        <f t="shared" si="1492"/>
        <v>0</v>
      </c>
      <c r="BV694" s="66">
        <f t="shared" si="1493"/>
        <v>0</v>
      </c>
      <c r="BW694" s="66">
        <f t="shared" si="1494"/>
        <v>0</v>
      </c>
      <c r="BX694" s="66">
        <f t="shared" si="1495"/>
        <v>0</v>
      </c>
      <c r="BY694" s="66">
        <f t="shared" si="1496"/>
        <v>0</v>
      </c>
      <c r="BZ694" s="67">
        <f t="shared" si="1522"/>
        <v>0</v>
      </c>
      <c r="CA694" s="67">
        <f t="shared" si="1579"/>
        <v>0</v>
      </c>
      <c r="CB694" s="67">
        <f t="shared" si="1580"/>
        <v>0</v>
      </c>
      <c r="CC694" s="53" cm="1">
        <f t="array" aca="1" ref="CC694" ca="1">BZ694*CELL("contents",$Q694)</f>
        <v>0</v>
      </c>
      <c r="CD694" s="53" cm="1">
        <f t="array" aca="1" ref="CD694" ca="1">CA694*CELL("contents",$Q694)</f>
        <v>0</v>
      </c>
      <c r="CE694" s="61"/>
      <c r="CF694" s="61"/>
      <c r="CG694" s="61"/>
      <c r="CH694" s="61"/>
      <c r="CI694" s="61"/>
      <c r="CJ694" s="61"/>
      <c r="CK694" s="61">
        <v>500</v>
      </c>
      <c r="CL694" s="61"/>
      <c r="CM694" s="61"/>
      <c r="CN694" s="61"/>
      <c r="CO694" s="61"/>
      <c r="CP694" s="61"/>
      <c r="CQ694" s="2">
        <f t="shared" si="1523"/>
        <v>0</v>
      </c>
      <c r="CR694" s="51">
        <f t="shared" si="1524"/>
        <v>0</v>
      </c>
      <c r="CS694" s="66">
        <f t="shared" si="1542"/>
        <v>0</v>
      </c>
      <c r="CT694" s="66">
        <f t="shared" si="1544"/>
        <v>0</v>
      </c>
      <c r="CU694" s="66">
        <f t="shared" si="1545"/>
        <v>0</v>
      </c>
      <c r="CV694" s="66">
        <f t="shared" si="1546"/>
        <v>0</v>
      </c>
      <c r="CW694" s="66">
        <f t="shared" si="1547"/>
        <v>0</v>
      </c>
      <c r="CX694" s="66">
        <f t="shared" si="1548"/>
        <v>0</v>
      </c>
      <c r="CY694" s="66">
        <f t="shared" si="1549"/>
        <v>500</v>
      </c>
      <c r="CZ694" s="66">
        <f t="shared" si="1550"/>
        <v>0</v>
      </c>
      <c r="DA694" s="66">
        <f t="shared" si="1551"/>
        <v>0</v>
      </c>
      <c r="DB694" s="66">
        <f t="shared" si="1552"/>
        <v>0</v>
      </c>
      <c r="DC694" s="66">
        <f t="shared" si="1553"/>
        <v>0</v>
      </c>
      <c r="DD694" s="66">
        <f t="shared" si="1554"/>
        <v>0</v>
      </c>
      <c r="DE694" s="67">
        <f t="shared" si="1525"/>
        <v>500</v>
      </c>
      <c r="DF694" s="67">
        <f t="shared" si="1581"/>
        <v>265</v>
      </c>
      <c r="DG694" s="67">
        <f t="shared" si="1582"/>
        <v>765</v>
      </c>
      <c r="DH694" s="53" cm="1">
        <f t="array" aca="1" ref="DH694" ca="1">DE694*CELL("contents",$Q694)</f>
        <v>45</v>
      </c>
      <c r="DI694" s="53" cm="1">
        <f t="array" aca="1" ref="DI694" ca="1">DF694*CELL("contents",$Q694)</f>
        <v>23.849999999999998</v>
      </c>
      <c r="DJ694" s="61"/>
      <c r="DK694" s="61"/>
      <c r="DL694" s="61"/>
      <c r="DM694" s="61"/>
      <c r="DN694" s="61"/>
      <c r="DO694" s="61"/>
      <c r="DP694" s="61"/>
      <c r="DQ694" s="2"/>
      <c r="DR694" s="2"/>
      <c r="DS694" s="2"/>
      <c r="DT694" s="2"/>
      <c r="DU694" s="2"/>
      <c r="DV694" s="2">
        <f t="shared" si="1526"/>
        <v>0</v>
      </c>
      <c r="DW694" s="51">
        <f t="shared" si="1527"/>
        <v>0</v>
      </c>
      <c r="DX694" s="66">
        <f t="shared" si="1497"/>
        <v>0</v>
      </c>
      <c r="DY694" s="66">
        <f t="shared" si="1498"/>
        <v>0</v>
      </c>
      <c r="DZ694" s="66">
        <f t="shared" si="1499"/>
        <v>0</v>
      </c>
      <c r="EA694" s="66">
        <f t="shared" si="1500"/>
        <v>0</v>
      </c>
      <c r="EB694" s="66">
        <f t="shared" si="1501"/>
        <v>0</v>
      </c>
      <c r="EC694" s="66">
        <f t="shared" si="1502"/>
        <v>0</v>
      </c>
      <c r="ED694" s="66">
        <f t="shared" si="1503"/>
        <v>0</v>
      </c>
      <c r="EE694" s="66">
        <f t="shared" si="1504"/>
        <v>0</v>
      </c>
      <c r="EF694" s="66">
        <f t="shared" si="1505"/>
        <v>0</v>
      </c>
      <c r="EG694" s="66">
        <f t="shared" si="1506"/>
        <v>0</v>
      </c>
      <c r="EH694" s="66">
        <f t="shared" si="1507"/>
        <v>0</v>
      </c>
      <c r="EI694" s="66">
        <f t="shared" si="1508"/>
        <v>0</v>
      </c>
      <c r="EJ694" s="67">
        <f t="shared" si="1528"/>
        <v>0</v>
      </c>
      <c r="EK694" s="67">
        <f t="shared" si="1583"/>
        <v>0</v>
      </c>
      <c r="EL694" s="67">
        <f t="shared" si="1584"/>
        <v>0</v>
      </c>
      <c r="EM694" s="53" cm="1">
        <f t="array" aca="1" ref="EM694" ca="1">EJ694*CELL("contents",$Q694)</f>
        <v>0</v>
      </c>
      <c r="EN694" s="53" cm="1">
        <f t="array" aca="1" ref="EN694" ca="1">EK694*CELL("contents",$Q694)</f>
        <v>0</v>
      </c>
      <c r="EO694" s="68">
        <f t="shared" si="1529"/>
        <v>765</v>
      </c>
      <c r="EP694" s="2">
        <v>1</v>
      </c>
      <c r="EQ694" s="2">
        <f t="shared" ref="EQ694:ET694" si="1600">EP694*1.0215</f>
        <v>1.0215000000000001</v>
      </c>
      <c r="ER694" s="2">
        <f t="shared" si="1600"/>
        <v>1.0434622500000001</v>
      </c>
      <c r="ES694" s="2">
        <f t="shared" si="1600"/>
        <v>1.0658966883750003</v>
      </c>
      <c r="ET694" s="2">
        <f t="shared" si="1600"/>
        <v>1.0888134671750629</v>
      </c>
      <c r="EU694" s="69">
        <f t="shared" si="1510"/>
        <v>0</v>
      </c>
      <c r="EV694" s="69">
        <f t="shared" si="1590"/>
        <v>0</v>
      </c>
      <c r="EW694" s="69">
        <f t="shared" si="1511"/>
        <v>0</v>
      </c>
      <c r="EX694" s="69">
        <f t="shared" si="1512"/>
        <v>0</v>
      </c>
      <c r="EY694" s="69">
        <f t="shared" si="1531"/>
        <v>0</v>
      </c>
      <c r="EZ694" s="69">
        <f t="shared" si="1531"/>
        <v>0</v>
      </c>
      <c r="FA694" s="69">
        <f t="shared" si="1531"/>
        <v>0</v>
      </c>
      <c r="FB694" s="69">
        <f t="shared" si="1531"/>
        <v>0</v>
      </c>
      <c r="FC694" t="s">
        <v>1553</v>
      </c>
    </row>
    <row r="695" spans="1:159" x14ac:dyDescent="0.25">
      <c r="A695" s="2">
        <v>1.6</v>
      </c>
      <c r="B695" s="2" t="s">
        <v>1511</v>
      </c>
      <c r="C695" s="61" t="s">
        <v>147</v>
      </c>
      <c r="D695" s="62" t="s">
        <v>1477</v>
      </c>
      <c r="E695" s="63" t="s">
        <v>1517</v>
      </c>
      <c r="F695" s="2"/>
      <c r="G695" s="61" t="s">
        <v>347</v>
      </c>
      <c r="H695" s="64" t="s">
        <v>347</v>
      </c>
      <c r="I695" s="61"/>
      <c r="J695" s="61" t="s">
        <v>261</v>
      </c>
      <c r="K695" s="75"/>
      <c r="L695" s="80">
        <v>1</v>
      </c>
      <c r="M695" s="57">
        <v>0</v>
      </c>
      <c r="N695" s="85">
        <v>0.53</v>
      </c>
      <c r="O695" s="64" t="s">
        <v>155</v>
      </c>
      <c r="P695" s="2" t="s">
        <v>352</v>
      </c>
      <c r="Q695" s="200">
        <f>VLOOKUP(P695,Contingencies!$A$2:$D$7,4,FALSE)</f>
        <v>0.2</v>
      </c>
      <c r="R695" s="53">
        <f t="shared" si="1471"/>
        <v>2400</v>
      </c>
      <c r="S695" s="67">
        <f t="shared" si="1513"/>
        <v>0</v>
      </c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2">
        <f t="shared" si="1514"/>
        <v>0</v>
      </c>
      <c r="AH695" s="51">
        <f t="shared" si="1518"/>
        <v>0</v>
      </c>
      <c r="AI695" s="66">
        <f t="shared" si="1473"/>
        <v>0</v>
      </c>
      <c r="AJ695" s="66">
        <f t="shared" si="1474"/>
        <v>0</v>
      </c>
      <c r="AK695" s="66">
        <f t="shared" si="1475"/>
        <v>0</v>
      </c>
      <c r="AL695" s="66">
        <f t="shared" si="1476"/>
        <v>0</v>
      </c>
      <c r="AM695" s="66">
        <f t="shared" si="1477"/>
        <v>0</v>
      </c>
      <c r="AN695" s="66">
        <f t="shared" si="1478"/>
        <v>0</v>
      </c>
      <c r="AO695" s="66">
        <f t="shared" si="1479"/>
        <v>0</v>
      </c>
      <c r="AP695" s="66">
        <f t="shared" si="1480"/>
        <v>0</v>
      </c>
      <c r="AQ695" s="66">
        <f t="shared" si="1481"/>
        <v>0</v>
      </c>
      <c r="AR695" s="66">
        <f t="shared" si="1482"/>
        <v>0</v>
      </c>
      <c r="AS695" s="66">
        <f t="shared" si="1483"/>
        <v>0</v>
      </c>
      <c r="AT695" s="66">
        <f t="shared" si="1484"/>
        <v>0</v>
      </c>
      <c r="AU695" s="67">
        <f t="shared" si="1519"/>
        <v>0</v>
      </c>
      <c r="AV695" s="67">
        <f t="shared" si="1577"/>
        <v>0</v>
      </c>
      <c r="AW695" s="67">
        <f t="shared" si="1578"/>
        <v>0</v>
      </c>
      <c r="AX695" s="53" cm="1">
        <f t="array" aca="1" ref="AX695" ca="1">AU695*CELL("contents",$Q695)</f>
        <v>0</v>
      </c>
      <c r="AY695" s="53" cm="1">
        <f t="array" aca="1" ref="AY695" ca="1">AV695*CELL("contents",$Q695)</f>
        <v>0</v>
      </c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2">
        <f t="shared" si="1520"/>
        <v>0</v>
      </c>
      <c r="BM695" s="51">
        <f t="shared" si="1521"/>
        <v>0</v>
      </c>
      <c r="BN695" s="66">
        <f t="shared" si="1485"/>
        <v>0</v>
      </c>
      <c r="BO695" s="66">
        <f t="shared" si="1486"/>
        <v>0</v>
      </c>
      <c r="BP695" s="66">
        <f t="shared" si="1487"/>
        <v>0</v>
      </c>
      <c r="BQ695" s="66">
        <f t="shared" si="1488"/>
        <v>0</v>
      </c>
      <c r="BR695" s="66">
        <f t="shared" si="1489"/>
        <v>0</v>
      </c>
      <c r="BS695" s="66">
        <f t="shared" si="1490"/>
        <v>0</v>
      </c>
      <c r="BT695" s="66">
        <f t="shared" si="1491"/>
        <v>0</v>
      </c>
      <c r="BU695" s="66">
        <f t="shared" si="1492"/>
        <v>0</v>
      </c>
      <c r="BV695" s="66">
        <f t="shared" si="1493"/>
        <v>0</v>
      </c>
      <c r="BW695" s="66">
        <f t="shared" si="1494"/>
        <v>0</v>
      </c>
      <c r="BX695" s="66">
        <f t="shared" si="1495"/>
        <v>0</v>
      </c>
      <c r="BY695" s="66">
        <f t="shared" si="1496"/>
        <v>0</v>
      </c>
      <c r="BZ695" s="67">
        <f t="shared" si="1522"/>
        <v>0</v>
      </c>
      <c r="CA695" s="67">
        <f t="shared" si="1579"/>
        <v>0</v>
      </c>
      <c r="CB695" s="67">
        <f t="shared" si="1580"/>
        <v>0</v>
      </c>
      <c r="CC695" s="53" cm="1">
        <f t="array" aca="1" ref="CC695" ca="1">BZ695*CELL("contents",$Q695)</f>
        <v>0</v>
      </c>
      <c r="CD695" s="53" cm="1">
        <f t="array" aca="1" ref="CD695" ca="1">CA695*CELL("contents",$Q695)</f>
        <v>0</v>
      </c>
      <c r="CE695" s="61"/>
      <c r="CF695" s="61"/>
      <c r="CG695" s="61"/>
      <c r="CH695" s="61"/>
      <c r="CI695" s="61"/>
      <c r="CJ695" s="61"/>
      <c r="CK695" s="61"/>
      <c r="CL695" s="61"/>
      <c r="CM695" s="61">
        <v>12000</v>
      </c>
      <c r="CN695" s="61"/>
      <c r="CO695" s="61"/>
      <c r="CP695" s="61"/>
      <c r="CQ695" s="2">
        <f t="shared" si="1523"/>
        <v>0</v>
      </c>
      <c r="CR695" s="51">
        <f t="shared" si="1524"/>
        <v>0</v>
      </c>
      <c r="CS695" s="66">
        <f t="shared" si="1542"/>
        <v>0</v>
      </c>
      <c r="CT695" s="66">
        <f t="shared" si="1544"/>
        <v>0</v>
      </c>
      <c r="CU695" s="66">
        <f t="shared" si="1545"/>
        <v>0</v>
      </c>
      <c r="CV695" s="66">
        <f t="shared" si="1546"/>
        <v>0</v>
      </c>
      <c r="CW695" s="66">
        <f t="shared" si="1547"/>
        <v>0</v>
      </c>
      <c r="CX695" s="66">
        <f t="shared" si="1548"/>
        <v>0</v>
      </c>
      <c r="CY695" s="66">
        <f t="shared" si="1549"/>
        <v>0</v>
      </c>
      <c r="CZ695" s="66">
        <f t="shared" si="1550"/>
        <v>0</v>
      </c>
      <c r="DA695" s="66">
        <f t="shared" si="1551"/>
        <v>12000</v>
      </c>
      <c r="DB695" s="66">
        <f t="shared" si="1552"/>
        <v>0</v>
      </c>
      <c r="DC695" s="66">
        <f t="shared" si="1553"/>
        <v>0</v>
      </c>
      <c r="DD695" s="66">
        <f t="shared" si="1554"/>
        <v>0</v>
      </c>
      <c r="DE695" s="67">
        <f t="shared" si="1525"/>
        <v>12000</v>
      </c>
      <c r="DF695" s="67">
        <f t="shared" si="1581"/>
        <v>0</v>
      </c>
      <c r="DG695" s="67">
        <f t="shared" si="1582"/>
        <v>12000</v>
      </c>
      <c r="DH695" s="53" cm="1">
        <f t="array" aca="1" ref="DH695" ca="1">DE695*CELL("contents",$Q695)</f>
        <v>2400</v>
      </c>
      <c r="DI695" s="53" cm="1">
        <f t="array" aca="1" ref="DI695" ca="1">DF695*CELL("contents",$Q695)</f>
        <v>0</v>
      </c>
      <c r="DJ695" s="61"/>
      <c r="DK695" s="61"/>
      <c r="DL695" s="61"/>
      <c r="DM695" s="61"/>
      <c r="DN695" s="61"/>
      <c r="DO695" s="61"/>
      <c r="DP695" s="61"/>
      <c r="DQ695" s="2"/>
      <c r="DR695" s="2"/>
      <c r="DS695" s="2"/>
      <c r="DT695" s="2"/>
      <c r="DU695" s="2"/>
      <c r="DV695" s="2">
        <f t="shared" si="1526"/>
        <v>0</v>
      </c>
      <c r="DW695" s="51">
        <f t="shared" si="1527"/>
        <v>0</v>
      </c>
      <c r="DX695" s="66">
        <f t="shared" si="1497"/>
        <v>0</v>
      </c>
      <c r="DY695" s="66">
        <f t="shared" si="1498"/>
        <v>0</v>
      </c>
      <c r="DZ695" s="66">
        <f t="shared" si="1499"/>
        <v>0</v>
      </c>
      <c r="EA695" s="66">
        <f t="shared" si="1500"/>
        <v>0</v>
      </c>
      <c r="EB695" s="66">
        <f t="shared" si="1501"/>
        <v>0</v>
      </c>
      <c r="EC695" s="66">
        <f t="shared" si="1502"/>
        <v>0</v>
      </c>
      <c r="ED695" s="66">
        <f t="shared" si="1503"/>
        <v>0</v>
      </c>
      <c r="EE695" s="66">
        <f t="shared" si="1504"/>
        <v>0</v>
      </c>
      <c r="EF695" s="66">
        <f t="shared" si="1505"/>
        <v>0</v>
      </c>
      <c r="EG695" s="66">
        <f t="shared" si="1506"/>
        <v>0</v>
      </c>
      <c r="EH695" s="66">
        <f t="shared" si="1507"/>
        <v>0</v>
      </c>
      <c r="EI695" s="66">
        <f t="shared" si="1508"/>
        <v>0</v>
      </c>
      <c r="EJ695" s="67">
        <f t="shared" si="1528"/>
        <v>0</v>
      </c>
      <c r="EK695" s="67">
        <f t="shared" si="1583"/>
        <v>0</v>
      </c>
      <c r="EL695" s="67">
        <f t="shared" si="1584"/>
        <v>0</v>
      </c>
      <c r="EM695" s="53" cm="1">
        <f t="array" aca="1" ref="EM695" ca="1">EJ695*CELL("contents",$Q695)</f>
        <v>0</v>
      </c>
      <c r="EN695" s="53" cm="1">
        <f t="array" aca="1" ref="EN695" ca="1">EK695*CELL("contents",$Q695)</f>
        <v>0</v>
      </c>
      <c r="EO695" s="68">
        <f t="shared" si="1529"/>
        <v>12000</v>
      </c>
      <c r="EP695" s="2">
        <v>1</v>
      </c>
      <c r="EQ695" s="2">
        <f t="shared" ref="EQ695:ET695" si="1601">EP695*1.0215</f>
        <v>1.0215000000000001</v>
      </c>
      <c r="ER695" s="2">
        <f t="shared" si="1601"/>
        <v>1.0434622500000001</v>
      </c>
      <c r="ES695" s="2">
        <f t="shared" si="1601"/>
        <v>1.0658966883750003</v>
      </c>
      <c r="ET695" s="2">
        <f t="shared" si="1601"/>
        <v>1.0888134671750629</v>
      </c>
      <c r="EU695" s="69">
        <f t="shared" si="1510"/>
        <v>0</v>
      </c>
      <c r="EV695" s="69">
        <f t="shared" si="1590"/>
        <v>0</v>
      </c>
      <c r="EW695" s="69">
        <f t="shared" si="1511"/>
        <v>0</v>
      </c>
      <c r="EX695" s="69">
        <f t="shared" si="1512"/>
        <v>0</v>
      </c>
      <c r="EY695" s="69">
        <f t="shared" si="1531"/>
        <v>0</v>
      </c>
      <c r="EZ695" s="69">
        <f t="shared" si="1531"/>
        <v>0</v>
      </c>
      <c r="FA695" s="69">
        <f t="shared" si="1531"/>
        <v>0</v>
      </c>
      <c r="FB695" s="69">
        <f t="shared" si="1531"/>
        <v>0</v>
      </c>
      <c r="FC695" t="s">
        <v>1553</v>
      </c>
    </row>
    <row r="696" spans="1:159" x14ac:dyDescent="0.25">
      <c r="A696" s="2">
        <v>1.6</v>
      </c>
      <c r="B696" s="2" t="s">
        <v>1518</v>
      </c>
      <c r="C696" s="2" t="s">
        <v>1143</v>
      </c>
      <c r="D696" s="62" t="s">
        <v>1477</v>
      </c>
      <c r="E696" s="63" t="s">
        <v>1477</v>
      </c>
      <c r="F696" s="70"/>
      <c r="G696" s="2" t="s">
        <v>151</v>
      </c>
      <c r="H696" s="2" t="s">
        <v>163</v>
      </c>
      <c r="I696" s="2" t="s">
        <v>213</v>
      </c>
      <c r="J696" s="65" t="s">
        <v>261</v>
      </c>
      <c r="K696" s="75">
        <v>52</v>
      </c>
      <c r="L696" s="79">
        <v>52</v>
      </c>
      <c r="M696" s="57">
        <v>0.28999999999999998</v>
      </c>
      <c r="N696" s="85">
        <v>0.54500000000000004</v>
      </c>
      <c r="O696" s="64" t="s">
        <v>155</v>
      </c>
      <c r="P696" s="2" t="s">
        <v>156</v>
      </c>
      <c r="Q696" s="200">
        <f>VLOOKUP(P696,Contingencies!$A$2:$D$7,4,FALSE)</f>
        <v>0.09</v>
      </c>
      <c r="R696" s="53">
        <f>Q696*EO696</f>
        <v>1203.3151093046943</v>
      </c>
      <c r="S696" s="67">
        <f t="shared" si="1513"/>
        <v>655.80673457105843</v>
      </c>
      <c r="T696" s="61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>
        <f t="shared" si="1514"/>
        <v>0</v>
      </c>
      <c r="AH696" s="51">
        <f t="shared" si="1518"/>
        <v>0</v>
      </c>
      <c r="AI696" s="66">
        <f t="shared" si="1473"/>
        <v>0</v>
      </c>
      <c r="AJ696" s="66">
        <f t="shared" si="1474"/>
        <v>0</v>
      </c>
      <c r="AK696" s="66">
        <f t="shared" si="1475"/>
        <v>0</v>
      </c>
      <c r="AL696" s="66">
        <f t="shared" si="1476"/>
        <v>0</v>
      </c>
      <c r="AM696" s="66">
        <f t="shared" si="1477"/>
        <v>0</v>
      </c>
      <c r="AN696" s="66">
        <f t="shared" si="1478"/>
        <v>0</v>
      </c>
      <c r="AO696" s="66">
        <f t="shared" si="1479"/>
        <v>0</v>
      </c>
      <c r="AP696" s="66">
        <f t="shared" si="1480"/>
        <v>0</v>
      </c>
      <c r="AQ696" s="66">
        <f t="shared" si="1481"/>
        <v>0</v>
      </c>
      <c r="AR696" s="66">
        <f t="shared" si="1482"/>
        <v>0</v>
      </c>
      <c r="AS696" s="66">
        <f t="shared" si="1483"/>
        <v>0</v>
      </c>
      <c r="AT696" s="66">
        <f t="shared" si="1484"/>
        <v>0</v>
      </c>
      <c r="AU696" s="67">
        <f t="shared" si="1519"/>
        <v>0</v>
      </c>
      <c r="AV696" s="67">
        <f t="shared" si="1577"/>
        <v>0</v>
      </c>
      <c r="AW696" s="67">
        <f t="shared" si="1578"/>
        <v>0</v>
      </c>
      <c r="AX696" s="53" cm="1">
        <f t="array" aca="1" ref="AX696" ca="1">AU696*CELL("contents",$Q696)</f>
        <v>0</v>
      </c>
      <c r="AY696" s="53" cm="1">
        <f t="array" aca="1" ref="AY696" ca="1">AV696*CELL("contents",$Q696)</f>
        <v>0</v>
      </c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>
        <f t="shared" si="1520"/>
        <v>0</v>
      </c>
      <c r="BM696" s="51">
        <f t="shared" si="1521"/>
        <v>0</v>
      </c>
      <c r="BN696" s="66">
        <f t="shared" si="1485"/>
        <v>0</v>
      </c>
      <c r="BO696" s="66">
        <f t="shared" si="1486"/>
        <v>0</v>
      </c>
      <c r="BP696" s="66">
        <f t="shared" si="1487"/>
        <v>0</v>
      </c>
      <c r="BQ696" s="66">
        <f t="shared" si="1488"/>
        <v>0</v>
      </c>
      <c r="BR696" s="66">
        <f t="shared" si="1489"/>
        <v>0</v>
      </c>
      <c r="BS696" s="66">
        <f t="shared" si="1490"/>
        <v>0</v>
      </c>
      <c r="BT696" s="66">
        <f t="shared" si="1491"/>
        <v>0</v>
      </c>
      <c r="BU696" s="66">
        <f t="shared" si="1492"/>
        <v>0</v>
      </c>
      <c r="BV696" s="66">
        <f t="shared" si="1493"/>
        <v>0</v>
      </c>
      <c r="BW696" s="66">
        <f t="shared" si="1494"/>
        <v>0</v>
      </c>
      <c r="BX696" s="66">
        <f t="shared" si="1495"/>
        <v>0</v>
      </c>
      <c r="BY696" s="66">
        <f t="shared" si="1496"/>
        <v>0</v>
      </c>
      <c r="BZ696" s="67">
        <f t="shared" si="1522"/>
        <v>0</v>
      </c>
      <c r="CA696" s="67">
        <f t="shared" si="1579"/>
        <v>0</v>
      </c>
      <c r="CB696" s="67">
        <f t="shared" si="1580"/>
        <v>0</v>
      </c>
      <c r="CC696" s="53" cm="1">
        <f t="array" aca="1" ref="CC696" ca="1">BZ696*CELL("contents",$Q696)</f>
        <v>0</v>
      </c>
      <c r="CD696" s="53" cm="1">
        <f t="array" aca="1" ref="CD696" ca="1">CA696*CELL("contents",$Q696)</f>
        <v>0</v>
      </c>
      <c r="CE696" s="2"/>
      <c r="CF696" s="2"/>
      <c r="CG696" s="2"/>
      <c r="CH696" s="61">
        <v>8</v>
      </c>
      <c r="CI696" s="61">
        <v>8</v>
      </c>
      <c r="CJ696" s="61">
        <v>8</v>
      </c>
      <c r="CK696" s="61">
        <v>8</v>
      </c>
      <c r="CL696" s="61">
        <v>8</v>
      </c>
      <c r="CM696" s="61">
        <v>8</v>
      </c>
      <c r="CN696" s="61">
        <v>8</v>
      </c>
      <c r="CO696" s="61">
        <v>8</v>
      </c>
      <c r="CP696" s="61">
        <v>8</v>
      </c>
      <c r="CQ696" s="2">
        <f t="shared" si="1523"/>
        <v>72</v>
      </c>
      <c r="CR696" s="51">
        <f t="shared" si="1524"/>
        <v>0.48</v>
      </c>
      <c r="CS696" s="66">
        <f t="shared" si="1542"/>
        <v>0</v>
      </c>
      <c r="CT696" s="66">
        <f t="shared" si="1544"/>
        <v>0</v>
      </c>
      <c r="CU696" s="66">
        <f t="shared" si="1545"/>
        <v>0</v>
      </c>
      <c r="CV696" s="66">
        <f t="shared" si="1546"/>
        <v>572.00279884956012</v>
      </c>
      <c r="CW696" s="66">
        <f t="shared" si="1547"/>
        <v>572.00279884956012</v>
      </c>
      <c r="CX696" s="66">
        <f t="shared" si="1548"/>
        <v>572.00279884956012</v>
      </c>
      <c r="CY696" s="66">
        <f t="shared" si="1549"/>
        <v>572.00279884956012</v>
      </c>
      <c r="CZ696" s="66">
        <f t="shared" si="1550"/>
        <v>572.00279884956012</v>
      </c>
      <c r="DA696" s="66">
        <f t="shared" si="1551"/>
        <v>572.00279884956012</v>
      </c>
      <c r="DB696" s="66">
        <f t="shared" si="1552"/>
        <v>572.00279884956012</v>
      </c>
      <c r="DC696" s="66">
        <f t="shared" si="1553"/>
        <v>572.00279884956012</v>
      </c>
      <c r="DD696" s="66">
        <f t="shared" si="1554"/>
        <v>572.00279884956012</v>
      </c>
      <c r="DE696" s="67">
        <f t="shared" si="1525"/>
        <v>5148.0251896460422</v>
      </c>
      <c r="DF696" s="67">
        <f t="shared" si="1581"/>
        <v>2805.6737283570933</v>
      </c>
      <c r="DG696" s="67">
        <f t="shared" si="1582"/>
        <v>7953.698918003136</v>
      </c>
      <c r="DH696" s="53" cm="1">
        <f t="array" aca="1" ref="DH696" ca="1">DE696*CELL("contents",$Q696)</f>
        <v>463.32226706814379</v>
      </c>
      <c r="DI696" s="53" cm="1">
        <f t="array" aca="1" ref="DI696" ca="1">DF696*CELL("contents",$Q696)</f>
        <v>252.51063555213838</v>
      </c>
      <c r="DJ696" s="61">
        <v>8</v>
      </c>
      <c r="DK696" s="61">
        <v>8</v>
      </c>
      <c r="DL696" s="61">
        <v>8</v>
      </c>
      <c r="DM696" s="61">
        <v>8</v>
      </c>
      <c r="DN696" s="61">
        <v>8</v>
      </c>
      <c r="DO696" s="61">
        <v>8</v>
      </c>
      <c r="DP696" s="61"/>
      <c r="DQ696" s="2"/>
      <c r="DR696" s="2"/>
      <c r="DS696" s="2"/>
      <c r="DT696" s="2"/>
      <c r="DU696" s="2"/>
      <c r="DV696" s="2">
        <f t="shared" si="1526"/>
        <v>48</v>
      </c>
      <c r="DW696" s="51">
        <f t="shared" si="1527"/>
        <v>0.32</v>
      </c>
      <c r="DX696" s="66">
        <f t="shared" si="1497"/>
        <v>584.30085902482574</v>
      </c>
      <c r="DY696" s="66">
        <f t="shared" si="1498"/>
        <v>584.30085902482574</v>
      </c>
      <c r="DZ696" s="66">
        <f t="shared" si="1499"/>
        <v>584.30085902482574</v>
      </c>
      <c r="EA696" s="66">
        <f t="shared" si="1500"/>
        <v>584.30085902482574</v>
      </c>
      <c r="EB696" s="66">
        <f t="shared" si="1501"/>
        <v>584.30085902482574</v>
      </c>
      <c r="EC696" s="66">
        <f t="shared" si="1502"/>
        <v>584.30085902482574</v>
      </c>
      <c r="ED696" s="66">
        <f t="shared" si="1503"/>
        <v>0</v>
      </c>
      <c r="EE696" s="66">
        <f t="shared" si="1504"/>
        <v>0</v>
      </c>
      <c r="EF696" s="66">
        <f t="shared" si="1505"/>
        <v>0</v>
      </c>
      <c r="EG696" s="66">
        <f t="shared" si="1506"/>
        <v>0</v>
      </c>
      <c r="EH696" s="66">
        <f t="shared" si="1507"/>
        <v>0</v>
      </c>
      <c r="EI696" s="66">
        <f t="shared" si="1508"/>
        <v>0</v>
      </c>
      <c r="EJ696" s="67">
        <f t="shared" si="1528"/>
        <v>3505.805154148954</v>
      </c>
      <c r="EK696" s="67">
        <f t="shared" si="1583"/>
        <v>1910.6638090111801</v>
      </c>
      <c r="EL696" s="67">
        <f t="shared" si="1584"/>
        <v>5416.4689631601341</v>
      </c>
      <c r="EM696" s="53" cm="1">
        <f t="array" aca="1" ref="EM696" ca="1">EJ696*CELL("contents",$Q696)</f>
        <v>315.52246387340585</v>
      </c>
      <c r="EN696" s="53" cm="1">
        <f t="array" aca="1" ref="EN696" ca="1">EK696*CELL("contents",$Q696)</f>
        <v>171.95974281100621</v>
      </c>
      <c r="EO696" s="68">
        <f t="shared" si="1529"/>
        <v>13370.16788116327</v>
      </c>
      <c r="EP696" s="2">
        <v>1</v>
      </c>
      <c r="EQ696" s="2">
        <f t="shared" ref="EQ696:ET696" si="1602">EP696*1.0215</f>
        <v>1.0215000000000001</v>
      </c>
      <c r="ER696" s="2">
        <f t="shared" si="1602"/>
        <v>1.0434622500000001</v>
      </c>
      <c r="ES696" s="2">
        <f t="shared" si="1602"/>
        <v>1.0658966883750003</v>
      </c>
      <c r="ET696" s="2">
        <f t="shared" si="1602"/>
        <v>1.0888134671750629</v>
      </c>
      <c r="EU696" s="69">
        <f t="shared" si="1510"/>
        <v>0</v>
      </c>
      <c r="EV696" s="69">
        <f t="shared" si="1590"/>
        <v>0</v>
      </c>
      <c r="EW696" s="69">
        <f t="shared" si="1511"/>
        <v>3990.7172012760011</v>
      </c>
      <c r="EX696" s="69">
        <f t="shared" si="1512"/>
        <v>2717.678414068957</v>
      </c>
      <c r="EY696" s="69">
        <f t="shared" si="1531"/>
        <v>0</v>
      </c>
      <c r="EZ696" s="69">
        <f t="shared" si="1531"/>
        <v>0</v>
      </c>
      <c r="FA696" s="69">
        <f t="shared" si="1531"/>
        <v>1157.3079883700402</v>
      </c>
      <c r="FB696" s="69">
        <f t="shared" si="1531"/>
        <v>788.12674007999749</v>
      </c>
      <c r="FC696" t="s">
        <v>1554</v>
      </c>
    </row>
    <row r="698" spans="1:159" x14ac:dyDescent="0.25">
      <c r="R698" s="72">
        <f>SUM(R2:R696)</f>
        <v>1835084.480213729</v>
      </c>
      <c r="S698" s="72">
        <f>SUM(S2:S696)</f>
        <v>451425.51026684593</v>
      </c>
      <c r="AW698" s="72">
        <f>SUM(AW2:AW696)</f>
        <v>4806290.6381889684</v>
      </c>
      <c r="AX698" s="72">
        <f ca="1">SUM(AX2:AX696)</f>
        <v>572007.85069934092</v>
      </c>
      <c r="AY698" s="72">
        <f ca="1">SUM(AY2:AY696)</f>
        <v>108575.7925108113</v>
      </c>
      <c r="CC698" s="72">
        <f ca="1">SUM(CC2:CC696)</f>
        <v>397022.24056934548</v>
      </c>
      <c r="CD698" s="72">
        <f ca="1">SUM(CD2:CD696)</f>
        <v>82643.060717546818</v>
      </c>
      <c r="DH698" s="72">
        <f ca="1">SUM(DH2:DH696)</f>
        <v>346221.03014649381</v>
      </c>
      <c r="DI698" s="72">
        <f ca="1">SUM(DI2:DI696)</f>
        <v>71743.803155612826</v>
      </c>
      <c r="EM698" s="72">
        <f ca="1">SUM(EM2:EM696)</f>
        <v>225059.51032200109</v>
      </c>
      <c r="EN698" s="72">
        <f ca="1">SUM(EN2:EN696)</f>
        <v>31811.192092574605</v>
      </c>
      <c r="EO698" s="72">
        <f>SUM(EO2:EO696)</f>
        <v>14731624.396848999</v>
      </c>
      <c r="EU698" s="72"/>
      <c r="EV698" s="72"/>
      <c r="EW698" s="72"/>
      <c r="EX698" s="72"/>
      <c r="EY698" s="72"/>
      <c r="EZ698" s="72"/>
      <c r="FA698" s="72"/>
      <c r="FB698" s="7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603BD-6D8F-466E-9962-D6296B4B0E33}">
  <dimension ref="A1:Z163"/>
  <sheetViews>
    <sheetView topLeftCell="A151" workbookViewId="0">
      <selection activeCell="C161" sqref="C161:H163"/>
    </sheetView>
  </sheetViews>
  <sheetFormatPr defaultRowHeight="15" x14ac:dyDescent="0.25"/>
  <cols>
    <col min="1" max="1" width="24.42578125" bestFit="1" customWidth="1"/>
    <col min="2" max="2" width="17.85546875" bestFit="1" customWidth="1"/>
    <col min="3" max="3" width="10.140625" bestFit="1" customWidth="1"/>
    <col min="4" max="4" width="6.140625" bestFit="1" customWidth="1"/>
    <col min="5" max="5" width="10.140625" bestFit="1" customWidth="1"/>
    <col min="6" max="8" width="9.140625" bestFit="1" customWidth="1"/>
    <col min="9" max="10" width="5.5703125" bestFit="1" customWidth="1"/>
    <col min="11" max="11" width="9.140625" bestFit="1" customWidth="1"/>
    <col min="12" max="12" width="5.5703125" bestFit="1" customWidth="1"/>
    <col min="13" max="14" width="11.28515625" bestFit="1" customWidth="1"/>
    <col min="15" max="15" width="5.5703125" bestFit="1" customWidth="1"/>
    <col min="16" max="16" width="11.140625" bestFit="1" customWidth="1"/>
    <col min="17" max="17" width="5.5703125" bestFit="1" customWidth="1"/>
    <col min="18" max="18" width="11.28515625" bestFit="1" customWidth="1"/>
    <col min="19" max="21" width="10.140625" bestFit="1" customWidth="1"/>
    <col min="22" max="23" width="5.5703125" bestFit="1" customWidth="1"/>
    <col min="24" max="24" width="10.140625" bestFit="1" customWidth="1"/>
    <col min="25" max="25" width="7.5703125" bestFit="1" customWidth="1"/>
    <col min="26" max="26" width="11.28515625" bestFit="1" customWidth="1"/>
    <col min="27" max="27" width="21.5703125" bestFit="1" customWidth="1"/>
    <col min="28" max="28" width="21.140625" bestFit="1" customWidth="1"/>
    <col min="29" max="29" width="21.5703125" bestFit="1" customWidth="1"/>
    <col min="30" max="30" width="21.140625" bestFit="1" customWidth="1"/>
    <col min="31" max="31" width="21.5703125" bestFit="1" customWidth="1"/>
    <col min="32" max="32" width="21.140625" bestFit="1" customWidth="1"/>
    <col min="33" max="33" width="21.5703125" bestFit="1" customWidth="1"/>
    <col min="34" max="34" width="21.140625" bestFit="1" customWidth="1"/>
    <col min="35" max="35" width="21.5703125" bestFit="1" customWidth="1"/>
    <col min="36" max="36" width="26.28515625" bestFit="1" customWidth="1"/>
    <col min="37" max="37" width="26.5703125" bestFit="1" customWidth="1"/>
    <col min="38" max="39" width="7.5703125" bestFit="1" customWidth="1"/>
    <col min="40" max="41" width="8.5703125" bestFit="1" customWidth="1"/>
    <col min="42" max="42" width="6.140625" bestFit="1" customWidth="1"/>
    <col min="43" max="44" width="5.140625" bestFit="1" customWidth="1"/>
    <col min="45" max="45" width="6.5703125" bestFit="1" customWidth="1"/>
    <col min="46" max="46" width="7.5703125" bestFit="1" customWidth="1"/>
    <col min="47" max="47" width="6.5703125" bestFit="1" customWidth="1"/>
    <col min="48" max="49" width="7.5703125" bestFit="1" customWidth="1"/>
    <col min="50" max="50" width="5.140625" bestFit="1" customWidth="1"/>
    <col min="51" max="51" width="8.5703125" bestFit="1" customWidth="1"/>
    <col min="52" max="52" width="5.140625" bestFit="1" customWidth="1"/>
    <col min="53" max="53" width="30.42578125" bestFit="1" customWidth="1"/>
    <col min="54" max="54" width="26.5703125" bestFit="1" customWidth="1"/>
    <col min="55" max="55" width="26.28515625" bestFit="1" customWidth="1"/>
    <col min="56" max="56" width="7.5703125" bestFit="1" customWidth="1"/>
    <col min="57" max="58" width="8.5703125" bestFit="1" customWidth="1"/>
    <col min="59" max="59" width="6.140625" bestFit="1" customWidth="1"/>
    <col min="60" max="61" width="5.140625" bestFit="1" customWidth="1"/>
    <col min="62" max="62" width="6.5703125" bestFit="1" customWidth="1"/>
    <col min="63" max="63" width="7.5703125" bestFit="1" customWidth="1"/>
    <col min="64" max="64" width="6.5703125" bestFit="1" customWidth="1"/>
    <col min="65" max="66" width="7.5703125" bestFit="1" customWidth="1"/>
    <col min="67" max="67" width="5.140625" bestFit="1" customWidth="1"/>
    <col min="68" max="68" width="8.5703125" bestFit="1" customWidth="1"/>
    <col min="69" max="69" width="5.140625" bestFit="1" customWidth="1"/>
    <col min="70" max="70" width="31.5703125" bestFit="1" customWidth="1"/>
    <col min="71" max="71" width="30.42578125" bestFit="1" customWidth="1"/>
    <col min="72" max="72" width="26.5703125" bestFit="1" customWidth="1"/>
    <col min="73" max="73" width="26.28515625" bestFit="1" customWidth="1"/>
    <col min="74" max="75" width="8.5703125" bestFit="1" customWidth="1"/>
    <col min="76" max="76" width="6.140625" bestFit="1" customWidth="1"/>
    <col min="77" max="78" width="5.140625" bestFit="1" customWidth="1"/>
    <col min="79" max="79" width="6.5703125" bestFit="1" customWidth="1"/>
    <col min="80" max="80" width="7.5703125" bestFit="1" customWidth="1"/>
    <col min="81" max="81" width="6.5703125" bestFit="1" customWidth="1"/>
    <col min="82" max="83" width="7.5703125" bestFit="1" customWidth="1"/>
    <col min="84" max="84" width="5.140625" bestFit="1" customWidth="1"/>
    <col min="85" max="85" width="8.5703125" bestFit="1" customWidth="1"/>
    <col min="86" max="86" width="5.140625" bestFit="1" customWidth="1"/>
    <col min="87" max="87" width="29.42578125" bestFit="1" customWidth="1"/>
    <col min="88" max="88" width="31.5703125" bestFit="1" customWidth="1"/>
    <col min="89" max="89" width="30.42578125" bestFit="1" customWidth="1"/>
    <col min="90" max="90" width="26.5703125" bestFit="1" customWidth="1"/>
    <col min="91" max="91" width="26.28515625" bestFit="1" customWidth="1"/>
    <col min="92" max="92" width="20.5703125" bestFit="1" customWidth="1"/>
    <col min="93" max="93" width="29.42578125" bestFit="1" customWidth="1"/>
    <col min="94" max="94" width="31.5703125" bestFit="1" customWidth="1"/>
    <col min="95" max="95" width="30.42578125" bestFit="1" customWidth="1"/>
    <col min="96" max="96" width="26.5703125" bestFit="1" customWidth="1"/>
    <col min="97" max="97" width="8" bestFit="1" customWidth="1"/>
    <col min="98" max="100" width="10" bestFit="1" customWidth="1"/>
    <col min="101" max="107" width="12" bestFit="1" customWidth="1"/>
    <col min="108" max="108" width="5.140625" bestFit="1" customWidth="1"/>
    <col min="109" max="111" width="12" bestFit="1" customWidth="1"/>
    <col min="112" max="113" width="5.140625" bestFit="1" customWidth="1"/>
    <col min="114" max="114" width="21.5703125" bestFit="1" customWidth="1"/>
    <col min="115" max="115" width="9" bestFit="1" customWidth="1"/>
    <col min="116" max="116" width="11" bestFit="1" customWidth="1"/>
    <col min="117" max="117" width="9" bestFit="1" customWidth="1"/>
    <col min="118" max="119" width="10" bestFit="1" customWidth="1"/>
    <col min="120" max="120" width="6.140625" bestFit="1" customWidth="1"/>
    <col min="121" max="128" width="5.140625" bestFit="1" customWidth="1"/>
    <col min="129" max="129" width="10" bestFit="1" customWidth="1"/>
    <col min="130" max="130" width="11" bestFit="1" customWidth="1"/>
    <col min="131" max="131" width="5.140625" bestFit="1" customWidth="1"/>
    <col min="132" max="133" width="12" bestFit="1" customWidth="1"/>
    <col min="134" max="134" width="9" bestFit="1" customWidth="1"/>
    <col min="135" max="135" width="12" bestFit="1" customWidth="1"/>
    <col min="136" max="136" width="5.140625" bestFit="1" customWidth="1"/>
    <col min="137" max="137" width="10" bestFit="1" customWidth="1"/>
    <col min="138" max="138" width="11" bestFit="1" customWidth="1"/>
    <col min="139" max="139" width="12" bestFit="1" customWidth="1"/>
    <col min="140" max="141" width="5.140625" bestFit="1" customWidth="1"/>
    <col min="142" max="142" width="20.5703125" bestFit="1" customWidth="1"/>
    <col min="143" max="143" width="29.42578125" bestFit="1" customWidth="1"/>
    <col min="144" max="144" width="31.5703125" bestFit="1" customWidth="1"/>
    <col min="145" max="145" width="30.42578125" bestFit="1" customWidth="1"/>
    <col min="146" max="146" width="26.5703125" bestFit="1" customWidth="1"/>
  </cols>
  <sheetData>
    <row r="1" spans="1:18" x14ac:dyDescent="0.25">
      <c r="A1" s="88" t="s">
        <v>2</v>
      </c>
      <c r="B1" t="s">
        <v>147</v>
      </c>
    </row>
    <row r="2" spans="1:18" x14ac:dyDescent="0.25">
      <c r="A2" s="88" t="s">
        <v>6</v>
      </c>
      <c r="B2" t="s">
        <v>151</v>
      </c>
    </row>
    <row r="4" spans="1:18" x14ac:dyDescent="0.25">
      <c r="A4" s="88" t="s">
        <v>1555</v>
      </c>
      <c r="B4" s="88" t="s">
        <v>1527</v>
      </c>
    </row>
    <row r="5" spans="1:18" x14ac:dyDescent="0.25">
      <c r="A5" s="88" t="s">
        <v>1519</v>
      </c>
      <c r="B5" t="s">
        <v>1529</v>
      </c>
      <c r="C5" t="s">
        <v>1530</v>
      </c>
      <c r="D5" t="s">
        <v>1531</v>
      </c>
      <c r="E5" t="s">
        <v>1532</v>
      </c>
      <c r="F5" t="s">
        <v>1533</v>
      </c>
      <c r="G5" t="s">
        <v>1534</v>
      </c>
      <c r="H5" t="s">
        <v>1546</v>
      </c>
      <c r="I5" t="s">
        <v>1544</v>
      </c>
      <c r="J5" t="s">
        <v>1538</v>
      </c>
      <c r="K5" t="s">
        <v>1547</v>
      </c>
      <c r="L5" t="s">
        <v>1548</v>
      </c>
      <c r="M5" t="s">
        <v>1549</v>
      </c>
      <c r="N5" t="s">
        <v>1550</v>
      </c>
      <c r="O5" t="s">
        <v>1537</v>
      </c>
      <c r="P5" t="s">
        <v>1552</v>
      </c>
      <c r="Q5" t="s">
        <v>1553</v>
      </c>
      <c r="R5" t="s">
        <v>1520</v>
      </c>
    </row>
    <row r="6" spans="1:18" x14ac:dyDescent="0.25">
      <c r="A6" s="89" t="s">
        <v>1513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>
        <v>0</v>
      </c>
      <c r="R6" s="95">
        <v>0</v>
      </c>
    </row>
    <row r="7" spans="1:18" x14ac:dyDescent="0.25">
      <c r="A7" s="89" t="s">
        <v>1479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>
        <v>5295.4560000000001</v>
      </c>
      <c r="Q7" s="95"/>
      <c r="R7" s="95">
        <v>5295.4560000000001</v>
      </c>
    </row>
    <row r="8" spans="1:18" x14ac:dyDescent="0.25">
      <c r="A8" s="89" t="s">
        <v>1161</v>
      </c>
      <c r="B8" s="95"/>
      <c r="C8" s="95">
        <v>84580.200000000012</v>
      </c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>
        <v>84580.200000000012</v>
      </c>
    </row>
    <row r="9" spans="1:18" x14ac:dyDescent="0.25">
      <c r="A9" s="89" t="s">
        <v>1174</v>
      </c>
      <c r="B9" s="95"/>
      <c r="C9" s="95"/>
      <c r="D9" s="95"/>
      <c r="E9" s="95"/>
      <c r="F9" s="95">
        <v>68031.900000000009</v>
      </c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>
        <v>68031.900000000009</v>
      </c>
    </row>
    <row r="10" spans="1:18" x14ac:dyDescent="0.25">
      <c r="A10" s="89" t="s">
        <v>1150</v>
      </c>
      <c r="B10" s="95">
        <v>180192.6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>
        <v>180192.6</v>
      </c>
    </row>
    <row r="11" spans="1:18" x14ac:dyDescent="0.25">
      <c r="A11" s="89" t="s">
        <v>1158</v>
      </c>
      <c r="B11" s="95"/>
      <c r="C11" s="95">
        <v>33096.600000000006</v>
      </c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>
        <v>33096.600000000006</v>
      </c>
    </row>
    <row r="12" spans="1:18" x14ac:dyDescent="0.25">
      <c r="A12" s="89" t="s">
        <v>1137</v>
      </c>
      <c r="B12" s="95">
        <v>18534.096000000001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>
        <v>18534.096000000001</v>
      </c>
    </row>
    <row r="13" spans="1:18" x14ac:dyDescent="0.25">
      <c r="A13" s="89" t="s">
        <v>1315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>
        <v>9270.8888400000014</v>
      </c>
      <c r="M13" s="95">
        <v>29169.381960000002</v>
      </c>
      <c r="N13" s="95"/>
      <c r="O13" s="95"/>
      <c r="P13" s="95"/>
      <c r="Q13" s="95"/>
      <c r="R13" s="95">
        <v>38440.270800000006</v>
      </c>
    </row>
    <row r="14" spans="1:18" x14ac:dyDescent="0.25">
      <c r="A14" s="89" t="s">
        <v>150</v>
      </c>
      <c r="B14" s="95"/>
      <c r="C14" s="95"/>
      <c r="D14" s="95"/>
      <c r="E14" s="95"/>
      <c r="F14" s="95"/>
      <c r="G14" s="95">
        <v>112160.70000000001</v>
      </c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>
        <v>112160.70000000001</v>
      </c>
    </row>
    <row r="15" spans="1:18" x14ac:dyDescent="0.25">
      <c r="A15" s="89" t="s">
        <v>1148</v>
      </c>
      <c r="B15" s="95">
        <v>82520.856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>
        <v>82520.856</v>
      </c>
    </row>
    <row r="16" spans="1:18" x14ac:dyDescent="0.25">
      <c r="A16" s="89" t="s">
        <v>1202</v>
      </c>
      <c r="B16" s="95"/>
      <c r="C16" s="95"/>
      <c r="D16" s="95"/>
      <c r="E16" s="95"/>
      <c r="F16" s="95"/>
      <c r="G16" s="95"/>
      <c r="H16" s="95"/>
      <c r="I16" s="95"/>
      <c r="J16" s="95"/>
      <c r="K16" s="95">
        <v>21988.809000000001</v>
      </c>
      <c r="L16" s="95"/>
      <c r="M16" s="95"/>
      <c r="N16" s="95"/>
      <c r="O16" s="95"/>
      <c r="P16" s="95"/>
      <c r="Q16" s="95"/>
      <c r="R16" s="95">
        <v>21988.809000000001</v>
      </c>
    </row>
    <row r="17" spans="1:19" x14ac:dyDescent="0.25">
      <c r="A17" s="89" t="s">
        <v>1172</v>
      </c>
      <c r="B17" s="95"/>
      <c r="C17" s="95"/>
      <c r="D17" s="95"/>
      <c r="E17" s="95"/>
      <c r="F17" s="95">
        <v>58838.400000000001</v>
      </c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>
        <v>58838.400000000001</v>
      </c>
    </row>
    <row r="18" spans="1:19" x14ac:dyDescent="0.25">
      <c r="A18" s="89" t="s">
        <v>1192</v>
      </c>
      <c r="B18" s="95"/>
      <c r="C18" s="95"/>
      <c r="D18" s="95"/>
      <c r="E18" s="95"/>
      <c r="F18" s="95"/>
      <c r="G18" s="95"/>
      <c r="H18" s="95"/>
      <c r="I18" s="95"/>
      <c r="J18" s="95">
        <v>6108.5700000000006</v>
      </c>
      <c r="K18" s="95"/>
      <c r="L18" s="95"/>
      <c r="M18" s="95"/>
      <c r="N18" s="95"/>
      <c r="O18" s="95"/>
      <c r="P18" s="95"/>
      <c r="Q18" s="95"/>
      <c r="R18" s="95">
        <v>6108.5700000000006</v>
      </c>
    </row>
    <row r="19" spans="1:19" x14ac:dyDescent="0.25">
      <c r="A19" s="89" t="s">
        <v>1454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>
        <v>0</v>
      </c>
      <c r="P19" s="95"/>
      <c r="Q19" s="95"/>
      <c r="R19" s="95">
        <v>0</v>
      </c>
    </row>
    <row r="20" spans="1:19" x14ac:dyDescent="0.25">
      <c r="A20" s="89" t="s">
        <v>212</v>
      </c>
      <c r="B20" s="95"/>
      <c r="C20" s="95"/>
      <c r="D20" s="95"/>
      <c r="E20" s="95">
        <v>17283.780000000002</v>
      </c>
      <c r="F20" s="95"/>
      <c r="G20" s="95">
        <v>38244.960000000006</v>
      </c>
      <c r="H20" s="95">
        <v>0</v>
      </c>
      <c r="I20" s="95"/>
      <c r="J20" s="95"/>
      <c r="K20" s="95"/>
      <c r="L20" s="95"/>
      <c r="M20" s="95"/>
      <c r="N20" s="95"/>
      <c r="O20" s="95"/>
      <c r="P20" s="95"/>
      <c r="Q20" s="95"/>
      <c r="R20" s="95">
        <v>55528.740000000005</v>
      </c>
    </row>
    <row r="21" spans="1:19" x14ac:dyDescent="0.25">
      <c r="A21" s="89" t="s">
        <v>1485</v>
      </c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>
        <v>101197.45125000001</v>
      </c>
      <c r="Q21" s="95"/>
      <c r="R21" s="95">
        <v>101197.45125000001</v>
      </c>
    </row>
    <row r="22" spans="1:19" x14ac:dyDescent="0.25">
      <c r="A22" s="89" t="s">
        <v>1431</v>
      </c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>
        <v>29878.875000000004</v>
      </c>
      <c r="O22" s="95"/>
      <c r="P22" s="95"/>
      <c r="Q22" s="95"/>
      <c r="R22" s="95">
        <v>29878.875000000004</v>
      </c>
    </row>
    <row r="23" spans="1:19" x14ac:dyDescent="0.25">
      <c r="A23" s="89" t="s">
        <v>242</v>
      </c>
      <c r="B23" s="95"/>
      <c r="C23" s="95"/>
      <c r="D23" s="95">
        <v>84494.394</v>
      </c>
      <c r="E23" s="95"/>
      <c r="F23" s="95"/>
      <c r="G23" s="95"/>
      <c r="H23" s="95"/>
      <c r="I23" s="95">
        <v>0</v>
      </c>
      <c r="J23" s="95"/>
      <c r="K23" s="95"/>
      <c r="L23" s="95"/>
      <c r="M23" s="95"/>
      <c r="N23" s="95"/>
      <c r="O23" s="95"/>
      <c r="P23" s="95"/>
      <c r="Q23" s="95"/>
      <c r="R23" s="95">
        <v>84494.394</v>
      </c>
    </row>
    <row r="24" spans="1:19" x14ac:dyDescent="0.25">
      <c r="A24" s="89" t="s">
        <v>1520</v>
      </c>
      <c r="B24" s="95">
        <v>281247.55200000003</v>
      </c>
      <c r="C24" s="95">
        <v>117676.80000000002</v>
      </c>
      <c r="D24" s="95">
        <v>84494.394</v>
      </c>
      <c r="E24" s="95">
        <v>17283.780000000002</v>
      </c>
      <c r="F24" s="95">
        <v>126870.30000000002</v>
      </c>
      <c r="G24" s="95">
        <v>150405.66000000003</v>
      </c>
      <c r="H24" s="95">
        <v>0</v>
      </c>
      <c r="I24" s="95">
        <v>0</v>
      </c>
      <c r="J24" s="95">
        <v>6108.5700000000006</v>
      </c>
      <c r="K24" s="95">
        <v>21988.809000000001</v>
      </c>
      <c r="L24" s="95">
        <v>9270.8888400000014</v>
      </c>
      <c r="M24" s="95">
        <v>29169.381960000002</v>
      </c>
      <c r="N24" s="95">
        <v>29878.875000000004</v>
      </c>
      <c r="O24" s="95">
        <v>0</v>
      </c>
      <c r="P24" s="95">
        <v>106492.90725000002</v>
      </c>
      <c r="Q24" s="95">
        <v>0</v>
      </c>
      <c r="R24" s="95">
        <v>980887.91805000009</v>
      </c>
    </row>
    <row r="25" spans="1:19" x14ac:dyDescent="0.25">
      <c r="A25" s="89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</row>
    <row r="26" spans="1:19" x14ac:dyDescent="0.25">
      <c r="A26" s="89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</row>
    <row r="27" spans="1:19" x14ac:dyDescent="0.25">
      <c r="A27" s="88" t="s">
        <v>2</v>
      </c>
      <c r="B27" t="s">
        <v>147</v>
      </c>
    </row>
    <row r="28" spans="1:19" x14ac:dyDescent="0.25">
      <c r="A28" s="88" t="s">
        <v>6</v>
      </c>
      <c r="B28" t="s">
        <v>151</v>
      </c>
    </row>
    <row r="30" spans="1:19" x14ac:dyDescent="0.25">
      <c r="A30" s="88" t="s">
        <v>1526</v>
      </c>
      <c r="B30" s="88" t="s">
        <v>1527</v>
      </c>
    </row>
    <row r="31" spans="1:19" x14ac:dyDescent="0.25">
      <c r="A31" s="88" t="s">
        <v>1519</v>
      </c>
      <c r="B31" t="s">
        <v>1529</v>
      </c>
      <c r="C31" t="s">
        <v>1530</v>
      </c>
      <c r="D31" t="s">
        <v>1531</v>
      </c>
      <c r="E31" t="s">
        <v>1532</v>
      </c>
      <c r="F31" t="s">
        <v>1533</v>
      </c>
      <c r="G31" t="s">
        <v>1534</v>
      </c>
      <c r="H31" t="s">
        <v>1546</v>
      </c>
      <c r="I31" t="s">
        <v>1544</v>
      </c>
      <c r="J31" t="s">
        <v>1538</v>
      </c>
      <c r="K31" t="s">
        <v>1547</v>
      </c>
      <c r="L31" t="s">
        <v>1548</v>
      </c>
      <c r="M31" t="s">
        <v>1549</v>
      </c>
      <c r="N31" t="s">
        <v>1550</v>
      </c>
      <c r="O31" t="s">
        <v>1537</v>
      </c>
      <c r="P31" t="s">
        <v>1552</v>
      </c>
      <c r="Q31" t="s">
        <v>1553</v>
      </c>
      <c r="R31" t="s">
        <v>1520</v>
      </c>
    </row>
    <row r="32" spans="1:19" x14ac:dyDescent="0.25">
      <c r="A32" s="89" t="s">
        <v>1513</v>
      </c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>
        <v>0</v>
      </c>
      <c r="R32" s="95">
        <v>0</v>
      </c>
    </row>
    <row r="33" spans="1:18" x14ac:dyDescent="0.25">
      <c r="A33" s="89" t="s">
        <v>1479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>
        <v>1853.4096</v>
      </c>
      <c r="Q33" s="95"/>
      <c r="R33" s="95">
        <v>1853.4096</v>
      </c>
    </row>
    <row r="34" spans="1:18" x14ac:dyDescent="0.25">
      <c r="A34" s="89" t="s">
        <v>1161</v>
      </c>
      <c r="B34" s="95"/>
      <c r="C34" s="95">
        <v>29603.070000000003</v>
      </c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>
        <v>29603.070000000003</v>
      </c>
    </row>
    <row r="35" spans="1:18" x14ac:dyDescent="0.25">
      <c r="A35" s="89" t="s">
        <v>1174</v>
      </c>
      <c r="B35" s="95"/>
      <c r="C35" s="95"/>
      <c r="D35" s="95"/>
      <c r="E35" s="95"/>
      <c r="F35" s="95">
        <v>23811.165000000001</v>
      </c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>
        <v>23811.165000000001</v>
      </c>
    </row>
    <row r="36" spans="1:18" x14ac:dyDescent="0.25">
      <c r="A36" s="89" t="s">
        <v>1150</v>
      </c>
      <c r="B36" s="95">
        <v>63067.409999999996</v>
      </c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>
        <v>63067.409999999996</v>
      </c>
    </row>
    <row r="37" spans="1:18" x14ac:dyDescent="0.25">
      <c r="A37" s="89" t="s">
        <v>1158</v>
      </c>
      <c r="B37" s="95"/>
      <c r="C37" s="95">
        <v>11583.810000000001</v>
      </c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>
        <v>11583.810000000001</v>
      </c>
    </row>
    <row r="38" spans="1:18" x14ac:dyDescent="0.25">
      <c r="A38" s="89" t="s">
        <v>1137</v>
      </c>
      <c r="B38" s="95">
        <v>6486.9336000000003</v>
      </c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>
        <v>6486.9336000000003</v>
      </c>
    </row>
    <row r="39" spans="1:18" x14ac:dyDescent="0.25">
      <c r="A39" s="89" t="s">
        <v>1315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>
        <v>3244.8110940000006</v>
      </c>
      <c r="M39" s="95">
        <v>10209.283686000001</v>
      </c>
      <c r="N39" s="95"/>
      <c r="O39" s="95"/>
      <c r="P39" s="95"/>
      <c r="Q39" s="95"/>
      <c r="R39" s="95">
        <v>13454.094780000001</v>
      </c>
    </row>
    <row r="40" spans="1:18" x14ac:dyDescent="0.25">
      <c r="A40" s="89" t="s">
        <v>150</v>
      </c>
      <c r="B40" s="95"/>
      <c r="C40" s="95"/>
      <c r="D40" s="95"/>
      <c r="E40" s="95"/>
      <c r="F40" s="95"/>
      <c r="G40" s="95">
        <v>39256.245000000003</v>
      </c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>
        <v>39256.245000000003</v>
      </c>
    </row>
    <row r="41" spans="1:18" x14ac:dyDescent="0.25">
      <c r="A41" s="89" t="s">
        <v>1148</v>
      </c>
      <c r="B41" s="95">
        <v>28882.299599999998</v>
      </c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>
        <v>28882.299599999998</v>
      </c>
    </row>
    <row r="42" spans="1:18" x14ac:dyDescent="0.25">
      <c r="A42" s="89" t="s">
        <v>1202</v>
      </c>
      <c r="B42" s="95"/>
      <c r="C42" s="95"/>
      <c r="D42" s="95"/>
      <c r="E42" s="95"/>
      <c r="F42" s="95"/>
      <c r="G42" s="95"/>
      <c r="H42" s="95"/>
      <c r="I42" s="95"/>
      <c r="J42" s="95"/>
      <c r="K42" s="95">
        <v>7696.0831500000004</v>
      </c>
      <c r="L42" s="95"/>
      <c r="M42" s="95"/>
      <c r="N42" s="95"/>
      <c r="O42" s="95"/>
      <c r="P42" s="95"/>
      <c r="Q42" s="95"/>
      <c r="R42" s="95">
        <v>7696.0831500000004</v>
      </c>
    </row>
    <row r="43" spans="1:18" x14ac:dyDescent="0.25">
      <c r="A43" s="89" t="s">
        <v>1172</v>
      </c>
      <c r="B43" s="95"/>
      <c r="C43" s="95"/>
      <c r="D43" s="95"/>
      <c r="E43" s="95"/>
      <c r="F43" s="95">
        <v>20593.439999999999</v>
      </c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>
        <v>20593.439999999999</v>
      </c>
    </row>
    <row r="44" spans="1:18" x14ac:dyDescent="0.25">
      <c r="A44" s="89" t="s">
        <v>1192</v>
      </c>
      <c r="B44" s="95"/>
      <c r="C44" s="95"/>
      <c r="D44" s="95"/>
      <c r="E44" s="95"/>
      <c r="F44" s="95"/>
      <c r="G44" s="95"/>
      <c r="H44" s="95"/>
      <c r="I44" s="95"/>
      <c r="J44" s="95">
        <v>2137.9994999999999</v>
      </c>
      <c r="K44" s="95"/>
      <c r="L44" s="95"/>
      <c r="M44" s="95"/>
      <c r="N44" s="95"/>
      <c r="O44" s="95"/>
      <c r="P44" s="95"/>
      <c r="Q44" s="95"/>
      <c r="R44" s="95">
        <v>2137.9994999999999</v>
      </c>
    </row>
    <row r="45" spans="1:18" x14ac:dyDescent="0.25">
      <c r="A45" s="89" t="s">
        <v>1454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>
        <v>0</v>
      </c>
      <c r="P45" s="95"/>
      <c r="Q45" s="95"/>
      <c r="R45" s="95">
        <v>0</v>
      </c>
    </row>
    <row r="46" spans="1:18" x14ac:dyDescent="0.25">
      <c r="A46" s="89" t="s">
        <v>212</v>
      </c>
      <c r="B46" s="95"/>
      <c r="C46" s="95"/>
      <c r="D46" s="95"/>
      <c r="E46" s="95">
        <v>6049.3230000000003</v>
      </c>
      <c r="F46" s="95"/>
      <c r="G46" s="95">
        <v>13385.736000000001</v>
      </c>
      <c r="H46" s="95">
        <v>0</v>
      </c>
      <c r="I46" s="95"/>
      <c r="J46" s="95"/>
      <c r="K46" s="95"/>
      <c r="L46" s="95"/>
      <c r="M46" s="95"/>
      <c r="N46" s="95"/>
      <c r="O46" s="95"/>
      <c r="P46" s="95"/>
      <c r="Q46" s="95"/>
      <c r="R46" s="95">
        <v>19435.059000000001</v>
      </c>
    </row>
    <row r="47" spans="1:18" x14ac:dyDescent="0.25">
      <c r="A47" s="89" t="s">
        <v>1485</v>
      </c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>
        <v>35419.107937499997</v>
      </c>
      <c r="Q47" s="95"/>
      <c r="R47" s="95">
        <v>35419.107937499997</v>
      </c>
    </row>
    <row r="48" spans="1:18" x14ac:dyDescent="0.25">
      <c r="A48" s="89" t="s">
        <v>1431</v>
      </c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>
        <v>10457.606250000001</v>
      </c>
      <c r="O48" s="95"/>
      <c r="P48" s="95"/>
      <c r="Q48" s="95"/>
      <c r="R48" s="95">
        <v>10457.606250000001</v>
      </c>
    </row>
    <row r="49" spans="1:18" x14ac:dyDescent="0.25">
      <c r="A49" s="89" t="s">
        <v>242</v>
      </c>
      <c r="B49" s="95"/>
      <c r="C49" s="95"/>
      <c r="D49" s="95">
        <v>29573.037899999999</v>
      </c>
      <c r="E49" s="95"/>
      <c r="F49" s="95"/>
      <c r="G49" s="95"/>
      <c r="H49" s="95"/>
      <c r="I49" s="95">
        <v>0</v>
      </c>
      <c r="J49" s="95"/>
      <c r="K49" s="95"/>
      <c r="L49" s="95"/>
      <c r="M49" s="95"/>
      <c r="N49" s="95"/>
      <c r="O49" s="95"/>
      <c r="P49" s="95"/>
      <c r="Q49" s="95"/>
      <c r="R49" s="95">
        <v>29573.037899999999</v>
      </c>
    </row>
    <row r="50" spans="1:18" x14ac:dyDescent="0.25">
      <c r="A50" s="89" t="s">
        <v>1520</v>
      </c>
      <c r="B50" s="95">
        <v>98436.643199999991</v>
      </c>
      <c r="C50" s="95">
        <v>41186.880000000005</v>
      </c>
      <c r="D50" s="95">
        <v>29573.037899999999</v>
      </c>
      <c r="E50" s="95">
        <v>6049.3230000000003</v>
      </c>
      <c r="F50" s="95">
        <v>44404.604999999996</v>
      </c>
      <c r="G50" s="95">
        <v>52641.981</v>
      </c>
      <c r="H50" s="95">
        <v>0</v>
      </c>
      <c r="I50" s="95">
        <v>0</v>
      </c>
      <c r="J50" s="95">
        <v>2137.9994999999999</v>
      </c>
      <c r="K50" s="95">
        <v>7696.0831500000004</v>
      </c>
      <c r="L50" s="95">
        <v>3244.8110940000006</v>
      </c>
      <c r="M50" s="95">
        <v>10209.283686000001</v>
      </c>
      <c r="N50" s="95">
        <v>10457.606250000001</v>
      </c>
      <c r="O50" s="95">
        <v>0</v>
      </c>
      <c r="P50" s="95">
        <v>37272.517537499996</v>
      </c>
      <c r="Q50" s="95">
        <v>0</v>
      </c>
      <c r="R50" s="95">
        <v>343310.77131749998</v>
      </c>
    </row>
    <row r="52" spans="1:18" x14ac:dyDescent="0.25">
      <c r="A52" s="88" t="s">
        <v>2</v>
      </c>
      <c r="B52" t="s">
        <v>1572</v>
      </c>
    </row>
    <row r="53" spans="1:18" x14ac:dyDescent="0.25">
      <c r="A53" s="88" t="s">
        <v>6</v>
      </c>
      <c r="B53" t="s">
        <v>347</v>
      </c>
    </row>
    <row r="55" spans="1:18" x14ac:dyDescent="0.25">
      <c r="B55" s="88" t="s">
        <v>1527</v>
      </c>
    </row>
    <row r="56" spans="1:18" x14ac:dyDescent="0.25">
      <c r="B56" t="s">
        <v>1540</v>
      </c>
      <c r="C56" t="s">
        <v>1536</v>
      </c>
      <c r="D56" t="s">
        <v>1541</v>
      </c>
      <c r="E56" t="s">
        <v>1542</v>
      </c>
      <c r="F56" t="s">
        <v>1535</v>
      </c>
      <c r="G56" t="s">
        <v>1543</v>
      </c>
      <c r="H56" t="s">
        <v>1544</v>
      </c>
      <c r="I56" t="s">
        <v>1545</v>
      </c>
      <c r="J56" t="s">
        <v>1538</v>
      </c>
      <c r="K56" t="s">
        <v>1549</v>
      </c>
      <c r="L56" t="s">
        <v>1553</v>
      </c>
      <c r="M56" t="s">
        <v>1520</v>
      </c>
    </row>
    <row r="57" spans="1:18" x14ac:dyDescent="0.25">
      <c r="A57" t="s">
        <v>1521</v>
      </c>
      <c r="B57" s="95">
        <v>10942</v>
      </c>
      <c r="C57" s="95">
        <v>24054</v>
      </c>
      <c r="D57" s="95">
        <v>194456</v>
      </c>
      <c r="E57" s="95">
        <v>22864</v>
      </c>
      <c r="F57" s="95">
        <v>6600</v>
      </c>
      <c r="G57" s="95">
        <v>24500</v>
      </c>
      <c r="H57" s="95">
        <v>0</v>
      </c>
      <c r="I57" s="95">
        <v>135302</v>
      </c>
      <c r="J57" s="95">
        <v>91145</v>
      </c>
      <c r="K57" s="95">
        <v>34966</v>
      </c>
      <c r="L57" s="95">
        <v>0</v>
      </c>
      <c r="M57" s="95">
        <v>544829</v>
      </c>
    </row>
    <row r="61" spans="1:18" x14ac:dyDescent="0.25">
      <c r="A61" s="88" t="s">
        <v>2</v>
      </c>
      <c r="B61" t="s">
        <v>157</v>
      </c>
    </row>
    <row r="62" spans="1:18" x14ac:dyDescent="0.25">
      <c r="A62" s="88" t="s">
        <v>6</v>
      </c>
      <c r="B62" t="s">
        <v>151</v>
      </c>
    </row>
    <row r="64" spans="1:18" x14ac:dyDescent="0.25">
      <c r="B64" s="88" t="s">
        <v>1527</v>
      </c>
    </row>
    <row r="65" spans="1:14" x14ac:dyDescent="0.25">
      <c r="B65" t="s">
        <v>1534</v>
      </c>
      <c r="C65" t="s">
        <v>1546</v>
      </c>
      <c r="D65" t="s">
        <v>1540</v>
      </c>
      <c r="E65" t="s">
        <v>1536</v>
      </c>
      <c r="F65" t="s">
        <v>1541</v>
      </c>
      <c r="G65" t="s">
        <v>1542</v>
      </c>
      <c r="H65" t="s">
        <v>1535</v>
      </c>
      <c r="I65" t="s">
        <v>1543</v>
      </c>
      <c r="J65" t="s">
        <v>1544</v>
      </c>
      <c r="K65" t="s">
        <v>1545</v>
      </c>
      <c r="L65" t="s">
        <v>1538</v>
      </c>
      <c r="M65" t="s">
        <v>1537</v>
      </c>
      <c r="N65" t="s">
        <v>1520</v>
      </c>
    </row>
    <row r="66" spans="1:14" x14ac:dyDescent="0.25">
      <c r="A66" t="s">
        <v>1521</v>
      </c>
      <c r="B66" s="95">
        <v>403933.78800000006</v>
      </c>
      <c r="C66" s="95">
        <v>0</v>
      </c>
      <c r="D66" s="95">
        <v>6897.1680000000006</v>
      </c>
      <c r="E66" s="95">
        <v>35719.812000000005</v>
      </c>
      <c r="F66" s="95">
        <v>670748.56650000031</v>
      </c>
      <c r="G66" s="95">
        <v>12217.140000000001</v>
      </c>
      <c r="H66" s="95">
        <v>4698.9000000000005</v>
      </c>
      <c r="I66" s="95">
        <v>40602.582000000009</v>
      </c>
      <c r="J66" s="95">
        <v>57265.29</v>
      </c>
      <c r="K66" s="95">
        <v>7048.35</v>
      </c>
      <c r="L66" s="95">
        <v>23698.800000000003</v>
      </c>
      <c r="M66" s="95">
        <v>0</v>
      </c>
      <c r="N66" s="95">
        <v>1262830.3965000003</v>
      </c>
    </row>
    <row r="71" spans="1:14" x14ac:dyDescent="0.25">
      <c r="A71" s="88" t="s">
        <v>2</v>
      </c>
      <c r="B71" t="s">
        <v>1572</v>
      </c>
    </row>
    <row r="72" spans="1:14" x14ac:dyDescent="0.25">
      <c r="A72" s="88" t="s">
        <v>6</v>
      </c>
      <c r="B72" t="s">
        <v>257</v>
      </c>
    </row>
    <row r="74" spans="1:14" x14ac:dyDescent="0.25">
      <c r="A74" s="88" t="s">
        <v>1521</v>
      </c>
      <c r="B74" s="88" t="s">
        <v>1527</v>
      </c>
    </row>
    <row r="75" spans="1:14" x14ac:dyDescent="0.25">
      <c r="A75" s="88" t="s">
        <v>1519</v>
      </c>
      <c r="B75" t="s">
        <v>1529</v>
      </c>
      <c r="C75" t="s">
        <v>1534</v>
      </c>
      <c r="D75" t="s">
        <v>1546</v>
      </c>
      <c r="E75" t="s">
        <v>1544</v>
      </c>
      <c r="F75" t="s">
        <v>1545</v>
      </c>
      <c r="G75" t="s">
        <v>1538</v>
      </c>
      <c r="H75" t="s">
        <v>1549</v>
      </c>
      <c r="I75" t="s">
        <v>1537</v>
      </c>
      <c r="J75" t="s">
        <v>1467</v>
      </c>
      <c r="K75" t="s">
        <v>1552</v>
      </c>
      <c r="L75" t="s">
        <v>1553</v>
      </c>
      <c r="M75" t="s">
        <v>1520</v>
      </c>
    </row>
    <row r="76" spans="1:14" x14ac:dyDescent="0.25">
      <c r="A76" s="89" t="s">
        <v>260</v>
      </c>
      <c r="B76" s="95">
        <v>28200</v>
      </c>
      <c r="C76" s="95">
        <v>12600</v>
      </c>
      <c r="D76" s="95"/>
      <c r="E76" s="95">
        <v>1800</v>
      </c>
      <c r="F76" s="95">
        <v>1800</v>
      </c>
      <c r="G76" s="95">
        <v>1800</v>
      </c>
      <c r="H76" s="95">
        <v>1800</v>
      </c>
      <c r="I76" s="95">
        <v>0</v>
      </c>
      <c r="J76" s="95"/>
      <c r="K76" s="95">
        <v>3600</v>
      </c>
      <c r="L76" s="95">
        <v>0</v>
      </c>
      <c r="M76" s="95">
        <v>51600</v>
      </c>
    </row>
    <row r="77" spans="1:14" x14ac:dyDescent="0.25">
      <c r="A77" s="89" t="s">
        <v>966</v>
      </c>
      <c r="B77" s="95">
        <v>9600</v>
      </c>
      <c r="C77" s="95"/>
      <c r="D77" s="95">
        <v>0</v>
      </c>
      <c r="E77" s="95">
        <v>31600</v>
      </c>
      <c r="F77" s="95"/>
      <c r="G77" s="95"/>
      <c r="H77" s="95">
        <v>0</v>
      </c>
      <c r="I77" s="95"/>
      <c r="J77" s="95">
        <v>0</v>
      </c>
      <c r="K77" s="95"/>
      <c r="L77" s="95"/>
      <c r="M77" s="95">
        <v>41200</v>
      </c>
    </row>
    <row r="78" spans="1:14" x14ac:dyDescent="0.25">
      <c r="A78" s="89" t="s">
        <v>1520</v>
      </c>
      <c r="B78" s="95">
        <v>37800</v>
      </c>
      <c r="C78" s="95">
        <v>12600</v>
      </c>
      <c r="D78" s="95">
        <v>0</v>
      </c>
      <c r="E78" s="95">
        <v>33400</v>
      </c>
      <c r="F78" s="95">
        <v>1800</v>
      </c>
      <c r="G78" s="95">
        <v>1800</v>
      </c>
      <c r="H78" s="95">
        <v>1800</v>
      </c>
      <c r="I78" s="95">
        <v>0</v>
      </c>
      <c r="J78" s="95">
        <v>0</v>
      </c>
      <c r="K78" s="95">
        <v>3600</v>
      </c>
      <c r="L78" s="95">
        <v>0</v>
      </c>
      <c r="M78" s="95">
        <v>92800</v>
      </c>
    </row>
    <row r="81" spans="1:14" x14ac:dyDescent="0.25">
      <c r="A81" s="88" t="s">
        <v>2</v>
      </c>
      <c r="B81" t="s">
        <v>1572</v>
      </c>
    </row>
    <row r="82" spans="1:14" x14ac:dyDescent="0.25">
      <c r="A82" s="88" t="s">
        <v>6</v>
      </c>
      <c r="B82" t="s">
        <v>267</v>
      </c>
    </row>
    <row r="84" spans="1:14" x14ac:dyDescent="0.25">
      <c r="B84" s="88" t="s">
        <v>1527</v>
      </c>
    </row>
    <row r="85" spans="1:14" x14ac:dyDescent="0.25">
      <c r="B85" t="s">
        <v>1529</v>
      </c>
      <c r="C85" t="s">
        <v>1534</v>
      </c>
      <c r="D85" t="s">
        <v>1546</v>
      </c>
      <c r="E85" t="s">
        <v>1543</v>
      </c>
      <c r="F85" t="s">
        <v>1544</v>
      </c>
      <c r="G85" t="s">
        <v>1538</v>
      </c>
      <c r="H85" t="s">
        <v>1548</v>
      </c>
      <c r="I85" t="s">
        <v>1549</v>
      </c>
      <c r="J85" t="s">
        <v>1537</v>
      </c>
      <c r="K85" t="s">
        <v>1467</v>
      </c>
      <c r="L85" t="s">
        <v>1552</v>
      </c>
      <c r="M85" t="s">
        <v>1553</v>
      </c>
      <c r="N85" t="s">
        <v>1520</v>
      </c>
    </row>
    <row r="86" spans="1:14" x14ac:dyDescent="0.25">
      <c r="A86" t="s">
        <v>1521</v>
      </c>
      <c r="B86" s="95">
        <v>15500</v>
      </c>
      <c r="C86" s="95">
        <v>28942</v>
      </c>
      <c r="D86" s="95">
        <v>0</v>
      </c>
      <c r="E86" s="95">
        <v>5000</v>
      </c>
      <c r="F86" s="95">
        <v>22400</v>
      </c>
      <c r="G86" s="95">
        <v>12500</v>
      </c>
      <c r="H86" s="95">
        <v>31075</v>
      </c>
      <c r="I86" s="95">
        <v>2000</v>
      </c>
      <c r="J86" s="95">
        <v>0</v>
      </c>
      <c r="K86" s="95">
        <v>0</v>
      </c>
      <c r="L86" s="95">
        <v>0</v>
      </c>
      <c r="M86" s="95">
        <v>500</v>
      </c>
      <c r="N86" s="95">
        <v>117917</v>
      </c>
    </row>
    <row r="91" spans="1:14" x14ac:dyDescent="0.25">
      <c r="A91" s="88" t="s">
        <v>6</v>
      </c>
      <c r="B91" t="s">
        <v>1525</v>
      </c>
    </row>
    <row r="93" spans="1:14" x14ac:dyDescent="0.25">
      <c r="A93" s="88" t="s">
        <v>1523</v>
      </c>
      <c r="B93" s="88" t="s">
        <v>1527</v>
      </c>
    </row>
    <row r="94" spans="1:14" x14ac:dyDescent="0.25">
      <c r="A94" s="88" t="s">
        <v>1519</v>
      </c>
      <c r="B94" t="s">
        <v>1529</v>
      </c>
      <c r="C94" t="s">
        <v>1539</v>
      </c>
      <c r="D94" t="s">
        <v>1548</v>
      </c>
      <c r="E94" t="s">
        <v>1549</v>
      </c>
      <c r="F94" t="s">
        <v>1422</v>
      </c>
      <c r="G94" t="s">
        <v>1537</v>
      </c>
      <c r="H94" t="s">
        <v>1551</v>
      </c>
      <c r="I94" t="s">
        <v>1467</v>
      </c>
      <c r="J94" t="s">
        <v>1552</v>
      </c>
      <c r="K94" t="s">
        <v>1554</v>
      </c>
      <c r="L94" t="s">
        <v>1520</v>
      </c>
    </row>
    <row r="95" spans="1:14" x14ac:dyDescent="0.25">
      <c r="A95" s="89" t="s">
        <v>1208</v>
      </c>
      <c r="B95" s="95"/>
      <c r="C95" s="95">
        <v>424951.93735000025</v>
      </c>
      <c r="D95" s="95">
        <v>37941.137250000007</v>
      </c>
      <c r="E95" s="95">
        <v>0</v>
      </c>
      <c r="F95" s="95">
        <v>43675.553574999998</v>
      </c>
      <c r="G95" s="95"/>
      <c r="H95" s="95"/>
      <c r="I95" s="95"/>
      <c r="J95" s="95"/>
      <c r="K95" s="95"/>
      <c r="L95" s="95">
        <v>506568.62817500031</v>
      </c>
    </row>
    <row r="96" spans="1:14" x14ac:dyDescent="0.25">
      <c r="A96" s="89" t="s">
        <v>1140</v>
      </c>
      <c r="B96" s="95">
        <v>16273.965960000001</v>
      </c>
      <c r="C96" s="95"/>
      <c r="D96" s="95"/>
      <c r="E96" s="95"/>
      <c r="F96" s="95"/>
      <c r="G96" s="95"/>
      <c r="H96" s="95"/>
      <c r="I96" s="95"/>
      <c r="J96" s="95">
        <v>26038.345536000008</v>
      </c>
      <c r="K96" s="95"/>
      <c r="L96" s="95">
        <v>42312.311496000009</v>
      </c>
    </row>
    <row r="97" spans="1:26" x14ac:dyDescent="0.25">
      <c r="A97" s="89" t="s">
        <v>1433</v>
      </c>
      <c r="B97" s="95"/>
      <c r="C97" s="95"/>
      <c r="D97" s="95"/>
      <c r="E97" s="95"/>
      <c r="F97" s="95"/>
      <c r="G97" s="95">
        <v>0</v>
      </c>
      <c r="H97" s="95">
        <v>31103.063408000002</v>
      </c>
      <c r="I97" s="95"/>
      <c r="J97" s="95"/>
      <c r="K97" s="95"/>
      <c r="L97" s="95">
        <v>31103.063408000002</v>
      </c>
    </row>
    <row r="98" spans="1:26" x14ac:dyDescent="0.25">
      <c r="A98" s="89" t="s">
        <v>1143</v>
      </c>
      <c r="B98" s="95">
        <v>19422.491485499995</v>
      </c>
      <c r="C98" s="95"/>
      <c r="D98" s="95"/>
      <c r="E98" s="95"/>
      <c r="F98" s="95"/>
      <c r="G98" s="95"/>
      <c r="H98" s="95"/>
      <c r="I98" s="95">
        <v>50803.742392199987</v>
      </c>
      <c r="J98" s="95"/>
      <c r="K98" s="95">
        <v>0</v>
      </c>
      <c r="L98" s="95">
        <v>70226.233877699982</v>
      </c>
      <c r="M98" s="95"/>
      <c r="N98" s="95"/>
      <c r="O98" s="95"/>
      <c r="P98" s="95"/>
      <c r="Q98" s="95"/>
      <c r="R98" s="95"/>
      <c r="S98" s="95"/>
    </row>
    <row r="99" spans="1:26" x14ac:dyDescent="0.25">
      <c r="A99" s="89" t="s">
        <v>1520</v>
      </c>
      <c r="B99" s="95">
        <v>35696.457445499997</v>
      </c>
      <c r="C99" s="95">
        <v>424951.93735000025</v>
      </c>
      <c r="D99" s="95">
        <v>37941.137250000007</v>
      </c>
      <c r="E99" s="95">
        <v>0</v>
      </c>
      <c r="F99" s="95">
        <v>43675.553574999998</v>
      </c>
      <c r="G99" s="95">
        <v>0</v>
      </c>
      <c r="H99" s="95">
        <v>31103.063408000002</v>
      </c>
      <c r="I99" s="95">
        <v>50803.742392199987</v>
      </c>
      <c r="J99" s="95">
        <v>26038.345536000008</v>
      </c>
      <c r="K99" s="95">
        <v>0</v>
      </c>
      <c r="L99" s="95">
        <v>650210.23695670033</v>
      </c>
      <c r="M99" s="95"/>
      <c r="N99" s="95"/>
      <c r="O99" s="95"/>
      <c r="P99" s="95"/>
      <c r="Q99" s="95"/>
      <c r="R99" s="95"/>
      <c r="S99" s="95"/>
    </row>
    <row r="100" spans="1:26" x14ac:dyDescent="0.25"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</row>
    <row r="101" spans="1:26" x14ac:dyDescent="0.25">
      <c r="A101" s="89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</row>
    <row r="102" spans="1:26" x14ac:dyDescent="0.25">
      <c r="A102" s="88" t="s">
        <v>6</v>
      </c>
      <c r="B102" t="s">
        <v>1525</v>
      </c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</row>
    <row r="103" spans="1:26" x14ac:dyDescent="0.25">
      <c r="A103" s="88" t="s">
        <v>2</v>
      </c>
      <c r="B103" t="s">
        <v>1572</v>
      </c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</row>
    <row r="104" spans="1:26" x14ac:dyDescent="0.25"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</row>
    <row r="105" spans="1:26" x14ac:dyDescent="0.25">
      <c r="B105" s="88" t="s">
        <v>1527</v>
      </c>
    </row>
    <row r="106" spans="1:26" x14ac:dyDescent="0.25">
      <c r="B106" t="s">
        <v>1529</v>
      </c>
      <c r="C106" t="s">
        <v>1530</v>
      </c>
      <c r="D106" t="s">
        <v>1531</v>
      </c>
      <c r="E106" t="s">
        <v>1532</v>
      </c>
      <c r="F106" t="s">
        <v>1533</v>
      </c>
      <c r="G106" t="s">
        <v>1534</v>
      </c>
      <c r="H106" t="s">
        <v>1546</v>
      </c>
      <c r="I106" t="s">
        <v>1540</v>
      </c>
      <c r="J106" t="s">
        <v>1536</v>
      </c>
      <c r="K106" t="s">
        <v>1541</v>
      </c>
      <c r="L106" t="s">
        <v>1542</v>
      </c>
      <c r="M106" t="s">
        <v>1535</v>
      </c>
      <c r="N106" t="s">
        <v>1543</v>
      </c>
      <c r="O106" t="s">
        <v>1544</v>
      </c>
      <c r="P106" t="s">
        <v>1545</v>
      </c>
      <c r="Q106" t="s">
        <v>1538</v>
      </c>
      <c r="R106" t="s">
        <v>1547</v>
      </c>
      <c r="S106" t="s">
        <v>1548</v>
      </c>
      <c r="T106" t="s">
        <v>1549</v>
      </c>
      <c r="U106" t="s">
        <v>1550</v>
      </c>
      <c r="V106" t="s">
        <v>1537</v>
      </c>
      <c r="W106" t="s">
        <v>1467</v>
      </c>
      <c r="X106" t="s">
        <v>1552</v>
      </c>
      <c r="Y106" t="s">
        <v>1553</v>
      </c>
      <c r="Z106" t="s">
        <v>1520</v>
      </c>
    </row>
    <row r="107" spans="1:26" x14ac:dyDescent="0.25">
      <c r="A107" t="s">
        <v>1522</v>
      </c>
      <c r="B107" s="95">
        <v>229481.62345600006</v>
      </c>
      <c r="C107" s="95">
        <v>84197.750400000019</v>
      </c>
      <c r="D107" s="95">
        <v>60455.738907000021</v>
      </c>
      <c r="E107" s="95">
        <v>12366.544590000003</v>
      </c>
      <c r="F107" s="95">
        <v>90775.699650000024</v>
      </c>
      <c r="G107" s="95">
        <v>129632.50973000002</v>
      </c>
      <c r="H107" s="95">
        <v>0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2650</v>
      </c>
      <c r="O107" s="95">
        <v>29574</v>
      </c>
      <c r="P107" s="95">
        <v>954</v>
      </c>
      <c r="Q107" s="95">
        <v>11949.681834999999</v>
      </c>
      <c r="R107" s="95">
        <v>15732.992839500002</v>
      </c>
      <c r="S107" s="95">
        <v>23103.070965020001</v>
      </c>
      <c r="T107" s="95">
        <v>22884.692792380007</v>
      </c>
      <c r="U107" s="95">
        <v>21378.335062499995</v>
      </c>
      <c r="V107" s="95">
        <v>0</v>
      </c>
      <c r="W107" s="95">
        <v>0</v>
      </c>
      <c r="X107" s="95">
        <v>78103.675137375016</v>
      </c>
      <c r="Y107" s="95">
        <v>265</v>
      </c>
      <c r="Z107" s="95">
        <v>813505.31536477513</v>
      </c>
    </row>
    <row r="108" spans="1:26" x14ac:dyDescent="0.25"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</row>
    <row r="109" spans="1:26" x14ac:dyDescent="0.25"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</row>
    <row r="110" spans="1:26" x14ac:dyDescent="0.25"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</row>
    <row r="111" spans="1:26" x14ac:dyDescent="0.25"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</row>
    <row r="112" spans="1:26" x14ac:dyDescent="0.25"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</row>
    <row r="113" spans="3:19" x14ac:dyDescent="0.25"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</row>
    <row r="114" spans="3:19" x14ac:dyDescent="0.25"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</row>
    <row r="115" spans="3:19" x14ac:dyDescent="0.25"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</row>
    <row r="116" spans="3:19" x14ac:dyDescent="0.25"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</row>
    <row r="117" spans="3:19" x14ac:dyDescent="0.25"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</row>
    <row r="118" spans="3:19" x14ac:dyDescent="0.25"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</row>
    <row r="119" spans="3:19" x14ac:dyDescent="0.25"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</row>
    <row r="120" spans="3:19" x14ac:dyDescent="0.25"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</row>
    <row r="121" spans="3:19" x14ac:dyDescent="0.25"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</row>
    <row r="122" spans="3:19" x14ac:dyDescent="0.25"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</row>
    <row r="123" spans="3:19" x14ac:dyDescent="0.25"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</row>
    <row r="124" spans="3:19" x14ac:dyDescent="0.25"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</row>
    <row r="125" spans="3:19" x14ac:dyDescent="0.25"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</row>
    <row r="126" spans="3:19" x14ac:dyDescent="0.25"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</row>
    <row r="127" spans="3:19" x14ac:dyDescent="0.25"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</row>
    <row r="128" spans="3:19" x14ac:dyDescent="0.25"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</row>
    <row r="129" spans="1:19" x14ac:dyDescent="0.25"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</row>
    <row r="130" spans="1:19" x14ac:dyDescent="0.25"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</row>
    <row r="131" spans="1:19" x14ac:dyDescent="0.25">
      <c r="A131" s="89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</row>
    <row r="132" spans="1:19" x14ac:dyDescent="0.25">
      <c r="A132" s="89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</row>
    <row r="133" spans="1:19" x14ac:dyDescent="0.25">
      <c r="A133" s="89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</row>
    <row r="134" spans="1:19" x14ac:dyDescent="0.25">
      <c r="A134" s="89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</row>
    <row r="135" spans="1:19" x14ac:dyDescent="0.25">
      <c r="A135" s="89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</row>
    <row r="136" spans="1:19" x14ac:dyDescent="0.25">
      <c r="A136" s="88" t="s">
        <v>6</v>
      </c>
      <c r="B136" t="s">
        <v>151</v>
      </c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</row>
    <row r="137" spans="1:19" x14ac:dyDescent="0.25">
      <c r="A137" s="88" t="s">
        <v>2</v>
      </c>
      <c r="B137" t="s">
        <v>147</v>
      </c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</row>
    <row r="139" spans="1:19" x14ac:dyDescent="0.25">
      <c r="A139" s="88" t="s">
        <v>1519</v>
      </c>
      <c r="B139" t="s">
        <v>1524</v>
      </c>
    </row>
    <row r="140" spans="1:19" x14ac:dyDescent="0.25">
      <c r="A140" s="89" t="s">
        <v>1513</v>
      </c>
      <c r="B140" s="52">
        <v>0</v>
      </c>
    </row>
    <row r="141" spans="1:19" x14ac:dyDescent="0.25">
      <c r="A141" s="89" t="s">
        <v>1479</v>
      </c>
      <c r="B141" s="52">
        <v>0.64</v>
      </c>
    </row>
    <row r="142" spans="1:19" x14ac:dyDescent="0.25">
      <c r="A142" s="89" t="s">
        <v>1161</v>
      </c>
      <c r="B142" s="52">
        <v>12</v>
      </c>
    </row>
    <row r="143" spans="1:19" x14ac:dyDescent="0.25">
      <c r="A143" s="89" t="s">
        <v>1174</v>
      </c>
      <c r="B143" s="52">
        <v>6</v>
      </c>
    </row>
    <row r="144" spans="1:19" x14ac:dyDescent="0.25">
      <c r="A144" s="89" t="s">
        <v>1150</v>
      </c>
      <c r="B144" s="52">
        <v>12</v>
      </c>
    </row>
    <row r="145" spans="1:2" x14ac:dyDescent="0.25">
      <c r="A145" s="89" t="s">
        <v>1158</v>
      </c>
      <c r="B145" s="52">
        <v>4.8000000000000007</v>
      </c>
    </row>
    <row r="146" spans="1:2" x14ac:dyDescent="0.25">
      <c r="A146" s="89" t="s">
        <v>1137</v>
      </c>
      <c r="B146" s="52">
        <v>0.96</v>
      </c>
    </row>
    <row r="147" spans="1:2" x14ac:dyDescent="0.25">
      <c r="A147" s="89" t="s">
        <v>1315</v>
      </c>
      <c r="B147" s="52">
        <v>4.5333333333333332</v>
      </c>
    </row>
    <row r="148" spans="1:2" x14ac:dyDescent="0.25">
      <c r="A148" s="89" t="s">
        <v>150</v>
      </c>
      <c r="B148" s="52">
        <v>12</v>
      </c>
    </row>
    <row r="149" spans="1:2" x14ac:dyDescent="0.25">
      <c r="A149" s="89" t="s">
        <v>1148</v>
      </c>
      <c r="B149" s="52">
        <v>4.8000000000000007</v>
      </c>
    </row>
    <row r="150" spans="1:2" x14ac:dyDescent="0.25">
      <c r="A150" s="89" t="s">
        <v>1202</v>
      </c>
      <c r="B150" s="52">
        <v>3.0533333333333337</v>
      </c>
    </row>
    <row r="151" spans="1:2" x14ac:dyDescent="0.25">
      <c r="A151" s="89" t="s">
        <v>1172</v>
      </c>
      <c r="B151" s="52">
        <v>6</v>
      </c>
    </row>
    <row r="152" spans="1:2" x14ac:dyDescent="0.25">
      <c r="A152" s="89" t="s">
        <v>1192</v>
      </c>
      <c r="B152" s="52">
        <v>0.86666666666666659</v>
      </c>
    </row>
    <row r="153" spans="1:2" x14ac:dyDescent="0.25">
      <c r="A153" s="89" t="s">
        <v>1454</v>
      </c>
      <c r="B153" s="52">
        <v>0</v>
      </c>
    </row>
    <row r="154" spans="1:2" x14ac:dyDescent="0.25">
      <c r="A154" s="89" t="s">
        <v>212</v>
      </c>
      <c r="B154" s="52">
        <v>7.2</v>
      </c>
    </row>
    <row r="155" spans="1:2" x14ac:dyDescent="0.25">
      <c r="A155" s="89" t="s">
        <v>1485</v>
      </c>
      <c r="B155" s="52">
        <v>10.199999999999999</v>
      </c>
    </row>
    <row r="156" spans="1:2" x14ac:dyDescent="0.25">
      <c r="A156" s="89" t="s">
        <v>1431</v>
      </c>
      <c r="B156" s="52">
        <v>3</v>
      </c>
    </row>
    <row r="157" spans="1:2" x14ac:dyDescent="0.25">
      <c r="A157" s="89" t="s">
        <v>242</v>
      </c>
      <c r="B157" s="52">
        <v>9.0399999999999991</v>
      </c>
    </row>
    <row r="158" spans="1:2" x14ac:dyDescent="0.25">
      <c r="A158" s="89" t="s">
        <v>1520</v>
      </c>
      <c r="B158" s="52">
        <v>97.093333333333334</v>
      </c>
    </row>
    <row r="161" spans="1:8" x14ac:dyDescent="0.25">
      <c r="A161" s="203" t="s">
        <v>1700</v>
      </c>
      <c r="B161" s="203" t="s">
        <v>1701</v>
      </c>
      <c r="C161" s="204" t="s">
        <v>1708</v>
      </c>
      <c r="D161" s="204" t="s">
        <v>1709</v>
      </c>
      <c r="E161" s="204" t="s">
        <v>1710</v>
      </c>
      <c r="F161" s="204" t="s">
        <v>1685</v>
      </c>
      <c r="G161" s="204" t="s">
        <v>1711</v>
      </c>
      <c r="H161" s="204" t="s">
        <v>1712</v>
      </c>
    </row>
    <row r="162" spans="1:8" x14ac:dyDescent="0.25">
      <c r="A162" s="202">
        <v>572007.85069934092</v>
      </c>
      <c r="B162" s="202">
        <v>108575.7925108113</v>
      </c>
      <c r="C162" s="202">
        <f>E162*C163</f>
        <v>521437.27258840355</v>
      </c>
      <c r="D162" s="202">
        <f>D163*E162</f>
        <v>98976.727411596497</v>
      </c>
      <c r="E162" s="202">
        <v>620414</v>
      </c>
      <c r="F162" s="202">
        <f>SUM(A162:D162)</f>
        <v>1300997.6432101522</v>
      </c>
      <c r="G162" s="202">
        <f>SUM(GETPIVOTDATA("Sum of EU Direct PY5",$A$161)+C162)</f>
        <v>1093445.1232877444</v>
      </c>
      <c r="H162" s="202">
        <f>SUM(GETPIVOTDATA("Sum of EU Ind PY5",$A$161)+D162)</f>
        <v>207552.51992240781</v>
      </c>
    </row>
    <row r="163" spans="1:8" x14ac:dyDescent="0.25">
      <c r="A163" s="198">
        <f>GETPIVOTDATA("Sum of EU Direct PY5",$A$161)/(SUM(A162:B162))</f>
        <v>0.84046664418985317</v>
      </c>
      <c r="B163" s="198">
        <f>GETPIVOTDATA("Sum of EU Ind PY5",$A$161)/(SUM(A162:B162))</f>
        <v>0.15953335581014694</v>
      </c>
      <c r="C163" s="198">
        <f>A163</f>
        <v>0.84046664418985317</v>
      </c>
      <c r="D163" s="198">
        <f>B163</f>
        <v>0.15953335581014694</v>
      </c>
      <c r="E163" s="198"/>
    </row>
  </sheetData>
  <pageMargins left="0.7" right="0.7" top="0.75" bottom="0.75" header="0.3" footer="0.3"/>
  <pageSetup orientation="portrait" r:id="rId1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DCDA9-6AED-4C09-9860-C35864952184}">
  <dimension ref="A1:AN88"/>
  <sheetViews>
    <sheetView topLeftCell="W63" workbookViewId="0">
      <selection sqref="A1:AN88"/>
    </sheetView>
  </sheetViews>
  <sheetFormatPr defaultRowHeight="15" x14ac:dyDescent="0.25"/>
  <cols>
    <col min="1" max="1" width="25.85546875" customWidth="1"/>
    <col min="2" max="2" width="13.28515625" customWidth="1"/>
    <col min="4" max="4" width="15.85546875" customWidth="1"/>
    <col min="5" max="5" width="14.28515625" customWidth="1"/>
    <col min="6" max="6" width="16.28515625" customWidth="1"/>
    <col min="7" max="7" width="14.28515625" customWidth="1"/>
    <col min="8" max="8" width="14.140625" customWidth="1"/>
    <col min="9" max="9" width="14.28515625" customWidth="1"/>
    <col min="10" max="10" width="16.42578125" customWidth="1"/>
    <col min="11" max="11" width="13.140625" customWidth="1"/>
    <col min="12" max="12" width="14.7109375" customWidth="1"/>
    <col min="13" max="13" width="16.28515625" customWidth="1"/>
    <col min="14" max="14" width="13.5703125" customWidth="1"/>
    <col min="15" max="15" width="13.7109375" customWidth="1"/>
    <col min="16" max="16" width="13" customWidth="1"/>
    <col min="17" max="17" width="15" customWidth="1"/>
    <col min="18" max="18" width="13.85546875" customWidth="1"/>
    <col min="19" max="19" width="13.7109375" customWidth="1"/>
    <col min="22" max="22" width="15.85546875" customWidth="1"/>
    <col min="23" max="23" width="11.5703125" bestFit="1" customWidth="1"/>
    <col min="25" max="25" width="12.5703125" bestFit="1" customWidth="1"/>
    <col min="26" max="26" width="11.5703125" bestFit="1" customWidth="1"/>
    <col min="28" max="28" width="11.5703125" bestFit="1" customWidth="1"/>
    <col min="29" max="29" width="14.42578125" customWidth="1"/>
    <col min="30" max="30" width="11.5703125" bestFit="1" customWidth="1"/>
    <col min="32" max="32" width="11.5703125" bestFit="1" customWidth="1"/>
    <col min="34" max="35" width="11.5703125" bestFit="1" customWidth="1"/>
    <col min="36" max="36" width="12.5703125" bestFit="1" customWidth="1"/>
    <col min="37" max="37" width="14.85546875" customWidth="1"/>
  </cols>
  <sheetData>
    <row r="1" spans="1:40" ht="15.75" thickBot="1" x14ac:dyDescent="0.3">
      <c r="B1" t="s">
        <v>1573</v>
      </c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</row>
    <row r="2" spans="1:40" x14ac:dyDescent="0.25">
      <c r="D2" s="96"/>
      <c r="E2" s="213" t="s">
        <v>1574</v>
      </c>
      <c r="F2" s="213"/>
      <c r="G2" s="213"/>
      <c r="H2" s="213"/>
      <c r="I2" s="213"/>
      <c r="J2" s="214" t="s">
        <v>1575</v>
      </c>
      <c r="K2" s="214"/>
      <c r="L2" s="214"/>
      <c r="M2" s="214"/>
      <c r="N2" s="214"/>
      <c r="O2" s="214"/>
      <c r="P2" s="214"/>
      <c r="Q2" s="214"/>
      <c r="R2" s="214"/>
      <c r="S2" s="214"/>
      <c r="T2" s="215" t="s">
        <v>1576</v>
      </c>
      <c r="U2" s="216"/>
      <c r="V2" s="216"/>
      <c r="W2" s="216"/>
      <c r="X2" s="217"/>
      <c r="Y2" s="216" t="s">
        <v>1577</v>
      </c>
      <c r="Z2" s="216"/>
      <c r="AA2" s="216"/>
      <c r="AB2" s="216"/>
      <c r="AC2" s="216"/>
      <c r="AD2" s="216"/>
      <c r="AE2" s="218" t="s">
        <v>1578</v>
      </c>
      <c r="AF2" s="219"/>
      <c r="AG2" s="219"/>
      <c r="AH2" s="220"/>
      <c r="AI2" s="218" t="s">
        <v>1579</v>
      </c>
      <c r="AJ2" s="219"/>
      <c r="AK2" s="219"/>
      <c r="AL2" s="219"/>
      <c r="AM2" s="219"/>
      <c r="AN2" s="220"/>
    </row>
    <row r="3" spans="1:40" ht="90.75" thickBot="1" x14ac:dyDescent="0.3">
      <c r="D3" s="96"/>
      <c r="E3" s="97" t="s">
        <v>1580</v>
      </c>
      <c r="F3" s="98" t="s">
        <v>1581</v>
      </c>
      <c r="G3" s="98" t="s">
        <v>1582</v>
      </c>
      <c r="H3" s="98" t="s">
        <v>1583</v>
      </c>
      <c r="I3" s="99" t="s">
        <v>1584</v>
      </c>
      <c r="J3" s="100" t="s">
        <v>1585</v>
      </c>
      <c r="K3" s="101" t="s">
        <v>1586</v>
      </c>
      <c r="L3" s="101" t="s">
        <v>1587</v>
      </c>
      <c r="M3" s="101" t="s">
        <v>1588</v>
      </c>
      <c r="N3" s="101" t="s">
        <v>1589</v>
      </c>
      <c r="O3" s="101" t="s">
        <v>1590</v>
      </c>
      <c r="P3" s="101" t="s">
        <v>1591</v>
      </c>
      <c r="Q3" s="101" t="s">
        <v>1592</v>
      </c>
      <c r="R3" s="101" t="s">
        <v>1593</v>
      </c>
      <c r="S3" s="102" t="s">
        <v>1594</v>
      </c>
      <c r="T3" s="103" t="s">
        <v>1595</v>
      </c>
      <c r="U3" s="104" t="s">
        <v>1596</v>
      </c>
      <c r="V3" s="104" t="s">
        <v>1597</v>
      </c>
      <c r="W3" s="104" t="s">
        <v>1598</v>
      </c>
      <c r="X3" s="105" t="s">
        <v>1599</v>
      </c>
      <c r="Y3" s="101" t="s">
        <v>1600</v>
      </c>
      <c r="Z3" s="101" t="s">
        <v>1601</v>
      </c>
      <c r="AA3" s="101" t="s">
        <v>1602</v>
      </c>
      <c r="AB3" s="101" t="s">
        <v>1603</v>
      </c>
      <c r="AC3" s="101" t="s">
        <v>1604</v>
      </c>
      <c r="AD3" s="101" t="s">
        <v>1605</v>
      </c>
      <c r="AE3" s="100" t="s">
        <v>1606</v>
      </c>
      <c r="AF3" s="101" t="s">
        <v>1607</v>
      </c>
      <c r="AG3" s="101" t="s">
        <v>1608</v>
      </c>
      <c r="AH3" s="102" t="s">
        <v>1609</v>
      </c>
      <c r="AI3" s="100" t="s">
        <v>1610</v>
      </c>
      <c r="AJ3" s="101" t="s">
        <v>1611</v>
      </c>
      <c r="AK3" s="101" t="s">
        <v>1612</v>
      </c>
      <c r="AL3" s="101" t="s">
        <v>1613</v>
      </c>
      <c r="AM3" s="101" t="s">
        <v>1614</v>
      </c>
      <c r="AN3" s="102" t="s">
        <v>1615</v>
      </c>
    </row>
    <row r="4" spans="1:40" x14ac:dyDescent="0.25">
      <c r="A4" s="93" t="s">
        <v>1616</v>
      </c>
      <c r="B4" s="93"/>
      <c r="C4" s="93"/>
      <c r="D4" s="106" t="s">
        <v>1617</v>
      </c>
      <c r="E4" s="107"/>
      <c r="F4" s="96"/>
      <c r="G4" s="96"/>
      <c r="H4" s="96"/>
      <c r="I4" s="108"/>
      <c r="J4" s="107"/>
      <c r="K4" s="96"/>
      <c r="L4" s="96"/>
      <c r="M4" s="96"/>
      <c r="N4" s="96"/>
      <c r="O4" s="96"/>
      <c r="P4" s="96"/>
      <c r="Q4" s="96"/>
      <c r="R4" s="96"/>
      <c r="S4" s="108"/>
      <c r="T4" s="107"/>
      <c r="U4" s="96"/>
      <c r="V4" s="96"/>
      <c r="W4" s="96"/>
      <c r="X4" s="108"/>
      <c r="Y4" s="96"/>
      <c r="Z4" s="96"/>
      <c r="AA4" s="96"/>
      <c r="AB4" s="96"/>
      <c r="AC4" s="96"/>
      <c r="AD4" s="96"/>
      <c r="AE4" s="107"/>
      <c r="AF4" s="96"/>
      <c r="AG4" s="96"/>
      <c r="AH4" s="108"/>
      <c r="AI4" s="107"/>
      <c r="AJ4" s="96"/>
      <c r="AK4" s="96"/>
      <c r="AL4" s="96"/>
      <c r="AM4" s="96"/>
      <c r="AN4" s="108"/>
    </row>
    <row r="5" spans="1:40" x14ac:dyDescent="0.25">
      <c r="A5" s="109" t="s">
        <v>1618</v>
      </c>
      <c r="B5" s="110" t="s">
        <v>1562</v>
      </c>
      <c r="C5" s="109"/>
      <c r="D5" s="111"/>
      <c r="E5" s="112"/>
      <c r="F5" s="113"/>
      <c r="G5" s="113"/>
      <c r="H5" s="113"/>
      <c r="I5" s="114"/>
      <c r="J5" s="112"/>
      <c r="K5" s="113"/>
      <c r="L5" s="113"/>
      <c r="M5" s="113"/>
      <c r="N5" s="113"/>
      <c r="O5" s="113"/>
      <c r="P5" s="113"/>
      <c r="Q5" s="113"/>
      <c r="R5" s="113"/>
      <c r="S5" s="114"/>
      <c r="T5" s="112"/>
      <c r="U5" s="113"/>
      <c r="V5" s="113"/>
      <c r="W5" s="113"/>
      <c r="X5" s="114"/>
      <c r="Y5" s="113"/>
      <c r="Z5" s="113"/>
      <c r="AA5" s="113"/>
      <c r="AB5" s="113"/>
      <c r="AC5" s="113"/>
      <c r="AD5" s="113"/>
      <c r="AE5" s="112"/>
      <c r="AF5" s="113"/>
      <c r="AG5" s="113"/>
      <c r="AH5" s="114"/>
      <c r="AI5" s="112"/>
      <c r="AJ5" s="113"/>
      <c r="AK5" s="113"/>
      <c r="AL5" s="113"/>
      <c r="AM5" s="113"/>
      <c r="AN5" s="114"/>
    </row>
    <row r="6" spans="1:40" x14ac:dyDescent="0.25">
      <c r="A6" s="90" t="s">
        <v>1556</v>
      </c>
      <c r="B6" s="90" t="s">
        <v>1557</v>
      </c>
      <c r="C6" s="90" t="s">
        <v>1558</v>
      </c>
      <c r="D6" s="115"/>
      <c r="E6" s="175"/>
      <c r="F6" s="176"/>
      <c r="G6" s="176"/>
      <c r="H6" s="176"/>
      <c r="I6" s="180"/>
      <c r="J6" s="175"/>
      <c r="K6" s="176"/>
      <c r="L6" s="176"/>
      <c r="M6" s="176"/>
      <c r="N6" s="176"/>
      <c r="O6" s="176"/>
      <c r="P6" s="176"/>
      <c r="Q6" s="176"/>
      <c r="R6" s="176"/>
      <c r="S6" s="180"/>
      <c r="T6" s="175"/>
      <c r="U6" s="176"/>
      <c r="V6" s="176"/>
      <c r="W6" s="176"/>
      <c r="X6" s="180"/>
      <c r="Y6" s="176"/>
      <c r="Z6" s="176"/>
      <c r="AA6" s="176"/>
      <c r="AB6" s="176"/>
      <c r="AC6" s="176"/>
      <c r="AD6" s="176"/>
      <c r="AE6" s="183"/>
      <c r="AF6" s="180"/>
      <c r="AG6" s="180"/>
      <c r="AH6" s="180"/>
      <c r="AI6" s="183"/>
      <c r="AJ6" s="180"/>
      <c r="AK6" s="180"/>
      <c r="AL6" s="180"/>
      <c r="AM6" s="180"/>
      <c r="AN6" s="180"/>
    </row>
    <row r="7" spans="1:40" x14ac:dyDescent="0.25">
      <c r="A7" s="172" t="s">
        <v>1559</v>
      </c>
      <c r="B7" s="172" t="s">
        <v>1137</v>
      </c>
      <c r="C7" s="173">
        <f>GETPIVOTDATA("PY5 CMo",'PY5 Pivots'!$A$139,"Resource Name","Hanson")</f>
        <v>0.96</v>
      </c>
      <c r="D7" s="115">
        <f t="shared" ref="D7" si="0">SUM(E7:AN7)</f>
        <v>18534.096000000001</v>
      </c>
      <c r="E7" s="175">
        <f>GETPIVOTDATA("Salary Cost PY5",'PY5 Pivots'!$A$4,"Resource Name","Hanson","L3","1.1.1")</f>
        <v>18534.096000000001</v>
      </c>
      <c r="F7" s="177">
        <v>0</v>
      </c>
      <c r="G7" s="177">
        <v>0</v>
      </c>
      <c r="H7" s="177">
        <v>0</v>
      </c>
      <c r="I7" s="178">
        <v>0</v>
      </c>
      <c r="J7" s="179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8">
        <v>0</v>
      </c>
      <c r="T7" s="179">
        <v>0</v>
      </c>
      <c r="U7" s="179">
        <v>0</v>
      </c>
      <c r="V7" s="179">
        <v>0</v>
      </c>
      <c r="W7" s="179">
        <v>0</v>
      </c>
      <c r="X7" s="181">
        <v>0</v>
      </c>
      <c r="Y7" s="177">
        <v>0</v>
      </c>
      <c r="Z7" s="179">
        <v>0</v>
      </c>
      <c r="AA7" s="179">
        <v>0</v>
      </c>
      <c r="AB7" s="179">
        <v>0</v>
      </c>
      <c r="AC7" s="179">
        <v>0</v>
      </c>
      <c r="AD7" s="179">
        <v>0</v>
      </c>
      <c r="AE7" s="179">
        <v>0</v>
      </c>
      <c r="AF7" s="179">
        <v>0</v>
      </c>
      <c r="AG7" s="179">
        <v>0</v>
      </c>
      <c r="AH7" s="181">
        <v>0</v>
      </c>
      <c r="AI7" s="179">
        <v>0</v>
      </c>
      <c r="AJ7" s="179">
        <v>0</v>
      </c>
      <c r="AK7" s="179">
        <v>0</v>
      </c>
      <c r="AL7" s="179">
        <v>0</v>
      </c>
      <c r="AM7" s="179">
        <v>0</v>
      </c>
      <c r="AN7" s="181">
        <v>0</v>
      </c>
    </row>
    <row r="8" spans="1:40" x14ac:dyDescent="0.25">
      <c r="A8" s="172" t="s">
        <v>1560</v>
      </c>
      <c r="B8" s="172" t="s">
        <v>1150</v>
      </c>
      <c r="C8" s="173">
        <f>GETPIVOTDATA("PY5 CMo",'PY5 Pivots'!$A$139,"Resource Name","Feyzi")</f>
        <v>12</v>
      </c>
      <c r="D8" s="115">
        <f t="shared" ref="D8" si="1">SUM(E8:AN8)</f>
        <v>180192.6</v>
      </c>
      <c r="E8" s="175">
        <f>GETPIVOTDATA("Salary Cost PY5",'PY5 Pivots'!$A$4,"Resource Name","Feyzi","L3","1.1.1")</f>
        <v>180192.6</v>
      </c>
      <c r="F8" s="177">
        <v>0</v>
      </c>
      <c r="G8" s="177">
        <v>0</v>
      </c>
      <c r="H8" s="177">
        <v>0</v>
      </c>
      <c r="I8" s="178">
        <v>0</v>
      </c>
      <c r="J8" s="179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8">
        <v>0</v>
      </c>
      <c r="T8" s="179">
        <v>0</v>
      </c>
      <c r="U8" s="179">
        <v>0</v>
      </c>
      <c r="V8" s="179">
        <v>0</v>
      </c>
      <c r="W8" s="179">
        <v>0</v>
      </c>
      <c r="X8" s="181">
        <v>0</v>
      </c>
      <c r="Y8" s="177">
        <v>0</v>
      </c>
      <c r="Z8" s="179">
        <v>0</v>
      </c>
      <c r="AA8" s="179">
        <v>0</v>
      </c>
      <c r="AB8" s="179">
        <v>0</v>
      </c>
      <c r="AC8" s="179">
        <v>0</v>
      </c>
      <c r="AD8" s="179">
        <v>0</v>
      </c>
      <c r="AE8" s="179">
        <v>0</v>
      </c>
      <c r="AF8" s="179">
        <v>0</v>
      </c>
      <c r="AG8" s="179">
        <v>0</v>
      </c>
      <c r="AH8" s="181">
        <v>0</v>
      </c>
      <c r="AI8" s="179">
        <v>0</v>
      </c>
      <c r="AJ8" s="179">
        <v>0</v>
      </c>
      <c r="AK8" s="179">
        <v>0</v>
      </c>
      <c r="AL8" s="179">
        <v>0</v>
      </c>
      <c r="AM8" s="179">
        <v>0</v>
      </c>
      <c r="AN8" s="181">
        <v>0</v>
      </c>
    </row>
    <row r="9" spans="1:40" x14ac:dyDescent="0.25">
      <c r="A9" s="172" t="s">
        <v>1561</v>
      </c>
      <c r="B9" s="172" t="s">
        <v>1148</v>
      </c>
      <c r="C9" s="173">
        <f>GETPIVOTDATA("PY5 CMo",'PY5 Pivots'!$A$139,"Resource Name","ODell")</f>
        <v>4.8000000000000007</v>
      </c>
      <c r="D9" s="115">
        <f t="shared" ref="D9" si="2">SUM(E9:AN9)</f>
        <v>82520.856</v>
      </c>
      <c r="E9" s="176">
        <f>GETPIVOTDATA("Salary Cost PY5",'PY5 Pivots'!$A$4,"Resource Name","ODell","L3","1.1.1")</f>
        <v>82520.856</v>
      </c>
      <c r="F9" s="177"/>
      <c r="G9" s="177"/>
      <c r="H9" s="177"/>
      <c r="I9" s="178"/>
      <c r="J9" s="179"/>
      <c r="K9" s="177"/>
      <c r="L9" s="177"/>
      <c r="M9" s="177"/>
      <c r="N9" s="177"/>
      <c r="O9" s="177"/>
      <c r="P9" s="177"/>
      <c r="Q9" s="177"/>
      <c r="R9" s="177"/>
      <c r="S9" s="178"/>
      <c r="T9" s="179"/>
      <c r="U9" s="179"/>
      <c r="V9" s="179"/>
      <c r="W9" s="179"/>
      <c r="X9" s="181"/>
      <c r="Y9" s="177"/>
      <c r="Z9" s="179"/>
      <c r="AA9" s="179"/>
      <c r="AB9" s="179"/>
      <c r="AC9" s="179"/>
      <c r="AD9" s="179"/>
      <c r="AE9" s="179"/>
      <c r="AF9" s="179"/>
      <c r="AG9" s="179"/>
      <c r="AH9" s="181"/>
      <c r="AI9" s="179"/>
      <c r="AJ9" s="179"/>
      <c r="AK9" s="179"/>
      <c r="AL9" s="179"/>
      <c r="AM9" s="179"/>
      <c r="AN9" s="181"/>
    </row>
    <row r="10" spans="1:40" x14ac:dyDescent="0.25">
      <c r="C10" s="92" t="s">
        <v>1562</v>
      </c>
      <c r="D10" s="120">
        <v>0</v>
      </c>
      <c r="E10" s="184">
        <v>0</v>
      </c>
      <c r="F10" s="177">
        <v>0</v>
      </c>
      <c r="G10" s="177">
        <v>0</v>
      </c>
      <c r="H10" s="177">
        <v>0</v>
      </c>
      <c r="I10" s="178">
        <v>0</v>
      </c>
      <c r="J10" s="179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8">
        <v>0</v>
      </c>
      <c r="T10" s="179">
        <v>0</v>
      </c>
      <c r="U10" s="179">
        <v>0</v>
      </c>
      <c r="V10" s="179">
        <v>0</v>
      </c>
      <c r="W10" s="179">
        <v>0</v>
      </c>
      <c r="X10" s="181">
        <v>0</v>
      </c>
      <c r="Y10" s="177">
        <v>0</v>
      </c>
      <c r="Z10" s="179">
        <v>0</v>
      </c>
      <c r="AA10" s="179">
        <v>0</v>
      </c>
      <c r="AB10" s="179">
        <v>0</v>
      </c>
      <c r="AC10" s="179">
        <v>0</v>
      </c>
      <c r="AD10" s="179">
        <v>0</v>
      </c>
      <c r="AE10" s="179">
        <v>0</v>
      </c>
      <c r="AF10" s="179">
        <v>0</v>
      </c>
      <c r="AG10" s="179">
        <v>0</v>
      </c>
      <c r="AH10" s="181">
        <v>0</v>
      </c>
      <c r="AI10" s="179">
        <v>0</v>
      </c>
      <c r="AJ10" s="179">
        <v>0</v>
      </c>
      <c r="AK10" s="179">
        <v>0</v>
      </c>
      <c r="AL10" s="179">
        <v>0</v>
      </c>
      <c r="AM10" s="179">
        <v>0</v>
      </c>
      <c r="AN10" s="181">
        <v>0</v>
      </c>
    </row>
    <row r="11" spans="1:40" x14ac:dyDescent="0.25">
      <c r="A11" s="93" t="s">
        <v>1563</v>
      </c>
      <c r="C11" s="92" t="s">
        <v>1562</v>
      </c>
      <c r="D11" s="120">
        <v>0</v>
      </c>
      <c r="E11" s="184">
        <v>0</v>
      </c>
      <c r="F11" s="177">
        <v>0</v>
      </c>
      <c r="G11" s="177">
        <v>0</v>
      </c>
      <c r="H11" s="177">
        <v>0</v>
      </c>
      <c r="I11" s="178">
        <v>0</v>
      </c>
      <c r="J11" s="179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8">
        <v>0</v>
      </c>
      <c r="T11" s="179">
        <v>0</v>
      </c>
      <c r="U11" s="179">
        <v>0</v>
      </c>
      <c r="V11" s="179">
        <v>0</v>
      </c>
      <c r="W11" s="179">
        <v>0</v>
      </c>
      <c r="X11" s="181">
        <v>0</v>
      </c>
      <c r="Y11" s="177">
        <v>0</v>
      </c>
      <c r="Z11" s="179">
        <v>0</v>
      </c>
      <c r="AA11" s="179">
        <v>0</v>
      </c>
      <c r="AB11" s="179">
        <v>0</v>
      </c>
      <c r="AC11" s="179">
        <v>0</v>
      </c>
      <c r="AD11" s="179">
        <v>0</v>
      </c>
      <c r="AE11" s="179">
        <v>0</v>
      </c>
      <c r="AF11" s="179">
        <v>0</v>
      </c>
      <c r="AG11" s="179">
        <v>0</v>
      </c>
      <c r="AH11" s="181">
        <v>0</v>
      </c>
      <c r="AI11" s="179">
        <v>0</v>
      </c>
      <c r="AJ11" s="179">
        <v>0</v>
      </c>
      <c r="AK11" s="179">
        <v>0</v>
      </c>
      <c r="AL11" s="179">
        <v>0</v>
      </c>
      <c r="AM11" s="179">
        <v>0</v>
      </c>
      <c r="AN11" s="181">
        <v>0</v>
      </c>
    </row>
    <row r="12" spans="1:40" x14ac:dyDescent="0.25">
      <c r="A12" t="s">
        <v>1564</v>
      </c>
      <c r="B12" t="s">
        <v>1158</v>
      </c>
      <c r="C12" s="91">
        <f>GETPIVOTDATA("PY5 CMo",'PY5 Pivots'!$A$139,"Resource Name","Finance")</f>
        <v>4.8000000000000007</v>
      </c>
      <c r="D12" s="115">
        <f t="shared" ref="D12:D26" si="3">SUM(E12:AN12)</f>
        <v>33096.600000000006</v>
      </c>
      <c r="E12" s="175">
        <v>0</v>
      </c>
      <c r="F12" s="185">
        <f>GETPIVOTDATA("Salary Cost PY5",'PY5 Pivots'!$A$4,"Resource Name","Finance","L3","1.1.2")</f>
        <v>33096.600000000006</v>
      </c>
      <c r="G12" s="177">
        <v>0</v>
      </c>
      <c r="H12" s="177">
        <v>0</v>
      </c>
      <c r="I12" s="178">
        <v>0</v>
      </c>
      <c r="J12" s="179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6">
        <v>0</v>
      </c>
      <c r="R12" s="177">
        <v>0</v>
      </c>
      <c r="S12" s="178">
        <v>0</v>
      </c>
      <c r="T12" s="179">
        <v>0</v>
      </c>
      <c r="U12" s="179">
        <v>0</v>
      </c>
      <c r="V12" s="179">
        <v>0</v>
      </c>
      <c r="W12" s="179">
        <v>0</v>
      </c>
      <c r="X12" s="181">
        <v>0</v>
      </c>
      <c r="Y12" s="177">
        <v>0</v>
      </c>
      <c r="Z12" s="179">
        <v>0</v>
      </c>
      <c r="AA12" s="179">
        <v>0</v>
      </c>
      <c r="AB12" s="179">
        <v>0</v>
      </c>
      <c r="AC12" s="179">
        <v>0</v>
      </c>
      <c r="AD12" s="179">
        <v>0</v>
      </c>
      <c r="AE12" s="179">
        <v>0</v>
      </c>
      <c r="AF12" s="179">
        <v>0</v>
      </c>
      <c r="AG12" s="179">
        <v>0</v>
      </c>
      <c r="AH12" s="181">
        <v>0</v>
      </c>
      <c r="AI12" s="179">
        <v>0</v>
      </c>
      <c r="AJ12" s="179">
        <v>0</v>
      </c>
      <c r="AK12" s="179">
        <v>0</v>
      </c>
      <c r="AL12" s="179">
        <v>0</v>
      </c>
      <c r="AM12" s="179">
        <v>0</v>
      </c>
      <c r="AN12" s="181">
        <v>0</v>
      </c>
    </row>
    <row r="13" spans="1:40" x14ac:dyDescent="0.25">
      <c r="A13" t="s">
        <v>1565</v>
      </c>
      <c r="B13" t="s">
        <v>1161</v>
      </c>
      <c r="C13" s="91">
        <f>GETPIVOTDATA("PY5 CMo",'PY5 Pivots'!$A$139,"Resource Name","Controls")</f>
        <v>12</v>
      </c>
      <c r="D13" s="115">
        <f t="shared" si="3"/>
        <v>84580.200000000012</v>
      </c>
      <c r="E13" s="175">
        <v>0</v>
      </c>
      <c r="F13" s="176">
        <f>GETPIVOTDATA("Salary Cost PY5",'PY5 Pivots'!$A$4,"Resource Name","Controls","L3","1.1.2")</f>
        <v>84580.200000000012</v>
      </c>
      <c r="G13" s="177">
        <v>0</v>
      </c>
      <c r="H13" s="177">
        <v>0</v>
      </c>
      <c r="I13" s="178">
        <v>0</v>
      </c>
      <c r="J13" s="179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6">
        <v>0</v>
      </c>
      <c r="R13" s="177">
        <v>0</v>
      </c>
      <c r="S13" s="178">
        <v>0</v>
      </c>
      <c r="T13" s="179">
        <v>0</v>
      </c>
      <c r="U13" s="179">
        <v>0</v>
      </c>
      <c r="V13" s="179">
        <v>0</v>
      </c>
      <c r="W13" s="179">
        <v>0</v>
      </c>
      <c r="X13" s="181">
        <v>0</v>
      </c>
      <c r="Y13" s="177">
        <v>0</v>
      </c>
      <c r="Z13" s="179">
        <v>0</v>
      </c>
      <c r="AA13" s="179">
        <v>0</v>
      </c>
      <c r="AB13" s="179">
        <v>0</v>
      </c>
      <c r="AC13" s="179">
        <v>0</v>
      </c>
      <c r="AD13" s="179">
        <v>0</v>
      </c>
      <c r="AE13" s="179">
        <v>0</v>
      </c>
      <c r="AF13" s="179">
        <v>0</v>
      </c>
      <c r="AG13" s="179">
        <v>0</v>
      </c>
      <c r="AH13" s="181">
        <v>0</v>
      </c>
      <c r="AI13" s="179">
        <v>0</v>
      </c>
      <c r="AJ13" s="179">
        <v>0</v>
      </c>
      <c r="AK13" s="179">
        <v>0</v>
      </c>
      <c r="AL13" s="179">
        <v>0</v>
      </c>
      <c r="AM13" s="179">
        <v>0</v>
      </c>
      <c r="AN13" s="181">
        <v>0</v>
      </c>
    </row>
    <row r="14" spans="1:40" x14ac:dyDescent="0.25">
      <c r="A14" t="s">
        <v>1566</v>
      </c>
      <c r="B14" t="s">
        <v>242</v>
      </c>
      <c r="C14" s="91">
        <f>GETPIVOTDATA("PY5 CMo",'PY5 Pivots'!$A$139,"Resource Name","Zernick")</f>
        <v>9.0399999999999991</v>
      </c>
      <c r="D14" s="115">
        <f t="shared" si="3"/>
        <v>84494.394</v>
      </c>
      <c r="E14" s="175">
        <v>0</v>
      </c>
      <c r="F14" s="177">
        <v>0</v>
      </c>
      <c r="G14" s="177">
        <f>GETPIVOTDATA("Salary Cost PY5",'PY5 Pivots'!$A$4,"Resource Name","Zernick","L3","1.1.3")</f>
        <v>84494.394</v>
      </c>
      <c r="H14" s="177">
        <v>0</v>
      </c>
      <c r="I14" s="178">
        <v>0</v>
      </c>
      <c r="J14" s="179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6">
        <v>0</v>
      </c>
      <c r="R14" s="177">
        <v>0</v>
      </c>
      <c r="S14" s="178">
        <v>0</v>
      </c>
      <c r="T14" s="179">
        <v>0</v>
      </c>
      <c r="U14" s="179">
        <v>0</v>
      </c>
      <c r="V14" s="179">
        <v>0</v>
      </c>
      <c r="W14" s="179">
        <v>0</v>
      </c>
      <c r="X14" s="181">
        <v>0</v>
      </c>
      <c r="Y14" s="177">
        <v>0</v>
      </c>
      <c r="Z14" s="179">
        <v>0</v>
      </c>
      <c r="AA14" s="179">
        <v>0</v>
      </c>
      <c r="AB14" s="179">
        <v>0</v>
      </c>
      <c r="AC14" s="179">
        <v>0</v>
      </c>
      <c r="AD14" s="179">
        <v>0</v>
      </c>
      <c r="AE14" s="179">
        <v>0</v>
      </c>
      <c r="AF14" s="179">
        <v>0</v>
      </c>
      <c r="AG14" s="179">
        <v>0</v>
      </c>
      <c r="AH14" s="181">
        <v>0</v>
      </c>
      <c r="AI14" s="179">
        <v>0</v>
      </c>
      <c r="AJ14" s="179">
        <v>0</v>
      </c>
      <c r="AK14" s="179">
        <v>0</v>
      </c>
      <c r="AL14" s="179">
        <v>0</v>
      </c>
      <c r="AM14" s="179">
        <v>0</v>
      </c>
      <c r="AN14" s="181">
        <v>0</v>
      </c>
    </row>
    <row r="15" spans="1:40" x14ac:dyDescent="0.25">
      <c r="A15" t="s">
        <v>1714</v>
      </c>
      <c r="B15" t="s">
        <v>1174</v>
      </c>
      <c r="C15" s="91">
        <f>GETPIVOTDATA("PY5 CMo",'PY5 Pivots'!$A$139,"Resource Name","DuVernois")</f>
        <v>6</v>
      </c>
      <c r="D15" s="115">
        <f t="shared" si="3"/>
        <v>68031.900000000009</v>
      </c>
      <c r="E15" s="175">
        <v>0</v>
      </c>
      <c r="F15" s="177">
        <v>0</v>
      </c>
      <c r="G15" s="177">
        <v>0</v>
      </c>
      <c r="H15" s="177">
        <v>0</v>
      </c>
      <c r="I15" s="178">
        <f>GETPIVOTDATA("Salary Cost PY5",'PY5 Pivots'!$A$4,"Resource Name","DuVernois","L3","1.1.5")</f>
        <v>68031.900000000009</v>
      </c>
      <c r="J15" s="179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6">
        <v>0</v>
      </c>
      <c r="R15" s="177">
        <v>0</v>
      </c>
      <c r="S15" s="178">
        <v>0</v>
      </c>
      <c r="T15" s="179">
        <v>0</v>
      </c>
      <c r="U15" s="179">
        <v>0</v>
      </c>
      <c r="V15" s="179">
        <v>0</v>
      </c>
      <c r="W15" s="179">
        <v>0</v>
      </c>
      <c r="X15" s="181">
        <v>0</v>
      </c>
      <c r="Y15" s="177">
        <v>0</v>
      </c>
      <c r="Z15" s="179">
        <v>0</v>
      </c>
      <c r="AA15" s="179">
        <v>0</v>
      </c>
      <c r="AB15" s="179">
        <v>0</v>
      </c>
      <c r="AC15" s="179">
        <v>0</v>
      </c>
      <c r="AD15" s="179">
        <v>0</v>
      </c>
      <c r="AE15" s="179">
        <v>0</v>
      </c>
      <c r="AF15" s="179">
        <v>0</v>
      </c>
      <c r="AG15" s="179">
        <v>0</v>
      </c>
      <c r="AH15" s="181">
        <v>0</v>
      </c>
      <c r="AI15" s="179">
        <v>0</v>
      </c>
      <c r="AJ15" s="179">
        <v>0</v>
      </c>
      <c r="AK15" s="179">
        <v>0</v>
      </c>
      <c r="AL15" s="179">
        <v>0</v>
      </c>
      <c r="AM15" s="179">
        <v>0</v>
      </c>
      <c r="AN15" s="181">
        <v>0</v>
      </c>
    </row>
    <row r="16" spans="1:40" x14ac:dyDescent="0.25">
      <c r="A16" t="s">
        <v>1567</v>
      </c>
      <c r="B16" t="s">
        <v>1172</v>
      </c>
      <c r="C16" s="91">
        <f>GETPIVOTDATA("PY5 CMo",'PY5 Pivots'!$A$139,"Resource Name","Sandstrom")</f>
        <v>6</v>
      </c>
      <c r="D16" s="115">
        <f t="shared" si="3"/>
        <v>58838.400000000001</v>
      </c>
      <c r="E16" s="175">
        <v>0</v>
      </c>
      <c r="F16" s="177">
        <v>0</v>
      </c>
      <c r="G16" s="177">
        <v>0</v>
      </c>
      <c r="H16" s="177">
        <v>0</v>
      </c>
      <c r="I16" s="176">
        <f>GETPIVOTDATA("Salary Cost PY5",'PY5 Pivots'!$A$4,"Resource Name","Sandstrom","L3","1.1.5")</f>
        <v>58838.400000000001</v>
      </c>
      <c r="J16" s="179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6">
        <v>0</v>
      </c>
      <c r="R16" s="177">
        <v>0</v>
      </c>
      <c r="S16" s="178">
        <v>0</v>
      </c>
      <c r="T16" s="179">
        <v>0</v>
      </c>
      <c r="U16" s="179">
        <v>0</v>
      </c>
      <c r="V16" s="179">
        <v>0</v>
      </c>
      <c r="W16" s="179">
        <v>0</v>
      </c>
      <c r="X16" s="181">
        <v>0</v>
      </c>
      <c r="Y16" s="177">
        <v>0</v>
      </c>
      <c r="Z16" s="179">
        <v>0</v>
      </c>
      <c r="AA16" s="179">
        <v>0</v>
      </c>
      <c r="AB16" s="179">
        <v>0</v>
      </c>
      <c r="AC16" s="179">
        <v>0</v>
      </c>
      <c r="AD16" s="179">
        <v>0</v>
      </c>
      <c r="AE16" s="179">
        <v>0</v>
      </c>
      <c r="AF16" s="179">
        <v>0</v>
      </c>
      <c r="AG16" s="179">
        <v>0</v>
      </c>
      <c r="AH16" s="181">
        <v>0</v>
      </c>
      <c r="AI16" s="179">
        <v>0</v>
      </c>
      <c r="AJ16" s="179">
        <v>0</v>
      </c>
      <c r="AK16" s="179">
        <v>0</v>
      </c>
      <c r="AL16" s="179">
        <v>0</v>
      </c>
      <c r="AM16" s="179">
        <v>0</v>
      </c>
      <c r="AN16" s="181">
        <v>0</v>
      </c>
    </row>
    <row r="17" spans="1:40" x14ac:dyDescent="0.25">
      <c r="A17" t="s">
        <v>1568</v>
      </c>
      <c r="B17" t="s">
        <v>212</v>
      </c>
      <c r="C17" s="91">
        <f>GETPIVOTDATA("PY5 CMo",'PY5 Pivots'!$A$139,"Resource Name","Tosi")</f>
        <v>7.2</v>
      </c>
      <c r="D17" s="115">
        <f>SUM(E17:AN17)</f>
        <v>55528.740000000005</v>
      </c>
      <c r="E17" s="175">
        <v>0</v>
      </c>
      <c r="F17" s="177">
        <v>0</v>
      </c>
      <c r="G17" s="177">
        <v>0</v>
      </c>
      <c r="H17" s="177">
        <f>GETPIVOTDATA("Salary Cost PY5",'PY5 Pivots'!$A$4,"Resource Name","Tosi","L3","1.1.4")</f>
        <v>17283.780000000002</v>
      </c>
      <c r="I17" s="178">
        <v>0</v>
      </c>
      <c r="J17" s="176">
        <f>GETPIVOTDATA("Salary Cost PY5",'PY5 Pivots'!$A$4,"Resource Name","Tosi","L3","1.2.1")</f>
        <v>38244.960000000006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7">
        <v>0</v>
      </c>
      <c r="S17" s="178">
        <v>0</v>
      </c>
      <c r="T17" s="179">
        <v>0</v>
      </c>
      <c r="U17" s="179">
        <v>0</v>
      </c>
      <c r="V17" s="179">
        <v>0</v>
      </c>
      <c r="W17" s="179">
        <v>0</v>
      </c>
      <c r="X17" s="181">
        <v>0</v>
      </c>
      <c r="Y17" s="177">
        <v>0</v>
      </c>
      <c r="Z17" s="179">
        <v>0</v>
      </c>
      <c r="AA17" s="179">
        <v>0</v>
      </c>
      <c r="AB17" s="179">
        <v>0</v>
      </c>
      <c r="AC17" s="179">
        <v>0</v>
      </c>
      <c r="AD17" s="179">
        <v>0</v>
      </c>
      <c r="AE17" s="179">
        <v>0</v>
      </c>
      <c r="AF17" s="179">
        <v>0</v>
      </c>
      <c r="AG17" s="179">
        <v>0</v>
      </c>
      <c r="AH17" s="181">
        <v>0</v>
      </c>
      <c r="AI17" s="179">
        <v>0</v>
      </c>
      <c r="AJ17" s="179">
        <v>0</v>
      </c>
      <c r="AK17" s="179">
        <v>0</v>
      </c>
      <c r="AL17" s="179">
        <v>0</v>
      </c>
      <c r="AM17" s="179">
        <v>0</v>
      </c>
      <c r="AN17" s="181">
        <v>0</v>
      </c>
    </row>
    <row r="18" spans="1:40" x14ac:dyDescent="0.25">
      <c r="A18" t="s">
        <v>1569</v>
      </c>
      <c r="B18" t="s">
        <v>150</v>
      </c>
      <c r="C18" s="91">
        <f>GETPIVOTDATA("PY5 CMo",'PY5 Pivots'!$A$139,"Resource Name","McEwen")</f>
        <v>12</v>
      </c>
      <c r="D18" s="115">
        <f t="shared" si="3"/>
        <v>112160.70000000001</v>
      </c>
      <c r="E18" s="175">
        <v>0</v>
      </c>
      <c r="F18" s="177">
        <v>0</v>
      </c>
      <c r="G18" s="177">
        <v>0</v>
      </c>
      <c r="H18" s="177">
        <v>0</v>
      </c>
      <c r="I18" s="178">
        <v>0</v>
      </c>
      <c r="J18" s="179">
        <f>GETPIVOTDATA("Salary Cost PY5",'PY5 Pivots'!$A$4,"Resource Name","McEwen","L3","1.2.1")</f>
        <v>112160.70000000001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7">
        <v>0</v>
      </c>
      <c r="S18" s="178">
        <v>0</v>
      </c>
      <c r="T18" s="179">
        <v>0</v>
      </c>
      <c r="U18" s="179">
        <v>0</v>
      </c>
      <c r="V18" s="179">
        <v>0</v>
      </c>
      <c r="W18" s="179">
        <v>0</v>
      </c>
      <c r="X18" s="181">
        <v>0</v>
      </c>
      <c r="Y18" s="177">
        <v>0</v>
      </c>
      <c r="Z18" s="179">
        <v>0</v>
      </c>
      <c r="AA18" s="179">
        <v>0</v>
      </c>
      <c r="AB18" s="179">
        <v>0</v>
      </c>
      <c r="AC18" s="179">
        <v>0</v>
      </c>
      <c r="AD18" s="179">
        <v>0</v>
      </c>
      <c r="AE18" s="179">
        <v>0</v>
      </c>
      <c r="AF18" s="179">
        <v>0</v>
      </c>
      <c r="AG18" s="179">
        <v>0</v>
      </c>
      <c r="AH18" s="181">
        <v>0</v>
      </c>
      <c r="AI18" s="179">
        <v>0</v>
      </c>
      <c r="AJ18" s="179">
        <v>0</v>
      </c>
      <c r="AK18" s="179">
        <v>0</v>
      </c>
      <c r="AL18" s="179">
        <v>0</v>
      </c>
      <c r="AM18" s="179">
        <v>0</v>
      </c>
      <c r="AN18" s="181">
        <v>0</v>
      </c>
    </row>
    <row r="19" spans="1:40" x14ac:dyDescent="0.25">
      <c r="A19" t="s">
        <v>1570</v>
      </c>
      <c r="B19" t="s">
        <v>1431</v>
      </c>
      <c r="C19" s="91">
        <f>GETPIVOTDATA("PY5 CMo",'PY5 Pivots'!$A$139,"Resource Name","Wendt")</f>
        <v>3</v>
      </c>
      <c r="D19" s="115">
        <f t="shared" si="3"/>
        <v>29878.875000000004</v>
      </c>
      <c r="E19" s="175">
        <v>0</v>
      </c>
      <c r="F19" s="177">
        <v>0</v>
      </c>
      <c r="G19" s="177">
        <v>0</v>
      </c>
      <c r="H19" s="177">
        <v>0</v>
      </c>
      <c r="I19" s="178">
        <v>0</v>
      </c>
      <c r="J19" s="179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7">
        <v>0</v>
      </c>
      <c r="S19" s="178">
        <v>0</v>
      </c>
      <c r="T19" s="179">
        <v>0</v>
      </c>
      <c r="U19" s="179">
        <v>0</v>
      </c>
      <c r="V19" s="179">
        <v>0</v>
      </c>
      <c r="W19" s="179">
        <v>0</v>
      </c>
      <c r="X19" s="181">
        <v>0</v>
      </c>
      <c r="Y19" s="177">
        <v>0</v>
      </c>
      <c r="Z19" s="179">
        <v>0</v>
      </c>
      <c r="AA19" s="179">
        <v>0</v>
      </c>
      <c r="AB19" s="179">
        <v>0</v>
      </c>
      <c r="AC19" s="179">
        <v>0</v>
      </c>
      <c r="AD19" s="179">
        <v>0</v>
      </c>
      <c r="AE19" s="179">
        <v>0</v>
      </c>
      <c r="AF19" s="179">
        <f>GETPIVOTDATA("Salary Cost PY5",'PY5 Pivots'!$A$4,"Resource Name","Wendt","L3","1.5.2")</f>
        <v>29878.875000000004</v>
      </c>
      <c r="AG19" s="179">
        <v>0</v>
      </c>
      <c r="AH19" s="181">
        <v>0</v>
      </c>
      <c r="AI19" s="179">
        <v>0</v>
      </c>
      <c r="AJ19" s="179">
        <v>0</v>
      </c>
      <c r="AK19" s="179">
        <v>0</v>
      </c>
      <c r="AL19" s="179">
        <v>0</v>
      </c>
      <c r="AM19" s="179">
        <v>0</v>
      </c>
      <c r="AN19" s="181">
        <v>0</v>
      </c>
    </row>
    <row r="20" spans="1:40" x14ac:dyDescent="0.25">
      <c r="A20" t="s">
        <v>1570</v>
      </c>
      <c r="B20" t="s">
        <v>1485</v>
      </c>
      <c r="C20" s="91">
        <f>GETPIVOTDATA("PY5 CMo",'PY5 Pivots'!$A$139,"Resource Name","Weber")</f>
        <v>10.199999999999999</v>
      </c>
      <c r="D20" s="115">
        <f t="shared" si="3"/>
        <v>101197.45125000001</v>
      </c>
      <c r="E20" s="175">
        <v>0</v>
      </c>
      <c r="F20" s="177">
        <v>0</v>
      </c>
      <c r="G20" s="177">
        <v>0</v>
      </c>
      <c r="H20" s="177">
        <v>0</v>
      </c>
      <c r="I20" s="178">
        <v>0</v>
      </c>
      <c r="J20" s="179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7">
        <v>0</v>
      </c>
      <c r="S20" s="178">
        <v>0</v>
      </c>
      <c r="T20" s="179">
        <v>0</v>
      </c>
      <c r="U20" s="179">
        <v>0</v>
      </c>
      <c r="V20" s="179">
        <v>0</v>
      </c>
      <c r="W20" s="179">
        <v>0</v>
      </c>
      <c r="X20" s="181">
        <v>0</v>
      </c>
      <c r="Y20" s="177">
        <v>0</v>
      </c>
      <c r="Z20" s="179">
        <v>0</v>
      </c>
      <c r="AA20" s="179">
        <v>0</v>
      </c>
      <c r="AB20" s="179">
        <v>0</v>
      </c>
      <c r="AC20" s="179">
        <v>0</v>
      </c>
      <c r="AD20" s="179">
        <v>0</v>
      </c>
      <c r="AE20" s="179">
        <v>0</v>
      </c>
      <c r="AF20" s="179">
        <v>0</v>
      </c>
      <c r="AG20" s="179">
        <v>0</v>
      </c>
      <c r="AH20" s="181">
        <v>0</v>
      </c>
      <c r="AI20" s="179">
        <v>0</v>
      </c>
      <c r="AJ20" s="179">
        <f>GETPIVOTDATA("Salary Cost PY5",'PY5 Pivots'!$A$4,"Resource Name","Weber","L3","1.6.1")</f>
        <v>101197.45125000001</v>
      </c>
      <c r="AK20" s="179">
        <v>0</v>
      </c>
      <c r="AL20" s="179">
        <v>0</v>
      </c>
      <c r="AM20" s="179">
        <v>0</v>
      </c>
      <c r="AN20" s="181">
        <v>0</v>
      </c>
    </row>
    <row r="21" spans="1:40" x14ac:dyDescent="0.25">
      <c r="A21" t="s">
        <v>1571</v>
      </c>
      <c r="B21" t="s">
        <v>1315</v>
      </c>
      <c r="C21" s="91">
        <f>GETPIVOTDATA("PY5 CMo",'PY5 Pivots'!$A$139,"Resource Name","Kelley")</f>
        <v>4.5333333333333332</v>
      </c>
      <c r="D21" s="115">
        <f t="shared" si="3"/>
        <v>38440.270800000006</v>
      </c>
      <c r="E21" s="175">
        <v>0</v>
      </c>
      <c r="F21" s="177">
        <v>0</v>
      </c>
      <c r="G21" s="177">
        <v>0</v>
      </c>
      <c r="H21" s="177">
        <v>0</v>
      </c>
      <c r="I21" s="178">
        <v>0</v>
      </c>
      <c r="J21" s="179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7">
        <v>0</v>
      </c>
      <c r="S21" s="178">
        <v>0</v>
      </c>
      <c r="T21" s="179">
        <v>0</v>
      </c>
      <c r="U21" s="179">
        <v>0</v>
      </c>
      <c r="V21" s="179">
        <v>0</v>
      </c>
      <c r="W21" s="179">
        <v>0</v>
      </c>
      <c r="X21" s="181">
        <v>0</v>
      </c>
      <c r="Y21" s="177">
        <v>0</v>
      </c>
      <c r="Z21" s="179">
        <f>GETPIVOTDATA("Salary Cost PY5",'PY5 Pivots'!$A$4,"Resource Name","Kelley","L3","1.4.2")</f>
        <v>9270.8888400000014</v>
      </c>
      <c r="AA21" s="179">
        <v>0</v>
      </c>
      <c r="AB21" s="179">
        <f>GETPIVOTDATA("Salary Cost PY5",'PY5 Pivots'!$A$4,"Resource Name","Kelley","L3","1.4.4")</f>
        <v>29169.381960000002</v>
      </c>
      <c r="AC21" s="179">
        <v>0</v>
      </c>
      <c r="AD21" s="179">
        <v>0</v>
      </c>
      <c r="AE21" s="179">
        <v>0</v>
      </c>
      <c r="AF21" s="179">
        <v>0</v>
      </c>
      <c r="AG21" s="179">
        <v>0</v>
      </c>
      <c r="AH21" s="181">
        <v>0</v>
      </c>
      <c r="AI21" s="179">
        <v>0</v>
      </c>
      <c r="AJ21" s="179">
        <v>0</v>
      </c>
      <c r="AK21" s="179">
        <v>0</v>
      </c>
      <c r="AL21" s="179">
        <v>0</v>
      </c>
      <c r="AM21" s="179">
        <v>0</v>
      </c>
      <c r="AN21" s="181">
        <v>0</v>
      </c>
    </row>
    <row r="22" spans="1:40" x14ac:dyDescent="0.25">
      <c r="A22" t="s">
        <v>1571</v>
      </c>
      <c r="B22" t="s">
        <v>1479</v>
      </c>
      <c r="C22" s="91">
        <f>GETPIVOTDATA("PY5 CMo",'PY5 Pivots'!$A$139,"Resource Name","Braun")</f>
        <v>0.64</v>
      </c>
      <c r="D22" s="115">
        <f t="shared" si="3"/>
        <v>5295.4560000000001</v>
      </c>
      <c r="E22" s="175">
        <v>0</v>
      </c>
      <c r="F22" s="177">
        <v>0</v>
      </c>
      <c r="G22" s="177">
        <v>0</v>
      </c>
      <c r="H22" s="177">
        <v>0</v>
      </c>
      <c r="I22" s="178">
        <v>0</v>
      </c>
      <c r="J22" s="179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7">
        <v>0</v>
      </c>
      <c r="S22" s="178">
        <v>0</v>
      </c>
      <c r="T22" s="179">
        <v>0</v>
      </c>
      <c r="U22" s="179">
        <v>0</v>
      </c>
      <c r="V22" s="179">
        <v>0</v>
      </c>
      <c r="W22" s="179">
        <v>0</v>
      </c>
      <c r="X22" s="181">
        <v>0</v>
      </c>
      <c r="Y22" s="177">
        <v>0</v>
      </c>
      <c r="Z22" s="179">
        <v>0</v>
      </c>
      <c r="AA22" s="179">
        <v>0</v>
      </c>
      <c r="AB22" s="179">
        <v>0</v>
      </c>
      <c r="AC22" s="179">
        <v>0</v>
      </c>
      <c r="AD22" s="179">
        <v>0</v>
      </c>
      <c r="AE22" s="179">
        <v>0</v>
      </c>
      <c r="AF22" s="179">
        <v>0</v>
      </c>
      <c r="AG22" s="179">
        <v>0</v>
      </c>
      <c r="AH22" s="181">
        <v>0</v>
      </c>
      <c r="AI22" s="179">
        <v>0</v>
      </c>
      <c r="AJ22" s="179">
        <f>GETPIVOTDATA("Salary Cost PY5",'PY5 Pivots'!$A$4,"Resource Name","Braun","L3","1.6.1")</f>
        <v>5295.4560000000001</v>
      </c>
      <c r="AK22" s="179">
        <v>0</v>
      </c>
      <c r="AL22" s="179">
        <v>0</v>
      </c>
      <c r="AM22" s="179">
        <v>0</v>
      </c>
      <c r="AN22" s="181">
        <v>0</v>
      </c>
    </row>
    <row r="23" spans="1:40" x14ac:dyDescent="0.25">
      <c r="A23" t="s">
        <v>1571</v>
      </c>
      <c r="B23" t="s">
        <v>1513</v>
      </c>
      <c r="C23" s="91">
        <f>GETPIVOTDATA("PY5 CMo",'PY5 Pivots'!$A$139,"Resource Name","Auer")</f>
        <v>0</v>
      </c>
      <c r="D23" s="115">
        <f t="shared" si="3"/>
        <v>0</v>
      </c>
      <c r="E23" s="175">
        <v>0</v>
      </c>
      <c r="F23" s="177">
        <v>0</v>
      </c>
      <c r="G23" s="177">
        <v>0</v>
      </c>
      <c r="H23" s="177">
        <v>0</v>
      </c>
      <c r="I23" s="178">
        <v>0</v>
      </c>
      <c r="J23" s="179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80">
        <v>0</v>
      </c>
      <c r="T23" s="179">
        <v>0</v>
      </c>
      <c r="U23" s="179">
        <v>0</v>
      </c>
      <c r="V23" s="179">
        <v>0</v>
      </c>
      <c r="W23" s="179">
        <v>0</v>
      </c>
      <c r="X23" s="181">
        <v>0</v>
      </c>
      <c r="Y23" s="177">
        <v>0</v>
      </c>
      <c r="Z23" s="179">
        <v>0</v>
      </c>
      <c r="AA23" s="179">
        <v>0</v>
      </c>
      <c r="AB23" s="179">
        <v>0</v>
      </c>
      <c r="AC23" s="179">
        <v>0</v>
      </c>
      <c r="AD23" s="179">
        <v>0</v>
      </c>
      <c r="AE23" s="179">
        <v>0</v>
      </c>
      <c r="AF23" s="179">
        <v>0</v>
      </c>
      <c r="AG23" s="179">
        <v>0</v>
      </c>
      <c r="AH23" s="181">
        <v>0</v>
      </c>
      <c r="AI23" s="179">
        <v>0</v>
      </c>
      <c r="AJ23" s="179">
        <v>0</v>
      </c>
      <c r="AK23" s="179">
        <v>0</v>
      </c>
      <c r="AL23" s="179">
        <v>0</v>
      </c>
      <c r="AM23" s="179">
        <v>0</v>
      </c>
      <c r="AN23" s="181">
        <v>0</v>
      </c>
    </row>
    <row r="24" spans="1:40" x14ac:dyDescent="0.25">
      <c r="A24" t="s">
        <v>1454</v>
      </c>
      <c r="B24" t="s">
        <v>1454</v>
      </c>
      <c r="C24" s="91">
        <f>GETPIVOTDATA("PY5 CMo",'PY5 Pivots'!$A$139,"Resource Name","Senior Scientist")</f>
        <v>0</v>
      </c>
      <c r="D24" s="115">
        <f t="shared" si="3"/>
        <v>0</v>
      </c>
      <c r="E24" s="175">
        <v>0</v>
      </c>
      <c r="F24" s="177">
        <v>0</v>
      </c>
      <c r="G24" s="177">
        <v>0</v>
      </c>
      <c r="H24" s="177">
        <v>0</v>
      </c>
      <c r="I24" s="178">
        <v>0</v>
      </c>
      <c r="J24" s="179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80">
        <v>0</v>
      </c>
      <c r="T24" s="179">
        <v>0</v>
      </c>
      <c r="U24" s="179">
        <v>0</v>
      </c>
      <c r="V24" s="179">
        <v>0</v>
      </c>
      <c r="W24" s="179">
        <v>0</v>
      </c>
      <c r="X24" s="181">
        <v>0</v>
      </c>
      <c r="Y24" s="177">
        <v>0</v>
      </c>
      <c r="Z24" s="179">
        <v>0</v>
      </c>
      <c r="AA24" s="179">
        <v>0</v>
      </c>
      <c r="AB24" s="179">
        <v>0</v>
      </c>
      <c r="AC24" s="179">
        <v>0</v>
      </c>
      <c r="AD24" s="179">
        <v>0</v>
      </c>
      <c r="AE24" s="179">
        <v>0</v>
      </c>
      <c r="AF24" s="179">
        <v>0</v>
      </c>
      <c r="AG24" s="179">
        <v>0</v>
      </c>
      <c r="AH24" s="181">
        <v>0</v>
      </c>
      <c r="AI24" s="179">
        <v>0</v>
      </c>
      <c r="AJ24" s="179">
        <v>0</v>
      </c>
      <c r="AK24" s="179">
        <v>0</v>
      </c>
      <c r="AL24" s="179">
        <v>0</v>
      </c>
      <c r="AM24" s="179">
        <v>0</v>
      </c>
      <c r="AN24" s="181">
        <v>0</v>
      </c>
    </row>
    <row r="25" spans="1:40" x14ac:dyDescent="0.25">
      <c r="A25" t="s">
        <v>1192</v>
      </c>
      <c r="B25" t="s">
        <v>1192</v>
      </c>
      <c r="C25" s="91">
        <f>GETPIVOTDATA("PY5 CMo",'PY5 Pivots'!$A$139,"Resource Name","Scientist")</f>
        <v>0.86666666666666659</v>
      </c>
      <c r="D25" s="115">
        <f t="shared" si="3"/>
        <v>6108.5700000000006</v>
      </c>
      <c r="E25" s="175">
        <v>0</v>
      </c>
      <c r="F25" s="177">
        <v>0</v>
      </c>
      <c r="G25" s="177">
        <v>0</v>
      </c>
      <c r="H25" s="177">
        <v>0</v>
      </c>
      <c r="I25" s="178">
        <v>0</v>
      </c>
      <c r="J25" s="179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80">
        <v>0</v>
      </c>
      <c r="T25" s="179">
        <v>0</v>
      </c>
      <c r="U25" s="179">
        <v>0</v>
      </c>
      <c r="V25" s="179">
        <f>GETPIVOTDATA("Salary Cost PY5",'PY5 Pivots'!$A$4,"Resource Name","Scientist","L3","1.3.3")</f>
        <v>6108.5700000000006</v>
      </c>
      <c r="W25" s="179">
        <v>0</v>
      </c>
      <c r="X25" s="181">
        <v>0</v>
      </c>
      <c r="Y25" s="177">
        <v>0</v>
      </c>
      <c r="Z25" s="179">
        <v>0</v>
      </c>
      <c r="AA25" s="179">
        <v>0</v>
      </c>
      <c r="AB25" s="179">
        <v>0</v>
      </c>
      <c r="AC25" s="179">
        <v>0</v>
      </c>
      <c r="AD25" s="179">
        <v>0</v>
      </c>
      <c r="AE25" s="179">
        <v>0</v>
      </c>
      <c r="AF25" s="179">
        <v>0</v>
      </c>
      <c r="AG25" s="179">
        <v>0</v>
      </c>
      <c r="AH25" s="181">
        <v>0</v>
      </c>
      <c r="AI25" s="179">
        <v>0</v>
      </c>
      <c r="AJ25" s="179">
        <v>0</v>
      </c>
      <c r="AK25" s="179">
        <v>0</v>
      </c>
      <c r="AL25" s="179">
        <v>0</v>
      </c>
      <c r="AM25" s="179">
        <v>0</v>
      </c>
      <c r="AN25" s="181">
        <v>0</v>
      </c>
    </row>
    <row r="26" spans="1:40" x14ac:dyDescent="0.25">
      <c r="A26" s="94" t="s">
        <v>1571</v>
      </c>
      <c r="B26" s="94" t="s">
        <v>1202</v>
      </c>
      <c r="C26" s="91">
        <f>GETPIVOTDATA("PY5 CMo",'PY5 Pivots'!$A$139,"Resource Name","S. Griffin")</f>
        <v>3.0533333333333337</v>
      </c>
      <c r="D26" s="115">
        <f t="shared" si="3"/>
        <v>21988.809000000001</v>
      </c>
      <c r="E26" s="175">
        <v>0</v>
      </c>
      <c r="F26" s="177">
        <v>0</v>
      </c>
      <c r="G26" s="177">
        <v>0</v>
      </c>
      <c r="H26" s="177">
        <v>0</v>
      </c>
      <c r="I26" s="178">
        <v>0</v>
      </c>
      <c r="J26" s="179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80">
        <v>0</v>
      </c>
      <c r="T26" s="179">
        <v>0</v>
      </c>
      <c r="U26" s="179">
        <v>0</v>
      </c>
      <c r="V26" s="179">
        <v>0</v>
      </c>
      <c r="W26" s="179">
        <f>GETPIVOTDATA("Salary Cost PY5",'PY5 Pivots'!$A$4,"Resource Name","S. Griffin","L3","1.3.4")</f>
        <v>21988.809000000001</v>
      </c>
      <c r="X26" s="181">
        <v>0</v>
      </c>
      <c r="Y26" s="177">
        <v>0</v>
      </c>
      <c r="Z26" s="179">
        <v>0</v>
      </c>
      <c r="AA26" s="179">
        <v>0</v>
      </c>
      <c r="AB26" s="179">
        <v>0</v>
      </c>
      <c r="AC26" s="179">
        <v>0</v>
      </c>
      <c r="AD26" s="179">
        <v>0</v>
      </c>
      <c r="AE26" s="179">
        <v>0</v>
      </c>
      <c r="AF26" s="179">
        <v>0</v>
      </c>
      <c r="AG26" s="179">
        <v>0</v>
      </c>
      <c r="AH26" s="181">
        <v>0</v>
      </c>
      <c r="AI26" s="179">
        <v>0</v>
      </c>
      <c r="AJ26" s="179">
        <v>0</v>
      </c>
      <c r="AK26" s="179">
        <v>0</v>
      </c>
      <c r="AL26" s="179">
        <v>0</v>
      </c>
      <c r="AM26" s="179">
        <v>0</v>
      </c>
      <c r="AN26" s="181">
        <v>0</v>
      </c>
    </row>
    <row r="27" spans="1:40" x14ac:dyDescent="0.25">
      <c r="A27" s="109" t="s">
        <v>1619</v>
      </c>
      <c r="B27" s="127"/>
      <c r="C27" s="127"/>
      <c r="D27" s="128"/>
      <c r="E27" s="175"/>
      <c r="F27" s="176"/>
      <c r="G27" s="176"/>
      <c r="H27" s="176"/>
      <c r="I27" s="180"/>
      <c r="J27" s="175"/>
      <c r="K27" s="176"/>
      <c r="L27" s="176"/>
      <c r="M27" s="176"/>
      <c r="N27" s="176"/>
      <c r="O27" s="176"/>
      <c r="P27" s="176"/>
      <c r="Q27" s="176"/>
      <c r="R27" s="176"/>
      <c r="S27" s="180"/>
      <c r="T27" s="175"/>
      <c r="U27" s="176"/>
      <c r="V27" s="176"/>
      <c r="W27" s="176"/>
      <c r="X27" s="180"/>
      <c r="Y27" s="176"/>
      <c r="Z27" s="176"/>
      <c r="AA27" s="176"/>
      <c r="AB27" s="176"/>
      <c r="AC27" s="180"/>
      <c r="AD27" s="175"/>
      <c r="AE27" s="175"/>
      <c r="AF27" s="175"/>
      <c r="AG27" s="175"/>
      <c r="AH27" s="183"/>
      <c r="AI27" s="175"/>
      <c r="AJ27" s="175"/>
      <c r="AK27" s="175"/>
      <c r="AL27" s="175"/>
      <c r="AM27" s="175"/>
      <c r="AN27" s="183"/>
    </row>
    <row r="28" spans="1:40" x14ac:dyDescent="0.25">
      <c r="D28" s="115">
        <f>SUM(E28:AN28)</f>
        <v>980887.91805000021</v>
      </c>
      <c r="E28" s="183">
        <f t="shared" ref="E28:AN28" si="4">SUM(E7:E26)</f>
        <v>281247.55200000003</v>
      </c>
      <c r="F28" s="181">
        <f t="shared" si="4"/>
        <v>117676.80000000002</v>
      </c>
      <c r="G28" s="181">
        <f t="shared" si="4"/>
        <v>84494.394</v>
      </c>
      <c r="H28" s="181">
        <f t="shared" si="4"/>
        <v>17283.780000000002</v>
      </c>
      <c r="I28" s="181">
        <f t="shared" si="4"/>
        <v>126870.30000000002</v>
      </c>
      <c r="J28" s="183">
        <f t="shared" si="4"/>
        <v>150405.66000000003</v>
      </c>
      <c r="K28" s="183">
        <f t="shared" si="4"/>
        <v>0</v>
      </c>
      <c r="L28" s="183">
        <f t="shared" si="4"/>
        <v>0</v>
      </c>
      <c r="M28" s="183">
        <f t="shared" si="4"/>
        <v>0</v>
      </c>
      <c r="N28" s="183">
        <f t="shared" si="4"/>
        <v>0</v>
      </c>
      <c r="O28" s="183">
        <f t="shared" si="4"/>
        <v>0</v>
      </c>
      <c r="P28" s="183">
        <f t="shared" si="4"/>
        <v>0</v>
      </c>
      <c r="Q28" s="183">
        <f t="shared" si="4"/>
        <v>0</v>
      </c>
      <c r="R28" s="183">
        <f t="shared" si="4"/>
        <v>0</v>
      </c>
      <c r="S28" s="183">
        <f t="shared" si="4"/>
        <v>0</v>
      </c>
      <c r="T28" s="183">
        <f t="shared" si="4"/>
        <v>0</v>
      </c>
      <c r="U28" s="183">
        <f t="shared" si="4"/>
        <v>0</v>
      </c>
      <c r="V28" s="183">
        <f t="shared" si="4"/>
        <v>6108.5700000000006</v>
      </c>
      <c r="W28" s="183">
        <f t="shared" si="4"/>
        <v>21988.809000000001</v>
      </c>
      <c r="X28" s="183">
        <f t="shared" si="4"/>
        <v>0</v>
      </c>
      <c r="Y28" s="180">
        <f t="shared" si="4"/>
        <v>0</v>
      </c>
      <c r="Z28" s="183">
        <f t="shared" si="4"/>
        <v>9270.8888400000014</v>
      </c>
      <c r="AA28" s="183">
        <f t="shared" si="4"/>
        <v>0</v>
      </c>
      <c r="AB28" s="183">
        <f t="shared" si="4"/>
        <v>29169.381960000002</v>
      </c>
      <c r="AC28" s="183">
        <f t="shared" si="4"/>
        <v>0</v>
      </c>
      <c r="AD28" s="183">
        <f t="shared" si="4"/>
        <v>0</v>
      </c>
      <c r="AE28" s="183">
        <f t="shared" si="4"/>
        <v>0</v>
      </c>
      <c r="AF28" s="183">
        <f t="shared" si="4"/>
        <v>29878.875000000004</v>
      </c>
      <c r="AG28" s="183">
        <f t="shared" si="4"/>
        <v>0</v>
      </c>
      <c r="AH28" s="183">
        <f t="shared" si="4"/>
        <v>0</v>
      </c>
      <c r="AI28" s="183">
        <f t="shared" si="4"/>
        <v>0</v>
      </c>
      <c r="AJ28" s="183">
        <f t="shared" si="4"/>
        <v>106492.90725000002</v>
      </c>
      <c r="AK28" s="183">
        <f t="shared" si="4"/>
        <v>0</v>
      </c>
      <c r="AL28" s="183">
        <f t="shared" si="4"/>
        <v>0</v>
      </c>
      <c r="AM28" s="183">
        <f t="shared" si="4"/>
        <v>0</v>
      </c>
      <c r="AN28" s="183">
        <f t="shared" si="4"/>
        <v>0</v>
      </c>
    </row>
    <row r="29" spans="1:40" x14ac:dyDescent="0.25">
      <c r="A29" s="109" t="s">
        <v>1620</v>
      </c>
      <c r="B29" s="109"/>
      <c r="C29" s="109"/>
      <c r="D29" s="112"/>
      <c r="E29" s="186"/>
      <c r="F29" s="187"/>
      <c r="G29" s="187"/>
      <c r="H29" s="187"/>
      <c r="I29" s="188"/>
      <c r="J29" s="186"/>
      <c r="K29" s="187"/>
      <c r="L29" s="187"/>
      <c r="M29" s="187"/>
      <c r="N29" s="187"/>
      <c r="O29" s="187"/>
      <c r="P29" s="187"/>
      <c r="Q29" s="187"/>
      <c r="R29" s="187"/>
      <c r="S29" s="188"/>
      <c r="T29" s="186"/>
      <c r="U29" s="187"/>
      <c r="V29" s="187"/>
      <c r="W29" s="187"/>
      <c r="X29" s="188"/>
      <c r="Y29" s="187"/>
      <c r="Z29" s="187"/>
      <c r="AA29" s="187"/>
      <c r="AB29" s="187"/>
      <c r="AC29" s="188"/>
      <c r="AD29" s="186"/>
      <c r="AE29" s="186"/>
      <c r="AF29" s="186"/>
      <c r="AG29" s="186"/>
      <c r="AH29" s="189"/>
      <c r="AI29" s="186"/>
      <c r="AJ29" s="186"/>
      <c r="AK29" s="186"/>
      <c r="AL29" s="186"/>
      <c r="AM29" s="186"/>
      <c r="AN29" s="189"/>
    </row>
    <row r="30" spans="1:40" x14ac:dyDescent="0.25">
      <c r="D30" s="115">
        <f>SUM(E30:AN30)</f>
        <v>343310.77131750004</v>
      </c>
      <c r="E30" s="180">
        <f>GETPIVOTDATA("Fringe Cost PY5",'PY5 Pivots'!$A$30,"L3","1.1.1")</f>
        <v>98436.643199999991</v>
      </c>
      <c r="F30" s="183">
        <f>GETPIVOTDATA("Fringe Cost PY5",'PY5 Pivots'!$A$30,"L3","1.1.2")</f>
        <v>41186.880000000005</v>
      </c>
      <c r="G30" s="181">
        <f>GETPIVOTDATA("Fringe Cost PY5",'PY5 Pivots'!$A$30,"L3","1.1.3")</f>
        <v>29573.037899999999</v>
      </c>
      <c r="H30" s="181">
        <f>GETPIVOTDATA("Fringe Cost PY5",'PY5 Pivots'!$A$30,"L3","1.1.4")</f>
        <v>6049.3230000000003</v>
      </c>
      <c r="I30" s="183">
        <f>GETPIVOTDATA("Fringe Cost PY5",'PY5 Pivots'!$A$30,"L3","1.1.5")</f>
        <v>44404.604999999996</v>
      </c>
      <c r="J30" s="183">
        <f>GETPIVOTDATA("Fringe Cost PY5",'PY5 Pivots'!$A$30,"L3","1.2.1")</f>
        <v>52641.981</v>
      </c>
      <c r="K30" s="175">
        <v>0</v>
      </c>
      <c r="L30" s="175">
        <v>0</v>
      </c>
      <c r="M30" s="175">
        <v>0</v>
      </c>
      <c r="N30" s="175">
        <v>0</v>
      </c>
      <c r="O30" s="175">
        <v>0</v>
      </c>
      <c r="P30" s="175">
        <v>0</v>
      </c>
      <c r="Q30" s="175">
        <v>0</v>
      </c>
      <c r="R30" s="175">
        <v>0</v>
      </c>
      <c r="S30" s="175">
        <v>0</v>
      </c>
      <c r="T30" s="175">
        <v>0</v>
      </c>
      <c r="U30" s="175">
        <v>0</v>
      </c>
      <c r="V30" s="175">
        <f>GETPIVOTDATA("Fringe Cost PY5",'PY5 Pivots'!$A$30,"L3","1.3.3")</f>
        <v>2137.9994999999999</v>
      </c>
      <c r="W30" s="175">
        <f>GETPIVOTDATA("Fringe Cost PY5",'PY5 Pivots'!$A$30,"L3","1.3.4")</f>
        <v>7696.0831500000004</v>
      </c>
      <c r="X30" s="175">
        <v>0</v>
      </c>
      <c r="Y30" s="175">
        <v>0</v>
      </c>
      <c r="Z30" s="183">
        <f>GETPIVOTDATA("Fringe Cost PY5",'PY5 Pivots'!$A$30,"L3","1.4.2")</f>
        <v>3244.8110940000006</v>
      </c>
      <c r="AA30" s="175">
        <v>0</v>
      </c>
      <c r="AB30" s="183">
        <f>GETPIVOTDATA("Fringe Cost PY5",'PY5 Pivots'!$A$30,"L3","1.4.4")</f>
        <v>10209.283686000001</v>
      </c>
      <c r="AC30" s="175">
        <v>0</v>
      </c>
      <c r="AD30" s="175">
        <v>0</v>
      </c>
      <c r="AE30" s="175">
        <v>0</v>
      </c>
      <c r="AF30" s="183">
        <f>GETPIVOTDATA("Fringe Cost PY5",'PY5 Pivots'!$A$30,"L3","1.5.2")</f>
        <v>10457.606250000001</v>
      </c>
      <c r="AG30" s="175">
        <v>0</v>
      </c>
      <c r="AH30" s="175">
        <v>0</v>
      </c>
      <c r="AI30" s="175">
        <v>0</v>
      </c>
      <c r="AJ30" s="183">
        <f>GETPIVOTDATA("Fringe Cost PY5",'PY5 Pivots'!$A$30,"L3","1.6.1")</f>
        <v>37272.517537499996</v>
      </c>
      <c r="AK30" s="175">
        <v>0</v>
      </c>
      <c r="AL30" s="175">
        <v>0</v>
      </c>
      <c r="AM30" s="175">
        <v>0</v>
      </c>
      <c r="AN30" s="175">
        <v>0</v>
      </c>
    </row>
    <row r="31" spans="1:40" x14ac:dyDescent="0.25">
      <c r="A31" s="109" t="s">
        <v>1621</v>
      </c>
      <c r="B31" s="109"/>
      <c r="C31" s="109"/>
      <c r="D31" s="112"/>
      <c r="E31" s="112"/>
      <c r="F31" s="113"/>
      <c r="G31" s="113"/>
      <c r="H31" s="113"/>
      <c r="I31" s="114"/>
      <c r="J31" s="112"/>
      <c r="K31" s="113"/>
      <c r="L31" s="113"/>
      <c r="M31" s="113"/>
      <c r="N31" s="113"/>
      <c r="O31" s="113"/>
      <c r="P31" s="113"/>
      <c r="Q31" s="113"/>
      <c r="R31" s="113"/>
      <c r="S31" s="114"/>
      <c r="T31" s="112"/>
      <c r="U31" s="113"/>
      <c r="V31" s="113"/>
      <c r="W31" s="113"/>
      <c r="X31" s="114"/>
      <c r="Y31" s="113"/>
      <c r="Z31" s="113"/>
      <c r="AA31" s="113"/>
      <c r="AB31" s="113"/>
      <c r="AC31" s="114"/>
      <c r="AD31" s="112"/>
      <c r="AE31" s="112"/>
      <c r="AF31" s="112"/>
      <c r="AG31" s="112"/>
      <c r="AH31" s="133"/>
      <c r="AI31" s="112"/>
      <c r="AJ31" s="112"/>
      <c r="AK31" s="112"/>
      <c r="AL31" s="112"/>
      <c r="AM31" s="112"/>
      <c r="AN31" s="133"/>
    </row>
    <row r="32" spans="1:40" x14ac:dyDescent="0.25">
      <c r="A32" s="134" t="s">
        <v>1622</v>
      </c>
      <c r="B32" s="134" t="s">
        <v>1623</v>
      </c>
      <c r="C32" s="134" t="s">
        <v>1624</v>
      </c>
      <c r="D32" s="135"/>
      <c r="E32" s="121"/>
      <c r="F32" s="125"/>
      <c r="G32" s="125"/>
      <c r="H32" s="125"/>
      <c r="I32" s="126"/>
      <c r="J32" s="175"/>
      <c r="K32" s="176"/>
      <c r="L32" s="176"/>
      <c r="M32" s="176"/>
      <c r="N32" s="176"/>
      <c r="O32" s="176"/>
      <c r="P32" s="176"/>
      <c r="Q32" s="176"/>
      <c r="R32" s="176"/>
      <c r="S32" s="180"/>
      <c r="T32" s="175"/>
      <c r="U32" s="176"/>
      <c r="V32" s="176"/>
      <c r="W32" s="176"/>
      <c r="X32" s="180"/>
      <c r="Y32" s="176"/>
      <c r="Z32" s="176"/>
      <c r="AA32" s="176"/>
      <c r="AB32" s="176"/>
      <c r="AC32" s="180"/>
      <c r="AD32" s="175"/>
      <c r="AE32" s="175"/>
      <c r="AF32" s="175"/>
      <c r="AG32" s="175"/>
      <c r="AH32" s="183"/>
      <c r="AI32" s="175"/>
      <c r="AJ32" s="175"/>
      <c r="AK32" s="175"/>
      <c r="AL32" s="175"/>
      <c r="AM32" s="175"/>
      <c r="AN32" s="183"/>
    </row>
    <row r="33" spans="1:40" x14ac:dyDescent="0.25">
      <c r="A33" s="94" t="s">
        <v>1625</v>
      </c>
      <c r="B33" s="94">
        <v>1</v>
      </c>
      <c r="C33" s="94">
        <v>1</v>
      </c>
      <c r="D33" s="136">
        <f>SUM(E33:AN33)</f>
        <v>544829</v>
      </c>
      <c r="E33" s="124">
        <v>0</v>
      </c>
      <c r="F33" s="122">
        <v>0</v>
      </c>
      <c r="G33" s="122">
        <v>0</v>
      </c>
      <c r="H33" s="122">
        <v>0</v>
      </c>
      <c r="I33" s="123">
        <v>0</v>
      </c>
      <c r="J33" s="175">
        <v>0</v>
      </c>
      <c r="K33" s="176">
        <f>GETPIVOTDATA("12mo Subtotal PY5",'PY5 Pivots'!$A$55,"L3","1.2.2")</f>
        <v>10942</v>
      </c>
      <c r="L33" s="176">
        <f>GETPIVOTDATA("12mo Subtotal PY5",'PY5 Pivots'!$A$55,"L3","1.2.3")</f>
        <v>24054</v>
      </c>
      <c r="M33" s="176">
        <f>GETPIVOTDATA("12mo Subtotal PY5",'PY5 Pivots'!$A$55,"L3","1.2.4")</f>
        <v>194456</v>
      </c>
      <c r="N33" s="176">
        <f>GETPIVOTDATA("12mo Subtotal PY5",'PY5 Pivots'!$A$55,"L3","1.2.5")</f>
        <v>22864</v>
      </c>
      <c r="O33" s="176">
        <f>GETPIVOTDATA("12mo Subtotal PY5",'PY5 Pivots'!$A$55,"L3","1.2.6")</f>
        <v>6600</v>
      </c>
      <c r="P33" s="176">
        <f>GETPIVOTDATA("12mo Subtotal PY5",'PY5 Pivots'!$A$55,"L3","1.2.7")</f>
        <v>24500</v>
      </c>
      <c r="Q33" s="176">
        <v>0</v>
      </c>
      <c r="R33" s="176">
        <f>GETPIVOTDATA("12mo Subtotal PY5",'PY5 Pivots'!$A$55,"L3","1.2.9")</f>
        <v>135302</v>
      </c>
      <c r="S33" s="180">
        <v>0</v>
      </c>
      <c r="T33" s="175">
        <v>0</v>
      </c>
      <c r="U33" s="176">
        <v>0</v>
      </c>
      <c r="V33" s="176">
        <f>GETPIVOTDATA("12mo Subtotal PY5",'PY5 Pivots'!$A$55,"L3","1.3.3")</f>
        <v>91145</v>
      </c>
      <c r="W33" s="176">
        <v>0</v>
      </c>
      <c r="X33" s="180">
        <v>0</v>
      </c>
      <c r="Y33" s="176">
        <v>0</v>
      </c>
      <c r="Z33" s="190">
        <v>0</v>
      </c>
      <c r="AA33" s="176">
        <v>0</v>
      </c>
      <c r="AB33" s="176">
        <f>GETPIVOTDATA("12mo Subtotal PY5",'PY5 Pivots'!$A$55,"L3","1.4.4")</f>
        <v>34966</v>
      </c>
      <c r="AC33" s="176">
        <v>0</v>
      </c>
      <c r="AD33" s="190">
        <v>0</v>
      </c>
      <c r="AE33" s="175">
        <v>0</v>
      </c>
      <c r="AF33" s="190">
        <v>0</v>
      </c>
      <c r="AG33" s="190">
        <v>0</v>
      </c>
      <c r="AH33" s="191">
        <v>0</v>
      </c>
      <c r="AI33" s="175">
        <v>0</v>
      </c>
      <c r="AJ33" s="190">
        <v>0</v>
      </c>
      <c r="AK33" s="190">
        <v>0</v>
      </c>
      <c r="AL33" s="190">
        <v>0</v>
      </c>
      <c r="AM33" s="190">
        <v>0</v>
      </c>
      <c r="AN33" s="191">
        <v>0</v>
      </c>
    </row>
    <row r="34" spans="1:40" x14ac:dyDescent="0.25">
      <c r="A34" s="94" t="s">
        <v>1626</v>
      </c>
      <c r="B34" s="94">
        <v>1</v>
      </c>
      <c r="C34" s="94">
        <v>1</v>
      </c>
      <c r="D34" s="136">
        <f>SUM(E34:AN34)</f>
        <v>1262830.3965000003</v>
      </c>
      <c r="E34" s="124">
        <v>0</v>
      </c>
      <c r="F34" s="137">
        <v>0</v>
      </c>
      <c r="G34" s="137">
        <v>0</v>
      </c>
      <c r="H34" s="137">
        <v>0</v>
      </c>
      <c r="I34" s="138">
        <v>0</v>
      </c>
      <c r="J34" s="192">
        <f>GETPIVOTDATA("12mo Subtotal PY5",'PY5 Pivots'!$A$64,"L3","1.2.1")</f>
        <v>403933.78800000006</v>
      </c>
      <c r="K34" s="176">
        <f>GETPIVOTDATA("12mo Subtotal PY5",'PY5 Pivots'!$A$64,"L3","1.2.2")</f>
        <v>6897.1680000000006</v>
      </c>
      <c r="L34" s="176">
        <f>GETPIVOTDATA("12mo Subtotal PY5",'PY5 Pivots'!$A$64,"L3","1.2.3")</f>
        <v>35719.812000000005</v>
      </c>
      <c r="M34" s="176">
        <f>GETPIVOTDATA("12mo Subtotal PY5",'PY5 Pivots'!$A$64,"L3","1.2.4")</f>
        <v>670748.56650000031</v>
      </c>
      <c r="N34" s="176">
        <f>GETPIVOTDATA("12mo Subtotal PY5",'PY5 Pivots'!$A$64,"L3","1.2.5")</f>
        <v>12217.140000000001</v>
      </c>
      <c r="O34" s="176">
        <f>GETPIVOTDATA("12mo Subtotal PY5",'PY5 Pivots'!$A$64,"L3","1.2.6")</f>
        <v>4698.9000000000005</v>
      </c>
      <c r="P34" s="176">
        <f>GETPIVOTDATA("12mo Subtotal PY5",'PY5 Pivots'!$A$64,"L3","1.2.7")</f>
        <v>40602.582000000009</v>
      </c>
      <c r="Q34" s="176">
        <f>GETPIVOTDATA("12mo Subtotal PY5",'PY5 Pivots'!$A$64,"L3","1.2.8")</f>
        <v>57265.29</v>
      </c>
      <c r="R34" s="176">
        <f>GETPIVOTDATA("12mo Subtotal PY5",'PY5 Pivots'!$A$64,"L3","1.2.9")</f>
        <v>7048.35</v>
      </c>
      <c r="S34" s="176">
        <f>GETPIVOTDATA("12mo Subtotal PY5",'PY5 Pivots'!$A$64,"L3","1.2.10")</f>
        <v>0</v>
      </c>
      <c r="T34" s="179">
        <v>0</v>
      </c>
      <c r="U34" s="179">
        <v>0</v>
      </c>
      <c r="V34" s="176">
        <v>23698.800000000003</v>
      </c>
      <c r="W34" s="179">
        <v>0</v>
      </c>
      <c r="X34" s="181">
        <v>0</v>
      </c>
      <c r="Y34" s="177">
        <v>0</v>
      </c>
      <c r="Z34" s="179">
        <v>0</v>
      </c>
      <c r="AA34" s="179">
        <v>0</v>
      </c>
      <c r="AB34" s="179">
        <v>0</v>
      </c>
      <c r="AC34" s="176">
        <v>0</v>
      </c>
      <c r="AD34" s="179">
        <v>0</v>
      </c>
      <c r="AE34" s="179">
        <v>0</v>
      </c>
      <c r="AF34" s="179">
        <v>0</v>
      </c>
      <c r="AG34" s="179">
        <v>0</v>
      </c>
      <c r="AH34" s="181">
        <v>0</v>
      </c>
      <c r="AI34" s="179">
        <v>0</v>
      </c>
      <c r="AJ34" s="179">
        <v>0</v>
      </c>
      <c r="AK34" s="179">
        <v>0</v>
      </c>
      <c r="AL34" s="179">
        <v>0</v>
      </c>
      <c r="AM34" s="179">
        <v>0</v>
      </c>
      <c r="AN34" s="181">
        <v>0</v>
      </c>
    </row>
    <row r="35" spans="1:40" x14ac:dyDescent="0.25">
      <c r="D35" s="139"/>
      <c r="E35" s="207"/>
      <c r="F35" s="208"/>
      <c r="G35" s="208"/>
      <c r="H35" s="208"/>
      <c r="I35" s="208"/>
      <c r="J35" s="209"/>
      <c r="K35" s="210"/>
      <c r="L35" s="210"/>
      <c r="M35" s="210"/>
      <c r="N35" s="210"/>
      <c r="O35" s="210"/>
      <c r="P35" s="210"/>
      <c r="Q35" s="210"/>
      <c r="R35" s="210"/>
      <c r="S35" s="210"/>
      <c r="T35" s="211"/>
      <c r="U35" s="212"/>
      <c r="V35" s="212"/>
      <c r="W35" s="212"/>
      <c r="X35" s="209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</row>
    <row r="36" spans="1:40" x14ac:dyDescent="0.25">
      <c r="A36" s="109" t="s">
        <v>1627</v>
      </c>
      <c r="B36" s="109"/>
      <c r="C36" s="109"/>
      <c r="D36" s="112"/>
      <c r="E36" s="112"/>
      <c r="F36" s="113"/>
      <c r="G36" s="113"/>
      <c r="H36" s="113"/>
      <c r="I36" s="140"/>
      <c r="J36" s="141"/>
      <c r="K36" s="113"/>
      <c r="L36" s="113"/>
      <c r="M36" s="113"/>
      <c r="N36" s="113"/>
      <c r="O36" s="113"/>
      <c r="P36" s="113"/>
      <c r="Q36" s="113"/>
      <c r="R36" s="113"/>
      <c r="S36" s="114"/>
      <c r="T36" s="112"/>
      <c r="U36" s="113"/>
      <c r="V36" s="113"/>
      <c r="W36" s="113"/>
      <c r="X36" s="114"/>
      <c r="Y36" s="113"/>
      <c r="Z36" s="113"/>
      <c r="AA36" s="113"/>
      <c r="AB36" s="113"/>
      <c r="AC36" s="114"/>
      <c r="AD36" s="112"/>
      <c r="AE36" s="112"/>
      <c r="AF36" s="112"/>
      <c r="AG36" s="112"/>
      <c r="AH36" s="133"/>
      <c r="AI36" s="112"/>
      <c r="AJ36" s="112"/>
      <c r="AK36" s="112"/>
      <c r="AL36" s="112"/>
      <c r="AM36" s="112"/>
      <c r="AN36" s="133"/>
    </row>
    <row r="37" spans="1:40" x14ac:dyDescent="0.25">
      <c r="D37" s="115">
        <f>SUM(E37:AN37)</f>
        <v>1807659.3965000003</v>
      </c>
      <c r="E37" s="142">
        <f>SUM(E33:E34)</f>
        <v>0</v>
      </c>
      <c r="F37" s="142">
        <f t="shared" ref="F37:AN37" si="5">SUM(F33:F34)</f>
        <v>0</v>
      </c>
      <c r="G37" s="142">
        <f t="shared" si="5"/>
        <v>0</v>
      </c>
      <c r="H37" s="142">
        <f t="shared" si="5"/>
        <v>0</v>
      </c>
      <c r="I37" s="142">
        <f t="shared" si="5"/>
        <v>0</v>
      </c>
      <c r="J37" s="142">
        <f t="shared" si="5"/>
        <v>403933.78800000006</v>
      </c>
      <c r="K37" s="142">
        <f t="shared" si="5"/>
        <v>17839.168000000001</v>
      </c>
      <c r="L37" s="142">
        <f t="shared" si="5"/>
        <v>59773.812000000005</v>
      </c>
      <c r="M37" s="142">
        <f t="shared" si="5"/>
        <v>865204.56650000031</v>
      </c>
      <c r="N37" s="142">
        <f t="shared" si="5"/>
        <v>35081.14</v>
      </c>
      <c r="O37" s="142">
        <f t="shared" si="5"/>
        <v>11298.900000000001</v>
      </c>
      <c r="P37" s="142">
        <f t="shared" si="5"/>
        <v>65102.582000000009</v>
      </c>
      <c r="Q37" s="142">
        <f t="shared" si="5"/>
        <v>57265.29</v>
      </c>
      <c r="R37" s="142">
        <f t="shared" si="5"/>
        <v>142350.35</v>
      </c>
      <c r="S37" s="142">
        <f t="shared" si="5"/>
        <v>0</v>
      </c>
      <c r="T37" s="142">
        <f t="shared" si="5"/>
        <v>0</v>
      </c>
      <c r="U37" s="142">
        <f t="shared" si="5"/>
        <v>0</v>
      </c>
      <c r="V37" s="142">
        <f t="shared" si="5"/>
        <v>114843.8</v>
      </c>
      <c r="W37" s="142">
        <f t="shared" si="5"/>
        <v>0</v>
      </c>
      <c r="X37" s="142">
        <f t="shared" si="5"/>
        <v>0</v>
      </c>
      <c r="Y37" s="142">
        <f t="shared" si="5"/>
        <v>0</v>
      </c>
      <c r="Z37" s="142">
        <f t="shared" si="5"/>
        <v>0</v>
      </c>
      <c r="AA37" s="142">
        <f t="shared" si="5"/>
        <v>0</v>
      </c>
      <c r="AB37" s="142">
        <f t="shared" si="5"/>
        <v>34966</v>
      </c>
      <c r="AC37" s="142">
        <f t="shared" si="5"/>
        <v>0</v>
      </c>
      <c r="AD37" s="142">
        <f t="shared" si="5"/>
        <v>0</v>
      </c>
      <c r="AE37" s="142">
        <f t="shared" si="5"/>
        <v>0</v>
      </c>
      <c r="AF37" s="142">
        <f t="shared" si="5"/>
        <v>0</v>
      </c>
      <c r="AG37" s="142">
        <f t="shared" si="5"/>
        <v>0</v>
      </c>
      <c r="AH37" s="142">
        <f t="shared" si="5"/>
        <v>0</v>
      </c>
      <c r="AI37" s="142">
        <f t="shared" si="5"/>
        <v>0</v>
      </c>
      <c r="AJ37" s="142">
        <f t="shared" si="5"/>
        <v>0</v>
      </c>
      <c r="AK37" s="142">
        <f t="shared" si="5"/>
        <v>0</v>
      </c>
      <c r="AL37" s="142">
        <f t="shared" si="5"/>
        <v>0</v>
      </c>
      <c r="AM37" s="142">
        <f t="shared" si="5"/>
        <v>0</v>
      </c>
      <c r="AN37" s="142">
        <f t="shared" si="5"/>
        <v>0</v>
      </c>
    </row>
    <row r="38" spans="1:40" x14ac:dyDescent="0.25">
      <c r="A38" s="109" t="s">
        <v>257</v>
      </c>
      <c r="B38" s="109"/>
      <c r="C38" s="109"/>
      <c r="D38" s="112"/>
      <c r="E38" s="112"/>
      <c r="F38" s="113"/>
      <c r="G38" s="113"/>
      <c r="H38" s="113"/>
      <c r="I38" s="114"/>
      <c r="J38" s="112"/>
      <c r="K38" s="113"/>
      <c r="L38" s="113"/>
      <c r="M38" s="113"/>
      <c r="N38" s="113"/>
      <c r="O38" s="113"/>
      <c r="P38" s="113"/>
      <c r="Q38" s="113"/>
      <c r="R38" s="113"/>
      <c r="S38" s="114"/>
      <c r="T38" s="112"/>
      <c r="U38" s="113"/>
      <c r="V38" s="113"/>
      <c r="W38" s="113"/>
      <c r="X38" s="114"/>
      <c r="Y38" s="113"/>
      <c r="Z38" s="113"/>
      <c r="AA38" s="113"/>
      <c r="AB38" s="113"/>
      <c r="AC38" s="113"/>
      <c r="AD38" s="113"/>
      <c r="AE38" s="112"/>
      <c r="AF38" s="113"/>
      <c r="AG38" s="113"/>
      <c r="AH38" s="114"/>
      <c r="AI38" s="112"/>
      <c r="AJ38" s="113"/>
      <c r="AK38" s="113"/>
      <c r="AL38" s="113"/>
      <c r="AM38" s="113"/>
      <c r="AN38" s="114"/>
    </row>
    <row r="39" spans="1:40" s="193" customFormat="1" x14ac:dyDescent="0.25">
      <c r="A39" s="172" t="s">
        <v>260</v>
      </c>
      <c r="B39" s="172"/>
      <c r="C39" s="172"/>
      <c r="D39" s="190">
        <f>SUM(E39:AN39)</f>
        <v>51600</v>
      </c>
      <c r="E39" s="179">
        <f>GETPIVOTDATA("12mo Subtotal PY5",'PY5 Pivots'!$A$74,"Resource Name","Domestic","L3","1.1.1")</f>
        <v>28200</v>
      </c>
      <c r="F39" s="179">
        <v>0</v>
      </c>
      <c r="G39" s="179">
        <v>0</v>
      </c>
      <c r="H39" s="179">
        <v>0</v>
      </c>
      <c r="I39" s="179">
        <v>0</v>
      </c>
      <c r="J39" s="179">
        <f>GETPIVOTDATA("12mo Subtotal PY5",'PY5 Pivots'!$A$74,"Resource Name","Domestic","L3","1.2.1")</f>
        <v>12600</v>
      </c>
      <c r="K39" s="179">
        <v>0</v>
      </c>
      <c r="L39" s="179">
        <v>0</v>
      </c>
      <c r="M39" s="179">
        <v>0</v>
      </c>
      <c r="N39" s="179">
        <v>0</v>
      </c>
      <c r="O39" s="179">
        <v>0</v>
      </c>
      <c r="P39" s="179">
        <v>0</v>
      </c>
      <c r="Q39" s="179">
        <f>GETPIVOTDATA("12mo Subtotal PY5",'PY5 Pivots'!$A$74,"Resource Name","Domestic","L3","1.2.8")</f>
        <v>1800</v>
      </c>
      <c r="R39" s="179">
        <f>GETPIVOTDATA("12mo Subtotal PY5",'PY5 Pivots'!$A$74,"Resource Name","Domestic","L3","1.2.9")</f>
        <v>1800</v>
      </c>
      <c r="S39" s="179">
        <v>0</v>
      </c>
      <c r="T39" s="179">
        <v>0</v>
      </c>
      <c r="U39" s="179">
        <v>0</v>
      </c>
      <c r="V39" s="179">
        <f>GETPIVOTDATA("12mo Subtotal PY5",'PY5 Pivots'!$A$74,"Resource Name","Domestic","L3","1.3.3")</f>
        <v>1800</v>
      </c>
      <c r="W39" s="179">
        <v>0</v>
      </c>
      <c r="X39" s="179">
        <v>0</v>
      </c>
      <c r="Y39" s="179">
        <v>0</v>
      </c>
      <c r="Z39" s="179">
        <v>0</v>
      </c>
      <c r="AA39" s="179">
        <v>0</v>
      </c>
      <c r="AB39" s="179">
        <f>GETPIVOTDATA("12mo Subtotal PY5",'PY5 Pivots'!$A$74,"Resource Name","Domestic","L3","1.4.4")</f>
        <v>1800</v>
      </c>
      <c r="AC39" s="179">
        <v>0</v>
      </c>
      <c r="AD39" s="179">
        <v>0</v>
      </c>
      <c r="AE39" s="179">
        <v>0</v>
      </c>
      <c r="AF39" s="179">
        <v>0</v>
      </c>
      <c r="AG39" s="179">
        <v>0</v>
      </c>
      <c r="AH39" s="179">
        <v>0</v>
      </c>
      <c r="AI39" s="179">
        <v>0</v>
      </c>
      <c r="AJ39" s="179">
        <f>GETPIVOTDATA("12mo Subtotal PY5",'PY5 Pivots'!$A$74,"Resource Name","Domestic","L3","1.6.1")</f>
        <v>3600</v>
      </c>
      <c r="AK39" s="179">
        <v>0</v>
      </c>
      <c r="AL39" s="179">
        <v>0</v>
      </c>
      <c r="AM39" s="179">
        <v>0</v>
      </c>
      <c r="AN39" s="179">
        <v>0</v>
      </c>
    </row>
    <row r="40" spans="1:40" s="193" customFormat="1" x14ac:dyDescent="0.25">
      <c r="A40" s="172" t="s">
        <v>966</v>
      </c>
      <c r="B40" s="172"/>
      <c r="C40" s="172"/>
      <c r="D40" s="190">
        <f>SUM(E40:AN40)</f>
        <v>41200</v>
      </c>
      <c r="E40" s="179">
        <f>GETPIVOTDATA("12mo Subtotal PY5",'PY5 Pivots'!$A$74,"Resource Name","Foreign","L3","1.1.1")</f>
        <v>9600</v>
      </c>
      <c r="F40" s="179">
        <v>0</v>
      </c>
      <c r="G40" s="179">
        <v>0</v>
      </c>
      <c r="H40" s="179">
        <v>0</v>
      </c>
      <c r="I40" s="179">
        <v>0</v>
      </c>
      <c r="J40" s="179">
        <v>0</v>
      </c>
      <c r="K40" s="179">
        <v>0</v>
      </c>
      <c r="L40" s="179">
        <v>0</v>
      </c>
      <c r="M40" s="179">
        <v>0</v>
      </c>
      <c r="N40" s="179">
        <v>0</v>
      </c>
      <c r="O40" s="179">
        <v>0</v>
      </c>
      <c r="P40" s="179">
        <v>0</v>
      </c>
      <c r="Q40" s="179">
        <f>GETPIVOTDATA("12mo Subtotal PY5",'PY5 Pivots'!$A$74,"Resource Name","Foreign","L3","1.2.8")</f>
        <v>31600</v>
      </c>
      <c r="R40" s="179">
        <f>GETPIVOTDATA("12mo Subtotal PY5",'PY5 Pivots'!$A$74,"Resource Name","Foreign","L3","1.2.9")</f>
        <v>0</v>
      </c>
      <c r="S40" s="179">
        <v>0</v>
      </c>
      <c r="T40" s="179">
        <v>0</v>
      </c>
      <c r="U40" s="179">
        <v>0</v>
      </c>
      <c r="V40" s="179">
        <v>0</v>
      </c>
      <c r="W40" s="179">
        <v>0</v>
      </c>
      <c r="X40" s="179">
        <v>0</v>
      </c>
      <c r="Y40" s="179">
        <v>0</v>
      </c>
      <c r="Z40" s="179">
        <v>0</v>
      </c>
      <c r="AA40" s="179">
        <v>0</v>
      </c>
      <c r="AB40" s="179">
        <f>GETPIVOTDATA("12mo Subtotal PY5",'PY5 Pivots'!$A$74,"Resource Name","Foreign","L3","1.4.4")</f>
        <v>0</v>
      </c>
      <c r="AC40" s="179">
        <v>0</v>
      </c>
      <c r="AD40" s="179">
        <v>0</v>
      </c>
      <c r="AE40" s="179">
        <v>0</v>
      </c>
      <c r="AF40" s="179">
        <v>0</v>
      </c>
      <c r="AG40" s="179">
        <v>0</v>
      </c>
      <c r="AH40" s="179">
        <v>0</v>
      </c>
      <c r="AI40" s="179">
        <v>0</v>
      </c>
      <c r="AJ40" s="179">
        <f>GETPIVOTDATA("12mo Subtotal PY5",'PY5 Pivots'!$A$74,"Resource Name","Foreign","L3","1.6.1")</f>
        <v>0</v>
      </c>
      <c r="AK40" s="179">
        <v>0</v>
      </c>
      <c r="AL40" s="179">
        <v>0</v>
      </c>
      <c r="AM40" s="179">
        <v>0</v>
      </c>
      <c r="AN40" s="179">
        <v>0</v>
      </c>
    </row>
    <row r="41" spans="1:40" x14ac:dyDescent="0.25">
      <c r="A41" s="109" t="s">
        <v>1628</v>
      </c>
      <c r="B41" s="109"/>
      <c r="C41" s="109"/>
      <c r="D41" s="112"/>
      <c r="E41" s="112"/>
      <c r="F41" s="113"/>
      <c r="G41" s="113"/>
      <c r="H41" s="113"/>
      <c r="I41" s="114"/>
      <c r="J41" s="112"/>
      <c r="K41" s="113"/>
      <c r="L41" s="113"/>
      <c r="M41" s="113"/>
      <c r="N41" s="113"/>
      <c r="O41" s="113"/>
      <c r="P41" s="113"/>
      <c r="Q41" s="113"/>
      <c r="R41" s="113"/>
      <c r="S41" s="114"/>
      <c r="T41" s="112"/>
      <c r="U41" s="113"/>
      <c r="V41" s="113"/>
      <c r="W41" s="113"/>
      <c r="X41" s="114"/>
      <c r="Y41" s="114"/>
      <c r="Z41" s="114"/>
      <c r="AA41" s="114"/>
      <c r="AB41" s="114"/>
      <c r="AC41" s="114"/>
      <c r="AD41" s="113"/>
      <c r="AE41" s="133"/>
      <c r="AF41" s="114"/>
      <c r="AG41" s="114"/>
      <c r="AH41" s="114"/>
      <c r="AI41" s="133"/>
      <c r="AJ41" s="114"/>
      <c r="AK41" s="114"/>
      <c r="AL41" s="114"/>
      <c r="AM41" s="114"/>
      <c r="AN41" s="114"/>
    </row>
    <row r="42" spans="1:40" x14ac:dyDescent="0.25">
      <c r="D42" s="136">
        <f>SUM(E42:AN42)</f>
        <v>92800</v>
      </c>
      <c r="E42" s="143">
        <f t="shared" ref="E42:AN42" si="6">SUM(E39:E40)</f>
        <v>37800</v>
      </c>
      <c r="F42" s="142">
        <f t="shared" si="6"/>
        <v>0</v>
      </c>
      <c r="G42" s="142">
        <f t="shared" si="6"/>
        <v>0</v>
      </c>
      <c r="H42" s="142">
        <f t="shared" si="6"/>
        <v>0</v>
      </c>
      <c r="I42" s="142">
        <f t="shared" si="6"/>
        <v>0</v>
      </c>
      <c r="J42" s="143">
        <f>SUM(J39:J40)</f>
        <v>12600</v>
      </c>
      <c r="K42" s="142">
        <f t="shared" si="6"/>
        <v>0</v>
      </c>
      <c r="L42" s="142">
        <f t="shared" si="6"/>
        <v>0</v>
      </c>
      <c r="M42" s="142">
        <f t="shared" si="6"/>
        <v>0</v>
      </c>
      <c r="N42" s="142">
        <f t="shared" si="6"/>
        <v>0</v>
      </c>
      <c r="O42" s="142">
        <f t="shared" si="6"/>
        <v>0</v>
      </c>
      <c r="P42" s="142">
        <f t="shared" si="6"/>
        <v>0</v>
      </c>
      <c r="Q42" s="143">
        <f t="shared" si="6"/>
        <v>33400</v>
      </c>
      <c r="R42" s="142">
        <f t="shared" si="6"/>
        <v>1800</v>
      </c>
      <c r="S42" s="142">
        <f t="shared" si="6"/>
        <v>0</v>
      </c>
      <c r="T42" s="142">
        <f t="shared" si="6"/>
        <v>0</v>
      </c>
      <c r="U42" s="142">
        <f t="shared" si="6"/>
        <v>0</v>
      </c>
      <c r="V42" s="142">
        <f t="shared" si="6"/>
        <v>1800</v>
      </c>
      <c r="W42" s="142">
        <f t="shared" si="6"/>
        <v>0</v>
      </c>
      <c r="X42" s="142">
        <f t="shared" si="6"/>
        <v>0</v>
      </c>
      <c r="Y42" s="142">
        <f t="shared" si="6"/>
        <v>0</v>
      </c>
      <c r="Z42" s="142">
        <f t="shared" si="6"/>
        <v>0</v>
      </c>
      <c r="AA42" s="142">
        <f t="shared" si="6"/>
        <v>0</v>
      </c>
      <c r="AB42" s="142">
        <f t="shared" si="6"/>
        <v>1800</v>
      </c>
      <c r="AC42" s="142">
        <f t="shared" si="6"/>
        <v>0</v>
      </c>
      <c r="AD42" s="142">
        <f t="shared" si="6"/>
        <v>0</v>
      </c>
      <c r="AE42" s="142">
        <f t="shared" si="6"/>
        <v>0</v>
      </c>
      <c r="AF42" s="142">
        <f t="shared" si="6"/>
        <v>0</v>
      </c>
      <c r="AG42" s="142">
        <f t="shared" si="6"/>
        <v>0</v>
      </c>
      <c r="AH42" s="142">
        <f t="shared" si="6"/>
        <v>0</v>
      </c>
      <c r="AI42" s="142">
        <f t="shared" si="6"/>
        <v>0</v>
      </c>
      <c r="AJ42" s="142">
        <f t="shared" si="6"/>
        <v>3600</v>
      </c>
      <c r="AK42" s="142">
        <f t="shared" si="6"/>
        <v>0</v>
      </c>
      <c r="AL42" s="142">
        <f t="shared" si="6"/>
        <v>0</v>
      </c>
      <c r="AM42" s="142">
        <f t="shared" si="6"/>
        <v>0</v>
      </c>
      <c r="AN42" s="142">
        <f t="shared" si="6"/>
        <v>0</v>
      </c>
    </row>
    <row r="43" spans="1:40" x14ac:dyDescent="0.25">
      <c r="A43" s="109" t="s">
        <v>1629</v>
      </c>
      <c r="B43" s="109"/>
      <c r="C43" s="109"/>
      <c r="D43" s="112"/>
      <c r="E43" s="112"/>
      <c r="F43" s="113"/>
      <c r="G43" s="113"/>
      <c r="H43" s="113"/>
      <c r="I43" s="114"/>
      <c r="J43" s="112"/>
      <c r="K43" s="113"/>
      <c r="L43" s="113"/>
      <c r="M43" s="113"/>
      <c r="N43" s="113"/>
      <c r="O43" s="113"/>
      <c r="P43" s="113"/>
      <c r="Q43" s="113"/>
      <c r="R43" s="113"/>
      <c r="S43" s="114"/>
      <c r="T43" s="112"/>
      <c r="U43" s="113"/>
      <c r="V43" s="113"/>
      <c r="W43" s="113"/>
      <c r="X43" s="114"/>
      <c r="Y43" s="113"/>
      <c r="Z43" s="113"/>
      <c r="AA43" s="113"/>
      <c r="AB43" s="113"/>
      <c r="AC43" s="113"/>
      <c r="AD43" s="113"/>
      <c r="AE43" s="112"/>
      <c r="AF43" s="113"/>
      <c r="AG43" s="113"/>
      <c r="AH43" s="114"/>
      <c r="AI43" s="112"/>
      <c r="AJ43" s="113"/>
      <c r="AK43" s="113"/>
      <c r="AL43" s="113"/>
      <c r="AM43" s="113"/>
      <c r="AN43" s="114"/>
    </row>
    <row r="44" spans="1:40" x14ac:dyDescent="0.25">
      <c r="A44" t="s">
        <v>1630</v>
      </c>
      <c r="B44" t="s">
        <v>1631</v>
      </c>
      <c r="D44" s="115">
        <f>SUM(E44:AN44)</f>
        <v>0</v>
      </c>
      <c r="E44" s="142">
        <v>0</v>
      </c>
      <c r="F44" s="142">
        <v>0</v>
      </c>
      <c r="G44" s="142">
        <v>0</v>
      </c>
      <c r="H44" s="142">
        <v>0</v>
      </c>
      <c r="I44" s="13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2">
        <v>0</v>
      </c>
      <c r="P44" s="142">
        <v>0</v>
      </c>
      <c r="Q44" s="142"/>
      <c r="R44" s="142">
        <v>0</v>
      </c>
      <c r="S44" s="132">
        <v>0</v>
      </c>
      <c r="T44" s="142">
        <v>0</v>
      </c>
      <c r="U44" s="142">
        <v>0</v>
      </c>
      <c r="V44" s="142">
        <v>0</v>
      </c>
      <c r="W44" s="142">
        <v>0</v>
      </c>
      <c r="X44" s="132">
        <v>0</v>
      </c>
      <c r="Y44" s="144">
        <v>0</v>
      </c>
      <c r="Z44" s="142">
        <v>0</v>
      </c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  <c r="AH44" s="132">
        <v>0</v>
      </c>
      <c r="AI44" s="142">
        <v>0</v>
      </c>
      <c r="AJ44" s="142">
        <v>0</v>
      </c>
      <c r="AK44" s="142">
        <v>0</v>
      </c>
      <c r="AL44" s="142">
        <v>0</v>
      </c>
      <c r="AM44" s="142">
        <v>0</v>
      </c>
      <c r="AN44" s="132">
        <v>0</v>
      </c>
    </row>
    <row r="45" spans="1:40" x14ac:dyDescent="0.25">
      <c r="A45" s="109" t="s">
        <v>1632</v>
      </c>
      <c r="B45" s="127"/>
      <c r="C45" s="127"/>
      <c r="D45" s="128"/>
      <c r="E45" s="128"/>
      <c r="F45" s="129"/>
      <c r="G45" s="129"/>
      <c r="H45" s="129"/>
      <c r="I45" s="130"/>
      <c r="J45" s="128"/>
      <c r="K45" s="129"/>
      <c r="L45" s="129"/>
      <c r="M45" s="129"/>
      <c r="N45" s="129"/>
      <c r="O45" s="129"/>
      <c r="P45" s="129"/>
      <c r="Q45" s="129"/>
      <c r="R45" s="129"/>
      <c r="S45" s="130"/>
      <c r="T45" s="128"/>
      <c r="U45" s="129"/>
      <c r="V45" s="129"/>
      <c r="W45" s="129"/>
      <c r="X45" s="130"/>
      <c r="Y45" s="130"/>
      <c r="Z45" s="130"/>
      <c r="AA45" s="130"/>
      <c r="AB45" s="130"/>
      <c r="AC45" s="130"/>
      <c r="AD45" s="129"/>
      <c r="AE45" s="131"/>
      <c r="AF45" s="130"/>
      <c r="AG45" s="130"/>
      <c r="AH45" s="130"/>
      <c r="AI45" s="131"/>
      <c r="AJ45" s="130"/>
      <c r="AK45" s="130"/>
      <c r="AL45" s="130"/>
      <c r="AM45" s="130"/>
      <c r="AN45" s="130"/>
    </row>
    <row r="46" spans="1:40" x14ac:dyDescent="0.25">
      <c r="D46" s="115">
        <f>SUM(E46:AN46)</f>
        <v>0</v>
      </c>
      <c r="E46" s="142">
        <v>0</v>
      </c>
      <c r="F46" s="142">
        <v>0</v>
      </c>
      <c r="G46" s="142">
        <v>0</v>
      </c>
      <c r="H46" s="142">
        <v>0</v>
      </c>
      <c r="I46" s="13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2">
        <v>0</v>
      </c>
      <c r="P46" s="142">
        <v>0</v>
      </c>
      <c r="Q46" s="142"/>
      <c r="R46" s="142">
        <v>0</v>
      </c>
      <c r="S46" s="132">
        <v>0</v>
      </c>
      <c r="T46" s="142">
        <f>T44</f>
        <v>0</v>
      </c>
      <c r="U46" s="142">
        <f t="shared" ref="U46:AN46" si="7">U44</f>
        <v>0</v>
      </c>
      <c r="V46" s="142">
        <f t="shared" si="7"/>
        <v>0</v>
      </c>
      <c r="W46" s="142">
        <f t="shared" si="7"/>
        <v>0</v>
      </c>
      <c r="X46" s="132">
        <f t="shared" si="7"/>
        <v>0</v>
      </c>
      <c r="Y46" s="144">
        <f t="shared" si="7"/>
        <v>0</v>
      </c>
      <c r="Z46" s="142">
        <f t="shared" si="7"/>
        <v>0</v>
      </c>
      <c r="AA46" s="142">
        <f t="shared" si="7"/>
        <v>0</v>
      </c>
      <c r="AB46" s="142">
        <f t="shared" si="7"/>
        <v>0</v>
      </c>
      <c r="AC46" s="142">
        <f>AC44</f>
        <v>0</v>
      </c>
      <c r="AD46" s="142">
        <f t="shared" si="7"/>
        <v>0</v>
      </c>
      <c r="AE46" s="142">
        <f t="shared" si="7"/>
        <v>0</v>
      </c>
      <c r="AF46" s="142">
        <f t="shared" si="7"/>
        <v>0</v>
      </c>
      <c r="AG46" s="142">
        <f t="shared" si="7"/>
        <v>0</v>
      </c>
      <c r="AH46" s="132">
        <f t="shared" si="7"/>
        <v>0</v>
      </c>
      <c r="AI46" s="142">
        <f t="shared" si="7"/>
        <v>0</v>
      </c>
      <c r="AJ46" s="142">
        <f t="shared" si="7"/>
        <v>0</v>
      </c>
      <c r="AK46" s="142">
        <f t="shared" si="7"/>
        <v>0</v>
      </c>
      <c r="AL46" s="142">
        <f t="shared" si="7"/>
        <v>0</v>
      </c>
      <c r="AM46" s="142">
        <f t="shared" si="7"/>
        <v>0</v>
      </c>
      <c r="AN46" s="132">
        <f t="shared" si="7"/>
        <v>0</v>
      </c>
    </row>
    <row r="47" spans="1:40" x14ac:dyDescent="0.25">
      <c r="A47" s="109" t="s">
        <v>1633</v>
      </c>
      <c r="B47" s="109"/>
      <c r="C47" s="109"/>
      <c r="D47" s="112"/>
      <c r="E47" s="112"/>
      <c r="F47" s="113"/>
      <c r="G47" s="113"/>
      <c r="H47" s="113"/>
      <c r="I47" s="114"/>
      <c r="J47" s="112"/>
      <c r="K47" s="113"/>
      <c r="L47" s="113"/>
      <c r="M47" s="113"/>
      <c r="N47" s="113"/>
      <c r="O47" s="113"/>
      <c r="P47" s="113"/>
      <c r="Q47" s="113"/>
      <c r="R47" s="113"/>
      <c r="S47" s="114"/>
      <c r="T47" s="112"/>
      <c r="U47" s="113"/>
      <c r="V47" s="113"/>
      <c r="W47" s="113"/>
      <c r="X47" s="114"/>
      <c r="Y47" s="114"/>
      <c r="Z47" s="114"/>
      <c r="AA47" s="114"/>
      <c r="AB47" s="114"/>
      <c r="AC47" s="114"/>
      <c r="AD47" s="113"/>
      <c r="AE47" s="133"/>
      <c r="AF47" s="114"/>
      <c r="AG47" s="114"/>
      <c r="AH47" s="114"/>
      <c r="AI47" s="133"/>
      <c r="AJ47" s="114"/>
      <c r="AK47" s="114"/>
      <c r="AL47" s="114"/>
      <c r="AM47" s="114"/>
      <c r="AN47" s="114"/>
    </row>
    <row r="48" spans="1:40" s="193" customFormat="1" x14ac:dyDescent="0.25">
      <c r="A48" s="172" t="s">
        <v>1634</v>
      </c>
      <c r="B48" s="172"/>
      <c r="C48" s="172"/>
      <c r="D48" s="190">
        <f>SUM(E48:AN48)</f>
        <v>117917</v>
      </c>
      <c r="E48" s="194">
        <f>GETPIVOTDATA("12mo Subtotal PY5",'PY5 Pivots'!$A$84,"L3","1.1.1")</f>
        <v>15500</v>
      </c>
      <c r="F48" s="179">
        <v>0</v>
      </c>
      <c r="G48" s="179">
        <v>0</v>
      </c>
      <c r="H48" s="179">
        <v>0</v>
      </c>
      <c r="I48" s="179">
        <v>0</v>
      </c>
      <c r="J48" s="179">
        <f>GETPIVOTDATA("12mo Subtotal PY5",'PY5 Pivots'!$A$84,"L3","1.2.1")</f>
        <v>28942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f>GETPIVOTDATA("12mo Subtotal PY5",'PY5 Pivots'!$A$84,"L3","1.2.7")</f>
        <v>5000</v>
      </c>
      <c r="Q48" s="179">
        <f>GETPIVOTDATA("12mo Subtotal PY5",'PY5 Pivots'!$A$84,"L3","1.2.8")</f>
        <v>22400</v>
      </c>
      <c r="R48" s="179">
        <v>0</v>
      </c>
      <c r="S48" s="179">
        <v>0</v>
      </c>
      <c r="T48" s="179">
        <v>0</v>
      </c>
      <c r="U48" s="179">
        <v>0</v>
      </c>
      <c r="V48" s="179">
        <f>GETPIVOTDATA("12mo Subtotal PY5",'PY5 Pivots'!$A$84,"L3","1.3.3")</f>
        <v>12500</v>
      </c>
      <c r="W48" s="179">
        <v>0</v>
      </c>
      <c r="X48" s="179">
        <v>0</v>
      </c>
      <c r="Y48" s="179">
        <v>0</v>
      </c>
      <c r="Z48" s="179">
        <f>GETPIVOTDATA("12mo Subtotal PY5",'PY5 Pivots'!$A$84,"L3","1.4.2")</f>
        <v>31075</v>
      </c>
      <c r="AA48" s="179">
        <v>0</v>
      </c>
      <c r="AB48" s="179">
        <f>GETPIVOTDATA("12mo Subtotal PY5",'PY5 Pivots'!$A$84,"L3","1.4.4")</f>
        <v>2000</v>
      </c>
      <c r="AC48" s="179">
        <v>0</v>
      </c>
      <c r="AD48" s="179">
        <v>0</v>
      </c>
      <c r="AE48" s="179">
        <v>0</v>
      </c>
      <c r="AF48" s="179">
        <v>0</v>
      </c>
      <c r="AG48" s="179">
        <v>0</v>
      </c>
      <c r="AH48" s="179">
        <v>0</v>
      </c>
      <c r="AI48" s="179">
        <v>0</v>
      </c>
      <c r="AJ48" s="179">
        <v>0</v>
      </c>
      <c r="AK48" s="179">
        <v>0</v>
      </c>
      <c r="AL48" s="179">
        <v>0</v>
      </c>
      <c r="AM48" s="179">
        <f>GETPIVOTDATA("12mo Subtotal PY5",'PY5 Pivots'!$A$84,"L3","1.6.4")</f>
        <v>500</v>
      </c>
      <c r="AN48" s="179">
        <v>0</v>
      </c>
    </row>
    <row r="49" spans="1:40" x14ac:dyDescent="0.25">
      <c r="A49" t="s">
        <v>1635</v>
      </c>
      <c r="D49" s="115">
        <f>SUM(E49:AN49)</f>
        <v>0</v>
      </c>
      <c r="E49" s="119">
        <v>0</v>
      </c>
      <c r="F49" s="144">
        <v>0</v>
      </c>
      <c r="G49" s="144">
        <v>0</v>
      </c>
      <c r="H49" s="144">
        <v>0</v>
      </c>
      <c r="I49" s="145">
        <v>0</v>
      </c>
      <c r="J49" s="142">
        <v>0</v>
      </c>
      <c r="K49" s="144">
        <v>0</v>
      </c>
      <c r="L49" s="144">
        <v>0</v>
      </c>
      <c r="M49" s="144">
        <v>0</v>
      </c>
      <c r="N49" s="144">
        <v>0</v>
      </c>
      <c r="O49" s="144">
        <v>0</v>
      </c>
      <c r="P49" s="144">
        <v>0</v>
      </c>
      <c r="Q49" s="144"/>
      <c r="R49" s="144">
        <v>0</v>
      </c>
      <c r="S49" s="145">
        <v>0</v>
      </c>
      <c r="T49" s="142">
        <v>0</v>
      </c>
      <c r="U49" s="142">
        <v>0</v>
      </c>
      <c r="V49" s="142">
        <v>0</v>
      </c>
      <c r="W49" s="142">
        <v>0</v>
      </c>
      <c r="X49" s="132">
        <v>0</v>
      </c>
      <c r="Y49" s="144">
        <v>0</v>
      </c>
      <c r="Z49" s="142">
        <v>0</v>
      </c>
      <c r="AA49" s="142">
        <v>0</v>
      </c>
      <c r="AB49" s="142">
        <v>0</v>
      </c>
      <c r="AC49" s="142">
        <v>0</v>
      </c>
      <c r="AD49" s="142">
        <v>0</v>
      </c>
      <c r="AE49" s="142">
        <v>0</v>
      </c>
      <c r="AF49" s="142">
        <v>0</v>
      </c>
      <c r="AG49" s="142">
        <v>0</v>
      </c>
      <c r="AH49" s="132">
        <v>0</v>
      </c>
      <c r="AI49" s="142">
        <v>0</v>
      </c>
      <c r="AJ49" s="142">
        <v>0</v>
      </c>
      <c r="AK49" s="142">
        <v>0</v>
      </c>
      <c r="AL49" s="142">
        <v>0</v>
      </c>
      <c r="AM49" s="142">
        <v>0</v>
      </c>
      <c r="AN49" s="132">
        <v>0</v>
      </c>
    </row>
    <row r="50" spans="1:40" x14ac:dyDescent="0.25">
      <c r="A50" t="s">
        <v>1636</v>
      </c>
      <c r="D50" s="115">
        <f>SUM(E50:AN50)</f>
        <v>0</v>
      </c>
      <c r="E50" s="119">
        <v>0</v>
      </c>
      <c r="F50" s="144">
        <v>0</v>
      </c>
      <c r="G50" s="144">
        <v>0</v>
      </c>
      <c r="H50" s="144">
        <v>0</v>
      </c>
      <c r="I50" s="145">
        <v>0</v>
      </c>
      <c r="J50" s="142">
        <v>0</v>
      </c>
      <c r="K50" s="144">
        <v>0</v>
      </c>
      <c r="L50" s="144">
        <v>0</v>
      </c>
      <c r="M50" s="144">
        <v>0</v>
      </c>
      <c r="N50" s="144">
        <v>0</v>
      </c>
      <c r="O50" s="144">
        <v>0</v>
      </c>
      <c r="P50" s="144">
        <v>0</v>
      </c>
      <c r="Q50" s="144"/>
      <c r="R50" s="144">
        <v>0</v>
      </c>
      <c r="S50" s="145">
        <v>0</v>
      </c>
      <c r="T50" s="142">
        <v>0</v>
      </c>
      <c r="U50" s="142">
        <v>0</v>
      </c>
      <c r="V50" s="142">
        <v>0</v>
      </c>
      <c r="W50" s="142">
        <v>0</v>
      </c>
      <c r="X50" s="132">
        <v>0</v>
      </c>
      <c r="Y50" s="144">
        <v>0</v>
      </c>
      <c r="Z50" s="142">
        <v>0</v>
      </c>
      <c r="AA50" s="142">
        <v>0</v>
      </c>
      <c r="AB50" s="142">
        <v>0</v>
      </c>
      <c r="AC50" s="142">
        <v>0</v>
      </c>
      <c r="AD50" s="142">
        <v>0</v>
      </c>
      <c r="AE50" s="142">
        <v>0</v>
      </c>
      <c r="AF50" s="142">
        <v>0</v>
      </c>
      <c r="AG50" s="142">
        <v>0</v>
      </c>
      <c r="AH50" s="132">
        <v>0</v>
      </c>
      <c r="AI50" s="142">
        <v>0</v>
      </c>
      <c r="AJ50" s="142">
        <v>0</v>
      </c>
      <c r="AK50" s="142">
        <v>0</v>
      </c>
      <c r="AL50" s="142">
        <v>0</v>
      </c>
      <c r="AM50" s="142">
        <v>0</v>
      </c>
      <c r="AN50" s="132">
        <v>0</v>
      </c>
    </row>
    <row r="51" spans="1:40" x14ac:dyDescent="0.25">
      <c r="A51" t="s">
        <v>1637</v>
      </c>
      <c r="D51" s="115">
        <f>SUM(E51:AN51)</f>
        <v>0</v>
      </c>
      <c r="E51" s="119">
        <v>0</v>
      </c>
      <c r="F51" s="144">
        <v>0</v>
      </c>
      <c r="G51" s="144">
        <v>0</v>
      </c>
      <c r="H51" s="144">
        <v>0</v>
      </c>
      <c r="I51" s="145">
        <v>0</v>
      </c>
      <c r="J51" s="142">
        <v>0</v>
      </c>
      <c r="K51" s="144">
        <v>0</v>
      </c>
      <c r="L51" s="144">
        <v>0</v>
      </c>
      <c r="M51" s="144">
        <v>0</v>
      </c>
      <c r="N51" s="144">
        <v>0</v>
      </c>
      <c r="O51" s="144">
        <v>0</v>
      </c>
      <c r="P51" s="144">
        <v>0</v>
      </c>
      <c r="Q51" s="144"/>
      <c r="R51" s="144">
        <v>0</v>
      </c>
      <c r="S51" s="145">
        <v>0</v>
      </c>
      <c r="T51" s="142">
        <v>0</v>
      </c>
      <c r="U51" s="142">
        <v>0</v>
      </c>
      <c r="V51" s="142">
        <v>0</v>
      </c>
      <c r="W51" s="142">
        <v>0</v>
      </c>
      <c r="X51" s="132">
        <v>0</v>
      </c>
      <c r="Y51" s="144">
        <v>0</v>
      </c>
      <c r="Z51" s="142">
        <v>0</v>
      </c>
      <c r="AA51" s="142">
        <v>0</v>
      </c>
      <c r="AB51" s="142">
        <v>0</v>
      </c>
      <c r="AC51" s="142">
        <v>0</v>
      </c>
      <c r="AD51" s="142">
        <v>0</v>
      </c>
      <c r="AE51" s="142">
        <v>0</v>
      </c>
      <c r="AF51" s="142">
        <v>0</v>
      </c>
      <c r="AG51" s="142">
        <v>0</v>
      </c>
      <c r="AH51" s="132">
        <v>0</v>
      </c>
      <c r="AI51" s="142">
        <v>0</v>
      </c>
      <c r="AJ51" s="142">
        <v>0</v>
      </c>
      <c r="AK51" s="142">
        <v>0</v>
      </c>
      <c r="AL51" s="142">
        <v>0</v>
      </c>
      <c r="AM51" s="142">
        <v>0</v>
      </c>
      <c r="AN51" s="132">
        <v>0</v>
      </c>
    </row>
    <row r="52" spans="1:40" x14ac:dyDescent="0.25">
      <c r="A52" t="s">
        <v>1638</v>
      </c>
      <c r="D52" s="115">
        <f>SUM(E52:AN52)</f>
        <v>0</v>
      </c>
      <c r="E52" s="119">
        <v>0</v>
      </c>
      <c r="F52" s="144">
        <v>0</v>
      </c>
      <c r="G52" s="144">
        <v>0</v>
      </c>
      <c r="H52" s="144">
        <v>0</v>
      </c>
      <c r="I52" s="145">
        <v>0</v>
      </c>
      <c r="J52" s="142">
        <v>0</v>
      </c>
      <c r="K52" s="144">
        <v>0</v>
      </c>
      <c r="L52" s="144">
        <v>0</v>
      </c>
      <c r="M52" s="144">
        <v>0</v>
      </c>
      <c r="N52" s="144">
        <v>0</v>
      </c>
      <c r="O52" s="144">
        <v>0</v>
      </c>
      <c r="P52" s="144">
        <v>0</v>
      </c>
      <c r="Q52" s="144"/>
      <c r="R52" s="144">
        <v>0</v>
      </c>
      <c r="S52" s="145">
        <v>0</v>
      </c>
      <c r="T52" s="142">
        <v>0</v>
      </c>
      <c r="U52" s="142">
        <v>0</v>
      </c>
      <c r="V52" s="142">
        <v>0</v>
      </c>
      <c r="W52" s="142">
        <v>0</v>
      </c>
      <c r="X52" s="132">
        <v>0</v>
      </c>
      <c r="Y52" s="144">
        <v>0</v>
      </c>
      <c r="Z52" s="142">
        <v>0</v>
      </c>
      <c r="AA52" s="142">
        <v>0</v>
      </c>
      <c r="AB52" s="142">
        <v>0</v>
      </c>
      <c r="AC52" s="142">
        <v>0</v>
      </c>
      <c r="AD52" s="142">
        <v>0</v>
      </c>
      <c r="AE52" s="142">
        <v>0</v>
      </c>
      <c r="AF52" s="142">
        <v>0</v>
      </c>
      <c r="AG52" s="142">
        <v>0</v>
      </c>
      <c r="AH52" s="132">
        <v>0</v>
      </c>
      <c r="AI52" s="142">
        <v>0</v>
      </c>
      <c r="AJ52" s="142">
        <v>0</v>
      </c>
      <c r="AK52" s="142">
        <v>0</v>
      </c>
      <c r="AL52" s="142">
        <v>0</v>
      </c>
      <c r="AM52" s="142">
        <v>0</v>
      </c>
      <c r="AN52" s="132">
        <v>0</v>
      </c>
    </row>
    <row r="53" spans="1:40" x14ac:dyDescent="0.25">
      <c r="A53" s="109" t="s">
        <v>1639</v>
      </c>
      <c r="B53" s="127"/>
      <c r="C53" s="127"/>
      <c r="D53" s="128"/>
      <c r="E53" s="128"/>
      <c r="F53" s="129"/>
      <c r="G53" s="129"/>
      <c r="H53" s="129"/>
      <c r="I53" s="130"/>
      <c r="J53" s="128"/>
      <c r="K53" s="129"/>
      <c r="L53" s="129"/>
      <c r="M53" s="129"/>
      <c r="N53" s="129"/>
      <c r="O53" s="129"/>
      <c r="P53" s="129"/>
      <c r="Q53" s="129"/>
      <c r="R53" s="129"/>
      <c r="S53" s="130"/>
      <c r="T53" s="128"/>
      <c r="U53" s="129"/>
      <c r="V53" s="129"/>
      <c r="W53" s="129"/>
      <c r="X53" s="130"/>
      <c r="Y53" s="130"/>
      <c r="Z53" s="130"/>
      <c r="AA53" s="130"/>
      <c r="AB53" s="130"/>
      <c r="AC53" s="130"/>
      <c r="AD53" s="129"/>
      <c r="AE53" s="131"/>
      <c r="AF53" s="130"/>
      <c r="AG53" s="130"/>
      <c r="AH53" s="130"/>
      <c r="AI53" s="131"/>
      <c r="AJ53" s="130"/>
      <c r="AK53" s="130"/>
      <c r="AL53" s="130"/>
      <c r="AM53" s="130"/>
      <c r="AN53" s="130"/>
    </row>
    <row r="54" spans="1:40" s="193" customFormat="1" x14ac:dyDescent="0.25">
      <c r="D54" s="190">
        <f>SUM(E54:AN54)</f>
        <v>117917</v>
      </c>
      <c r="E54" s="174">
        <f>SUM(E48:E52)</f>
        <v>15500</v>
      </c>
      <c r="F54" s="174">
        <f t="shared" ref="F54:AN54" si="8">SUM(F48:F52)</f>
        <v>0</v>
      </c>
      <c r="G54" s="174">
        <f t="shared" si="8"/>
        <v>0</v>
      </c>
      <c r="H54" s="174">
        <f t="shared" si="8"/>
        <v>0</v>
      </c>
      <c r="I54" s="174">
        <f t="shared" si="8"/>
        <v>0</v>
      </c>
      <c r="J54" s="174">
        <f t="shared" si="8"/>
        <v>28942</v>
      </c>
      <c r="K54" s="174">
        <f t="shared" si="8"/>
        <v>0</v>
      </c>
      <c r="L54" s="174">
        <f t="shared" si="8"/>
        <v>0</v>
      </c>
      <c r="M54" s="174">
        <f t="shared" si="8"/>
        <v>0</v>
      </c>
      <c r="N54" s="174">
        <f t="shared" si="8"/>
        <v>0</v>
      </c>
      <c r="O54" s="174">
        <f t="shared" si="8"/>
        <v>0</v>
      </c>
      <c r="P54" s="174">
        <f t="shared" si="8"/>
        <v>5000</v>
      </c>
      <c r="Q54" s="174">
        <f t="shared" si="8"/>
        <v>22400</v>
      </c>
      <c r="R54" s="174">
        <f t="shared" si="8"/>
        <v>0</v>
      </c>
      <c r="S54" s="174">
        <f t="shared" si="8"/>
        <v>0</v>
      </c>
      <c r="T54" s="174">
        <f t="shared" si="8"/>
        <v>0</v>
      </c>
      <c r="U54" s="174">
        <f t="shared" si="8"/>
        <v>0</v>
      </c>
      <c r="V54" s="174">
        <f t="shared" si="8"/>
        <v>12500</v>
      </c>
      <c r="W54" s="174">
        <f t="shared" si="8"/>
        <v>0</v>
      </c>
      <c r="X54" s="174">
        <f t="shared" si="8"/>
        <v>0</v>
      </c>
      <c r="Y54" s="174">
        <f t="shared" si="8"/>
        <v>0</v>
      </c>
      <c r="Z54" s="174">
        <f t="shared" si="8"/>
        <v>31075</v>
      </c>
      <c r="AA54" s="174">
        <f t="shared" si="8"/>
        <v>0</v>
      </c>
      <c r="AB54" s="174">
        <f t="shared" si="8"/>
        <v>2000</v>
      </c>
      <c r="AC54" s="174">
        <f t="shared" si="8"/>
        <v>0</v>
      </c>
      <c r="AD54" s="174">
        <f t="shared" si="8"/>
        <v>0</v>
      </c>
      <c r="AE54" s="174">
        <f t="shared" si="8"/>
        <v>0</v>
      </c>
      <c r="AF54" s="174">
        <f t="shared" si="8"/>
        <v>0</v>
      </c>
      <c r="AG54" s="174">
        <f t="shared" si="8"/>
        <v>0</v>
      </c>
      <c r="AH54" s="174">
        <f t="shared" si="8"/>
        <v>0</v>
      </c>
      <c r="AI54" s="174">
        <f t="shared" si="8"/>
        <v>0</v>
      </c>
      <c r="AJ54" s="174">
        <f t="shared" si="8"/>
        <v>0</v>
      </c>
      <c r="AK54" s="174">
        <f t="shared" si="8"/>
        <v>0</v>
      </c>
      <c r="AL54" s="174">
        <f t="shared" si="8"/>
        <v>0</v>
      </c>
      <c r="AM54" s="174">
        <f t="shared" si="8"/>
        <v>500</v>
      </c>
      <c r="AN54" s="174">
        <f t="shared" si="8"/>
        <v>0</v>
      </c>
    </row>
    <row r="55" spans="1:40" x14ac:dyDescent="0.25">
      <c r="A55" s="109" t="s">
        <v>1640</v>
      </c>
      <c r="B55" s="127"/>
      <c r="C55" s="127"/>
      <c r="D55" s="128"/>
      <c r="E55" s="128"/>
      <c r="F55" s="129"/>
      <c r="G55" s="129"/>
      <c r="H55" s="129"/>
      <c r="I55" s="130"/>
      <c r="J55" s="128"/>
      <c r="K55" s="129"/>
      <c r="L55" s="129"/>
      <c r="M55" s="129"/>
      <c r="N55" s="129"/>
      <c r="O55" s="129"/>
      <c r="P55" s="129"/>
      <c r="Q55" s="129"/>
      <c r="R55" s="129"/>
      <c r="S55" s="130"/>
      <c r="T55" s="128"/>
      <c r="U55" s="129"/>
      <c r="V55" s="129"/>
      <c r="W55" s="129"/>
      <c r="X55" s="130"/>
      <c r="Y55" s="130"/>
      <c r="Z55" s="130"/>
      <c r="AA55" s="130"/>
      <c r="AB55" s="130"/>
      <c r="AC55" s="130"/>
      <c r="AD55" s="129"/>
      <c r="AE55" s="131"/>
      <c r="AF55" s="130"/>
      <c r="AG55" s="130"/>
      <c r="AH55" s="130"/>
      <c r="AI55" s="131"/>
      <c r="AJ55" s="130"/>
      <c r="AK55" s="130"/>
      <c r="AL55" s="130"/>
      <c r="AM55" s="130"/>
      <c r="AN55" s="130"/>
    </row>
    <row r="56" spans="1:40" x14ac:dyDescent="0.25">
      <c r="A56" s="146"/>
      <c r="B56" s="146"/>
      <c r="C56" s="146"/>
      <c r="D56" s="147"/>
      <c r="E56" s="147"/>
      <c r="F56" s="148"/>
      <c r="G56" s="148"/>
      <c r="H56" s="148"/>
      <c r="I56" s="149"/>
      <c r="J56" s="147"/>
      <c r="K56" s="148"/>
      <c r="L56" s="148"/>
      <c r="M56" s="148"/>
      <c r="N56" s="148"/>
      <c r="O56" s="148"/>
      <c r="P56" s="148"/>
      <c r="Q56" s="148"/>
      <c r="R56" s="148"/>
      <c r="S56" s="149"/>
      <c r="T56" s="147"/>
      <c r="U56" s="148"/>
      <c r="V56" s="148"/>
      <c r="W56" s="148"/>
      <c r="X56" s="149"/>
      <c r="Y56" s="149"/>
      <c r="Z56" s="149"/>
      <c r="AA56" s="149"/>
      <c r="AB56" s="149"/>
      <c r="AC56" s="149"/>
      <c r="AD56" s="148"/>
      <c r="AE56" s="150"/>
      <c r="AF56" s="149"/>
      <c r="AG56" s="149"/>
      <c r="AH56" s="149"/>
      <c r="AI56" s="150"/>
      <c r="AJ56" s="149"/>
      <c r="AK56" s="149"/>
      <c r="AL56" s="149"/>
      <c r="AM56" s="149"/>
      <c r="AN56" s="149"/>
    </row>
    <row r="57" spans="1:40" x14ac:dyDescent="0.25">
      <c r="A57" t="s">
        <v>1641</v>
      </c>
      <c r="D57" s="115">
        <f>SUM(E57:AN57)</f>
        <v>0</v>
      </c>
      <c r="E57" s="142">
        <v>0</v>
      </c>
      <c r="F57" s="142">
        <v>0</v>
      </c>
      <c r="G57" s="142">
        <v>0</v>
      </c>
      <c r="H57" s="142">
        <v>0</v>
      </c>
      <c r="I57" s="13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2">
        <v>0</v>
      </c>
      <c r="P57" s="142">
        <v>0</v>
      </c>
      <c r="Q57" s="142"/>
      <c r="R57" s="142">
        <v>0</v>
      </c>
      <c r="S57" s="132">
        <v>0</v>
      </c>
      <c r="T57" s="142">
        <v>0</v>
      </c>
      <c r="U57" s="142">
        <v>0</v>
      </c>
      <c r="V57" s="142">
        <v>0</v>
      </c>
      <c r="W57" s="142">
        <v>0</v>
      </c>
      <c r="X57" s="132">
        <v>0</v>
      </c>
      <c r="Y57" s="144">
        <v>0</v>
      </c>
      <c r="Z57" s="142">
        <v>0</v>
      </c>
      <c r="AA57" s="142">
        <v>0</v>
      </c>
      <c r="AB57" s="142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0</v>
      </c>
      <c r="AH57" s="132">
        <v>0</v>
      </c>
      <c r="AI57" s="142">
        <v>0</v>
      </c>
      <c r="AJ57" s="142">
        <v>0</v>
      </c>
      <c r="AK57" s="142">
        <v>0</v>
      </c>
      <c r="AL57" s="142">
        <v>0</v>
      </c>
      <c r="AM57" s="142">
        <v>0</v>
      </c>
      <c r="AN57" s="132">
        <v>0</v>
      </c>
    </row>
    <row r="58" spans="1:40" x14ac:dyDescent="0.25">
      <c r="A58" t="s">
        <v>1642</v>
      </c>
      <c r="D58" s="115">
        <f>SUM(E58:AN58)</f>
        <v>0</v>
      </c>
      <c r="E58" s="142">
        <v>0</v>
      </c>
      <c r="F58" s="142">
        <v>0</v>
      </c>
      <c r="G58" s="142">
        <v>0</v>
      </c>
      <c r="H58" s="142">
        <v>0</v>
      </c>
      <c r="I58" s="13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2">
        <v>0</v>
      </c>
      <c r="P58" s="142">
        <v>0</v>
      </c>
      <c r="Q58" s="142"/>
      <c r="R58" s="142">
        <v>0</v>
      </c>
      <c r="S58" s="132">
        <v>0</v>
      </c>
      <c r="T58" s="142">
        <v>0</v>
      </c>
      <c r="U58" s="142">
        <v>0</v>
      </c>
      <c r="V58" s="142">
        <v>0</v>
      </c>
      <c r="W58" s="142">
        <v>0</v>
      </c>
      <c r="X58" s="132">
        <v>0</v>
      </c>
      <c r="Y58" s="144">
        <v>0</v>
      </c>
      <c r="Z58" s="142">
        <v>0</v>
      </c>
      <c r="AA58" s="142">
        <v>0</v>
      </c>
      <c r="AB58" s="142">
        <v>0</v>
      </c>
      <c r="AC58" s="142">
        <v>0</v>
      </c>
      <c r="AD58" s="142">
        <v>0</v>
      </c>
      <c r="AE58" s="142">
        <v>0</v>
      </c>
      <c r="AF58" s="142">
        <v>0</v>
      </c>
      <c r="AG58" s="142">
        <v>0</v>
      </c>
      <c r="AH58" s="132">
        <v>0</v>
      </c>
      <c r="AI58" s="142">
        <v>0</v>
      </c>
      <c r="AJ58" s="142">
        <v>0</v>
      </c>
      <c r="AK58" s="142">
        <v>0</v>
      </c>
      <c r="AL58" s="142">
        <v>0</v>
      </c>
      <c r="AM58" s="142">
        <v>0</v>
      </c>
      <c r="AN58" s="132">
        <v>0</v>
      </c>
    </row>
    <row r="59" spans="1:40" x14ac:dyDescent="0.25">
      <c r="A59" t="s">
        <v>1643</v>
      </c>
      <c r="D59" s="115">
        <f>SUM(E59:AN59)</f>
        <v>0</v>
      </c>
      <c r="E59" s="142">
        <v>0</v>
      </c>
      <c r="F59" s="142">
        <v>0</v>
      </c>
      <c r="G59" s="142">
        <v>0</v>
      </c>
      <c r="H59" s="142">
        <v>0</v>
      </c>
      <c r="I59" s="13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2">
        <v>0</v>
      </c>
      <c r="P59" s="142">
        <v>0</v>
      </c>
      <c r="Q59" s="142"/>
      <c r="R59" s="142">
        <v>0</v>
      </c>
      <c r="S59" s="132">
        <v>0</v>
      </c>
      <c r="T59" s="142">
        <v>0</v>
      </c>
      <c r="U59" s="142">
        <v>0</v>
      </c>
      <c r="V59" s="142">
        <v>0</v>
      </c>
      <c r="W59" s="142">
        <v>0</v>
      </c>
      <c r="X59" s="132">
        <v>0</v>
      </c>
      <c r="Y59" s="144">
        <v>0</v>
      </c>
      <c r="Z59" s="142">
        <v>0</v>
      </c>
      <c r="AA59" s="142">
        <v>0</v>
      </c>
      <c r="AB59" s="142">
        <v>0</v>
      </c>
      <c r="AC59" s="142">
        <v>0</v>
      </c>
      <c r="AD59" s="142">
        <v>0</v>
      </c>
      <c r="AE59" s="142">
        <v>0</v>
      </c>
      <c r="AF59" s="142">
        <v>0</v>
      </c>
      <c r="AG59" s="142">
        <v>0</v>
      </c>
      <c r="AH59" s="132">
        <v>0</v>
      </c>
      <c r="AI59" s="142">
        <v>0</v>
      </c>
      <c r="AJ59" s="142">
        <v>0</v>
      </c>
      <c r="AK59" s="142">
        <v>0</v>
      </c>
      <c r="AL59" s="142">
        <v>0</v>
      </c>
      <c r="AM59" s="142">
        <v>0</v>
      </c>
      <c r="AN59" s="132">
        <v>0</v>
      </c>
    </row>
    <row r="60" spans="1:40" x14ac:dyDescent="0.25">
      <c r="A60" t="s">
        <v>1644</v>
      </c>
      <c r="D60" s="115">
        <f>SUM(E60:AN60)</f>
        <v>0</v>
      </c>
      <c r="E60" s="142">
        <v>0</v>
      </c>
      <c r="F60" s="142">
        <v>0</v>
      </c>
      <c r="G60" s="142">
        <v>0</v>
      </c>
      <c r="H60" s="142">
        <v>0</v>
      </c>
      <c r="I60" s="13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2">
        <v>0</v>
      </c>
      <c r="P60" s="142">
        <v>0</v>
      </c>
      <c r="Q60" s="142"/>
      <c r="R60" s="142">
        <v>0</v>
      </c>
      <c r="S60" s="132">
        <v>0</v>
      </c>
      <c r="T60" s="142">
        <v>0</v>
      </c>
      <c r="U60" s="142">
        <v>0</v>
      </c>
      <c r="V60" s="142">
        <v>0</v>
      </c>
      <c r="W60" s="142">
        <v>0</v>
      </c>
      <c r="X60" s="132">
        <v>0</v>
      </c>
      <c r="Y60" s="144">
        <v>0</v>
      </c>
      <c r="Z60" s="142">
        <v>0</v>
      </c>
      <c r="AA60" s="142">
        <v>0</v>
      </c>
      <c r="AB60" s="142">
        <v>0</v>
      </c>
      <c r="AC60" s="142">
        <v>0</v>
      </c>
      <c r="AD60" s="142">
        <v>0</v>
      </c>
      <c r="AE60" s="142">
        <v>0</v>
      </c>
      <c r="AF60" s="142">
        <v>0</v>
      </c>
      <c r="AG60" s="142">
        <v>0</v>
      </c>
      <c r="AH60" s="132">
        <v>0</v>
      </c>
      <c r="AI60" s="142">
        <v>0</v>
      </c>
      <c r="AJ60" s="142">
        <v>0</v>
      </c>
      <c r="AK60" s="142">
        <v>0</v>
      </c>
      <c r="AL60" s="142">
        <v>0</v>
      </c>
      <c r="AM60" s="142">
        <v>0</v>
      </c>
      <c r="AN60" s="132">
        <v>0</v>
      </c>
    </row>
    <row r="61" spans="1:40" x14ac:dyDescent="0.25">
      <c r="A61" t="s">
        <v>1645</v>
      </c>
      <c r="D61" s="115">
        <f>SUM(E61:AN61)</f>
        <v>0</v>
      </c>
      <c r="E61" s="142">
        <v>0</v>
      </c>
      <c r="F61" s="142">
        <v>0</v>
      </c>
      <c r="G61" s="142">
        <v>0</v>
      </c>
      <c r="H61" s="142">
        <v>0</v>
      </c>
      <c r="I61" s="132">
        <v>0</v>
      </c>
      <c r="J61" s="142">
        <v>0</v>
      </c>
      <c r="K61" s="142">
        <v>0</v>
      </c>
      <c r="L61" s="142">
        <v>0</v>
      </c>
      <c r="M61" s="142">
        <v>0</v>
      </c>
      <c r="N61" s="142">
        <v>0</v>
      </c>
      <c r="O61" s="142">
        <v>0</v>
      </c>
      <c r="P61" s="142">
        <v>0</v>
      </c>
      <c r="Q61" s="142"/>
      <c r="R61" s="142">
        <v>0</v>
      </c>
      <c r="S61" s="132">
        <v>0</v>
      </c>
      <c r="T61" s="142">
        <v>0</v>
      </c>
      <c r="U61" s="142">
        <v>0</v>
      </c>
      <c r="V61" s="142">
        <v>0</v>
      </c>
      <c r="W61" s="142">
        <v>0</v>
      </c>
      <c r="X61" s="132">
        <v>0</v>
      </c>
      <c r="Y61" s="144">
        <v>0</v>
      </c>
      <c r="Z61" s="142">
        <v>0</v>
      </c>
      <c r="AA61" s="142">
        <v>0</v>
      </c>
      <c r="AB61" s="142">
        <v>0</v>
      </c>
      <c r="AC61" s="142">
        <v>0</v>
      </c>
      <c r="AD61" s="142">
        <v>0</v>
      </c>
      <c r="AE61" s="142">
        <v>0</v>
      </c>
      <c r="AF61" s="142">
        <v>0</v>
      </c>
      <c r="AG61" s="142">
        <v>0</v>
      </c>
      <c r="AH61" s="132">
        <v>0</v>
      </c>
      <c r="AI61" s="142">
        <v>0</v>
      </c>
      <c r="AJ61" s="142">
        <v>0</v>
      </c>
      <c r="AK61" s="142">
        <v>0</v>
      </c>
      <c r="AL61" s="142">
        <v>0</v>
      </c>
      <c r="AM61" s="142">
        <v>0</v>
      </c>
      <c r="AN61" s="132">
        <v>0</v>
      </c>
    </row>
    <row r="62" spans="1:40" x14ac:dyDescent="0.25">
      <c r="A62" s="109" t="s">
        <v>1646</v>
      </c>
      <c r="B62" s="127"/>
      <c r="C62" s="127"/>
      <c r="D62" s="128"/>
      <c r="E62" s="128"/>
      <c r="F62" s="129"/>
      <c r="G62" s="129"/>
      <c r="H62" s="129"/>
      <c r="I62" s="130"/>
      <c r="J62" s="128"/>
      <c r="K62" s="129"/>
      <c r="L62" s="129"/>
      <c r="M62" s="129"/>
      <c r="N62" s="129"/>
      <c r="O62" s="129"/>
      <c r="P62" s="129"/>
      <c r="Q62" s="129"/>
      <c r="R62" s="129"/>
      <c r="S62" s="130"/>
      <c r="T62" s="128"/>
      <c r="U62" s="129"/>
      <c r="V62" s="129"/>
      <c r="W62" s="129"/>
      <c r="X62" s="130"/>
      <c r="Y62" s="130"/>
      <c r="Z62" s="130"/>
      <c r="AA62" s="130"/>
      <c r="AB62" s="130"/>
      <c r="AC62" s="130"/>
      <c r="AD62" s="129"/>
      <c r="AE62" s="131"/>
      <c r="AF62" s="130"/>
      <c r="AG62" s="130"/>
      <c r="AH62" s="130"/>
      <c r="AI62" s="131"/>
      <c r="AJ62" s="130"/>
      <c r="AK62" s="130"/>
      <c r="AL62" s="130"/>
      <c r="AM62" s="130"/>
      <c r="AN62" s="130"/>
    </row>
    <row r="63" spans="1:40" x14ac:dyDescent="0.25">
      <c r="D63" s="115">
        <f>SUM(E63:AN63)</f>
        <v>0</v>
      </c>
      <c r="E63" s="107">
        <f>SUM(E57:E61)</f>
        <v>0</v>
      </c>
      <c r="F63" s="107">
        <f t="shared" ref="F63:AN63" si="9">SUM(F57:F61)</f>
        <v>0</v>
      </c>
      <c r="G63" s="107">
        <f t="shared" si="9"/>
        <v>0</v>
      </c>
      <c r="H63" s="107">
        <f t="shared" si="9"/>
        <v>0</v>
      </c>
      <c r="I63" s="116">
        <f t="shared" si="9"/>
        <v>0</v>
      </c>
      <c r="J63" s="107">
        <f t="shared" si="9"/>
        <v>0</v>
      </c>
      <c r="K63" s="107">
        <f t="shared" si="9"/>
        <v>0</v>
      </c>
      <c r="L63" s="107">
        <f t="shared" si="9"/>
        <v>0</v>
      </c>
      <c r="M63" s="107">
        <f t="shared" si="9"/>
        <v>0</v>
      </c>
      <c r="N63" s="107">
        <f t="shared" si="9"/>
        <v>0</v>
      </c>
      <c r="O63" s="107">
        <f t="shared" si="9"/>
        <v>0</v>
      </c>
      <c r="P63" s="107">
        <f t="shared" si="9"/>
        <v>0</v>
      </c>
      <c r="Q63" s="107"/>
      <c r="R63" s="107">
        <f t="shared" si="9"/>
        <v>0</v>
      </c>
      <c r="S63" s="116">
        <f t="shared" si="9"/>
        <v>0</v>
      </c>
      <c r="T63" s="107">
        <f t="shared" si="9"/>
        <v>0</v>
      </c>
      <c r="U63" s="107">
        <f t="shared" si="9"/>
        <v>0</v>
      </c>
      <c r="V63" s="107">
        <f t="shared" si="9"/>
        <v>0</v>
      </c>
      <c r="W63" s="107">
        <f t="shared" si="9"/>
        <v>0</v>
      </c>
      <c r="X63" s="116">
        <f t="shared" si="9"/>
        <v>0</v>
      </c>
      <c r="Y63" s="96">
        <f t="shared" si="9"/>
        <v>0</v>
      </c>
      <c r="Z63" s="107">
        <f t="shared" si="9"/>
        <v>0</v>
      </c>
      <c r="AA63" s="107">
        <f t="shared" si="9"/>
        <v>0</v>
      </c>
      <c r="AB63" s="107">
        <f t="shared" si="9"/>
        <v>0</v>
      </c>
      <c r="AC63" s="107">
        <f t="shared" si="9"/>
        <v>0</v>
      </c>
      <c r="AD63" s="107">
        <f t="shared" si="9"/>
        <v>0</v>
      </c>
      <c r="AE63" s="107">
        <f t="shared" si="9"/>
        <v>0</v>
      </c>
      <c r="AF63" s="107">
        <f t="shared" si="9"/>
        <v>0</v>
      </c>
      <c r="AG63" s="107">
        <f t="shared" si="9"/>
        <v>0</v>
      </c>
      <c r="AH63" s="116">
        <f t="shared" si="9"/>
        <v>0</v>
      </c>
      <c r="AI63" s="107">
        <f t="shared" si="9"/>
        <v>0</v>
      </c>
      <c r="AJ63" s="107">
        <f t="shared" si="9"/>
        <v>0</v>
      </c>
      <c r="AK63" s="107">
        <f t="shared" si="9"/>
        <v>0</v>
      </c>
      <c r="AL63" s="107">
        <f t="shared" si="9"/>
        <v>0</v>
      </c>
      <c r="AM63" s="107">
        <f t="shared" si="9"/>
        <v>0</v>
      </c>
      <c r="AN63" s="116">
        <f t="shared" si="9"/>
        <v>0</v>
      </c>
    </row>
    <row r="64" spans="1:40" x14ac:dyDescent="0.25">
      <c r="A64" t="s">
        <v>1647</v>
      </c>
      <c r="D64" s="115">
        <f>SUM(E64:AN64)</f>
        <v>0</v>
      </c>
      <c r="E64" s="142">
        <v>0</v>
      </c>
      <c r="F64" s="142">
        <v>0</v>
      </c>
      <c r="G64" s="142">
        <v>0</v>
      </c>
      <c r="H64" s="142">
        <v>0</v>
      </c>
      <c r="I64" s="132">
        <v>0</v>
      </c>
      <c r="J64" s="142">
        <v>0</v>
      </c>
      <c r="K64" s="142">
        <v>0</v>
      </c>
      <c r="L64" s="142">
        <v>0</v>
      </c>
      <c r="M64" s="142">
        <v>0</v>
      </c>
      <c r="N64" s="142">
        <v>0</v>
      </c>
      <c r="O64" s="142">
        <v>0</v>
      </c>
      <c r="P64" s="142">
        <v>0</v>
      </c>
      <c r="Q64" s="142"/>
      <c r="R64" s="142">
        <v>0</v>
      </c>
      <c r="S64" s="132">
        <v>0</v>
      </c>
      <c r="T64" s="142">
        <v>0</v>
      </c>
      <c r="U64" s="142">
        <v>0</v>
      </c>
      <c r="V64" s="142">
        <v>0</v>
      </c>
      <c r="W64" s="142">
        <v>0</v>
      </c>
      <c r="X64" s="132">
        <v>0</v>
      </c>
      <c r="Y64" s="144">
        <v>0</v>
      </c>
      <c r="Z64" s="142">
        <v>0</v>
      </c>
      <c r="AA64" s="142">
        <v>0</v>
      </c>
      <c r="AB64" s="142">
        <v>0</v>
      </c>
      <c r="AC64" s="142">
        <v>0</v>
      </c>
      <c r="AD64" s="142">
        <v>0</v>
      </c>
      <c r="AE64" s="142">
        <v>0</v>
      </c>
      <c r="AF64" s="142">
        <v>0</v>
      </c>
      <c r="AG64" s="142">
        <v>0</v>
      </c>
      <c r="AH64" s="132">
        <v>0</v>
      </c>
      <c r="AI64" s="142">
        <v>0</v>
      </c>
      <c r="AJ64" s="142">
        <v>0</v>
      </c>
      <c r="AK64" s="142">
        <v>0</v>
      </c>
      <c r="AL64" s="142">
        <v>0</v>
      </c>
      <c r="AM64" s="142">
        <v>0</v>
      </c>
      <c r="AN64" s="132">
        <v>0</v>
      </c>
    </row>
    <row r="65" spans="1:40" x14ac:dyDescent="0.25">
      <c r="A65" s="109" t="s">
        <v>1648</v>
      </c>
      <c r="B65" s="127"/>
      <c r="C65" s="127"/>
      <c r="D65" s="128"/>
      <c r="E65" s="128"/>
      <c r="F65" s="129"/>
      <c r="G65" s="129"/>
      <c r="H65" s="129"/>
      <c r="I65" s="130"/>
      <c r="J65" s="128"/>
      <c r="K65" s="129"/>
      <c r="L65" s="129"/>
      <c r="M65" s="129"/>
      <c r="N65" s="129"/>
      <c r="O65" s="129"/>
      <c r="P65" s="129"/>
      <c r="Q65" s="129"/>
      <c r="R65" s="129"/>
      <c r="S65" s="130"/>
      <c r="T65" s="128"/>
      <c r="U65" s="129"/>
      <c r="V65" s="129"/>
      <c r="W65" s="129"/>
      <c r="X65" s="130"/>
      <c r="Y65" s="130"/>
      <c r="Z65" s="130"/>
      <c r="AA65" s="130"/>
      <c r="AB65" s="130"/>
      <c r="AC65" s="130"/>
      <c r="AD65" s="129"/>
      <c r="AE65" s="131"/>
      <c r="AF65" s="130"/>
      <c r="AG65" s="130"/>
      <c r="AH65" s="130"/>
      <c r="AI65" s="131"/>
      <c r="AJ65" s="130"/>
      <c r="AK65" s="130"/>
      <c r="AL65" s="130"/>
      <c r="AM65" s="130"/>
      <c r="AN65" s="130"/>
    </row>
    <row r="66" spans="1:40" x14ac:dyDescent="0.25">
      <c r="D66" s="115">
        <f>SUM(E66:AN66)</f>
        <v>0</v>
      </c>
      <c r="E66" s="179">
        <v>0</v>
      </c>
      <c r="F66" s="179">
        <v>0</v>
      </c>
      <c r="G66" s="179">
        <v>0</v>
      </c>
      <c r="H66" s="179">
        <v>0</v>
      </c>
      <c r="I66" s="181">
        <v>0</v>
      </c>
      <c r="J66" s="179">
        <v>0</v>
      </c>
      <c r="K66" s="179">
        <v>0</v>
      </c>
      <c r="L66" s="179">
        <v>0</v>
      </c>
      <c r="M66" s="179">
        <v>0</v>
      </c>
      <c r="N66" s="179">
        <v>0</v>
      </c>
      <c r="O66" s="179">
        <v>0</v>
      </c>
      <c r="P66" s="179">
        <v>0</v>
      </c>
      <c r="Q66" s="179"/>
      <c r="R66" s="179">
        <v>0</v>
      </c>
      <c r="S66" s="181">
        <v>0</v>
      </c>
      <c r="T66" s="179">
        <v>0</v>
      </c>
      <c r="U66" s="179">
        <v>0</v>
      </c>
      <c r="V66" s="179">
        <v>0</v>
      </c>
      <c r="W66" s="179">
        <v>0</v>
      </c>
      <c r="X66" s="181">
        <v>0</v>
      </c>
      <c r="Y66" s="177">
        <v>0</v>
      </c>
      <c r="Z66" s="179">
        <v>0</v>
      </c>
      <c r="AA66" s="179">
        <v>0</v>
      </c>
      <c r="AB66" s="179">
        <v>0</v>
      </c>
      <c r="AC66" s="179">
        <v>0</v>
      </c>
      <c r="AD66" s="179">
        <v>0</v>
      </c>
      <c r="AE66" s="179">
        <v>0</v>
      </c>
      <c r="AF66" s="179">
        <v>0</v>
      </c>
      <c r="AG66" s="179">
        <v>0</v>
      </c>
      <c r="AH66" s="181">
        <v>0</v>
      </c>
      <c r="AI66" s="179">
        <v>0</v>
      </c>
      <c r="AJ66" s="179">
        <v>0</v>
      </c>
      <c r="AK66" s="179">
        <v>0</v>
      </c>
      <c r="AL66" s="179">
        <v>0</v>
      </c>
      <c r="AM66" s="179">
        <v>0</v>
      </c>
      <c r="AN66" s="181">
        <v>0</v>
      </c>
    </row>
    <row r="67" spans="1:40" x14ac:dyDescent="0.25">
      <c r="A67" t="s">
        <v>1649</v>
      </c>
      <c r="B67" s="205"/>
      <c r="C67" s="206"/>
      <c r="D67" s="139"/>
      <c r="E67" s="175"/>
      <c r="F67" s="176"/>
      <c r="G67" s="176"/>
      <c r="H67" s="176"/>
      <c r="I67" s="180"/>
      <c r="J67" s="175"/>
      <c r="K67" s="176"/>
      <c r="L67" s="176"/>
      <c r="M67" s="176"/>
      <c r="N67" s="176"/>
      <c r="O67" s="176"/>
      <c r="P67" s="176"/>
      <c r="Q67" s="176"/>
      <c r="R67" s="176"/>
      <c r="S67" s="180"/>
      <c r="T67" s="175"/>
      <c r="U67" s="176"/>
      <c r="V67" s="176"/>
      <c r="W67" s="176"/>
      <c r="X67" s="180"/>
      <c r="Y67" s="180"/>
      <c r="Z67" s="180"/>
      <c r="AA67" s="180"/>
      <c r="AB67" s="180"/>
      <c r="AC67" s="180"/>
      <c r="AD67" s="176"/>
      <c r="AE67" s="183"/>
      <c r="AF67" s="180"/>
      <c r="AG67" s="180"/>
      <c r="AH67" s="180"/>
      <c r="AI67" s="183"/>
      <c r="AJ67" s="180"/>
      <c r="AK67" s="180"/>
      <c r="AL67" s="180"/>
      <c r="AM67" s="180"/>
      <c r="AN67" s="180"/>
    </row>
    <row r="68" spans="1:40" x14ac:dyDescent="0.25">
      <c r="A68" s="94" t="s">
        <v>1208</v>
      </c>
      <c r="B68" s="94"/>
      <c r="C68" s="94"/>
      <c r="D68" s="136">
        <f>SUM(E68:AN68)</f>
        <v>506568.62817500031</v>
      </c>
      <c r="E68" s="175">
        <v>0</v>
      </c>
      <c r="F68" s="179">
        <v>0</v>
      </c>
      <c r="G68" s="179">
        <v>0</v>
      </c>
      <c r="H68" s="179">
        <v>0</v>
      </c>
      <c r="I68" s="181">
        <v>0</v>
      </c>
      <c r="J68" s="179">
        <v>0</v>
      </c>
      <c r="K68" s="179">
        <v>0</v>
      </c>
      <c r="L68" s="179">
        <v>0</v>
      </c>
      <c r="M68" s="179">
        <v>0</v>
      </c>
      <c r="N68" s="179">
        <v>0</v>
      </c>
      <c r="O68" s="179">
        <v>0</v>
      </c>
      <c r="P68" s="179">
        <v>0</v>
      </c>
      <c r="Q68" s="179">
        <v>0</v>
      </c>
      <c r="R68" s="179">
        <v>0</v>
      </c>
      <c r="S68" s="181">
        <v>0</v>
      </c>
      <c r="T68" s="175">
        <v>0</v>
      </c>
      <c r="U68" s="179">
        <v>0</v>
      </c>
      <c r="V68" s="176">
        <v>0</v>
      </c>
      <c r="W68" s="179">
        <v>0</v>
      </c>
      <c r="X68" s="181">
        <v>0</v>
      </c>
      <c r="Y68" s="177">
        <f>GETPIVOTDATA("Complete Total PY5",'PY5 Pivots'!$A$93,"Institution","MSU","L3","1.4.1")</f>
        <v>424951.93735000025</v>
      </c>
      <c r="Z68" s="177">
        <f>GETPIVOTDATA("Complete Total PY5",'PY5 Pivots'!$A$93,"Institution","MSU","L3","1.4.2")</f>
        <v>37941.137250000007</v>
      </c>
      <c r="AA68" s="177">
        <v>0</v>
      </c>
      <c r="AB68" s="177">
        <f>GETPIVOTDATA("Complete Total PY5",'PY5 Pivots'!$A$93,"Institution","MSU","L3","1.4.4")</f>
        <v>0</v>
      </c>
      <c r="AC68" s="179">
        <v>0</v>
      </c>
      <c r="AD68" s="177">
        <f>GETPIVOTDATA("Complete Total PY5",'PY5 Pivots'!$A$93,"Institution","MSU","L3","1.4.6")</f>
        <v>43675.553574999998</v>
      </c>
      <c r="AE68" s="179">
        <v>0</v>
      </c>
      <c r="AF68" s="179">
        <v>0</v>
      </c>
      <c r="AG68" s="179">
        <v>0</v>
      </c>
      <c r="AH68" s="181">
        <v>0</v>
      </c>
      <c r="AI68" s="179">
        <v>0</v>
      </c>
      <c r="AJ68" s="179">
        <v>0</v>
      </c>
      <c r="AK68" s="179">
        <v>0</v>
      </c>
      <c r="AL68" s="179">
        <v>0</v>
      </c>
      <c r="AM68" s="179">
        <v>0</v>
      </c>
      <c r="AN68" s="181">
        <v>0</v>
      </c>
    </row>
    <row r="69" spans="1:40" x14ac:dyDescent="0.25">
      <c r="A69" s="94" t="s">
        <v>1140</v>
      </c>
      <c r="B69" s="94"/>
      <c r="C69" s="94"/>
      <c r="D69" s="136">
        <f t="shared" ref="D69:D73" si="10">SUM(E69:AN69)</f>
        <v>42312.311496000009</v>
      </c>
      <c r="E69" s="175">
        <f>GETPIVOTDATA("Complete Total PY5",'PY5 Pivots'!$A$93,"Institution","PSU","L3","1.1.1")</f>
        <v>16273.965960000001</v>
      </c>
      <c r="F69" s="179">
        <v>0</v>
      </c>
      <c r="G69" s="179">
        <v>0</v>
      </c>
      <c r="H69" s="179">
        <v>0</v>
      </c>
      <c r="I69" s="181">
        <v>0</v>
      </c>
      <c r="J69" s="179">
        <v>0</v>
      </c>
      <c r="K69" s="179">
        <v>0</v>
      </c>
      <c r="L69" s="179">
        <v>0</v>
      </c>
      <c r="M69" s="179">
        <v>0</v>
      </c>
      <c r="N69" s="179">
        <v>0</v>
      </c>
      <c r="O69" s="179">
        <v>0</v>
      </c>
      <c r="P69" s="179">
        <v>0</v>
      </c>
      <c r="Q69" s="179">
        <v>0</v>
      </c>
      <c r="R69" s="179">
        <v>0</v>
      </c>
      <c r="S69" s="181">
        <v>0</v>
      </c>
      <c r="T69" s="179">
        <v>0</v>
      </c>
      <c r="U69" s="179">
        <v>0</v>
      </c>
      <c r="V69" s="179">
        <v>0</v>
      </c>
      <c r="W69" s="179">
        <v>0</v>
      </c>
      <c r="X69" s="181">
        <v>0</v>
      </c>
      <c r="Y69" s="177">
        <v>0</v>
      </c>
      <c r="Z69" s="179">
        <v>0</v>
      </c>
      <c r="AA69" s="179">
        <v>0</v>
      </c>
      <c r="AB69" s="179">
        <v>0</v>
      </c>
      <c r="AC69" s="179">
        <v>0</v>
      </c>
      <c r="AD69" s="179">
        <v>0</v>
      </c>
      <c r="AE69" s="179">
        <v>0</v>
      </c>
      <c r="AF69" s="179">
        <v>0</v>
      </c>
      <c r="AG69" s="179">
        <v>0</v>
      </c>
      <c r="AH69" s="181">
        <v>0</v>
      </c>
      <c r="AI69" s="179">
        <v>0</v>
      </c>
      <c r="AJ69" s="179">
        <f>GETPIVOTDATA("Complete Total PY5",'PY5 Pivots'!$A$93,"Institution","PSU","L3","1.6.1")</f>
        <v>26038.345536000008</v>
      </c>
      <c r="AK69" s="179">
        <v>0</v>
      </c>
      <c r="AL69" s="179">
        <v>0</v>
      </c>
      <c r="AM69" s="179">
        <v>0</v>
      </c>
      <c r="AN69" s="181">
        <v>0</v>
      </c>
    </row>
    <row r="70" spans="1:40" x14ac:dyDescent="0.25">
      <c r="A70" s="94" t="s">
        <v>1433</v>
      </c>
      <c r="B70" s="94"/>
      <c r="C70" s="94"/>
      <c r="D70" s="136">
        <f t="shared" si="10"/>
        <v>31103.063408000002</v>
      </c>
      <c r="E70" s="175">
        <v>0</v>
      </c>
      <c r="F70" s="179">
        <v>0</v>
      </c>
      <c r="G70" s="179">
        <v>0</v>
      </c>
      <c r="H70" s="179">
        <v>0</v>
      </c>
      <c r="I70" s="181">
        <v>0</v>
      </c>
      <c r="J70" s="179">
        <v>0</v>
      </c>
      <c r="K70" s="179">
        <v>0</v>
      </c>
      <c r="L70" s="179">
        <v>0</v>
      </c>
      <c r="M70" s="179">
        <v>0</v>
      </c>
      <c r="N70" s="179">
        <v>0</v>
      </c>
      <c r="O70" s="179">
        <v>0</v>
      </c>
      <c r="P70" s="179">
        <v>0</v>
      </c>
      <c r="Q70" s="179">
        <v>0</v>
      </c>
      <c r="R70" s="179">
        <v>0</v>
      </c>
      <c r="S70" s="181">
        <v>0</v>
      </c>
      <c r="T70" s="179">
        <v>0</v>
      </c>
      <c r="U70" s="179">
        <v>0</v>
      </c>
      <c r="V70" s="179">
        <v>0</v>
      </c>
      <c r="W70" s="179">
        <v>0</v>
      </c>
      <c r="X70" s="181">
        <v>0</v>
      </c>
      <c r="Y70" s="177">
        <v>0</v>
      </c>
      <c r="Z70" s="179">
        <v>0</v>
      </c>
      <c r="AA70" s="179">
        <v>0</v>
      </c>
      <c r="AB70" s="179">
        <v>0</v>
      </c>
      <c r="AC70" s="179">
        <v>0</v>
      </c>
      <c r="AD70" s="179">
        <v>0</v>
      </c>
      <c r="AE70" s="179">
        <v>0</v>
      </c>
      <c r="AF70" s="179">
        <v>0</v>
      </c>
      <c r="AG70" s="179">
        <v>0</v>
      </c>
      <c r="AH70" s="181">
        <f>GETPIVOTDATA("Complete Total PY5",'PY5 Pivots'!$A$93,"Institution","UA","L3","1.5.4")</f>
        <v>31103.063408000002</v>
      </c>
      <c r="AI70" s="179">
        <v>0</v>
      </c>
      <c r="AJ70" s="179">
        <v>0</v>
      </c>
      <c r="AK70" s="179">
        <v>0</v>
      </c>
      <c r="AL70" s="179">
        <v>0</v>
      </c>
      <c r="AM70" s="179">
        <v>0</v>
      </c>
      <c r="AN70" s="181">
        <v>0</v>
      </c>
    </row>
    <row r="71" spans="1:40" x14ac:dyDescent="0.25">
      <c r="A71" s="94" t="s">
        <v>1143</v>
      </c>
      <c r="B71" s="94"/>
      <c r="C71" s="94"/>
      <c r="D71" s="136">
        <f t="shared" si="10"/>
        <v>70226.233877699982</v>
      </c>
      <c r="E71" s="175">
        <f>GETPIVOTDATA("Complete Total PY5",'PY5 Pivots'!$A$93,"Institution","UMD","L3","1.1.1")</f>
        <v>19422.491485499995</v>
      </c>
      <c r="F71" s="179">
        <v>0</v>
      </c>
      <c r="G71" s="179">
        <v>0</v>
      </c>
      <c r="H71" s="179">
        <v>0</v>
      </c>
      <c r="I71" s="181">
        <v>0</v>
      </c>
      <c r="J71" s="179">
        <v>0</v>
      </c>
      <c r="K71" s="179">
        <v>0</v>
      </c>
      <c r="L71" s="179">
        <v>0</v>
      </c>
      <c r="M71" s="179">
        <v>0</v>
      </c>
      <c r="N71" s="179">
        <v>0</v>
      </c>
      <c r="O71" s="179">
        <v>0</v>
      </c>
      <c r="P71" s="179">
        <v>0</v>
      </c>
      <c r="Q71" s="179">
        <v>0</v>
      </c>
      <c r="R71" s="179">
        <v>0</v>
      </c>
      <c r="S71" s="181">
        <v>0</v>
      </c>
      <c r="T71" s="179">
        <v>0</v>
      </c>
      <c r="U71" s="179">
        <v>0</v>
      </c>
      <c r="V71" s="179">
        <v>0</v>
      </c>
      <c r="W71" s="179">
        <v>0</v>
      </c>
      <c r="X71" s="181">
        <v>0</v>
      </c>
      <c r="Y71" s="177">
        <v>0</v>
      </c>
      <c r="Z71" s="179">
        <v>0</v>
      </c>
      <c r="AA71" s="179">
        <v>0</v>
      </c>
      <c r="AB71" s="179">
        <v>0</v>
      </c>
      <c r="AC71" s="179">
        <v>0</v>
      </c>
      <c r="AD71" s="179">
        <v>0</v>
      </c>
      <c r="AE71" s="179">
        <v>0</v>
      </c>
      <c r="AF71" s="179">
        <v>0</v>
      </c>
      <c r="AG71" s="179">
        <v>0</v>
      </c>
      <c r="AH71" s="181">
        <v>0</v>
      </c>
      <c r="AI71" s="179">
        <f>GETPIVOTDATA("Complete Total PY5",'PY5 Pivots'!$A$93,"Institution","UMD","L3","1.6.0")</f>
        <v>50803.742392199987</v>
      </c>
      <c r="AJ71" s="179">
        <v>0</v>
      </c>
      <c r="AK71" s="179">
        <v>0</v>
      </c>
      <c r="AL71" s="179">
        <v>0</v>
      </c>
      <c r="AM71" s="179">
        <v>0</v>
      </c>
      <c r="AN71" s="181">
        <v>0</v>
      </c>
    </row>
    <row r="72" spans="1:40" x14ac:dyDescent="0.25">
      <c r="A72" s="109" t="s">
        <v>1650</v>
      </c>
      <c r="B72" s="127"/>
      <c r="C72" s="127"/>
      <c r="D72" s="128"/>
      <c r="E72" s="128"/>
      <c r="F72" s="129"/>
      <c r="G72" s="129"/>
      <c r="H72" s="129"/>
      <c r="I72" s="130"/>
      <c r="J72" s="128"/>
      <c r="K72" s="129"/>
      <c r="L72" s="129"/>
      <c r="M72" s="129"/>
      <c r="N72" s="129"/>
      <c r="O72" s="129"/>
      <c r="P72" s="129"/>
      <c r="Q72" s="129"/>
      <c r="R72" s="129"/>
      <c r="S72" s="130"/>
      <c r="T72" s="128"/>
      <c r="U72" s="129"/>
      <c r="V72" s="129"/>
      <c r="W72" s="129"/>
      <c r="X72" s="130"/>
      <c r="Y72" s="130"/>
      <c r="Z72" s="130"/>
      <c r="AA72" s="130"/>
      <c r="AB72" s="130"/>
      <c r="AC72" s="130"/>
      <c r="AD72" s="129"/>
      <c r="AE72" s="131"/>
      <c r="AF72" s="130"/>
      <c r="AG72" s="130"/>
      <c r="AH72" s="130"/>
      <c r="AI72" s="131"/>
      <c r="AJ72" s="130"/>
      <c r="AK72" s="130"/>
      <c r="AL72" s="130"/>
      <c r="AM72" s="130"/>
      <c r="AN72" s="130"/>
    </row>
    <row r="73" spans="1:40" x14ac:dyDescent="0.25">
      <c r="D73" s="136">
        <f t="shared" si="10"/>
        <v>650210.23695670033</v>
      </c>
      <c r="E73" s="143">
        <f>SUM(E68:E71)</f>
        <v>35696.457445499997</v>
      </c>
      <c r="F73" s="143">
        <f t="shared" ref="F73:AN73" si="11">SUM(F68:F71)</f>
        <v>0</v>
      </c>
      <c r="G73" s="143">
        <f t="shared" si="11"/>
        <v>0</v>
      </c>
      <c r="H73" s="143">
        <f t="shared" si="11"/>
        <v>0</v>
      </c>
      <c r="I73" s="182">
        <f t="shared" si="11"/>
        <v>0</v>
      </c>
      <c r="J73" s="143">
        <f t="shared" si="11"/>
        <v>0</v>
      </c>
      <c r="K73" s="143">
        <f t="shared" si="11"/>
        <v>0</v>
      </c>
      <c r="L73" s="143">
        <f t="shared" si="11"/>
        <v>0</v>
      </c>
      <c r="M73" s="143">
        <f t="shared" si="11"/>
        <v>0</v>
      </c>
      <c r="N73" s="143">
        <f t="shared" si="11"/>
        <v>0</v>
      </c>
      <c r="O73" s="143">
        <f t="shared" si="11"/>
        <v>0</v>
      </c>
      <c r="P73" s="143">
        <f t="shared" si="11"/>
        <v>0</v>
      </c>
      <c r="Q73" s="143">
        <f t="shared" si="11"/>
        <v>0</v>
      </c>
      <c r="R73" s="143">
        <f t="shared" si="11"/>
        <v>0</v>
      </c>
      <c r="S73" s="143">
        <f t="shared" si="11"/>
        <v>0</v>
      </c>
      <c r="T73" s="143">
        <f t="shared" si="11"/>
        <v>0</v>
      </c>
      <c r="U73" s="143">
        <f t="shared" si="11"/>
        <v>0</v>
      </c>
      <c r="V73" s="143">
        <f t="shared" si="11"/>
        <v>0</v>
      </c>
      <c r="W73" s="143">
        <f t="shared" si="11"/>
        <v>0</v>
      </c>
      <c r="X73" s="143">
        <f t="shared" si="11"/>
        <v>0</v>
      </c>
      <c r="Y73" s="143">
        <f t="shared" si="11"/>
        <v>424951.93735000025</v>
      </c>
      <c r="Z73" s="143">
        <f t="shared" si="11"/>
        <v>37941.137250000007</v>
      </c>
      <c r="AA73" s="143">
        <f t="shared" si="11"/>
        <v>0</v>
      </c>
      <c r="AB73" s="143">
        <f t="shared" si="11"/>
        <v>0</v>
      </c>
      <c r="AC73" s="143">
        <f t="shared" si="11"/>
        <v>0</v>
      </c>
      <c r="AD73" s="143">
        <f t="shared" si="11"/>
        <v>43675.553574999998</v>
      </c>
      <c r="AE73" s="143">
        <f t="shared" si="11"/>
        <v>0</v>
      </c>
      <c r="AF73" s="143">
        <f t="shared" si="11"/>
        <v>0</v>
      </c>
      <c r="AG73" s="143">
        <f t="shared" si="11"/>
        <v>0</v>
      </c>
      <c r="AH73" s="143">
        <f t="shared" si="11"/>
        <v>31103.063408000002</v>
      </c>
      <c r="AI73" s="143">
        <f t="shared" si="11"/>
        <v>50803.742392199987</v>
      </c>
      <c r="AJ73" s="143">
        <f t="shared" si="11"/>
        <v>26038.345536000008</v>
      </c>
      <c r="AK73" s="143">
        <f t="shared" si="11"/>
        <v>0</v>
      </c>
      <c r="AL73" s="143">
        <f t="shared" si="11"/>
        <v>0</v>
      </c>
      <c r="AM73" s="143">
        <f t="shared" si="11"/>
        <v>0</v>
      </c>
      <c r="AN73" s="143">
        <f t="shared" si="11"/>
        <v>0</v>
      </c>
    </row>
    <row r="74" spans="1:40" x14ac:dyDescent="0.25">
      <c r="A74" t="s">
        <v>1690</v>
      </c>
      <c r="D74" s="115">
        <f>'PY5 Pivots'!G162</f>
        <v>1093445.1232877444</v>
      </c>
      <c r="E74" s="142">
        <v>0</v>
      </c>
      <c r="F74" s="142">
        <v>0</v>
      </c>
      <c r="G74" s="142">
        <v>0</v>
      </c>
      <c r="H74" s="142">
        <v>0</v>
      </c>
      <c r="I74" s="132">
        <v>0</v>
      </c>
      <c r="J74" s="142">
        <v>0</v>
      </c>
      <c r="K74" s="142">
        <v>0</v>
      </c>
      <c r="L74" s="142">
        <v>0</v>
      </c>
      <c r="M74" s="142">
        <v>0</v>
      </c>
      <c r="N74" s="142">
        <v>0</v>
      </c>
      <c r="O74" s="142">
        <v>0</v>
      </c>
      <c r="P74" s="142">
        <v>0</v>
      </c>
      <c r="Q74" s="142"/>
      <c r="R74" s="142">
        <v>0</v>
      </c>
      <c r="S74" s="132">
        <v>0</v>
      </c>
      <c r="T74" s="142">
        <v>0</v>
      </c>
      <c r="U74" s="142">
        <v>0</v>
      </c>
      <c r="V74" s="142">
        <v>0</v>
      </c>
      <c r="W74" s="142">
        <v>0</v>
      </c>
      <c r="X74" s="132">
        <v>0</v>
      </c>
      <c r="Y74" s="144">
        <v>0</v>
      </c>
      <c r="Z74" s="142">
        <v>0</v>
      </c>
      <c r="AA74" s="142">
        <v>0</v>
      </c>
      <c r="AB74" s="142">
        <v>0</v>
      </c>
      <c r="AC74" s="142">
        <v>0</v>
      </c>
      <c r="AD74" s="142">
        <v>0</v>
      </c>
      <c r="AE74" s="142">
        <v>0</v>
      </c>
      <c r="AF74" s="142">
        <v>0</v>
      </c>
      <c r="AG74" s="142">
        <v>0</v>
      </c>
      <c r="AH74" s="132">
        <v>0</v>
      </c>
      <c r="AI74" s="142">
        <v>0</v>
      </c>
      <c r="AJ74" s="142">
        <v>0</v>
      </c>
      <c r="AK74" s="142">
        <v>0</v>
      </c>
      <c r="AL74" s="142">
        <v>0</v>
      </c>
      <c r="AM74" s="142">
        <v>0</v>
      </c>
      <c r="AN74" s="132">
        <v>0</v>
      </c>
    </row>
    <row r="75" spans="1:40" x14ac:dyDescent="0.25">
      <c r="A75" t="s">
        <v>1651</v>
      </c>
      <c r="D75" s="115">
        <f>SUM(E75:AN75)</f>
        <v>0</v>
      </c>
      <c r="E75" s="142">
        <v>0</v>
      </c>
      <c r="F75" s="142">
        <v>0</v>
      </c>
      <c r="G75" s="142">
        <v>0</v>
      </c>
      <c r="H75" s="142">
        <v>0</v>
      </c>
      <c r="I75" s="132">
        <v>0</v>
      </c>
      <c r="J75" s="142">
        <v>0</v>
      </c>
      <c r="K75" s="142">
        <v>0</v>
      </c>
      <c r="L75" s="142">
        <v>0</v>
      </c>
      <c r="M75" s="142">
        <v>0</v>
      </c>
      <c r="N75" s="142">
        <v>0</v>
      </c>
      <c r="O75" s="142">
        <v>0</v>
      </c>
      <c r="P75" s="142">
        <v>0</v>
      </c>
      <c r="Q75" s="142"/>
      <c r="R75" s="142">
        <v>0</v>
      </c>
      <c r="S75" s="132">
        <v>0</v>
      </c>
      <c r="T75" s="142">
        <v>0</v>
      </c>
      <c r="U75" s="142">
        <v>0</v>
      </c>
      <c r="V75" s="142">
        <v>0</v>
      </c>
      <c r="W75" s="142">
        <v>0</v>
      </c>
      <c r="X75" s="132">
        <v>0</v>
      </c>
      <c r="Y75" s="144">
        <v>0</v>
      </c>
      <c r="Z75" s="142">
        <v>0</v>
      </c>
      <c r="AA75" s="142">
        <v>0</v>
      </c>
      <c r="AB75" s="142">
        <v>0</v>
      </c>
      <c r="AC75" s="142">
        <v>0</v>
      </c>
      <c r="AD75" s="142">
        <v>0</v>
      </c>
      <c r="AE75" s="142">
        <v>0</v>
      </c>
      <c r="AF75" s="142">
        <v>0</v>
      </c>
      <c r="AG75" s="142">
        <v>0</v>
      </c>
      <c r="AH75" s="132">
        <v>0</v>
      </c>
      <c r="AI75" s="142">
        <v>0</v>
      </c>
      <c r="AJ75" s="142">
        <v>0</v>
      </c>
      <c r="AK75" s="142">
        <v>0</v>
      </c>
      <c r="AL75" s="142">
        <v>0</v>
      </c>
      <c r="AM75" s="142">
        <v>0</v>
      </c>
      <c r="AN75" s="132">
        <v>0</v>
      </c>
    </row>
    <row r="76" spans="1:40" x14ac:dyDescent="0.25">
      <c r="A76" t="s">
        <v>1652</v>
      </c>
      <c r="D76" s="115">
        <f>SUM(E76:AN76)</f>
        <v>0</v>
      </c>
      <c r="E76" s="142">
        <v>0</v>
      </c>
      <c r="F76" s="142">
        <v>0</v>
      </c>
      <c r="G76" s="142">
        <v>0</v>
      </c>
      <c r="H76" s="142">
        <v>0</v>
      </c>
      <c r="I76" s="132">
        <v>0</v>
      </c>
      <c r="J76" s="142">
        <v>0</v>
      </c>
      <c r="K76" s="142">
        <v>0</v>
      </c>
      <c r="L76" s="142">
        <v>0</v>
      </c>
      <c r="M76" s="142">
        <v>0</v>
      </c>
      <c r="N76" s="142">
        <v>0</v>
      </c>
      <c r="O76" s="142">
        <v>0</v>
      </c>
      <c r="P76" s="142">
        <v>0</v>
      </c>
      <c r="Q76" s="142"/>
      <c r="R76" s="142">
        <v>0</v>
      </c>
      <c r="S76" s="132">
        <v>0</v>
      </c>
      <c r="T76" s="142">
        <v>0</v>
      </c>
      <c r="U76" s="142">
        <v>0</v>
      </c>
      <c r="V76" s="142">
        <v>0</v>
      </c>
      <c r="W76" s="142">
        <v>0</v>
      </c>
      <c r="X76" s="132">
        <v>0</v>
      </c>
      <c r="Y76" s="144">
        <v>0</v>
      </c>
      <c r="Z76" s="142">
        <v>0</v>
      </c>
      <c r="AA76" s="142">
        <v>0</v>
      </c>
      <c r="AB76" s="142">
        <v>0</v>
      </c>
      <c r="AC76" s="142">
        <v>0</v>
      </c>
      <c r="AD76" s="142">
        <v>0</v>
      </c>
      <c r="AE76" s="142">
        <v>0</v>
      </c>
      <c r="AF76" s="142">
        <v>0</v>
      </c>
      <c r="AG76" s="142">
        <v>0</v>
      </c>
      <c r="AH76" s="132">
        <v>0</v>
      </c>
      <c r="AI76" s="142">
        <v>0</v>
      </c>
      <c r="AJ76" s="142">
        <v>0</v>
      </c>
      <c r="AK76" s="142">
        <v>0</v>
      </c>
      <c r="AL76" s="142">
        <v>0</v>
      </c>
      <c r="AM76" s="142">
        <v>0</v>
      </c>
      <c r="AN76" s="132">
        <v>0</v>
      </c>
    </row>
    <row r="77" spans="1:40" x14ac:dyDescent="0.25">
      <c r="A77" t="s">
        <v>1653</v>
      </c>
      <c r="D77" s="115">
        <f>SUM(E77:AN77)</f>
        <v>0</v>
      </c>
      <c r="E77" s="142">
        <v>0</v>
      </c>
      <c r="F77" s="142">
        <v>0</v>
      </c>
      <c r="G77" s="142">
        <v>0</v>
      </c>
      <c r="H77" s="142">
        <v>0</v>
      </c>
      <c r="I77" s="13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2">
        <v>0</v>
      </c>
      <c r="P77" s="142">
        <v>0</v>
      </c>
      <c r="Q77" s="142"/>
      <c r="R77" s="142">
        <v>0</v>
      </c>
      <c r="S77" s="132">
        <v>0</v>
      </c>
      <c r="T77" s="142">
        <v>0</v>
      </c>
      <c r="U77" s="142">
        <v>0</v>
      </c>
      <c r="V77" s="142">
        <v>0</v>
      </c>
      <c r="W77" s="142">
        <v>0</v>
      </c>
      <c r="X77" s="132">
        <v>0</v>
      </c>
      <c r="Y77" s="144">
        <v>0</v>
      </c>
      <c r="Z77" s="142">
        <v>0</v>
      </c>
      <c r="AA77" s="142">
        <v>0</v>
      </c>
      <c r="AB77" s="142">
        <v>0</v>
      </c>
      <c r="AC77" s="142">
        <v>0</v>
      </c>
      <c r="AD77" s="142">
        <v>0</v>
      </c>
      <c r="AE77" s="142">
        <v>0</v>
      </c>
      <c r="AF77" s="142">
        <v>0</v>
      </c>
      <c r="AG77" s="142">
        <v>0</v>
      </c>
      <c r="AH77" s="132">
        <v>0</v>
      </c>
      <c r="AI77" s="142">
        <v>0</v>
      </c>
      <c r="AJ77" s="142">
        <v>0</v>
      </c>
      <c r="AK77" s="142">
        <v>0</v>
      </c>
      <c r="AL77" s="142">
        <v>0</v>
      </c>
      <c r="AM77" s="142">
        <v>0</v>
      </c>
      <c r="AN77" s="132">
        <v>0</v>
      </c>
    </row>
    <row r="78" spans="1:40" x14ac:dyDescent="0.25">
      <c r="A78" s="109" t="s">
        <v>1654</v>
      </c>
      <c r="B78" s="109"/>
      <c r="C78" s="109"/>
      <c r="D78" s="112"/>
      <c r="E78" s="112"/>
      <c r="F78" s="113"/>
      <c r="G78" s="113"/>
      <c r="H78" s="113"/>
      <c r="I78" s="114"/>
      <c r="J78" s="112"/>
      <c r="K78" s="113"/>
      <c r="L78" s="113"/>
      <c r="M78" s="113"/>
      <c r="N78" s="113"/>
      <c r="O78" s="113"/>
      <c r="P78" s="113"/>
      <c r="Q78" s="113"/>
      <c r="R78" s="113"/>
      <c r="S78" s="114"/>
      <c r="T78" s="112"/>
      <c r="U78" s="113"/>
      <c r="V78" s="113"/>
      <c r="W78" s="113"/>
      <c r="X78" s="114"/>
      <c r="Y78" s="114"/>
      <c r="Z78" s="114"/>
      <c r="AA78" s="114"/>
      <c r="AB78" s="114"/>
      <c r="AC78" s="114"/>
      <c r="AD78" s="113"/>
      <c r="AE78" s="133"/>
      <c r="AF78" s="114"/>
      <c r="AG78" s="114"/>
      <c r="AH78" s="114"/>
      <c r="AI78" s="133"/>
      <c r="AJ78" s="114"/>
      <c r="AK78" s="114"/>
      <c r="AL78" s="114"/>
      <c r="AM78" s="114"/>
      <c r="AN78" s="114"/>
    </row>
    <row r="79" spans="1:40" x14ac:dyDescent="0.25">
      <c r="D79" s="115">
        <f>SUM(E79:AN79)</f>
        <v>0</v>
      </c>
      <c r="E79" s="142">
        <v>0</v>
      </c>
      <c r="F79" s="142">
        <v>0</v>
      </c>
      <c r="G79" s="142">
        <v>0</v>
      </c>
      <c r="H79" s="142">
        <v>0</v>
      </c>
      <c r="I79" s="132">
        <v>0</v>
      </c>
      <c r="J79" s="142">
        <v>0</v>
      </c>
      <c r="K79" s="142">
        <v>0</v>
      </c>
      <c r="L79" s="142">
        <v>0</v>
      </c>
      <c r="M79" s="142">
        <v>0</v>
      </c>
      <c r="N79" s="142">
        <v>0</v>
      </c>
      <c r="O79" s="142">
        <v>0</v>
      </c>
      <c r="P79" s="142">
        <v>0</v>
      </c>
      <c r="Q79" s="142"/>
      <c r="R79" s="142">
        <v>0</v>
      </c>
      <c r="S79" s="132">
        <v>0</v>
      </c>
      <c r="T79" s="142">
        <v>0</v>
      </c>
      <c r="U79" s="142">
        <v>0</v>
      </c>
      <c r="V79" s="142">
        <v>0</v>
      </c>
      <c r="W79" s="142">
        <v>0</v>
      </c>
      <c r="X79" s="132">
        <v>0</v>
      </c>
      <c r="Y79" s="144">
        <v>0</v>
      </c>
      <c r="Z79" s="142">
        <v>0</v>
      </c>
      <c r="AA79" s="142">
        <v>0</v>
      </c>
      <c r="AB79" s="142">
        <v>0</v>
      </c>
      <c r="AC79" s="142">
        <v>0</v>
      </c>
      <c r="AD79" s="142">
        <v>0</v>
      </c>
      <c r="AE79" s="142">
        <v>0</v>
      </c>
      <c r="AF79" s="142">
        <v>0</v>
      </c>
      <c r="AG79" s="142">
        <v>0</v>
      </c>
      <c r="AH79" s="132">
        <v>0</v>
      </c>
      <c r="AI79" s="142">
        <v>0</v>
      </c>
      <c r="AJ79" s="142">
        <v>0</v>
      </c>
      <c r="AK79" s="142">
        <v>0</v>
      </c>
      <c r="AL79" s="142">
        <v>0</v>
      </c>
      <c r="AM79" s="142">
        <v>0</v>
      </c>
      <c r="AN79" s="132">
        <v>0</v>
      </c>
    </row>
    <row r="80" spans="1:40" x14ac:dyDescent="0.25">
      <c r="A80" s="109" t="s">
        <v>1655</v>
      </c>
      <c r="B80" s="109"/>
      <c r="C80" s="109"/>
      <c r="D80" s="112"/>
      <c r="E80" s="112"/>
      <c r="F80" s="113"/>
      <c r="G80" s="113"/>
      <c r="H80" s="113"/>
      <c r="I80" s="114"/>
      <c r="J80" s="112"/>
      <c r="K80" s="113"/>
      <c r="L80" s="113"/>
      <c r="M80" s="113"/>
      <c r="N80" s="113"/>
      <c r="O80" s="113"/>
      <c r="P80" s="113"/>
      <c r="Q80" s="113"/>
      <c r="R80" s="113"/>
      <c r="S80" s="114"/>
      <c r="T80" s="112"/>
      <c r="U80" s="113"/>
      <c r="V80" s="113"/>
      <c r="W80" s="113"/>
      <c r="X80" s="114"/>
      <c r="Y80" s="114"/>
      <c r="Z80" s="114"/>
      <c r="AA80" s="114"/>
      <c r="AB80" s="114"/>
      <c r="AC80" s="114"/>
      <c r="AD80" s="113"/>
      <c r="AE80" s="133"/>
      <c r="AF80" s="114"/>
      <c r="AG80" s="114"/>
      <c r="AH80" s="114"/>
      <c r="AI80" s="133"/>
      <c r="AJ80" s="114"/>
      <c r="AK80" s="114"/>
      <c r="AL80" s="114"/>
      <c r="AM80" s="114"/>
      <c r="AN80" s="114"/>
    </row>
    <row r="81" spans="1:40" x14ac:dyDescent="0.25">
      <c r="D81" s="136">
        <f>SUM(E81:AN81)+D74</f>
        <v>5086230.4461119454</v>
      </c>
      <c r="E81" s="107">
        <f>SUM(E79,E73,E66,E54,E46,E42,E37,E30,E28)</f>
        <v>468680.65264550003</v>
      </c>
      <c r="F81" s="107">
        <f t="shared" ref="F81:AN81" si="12">SUM(F79,F73,F66,F54,F46,F42,F37,F30,F28)</f>
        <v>158863.68000000002</v>
      </c>
      <c r="G81" s="107">
        <f t="shared" si="12"/>
        <v>114067.4319</v>
      </c>
      <c r="H81" s="107">
        <f t="shared" si="12"/>
        <v>23333.103000000003</v>
      </c>
      <c r="I81" s="107">
        <f t="shared" si="12"/>
        <v>171274.90500000003</v>
      </c>
      <c r="J81" s="107">
        <f t="shared" si="12"/>
        <v>648523.42900000012</v>
      </c>
      <c r="K81" s="107">
        <f t="shared" si="12"/>
        <v>17839.168000000001</v>
      </c>
      <c r="L81" s="107">
        <f t="shared" si="12"/>
        <v>59773.812000000005</v>
      </c>
      <c r="M81" s="107">
        <f t="shared" si="12"/>
        <v>865204.56650000031</v>
      </c>
      <c r="N81" s="107">
        <f t="shared" si="12"/>
        <v>35081.14</v>
      </c>
      <c r="O81" s="107">
        <f t="shared" si="12"/>
        <v>11298.900000000001</v>
      </c>
      <c r="P81" s="107">
        <f t="shared" si="12"/>
        <v>70102.582000000009</v>
      </c>
      <c r="Q81" s="107">
        <f t="shared" si="12"/>
        <v>113065.29000000001</v>
      </c>
      <c r="R81" s="107">
        <f t="shared" si="12"/>
        <v>144150.35</v>
      </c>
      <c r="S81" s="107">
        <f t="shared" si="12"/>
        <v>0</v>
      </c>
      <c r="T81" s="107">
        <f t="shared" si="12"/>
        <v>0</v>
      </c>
      <c r="U81" s="107">
        <f t="shared" si="12"/>
        <v>0</v>
      </c>
      <c r="V81" s="107">
        <f t="shared" si="12"/>
        <v>137390.3695</v>
      </c>
      <c r="W81" s="107">
        <f t="shared" si="12"/>
        <v>29684.89215</v>
      </c>
      <c r="X81" s="107">
        <f t="shared" si="12"/>
        <v>0</v>
      </c>
      <c r="Y81" s="107">
        <f t="shared" si="12"/>
        <v>424951.93735000025</v>
      </c>
      <c r="Z81" s="107">
        <f t="shared" si="12"/>
        <v>81531.837184000004</v>
      </c>
      <c r="AA81" s="107">
        <f t="shared" si="12"/>
        <v>0</v>
      </c>
      <c r="AB81" s="107">
        <f t="shared" si="12"/>
        <v>78144.665646000009</v>
      </c>
      <c r="AC81" s="107">
        <f t="shared" si="12"/>
        <v>0</v>
      </c>
      <c r="AD81" s="107">
        <f t="shared" si="12"/>
        <v>43675.553574999998</v>
      </c>
      <c r="AE81" s="107">
        <f t="shared" si="12"/>
        <v>0</v>
      </c>
      <c r="AF81" s="107">
        <f t="shared" si="12"/>
        <v>40336.481250000004</v>
      </c>
      <c r="AG81" s="107">
        <f t="shared" si="12"/>
        <v>0</v>
      </c>
      <c r="AH81" s="107">
        <f t="shared" si="12"/>
        <v>31103.063408000002</v>
      </c>
      <c r="AI81" s="107">
        <f t="shared" si="12"/>
        <v>50803.742392199987</v>
      </c>
      <c r="AJ81" s="107">
        <f t="shared" si="12"/>
        <v>173403.77032350004</v>
      </c>
      <c r="AK81" s="107">
        <f t="shared" si="12"/>
        <v>0</v>
      </c>
      <c r="AL81" s="107">
        <f t="shared" si="12"/>
        <v>0</v>
      </c>
      <c r="AM81" s="107">
        <f t="shared" si="12"/>
        <v>500</v>
      </c>
      <c r="AN81" s="107">
        <f t="shared" si="12"/>
        <v>0</v>
      </c>
    </row>
    <row r="82" spans="1:40" x14ac:dyDescent="0.25">
      <c r="A82" s="109" t="s">
        <v>1656</v>
      </c>
      <c r="B82" s="109"/>
      <c r="C82" s="109"/>
      <c r="D82" s="112"/>
      <c r="E82" s="112"/>
      <c r="F82" s="113"/>
      <c r="G82" s="113"/>
      <c r="H82" s="113"/>
      <c r="I82" s="114"/>
      <c r="J82" s="112"/>
      <c r="K82" s="113"/>
      <c r="L82" s="113"/>
      <c r="M82" s="113"/>
      <c r="N82" s="113"/>
      <c r="O82" s="113"/>
      <c r="P82" s="113"/>
      <c r="Q82" s="113"/>
      <c r="R82" s="113"/>
      <c r="S82" s="114"/>
      <c r="T82" s="112"/>
      <c r="U82" s="113"/>
      <c r="V82" s="113"/>
      <c r="W82" s="113"/>
      <c r="X82" s="114"/>
      <c r="Y82" s="114"/>
      <c r="Z82" s="114"/>
      <c r="AA82" s="114"/>
      <c r="AB82" s="114"/>
      <c r="AC82" s="114"/>
      <c r="AD82" s="113"/>
      <c r="AE82" s="133"/>
      <c r="AF82" s="114"/>
      <c r="AG82" s="114"/>
      <c r="AH82" s="114"/>
      <c r="AI82" s="133"/>
      <c r="AJ82" s="114"/>
      <c r="AK82" s="114"/>
      <c r="AL82" s="114"/>
      <c r="AM82" s="114"/>
      <c r="AN82" s="114"/>
    </row>
    <row r="83" spans="1:40" x14ac:dyDescent="0.25">
      <c r="A83" s="94" t="s">
        <v>1657</v>
      </c>
      <c r="B83" s="94"/>
      <c r="C83" s="94"/>
      <c r="D83" s="136">
        <f>SUM(E83:AN83)</f>
        <v>813505.31536477513</v>
      </c>
      <c r="E83" s="175">
        <f>GETPIVOTDATA("Indirect Subtotal PY5",'PY5 Pivots'!$A$105,"L3","1.1.1")</f>
        <v>229481.62345600006</v>
      </c>
      <c r="F83" s="175">
        <f>GETPIVOTDATA("Indirect Subtotal PY5",'PY5 Pivots'!$A$105,"L3","1.1.2")</f>
        <v>84197.750400000019</v>
      </c>
      <c r="G83" s="175">
        <f>GETPIVOTDATA("Indirect Subtotal PY5",'PY5 Pivots'!$A$105,"L3","1.1.3")</f>
        <v>60455.738907000021</v>
      </c>
      <c r="H83" s="175">
        <f>GETPIVOTDATA("Indirect Subtotal PY5",'PY5 Pivots'!$A$105,"L3","1.1.4")</f>
        <v>12366.544590000003</v>
      </c>
      <c r="I83" s="175">
        <f>GETPIVOTDATA("Indirect Subtotal PY5",'PY5 Pivots'!$A$105,"L3","1.1.5")</f>
        <v>90775.699650000024</v>
      </c>
      <c r="J83" s="175">
        <f>GETPIVOTDATA("Indirect Subtotal PY5",'PY5 Pivots'!$A$105,"L3","1.2.1")</f>
        <v>129632.50973000002</v>
      </c>
      <c r="K83" s="121">
        <v>0</v>
      </c>
      <c r="L83" s="121">
        <v>0</v>
      </c>
      <c r="M83" s="121">
        <v>0</v>
      </c>
      <c r="N83" s="121">
        <v>0</v>
      </c>
      <c r="O83" s="121">
        <v>0</v>
      </c>
      <c r="P83" s="175">
        <f>GETPIVOTDATA("Indirect Subtotal PY5",'PY5 Pivots'!$A$105,"L3","1.2.7")</f>
        <v>2650</v>
      </c>
      <c r="Q83" s="175">
        <f>GETPIVOTDATA("Indirect Subtotal PY5",'PY5 Pivots'!$A$105,"L3","1.2.8")</f>
        <v>29574</v>
      </c>
      <c r="R83" s="175">
        <f>GETPIVOTDATA("Indirect Subtotal PY5",'PY5 Pivots'!$A$105,"L3","1.2.9")</f>
        <v>954</v>
      </c>
      <c r="S83" s="121">
        <f t="shared" ref="S83:AN83" si="13">(S81-S73-S37)*0.53</f>
        <v>0</v>
      </c>
      <c r="T83" s="121">
        <f t="shared" si="13"/>
        <v>0</v>
      </c>
      <c r="U83" s="121">
        <f t="shared" si="13"/>
        <v>0</v>
      </c>
      <c r="V83" s="175">
        <f t="shared" si="13"/>
        <v>11949.681834999999</v>
      </c>
      <c r="W83" s="175">
        <f t="shared" si="13"/>
        <v>15732.992839500001</v>
      </c>
      <c r="X83" s="175">
        <f t="shared" si="13"/>
        <v>0</v>
      </c>
      <c r="Y83" s="175">
        <f t="shared" si="13"/>
        <v>0</v>
      </c>
      <c r="Z83" s="175">
        <f t="shared" si="13"/>
        <v>23103.070965020001</v>
      </c>
      <c r="AA83" s="175">
        <f t="shared" si="13"/>
        <v>0</v>
      </c>
      <c r="AB83" s="175">
        <f t="shared" si="13"/>
        <v>22884.692792380007</v>
      </c>
      <c r="AC83" s="175">
        <f t="shared" si="13"/>
        <v>0</v>
      </c>
      <c r="AD83" s="175">
        <f t="shared" si="13"/>
        <v>0</v>
      </c>
      <c r="AE83" s="175">
        <f t="shared" si="13"/>
        <v>0</v>
      </c>
      <c r="AF83" s="175">
        <f t="shared" si="13"/>
        <v>21378.335062500002</v>
      </c>
      <c r="AG83" s="175">
        <f t="shared" si="13"/>
        <v>0</v>
      </c>
      <c r="AH83" s="175">
        <f t="shared" si="13"/>
        <v>0</v>
      </c>
      <c r="AI83" s="175">
        <f t="shared" si="13"/>
        <v>0</v>
      </c>
      <c r="AJ83" s="175">
        <f t="shared" si="13"/>
        <v>78103.675137375016</v>
      </c>
      <c r="AK83" s="175">
        <f t="shared" si="13"/>
        <v>0</v>
      </c>
      <c r="AL83" s="175">
        <f t="shared" si="13"/>
        <v>0</v>
      </c>
      <c r="AM83" s="175">
        <f t="shared" si="13"/>
        <v>265</v>
      </c>
      <c r="AN83" s="175">
        <f t="shared" si="13"/>
        <v>0</v>
      </c>
    </row>
    <row r="84" spans="1:40" x14ac:dyDescent="0.25">
      <c r="A84" t="s">
        <v>1691</v>
      </c>
      <c r="D84" s="115">
        <f>'PY5 Pivots'!H162</f>
        <v>207552.51992240781</v>
      </c>
      <c r="E84" s="119">
        <v>0</v>
      </c>
      <c r="F84" s="117"/>
      <c r="G84" s="117"/>
      <c r="H84" s="117"/>
      <c r="I84" s="118"/>
      <c r="J84" s="151">
        <v>0</v>
      </c>
      <c r="K84" s="151">
        <v>0</v>
      </c>
      <c r="L84" s="151">
        <v>0</v>
      </c>
      <c r="M84" s="151">
        <v>0</v>
      </c>
      <c r="N84" s="151">
        <v>0</v>
      </c>
      <c r="O84" s="151">
        <v>0</v>
      </c>
      <c r="P84" s="151">
        <v>0</v>
      </c>
      <c r="Q84" s="151"/>
      <c r="R84" s="151">
        <v>0</v>
      </c>
      <c r="S84" s="152">
        <v>0</v>
      </c>
      <c r="T84" s="153">
        <v>0</v>
      </c>
      <c r="U84" s="153">
        <v>0</v>
      </c>
      <c r="V84" s="153">
        <v>0</v>
      </c>
      <c r="W84" s="153">
        <v>0</v>
      </c>
      <c r="X84" s="154">
        <v>0</v>
      </c>
      <c r="Y84" s="155">
        <v>0</v>
      </c>
      <c r="Z84" s="151">
        <v>0</v>
      </c>
      <c r="AA84" s="151">
        <v>0</v>
      </c>
      <c r="AB84" s="151">
        <v>0</v>
      </c>
      <c r="AC84" s="151">
        <v>0</v>
      </c>
      <c r="AD84" s="151">
        <v>0</v>
      </c>
      <c r="AE84" s="153">
        <v>0</v>
      </c>
      <c r="AF84" s="153">
        <v>0</v>
      </c>
      <c r="AG84" s="153">
        <v>0</v>
      </c>
      <c r="AH84" s="154">
        <v>0</v>
      </c>
      <c r="AI84" s="151">
        <v>0</v>
      </c>
      <c r="AJ84" s="151">
        <v>0</v>
      </c>
      <c r="AK84" s="151">
        <v>0</v>
      </c>
      <c r="AL84" s="151">
        <v>0</v>
      </c>
      <c r="AM84" s="151">
        <v>0</v>
      </c>
      <c r="AN84" s="152">
        <v>0</v>
      </c>
    </row>
    <row r="85" spans="1:40" x14ac:dyDescent="0.25">
      <c r="A85" t="s">
        <v>1658</v>
      </c>
      <c r="D85" s="115">
        <f>SUM(D83:D84)</f>
        <v>1021057.8352871829</v>
      </c>
      <c r="E85" s="107">
        <f>SUM(E83:E84)</f>
        <v>229481.62345600006</v>
      </c>
      <c r="F85" s="96">
        <f t="shared" ref="F85:AN85" si="14">SUM(F83:F84)</f>
        <v>84197.750400000019</v>
      </c>
      <c r="G85" s="96">
        <f t="shared" si="14"/>
        <v>60455.738907000021</v>
      </c>
      <c r="H85" s="96">
        <f t="shared" si="14"/>
        <v>12366.544590000003</v>
      </c>
      <c r="I85" s="108">
        <f t="shared" si="14"/>
        <v>90775.699650000024</v>
      </c>
      <c r="J85" s="156">
        <f t="shared" si="14"/>
        <v>129632.50973000002</v>
      </c>
      <c r="K85" s="156">
        <f t="shared" si="14"/>
        <v>0</v>
      </c>
      <c r="L85" s="156">
        <f t="shared" si="14"/>
        <v>0</v>
      </c>
      <c r="M85" s="156">
        <f t="shared" si="14"/>
        <v>0</v>
      </c>
      <c r="N85" s="156">
        <f t="shared" si="14"/>
        <v>0</v>
      </c>
      <c r="O85" s="156">
        <f t="shared" si="14"/>
        <v>0</v>
      </c>
      <c r="P85" s="156">
        <f t="shared" si="14"/>
        <v>2650</v>
      </c>
      <c r="Q85" s="156">
        <f t="shared" si="14"/>
        <v>29574</v>
      </c>
      <c r="R85" s="156">
        <f t="shared" si="14"/>
        <v>954</v>
      </c>
      <c r="S85" s="157">
        <f t="shared" si="14"/>
        <v>0</v>
      </c>
      <c r="T85" s="158">
        <f t="shared" si="14"/>
        <v>0</v>
      </c>
      <c r="U85" s="158">
        <f t="shared" si="14"/>
        <v>0</v>
      </c>
      <c r="V85" s="158">
        <f t="shared" si="14"/>
        <v>11949.681834999999</v>
      </c>
      <c r="W85" s="158">
        <f t="shared" si="14"/>
        <v>15732.992839500001</v>
      </c>
      <c r="X85" s="159">
        <f t="shared" si="14"/>
        <v>0</v>
      </c>
      <c r="Y85" s="160">
        <f t="shared" si="14"/>
        <v>0</v>
      </c>
      <c r="Z85" s="156">
        <f t="shared" si="14"/>
        <v>23103.070965020001</v>
      </c>
      <c r="AA85" s="156">
        <f t="shared" si="14"/>
        <v>0</v>
      </c>
      <c r="AB85" s="156">
        <f t="shared" si="14"/>
        <v>22884.692792380007</v>
      </c>
      <c r="AC85" s="156">
        <f t="shared" si="14"/>
        <v>0</v>
      </c>
      <c r="AD85" s="156">
        <f t="shared" si="14"/>
        <v>0</v>
      </c>
      <c r="AE85" s="158">
        <f t="shared" si="14"/>
        <v>0</v>
      </c>
      <c r="AF85" s="158">
        <f t="shared" si="14"/>
        <v>21378.335062500002</v>
      </c>
      <c r="AG85" s="158">
        <f t="shared" si="14"/>
        <v>0</v>
      </c>
      <c r="AH85" s="159">
        <f t="shared" si="14"/>
        <v>0</v>
      </c>
      <c r="AI85" s="156">
        <f t="shared" si="14"/>
        <v>0</v>
      </c>
      <c r="AJ85" s="156">
        <f t="shared" si="14"/>
        <v>78103.675137375016</v>
      </c>
      <c r="AK85" s="156">
        <f t="shared" si="14"/>
        <v>0</v>
      </c>
      <c r="AL85" s="156">
        <f t="shared" si="14"/>
        <v>0</v>
      </c>
      <c r="AM85" s="156">
        <f t="shared" si="14"/>
        <v>265</v>
      </c>
      <c r="AN85" s="157">
        <f t="shared" si="14"/>
        <v>0</v>
      </c>
    </row>
    <row r="86" spans="1:40" x14ac:dyDescent="0.25">
      <c r="D86" s="115">
        <f>SUM(E86:AN86)</f>
        <v>0</v>
      </c>
      <c r="E86" s="107"/>
      <c r="F86" s="96"/>
      <c r="G86" s="96"/>
      <c r="H86" s="96"/>
      <c r="I86" s="108"/>
      <c r="J86" s="156"/>
      <c r="K86" s="160"/>
      <c r="L86" s="160"/>
      <c r="M86" s="160"/>
      <c r="N86" s="160"/>
      <c r="O86" s="160"/>
      <c r="P86" s="160"/>
      <c r="Q86" s="160"/>
      <c r="R86" s="160"/>
      <c r="S86" s="161"/>
      <c r="T86" s="158"/>
      <c r="U86" s="162"/>
      <c r="V86" s="162"/>
      <c r="W86" s="162"/>
      <c r="X86" s="163"/>
      <c r="Y86" s="161"/>
      <c r="Z86" s="161"/>
      <c r="AA86" s="161"/>
      <c r="AB86" s="161"/>
      <c r="AC86" s="161"/>
      <c r="AD86" s="160"/>
      <c r="AE86" s="159"/>
      <c r="AF86" s="163"/>
      <c r="AG86" s="163"/>
      <c r="AH86" s="163"/>
      <c r="AI86" s="157"/>
      <c r="AJ86" s="161"/>
      <c r="AK86" s="161"/>
      <c r="AL86" s="161"/>
      <c r="AM86" s="161"/>
      <c r="AN86" s="161"/>
    </row>
    <row r="87" spans="1:40" ht="15.75" thickBot="1" x14ac:dyDescent="0.3">
      <c r="A87" s="109" t="s">
        <v>1659</v>
      </c>
      <c r="B87" s="109"/>
      <c r="C87" s="109"/>
      <c r="D87" s="164"/>
      <c r="E87" s="164"/>
      <c r="F87" s="165"/>
      <c r="G87" s="165"/>
      <c r="H87" s="165"/>
      <c r="I87" s="166"/>
      <c r="J87" s="164"/>
      <c r="K87" s="165"/>
      <c r="L87" s="165"/>
      <c r="M87" s="165"/>
      <c r="N87" s="165"/>
      <c r="O87" s="165"/>
      <c r="P87" s="165"/>
      <c r="Q87" s="165"/>
      <c r="R87" s="165"/>
      <c r="S87" s="166"/>
      <c r="T87" s="164"/>
      <c r="U87" s="165"/>
      <c r="V87" s="165"/>
      <c r="W87" s="165"/>
      <c r="X87" s="166"/>
      <c r="Y87" s="166"/>
      <c r="Z87" s="166"/>
      <c r="AA87" s="166"/>
      <c r="AB87" s="166"/>
      <c r="AC87" s="166"/>
      <c r="AD87" s="165"/>
      <c r="AE87" s="167"/>
      <c r="AF87" s="166"/>
      <c r="AG87" s="166"/>
      <c r="AH87" s="166"/>
      <c r="AI87" s="167"/>
      <c r="AJ87" s="166"/>
      <c r="AK87" s="166"/>
      <c r="AL87" s="166"/>
      <c r="AM87" s="166"/>
      <c r="AN87" s="166"/>
    </row>
    <row r="88" spans="1:40" ht="16.5" thickBot="1" x14ac:dyDescent="0.3">
      <c r="D88" s="168">
        <f>SUM(D85,D81)</f>
        <v>6107288.281399128</v>
      </c>
      <c r="E88" s="168">
        <f>SUM(E85,E81)</f>
        <v>698162.27610150003</v>
      </c>
      <c r="F88" s="168">
        <f t="shared" ref="F88:AN88" si="15">SUM(F85,F81)</f>
        <v>243061.43040000004</v>
      </c>
      <c r="G88" s="168">
        <f t="shared" si="15"/>
        <v>174523.17080700002</v>
      </c>
      <c r="H88" s="168">
        <f t="shared" si="15"/>
        <v>35699.647590000008</v>
      </c>
      <c r="I88" s="169">
        <f t="shared" si="15"/>
        <v>262050.60465000005</v>
      </c>
      <c r="J88" s="168">
        <f t="shared" si="15"/>
        <v>778155.93873000017</v>
      </c>
      <c r="K88" s="170">
        <f t="shared" si="15"/>
        <v>17839.168000000001</v>
      </c>
      <c r="L88" s="170">
        <f t="shared" si="15"/>
        <v>59773.812000000005</v>
      </c>
      <c r="M88" s="170">
        <f t="shared" si="15"/>
        <v>865204.56650000031</v>
      </c>
      <c r="N88" s="170">
        <f t="shared" si="15"/>
        <v>35081.14</v>
      </c>
      <c r="O88" s="170">
        <f t="shared" si="15"/>
        <v>11298.900000000001</v>
      </c>
      <c r="P88" s="170">
        <f t="shared" si="15"/>
        <v>72752.582000000009</v>
      </c>
      <c r="Q88" s="170">
        <f t="shared" si="15"/>
        <v>142639.29</v>
      </c>
      <c r="R88" s="170">
        <f t="shared" si="15"/>
        <v>145104.35</v>
      </c>
      <c r="S88" s="171">
        <f t="shared" si="15"/>
        <v>0</v>
      </c>
      <c r="T88" s="168">
        <f t="shared" si="15"/>
        <v>0</v>
      </c>
      <c r="U88" s="170">
        <f t="shared" si="15"/>
        <v>0</v>
      </c>
      <c r="V88" s="170">
        <f t="shared" si="15"/>
        <v>149340.051335</v>
      </c>
      <c r="W88" s="170">
        <f t="shared" si="15"/>
        <v>45417.884989500002</v>
      </c>
      <c r="X88" s="171">
        <f t="shared" si="15"/>
        <v>0</v>
      </c>
      <c r="Y88" s="168">
        <f t="shared" si="15"/>
        <v>424951.93735000025</v>
      </c>
      <c r="Z88" s="170">
        <f t="shared" si="15"/>
        <v>104634.90814902</v>
      </c>
      <c r="AA88" s="170">
        <f t="shared" si="15"/>
        <v>0</v>
      </c>
      <c r="AB88" s="170">
        <f t="shared" si="15"/>
        <v>101029.35843838002</v>
      </c>
      <c r="AC88" s="170">
        <f t="shared" si="15"/>
        <v>0</v>
      </c>
      <c r="AD88" s="170">
        <f t="shared" si="15"/>
        <v>43675.553574999998</v>
      </c>
      <c r="AE88" s="170">
        <f t="shared" si="15"/>
        <v>0</v>
      </c>
      <c r="AF88" s="170">
        <f t="shared" si="15"/>
        <v>61714.816312500006</v>
      </c>
      <c r="AG88" s="170">
        <f t="shared" si="15"/>
        <v>0</v>
      </c>
      <c r="AH88" s="170">
        <f t="shared" si="15"/>
        <v>31103.063408000002</v>
      </c>
      <c r="AI88" s="170">
        <f t="shared" si="15"/>
        <v>50803.742392199987</v>
      </c>
      <c r="AJ88" s="170">
        <f t="shared" si="15"/>
        <v>251507.44546087505</v>
      </c>
      <c r="AK88" s="170">
        <f t="shared" si="15"/>
        <v>0</v>
      </c>
      <c r="AL88" s="170">
        <f t="shared" si="15"/>
        <v>0</v>
      </c>
      <c r="AM88" s="170">
        <f t="shared" si="15"/>
        <v>765</v>
      </c>
      <c r="AN88" s="171">
        <f t="shared" si="15"/>
        <v>0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FA7EA-8764-4525-94C9-0B8382F0A2CB}">
  <dimension ref="A1:Z164"/>
  <sheetViews>
    <sheetView topLeftCell="A148" workbookViewId="0">
      <selection activeCell="C162" sqref="C162:H164"/>
    </sheetView>
  </sheetViews>
  <sheetFormatPr defaultRowHeight="15" x14ac:dyDescent="0.25"/>
  <cols>
    <col min="1" max="1" width="26.5703125" bestFit="1" customWidth="1"/>
    <col min="2" max="2" width="17.85546875" bestFit="1" customWidth="1"/>
    <col min="3" max="4" width="10.140625" bestFit="1" customWidth="1"/>
    <col min="5" max="5" width="9.140625" bestFit="1" customWidth="1"/>
    <col min="6" max="6" width="10.140625" bestFit="1" customWidth="1"/>
    <col min="7" max="7" width="11.140625" bestFit="1" customWidth="1"/>
    <col min="8" max="8" width="7.5703125" bestFit="1" customWidth="1"/>
    <col min="9" max="13" width="5.5703125" bestFit="1" customWidth="1"/>
    <col min="14" max="14" width="9.140625" bestFit="1" customWidth="1"/>
    <col min="15" max="15" width="10.140625" bestFit="1" customWidth="1"/>
    <col min="16" max="17" width="7.5703125" bestFit="1" customWidth="1"/>
    <col min="18" max="19" width="9.140625" bestFit="1" customWidth="1"/>
    <col min="20" max="21" width="10.140625" bestFit="1" customWidth="1"/>
    <col min="22" max="23" width="9.140625" bestFit="1" customWidth="1"/>
    <col min="24" max="24" width="10.140625" bestFit="1" customWidth="1"/>
    <col min="25" max="25" width="7.5703125" bestFit="1" customWidth="1"/>
    <col min="26" max="26" width="11.28515625" bestFit="1" customWidth="1"/>
    <col min="27" max="35" width="21.5703125" bestFit="1" customWidth="1"/>
    <col min="36" max="37" width="26.5703125" bestFit="1" customWidth="1"/>
    <col min="38" max="39" width="7.5703125" bestFit="1" customWidth="1"/>
    <col min="40" max="41" width="8.5703125" bestFit="1" customWidth="1"/>
    <col min="42" max="42" width="6.140625" bestFit="1" customWidth="1"/>
    <col min="43" max="44" width="5.140625" bestFit="1" customWidth="1"/>
    <col min="45" max="45" width="6.5703125" bestFit="1" customWidth="1"/>
    <col min="46" max="46" width="7.5703125" bestFit="1" customWidth="1"/>
    <col min="47" max="47" width="6.5703125" bestFit="1" customWidth="1"/>
    <col min="48" max="49" width="7.5703125" bestFit="1" customWidth="1"/>
    <col min="50" max="50" width="5.140625" bestFit="1" customWidth="1"/>
    <col min="51" max="51" width="8.5703125" bestFit="1" customWidth="1"/>
    <col min="52" max="52" width="5.140625" bestFit="1" customWidth="1"/>
    <col min="53" max="53" width="30.42578125" bestFit="1" customWidth="1"/>
    <col min="54" max="54" width="26.5703125" bestFit="1" customWidth="1"/>
    <col min="55" max="55" width="26.28515625" bestFit="1" customWidth="1"/>
    <col min="56" max="56" width="7.5703125" bestFit="1" customWidth="1"/>
    <col min="57" max="58" width="8.5703125" bestFit="1" customWidth="1"/>
    <col min="59" max="59" width="6.140625" bestFit="1" customWidth="1"/>
    <col min="60" max="61" width="5.140625" bestFit="1" customWidth="1"/>
    <col min="62" max="62" width="6.5703125" bestFit="1" customWidth="1"/>
    <col min="63" max="63" width="7.5703125" bestFit="1" customWidth="1"/>
    <col min="64" max="64" width="6.5703125" bestFit="1" customWidth="1"/>
    <col min="65" max="66" width="7.5703125" bestFit="1" customWidth="1"/>
    <col min="67" max="67" width="5.140625" bestFit="1" customWidth="1"/>
    <col min="68" max="68" width="8.5703125" bestFit="1" customWidth="1"/>
    <col min="69" max="69" width="5.140625" bestFit="1" customWidth="1"/>
    <col min="70" max="70" width="31.5703125" bestFit="1" customWidth="1"/>
    <col min="71" max="71" width="30.42578125" bestFit="1" customWidth="1"/>
    <col min="72" max="72" width="26.5703125" bestFit="1" customWidth="1"/>
    <col min="73" max="73" width="26.28515625" bestFit="1" customWidth="1"/>
    <col min="74" max="75" width="8.5703125" bestFit="1" customWidth="1"/>
    <col min="76" max="76" width="6.140625" bestFit="1" customWidth="1"/>
    <col min="77" max="78" width="5.140625" bestFit="1" customWidth="1"/>
    <col min="79" max="79" width="6.5703125" bestFit="1" customWidth="1"/>
    <col min="80" max="80" width="7.5703125" bestFit="1" customWidth="1"/>
    <col min="81" max="81" width="6.5703125" bestFit="1" customWidth="1"/>
    <col min="82" max="83" width="7.5703125" bestFit="1" customWidth="1"/>
    <col min="84" max="84" width="5.140625" bestFit="1" customWidth="1"/>
    <col min="85" max="85" width="8.5703125" bestFit="1" customWidth="1"/>
    <col min="86" max="86" width="5.140625" bestFit="1" customWidth="1"/>
    <col min="87" max="87" width="29.42578125" bestFit="1" customWidth="1"/>
    <col min="88" max="88" width="31.5703125" bestFit="1" customWidth="1"/>
    <col min="89" max="89" width="30.42578125" bestFit="1" customWidth="1"/>
    <col min="90" max="90" width="26.5703125" bestFit="1" customWidth="1"/>
    <col min="91" max="91" width="26.28515625" bestFit="1" customWidth="1"/>
    <col min="92" max="92" width="20.5703125" bestFit="1" customWidth="1"/>
    <col min="93" max="93" width="29.42578125" bestFit="1" customWidth="1"/>
    <col min="94" max="94" width="31.5703125" bestFit="1" customWidth="1"/>
    <col min="95" max="95" width="30.42578125" bestFit="1" customWidth="1"/>
    <col min="96" max="96" width="26.5703125" bestFit="1" customWidth="1"/>
    <col min="97" max="97" width="8" bestFit="1" customWidth="1"/>
    <col min="98" max="100" width="10" bestFit="1" customWidth="1"/>
    <col min="101" max="107" width="12" bestFit="1" customWidth="1"/>
    <col min="108" max="108" width="5.140625" bestFit="1" customWidth="1"/>
    <col min="109" max="111" width="12" bestFit="1" customWidth="1"/>
    <col min="112" max="113" width="5.140625" bestFit="1" customWidth="1"/>
    <col min="114" max="114" width="21.5703125" bestFit="1" customWidth="1"/>
    <col min="115" max="115" width="9" bestFit="1" customWidth="1"/>
    <col min="116" max="116" width="11" bestFit="1" customWidth="1"/>
    <col min="117" max="117" width="9" bestFit="1" customWidth="1"/>
    <col min="118" max="119" width="10" bestFit="1" customWidth="1"/>
    <col min="120" max="120" width="6.140625" bestFit="1" customWidth="1"/>
    <col min="121" max="128" width="5.140625" bestFit="1" customWidth="1"/>
    <col min="129" max="129" width="10" bestFit="1" customWidth="1"/>
    <col min="130" max="130" width="11" bestFit="1" customWidth="1"/>
    <col min="131" max="131" width="5.140625" bestFit="1" customWidth="1"/>
    <col min="132" max="133" width="12" bestFit="1" customWidth="1"/>
    <col min="134" max="134" width="9" bestFit="1" customWidth="1"/>
    <col min="135" max="135" width="12" bestFit="1" customWidth="1"/>
    <col min="136" max="136" width="5.140625" bestFit="1" customWidth="1"/>
    <col min="137" max="137" width="10" bestFit="1" customWidth="1"/>
    <col min="138" max="138" width="11" bestFit="1" customWidth="1"/>
    <col min="139" max="139" width="12" bestFit="1" customWidth="1"/>
    <col min="140" max="141" width="5.140625" bestFit="1" customWidth="1"/>
    <col min="142" max="142" width="20.5703125" bestFit="1" customWidth="1"/>
    <col min="143" max="143" width="29.42578125" bestFit="1" customWidth="1"/>
    <col min="144" max="144" width="31.5703125" bestFit="1" customWidth="1"/>
    <col min="145" max="145" width="30.42578125" bestFit="1" customWidth="1"/>
    <col min="146" max="146" width="26.5703125" bestFit="1" customWidth="1"/>
  </cols>
  <sheetData>
    <row r="1" spans="1:18" x14ac:dyDescent="0.25">
      <c r="A1" s="88" t="s">
        <v>2</v>
      </c>
      <c r="B1" t="s">
        <v>147</v>
      </c>
    </row>
    <row r="2" spans="1:18" x14ac:dyDescent="0.25">
      <c r="A2" s="88" t="s">
        <v>6</v>
      </c>
      <c r="B2" t="s">
        <v>151</v>
      </c>
    </row>
    <row r="4" spans="1:18" x14ac:dyDescent="0.25">
      <c r="A4" s="88" t="s">
        <v>1660</v>
      </c>
      <c r="B4" s="88" t="s">
        <v>1527</v>
      </c>
    </row>
    <row r="5" spans="1:18" x14ac:dyDescent="0.25">
      <c r="A5" s="88" t="s">
        <v>1519</v>
      </c>
      <c r="B5" t="s">
        <v>1529</v>
      </c>
      <c r="C5" t="s">
        <v>1530</v>
      </c>
      <c r="D5" t="s">
        <v>1531</v>
      </c>
      <c r="E5" t="s">
        <v>1532</v>
      </c>
      <c r="F5" t="s">
        <v>1533</v>
      </c>
      <c r="G5" t="s">
        <v>1534</v>
      </c>
      <c r="H5" t="s">
        <v>1546</v>
      </c>
      <c r="I5" t="s">
        <v>1544</v>
      </c>
      <c r="J5" t="s">
        <v>1538</v>
      </c>
      <c r="K5" t="s">
        <v>1547</v>
      </c>
      <c r="L5" t="s">
        <v>1548</v>
      </c>
      <c r="M5" t="s">
        <v>1549</v>
      </c>
      <c r="N5" t="s">
        <v>1550</v>
      </c>
      <c r="O5" t="s">
        <v>1537</v>
      </c>
      <c r="P5" t="s">
        <v>1552</v>
      </c>
      <c r="Q5" t="s">
        <v>1553</v>
      </c>
      <c r="R5" t="s">
        <v>1520</v>
      </c>
    </row>
    <row r="6" spans="1:18" x14ac:dyDescent="0.25">
      <c r="A6" s="89" t="s">
        <v>1513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>
        <v>0</v>
      </c>
      <c r="R6" s="95">
        <v>0</v>
      </c>
    </row>
    <row r="7" spans="1:18" x14ac:dyDescent="0.25">
      <c r="A7" s="89" t="s">
        <v>1479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>
        <v>5409.308304000001</v>
      </c>
      <c r="Q7" s="95"/>
      <c r="R7" s="95">
        <v>5409.308304000001</v>
      </c>
    </row>
    <row r="8" spans="1:18" x14ac:dyDescent="0.25">
      <c r="A8" s="89" t="s">
        <v>1161</v>
      </c>
      <c r="B8" s="95"/>
      <c r="C8" s="95">
        <v>43199.337150000007</v>
      </c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>
        <v>43199.337150000007</v>
      </c>
    </row>
    <row r="9" spans="1:18" x14ac:dyDescent="0.25">
      <c r="A9" s="89" t="s">
        <v>1174</v>
      </c>
      <c r="B9" s="95"/>
      <c r="C9" s="95"/>
      <c r="D9" s="95"/>
      <c r="E9" s="95"/>
      <c r="F9" s="95">
        <v>69494.585850000003</v>
      </c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>
        <v>69494.585850000003</v>
      </c>
    </row>
    <row r="10" spans="1:18" x14ac:dyDescent="0.25">
      <c r="A10" s="89" t="s">
        <v>1150</v>
      </c>
      <c r="B10" s="95">
        <v>97146.335475000014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>
        <v>97146.335475000014</v>
      </c>
    </row>
    <row r="11" spans="1:18" x14ac:dyDescent="0.25">
      <c r="A11" s="89" t="s">
        <v>1158</v>
      </c>
      <c r="B11" s="95"/>
      <c r="C11" s="95">
        <v>33808.176900000006</v>
      </c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>
        <v>33808.176900000006</v>
      </c>
    </row>
    <row r="12" spans="1:18" x14ac:dyDescent="0.25">
      <c r="A12" s="89" t="s">
        <v>1137</v>
      </c>
      <c r="B12" s="95">
        <v>18932.579064000001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>
        <v>18932.579064000001</v>
      </c>
    </row>
    <row r="13" spans="1:18" x14ac:dyDescent="0.25">
      <c r="A13" s="89" t="s">
        <v>1315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>
        <v>1385.8848219600002</v>
      </c>
      <c r="M13" s="95">
        <v>22174.157151360007</v>
      </c>
      <c r="N13" s="95"/>
      <c r="O13" s="95"/>
      <c r="P13" s="95"/>
      <c r="Q13" s="95"/>
      <c r="R13" s="95">
        <v>23560.041973320007</v>
      </c>
    </row>
    <row r="14" spans="1:18" x14ac:dyDescent="0.25">
      <c r="A14" s="89" t="s">
        <v>150</v>
      </c>
      <c r="B14" s="95"/>
      <c r="C14" s="95"/>
      <c r="D14" s="95"/>
      <c r="E14" s="95"/>
      <c r="F14" s="95"/>
      <c r="G14" s="95">
        <v>114572.15505000002</v>
      </c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>
        <v>114572.15505000002</v>
      </c>
    </row>
    <row r="15" spans="1:18" x14ac:dyDescent="0.25">
      <c r="A15" s="89" t="s">
        <v>1148</v>
      </c>
      <c r="B15" s="95">
        <v>70245.878670000006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>
        <v>70245.878670000006</v>
      </c>
    </row>
    <row r="16" spans="1:18" x14ac:dyDescent="0.25">
      <c r="A16" s="89" t="s">
        <v>1202</v>
      </c>
      <c r="B16" s="95"/>
      <c r="C16" s="95"/>
      <c r="D16" s="95"/>
      <c r="E16" s="95"/>
      <c r="F16" s="95"/>
      <c r="G16" s="95"/>
      <c r="H16" s="95"/>
      <c r="I16" s="95"/>
      <c r="J16" s="95"/>
      <c r="K16" s="95">
        <v>4119.5889630000001</v>
      </c>
      <c r="L16" s="95"/>
      <c r="M16" s="95"/>
      <c r="N16" s="95"/>
      <c r="O16" s="95"/>
      <c r="P16" s="95"/>
      <c r="Q16" s="95"/>
      <c r="R16" s="95">
        <v>4119.5889630000001</v>
      </c>
    </row>
    <row r="17" spans="1:19" x14ac:dyDescent="0.25">
      <c r="A17" s="89" t="s">
        <v>1172</v>
      </c>
      <c r="B17" s="95"/>
      <c r="C17" s="95"/>
      <c r="D17" s="95"/>
      <c r="E17" s="95"/>
      <c r="F17" s="95">
        <v>60103.42560000001</v>
      </c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>
        <v>60103.42560000001</v>
      </c>
    </row>
    <row r="18" spans="1:19" x14ac:dyDescent="0.25">
      <c r="A18" s="89" t="s">
        <v>1192</v>
      </c>
      <c r="B18" s="95"/>
      <c r="C18" s="95"/>
      <c r="D18" s="95"/>
      <c r="E18" s="95"/>
      <c r="F18" s="95"/>
      <c r="G18" s="95"/>
      <c r="H18" s="95"/>
      <c r="I18" s="95"/>
      <c r="J18" s="95">
        <v>0</v>
      </c>
      <c r="K18" s="95"/>
      <c r="L18" s="95"/>
      <c r="M18" s="95"/>
      <c r="N18" s="95"/>
      <c r="O18" s="95"/>
      <c r="P18" s="95"/>
      <c r="Q18" s="95"/>
      <c r="R18" s="95">
        <v>0</v>
      </c>
    </row>
    <row r="19" spans="1:19" x14ac:dyDescent="0.25">
      <c r="A19" s="89" t="s">
        <v>1454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>
        <v>11018.961360000001</v>
      </c>
      <c r="P19" s="95"/>
      <c r="Q19" s="95"/>
      <c r="R19" s="95">
        <v>11018.961360000001</v>
      </c>
    </row>
    <row r="20" spans="1:19" x14ac:dyDescent="0.25">
      <c r="A20" s="89" t="s">
        <v>212</v>
      </c>
      <c r="B20" s="95"/>
      <c r="C20" s="95"/>
      <c r="D20" s="95"/>
      <c r="E20" s="95">
        <v>8827.6906350000008</v>
      </c>
      <c r="F20" s="95"/>
      <c r="G20" s="95">
        <v>39067.226640000008</v>
      </c>
      <c r="H20" s="95">
        <v>0</v>
      </c>
      <c r="I20" s="95"/>
      <c r="J20" s="95"/>
      <c r="K20" s="95"/>
      <c r="L20" s="95"/>
      <c r="M20" s="95"/>
      <c r="N20" s="95"/>
      <c r="O20" s="95"/>
      <c r="P20" s="95"/>
      <c r="Q20" s="95"/>
      <c r="R20" s="95">
        <v>47894.917275000007</v>
      </c>
    </row>
    <row r="21" spans="1:19" x14ac:dyDescent="0.25">
      <c r="A21" s="89" t="s">
        <v>1485</v>
      </c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>
        <v>114859.10716875002</v>
      </c>
      <c r="Q21" s="95"/>
      <c r="R21" s="95">
        <v>114859.10716875002</v>
      </c>
    </row>
    <row r="22" spans="1:19" x14ac:dyDescent="0.25">
      <c r="A22" s="89" t="s">
        <v>1431</v>
      </c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>
        <v>27977.831578125002</v>
      </c>
      <c r="O22" s="95"/>
      <c r="P22" s="95"/>
      <c r="Q22" s="95"/>
      <c r="R22" s="95">
        <v>27977.831578125002</v>
      </c>
    </row>
    <row r="23" spans="1:19" x14ac:dyDescent="0.25">
      <c r="A23" s="89" t="s">
        <v>242</v>
      </c>
      <c r="B23" s="95"/>
      <c r="C23" s="95"/>
      <c r="D23" s="95">
        <v>67915.827465750015</v>
      </c>
      <c r="E23" s="95"/>
      <c r="F23" s="95"/>
      <c r="G23" s="95"/>
      <c r="H23" s="95"/>
      <c r="I23" s="95">
        <v>14099.261922000011</v>
      </c>
      <c r="J23" s="95"/>
      <c r="K23" s="95"/>
      <c r="L23" s="95"/>
      <c r="M23" s="95"/>
      <c r="N23" s="95"/>
      <c r="O23" s="95"/>
      <c r="P23" s="95"/>
      <c r="Q23" s="95"/>
      <c r="R23" s="95">
        <v>82015.08938775002</v>
      </c>
    </row>
    <row r="24" spans="1:19" x14ac:dyDescent="0.25">
      <c r="A24" s="89" t="s">
        <v>1520</v>
      </c>
      <c r="B24" s="95">
        <v>186324.79320900002</v>
      </c>
      <c r="C24" s="95">
        <v>77007.514050000013</v>
      </c>
      <c r="D24" s="95">
        <v>67915.827465750015</v>
      </c>
      <c r="E24" s="95">
        <v>8827.6906350000008</v>
      </c>
      <c r="F24" s="95">
        <v>129598.01145000002</v>
      </c>
      <c r="G24" s="95">
        <v>153639.38169000001</v>
      </c>
      <c r="H24" s="95">
        <v>0</v>
      </c>
      <c r="I24" s="95">
        <v>14099.261922000011</v>
      </c>
      <c r="J24" s="95">
        <v>0</v>
      </c>
      <c r="K24" s="95">
        <v>4119.5889630000001</v>
      </c>
      <c r="L24" s="95">
        <v>1385.8848219600002</v>
      </c>
      <c r="M24" s="95">
        <v>22174.157151360007</v>
      </c>
      <c r="N24" s="95">
        <v>27977.831578125002</v>
      </c>
      <c r="O24" s="95">
        <v>11018.961360000001</v>
      </c>
      <c r="P24" s="95">
        <v>120268.41547275003</v>
      </c>
      <c r="Q24" s="95">
        <v>0</v>
      </c>
      <c r="R24" s="95">
        <v>824357.3197689451</v>
      </c>
    </row>
    <row r="26" spans="1:19" x14ac:dyDescent="0.25">
      <c r="A26" s="89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</row>
    <row r="27" spans="1:19" x14ac:dyDescent="0.25">
      <c r="A27" s="88" t="s">
        <v>2</v>
      </c>
      <c r="B27" t="s">
        <v>147</v>
      </c>
    </row>
    <row r="28" spans="1:19" x14ac:dyDescent="0.25">
      <c r="A28" s="88" t="s">
        <v>6</v>
      </c>
      <c r="B28" t="s">
        <v>151</v>
      </c>
    </row>
    <row r="30" spans="1:19" x14ac:dyDescent="0.25">
      <c r="A30" s="88" t="s">
        <v>1661</v>
      </c>
      <c r="B30" s="88" t="s">
        <v>1527</v>
      </c>
    </row>
    <row r="31" spans="1:19" x14ac:dyDescent="0.25">
      <c r="A31" s="88" t="s">
        <v>1519</v>
      </c>
      <c r="B31" t="s">
        <v>1529</v>
      </c>
      <c r="C31" t="s">
        <v>1530</v>
      </c>
      <c r="D31" t="s">
        <v>1531</v>
      </c>
      <c r="E31" t="s">
        <v>1532</v>
      </c>
      <c r="F31" t="s">
        <v>1533</v>
      </c>
      <c r="G31" t="s">
        <v>1534</v>
      </c>
      <c r="H31" t="s">
        <v>1546</v>
      </c>
      <c r="I31" t="s">
        <v>1544</v>
      </c>
      <c r="J31" t="s">
        <v>1538</v>
      </c>
      <c r="K31" t="s">
        <v>1547</v>
      </c>
      <c r="L31" t="s">
        <v>1548</v>
      </c>
      <c r="M31" t="s">
        <v>1549</v>
      </c>
      <c r="N31" t="s">
        <v>1550</v>
      </c>
      <c r="O31" t="s">
        <v>1537</v>
      </c>
      <c r="P31" t="s">
        <v>1552</v>
      </c>
      <c r="Q31" t="s">
        <v>1553</v>
      </c>
      <c r="R31" t="s">
        <v>1520</v>
      </c>
    </row>
    <row r="32" spans="1:19" x14ac:dyDescent="0.25">
      <c r="A32" s="89" t="s">
        <v>1513</v>
      </c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>
        <v>0</v>
      </c>
      <c r="R32" s="95">
        <v>0</v>
      </c>
    </row>
    <row r="33" spans="1:18" x14ac:dyDescent="0.25">
      <c r="A33" s="89" t="s">
        <v>1479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>
        <v>1893.2579064000001</v>
      </c>
      <c r="Q33" s="95"/>
      <c r="R33" s="95">
        <v>1893.2579064000001</v>
      </c>
    </row>
    <row r="34" spans="1:18" x14ac:dyDescent="0.25">
      <c r="A34" s="89" t="s">
        <v>1161</v>
      </c>
      <c r="B34" s="95"/>
      <c r="C34" s="95">
        <v>15119.768002500001</v>
      </c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>
        <v>15119.768002500001</v>
      </c>
    </row>
    <row r="35" spans="1:18" x14ac:dyDescent="0.25">
      <c r="A35" s="89" t="s">
        <v>1174</v>
      </c>
      <c r="B35" s="95"/>
      <c r="C35" s="95"/>
      <c r="D35" s="95"/>
      <c r="E35" s="95"/>
      <c r="F35" s="95">
        <v>24323.105047500001</v>
      </c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>
        <v>24323.105047500001</v>
      </c>
    </row>
    <row r="36" spans="1:18" x14ac:dyDescent="0.25">
      <c r="A36" s="89" t="s">
        <v>1150</v>
      </c>
      <c r="B36" s="95">
        <v>34001.217416250001</v>
      </c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>
        <v>34001.217416250001</v>
      </c>
    </row>
    <row r="37" spans="1:18" x14ac:dyDescent="0.25">
      <c r="A37" s="89" t="s">
        <v>1158</v>
      </c>
      <c r="B37" s="95"/>
      <c r="C37" s="95">
        <v>11832.861915000001</v>
      </c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>
        <v>11832.861915000001</v>
      </c>
    </row>
    <row r="38" spans="1:18" x14ac:dyDescent="0.25">
      <c r="A38" s="89" t="s">
        <v>1137</v>
      </c>
      <c r="B38" s="95">
        <v>6626.4026724000005</v>
      </c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>
        <v>6626.4026724000005</v>
      </c>
    </row>
    <row r="39" spans="1:18" x14ac:dyDescent="0.25">
      <c r="A39" s="89" t="s">
        <v>1315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>
        <v>485.05968768600002</v>
      </c>
      <c r="M39" s="95">
        <v>7760.9550029760012</v>
      </c>
      <c r="N39" s="95"/>
      <c r="O39" s="95"/>
      <c r="P39" s="95"/>
      <c r="Q39" s="95"/>
      <c r="R39" s="95">
        <v>8246.0146906620012</v>
      </c>
    </row>
    <row r="40" spans="1:18" x14ac:dyDescent="0.25">
      <c r="A40" s="89" t="s">
        <v>150</v>
      </c>
      <c r="B40" s="95"/>
      <c r="C40" s="95"/>
      <c r="D40" s="95"/>
      <c r="E40" s="95"/>
      <c r="F40" s="95"/>
      <c r="G40" s="95">
        <v>40100.2542675</v>
      </c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>
        <v>40100.2542675</v>
      </c>
    </row>
    <row r="41" spans="1:18" x14ac:dyDescent="0.25">
      <c r="A41" s="89" t="s">
        <v>1148</v>
      </c>
      <c r="B41" s="95">
        <v>24586.0575345</v>
      </c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>
        <v>24586.0575345</v>
      </c>
    </row>
    <row r="42" spans="1:18" x14ac:dyDescent="0.25">
      <c r="A42" s="89" t="s">
        <v>1202</v>
      </c>
      <c r="B42" s="95"/>
      <c r="C42" s="95"/>
      <c r="D42" s="95"/>
      <c r="E42" s="95"/>
      <c r="F42" s="95"/>
      <c r="G42" s="95"/>
      <c r="H42" s="95"/>
      <c r="I42" s="95"/>
      <c r="J42" s="95"/>
      <c r="K42" s="95">
        <v>1441.8561370499999</v>
      </c>
      <c r="L42" s="95"/>
      <c r="M42" s="95"/>
      <c r="N42" s="95"/>
      <c r="O42" s="95"/>
      <c r="P42" s="95"/>
      <c r="Q42" s="95"/>
      <c r="R42" s="95">
        <v>1441.8561370499999</v>
      </c>
    </row>
    <row r="43" spans="1:18" x14ac:dyDescent="0.25">
      <c r="A43" s="89" t="s">
        <v>1172</v>
      </c>
      <c r="B43" s="95"/>
      <c r="C43" s="95"/>
      <c r="D43" s="95"/>
      <c r="E43" s="95"/>
      <c r="F43" s="95">
        <v>21036.198960000002</v>
      </c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>
        <v>21036.198960000002</v>
      </c>
    </row>
    <row r="44" spans="1:18" x14ac:dyDescent="0.25">
      <c r="A44" s="89" t="s">
        <v>1192</v>
      </c>
      <c r="B44" s="95"/>
      <c r="C44" s="95"/>
      <c r="D44" s="95"/>
      <c r="E44" s="95"/>
      <c r="F44" s="95"/>
      <c r="G44" s="95"/>
      <c r="H44" s="95"/>
      <c r="I44" s="95"/>
      <c r="J44" s="95">
        <v>0</v>
      </c>
      <c r="K44" s="95"/>
      <c r="L44" s="95"/>
      <c r="M44" s="95"/>
      <c r="N44" s="95"/>
      <c r="O44" s="95"/>
      <c r="P44" s="95"/>
      <c r="Q44" s="95"/>
      <c r="R44" s="95">
        <v>0</v>
      </c>
    </row>
    <row r="45" spans="1:18" x14ac:dyDescent="0.25">
      <c r="A45" s="89" t="s">
        <v>1454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>
        <v>3856.6364760000001</v>
      </c>
      <c r="P45" s="95"/>
      <c r="Q45" s="95"/>
      <c r="R45" s="95">
        <v>3856.6364760000001</v>
      </c>
    </row>
    <row r="46" spans="1:18" x14ac:dyDescent="0.25">
      <c r="A46" s="89" t="s">
        <v>212</v>
      </c>
      <c r="B46" s="95"/>
      <c r="C46" s="95"/>
      <c r="D46" s="95"/>
      <c r="E46" s="95">
        <v>3089.6917222500001</v>
      </c>
      <c r="F46" s="95"/>
      <c r="G46" s="95">
        <v>13673.529324000001</v>
      </c>
      <c r="H46" s="95">
        <v>0</v>
      </c>
      <c r="I46" s="95"/>
      <c r="J46" s="95"/>
      <c r="K46" s="95"/>
      <c r="L46" s="95"/>
      <c r="M46" s="95"/>
      <c r="N46" s="95"/>
      <c r="O46" s="95"/>
      <c r="P46" s="95"/>
      <c r="Q46" s="95"/>
      <c r="R46" s="95">
        <v>16763.221046250001</v>
      </c>
    </row>
    <row r="47" spans="1:18" x14ac:dyDescent="0.25">
      <c r="A47" s="89" t="s">
        <v>1485</v>
      </c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>
        <v>40200.687509062496</v>
      </c>
      <c r="Q47" s="95"/>
      <c r="R47" s="95">
        <v>40200.687509062496</v>
      </c>
    </row>
    <row r="48" spans="1:18" x14ac:dyDescent="0.25">
      <c r="A48" s="89" t="s">
        <v>1431</v>
      </c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>
        <v>9792.2410523437502</v>
      </c>
      <c r="O48" s="95"/>
      <c r="P48" s="95"/>
      <c r="Q48" s="95"/>
      <c r="R48" s="95">
        <v>9792.2410523437502</v>
      </c>
    </row>
    <row r="49" spans="1:18" x14ac:dyDescent="0.25">
      <c r="A49" s="89" t="s">
        <v>242</v>
      </c>
      <c r="B49" s="95"/>
      <c r="C49" s="95"/>
      <c r="D49" s="95">
        <v>23770.539613012505</v>
      </c>
      <c r="E49" s="95"/>
      <c r="F49" s="95"/>
      <c r="G49" s="95"/>
      <c r="H49" s="95"/>
      <c r="I49" s="95">
        <v>4934.7416727000036</v>
      </c>
      <c r="J49" s="95"/>
      <c r="K49" s="95"/>
      <c r="L49" s="95"/>
      <c r="M49" s="95"/>
      <c r="N49" s="95"/>
      <c r="O49" s="95"/>
      <c r="P49" s="95"/>
      <c r="Q49" s="95"/>
      <c r="R49" s="95">
        <v>28705.28128571251</v>
      </c>
    </row>
    <row r="50" spans="1:18" x14ac:dyDescent="0.25">
      <c r="A50" s="89" t="s">
        <v>1520</v>
      </c>
      <c r="B50" s="95">
        <v>65213.677623149997</v>
      </c>
      <c r="C50" s="95">
        <v>26952.629917500002</v>
      </c>
      <c r="D50" s="95">
        <v>23770.539613012505</v>
      </c>
      <c r="E50" s="95">
        <v>3089.6917222500001</v>
      </c>
      <c r="F50" s="95">
        <v>45359.304007500003</v>
      </c>
      <c r="G50" s="95">
        <v>53773.783591500003</v>
      </c>
      <c r="H50" s="95">
        <v>0</v>
      </c>
      <c r="I50" s="95">
        <v>4934.7416727000036</v>
      </c>
      <c r="J50" s="95">
        <v>0</v>
      </c>
      <c r="K50" s="95">
        <v>1441.8561370499999</v>
      </c>
      <c r="L50" s="95">
        <v>485.05968768600002</v>
      </c>
      <c r="M50" s="95">
        <v>7760.9550029760012</v>
      </c>
      <c r="N50" s="95">
        <v>9792.2410523437502</v>
      </c>
      <c r="O50" s="95">
        <v>3856.6364760000001</v>
      </c>
      <c r="P50" s="95">
        <v>42093.945415462498</v>
      </c>
      <c r="Q50" s="95">
        <v>0</v>
      </c>
      <c r="R50" s="95">
        <v>288525.06191913079</v>
      </c>
    </row>
    <row r="52" spans="1:18" x14ac:dyDescent="0.25">
      <c r="A52" s="88" t="s">
        <v>2</v>
      </c>
      <c r="B52" t="s">
        <v>1572</v>
      </c>
    </row>
    <row r="53" spans="1:18" x14ac:dyDescent="0.25">
      <c r="A53" s="88" t="s">
        <v>6</v>
      </c>
      <c r="B53" t="s">
        <v>347</v>
      </c>
    </row>
    <row r="55" spans="1:18" x14ac:dyDescent="0.25">
      <c r="B55" s="88" t="s">
        <v>1527</v>
      </c>
    </row>
    <row r="56" spans="1:18" x14ac:dyDescent="0.25">
      <c r="B56" t="s">
        <v>1540</v>
      </c>
      <c r="C56" t="s">
        <v>1536</v>
      </c>
      <c r="D56" t="s">
        <v>1541</v>
      </c>
      <c r="E56" t="s">
        <v>1542</v>
      </c>
      <c r="F56" t="s">
        <v>1535</v>
      </c>
      <c r="G56" t="s">
        <v>1543</v>
      </c>
      <c r="H56" t="s">
        <v>1544</v>
      </c>
      <c r="I56" t="s">
        <v>1545</v>
      </c>
      <c r="J56" t="s">
        <v>1538</v>
      </c>
      <c r="K56" t="s">
        <v>1549</v>
      </c>
      <c r="L56" t="s">
        <v>1553</v>
      </c>
      <c r="M56" t="s">
        <v>1520</v>
      </c>
    </row>
    <row r="57" spans="1:18" x14ac:dyDescent="0.25">
      <c r="A57" t="s">
        <v>1662</v>
      </c>
      <c r="B57" s="95">
        <v>36683</v>
      </c>
      <c r="C57" s="95">
        <v>20502</v>
      </c>
      <c r="D57" s="95">
        <v>17850</v>
      </c>
      <c r="E57" s="95">
        <v>5000</v>
      </c>
      <c r="F57" s="95">
        <v>31916</v>
      </c>
      <c r="G57" s="95">
        <v>14000</v>
      </c>
      <c r="H57" s="95">
        <v>0</v>
      </c>
      <c r="I57" s="95">
        <v>120918</v>
      </c>
      <c r="J57" s="95">
        <v>0</v>
      </c>
      <c r="K57" s="95">
        <v>9000</v>
      </c>
      <c r="L57" s="95">
        <v>0</v>
      </c>
      <c r="M57" s="95">
        <v>255869</v>
      </c>
    </row>
    <row r="61" spans="1:18" x14ac:dyDescent="0.25">
      <c r="A61" s="88" t="s">
        <v>2</v>
      </c>
      <c r="B61" t="s">
        <v>157</v>
      </c>
    </row>
    <row r="62" spans="1:18" x14ac:dyDescent="0.25">
      <c r="A62" s="88" t="s">
        <v>6</v>
      </c>
      <c r="B62" t="s">
        <v>151</v>
      </c>
    </row>
    <row r="64" spans="1:18" x14ac:dyDescent="0.25">
      <c r="B64" s="88" t="s">
        <v>1527</v>
      </c>
    </row>
    <row r="65" spans="1:14" x14ac:dyDescent="0.25">
      <c r="B65" t="s">
        <v>1534</v>
      </c>
      <c r="C65" t="s">
        <v>1546</v>
      </c>
      <c r="D65" t="s">
        <v>1540</v>
      </c>
      <c r="E65" t="s">
        <v>1536</v>
      </c>
      <c r="F65" t="s">
        <v>1541</v>
      </c>
      <c r="G65" t="s">
        <v>1542</v>
      </c>
      <c r="H65" t="s">
        <v>1535</v>
      </c>
      <c r="I65" t="s">
        <v>1543</v>
      </c>
      <c r="J65" t="s">
        <v>1544</v>
      </c>
      <c r="K65" t="s">
        <v>1545</v>
      </c>
      <c r="L65" t="s">
        <v>1538</v>
      </c>
      <c r="M65" t="s">
        <v>1537</v>
      </c>
      <c r="N65" t="s">
        <v>1520</v>
      </c>
    </row>
    <row r="66" spans="1:14" x14ac:dyDescent="0.25">
      <c r="A66" t="s">
        <v>1662</v>
      </c>
      <c r="B66" s="95">
        <v>308987.95454549999</v>
      </c>
      <c r="C66" s="95">
        <v>0</v>
      </c>
      <c r="D66" s="95">
        <v>40601.116147500004</v>
      </c>
      <c r="E66" s="95">
        <v>21453.583860000002</v>
      </c>
      <c r="F66" s="95">
        <v>134260.20078300001</v>
      </c>
      <c r="G66" s="95">
        <v>14408.126748000002</v>
      </c>
      <c r="H66" s="95">
        <v>14399.779050000001</v>
      </c>
      <c r="I66" s="95">
        <v>21307.499145000005</v>
      </c>
      <c r="J66" s="95">
        <v>660059.43727500027</v>
      </c>
      <c r="K66" s="95">
        <v>4799.9263500000006</v>
      </c>
      <c r="L66" s="95">
        <v>0</v>
      </c>
      <c r="M66" s="95">
        <v>3856.6364760000006</v>
      </c>
      <c r="N66" s="95">
        <v>1224134.2603800003</v>
      </c>
    </row>
    <row r="71" spans="1:14" x14ac:dyDescent="0.25">
      <c r="A71" s="88" t="s">
        <v>2</v>
      </c>
      <c r="B71" t="s">
        <v>1572</v>
      </c>
    </row>
    <row r="72" spans="1:14" x14ac:dyDescent="0.25">
      <c r="A72" s="88" t="s">
        <v>6</v>
      </c>
      <c r="B72" t="s">
        <v>257</v>
      </c>
    </row>
    <row r="74" spans="1:14" x14ac:dyDescent="0.25">
      <c r="A74" s="88" t="s">
        <v>1662</v>
      </c>
      <c r="B74" s="88" t="s">
        <v>1527</v>
      </c>
    </row>
    <row r="75" spans="1:14" x14ac:dyDescent="0.25">
      <c r="A75" s="88" t="s">
        <v>1519</v>
      </c>
      <c r="B75" t="s">
        <v>1529</v>
      </c>
      <c r="C75" t="s">
        <v>1534</v>
      </c>
      <c r="D75" t="s">
        <v>1546</v>
      </c>
      <c r="E75" t="s">
        <v>1544</v>
      </c>
      <c r="F75" t="s">
        <v>1545</v>
      </c>
      <c r="G75" t="s">
        <v>1538</v>
      </c>
      <c r="H75" t="s">
        <v>1549</v>
      </c>
      <c r="I75" t="s">
        <v>1537</v>
      </c>
      <c r="J75" t="s">
        <v>1467</v>
      </c>
      <c r="K75" t="s">
        <v>1552</v>
      </c>
      <c r="L75" t="s">
        <v>1553</v>
      </c>
      <c r="M75" t="s">
        <v>1520</v>
      </c>
    </row>
    <row r="76" spans="1:14" x14ac:dyDescent="0.25">
      <c r="A76" s="89" t="s">
        <v>260</v>
      </c>
      <c r="B76" s="95">
        <v>28200</v>
      </c>
      <c r="C76" s="95">
        <v>12600</v>
      </c>
      <c r="D76" s="95"/>
      <c r="E76" s="95">
        <v>5400</v>
      </c>
      <c r="F76" s="95">
        <v>1800</v>
      </c>
      <c r="G76" s="95">
        <v>0</v>
      </c>
      <c r="H76" s="95">
        <v>1800</v>
      </c>
      <c r="I76" s="95">
        <v>1800</v>
      </c>
      <c r="J76" s="95"/>
      <c r="K76" s="95">
        <v>5400</v>
      </c>
      <c r="L76" s="95">
        <v>0</v>
      </c>
      <c r="M76" s="95">
        <v>57000</v>
      </c>
    </row>
    <row r="77" spans="1:14" x14ac:dyDescent="0.25">
      <c r="A77" s="89" t="s">
        <v>966</v>
      </c>
      <c r="B77" s="95">
        <v>9600</v>
      </c>
      <c r="C77" s="95"/>
      <c r="D77" s="95">
        <v>0</v>
      </c>
      <c r="E77" s="95">
        <v>40200</v>
      </c>
      <c r="F77" s="95"/>
      <c r="G77" s="95"/>
      <c r="H77" s="95">
        <v>0</v>
      </c>
      <c r="I77" s="95"/>
      <c r="J77" s="95">
        <v>1800</v>
      </c>
      <c r="K77" s="95"/>
      <c r="L77" s="95"/>
      <c r="M77" s="95">
        <v>51600</v>
      </c>
    </row>
    <row r="78" spans="1:14" x14ac:dyDescent="0.25">
      <c r="A78" s="89" t="s">
        <v>1520</v>
      </c>
      <c r="B78" s="95">
        <v>37800</v>
      </c>
      <c r="C78" s="95">
        <v>12600</v>
      </c>
      <c r="D78" s="95">
        <v>0</v>
      </c>
      <c r="E78" s="95">
        <v>45600</v>
      </c>
      <c r="F78" s="95">
        <v>1800</v>
      </c>
      <c r="G78" s="95">
        <v>0</v>
      </c>
      <c r="H78" s="95">
        <v>1800</v>
      </c>
      <c r="I78" s="95">
        <v>1800</v>
      </c>
      <c r="J78" s="95">
        <v>1800</v>
      </c>
      <c r="K78" s="95">
        <v>5400</v>
      </c>
      <c r="L78" s="95">
        <v>0</v>
      </c>
      <c r="M78" s="95">
        <v>108600</v>
      </c>
    </row>
    <row r="81" spans="1:14" x14ac:dyDescent="0.25">
      <c r="A81" s="88" t="s">
        <v>2</v>
      </c>
      <c r="B81" t="s">
        <v>1572</v>
      </c>
    </row>
    <row r="82" spans="1:14" x14ac:dyDescent="0.25">
      <c r="A82" s="88" t="s">
        <v>6</v>
      </c>
      <c r="B82" t="s">
        <v>267</v>
      </c>
    </row>
    <row r="84" spans="1:14" x14ac:dyDescent="0.25">
      <c r="B84" s="88" t="s">
        <v>1527</v>
      </c>
    </row>
    <row r="85" spans="1:14" x14ac:dyDescent="0.25">
      <c r="B85" t="s">
        <v>1529</v>
      </c>
      <c r="C85" t="s">
        <v>1534</v>
      </c>
      <c r="D85" t="s">
        <v>1546</v>
      </c>
      <c r="E85" t="s">
        <v>1543</v>
      </c>
      <c r="F85" t="s">
        <v>1544</v>
      </c>
      <c r="G85" t="s">
        <v>1538</v>
      </c>
      <c r="H85" t="s">
        <v>1548</v>
      </c>
      <c r="I85" t="s">
        <v>1549</v>
      </c>
      <c r="J85" t="s">
        <v>1537</v>
      </c>
      <c r="K85" t="s">
        <v>1467</v>
      </c>
      <c r="L85" t="s">
        <v>1552</v>
      </c>
      <c r="M85" t="s">
        <v>1553</v>
      </c>
      <c r="N85" t="s">
        <v>1520</v>
      </c>
    </row>
    <row r="86" spans="1:14" x14ac:dyDescent="0.25">
      <c r="A86" t="s">
        <v>1662</v>
      </c>
      <c r="B86" s="95">
        <v>15500</v>
      </c>
      <c r="C86" s="95">
        <v>6814</v>
      </c>
      <c r="D86" s="95">
        <v>950</v>
      </c>
      <c r="E86" s="95">
        <v>5000</v>
      </c>
      <c r="F86" s="95">
        <v>23050</v>
      </c>
      <c r="G86" s="95">
        <v>1000</v>
      </c>
      <c r="H86" s="95">
        <v>1700</v>
      </c>
      <c r="I86" s="95">
        <v>1300</v>
      </c>
      <c r="J86" s="95">
        <v>1000</v>
      </c>
      <c r="K86" s="95">
        <v>950</v>
      </c>
      <c r="L86" s="95">
        <v>7500</v>
      </c>
      <c r="M86" s="95">
        <v>500</v>
      </c>
      <c r="N86" s="95">
        <v>65264</v>
      </c>
    </row>
    <row r="91" spans="1:14" x14ac:dyDescent="0.25">
      <c r="A91" s="88" t="s">
        <v>6</v>
      </c>
      <c r="B91" t="s">
        <v>1525</v>
      </c>
    </row>
    <row r="93" spans="1:14" x14ac:dyDescent="0.25">
      <c r="A93" s="88" t="s">
        <v>1663</v>
      </c>
      <c r="B93" s="88" t="s">
        <v>1527</v>
      </c>
    </row>
    <row r="94" spans="1:14" x14ac:dyDescent="0.25">
      <c r="A94" s="88" t="s">
        <v>1519</v>
      </c>
      <c r="B94" t="s">
        <v>1529</v>
      </c>
      <c r="C94" t="s">
        <v>1539</v>
      </c>
      <c r="D94" t="s">
        <v>1548</v>
      </c>
      <c r="E94" t="s">
        <v>1549</v>
      </c>
      <c r="F94" t="s">
        <v>1422</v>
      </c>
      <c r="G94" t="s">
        <v>1537</v>
      </c>
      <c r="H94" t="s">
        <v>1551</v>
      </c>
      <c r="I94" t="s">
        <v>1467</v>
      </c>
      <c r="J94" t="s">
        <v>1552</v>
      </c>
      <c r="K94" t="s">
        <v>1554</v>
      </c>
      <c r="L94" t="s">
        <v>1520</v>
      </c>
    </row>
    <row r="95" spans="1:14" x14ac:dyDescent="0.25">
      <c r="A95" s="89" t="s">
        <v>1208</v>
      </c>
      <c r="B95" s="95"/>
      <c r="C95" s="95">
        <v>54711.460222399997</v>
      </c>
      <c r="D95" s="95">
        <v>7658.0059445750012</v>
      </c>
      <c r="E95" s="95">
        <v>2945</v>
      </c>
      <c r="F95" s="95">
        <v>44477.945476862507</v>
      </c>
      <c r="G95" s="95"/>
      <c r="H95" s="95"/>
      <c r="I95" s="95"/>
      <c r="J95" s="95"/>
      <c r="K95" s="95"/>
      <c r="L95" s="95">
        <v>109792.41164383751</v>
      </c>
    </row>
    <row r="96" spans="1:14" x14ac:dyDescent="0.25">
      <c r="A96" s="89" t="s">
        <v>1140</v>
      </c>
      <c r="B96" s="95">
        <v>16623.856228139997</v>
      </c>
      <c r="C96" s="95"/>
      <c r="D96" s="95"/>
      <c r="E96" s="95"/>
      <c r="F96" s="95"/>
      <c r="G96" s="95"/>
      <c r="H96" s="95"/>
      <c r="I96" s="95"/>
      <c r="J96" s="95">
        <v>14185.690648012798</v>
      </c>
      <c r="K96" s="95"/>
      <c r="L96" s="95">
        <v>30809.546876152795</v>
      </c>
    </row>
    <row r="97" spans="1:26" x14ac:dyDescent="0.25">
      <c r="A97" s="89" t="s">
        <v>1433</v>
      </c>
      <c r="B97" s="95"/>
      <c r="C97" s="95"/>
      <c r="D97" s="95"/>
      <c r="E97" s="95"/>
      <c r="F97" s="95"/>
      <c r="G97" s="95">
        <v>91978.781513698821</v>
      </c>
      <c r="H97" s="95">
        <v>26885.324271272002</v>
      </c>
      <c r="I97" s="95"/>
      <c r="J97" s="95"/>
      <c r="K97" s="95"/>
      <c r="L97" s="95">
        <v>118864.10578497083</v>
      </c>
    </row>
    <row r="98" spans="1:26" x14ac:dyDescent="0.25">
      <c r="A98" s="89" t="s">
        <v>1143</v>
      </c>
      <c r="B98" s="95">
        <v>19840.075052438249</v>
      </c>
      <c r="C98" s="95"/>
      <c r="D98" s="95"/>
      <c r="E98" s="95"/>
      <c r="F98" s="95"/>
      <c r="G98" s="95"/>
      <c r="H98" s="95"/>
      <c r="I98" s="95">
        <v>48935.648353632321</v>
      </c>
      <c r="J98" s="95"/>
      <c r="K98" s="95">
        <v>0</v>
      </c>
      <c r="L98" s="95">
        <v>68775.723406070567</v>
      </c>
      <c r="M98" s="95"/>
      <c r="N98" s="95"/>
      <c r="O98" s="95"/>
      <c r="P98" s="95"/>
      <c r="Q98" s="95"/>
      <c r="R98" s="95"/>
      <c r="S98" s="95"/>
    </row>
    <row r="99" spans="1:26" x14ac:dyDescent="0.25">
      <c r="A99" s="89" t="s">
        <v>1520</v>
      </c>
      <c r="B99" s="95">
        <v>36463.931280578247</v>
      </c>
      <c r="C99" s="95">
        <v>54711.460222399997</v>
      </c>
      <c r="D99" s="95">
        <v>7658.0059445750012</v>
      </c>
      <c r="E99" s="95">
        <v>2945</v>
      </c>
      <c r="F99" s="95">
        <v>44477.945476862507</v>
      </c>
      <c r="G99" s="95">
        <v>91978.781513698821</v>
      </c>
      <c r="H99" s="95">
        <v>26885.324271272002</v>
      </c>
      <c r="I99" s="95">
        <v>48935.648353632321</v>
      </c>
      <c r="J99" s="95">
        <v>14185.690648012798</v>
      </c>
      <c r="K99" s="95">
        <v>0</v>
      </c>
      <c r="L99" s="95">
        <v>328241.78771103168</v>
      </c>
      <c r="M99" s="95"/>
      <c r="N99" s="95"/>
      <c r="O99" s="95"/>
      <c r="P99" s="95"/>
      <c r="Q99" s="95"/>
      <c r="R99" s="95"/>
      <c r="S99" s="95"/>
    </row>
    <row r="100" spans="1:26" x14ac:dyDescent="0.25"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</row>
    <row r="101" spans="1:26" x14ac:dyDescent="0.25">
      <c r="A101" s="89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</row>
    <row r="102" spans="1:26" x14ac:dyDescent="0.25">
      <c r="A102" s="88" t="s">
        <v>6</v>
      </c>
      <c r="B102" t="s">
        <v>1525</v>
      </c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</row>
    <row r="103" spans="1:26" x14ac:dyDescent="0.25">
      <c r="A103" s="88" t="s">
        <v>2</v>
      </c>
      <c r="B103" t="s">
        <v>1572</v>
      </c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</row>
    <row r="104" spans="1:26" x14ac:dyDescent="0.25"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</row>
    <row r="105" spans="1:26" x14ac:dyDescent="0.25">
      <c r="B105" s="88" t="s">
        <v>1527</v>
      </c>
    </row>
    <row r="106" spans="1:26" x14ac:dyDescent="0.25">
      <c r="B106" t="s">
        <v>1529</v>
      </c>
      <c r="C106" t="s">
        <v>1530</v>
      </c>
      <c r="D106" t="s">
        <v>1531</v>
      </c>
      <c r="E106" t="s">
        <v>1532</v>
      </c>
      <c r="F106" t="s">
        <v>1533</v>
      </c>
      <c r="G106" t="s">
        <v>1534</v>
      </c>
      <c r="H106" t="s">
        <v>1546</v>
      </c>
      <c r="I106" t="s">
        <v>1540</v>
      </c>
      <c r="J106" t="s">
        <v>1536</v>
      </c>
      <c r="K106" t="s">
        <v>1541</v>
      </c>
      <c r="L106" t="s">
        <v>1542</v>
      </c>
      <c r="M106" t="s">
        <v>1535</v>
      </c>
      <c r="N106" t="s">
        <v>1543</v>
      </c>
      <c r="O106" t="s">
        <v>1544</v>
      </c>
      <c r="P106" t="s">
        <v>1545</v>
      </c>
      <c r="Q106" t="s">
        <v>1538</v>
      </c>
      <c r="R106" t="s">
        <v>1547</v>
      </c>
      <c r="S106" t="s">
        <v>1548</v>
      </c>
      <c r="T106" t="s">
        <v>1549</v>
      </c>
      <c r="U106" t="s">
        <v>1550</v>
      </c>
      <c r="V106" t="s">
        <v>1537</v>
      </c>
      <c r="W106" t="s">
        <v>1467</v>
      </c>
      <c r="X106" t="s">
        <v>1552</v>
      </c>
      <c r="Y106" t="s">
        <v>1553</v>
      </c>
      <c r="Z106" t="s">
        <v>1520</v>
      </c>
    </row>
    <row r="107" spans="1:26" x14ac:dyDescent="0.25">
      <c r="A107" t="s">
        <v>1664</v>
      </c>
      <c r="B107" s="95">
        <v>161564.38954103953</v>
      </c>
      <c r="C107" s="95">
        <v>55098.876302775017</v>
      </c>
      <c r="D107" s="95">
        <v>48593.774551744129</v>
      </c>
      <c r="E107" s="95">
        <v>6316.2126493425012</v>
      </c>
      <c r="F107" s="95">
        <v>92727.377192475033</v>
      </c>
      <c r="G107" s="95">
        <v>120218.39759919501</v>
      </c>
      <c r="H107" s="95">
        <v>503.5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2650</v>
      </c>
      <c r="O107" s="95">
        <v>46472.52190519101</v>
      </c>
      <c r="P107" s="95">
        <v>954</v>
      </c>
      <c r="Q107" s="95">
        <v>530</v>
      </c>
      <c r="R107" s="95">
        <v>2947.5659030265015</v>
      </c>
      <c r="S107" s="95">
        <v>1892.6005901123804</v>
      </c>
      <c r="T107" s="95">
        <v>17508.609441798086</v>
      </c>
      <c r="U107" s="95">
        <v>20018.13849414845</v>
      </c>
      <c r="V107" s="95">
        <v>9368.0668530800031</v>
      </c>
      <c r="W107" s="95">
        <v>1457.5</v>
      </c>
      <c r="X107" s="95">
        <v>92889.051270752636</v>
      </c>
      <c r="Y107" s="95">
        <v>265</v>
      </c>
      <c r="Z107" s="95">
        <v>681975.58229468041</v>
      </c>
    </row>
    <row r="108" spans="1:26" x14ac:dyDescent="0.25"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</row>
    <row r="109" spans="1:26" x14ac:dyDescent="0.25"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</row>
    <row r="110" spans="1:26" x14ac:dyDescent="0.25"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</row>
    <row r="111" spans="1:26" x14ac:dyDescent="0.25"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</row>
    <row r="112" spans="1:26" x14ac:dyDescent="0.25"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</row>
    <row r="113" spans="3:19" x14ac:dyDescent="0.25"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</row>
    <row r="114" spans="3:19" x14ac:dyDescent="0.25"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</row>
    <row r="115" spans="3:19" x14ac:dyDescent="0.25"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</row>
    <row r="116" spans="3:19" x14ac:dyDescent="0.25"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</row>
    <row r="117" spans="3:19" x14ac:dyDescent="0.25"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</row>
    <row r="118" spans="3:19" x14ac:dyDescent="0.25"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</row>
    <row r="119" spans="3:19" x14ac:dyDescent="0.25"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</row>
    <row r="120" spans="3:19" x14ac:dyDescent="0.25"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</row>
    <row r="121" spans="3:19" x14ac:dyDescent="0.25"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</row>
    <row r="122" spans="3:19" x14ac:dyDescent="0.25"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</row>
    <row r="123" spans="3:19" x14ac:dyDescent="0.25"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</row>
    <row r="124" spans="3:19" x14ac:dyDescent="0.25"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</row>
    <row r="125" spans="3:19" x14ac:dyDescent="0.25"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</row>
    <row r="126" spans="3:19" x14ac:dyDescent="0.25"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</row>
    <row r="127" spans="3:19" x14ac:dyDescent="0.25"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</row>
    <row r="128" spans="3:19" x14ac:dyDescent="0.25"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</row>
    <row r="129" spans="1:19" x14ac:dyDescent="0.25"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</row>
    <row r="130" spans="1:19" x14ac:dyDescent="0.25"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</row>
    <row r="131" spans="1:19" x14ac:dyDescent="0.25">
      <c r="A131" s="89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</row>
    <row r="132" spans="1:19" x14ac:dyDescent="0.25">
      <c r="A132" s="89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</row>
    <row r="133" spans="1:19" x14ac:dyDescent="0.25">
      <c r="A133" s="89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</row>
    <row r="134" spans="1:19" x14ac:dyDescent="0.25">
      <c r="A134" s="89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</row>
    <row r="135" spans="1:19" x14ac:dyDescent="0.25">
      <c r="A135" s="89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</row>
    <row r="136" spans="1:19" x14ac:dyDescent="0.25">
      <c r="A136" s="88" t="s">
        <v>6</v>
      </c>
      <c r="B136" t="s">
        <v>151</v>
      </c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</row>
    <row r="137" spans="1:19" x14ac:dyDescent="0.25">
      <c r="A137" s="88" t="s">
        <v>2</v>
      </c>
      <c r="B137" t="s">
        <v>147</v>
      </c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</row>
    <row r="139" spans="1:19" x14ac:dyDescent="0.25">
      <c r="A139" s="88" t="s">
        <v>1519</v>
      </c>
      <c r="B139" t="s">
        <v>1671</v>
      </c>
    </row>
    <row r="140" spans="1:19" x14ac:dyDescent="0.25">
      <c r="A140" s="89" t="s">
        <v>1513</v>
      </c>
      <c r="B140" s="52">
        <v>0</v>
      </c>
    </row>
    <row r="141" spans="1:19" x14ac:dyDescent="0.25">
      <c r="A141" s="89" t="s">
        <v>1479</v>
      </c>
      <c r="B141" s="52">
        <v>0.64</v>
      </c>
    </row>
    <row r="142" spans="1:19" x14ac:dyDescent="0.25">
      <c r="A142" s="89" t="s">
        <v>1161</v>
      </c>
      <c r="B142" s="52">
        <v>6</v>
      </c>
    </row>
    <row r="143" spans="1:19" x14ac:dyDescent="0.25">
      <c r="A143" s="89" t="s">
        <v>1174</v>
      </c>
      <c r="B143" s="52">
        <v>6</v>
      </c>
    </row>
    <row r="144" spans="1:19" x14ac:dyDescent="0.25">
      <c r="A144" s="89" t="s">
        <v>1150</v>
      </c>
      <c r="B144" s="52">
        <v>6.3333333333333339</v>
      </c>
    </row>
    <row r="145" spans="1:2" x14ac:dyDescent="0.25">
      <c r="A145" s="89" t="s">
        <v>1158</v>
      </c>
      <c r="B145" s="52">
        <v>4.8000000000000007</v>
      </c>
    </row>
    <row r="146" spans="1:2" x14ac:dyDescent="0.25">
      <c r="A146" s="89" t="s">
        <v>1137</v>
      </c>
      <c r="B146" s="52">
        <v>0.96</v>
      </c>
    </row>
    <row r="147" spans="1:2" x14ac:dyDescent="0.25">
      <c r="A147" s="89" t="s">
        <v>1315</v>
      </c>
      <c r="B147" s="52">
        <v>2.7199999999999998</v>
      </c>
    </row>
    <row r="148" spans="1:2" x14ac:dyDescent="0.25">
      <c r="A148" s="89" t="s">
        <v>150</v>
      </c>
      <c r="B148" s="52">
        <v>12</v>
      </c>
    </row>
    <row r="149" spans="1:2" x14ac:dyDescent="0.25">
      <c r="A149" s="89" t="s">
        <v>1148</v>
      </c>
      <c r="B149" s="52">
        <v>4</v>
      </c>
    </row>
    <row r="150" spans="1:2" x14ac:dyDescent="0.25">
      <c r="A150" s="89" t="s">
        <v>1202</v>
      </c>
      <c r="B150" s="52">
        <v>0.56000000000000005</v>
      </c>
    </row>
    <row r="151" spans="1:2" x14ac:dyDescent="0.25">
      <c r="A151" s="89" t="s">
        <v>1172</v>
      </c>
      <c r="B151" s="52">
        <v>6</v>
      </c>
    </row>
    <row r="152" spans="1:2" x14ac:dyDescent="0.25">
      <c r="A152" s="89" t="s">
        <v>1192</v>
      </c>
      <c r="B152" s="52">
        <v>0</v>
      </c>
    </row>
    <row r="153" spans="1:2" x14ac:dyDescent="0.25">
      <c r="A153" s="89" t="s">
        <v>1454</v>
      </c>
      <c r="B153" s="52">
        <v>1.0666666666666667</v>
      </c>
    </row>
    <row r="154" spans="1:2" x14ac:dyDescent="0.25">
      <c r="A154" s="89" t="s">
        <v>212</v>
      </c>
      <c r="B154" s="52">
        <v>6</v>
      </c>
    </row>
    <row r="155" spans="1:2" x14ac:dyDescent="0.25">
      <c r="A155" s="89" t="s">
        <v>1485</v>
      </c>
      <c r="B155" s="52">
        <v>11.333333333333332</v>
      </c>
    </row>
    <row r="156" spans="1:2" x14ac:dyDescent="0.25">
      <c r="A156" s="89" t="s">
        <v>1431</v>
      </c>
      <c r="B156" s="52">
        <v>2.75</v>
      </c>
    </row>
    <row r="157" spans="1:2" x14ac:dyDescent="0.25">
      <c r="A157" s="89" t="s">
        <v>242</v>
      </c>
      <c r="B157" s="52">
        <v>9.52</v>
      </c>
    </row>
    <row r="158" spans="1:2" x14ac:dyDescent="0.25">
      <c r="A158" s="89" t="s">
        <v>1520</v>
      </c>
      <c r="B158" s="52">
        <v>80.683333333333337</v>
      </c>
    </row>
    <row r="162" spans="1:8" x14ac:dyDescent="0.25">
      <c r="A162" t="s">
        <v>1702</v>
      </c>
      <c r="B162" t="s">
        <v>1703</v>
      </c>
      <c r="C162" s="204" t="s">
        <v>1708</v>
      </c>
      <c r="D162" s="204" t="s">
        <v>1709</v>
      </c>
      <c r="E162" s="204" t="s">
        <v>1710</v>
      </c>
      <c r="F162" s="204" t="s">
        <v>1685</v>
      </c>
      <c r="G162" s="204" t="s">
        <v>1711</v>
      </c>
      <c r="H162" s="204" t="s">
        <v>1712</v>
      </c>
    </row>
    <row r="163" spans="1:8" x14ac:dyDescent="0.25">
      <c r="A163" s="95">
        <v>397022.24056934548</v>
      </c>
      <c r="B163" s="95">
        <v>82643.060717546818</v>
      </c>
      <c r="C163" s="202">
        <f>E163*C164</f>
        <v>513520.89821745252</v>
      </c>
      <c r="D163" s="202">
        <f>D164*E163</f>
        <v>106893.1017825475</v>
      </c>
      <c r="E163" s="202">
        <v>620414</v>
      </c>
      <c r="F163" s="202">
        <f>SUM(A163:D163)</f>
        <v>1100079.3012868923</v>
      </c>
      <c r="G163" s="202">
        <f>SUM(GETPIVOTDATA("Sum of EU Direct PY6",$A$162)+C163)</f>
        <v>910543.13878679799</v>
      </c>
      <c r="H163" s="202">
        <f>SUM(GETPIVOTDATA("Sum of EU Ind PY6",$A$162)+D163)</f>
        <v>189536.16250009433</v>
      </c>
    </row>
    <row r="164" spans="1:8" x14ac:dyDescent="0.25">
      <c r="A164" s="198">
        <f>GETPIVOTDATA("Sum of EU Direct PY6",$A$162)/(SUM(A163:B163))</f>
        <v>0.82770681870082319</v>
      </c>
      <c r="B164" s="198">
        <f>GETPIVOTDATA("Sum of EU Ind PY6",$A$162)/(SUM(A163:B163))</f>
        <v>0.17229318129917684</v>
      </c>
      <c r="C164" s="198">
        <f>A164</f>
        <v>0.82770681870082319</v>
      </c>
      <c r="D164" s="198">
        <f>B164</f>
        <v>0.17229318129917684</v>
      </c>
      <c r="E164" s="198"/>
    </row>
  </sheetData>
  <pageMargins left="0.7" right="0.7" top="0.75" bottom="0.75" header="0.3" footer="0.3"/>
  <pageSetup orientation="portrait" r:id="rId1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E3391-2B8E-40EC-8131-94D2A94C1991}">
  <dimension ref="A1:AN88"/>
  <sheetViews>
    <sheetView topLeftCell="A63" workbookViewId="0">
      <selection activeCell="G77" sqref="G77"/>
    </sheetView>
  </sheetViews>
  <sheetFormatPr defaultRowHeight="15" x14ac:dyDescent="0.25"/>
  <cols>
    <col min="1" max="1" width="26.42578125" customWidth="1"/>
    <col min="2" max="2" width="11.5703125" customWidth="1"/>
    <col min="4" max="4" width="15.85546875" customWidth="1"/>
    <col min="5" max="5" width="14.28515625" customWidth="1"/>
    <col min="6" max="6" width="16.28515625" customWidth="1"/>
    <col min="7" max="7" width="14.28515625" customWidth="1"/>
    <col min="8" max="8" width="14.140625" customWidth="1"/>
    <col min="9" max="9" width="14.28515625" customWidth="1"/>
    <col min="10" max="10" width="16.42578125" customWidth="1"/>
    <col min="11" max="11" width="13.140625" customWidth="1"/>
    <col min="12" max="12" width="14.7109375" customWidth="1"/>
    <col min="13" max="13" width="16.28515625" customWidth="1"/>
    <col min="14" max="14" width="13.5703125" customWidth="1"/>
    <col min="15" max="15" width="13.7109375" customWidth="1"/>
    <col min="16" max="16" width="13" customWidth="1"/>
    <col min="17" max="17" width="15" customWidth="1"/>
    <col min="18" max="18" width="13.85546875" customWidth="1"/>
    <col min="19" max="19" width="13.7109375" customWidth="1"/>
    <col min="22" max="22" width="15.85546875" customWidth="1"/>
    <col min="23" max="23" width="11.5703125" bestFit="1" customWidth="1"/>
    <col min="25" max="25" width="12.5703125" bestFit="1" customWidth="1"/>
    <col min="26" max="26" width="15.85546875" customWidth="1"/>
    <col min="27" max="27" width="15.42578125" customWidth="1"/>
    <col min="28" max="28" width="16.140625" customWidth="1"/>
    <col min="29" max="29" width="14.42578125" customWidth="1"/>
    <col min="30" max="30" width="13.5703125" customWidth="1"/>
    <col min="32" max="32" width="15.7109375" customWidth="1"/>
    <col min="33" max="33" width="17.28515625" customWidth="1"/>
    <col min="34" max="34" width="15.5703125" customWidth="1"/>
    <col min="35" max="35" width="15.28515625" customWidth="1"/>
    <col min="36" max="36" width="15.7109375" customWidth="1"/>
    <col min="37" max="37" width="14.85546875" customWidth="1"/>
    <col min="39" max="39" width="12.7109375" customWidth="1"/>
  </cols>
  <sheetData>
    <row r="1" spans="1:40" ht="15.75" thickBot="1" x14ac:dyDescent="0.3">
      <c r="B1" t="s">
        <v>1678</v>
      </c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</row>
    <row r="2" spans="1:40" x14ac:dyDescent="0.25">
      <c r="D2" s="96"/>
      <c r="E2" s="213" t="s">
        <v>1574</v>
      </c>
      <c r="F2" s="213"/>
      <c r="G2" s="213"/>
      <c r="H2" s="213"/>
      <c r="I2" s="213"/>
      <c r="J2" s="214" t="s">
        <v>1575</v>
      </c>
      <c r="K2" s="214"/>
      <c r="L2" s="214"/>
      <c r="M2" s="214"/>
      <c r="N2" s="214"/>
      <c r="O2" s="214"/>
      <c r="P2" s="214"/>
      <c r="Q2" s="214"/>
      <c r="R2" s="214"/>
      <c r="S2" s="214"/>
      <c r="T2" s="215" t="s">
        <v>1576</v>
      </c>
      <c r="U2" s="216"/>
      <c r="V2" s="216"/>
      <c r="W2" s="216"/>
      <c r="X2" s="217"/>
      <c r="Y2" s="216" t="s">
        <v>1577</v>
      </c>
      <c r="Z2" s="216"/>
      <c r="AA2" s="216"/>
      <c r="AB2" s="216"/>
      <c r="AC2" s="216"/>
      <c r="AD2" s="216"/>
      <c r="AE2" s="218" t="s">
        <v>1578</v>
      </c>
      <c r="AF2" s="219"/>
      <c r="AG2" s="219"/>
      <c r="AH2" s="220"/>
      <c r="AI2" s="218" t="s">
        <v>1579</v>
      </c>
      <c r="AJ2" s="219"/>
      <c r="AK2" s="219"/>
      <c r="AL2" s="219"/>
      <c r="AM2" s="219"/>
      <c r="AN2" s="220"/>
    </row>
    <row r="3" spans="1:40" ht="75.75" thickBot="1" x14ac:dyDescent="0.3">
      <c r="D3" s="96"/>
      <c r="E3" s="97" t="s">
        <v>1580</v>
      </c>
      <c r="F3" s="98" t="s">
        <v>1581</v>
      </c>
      <c r="G3" s="98" t="s">
        <v>1582</v>
      </c>
      <c r="H3" s="98" t="s">
        <v>1583</v>
      </c>
      <c r="I3" s="99" t="s">
        <v>1584</v>
      </c>
      <c r="J3" s="100" t="s">
        <v>1585</v>
      </c>
      <c r="K3" s="101" t="s">
        <v>1586</v>
      </c>
      <c r="L3" s="101" t="s">
        <v>1587</v>
      </c>
      <c r="M3" s="101" t="s">
        <v>1588</v>
      </c>
      <c r="N3" s="101" t="s">
        <v>1589</v>
      </c>
      <c r="O3" s="101" t="s">
        <v>1590</v>
      </c>
      <c r="P3" s="101" t="s">
        <v>1591</v>
      </c>
      <c r="Q3" s="101" t="s">
        <v>1592</v>
      </c>
      <c r="R3" s="101" t="s">
        <v>1593</v>
      </c>
      <c r="S3" s="102" t="s">
        <v>1594</v>
      </c>
      <c r="T3" s="103" t="s">
        <v>1595</v>
      </c>
      <c r="U3" s="104" t="s">
        <v>1596</v>
      </c>
      <c r="V3" s="104" t="s">
        <v>1597</v>
      </c>
      <c r="W3" s="104" t="s">
        <v>1598</v>
      </c>
      <c r="X3" s="105" t="s">
        <v>1599</v>
      </c>
      <c r="Y3" s="101" t="s">
        <v>1600</v>
      </c>
      <c r="Z3" s="101" t="s">
        <v>1601</v>
      </c>
      <c r="AA3" s="101" t="s">
        <v>1602</v>
      </c>
      <c r="AB3" s="101" t="s">
        <v>1603</v>
      </c>
      <c r="AC3" s="101" t="s">
        <v>1604</v>
      </c>
      <c r="AD3" s="101" t="s">
        <v>1605</v>
      </c>
      <c r="AE3" s="100" t="s">
        <v>1606</v>
      </c>
      <c r="AF3" s="101" t="s">
        <v>1607</v>
      </c>
      <c r="AG3" s="101" t="s">
        <v>1608</v>
      </c>
      <c r="AH3" s="102" t="s">
        <v>1609</v>
      </c>
      <c r="AI3" s="100" t="s">
        <v>1610</v>
      </c>
      <c r="AJ3" s="101" t="s">
        <v>1611</v>
      </c>
      <c r="AK3" s="101" t="s">
        <v>1612</v>
      </c>
      <c r="AL3" s="101" t="s">
        <v>1613</v>
      </c>
      <c r="AM3" s="101" t="s">
        <v>1614</v>
      </c>
      <c r="AN3" s="102" t="s">
        <v>1615</v>
      </c>
    </row>
    <row r="4" spans="1:40" x14ac:dyDescent="0.25">
      <c r="A4" s="93" t="s">
        <v>1616</v>
      </c>
      <c r="B4" s="93"/>
      <c r="C4" s="93"/>
      <c r="D4" s="106" t="s">
        <v>1716</v>
      </c>
      <c r="E4" s="107"/>
      <c r="F4" s="96"/>
      <c r="G4" s="96"/>
      <c r="H4" s="96"/>
      <c r="I4" s="108"/>
      <c r="J4" s="107"/>
      <c r="K4" s="96"/>
      <c r="L4" s="96"/>
      <c r="M4" s="96"/>
      <c r="N4" s="96"/>
      <c r="O4" s="96"/>
      <c r="P4" s="96"/>
      <c r="Q4" s="96"/>
      <c r="R4" s="96"/>
      <c r="S4" s="108"/>
      <c r="T4" s="107"/>
      <c r="U4" s="96"/>
      <c r="V4" s="96"/>
      <c r="W4" s="96"/>
      <c r="X4" s="108"/>
      <c r="Y4" s="96"/>
      <c r="Z4" s="96"/>
      <c r="AA4" s="96"/>
      <c r="AB4" s="96"/>
      <c r="AC4" s="96"/>
      <c r="AD4" s="96"/>
      <c r="AE4" s="107"/>
      <c r="AF4" s="96"/>
      <c r="AG4" s="96"/>
      <c r="AH4" s="108"/>
      <c r="AI4" s="107"/>
      <c r="AJ4" s="96"/>
      <c r="AK4" s="96"/>
      <c r="AL4" s="96"/>
      <c r="AM4" s="96"/>
      <c r="AN4" s="108"/>
    </row>
    <row r="5" spans="1:40" x14ac:dyDescent="0.25">
      <c r="A5" s="109" t="s">
        <v>1618</v>
      </c>
      <c r="B5" s="110" t="s">
        <v>1562</v>
      </c>
      <c r="C5" s="109"/>
      <c r="D5" s="111"/>
      <c r="E5" s="112"/>
      <c r="F5" s="113"/>
      <c r="G5" s="113"/>
      <c r="H5" s="113"/>
      <c r="I5" s="114"/>
      <c r="J5" s="112"/>
      <c r="K5" s="113"/>
      <c r="L5" s="113"/>
      <c r="M5" s="113"/>
      <c r="N5" s="113"/>
      <c r="O5" s="113"/>
      <c r="P5" s="113"/>
      <c r="Q5" s="113"/>
      <c r="R5" s="113"/>
      <c r="S5" s="114"/>
      <c r="T5" s="112"/>
      <c r="U5" s="113"/>
      <c r="V5" s="113"/>
      <c r="W5" s="113"/>
      <c r="X5" s="114"/>
      <c r="Y5" s="113"/>
      <c r="Z5" s="113"/>
      <c r="AA5" s="113"/>
      <c r="AB5" s="113"/>
      <c r="AC5" s="113"/>
      <c r="AD5" s="113"/>
      <c r="AE5" s="112"/>
      <c r="AF5" s="113"/>
      <c r="AG5" s="113"/>
      <c r="AH5" s="114"/>
      <c r="AI5" s="112"/>
      <c r="AJ5" s="113"/>
      <c r="AK5" s="113"/>
      <c r="AL5" s="113"/>
      <c r="AM5" s="113"/>
      <c r="AN5" s="114"/>
    </row>
    <row r="6" spans="1:40" x14ac:dyDescent="0.25">
      <c r="A6" s="90" t="s">
        <v>1556</v>
      </c>
      <c r="B6" s="90" t="s">
        <v>1557</v>
      </c>
      <c r="C6" s="90" t="s">
        <v>1558</v>
      </c>
      <c r="D6" s="115"/>
      <c r="E6" s="175"/>
      <c r="F6" s="176"/>
      <c r="G6" s="176"/>
      <c r="H6" s="176"/>
      <c r="I6" s="180"/>
      <c r="J6" s="175"/>
      <c r="K6" s="176"/>
      <c r="L6" s="176"/>
      <c r="M6" s="176"/>
      <c r="N6" s="176"/>
      <c r="O6" s="176"/>
      <c r="P6" s="176"/>
      <c r="Q6" s="176"/>
      <c r="R6" s="176"/>
      <c r="S6" s="180"/>
      <c r="T6" s="175"/>
      <c r="U6" s="176"/>
      <c r="V6" s="176"/>
      <c r="W6" s="176"/>
      <c r="X6" s="180"/>
      <c r="Y6" s="176"/>
      <c r="Z6" s="176"/>
      <c r="AA6" s="176"/>
      <c r="AB6" s="176"/>
      <c r="AC6" s="176"/>
      <c r="AD6" s="176"/>
      <c r="AE6" s="183"/>
      <c r="AF6" s="180"/>
      <c r="AG6" s="180"/>
      <c r="AH6" s="180"/>
      <c r="AI6" s="183"/>
      <c r="AJ6" s="180"/>
      <c r="AK6" s="180"/>
      <c r="AL6" s="180"/>
      <c r="AM6" s="180"/>
      <c r="AN6" s="180"/>
    </row>
    <row r="7" spans="1:40" x14ac:dyDescent="0.25">
      <c r="A7" s="172" t="s">
        <v>1559</v>
      </c>
      <c r="B7" s="172" t="s">
        <v>1137</v>
      </c>
      <c r="C7" s="173">
        <f>GETPIVOTDATA("PY6 CMo",'PY6 Pivots'!$A$139,"Resource Name","Hanson")</f>
        <v>0.96</v>
      </c>
      <c r="D7" s="115">
        <f t="shared" ref="D7:D9" si="0">SUM(E7:AN7)</f>
        <v>18932.579064000001</v>
      </c>
      <c r="E7" s="175">
        <f>GETPIVOTDATA("Salary Cost PY6",'PY6 Pivots'!$A$4,"Resource Name","Hanson","L3","1.1.1")</f>
        <v>18932.579064000001</v>
      </c>
      <c r="F7" s="177">
        <v>0</v>
      </c>
      <c r="G7" s="177">
        <v>0</v>
      </c>
      <c r="H7" s="177">
        <v>0</v>
      </c>
      <c r="I7" s="178">
        <v>0</v>
      </c>
      <c r="J7" s="179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8">
        <v>0</v>
      </c>
      <c r="T7" s="179">
        <v>0</v>
      </c>
      <c r="U7" s="179">
        <v>0</v>
      </c>
      <c r="V7" s="179">
        <v>0</v>
      </c>
      <c r="W7" s="179">
        <v>0</v>
      </c>
      <c r="X7" s="181">
        <v>0</v>
      </c>
      <c r="Y7" s="177">
        <v>0</v>
      </c>
      <c r="Z7" s="179">
        <v>0</v>
      </c>
      <c r="AA7" s="179">
        <v>0</v>
      </c>
      <c r="AB7" s="179">
        <v>0</v>
      </c>
      <c r="AC7" s="179">
        <v>0</v>
      </c>
      <c r="AD7" s="179">
        <v>0</v>
      </c>
      <c r="AE7" s="179">
        <v>0</v>
      </c>
      <c r="AF7" s="179">
        <v>0</v>
      </c>
      <c r="AG7" s="179">
        <v>0</v>
      </c>
      <c r="AH7" s="181">
        <v>0</v>
      </c>
      <c r="AI7" s="179">
        <v>0</v>
      </c>
      <c r="AJ7" s="179">
        <v>0</v>
      </c>
      <c r="AK7" s="179">
        <v>0</v>
      </c>
      <c r="AL7" s="179">
        <v>0</v>
      </c>
      <c r="AM7" s="179">
        <v>0</v>
      </c>
      <c r="AN7" s="181">
        <v>0</v>
      </c>
    </row>
    <row r="8" spans="1:40" x14ac:dyDescent="0.25">
      <c r="A8" s="172" t="s">
        <v>1560</v>
      </c>
      <c r="B8" s="172" t="s">
        <v>1150</v>
      </c>
      <c r="C8" s="173">
        <f>GETPIVOTDATA("PY6 CMo",'PY6 Pivots'!$A$139,"Resource Name","Feyzi")</f>
        <v>6.3333333333333339</v>
      </c>
      <c r="D8" s="115">
        <f t="shared" si="0"/>
        <v>97146.335475000014</v>
      </c>
      <c r="E8" s="175">
        <f>GETPIVOTDATA("Salary Cost PY6",'PY6 Pivots'!$A$4,"Resource Name","Feyzi","L3","1.1.1")</f>
        <v>97146.335475000014</v>
      </c>
      <c r="F8" s="177">
        <v>0</v>
      </c>
      <c r="G8" s="177">
        <v>0</v>
      </c>
      <c r="H8" s="177">
        <v>0</v>
      </c>
      <c r="I8" s="178">
        <v>0</v>
      </c>
      <c r="J8" s="179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8">
        <v>0</v>
      </c>
      <c r="T8" s="179">
        <v>0</v>
      </c>
      <c r="U8" s="179">
        <v>0</v>
      </c>
      <c r="V8" s="179">
        <v>0</v>
      </c>
      <c r="W8" s="179">
        <v>0</v>
      </c>
      <c r="X8" s="181">
        <v>0</v>
      </c>
      <c r="Y8" s="177">
        <v>0</v>
      </c>
      <c r="Z8" s="179">
        <v>0</v>
      </c>
      <c r="AA8" s="179">
        <v>0</v>
      </c>
      <c r="AB8" s="179">
        <v>0</v>
      </c>
      <c r="AC8" s="179">
        <v>0</v>
      </c>
      <c r="AD8" s="179">
        <v>0</v>
      </c>
      <c r="AE8" s="179">
        <v>0</v>
      </c>
      <c r="AF8" s="179">
        <v>0</v>
      </c>
      <c r="AG8" s="179">
        <v>0</v>
      </c>
      <c r="AH8" s="181">
        <v>0</v>
      </c>
      <c r="AI8" s="179">
        <v>0</v>
      </c>
      <c r="AJ8" s="179">
        <v>0</v>
      </c>
      <c r="AK8" s="179">
        <v>0</v>
      </c>
      <c r="AL8" s="179">
        <v>0</v>
      </c>
      <c r="AM8" s="179">
        <v>0</v>
      </c>
      <c r="AN8" s="181">
        <v>0</v>
      </c>
    </row>
    <row r="9" spans="1:40" x14ac:dyDescent="0.25">
      <c r="A9" s="172" t="s">
        <v>1561</v>
      </c>
      <c r="B9" s="172" t="s">
        <v>1148</v>
      </c>
      <c r="C9" s="173">
        <f>GETPIVOTDATA("PY6 CMo",'PY6 Pivots'!$A$139,"Resource Name","ODell")</f>
        <v>4</v>
      </c>
      <c r="D9" s="115">
        <f t="shared" si="0"/>
        <v>70245.878670000006</v>
      </c>
      <c r="E9" s="176">
        <f>GETPIVOTDATA("Salary Cost PY6",'PY6 Pivots'!$A$4,"Resource Name","ODell","L3","1.1.1")</f>
        <v>70245.878670000006</v>
      </c>
      <c r="F9" s="177"/>
      <c r="G9" s="177"/>
      <c r="H9" s="177"/>
      <c r="I9" s="178"/>
      <c r="J9" s="179"/>
      <c r="K9" s="177"/>
      <c r="L9" s="177"/>
      <c r="M9" s="177"/>
      <c r="N9" s="177"/>
      <c r="O9" s="177"/>
      <c r="P9" s="177"/>
      <c r="Q9" s="177"/>
      <c r="R9" s="177"/>
      <c r="S9" s="178"/>
      <c r="T9" s="179"/>
      <c r="U9" s="179"/>
      <c r="V9" s="179"/>
      <c r="W9" s="179"/>
      <c r="X9" s="181"/>
      <c r="Y9" s="177"/>
      <c r="Z9" s="179"/>
      <c r="AA9" s="179"/>
      <c r="AB9" s="179"/>
      <c r="AC9" s="179"/>
      <c r="AD9" s="179"/>
      <c r="AE9" s="179"/>
      <c r="AF9" s="179"/>
      <c r="AG9" s="179"/>
      <c r="AH9" s="181"/>
      <c r="AI9" s="179"/>
      <c r="AJ9" s="179"/>
      <c r="AK9" s="179"/>
      <c r="AL9" s="179"/>
      <c r="AM9" s="179"/>
      <c r="AN9" s="181"/>
    </row>
    <row r="10" spans="1:40" x14ac:dyDescent="0.25">
      <c r="C10" s="92" t="s">
        <v>1562</v>
      </c>
      <c r="D10" s="120">
        <v>0</v>
      </c>
      <c r="E10" s="184">
        <v>0</v>
      </c>
      <c r="F10" s="177">
        <v>0</v>
      </c>
      <c r="G10" s="177">
        <v>0</v>
      </c>
      <c r="H10" s="177">
        <v>0</v>
      </c>
      <c r="I10" s="178">
        <v>0</v>
      </c>
      <c r="J10" s="179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8">
        <v>0</v>
      </c>
      <c r="T10" s="179">
        <v>0</v>
      </c>
      <c r="U10" s="179">
        <v>0</v>
      </c>
      <c r="V10" s="179">
        <v>0</v>
      </c>
      <c r="W10" s="179">
        <v>0</v>
      </c>
      <c r="X10" s="181">
        <v>0</v>
      </c>
      <c r="Y10" s="177">
        <v>0</v>
      </c>
      <c r="Z10" s="179">
        <v>0</v>
      </c>
      <c r="AA10" s="179">
        <v>0</v>
      </c>
      <c r="AB10" s="179">
        <v>0</v>
      </c>
      <c r="AC10" s="179">
        <v>0</v>
      </c>
      <c r="AD10" s="179">
        <v>0</v>
      </c>
      <c r="AE10" s="179">
        <v>0</v>
      </c>
      <c r="AF10" s="179">
        <v>0</v>
      </c>
      <c r="AG10" s="179">
        <v>0</v>
      </c>
      <c r="AH10" s="181">
        <v>0</v>
      </c>
      <c r="AI10" s="179">
        <v>0</v>
      </c>
      <c r="AJ10" s="179">
        <v>0</v>
      </c>
      <c r="AK10" s="179">
        <v>0</v>
      </c>
      <c r="AL10" s="179">
        <v>0</v>
      </c>
      <c r="AM10" s="179">
        <v>0</v>
      </c>
      <c r="AN10" s="181">
        <v>0</v>
      </c>
    </row>
    <row r="11" spans="1:40" x14ac:dyDescent="0.25">
      <c r="A11" s="93" t="s">
        <v>1563</v>
      </c>
      <c r="C11" s="92" t="s">
        <v>1562</v>
      </c>
      <c r="D11" s="120">
        <v>0</v>
      </c>
      <c r="E11" s="184">
        <v>0</v>
      </c>
      <c r="F11" s="177">
        <v>0</v>
      </c>
      <c r="G11" s="177">
        <v>0</v>
      </c>
      <c r="H11" s="177">
        <v>0</v>
      </c>
      <c r="I11" s="178">
        <v>0</v>
      </c>
      <c r="J11" s="179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8">
        <v>0</v>
      </c>
      <c r="T11" s="179">
        <v>0</v>
      </c>
      <c r="U11" s="179">
        <v>0</v>
      </c>
      <c r="V11" s="179">
        <v>0</v>
      </c>
      <c r="W11" s="179">
        <v>0</v>
      </c>
      <c r="X11" s="181">
        <v>0</v>
      </c>
      <c r="Y11" s="177">
        <v>0</v>
      </c>
      <c r="Z11" s="179">
        <v>0</v>
      </c>
      <c r="AA11" s="179">
        <v>0</v>
      </c>
      <c r="AB11" s="179">
        <v>0</v>
      </c>
      <c r="AC11" s="179">
        <v>0</v>
      </c>
      <c r="AD11" s="179">
        <v>0</v>
      </c>
      <c r="AE11" s="179">
        <v>0</v>
      </c>
      <c r="AF11" s="179">
        <v>0</v>
      </c>
      <c r="AG11" s="179">
        <v>0</v>
      </c>
      <c r="AH11" s="181">
        <v>0</v>
      </c>
      <c r="AI11" s="179">
        <v>0</v>
      </c>
      <c r="AJ11" s="179">
        <v>0</v>
      </c>
      <c r="AK11" s="179">
        <v>0</v>
      </c>
      <c r="AL11" s="179">
        <v>0</v>
      </c>
      <c r="AM11" s="179">
        <v>0</v>
      </c>
      <c r="AN11" s="181">
        <v>0</v>
      </c>
    </row>
    <row r="12" spans="1:40" x14ac:dyDescent="0.25">
      <c r="A12" t="s">
        <v>1564</v>
      </c>
      <c r="B12" t="s">
        <v>1158</v>
      </c>
      <c r="C12" s="91">
        <f>GETPIVOTDATA("PY6 CMo",'PY6 Pivots'!$A$139,"Resource Name","Finance")</f>
        <v>4.8000000000000007</v>
      </c>
      <c r="D12" s="115">
        <f t="shared" ref="D12:D26" si="1">SUM(E12:AN12)</f>
        <v>33808.176900000006</v>
      </c>
      <c r="E12" s="175">
        <v>0</v>
      </c>
      <c r="F12" s="185">
        <f>GETPIVOTDATA("Salary Cost PY6",'PY6 Pivots'!$A$4,"Resource Name","Finance","L3","1.1.2")</f>
        <v>33808.176900000006</v>
      </c>
      <c r="G12" s="177">
        <v>0</v>
      </c>
      <c r="H12" s="177">
        <v>0</v>
      </c>
      <c r="I12" s="178">
        <v>0</v>
      </c>
      <c r="J12" s="179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6">
        <v>0</v>
      </c>
      <c r="R12" s="177">
        <v>0</v>
      </c>
      <c r="S12" s="178">
        <v>0</v>
      </c>
      <c r="T12" s="179">
        <v>0</v>
      </c>
      <c r="U12" s="179">
        <v>0</v>
      </c>
      <c r="V12" s="179">
        <v>0</v>
      </c>
      <c r="W12" s="179">
        <v>0</v>
      </c>
      <c r="X12" s="181">
        <v>0</v>
      </c>
      <c r="Y12" s="177">
        <v>0</v>
      </c>
      <c r="Z12" s="179">
        <v>0</v>
      </c>
      <c r="AA12" s="179">
        <v>0</v>
      </c>
      <c r="AB12" s="179">
        <v>0</v>
      </c>
      <c r="AC12" s="179">
        <v>0</v>
      </c>
      <c r="AD12" s="179">
        <v>0</v>
      </c>
      <c r="AE12" s="179">
        <v>0</v>
      </c>
      <c r="AF12" s="179">
        <v>0</v>
      </c>
      <c r="AG12" s="179">
        <v>0</v>
      </c>
      <c r="AH12" s="181">
        <v>0</v>
      </c>
      <c r="AI12" s="179">
        <v>0</v>
      </c>
      <c r="AJ12" s="179">
        <v>0</v>
      </c>
      <c r="AK12" s="179">
        <v>0</v>
      </c>
      <c r="AL12" s="179">
        <v>0</v>
      </c>
      <c r="AM12" s="179">
        <v>0</v>
      </c>
      <c r="AN12" s="181">
        <v>0</v>
      </c>
    </row>
    <row r="13" spans="1:40" x14ac:dyDescent="0.25">
      <c r="A13" t="s">
        <v>1565</v>
      </c>
      <c r="B13" t="s">
        <v>1161</v>
      </c>
      <c r="C13" s="91">
        <f>GETPIVOTDATA("PY6 CMo",'PY6 Pivots'!$A$139,"Resource Name","Controls")</f>
        <v>6</v>
      </c>
      <c r="D13" s="115">
        <f t="shared" si="1"/>
        <v>43199.337150000007</v>
      </c>
      <c r="E13" s="175">
        <v>0</v>
      </c>
      <c r="F13" s="176">
        <f>GETPIVOTDATA("Salary Cost PY6",'PY6 Pivots'!$A$4,"Resource Name","Controls","L3","1.1.2")</f>
        <v>43199.337150000007</v>
      </c>
      <c r="G13" s="177">
        <v>0</v>
      </c>
      <c r="H13" s="177">
        <v>0</v>
      </c>
      <c r="I13" s="178">
        <v>0</v>
      </c>
      <c r="J13" s="179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6">
        <v>0</v>
      </c>
      <c r="R13" s="177">
        <v>0</v>
      </c>
      <c r="S13" s="178">
        <v>0</v>
      </c>
      <c r="T13" s="179">
        <v>0</v>
      </c>
      <c r="U13" s="179">
        <v>0</v>
      </c>
      <c r="V13" s="179">
        <v>0</v>
      </c>
      <c r="W13" s="179">
        <v>0</v>
      </c>
      <c r="X13" s="181">
        <v>0</v>
      </c>
      <c r="Y13" s="177">
        <v>0</v>
      </c>
      <c r="Z13" s="179">
        <v>0</v>
      </c>
      <c r="AA13" s="179">
        <v>0</v>
      </c>
      <c r="AB13" s="179">
        <v>0</v>
      </c>
      <c r="AC13" s="179">
        <v>0</v>
      </c>
      <c r="AD13" s="179">
        <v>0</v>
      </c>
      <c r="AE13" s="179">
        <v>0</v>
      </c>
      <c r="AF13" s="179">
        <v>0</v>
      </c>
      <c r="AG13" s="179">
        <v>0</v>
      </c>
      <c r="AH13" s="181">
        <v>0</v>
      </c>
      <c r="AI13" s="179">
        <v>0</v>
      </c>
      <c r="AJ13" s="179">
        <v>0</v>
      </c>
      <c r="AK13" s="179">
        <v>0</v>
      </c>
      <c r="AL13" s="179">
        <v>0</v>
      </c>
      <c r="AM13" s="179">
        <v>0</v>
      </c>
      <c r="AN13" s="181">
        <v>0</v>
      </c>
    </row>
    <row r="14" spans="1:40" x14ac:dyDescent="0.25">
      <c r="A14" t="s">
        <v>1566</v>
      </c>
      <c r="B14" t="s">
        <v>242</v>
      </c>
      <c r="C14" s="91">
        <f>GETPIVOTDATA("PY6 CMo",'PY6 Pivots'!$A$139,"Resource Name","Zernick")</f>
        <v>9.52</v>
      </c>
      <c r="D14" s="115">
        <f t="shared" si="1"/>
        <v>82015.08938775002</v>
      </c>
      <c r="E14" s="175">
        <v>0</v>
      </c>
      <c r="F14" s="177">
        <v>0</v>
      </c>
      <c r="G14" s="177">
        <f>GETPIVOTDATA("Salary Cost PY6",'PY6 Pivots'!$A$4,"Resource Name","Zernick","L3","1.1.3")</f>
        <v>67915.827465750015</v>
      </c>
      <c r="H14" s="177">
        <v>0</v>
      </c>
      <c r="I14" s="178">
        <v>0</v>
      </c>
      <c r="J14" s="179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f>GETPIVOTDATA("Salary Cost PY6",'PY6 Pivots'!$A$4,"Resource Name","Zernick","L3","1.2.8")</f>
        <v>14099.261922000011</v>
      </c>
      <c r="R14" s="177">
        <v>0</v>
      </c>
      <c r="S14" s="178">
        <v>0</v>
      </c>
      <c r="T14" s="179">
        <v>0</v>
      </c>
      <c r="U14" s="179">
        <v>0</v>
      </c>
      <c r="V14" s="179">
        <v>0</v>
      </c>
      <c r="W14" s="179">
        <v>0</v>
      </c>
      <c r="X14" s="181">
        <v>0</v>
      </c>
      <c r="Y14" s="177">
        <v>0</v>
      </c>
      <c r="Z14" s="179">
        <v>0</v>
      </c>
      <c r="AA14" s="179">
        <v>0</v>
      </c>
      <c r="AB14" s="179">
        <v>0</v>
      </c>
      <c r="AC14" s="179">
        <v>0</v>
      </c>
      <c r="AD14" s="179">
        <v>0</v>
      </c>
      <c r="AE14" s="179">
        <v>0</v>
      </c>
      <c r="AF14" s="179">
        <v>0</v>
      </c>
      <c r="AG14" s="179">
        <v>0</v>
      </c>
      <c r="AH14" s="181">
        <v>0</v>
      </c>
      <c r="AI14" s="179">
        <v>0</v>
      </c>
      <c r="AJ14" s="179">
        <v>0</v>
      </c>
      <c r="AK14" s="179">
        <v>0</v>
      </c>
      <c r="AL14" s="179">
        <v>0</v>
      </c>
      <c r="AM14" s="179">
        <v>0</v>
      </c>
      <c r="AN14" s="181">
        <v>0</v>
      </c>
    </row>
    <row r="15" spans="1:40" x14ac:dyDescent="0.25">
      <c r="A15" t="s">
        <v>1714</v>
      </c>
      <c r="B15" t="s">
        <v>1174</v>
      </c>
      <c r="C15" s="91">
        <f>GETPIVOTDATA("PY6 CMo",'PY6 Pivots'!$A$139,"Resource Name","DuVernois")</f>
        <v>6</v>
      </c>
      <c r="D15" s="115">
        <f t="shared" si="1"/>
        <v>69494.585850000003</v>
      </c>
      <c r="E15" s="175">
        <v>0</v>
      </c>
      <c r="F15" s="177">
        <v>0</v>
      </c>
      <c r="G15" s="177">
        <v>0</v>
      </c>
      <c r="H15" s="177">
        <v>0</v>
      </c>
      <c r="I15" s="178">
        <f>GETPIVOTDATA("Salary Cost PY6",'PY6 Pivots'!$A$4,"Resource Name","DuVernois","L3","1.1.5")</f>
        <v>69494.585850000003</v>
      </c>
      <c r="J15" s="179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6">
        <v>0</v>
      </c>
      <c r="R15" s="177">
        <v>0</v>
      </c>
      <c r="S15" s="178">
        <v>0</v>
      </c>
      <c r="T15" s="179">
        <v>0</v>
      </c>
      <c r="U15" s="179">
        <v>0</v>
      </c>
      <c r="V15" s="179">
        <v>0</v>
      </c>
      <c r="W15" s="179">
        <v>0</v>
      </c>
      <c r="X15" s="181">
        <v>0</v>
      </c>
      <c r="Y15" s="177">
        <v>0</v>
      </c>
      <c r="Z15" s="179">
        <v>0</v>
      </c>
      <c r="AA15" s="179">
        <v>0</v>
      </c>
      <c r="AB15" s="179">
        <v>0</v>
      </c>
      <c r="AC15" s="179">
        <v>0</v>
      </c>
      <c r="AD15" s="179">
        <v>0</v>
      </c>
      <c r="AE15" s="179">
        <v>0</v>
      </c>
      <c r="AF15" s="179">
        <v>0</v>
      </c>
      <c r="AG15" s="179">
        <v>0</v>
      </c>
      <c r="AH15" s="181">
        <v>0</v>
      </c>
      <c r="AI15" s="179">
        <v>0</v>
      </c>
      <c r="AJ15" s="179">
        <v>0</v>
      </c>
      <c r="AK15" s="179">
        <v>0</v>
      </c>
      <c r="AL15" s="179">
        <v>0</v>
      </c>
      <c r="AM15" s="179">
        <v>0</v>
      </c>
      <c r="AN15" s="181">
        <v>0</v>
      </c>
    </row>
    <row r="16" spans="1:40" x14ac:dyDescent="0.25">
      <c r="A16" t="s">
        <v>1567</v>
      </c>
      <c r="B16" t="s">
        <v>1172</v>
      </c>
      <c r="C16" s="91">
        <f>GETPIVOTDATA("PY6 CMo",'PY6 Pivots'!$A$139,"Resource Name","Sandstrom")</f>
        <v>6</v>
      </c>
      <c r="D16" s="115">
        <f t="shared" si="1"/>
        <v>60103.42560000001</v>
      </c>
      <c r="E16" s="175">
        <v>0</v>
      </c>
      <c r="F16" s="177">
        <v>0</v>
      </c>
      <c r="G16" s="177">
        <v>0</v>
      </c>
      <c r="H16" s="177">
        <v>0</v>
      </c>
      <c r="I16" s="176">
        <f>GETPIVOTDATA("Salary Cost PY6",'PY6 Pivots'!$A$4,"Resource Name","Sandstrom","L3","1.1.5")</f>
        <v>60103.42560000001</v>
      </c>
      <c r="J16" s="179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6">
        <v>0</v>
      </c>
      <c r="R16" s="177">
        <v>0</v>
      </c>
      <c r="S16" s="178">
        <v>0</v>
      </c>
      <c r="T16" s="179">
        <v>0</v>
      </c>
      <c r="U16" s="179">
        <v>0</v>
      </c>
      <c r="V16" s="179">
        <v>0</v>
      </c>
      <c r="W16" s="179">
        <v>0</v>
      </c>
      <c r="X16" s="181">
        <v>0</v>
      </c>
      <c r="Y16" s="177">
        <v>0</v>
      </c>
      <c r="Z16" s="179">
        <v>0</v>
      </c>
      <c r="AA16" s="179">
        <v>0</v>
      </c>
      <c r="AB16" s="179">
        <v>0</v>
      </c>
      <c r="AC16" s="179">
        <v>0</v>
      </c>
      <c r="AD16" s="179">
        <v>0</v>
      </c>
      <c r="AE16" s="179">
        <v>0</v>
      </c>
      <c r="AF16" s="179">
        <v>0</v>
      </c>
      <c r="AG16" s="179">
        <v>0</v>
      </c>
      <c r="AH16" s="181">
        <v>0</v>
      </c>
      <c r="AI16" s="179">
        <v>0</v>
      </c>
      <c r="AJ16" s="179">
        <v>0</v>
      </c>
      <c r="AK16" s="179">
        <v>0</v>
      </c>
      <c r="AL16" s="179">
        <v>0</v>
      </c>
      <c r="AM16" s="179">
        <v>0</v>
      </c>
      <c r="AN16" s="181">
        <v>0</v>
      </c>
    </row>
    <row r="17" spans="1:40" x14ac:dyDescent="0.25">
      <c r="A17" t="s">
        <v>1568</v>
      </c>
      <c r="B17" t="s">
        <v>212</v>
      </c>
      <c r="C17" s="91">
        <f>GETPIVOTDATA("PY6 CMo",'PY6 Pivots'!$A$139,"Resource Name","Tosi")</f>
        <v>6</v>
      </c>
      <c r="D17" s="115">
        <f>SUM(E17:AN17)</f>
        <v>47894.917275000007</v>
      </c>
      <c r="E17" s="175">
        <v>0</v>
      </c>
      <c r="F17" s="177">
        <v>0</v>
      </c>
      <c r="G17" s="177">
        <v>0</v>
      </c>
      <c r="H17" s="177">
        <f>GETPIVOTDATA("Salary Cost PY6",'PY6 Pivots'!$A$4,"Resource Name","Tosi","L3","1.1.4")</f>
        <v>8827.6906350000008</v>
      </c>
      <c r="I17" s="178">
        <v>0</v>
      </c>
      <c r="J17" s="176">
        <f>GETPIVOTDATA("Salary Cost PY6",'PY6 Pivots'!$A$4,"Resource Name","Tosi","L3","1.2.1")</f>
        <v>39067.226640000008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7">
        <v>0</v>
      </c>
      <c r="S17" s="178">
        <v>0</v>
      </c>
      <c r="T17" s="179">
        <v>0</v>
      </c>
      <c r="U17" s="179">
        <v>0</v>
      </c>
      <c r="V17" s="179">
        <v>0</v>
      </c>
      <c r="W17" s="179">
        <v>0</v>
      </c>
      <c r="X17" s="181">
        <v>0</v>
      </c>
      <c r="Y17" s="177">
        <v>0</v>
      </c>
      <c r="Z17" s="179">
        <v>0</v>
      </c>
      <c r="AA17" s="179">
        <v>0</v>
      </c>
      <c r="AB17" s="179">
        <v>0</v>
      </c>
      <c r="AC17" s="179">
        <v>0</v>
      </c>
      <c r="AD17" s="179">
        <v>0</v>
      </c>
      <c r="AE17" s="179">
        <v>0</v>
      </c>
      <c r="AF17" s="179">
        <v>0</v>
      </c>
      <c r="AG17" s="179">
        <v>0</v>
      </c>
      <c r="AH17" s="181">
        <v>0</v>
      </c>
      <c r="AI17" s="179">
        <v>0</v>
      </c>
      <c r="AJ17" s="179">
        <v>0</v>
      </c>
      <c r="AK17" s="179">
        <v>0</v>
      </c>
      <c r="AL17" s="179">
        <v>0</v>
      </c>
      <c r="AM17" s="179">
        <v>0</v>
      </c>
      <c r="AN17" s="181">
        <v>0</v>
      </c>
    </row>
    <row r="18" spans="1:40" x14ac:dyDescent="0.25">
      <c r="A18" t="s">
        <v>1569</v>
      </c>
      <c r="B18" t="s">
        <v>150</v>
      </c>
      <c r="C18" s="91">
        <f>GETPIVOTDATA("PY6 CMo",'PY6 Pivots'!$A$139,"Resource Name","McEwen")</f>
        <v>12</v>
      </c>
      <c r="D18" s="115">
        <f t="shared" si="1"/>
        <v>114572.15505000002</v>
      </c>
      <c r="E18" s="175">
        <v>0</v>
      </c>
      <c r="F18" s="177">
        <v>0</v>
      </c>
      <c r="G18" s="177">
        <v>0</v>
      </c>
      <c r="H18" s="177">
        <v>0</v>
      </c>
      <c r="I18" s="178">
        <v>0</v>
      </c>
      <c r="J18" s="179">
        <f>GETPIVOTDATA("Salary Cost PY6",'PY6 Pivots'!$A$4,"Resource Name","McEwen","L3","1.2.1")</f>
        <v>114572.15505000002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7">
        <v>0</v>
      </c>
      <c r="S18" s="178">
        <v>0</v>
      </c>
      <c r="T18" s="179">
        <v>0</v>
      </c>
      <c r="U18" s="179">
        <v>0</v>
      </c>
      <c r="V18" s="179">
        <v>0</v>
      </c>
      <c r="W18" s="179">
        <v>0</v>
      </c>
      <c r="X18" s="181">
        <v>0</v>
      </c>
      <c r="Y18" s="177">
        <v>0</v>
      </c>
      <c r="Z18" s="179">
        <v>0</v>
      </c>
      <c r="AA18" s="179">
        <v>0</v>
      </c>
      <c r="AB18" s="179">
        <v>0</v>
      </c>
      <c r="AC18" s="179">
        <v>0</v>
      </c>
      <c r="AD18" s="179">
        <v>0</v>
      </c>
      <c r="AE18" s="179">
        <v>0</v>
      </c>
      <c r="AF18" s="179">
        <v>0</v>
      </c>
      <c r="AG18" s="179">
        <v>0</v>
      </c>
      <c r="AH18" s="181">
        <v>0</v>
      </c>
      <c r="AI18" s="179">
        <v>0</v>
      </c>
      <c r="AJ18" s="179">
        <v>0</v>
      </c>
      <c r="AK18" s="179">
        <v>0</v>
      </c>
      <c r="AL18" s="179">
        <v>0</v>
      </c>
      <c r="AM18" s="179">
        <v>0</v>
      </c>
      <c r="AN18" s="181">
        <v>0</v>
      </c>
    </row>
    <row r="19" spans="1:40" x14ac:dyDescent="0.25">
      <c r="A19" t="s">
        <v>1570</v>
      </c>
      <c r="B19" t="s">
        <v>1431</v>
      </c>
      <c r="C19" s="91">
        <f>GETPIVOTDATA("PY6 CMo",'PY6 Pivots'!$A$139,"Resource Name","Wendt")</f>
        <v>2.75</v>
      </c>
      <c r="D19" s="115">
        <f t="shared" si="1"/>
        <v>27977.831578125002</v>
      </c>
      <c r="E19" s="175">
        <v>0</v>
      </c>
      <c r="F19" s="177">
        <v>0</v>
      </c>
      <c r="G19" s="177">
        <v>0</v>
      </c>
      <c r="H19" s="177">
        <v>0</v>
      </c>
      <c r="I19" s="178">
        <v>0</v>
      </c>
      <c r="J19" s="179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7">
        <v>0</v>
      </c>
      <c r="S19" s="178">
        <v>0</v>
      </c>
      <c r="T19" s="179">
        <v>0</v>
      </c>
      <c r="U19" s="179">
        <v>0</v>
      </c>
      <c r="V19" s="179">
        <v>0</v>
      </c>
      <c r="W19" s="179">
        <v>0</v>
      </c>
      <c r="X19" s="181">
        <v>0</v>
      </c>
      <c r="Y19" s="177">
        <v>0</v>
      </c>
      <c r="Z19" s="179">
        <v>0</v>
      </c>
      <c r="AA19" s="179">
        <v>0</v>
      </c>
      <c r="AB19" s="179">
        <v>0</v>
      </c>
      <c r="AC19" s="179">
        <v>0</v>
      </c>
      <c r="AD19" s="179">
        <v>0</v>
      </c>
      <c r="AE19" s="179">
        <v>0</v>
      </c>
      <c r="AF19" s="179">
        <f>GETPIVOTDATA("Salary Cost PY6",'PY6 Pivots'!$A$4,"Resource Name","Wendt","L3","1.5.2")</f>
        <v>27977.831578125002</v>
      </c>
      <c r="AG19" s="179">
        <v>0</v>
      </c>
      <c r="AH19" s="181">
        <v>0</v>
      </c>
      <c r="AI19" s="179">
        <v>0</v>
      </c>
      <c r="AJ19" s="179">
        <v>0</v>
      </c>
      <c r="AK19" s="179">
        <v>0</v>
      </c>
      <c r="AL19" s="179">
        <v>0</v>
      </c>
      <c r="AM19" s="179">
        <v>0</v>
      </c>
      <c r="AN19" s="181">
        <v>0</v>
      </c>
    </row>
    <row r="20" spans="1:40" x14ac:dyDescent="0.25">
      <c r="A20" t="s">
        <v>1570</v>
      </c>
      <c r="B20" t="s">
        <v>1485</v>
      </c>
      <c r="C20" s="91">
        <f>GETPIVOTDATA("PY6 CMo",'PY6 Pivots'!$A$139,"Resource Name","Weber")</f>
        <v>11.333333333333332</v>
      </c>
      <c r="D20" s="115">
        <f t="shared" si="1"/>
        <v>114859.10716875002</v>
      </c>
      <c r="E20" s="175">
        <v>0</v>
      </c>
      <c r="F20" s="177">
        <v>0</v>
      </c>
      <c r="G20" s="177">
        <v>0</v>
      </c>
      <c r="H20" s="177">
        <v>0</v>
      </c>
      <c r="I20" s="178">
        <v>0</v>
      </c>
      <c r="J20" s="179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7">
        <v>0</v>
      </c>
      <c r="S20" s="178">
        <v>0</v>
      </c>
      <c r="T20" s="179">
        <v>0</v>
      </c>
      <c r="U20" s="179">
        <v>0</v>
      </c>
      <c r="V20" s="179">
        <v>0</v>
      </c>
      <c r="W20" s="179">
        <v>0</v>
      </c>
      <c r="X20" s="181">
        <v>0</v>
      </c>
      <c r="Y20" s="177">
        <v>0</v>
      </c>
      <c r="Z20" s="179">
        <v>0</v>
      </c>
      <c r="AA20" s="179">
        <v>0</v>
      </c>
      <c r="AB20" s="179">
        <v>0</v>
      </c>
      <c r="AC20" s="179">
        <v>0</v>
      </c>
      <c r="AD20" s="179">
        <v>0</v>
      </c>
      <c r="AE20" s="179">
        <v>0</v>
      </c>
      <c r="AF20" s="179">
        <v>0</v>
      </c>
      <c r="AG20" s="179">
        <v>0</v>
      </c>
      <c r="AH20" s="181">
        <v>0</v>
      </c>
      <c r="AI20" s="179">
        <v>0</v>
      </c>
      <c r="AJ20" s="179">
        <f>GETPIVOTDATA("Salary Cost PY6",'PY6 Pivots'!$A$4,"Resource Name","Weber","L3","1.6.1")</f>
        <v>114859.10716875002</v>
      </c>
      <c r="AK20" s="179">
        <v>0</v>
      </c>
      <c r="AL20" s="179">
        <v>0</v>
      </c>
      <c r="AM20" s="179">
        <v>0</v>
      </c>
      <c r="AN20" s="181">
        <v>0</v>
      </c>
    </row>
    <row r="21" spans="1:40" x14ac:dyDescent="0.25">
      <c r="A21" t="s">
        <v>1571</v>
      </c>
      <c r="B21" t="s">
        <v>1315</v>
      </c>
      <c r="C21" s="91">
        <f>GETPIVOTDATA("PY6 CMo",'PY6 Pivots'!$A$139,"Resource Name","Kelley")</f>
        <v>2.7199999999999998</v>
      </c>
      <c r="D21" s="115">
        <f t="shared" si="1"/>
        <v>23560.041973320007</v>
      </c>
      <c r="E21" s="175">
        <v>0</v>
      </c>
      <c r="F21" s="177">
        <v>0</v>
      </c>
      <c r="G21" s="177">
        <v>0</v>
      </c>
      <c r="H21" s="177">
        <v>0</v>
      </c>
      <c r="I21" s="178">
        <v>0</v>
      </c>
      <c r="J21" s="179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7">
        <v>0</v>
      </c>
      <c r="S21" s="178">
        <v>0</v>
      </c>
      <c r="T21" s="179">
        <v>0</v>
      </c>
      <c r="U21" s="179">
        <v>0</v>
      </c>
      <c r="V21" s="179">
        <v>0</v>
      </c>
      <c r="W21" s="179">
        <v>0</v>
      </c>
      <c r="X21" s="181">
        <v>0</v>
      </c>
      <c r="Y21" s="177">
        <v>0</v>
      </c>
      <c r="Z21" s="179">
        <f>GETPIVOTDATA("Salary Cost PY6",'PY6 Pivots'!$A$4,"Resource Name","Kelley","L3","1.4.2")</f>
        <v>1385.8848219600002</v>
      </c>
      <c r="AA21" s="179">
        <v>0</v>
      </c>
      <c r="AB21" s="179">
        <f>GETPIVOTDATA("Salary Cost PY6",'PY6 Pivots'!$A$4,"Resource Name","Kelley","L3","1.4.4")</f>
        <v>22174.157151360007</v>
      </c>
      <c r="AC21" s="179">
        <v>0</v>
      </c>
      <c r="AD21" s="179">
        <v>0</v>
      </c>
      <c r="AE21" s="179">
        <v>0</v>
      </c>
      <c r="AF21" s="179">
        <v>0</v>
      </c>
      <c r="AG21" s="179">
        <v>0</v>
      </c>
      <c r="AH21" s="181">
        <v>0</v>
      </c>
      <c r="AI21" s="179">
        <v>0</v>
      </c>
      <c r="AJ21" s="179">
        <v>0</v>
      </c>
      <c r="AK21" s="179">
        <v>0</v>
      </c>
      <c r="AL21" s="179">
        <v>0</v>
      </c>
      <c r="AM21" s="179">
        <v>0</v>
      </c>
      <c r="AN21" s="181">
        <v>0</v>
      </c>
    </row>
    <row r="22" spans="1:40" x14ac:dyDescent="0.25">
      <c r="A22" t="s">
        <v>1571</v>
      </c>
      <c r="B22" t="s">
        <v>1479</v>
      </c>
      <c r="C22" s="91">
        <f>GETPIVOTDATA("PY6 CMo",'PY6 Pivots'!$A$139,"Resource Name","Braun")</f>
        <v>0.64</v>
      </c>
      <c r="D22" s="115">
        <f t="shared" si="1"/>
        <v>5409.308304000001</v>
      </c>
      <c r="E22" s="175">
        <v>0</v>
      </c>
      <c r="F22" s="177">
        <v>0</v>
      </c>
      <c r="G22" s="177">
        <v>0</v>
      </c>
      <c r="H22" s="177">
        <v>0</v>
      </c>
      <c r="I22" s="178">
        <v>0</v>
      </c>
      <c r="J22" s="179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7">
        <v>0</v>
      </c>
      <c r="S22" s="178">
        <v>0</v>
      </c>
      <c r="T22" s="179">
        <v>0</v>
      </c>
      <c r="U22" s="179">
        <v>0</v>
      </c>
      <c r="V22" s="179">
        <v>0</v>
      </c>
      <c r="W22" s="179">
        <v>0</v>
      </c>
      <c r="X22" s="181">
        <v>0</v>
      </c>
      <c r="Y22" s="177">
        <v>0</v>
      </c>
      <c r="Z22" s="179">
        <v>0</v>
      </c>
      <c r="AA22" s="179">
        <v>0</v>
      </c>
      <c r="AB22" s="179">
        <v>0</v>
      </c>
      <c r="AC22" s="179">
        <v>0</v>
      </c>
      <c r="AD22" s="179">
        <v>0</v>
      </c>
      <c r="AE22" s="179">
        <v>0</v>
      </c>
      <c r="AF22" s="179">
        <v>0</v>
      </c>
      <c r="AG22" s="179">
        <v>0</v>
      </c>
      <c r="AH22" s="181">
        <v>0</v>
      </c>
      <c r="AI22" s="179">
        <v>0</v>
      </c>
      <c r="AJ22" s="179">
        <f>GETPIVOTDATA("Salary Cost PY6",'PY6 Pivots'!$A$4,"Resource Name","Braun","L3","1.6.1")</f>
        <v>5409.308304000001</v>
      </c>
      <c r="AK22" s="179">
        <v>0</v>
      </c>
      <c r="AL22" s="179">
        <v>0</v>
      </c>
      <c r="AM22" s="179">
        <v>0</v>
      </c>
      <c r="AN22" s="181">
        <v>0</v>
      </c>
    </row>
    <row r="23" spans="1:40" x14ac:dyDescent="0.25">
      <c r="A23" t="s">
        <v>1571</v>
      </c>
      <c r="B23" t="s">
        <v>1513</v>
      </c>
      <c r="C23" s="91">
        <f>GETPIVOTDATA("PY6 CMo",'PY6 Pivots'!$A$139,"Resource Name","Auer")</f>
        <v>0</v>
      </c>
      <c r="D23" s="115">
        <f t="shared" si="1"/>
        <v>0</v>
      </c>
      <c r="E23" s="175">
        <v>0</v>
      </c>
      <c r="F23" s="177">
        <v>0</v>
      </c>
      <c r="G23" s="177">
        <v>0</v>
      </c>
      <c r="H23" s="177">
        <v>0</v>
      </c>
      <c r="I23" s="178">
        <v>0</v>
      </c>
      <c r="J23" s="179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80">
        <v>0</v>
      </c>
      <c r="T23" s="179">
        <v>0</v>
      </c>
      <c r="U23" s="179">
        <v>0</v>
      </c>
      <c r="V23" s="179">
        <v>0</v>
      </c>
      <c r="W23" s="179">
        <v>0</v>
      </c>
      <c r="X23" s="181">
        <v>0</v>
      </c>
      <c r="Y23" s="177">
        <v>0</v>
      </c>
      <c r="Z23" s="179">
        <v>0</v>
      </c>
      <c r="AA23" s="179">
        <v>0</v>
      </c>
      <c r="AB23" s="179">
        <v>0</v>
      </c>
      <c r="AC23" s="179">
        <v>0</v>
      </c>
      <c r="AD23" s="179">
        <v>0</v>
      </c>
      <c r="AE23" s="179">
        <v>0</v>
      </c>
      <c r="AF23" s="179">
        <v>0</v>
      </c>
      <c r="AG23" s="179">
        <v>0</v>
      </c>
      <c r="AH23" s="181">
        <v>0</v>
      </c>
      <c r="AI23" s="179">
        <v>0</v>
      </c>
      <c r="AJ23" s="179">
        <v>0</v>
      </c>
      <c r="AK23" s="179">
        <v>0</v>
      </c>
      <c r="AL23" s="179">
        <v>0</v>
      </c>
      <c r="AM23" s="179">
        <v>0</v>
      </c>
      <c r="AN23" s="181">
        <v>0</v>
      </c>
    </row>
    <row r="24" spans="1:40" x14ac:dyDescent="0.25">
      <c r="A24" t="s">
        <v>1454</v>
      </c>
      <c r="B24" t="s">
        <v>1454</v>
      </c>
      <c r="C24" s="91">
        <f>GETPIVOTDATA("PY6 CMo",'PY6 Pivots'!$A$139,"Resource Name","Senior Scientist")</f>
        <v>1.0666666666666667</v>
      </c>
      <c r="D24" s="115">
        <f t="shared" si="1"/>
        <v>11018.961360000001</v>
      </c>
      <c r="E24" s="175">
        <v>0</v>
      </c>
      <c r="F24" s="177">
        <v>0</v>
      </c>
      <c r="G24" s="177">
        <v>0</v>
      </c>
      <c r="H24" s="177">
        <v>0</v>
      </c>
      <c r="I24" s="178">
        <v>0</v>
      </c>
      <c r="J24" s="179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80">
        <v>0</v>
      </c>
      <c r="T24" s="179">
        <v>0</v>
      </c>
      <c r="U24" s="179">
        <v>0</v>
      </c>
      <c r="V24" s="179">
        <v>0</v>
      </c>
      <c r="W24" s="179">
        <v>0</v>
      </c>
      <c r="X24" s="181">
        <v>0</v>
      </c>
      <c r="Y24" s="177">
        <v>0</v>
      </c>
      <c r="Z24" s="179">
        <v>0</v>
      </c>
      <c r="AA24" s="179">
        <v>0</v>
      </c>
      <c r="AB24" s="179">
        <v>0</v>
      </c>
      <c r="AC24" s="179">
        <v>0</v>
      </c>
      <c r="AD24" s="179">
        <v>0</v>
      </c>
      <c r="AE24" s="179">
        <v>0</v>
      </c>
      <c r="AF24" s="179">
        <v>0</v>
      </c>
      <c r="AG24" s="179">
        <f>GETPIVOTDATA("Salary Cost PY6",'PY6 Pivots'!$A$4,"Resource Name","Senior Scientist","L3","1.5.3")</f>
        <v>11018.961360000001</v>
      </c>
      <c r="AH24" s="181">
        <v>0</v>
      </c>
      <c r="AI24" s="179">
        <v>0</v>
      </c>
      <c r="AJ24" s="179">
        <v>0</v>
      </c>
      <c r="AK24" s="179">
        <v>0</v>
      </c>
      <c r="AL24" s="179">
        <v>0</v>
      </c>
      <c r="AM24" s="179">
        <v>0</v>
      </c>
      <c r="AN24" s="181">
        <v>0</v>
      </c>
    </row>
    <row r="25" spans="1:40" x14ac:dyDescent="0.25">
      <c r="A25" t="s">
        <v>1192</v>
      </c>
      <c r="B25" t="s">
        <v>1192</v>
      </c>
      <c r="C25" s="91">
        <f>GETPIVOTDATA("PY6 CMo",'PY6 Pivots'!$A$139,"Resource Name","Scientist")</f>
        <v>0</v>
      </c>
      <c r="D25" s="115">
        <f t="shared" si="1"/>
        <v>0</v>
      </c>
      <c r="E25" s="175">
        <v>0</v>
      </c>
      <c r="F25" s="177">
        <v>0</v>
      </c>
      <c r="G25" s="177">
        <v>0</v>
      </c>
      <c r="H25" s="177">
        <v>0</v>
      </c>
      <c r="I25" s="178">
        <v>0</v>
      </c>
      <c r="J25" s="179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80">
        <v>0</v>
      </c>
      <c r="T25" s="179">
        <v>0</v>
      </c>
      <c r="U25" s="179">
        <v>0</v>
      </c>
      <c r="V25" s="179">
        <f>GETPIVOTDATA("Salary Cost PY6",'PY6 Pivots'!$A$4,"Resource Name","Scientist","L3","1.3.3")</f>
        <v>0</v>
      </c>
      <c r="W25" s="179">
        <v>0</v>
      </c>
      <c r="X25" s="181">
        <v>0</v>
      </c>
      <c r="Y25" s="177">
        <v>0</v>
      </c>
      <c r="Z25" s="179">
        <v>0</v>
      </c>
      <c r="AA25" s="179">
        <v>0</v>
      </c>
      <c r="AB25" s="179">
        <v>0</v>
      </c>
      <c r="AC25" s="179">
        <v>0</v>
      </c>
      <c r="AD25" s="179">
        <v>0</v>
      </c>
      <c r="AE25" s="179">
        <v>0</v>
      </c>
      <c r="AF25" s="179">
        <v>0</v>
      </c>
      <c r="AG25" s="179">
        <v>0</v>
      </c>
      <c r="AH25" s="181">
        <v>0</v>
      </c>
      <c r="AI25" s="179">
        <v>0</v>
      </c>
      <c r="AJ25" s="179">
        <v>0</v>
      </c>
      <c r="AK25" s="179">
        <v>0</v>
      </c>
      <c r="AL25" s="179">
        <v>0</v>
      </c>
      <c r="AM25" s="179">
        <v>0</v>
      </c>
      <c r="AN25" s="181">
        <v>0</v>
      </c>
    </row>
    <row r="26" spans="1:40" x14ac:dyDescent="0.25">
      <c r="A26" s="94" t="s">
        <v>1571</v>
      </c>
      <c r="B26" s="94" t="s">
        <v>1202</v>
      </c>
      <c r="C26" s="91">
        <f>GETPIVOTDATA("PY6 CMo",'PY6 Pivots'!$A$139,"Resource Name","S. Griffin")</f>
        <v>0.56000000000000005</v>
      </c>
      <c r="D26" s="115">
        <f t="shared" si="1"/>
        <v>4119.5889630000001</v>
      </c>
      <c r="E26" s="175">
        <v>0</v>
      </c>
      <c r="F26" s="177">
        <v>0</v>
      </c>
      <c r="G26" s="177">
        <v>0</v>
      </c>
      <c r="H26" s="177">
        <v>0</v>
      </c>
      <c r="I26" s="178">
        <v>0</v>
      </c>
      <c r="J26" s="179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80">
        <v>0</v>
      </c>
      <c r="T26" s="179">
        <v>0</v>
      </c>
      <c r="U26" s="179">
        <v>0</v>
      </c>
      <c r="V26" s="179">
        <v>0</v>
      </c>
      <c r="W26" s="179">
        <f>GETPIVOTDATA("Salary Cost PY6",'PY6 Pivots'!$A$4,"Resource Name","S. Griffin","L3","1.3.4")</f>
        <v>4119.5889630000001</v>
      </c>
      <c r="X26" s="181">
        <v>0</v>
      </c>
      <c r="Y26" s="177">
        <v>0</v>
      </c>
      <c r="Z26" s="179">
        <v>0</v>
      </c>
      <c r="AA26" s="179">
        <v>0</v>
      </c>
      <c r="AB26" s="179">
        <v>0</v>
      </c>
      <c r="AC26" s="179">
        <v>0</v>
      </c>
      <c r="AD26" s="179">
        <v>0</v>
      </c>
      <c r="AE26" s="179">
        <v>0</v>
      </c>
      <c r="AF26" s="179">
        <v>0</v>
      </c>
      <c r="AG26" s="179">
        <v>0</v>
      </c>
      <c r="AH26" s="181">
        <v>0</v>
      </c>
      <c r="AI26" s="179">
        <v>0</v>
      </c>
      <c r="AJ26" s="179">
        <v>0</v>
      </c>
      <c r="AK26" s="179">
        <v>0</v>
      </c>
      <c r="AL26" s="179">
        <v>0</v>
      </c>
      <c r="AM26" s="179">
        <v>0</v>
      </c>
      <c r="AN26" s="181">
        <v>0</v>
      </c>
    </row>
    <row r="27" spans="1:40" x14ac:dyDescent="0.25">
      <c r="A27" s="109" t="s">
        <v>1619</v>
      </c>
      <c r="B27" s="127"/>
      <c r="C27" s="127"/>
      <c r="D27" s="128"/>
      <c r="E27" s="175"/>
      <c r="F27" s="176"/>
      <c r="G27" s="176"/>
      <c r="H27" s="176"/>
      <c r="I27" s="180"/>
      <c r="J27" s="175"/>
      <c r="K27" s="176"/>
      <c r="L27" s="176"/>
      <c r="M27" s="176"/>
      <c r="N27" s="176"/>
      <c r="O27" s="176"/>
      <c r="P27" s="176"/>
      <c r="Q27" s="176"/>
      <c r="R27" s="176"/>
      <c r="S27" s="180"/>
      <c r="T27" s="175"/>
      <c r="U27" s="176"/>
      <c r="V27" s="176"/>
      <c r="W27" s="176"/>
      <c r="X27" s="180"/>
      <c r="Y27" s="176"/>
      <c r="Z27" s="176"/>
      <c r="AA27" s="176"/>
      <c r="AB27" s="176"/>
      <c r="AC27" s="180"/>
      <c r="AD27" s="175"/>
      <c r="AE27" s="175"/>
      <c r="AF27" s="175"/>
      <c r="AG27" s="175"/>
      <c r="AH27" s="183"/>
      <c r="AI27" s="175"/>
      <c r="AJ27" s="175"/>
      <c r="AK27" s="175"/>
      <c r="AL27" s="175"/>
      <c r="AM27" s="175"/>
      <c r="AN27" s="183"/>
    </row>
    <row r="28" spans="1:40" x14ac:dyDescent="0.25">
      <c r="D28" s="115">
        <f>SUM(E28:AN28)</f>
        <v>824357.31976894499</v>
      </c>
      <c r="E28" s="183">
        <f t="shared" ref="E28:AN28" si="2">SUM(E7:E26)</f>
        <v>186324.79320900002</v>
      </c>
      <c r="F28" s="181">
        <f t="shared" si="2"/>
        <v>77007.514050000013</v>
      </c>
      <c r="G28" s="181">
        <f t="shared" si="2"/>
        <v>67915.827465750015</v>
      </c>
      <c r="H28" s="181">
        <f t="shared" si="2"/>
        <v>8827.6906350000008</v>
      </c>
      <c r="I28" s="181">
        <f t="shared" si="2"/>
        <v>129598.01145000002</v>
      </c>
      <c r="J28" s="183">
        <f t="shared" si="2"/>
        <v>153639.38169000001</v>
      </c>
      <c r="K28" s="183">
        <f t="shared" si="2"/>
        <v>0</v>
      </c>
      <c r="L28" s="183">
        <f t="shared" si="2"/>
        <v>0</v>
      </c>
      <c r="M28" s="183">
        <f t="shared" si="2"/>
        <v>0</v>
      </c>
      <c r="N28" s="183">
        <f t="shared" si="2"/>
        <v>0</v>
      </c>
      <c r="O28" s="183">
        <f t="shared" si="2"/>
        <v>0</v>
      </c>
      <c r="P28" s="183">
        <f t="shared" si="2"/>
        <v>0</v>
      </c>
      <c r="Q28" s="183">
        <f t="shared" si="2"/>
        <v>14099.261922000011</v>
      </c>
      <c r="R28" s="183">
        <f t="shared" si="2"/>
        <v>0</v>
      </c>
      <c r="S28" s="183">
        <f t="shared" si="2"/>
        <v>0</v>
      </c>
      <c r="T28" s="183">
        <f t="shared" si="2"/>
        <v>0</v>
      </c>
      <c r="U28" s="183">
        <f t="shared" si="2"/>
        <v>0</v>
      </c>
      <c r="V28" s="183">
        <f t="shared" si="2"/>
        <v>0</v>
      </c>
      <c r="W28" s="183">
        <f t="shared" si="2"/>
        <v>4119.5889630000001</v>
      </c>
      <c r="X28" s="183">
        <f t="shared" si="2"/>
        <v>0</v>
      </c>
      <c r="Y28" s="180">
        <f t="shared" si="2"/>
        <v>0</v>
      </c>
      <c r="Z28" s="183">
        <f t="shared" si="2"/>
        <v>1385.8848219600002</v>
      </c>
      <c r="AA28" s="183">
        <f t="shared" si="2"/>
        <v>0</v>
      </c>
      <c r="AB28" s="183">
        <f t="shared" si="2"/>
        <v>22174.157151360007</v>
      </c>
      <c r="AC28" s="183">
        <f t="shared" si="2"/>
        <v>0</v>
      </c>
      <c r="AD28" s="183">
        <f t="shared" si="2"/>
        <v>0</v>
      </c>
      <c r="AE28" s="183">
        <f t="shared" si="2"/>
        <v>0</v>
      </c>
      <c r="AF28" s="183">
        <f t="shared" si="2"/>
        <v>27977.831578125002</v>
      </c>
      <c r="AG28" s="183">
        <f t="shared" si="2"/>
        <v>11018.961360000001</v>
      </c>
      <c r="AH28" s="183">
        <f t="shared" si="2"/>
        <v>0</v>
      </c>
      <c r="AI28" s="183">
        <f t="shared" si="2"/>
        <v>0</v>
      </c>
      <c r="AJ28" s="183">
        <f t="shared" si="2"/>
        <v>120268.41547275003</v>
      </c>
      <c r="AK28" s="183">
        <f t="shared" si="2"/>
        <v>0</v>
      </c>
      <c r="AL28" s="183">
        <f t="shared" si="2"/>
        <v>0</v>
      </c>
      <c r="AM28" s="183">
        <f t="shared" si="2"/>
        <v>0</v>
      </c>
      <c r="AN28" s="183">
        <f t="shared" si="2"/>
        <v>0</v>
      </c>
    </row>
    <row r="29" spans="1:40" x14ac:dyDescent="0.25">
      <c r="A29" s="109" t="s">
        <v>1620</v>
      </c>
      <c r="B29" s="109"/>
      <c r="C29" s="109"/>
      <c r="D29" s="112"/>
      <c r="E29" s="186"/>
      <c r="F29" s="187"/>
      <c r="G29" s="187"/>
      <c r="H29" s="187"/>
      <c r="I29" s="188"/>
      <c r="J29" s="186"/>
      <c r="K29" s="187"/>
      <c r="L29" s="187"/>
      <c r="M29" s="187"/>
      <c r="N29" s="187"/>
      <c r="O29" s="187"/>
      <c r="P29" s="187"/>
      <c r="Q29" s="187"/>
      <c r="R29" s="187"/>
      <c r="S29" s="188"/>
      <c r="T29" s="186"/>
      <c r="U29" s="187"/>
      <c r="V29" s="187"/>
      <c r="W29" s="187"/>
      <c r="X29" s="188"/>
      <c r="Y29" s="187"/>
      <c r="Z29" s="187"/>
      <c r="AA29" s="187"/>
      <c r="AB29" s="187"/>
      <c r="AC29" s="188"/>
      <c r="AD29" s="186"/>
      <c r="AE29" s="186"/>
      <c r="AF29" s="186"/>
      <c r="AG29" s="186"/>
      <c r="AH29" s="189"/>
      <c r="AI29" s="186"/>
      <c r="AJ29" s="186"/>
      <c r="AK29" s="186"/>
      <c r="AL29" s="186"/>
      <c r="AM29" s="186"/>
      <c r="AN29" s="189"/>
    </row>
    <row r="30" spans="1:40" x14ac:dyDescent="0.25">
      <c r="D30" s="115">
        <f>SUM(E30:AN30)</f>
        <v>288525.06191913079</v>
      </c>
      <c r="E30" s="180">
        <f>GETPIVOTDATA("Fringe Cost PY6",'PY6 Pivots'!$A$30,"L3","1.1.1")</f>
        <v>65213.677623149997</v>
      </c>
      <c r="F30" s="183">
        <f>GETPIVOTDATA("Fringe Cost PY6",'PY6 Pivots'!$A$30,"L3","1.1.2")</f>
        <v>26952.629917500002</v>
      </c>
      <c r="G30" s="181">
        <f>GETPIVOTDATA("Fringe Cost PY6",'PY6 Pivots'!$A$30,"L3","1.1.3")</f>
        <v>23770.539613012505</v>
      </c>
      <c r="H30" s="181">
        <f>GETPIVOTDATA("Fringe Cost PY6",'PY6 Pivots'!$A$30,"L3","1.1.4")</f>
        <v>3089.6917222500001</v>
      </c>
      <c r="I30" s="181">
        <f>GETPIVOTDATA("Fringe Cost PY6",'PY6 Pivots'!$A$30,"L3","1.1.5")</f>
        <v>45359.304007500003</v>
      </c>
      <c r="J30" s="181">
        <f>GETPIVOTDATA("Fringe Cost PY6",'PY6 Pivots'!$A$30,"L3","1.2.1")</f>
        <v>53773.783591500003</v>
      </c>
      <c r="K30" s="175">
        <v>0</v>
      </c>
      <c r="L30" s="175">
        <v>0</v>
      </c>
      <c r="M30" s="175">
        <v>0</v>
      </c>
      <c r="N30" s="175">
        <v>0</v>
      </c>
      <c r="O30" s="175">
        <v>0</v>
      </c>
      <c r="P30" s="175">
        <v>0</v>
      </c>
      <c r="Q30" s="181">
        <f>GETPIVOTDATA("Fringe Cost PY6",'PY6 Pivots'!$A$30,"L3","1.2.8")</f>
        <v>4934.7416727000036</v>
      </c>
      <c r="R30" s="175">
        <v>0</v>
      </c>
      <c r="S30" s="175">
        <v>0</v>
      </c>
      <c r="T30" s="175">
        <v>0</v>
      </c>
      <c r="U30" s="175">
        <v>0</v>
      </c>
      <c r="V30" s="181">
        <f>GETPIVOTDATA("Fringe Cost PY6",'PY6 Pivots'!$A$30,"L3","1.3.3")</f>
        <v>0</v>
      </c>
      <c r="W30" s="181">
        <f>GETPIVOTDATA("Fringe Cost PY6",'PY6 Pivots'!$A$30,"L3","1.3.4")</f>
        <v>1441.8561370499999</v>
      </c>
      <c r="X30" s="175">
        <v>0</v>
      </c>
      <c r="Y30" s="175">
        <v>0</v>
      </c>
      <c r="Z30" s="181">
        <f>GETPIVOTDATA("Fringe Cost PY6",'PY6 Pivots'!$A$30,"L3","1.4.2")</f>
        <v>485.05968768600002</v>
      </c>
      <c r="AA30" s="175">
        <v>0</v>
      </c>
      <c r="AB30" s="181">
        <f>GETPIVOTDATA("Fringe Cost PY6",'PY6 Pivots'!$A$30,"L3","1.4.4")</f>
        <v>7760.9550029760012</v>
      </c>
      <c r="AC30" s="175">
        <v>0</v>
      </c>
      <c r="AD30" s="175">
        <v>0</v>
      </c>
      <c r="AE30" s="175">
        <v>0</v>
      </c>
      <c r="AF30" s="181">
        <f>GETPIVOTDATA("Fringe Cost PY6",'PY6 Pivots'!$A$30,"L3","1.5.2")</f>
        <v>9792.2410523437502</v>
      </c>
      <c r="AG30" s="181">
        <f>GETPIVOTDATA("Fringe Cost PY6",'PY6 Pivots'!$A$30,"L3","1.5.3")</f>
        <v>3856.6364760000001</v>
      </c>
      <c r="AH30" s="175">
        <v>0</v>
      </c>
      <c r="AI30" s="175">
        <v>0</v>
      </c>
      <c r="AJ30" s="181">
        <f>GETPIVOTDATA("Fringe Cost PY6",'PY6 Pivots'!$A$30,"L3","1.6.1")</f>
        <v>42093.945415462498</v>
      </c>
      <c r="AK30" s="175">
        <v>0</v>
      </c>
      <c r="AL30" s="175">
        <v>0</v>
      </c>
      <c r="AM30" s="175">
        <v>0</v>
      </c>
      <c r="AN30" s="175">
        <v>0</v>
      </c>
    </row>
    <row r="31" spans="1:40" x14ac:dyDescent="0.25">
      <c r="A31" s="109" t="s">
        <v>1621</v>
      </c>
      <c r="B31" s="109"/>
      <c r="C31" s="109"/>
      <c r="D31" s="112"/>
      <c r="E31" s="112"/>
      <c r="F31" s="113"/>
      <c r="G31" s="113"/>
      <c r="H31" s="113"/>
      <c r="I31" s="114"/>
      <c r="J31" s="112"/>
      <c r="K31" s="113"/>
      <c r="L31" s="113"/>
      <c r="M31" s="113"/>
      <c r="N31" s="113"/>
      <c r="O31" s="113"/>
      <c r="P31" s="113"/>
      <c r="Q31" s="113"/>
      <c r="R31" s="113"/>
      <c r="S31" s="114"/>
      <c r="T31" s="112"/>
      <c r="U31" s="113"/>
      <c r="V31" s="113"/>
      <c r="W31" s="113"/>
      <c r="X31" s="114"/>
      <c r="Y31" s="113"/>
      <c r="Z31" s="113"/>
      <c r="AA31" s="113"/>
      <c r="AB31" s="113"/>
      <c r="AC31" s="114"/>
      <c r="AD31" s="112"/>
      <c r="AE31" s="112"/>
      <c r="AF31" s="112"/>
      <c r="AG31" s="112"/>
      <c r="AH31" s="133"/>
      <c r="AI31" s="112"/>
      <c r="AJ31" s="112"/>
      <c r="AK31" s="112"/>
      <c r="AL31" s="112"/>
      <c r="AM31" s="112"/>
      <c r="AN31" s="133"/>
    </row>
    <row r="32" spans="1:40" x14ac:dyDescent="0.25">
      <c r="A32" s="134" t="s">
        <v>1622</v>
      </c>
      <c r="B32" s="134" t="s">
        <v>1623</v>
      </c>
      <c r="C32" s="134" t="s">
        <v>1624</v>
      </c>
      <c r="D32" s="135"/>
      <c r="E32" s="121"/>
      <c r="F32" s="125"/>
      <c r="G32" s="125"/>
      <c r="H32" s="125"/>
      <c r="I32" s="126"/>
      <c r="J32" s="175"/>
      <c r="K32" s="176"/>
      <c r="L32" s="176"/>
      <c r="M32" s="176"/>
      <c r="N32" s="176"/>
      <c r="O32" s="176"/>
      <c r="P32" s="176"/>
      <c r="Q32" s="176"/>
      <c r="R32" s="176"/>
      <c r="S32" s="180"/>
      <c r="T32" s="175"/>
      <c r="U32" s="176"/>
      <c r="V32" s="176"/>
      <c r="W32" s="176"/>
      <c r="X32" s="180"/>
      <c r="Y32" s="176"/>
      <c r="Z32" s="176"/>
      <c r="AA32" s="176"/>
      <c r="AB32" s="176"/>
      <c r="AC32" s="180"/>
      <c r="AD32" s="175"/>
      <c r="AE32" s="175"/>
      <c r="AF32" s="175"/>
      <c r="AG32" s="175"/>
      <c r="AH32" s="183"/>
      <c r="AI32" s="175"/>
      <c r="AJ32" s="175"/>
      <c r="AK32" s="175"/>
      <c r="AL32" s="175"/>
      <c r="AM32" s="175"/>
      <c r="AN32" s="183"/>
    </row>
    <row r="33" spans="1:40" x14ac:dyDescent="0.25">
      <c r="A33" s="94" t="s">
        <v>1625</v>
      </c>
      <c r="B33" s="94">
        <v>1</v>
      </c>
      <c r="C33" s="94">
        <v>1</v>
      </c>
      <c r="D33" s="136">
        <f>SUM(E33:AN33)</f>
        <v>255869</v>
      </c>
      <c r="E33" s="124">
        <v>0</v>
      </c>
      <c r="F33" s="122">
        <v>0</v>
      </c>
      <c r="G33" s="122">
        <v>0</v>
      </c>
      <c r="H33" s="122">
        <v>0</v>
      </c>
      <c r="I33" s="123">
        <v>0</v>
      </c>
      <c r="J33" s="175">
        <v>0</v>
      </c>
      <c r="K33" s="176">
        <f>GETPIVOTDATA("12mo Subtotal PY6",'PY6 Pivots'!$A$55,"L3","1.2.2")</f>
        <v>36683</v>
      </c>
      <c r="L33" s="176">
        <f>GETPIVOTDATA("12mo Subtotal PY6",'PY6 Pivots'!$A$55,"L3","1.2.3")</f>
        <v>20502</v>
      </c>
      <c r="M33" s="176">
        <f>GETPIVOTDATA("12mo Subtotal PY6",'PY6 Pivots'!$A$55,"L3","1.2.4")</f>
        <v>17850</v>
      </c>
      <c r="N33" s="176">
        <f>GETPIVOTDATA("12mo Subtotal PY6",'PY6 Pivots'!$A$55,"L3","1.2.5")</f>
        <v>5000</v>
      </c>
      <c r="O33" s="176">
        <f>GETPIVOTDATA("12mo Subtotal PY6",'PY6 Pivots'!$A$55,"L3","1.2.6")</f>
        <v>31916</v>
      </c>
      <c r="P33" s="176">
        <f>GETPIVOTDATA("12mo Subtotal PY6",'PY6 Pivots'!$A$55,"L3","1.2.7")</f>
        <v>14000</v>
      </c>
      <c r="Q33" s="176">
        <f>GETPIVOTDATA("12mo Subtotal PY6",'PY6 Pivots'!$A$55,"L3","1.2.8")</f>
        <v>0</v>
      </c>
      <c r="R33" s="176">
        <f>GETPIVOTDATA("12mo Subtotal PY6",'PY6 Pivots'!$A$55,"L3","1.2.9")</f>
        <v>120918</v>
      </c>
      <c r="S33" s="180">
        <v>0</v>
      </c>
      <c r="T33" s="175">
        <v>0</v>
      </c>
      <c r="U33" s="176">
        <v>0</v>
      </c>
      <c r="V33" s="176">
        <f>GETPIVOTDATA("12mo Subtotal PY6",'PY6 Pivots'!$A$55,"L3","1.3.3")</f>
        <v>0</v>
      </c>
      <c r="W33" s="176">
        <v>0</v>
      </c>
      <c r="X33" s="180">
        <v>0</v>
      </c>
      <c r="Y33" s="176">
        <v>0</v>
      </c>
      <c r="Z33" s="190">
        <v>0</v>
      </c>
      <c r="AA33" s="176">
        <v>0</v>
      </c>
      <c r="AB33" s="176">
        <f>GETPIVOTDATA("12mo Subtotal PY6",'PY6 Pivots'!$A$55,"L3","1.4.4")</f>
        <v>9000</v>
      </c>
      <c r="AC33" s="176">
        <v>0</v>
      </c>
      <c r="AD33" s="190">
        <v>0</v>
      </c>
      <c r="AE33" s="175">
        <v>0</v>
      </c>
      <c r="AF33" s="190">
        <v>0</v>
      </c>
      <c r="AG33" s="176">
        <v>0</v>
      </c>
      <c r="AH33" s="191">
        <v>0</v>
      </c>
      <c r="AI33" s="175">
        <v>0</v>
      </c>
      <c r="AJ33" s="190">
        <v>0</v>
      </c>
      <c r="AK33" s="190">
        <v>0</v>
      </c>
      <c r="AL33" s="190">
        <v>0</v>
      </c>
      <c r="AM33" s="190">
        <v>0</v>
      </c>
      <c r="AN33" s="191">
        <v>0</v>
      </c>
    </row>
    <row r="34" spans="1:40" x14ac:dyDescent="0.25">
      <c r="A34" s="94" t="s">
        <v>1626</v>
      </c>
      <c r="B34" s="94">
        <v>1</v>
      </c>
      <c r="C34" s="94">
        <v>1</v>
      </c>
      <c r="D34" s="136">
        <f>SUM(E34:AN34)</f>
        <v>1224134.2603800003</v>
      </c>
      <c r="E34" s="124">
        <v>0</v>
      </c>
      <c r="F34" s="137">
        <v>0</v>
      </c>
      <c r="G34" s="137">
        <v>0</v>
      </c>
      <c r="H34" s="137">
        <v>0</v>
      </c>
      <c r="I34" s="138">
        <v>0</v>
      </c>
      <c r="J34" s="192">
        <f>GETPIVOTDATA("12mo Subtotal PY6",'PY6 Pivots'!$A$64,"L3","1.2.1")</f>
        <v>308987.95454549999</v>
      </c>
      <c r="K34" s="192">
        <f>GETPIVOTDATA("12mo Subtotal PY6",'PY6 Pivots'!$A$64,"L3","1.2.2")</f>
        <v>40601.116147500004</v>
      </c>
      <c r="L34" s="192">
        <f>GETPIVOTDATA("12mo Subtotal PY6",'PY6 Pivots'!$A$64,"L3","1.2.3")</f>
        <v>21453.583860000002</v>
      </c>
      <c r="M34" s="192">
        <f>GETPIVOTDATA("12mo Subtotal PY6",'PY6 Pivots'!$A$64,"L3","1.2.4")</f>
        <v>134260.20078300001</v>
      </c>
      <c r="N34" s="192">
        <f>GETPIVOTDATA("12mo Subtotal PY6",'PY6 Pivots'!$A$64,"L3","1.2.5")</f>
        <v>14408.126748000002</v>
      </c>
      <c r="O34" s="192">
        <f>GETPIVOTDATA("12mo Subtotal PY6",'PY6 Pivots'!$A$64,"L3","1.2.6")</f>
        <v>14399.779050000001</v>
      </c>
      <c r="P34" s="192">
        <f>GETPIVOTDATA("12mo Subtotal PY6",'PY6 Pivots'!$A$64,"L3","1.2.7")</f>
        <v>21307.499145000005</v>
      </c>
      <c r="Q34" s="192">
        <f>GETPIVOTDATA("12mo Subtotal PY6",'PY6 Pivots'!$A$64,"L3","1.2.8")</f>
        <v>660059.43727500027</v>
      </c>
      <c r="R34" s="192">
        <f>GETPIVOTDATA("12mo Subtotal PY6",'PY6 Pivots'!$A$64,"L3","1.2.9")</f>
        <v>4799.9263500000006</v>
      </c>
      <c r="S34" s="192">
        <f>GETPIVOTDATA("12mo Subtotal PY6",'PY6 Pivots'!$A$64,"L3","1.2.10")</f>
        <v>0</v>
      </c>
      <c r="T34" s="179">
        <v>0</v>
      </c>
      <c r="U34" s="179">
        <v>0</v>
      </c>
      <c r="V34" s="192">
        <f>GETPIVOTDATA("12mo Subtotal PY6",'PY6 Pivots'!$A$64,"L3","1.3.3")</f>
        <v>0</v>
      </c>
      <c r="W34" s="179">
        <v>0</v>
      </c>
      <c r="X34" s="181">
        <v>0</v>
      </c>
      <c r="Y34" s="177">
        <v>0</v>
      </c>
      <c r="Z34" s="179">
        <v>0</v>
      </c>
      <c r="AA34" s="179">
        <v>0</v>
      </c>
      <c r="AB34" s="179">
        <v>0</v>
      </c>
      <c r="AC34" s="176">
        <v>0</v>
      </c>
      <c r="AD34" s="179">
        <v>0</v>
      </c>
      <c r="AE34" s="179">
        <v>0</v>
      </c>
      <c r="AF34" s="179">
        <v>0</v>
      </c>
      <c r="AG34" s="192">
        <f>GETPIVOTDATA("12mo Subtotal PY6",'PY6 Pivots'!$A$64,"L3","1.5.3")</f>
        <v>3856.6364760000006</v>
      </c>
      <c r="AH34" s="181">
        <v>0</v>
      </c>
      <c r="AI34" s="179">
        <v>0</v>
      </c>
      <c r="AJ34" s="179">
        <v>0</v>
      </c>
      <c r="AK34" s="179">
        <v>0</v>
      </c>
      <c r="AL34" s="179">
        <v>0</v>
      </c>
      <c r="AM34" s="179">
        <v>0</v>
      </c>
      <c r="AN34" s="181">
        <v>0</v>
      </c>
    </row>
    <row r="35" spans="1:40" x14ac:dyDescent="0.25">
      <c r="D35" s="139"/>
      <c r="E35" s="207"/>
      <c r="F35" s="208"/>
      <c r="G35" s="208"/>
      <c r="H35" s="208"/>
      <c r="I35" s="208"/>
      <c r="J35" s="209"/>
      <c r="K35" s="210"/>
      <c r="L35" s="210"/>
      <c r="M35" s="210"/>
      <c r="N35" s="210"/>
      <c r="O35" s="210"/>
      <c r="P35" s="210"/>
      <c r="Q35" s="210"/>
      <c r="R35" s="210"/>
      <c r="S35" s="210"/>
      <c r="T35" s="211"/>
      <c r="U35" s="212"/>
      <c r="V35" s="212"/>
      <c r="W35" s="212"/>
      <c r="X35" s="209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</row>
    <row r="36" spans="1:40" x14ac:dyDescent="0.25">
      <c r="A36" s="109" t="s">
        <v>1627</v>
      </c>
      <c r="B36" s="109"/>
      <c r="C36" s="109"/>
      <c r="D36" s="112"/>
      <c r="E36" s="112"/>
      <c r="F36" s="113"/>
      <c r="G36" s="113"/>
      <c r="H36" s="113"/>
      <c r="I36" s="140"/>
      <c r="J36" s="141"/>
      <c r="K36" s="113"/>
      <c r="L36" s="113"/>
      <c r="M36" s="113"/>
      <c r="N36" s="113"/>
      <c r="O36" s="113"/>
      <c r="P36" s="113"/>
      <c r="Q36" s="113"/>
      <c r="R36" s="113"/>
      <c r="S36" s="114"/>
      <c r="T36" s="112"/>
      <c r="U36" s="113"/>
      <c r="V36" s="113"/>
      <c r="W36" s="113"/>
      <c r="X36" s="114"/>
      <c r="Y36" s="113"/>
      <c r="Z36" s="113"/>
      <c r="AA36" s="113"/>
      <c r="AB36" s="113"/>
      <c r="AC36" s="114"/>
      <c r="AD36" s="112"/>
      <c r="AE36" s="112"/>
      <c r="AF36" s="112"/>
      <c r="AG36" s="112"/>
      <c r="AH36" s="133"/>
      <c r="AI36" s="112"/>
      <c r="AJ36" s="112"/>
      <c r="AK36" s="112"/>
      <c r="AL36" s="112"/>
      <c r="AM36" s="112"/>
      <c r="AN36" s="133"/>
    </row>
    <row r="37" spans="1:40" x14ac:dyDescent="0.25">
      <c r="D37" s="115">
        <f>SUM(E37:AN37)</f>
        <v>1480003.2603800003</v>
      </c>
      <c r="E37" s="142">
        <f>SUM(E33:E34)</f>
        <v>0</v>
      </c>
      <c r="F37" s="142">
        <f t="shared" ref="F37:AN37" si="3">SUM(F33:F34)</f>
        <v>0</v>
      </c>
      <c r="G37" s="142">
        <f t="shared" si="3"/>
        <v>0</v>
      </c>
      <c r="H37" s="142">
        <f t="shared" si="3"/>
        <v>0</v>
      </c>
      <c r="I37" s="142">
        <f t="shared" si="3"/>
        <v>0</v>
      </c>
      <c r="J37" s="142">
        <f t="shared" si="3"/>
        <v>308987.95454549999</v>
      </c>
      <c r="K37" s="142">
        <f t="shared" si="3"/>
        <v>77284.116147499997</v>
      </c>
      <c r="L37" s="142">
        <f t="shared" si="3"/>
        <v>41955.583859999999</v>
      </c>
      <c r="M37" s="142">
        <f t="shared" si="3"/>
        <v>152110.20078300001</v>
      </c>
      <c r="N37" s="142">
        <f t="shared" si="3"/>
        <v>19408.126748000002</v>
      </c>
      <c r="O37" s="142">
        <f t="shared" si="3"/>
        <v>46315.779049999997</v>
      </c>
      <c r="P37" s="142">
        <f t="shared" si="3"/>
        <v>35307.499145000009</v>
      </c>
      <c r="Q37" s="142">
        <f t="shared" si="3"/>
        <v>660059.43727500027</v>
      </c>
      <c r="R37" s="142">
        <f t="shared" si="3"/>
        <v>125717.92634999999</v>
      </c>
      <c r="S37" s="142">
        <f t="shared" si="3"/>
        <v>0</v>
      </c>
      <c r="T37" s="142">
        <f t="shared" si="3"/>
        <v>0</v>
      </c>
      <c r="U37" s="142">
        <f t="shared" si="3"/>
        <v>0</v>
      </c>
      <c r="V37" s="142">
        <f t="shared" si="3"/>
        <v>0</v>
      </c>
      <c r="W37" s="142">
        <f t="shared" si="3"/>
        <v>0</v>
      </c>
      <c r="X37" s="142">
        <f t="shared" si="3"/>
        <v>0</v>
      </c>
      <c r="Y37" s="142">
        <f t="shared" si="3"/>
        <v>0</v>
      </c>
      <c r="Z37" s="142">
        <f t="shared" si="3"/>
        <v>0</v>
      </c>
      <c r="AA37" s="142">
        <f t="shared" si="3"/>
        <v>0</v>
      </c>
      <c r="AB37" s="142">
        <f t="shared" si="3"/>
        <v>9000</v>
      </c>
      <c r="AC37" s="142">
        <f t="shared" si="3"/>
        <v>0</v>
      </c>
      <c r="AD37" s="142">
        <f t="shared" si="3"/>
        <v>0</v>
      </c>
      <c r="AE37" s="142">
        <f t="shared" si="3"/>
        <v>0</v>
      </c>
      <c r="AF37" s="142">
        <f t="shared" si="3"/>
        <v>0</v>
      </c>
      <c r="AG37" s="142">
        <f t="shared" si="3"/>
        <v>3856.6364760000006</v>
      </c>
      <c r="AH37" s="142">
        <f t="shared" si="3"/>
        <v>0</v>
      </c>
      <c r="AI37" s="142">
        <f t="shared" si="3"/>
        <v>0</v>
      </c>
      <c r="AJ37" s="142">
        <f t="shared" si="3"/>
        <v>0</v>
      </c>
      <c r="AK37" s="142">
        <f t="shared" si="3"/>
        <v>0</v>
      </c>
      <c r="AL37" s="142">
        <f t="shared" si="3"/>
        <v>0</v>
      </c>
      <c r="AM37" s="142">
        <f t="shared" si="3"/>
        <v>0</v>
      </c>
      <c r="AN37" s="142">
        <f t="shared" si="3"/>
        <v>0</v>
      </c>
    </row>
    <row r="38" spans="1:40" x14ac:dyDescent="0.25">
      <c r="A38" s="109" t="s">
        <v>257</v>
      </c>
      <c r="B38" s="109"/>
      <c r="C38" s="109"/>
      <c r="D38" s="112"/>
      <c r="E38" s="112"/>
      <c r="F38" s="113"/>
      <c r="G38" s="113"/>
      <c r="H38" s="113"/>
      <c r="I38" s="114"/>
      <c r="J38" s="112"/>
      <c r="K38" s="113"/>
      <c r="L38" s="113"/>
      <c r="M38" s="113"/>
      <c r="N38" s="113"/>
      <c r="O38" s="113"/>
      <c r="P38" s="113"/>
      <c r="Q38" s="113"/>
      <c r="R38" s="113"/>
      <c r="S38" s="114"/>
      <c r="T38" s="112"/>
      <c r="U38" s="113"/>
      <c r="V38" s="113"/>
      <c r="W38" s="113"/>
      <c r="X38" s="114"/>
      <c r="Y38" s="113"/>
      <c r="Z38" s="113"/>
      <c r="AA38" s="113"/>
      <c r="AB38" s="113"/>
      <c r="AC38" s="113"/>
      <c r="AD38" s="113"/>
      <c r="AE38" s="112"/>
      <c r="AF38" s="113"/>
      <c r="AG38" s="113"/>
      <c r="AH38" s="114"/>
      <c r="AI38" s="112"/>
      <c r="AJ38" s="113"/>
      <c r="AK38" s="113"/>
      <c r="AL38" s="113"/>
      <c r="AM38" s="113"/>
      <c r="AN38" s="114"/>
    </row>
    <row r="39" spans="1:40" s="193" customFormat="1" x14ac:dyDescent="0.25">
      <c r="A39" s="172" t="s">
        <v>260</v>
      </c>
      <c r="B39" s="172"/>
      <c r="C39" s="172"/>
      <c r="D39" s="115">
        <f>SUM(E39:AN39)</f>
        <v>57000</v>
      </c>
      <c r="E39" s="179">
        <f>GETPIVOTDATA("12mo Subtotal PY6",'PY6 Pivots'!$A$74,"Resource Name","Domestic","L3","1.1.1")</f>
        <v>28200</v>
      </c>
      <c r="F39" s="179">
        <v>0</v>
      </c>
      <c r="G39" s="179">
        <v>0</v>
      </c>
      <c r="H39" s="179">
        <v>0</v>
      </c>
      <c r="I39" s="179">
        <v>0</v>
      </c>
      <c r="J39" s="179">
        <f>GETPIVOTDATA("12mo Subtotal PY6",'PY6 Pivots'!$A$74,"Resource Name","Domestic","L3","1.2.1")</f>
        <v>12600</v>
      </c>
      <c r="K39" s="179">
        <v>0</v>
      </c>
      <c r="L39" s="179">
        <v>0</v>
      </c>
      <c r="M39" s="179">
        <v>0</v>
      </c>
      <c r="N39" s="179">
        <v>0</v>
      </c>
      <c r="O39" s="179">
        <v>0</v>
      </c>
      <c r="P39" s="179">
        <v>0</v>
      </c>
      <c r="Q39" s="179">
        <f>GETPIVOTDATA("12mo Subtotal PY6",'PY6 Pivots'!$A$74,"Resource Name","Domestic","L3","1.2.8")</f>
        <v>5400</v>
      </c>
      <c r="R39" s="179">
        <f>GETPIVOTDATA("12mo Subtotal PY6",'PY6 Pivots'!$A$74,"Resource Name","Domestic","L3","1.2.9")</f>
        <v>1800</v>
      </c>
      <c r="S39" s="179">
        <v>0</v>
      </c>
      <c r="T39" s="179">
        <v>0</v>
      </c>
      <c r="U39" s="179">
        <v>0</v>
      </c>
      <c r="V39" s="179">
        <f>GETPIVOTDATA("12mo Subtotal PY6",'PY6 Pivots'!$A$74,"Resource Name","Domestic","L3","1.3.3")</f>
        <v>0</v>
      </c>
      <c r="W39" s="179">
        <v>0</v>
      </c>
      <c r="X39" s="179">
        <v>0</v>
      </c>
      <c r="Y39" s="179">
        <v>0</v>
      </c>
      <c r="Z39" s="179">
        <v>0</v>
      </c>
      <c r="AA39" s="179">
        <v>0</v>
      </c>
      <c r="AB39" s="179">
        <f>GETPIVOTDATA("12mo Subtotal PY6",'PY6 Pivots'!$A$74,"Resource Name","Domestic","L3","1.4.4")</f>
        <v>1800</v>
      </c>
      <c r="AC39" s="179">
        <v>0</v>
      </c>
      <c r="AD39" s="179">
        <v>0</v>
      </c>
      <c r="AE39" s="179">
        <v>0</v>
      </c>
      <c r="AF39" s="179">
        <v>0</v>
      </c>
      <c r="AG39" s="179">
        <f>GETPIVOTDATA("12mo Subtotal PY6",'PY6 Pivots'!$A$74,"Resource Name","Domestic","L3","1.5.3")</f>
        <v>1800</v>
      </c>
      <c r="AH39" s="179">
        <v>0</v>
      </c>
      <c r="AI39" s="179">
        <f>GETPIVOTDATA("12mo Subtotal PY6",'PY6 Pivots'!$A$74,"Resource Name","Domestic","L3","1.6.0")</f>
        <v>0</v>
      </c>
      <c r="AJ39" s="179">
        <f>GETPIVOTDATA("12mo Subtotal PY6",'PY6 Pivots'!$A$74,"Resource Name","Domestic","L3","1.6.1")</f>
        <v>5400</v>
      </c>
      <c r="AK39" s="179">
        <v>0</v>
      </c>
      <c r="AL39" s="179">
        <v>0</v>
      </c>
      <c r="AM39" s="179">
        <v>0</v>
      </c>
      <c r="AN39" s="179">
        <v>0</v>
      </c>
    </row>
    <row r="40" spans="1:40" s="193" customFormat="1" x14ac:dyDescent="0.25">
      <c r="A40" s="172" t="s">
        <v>966</v>
      </c>
      <c r="B40" s="172"/>
      <c r="C40" s="172"/>
      <c r="D40" s="115">
        <f>SUM(E40:AN40)</f>
        <v>51600</v>
      </c>
      <c r="E40" s="179">
        <f>GETPIVOTDATA("12mo Subtotal PY6",'PY6 Pivots'!$A$74,"Resource Name","Foreign","L3","1.1.1")</f>
        <v>9600</v>
      </c>
      <c r="F40" s="179">
        <v>0</v>
      </c>
      <c r="G40" s="179">
        <v>0</v>
      </c>
      <c r="H40" s="179">
        <v>0</v>
      </c>
      <c r="I40" s="179">
        <v>0</v>
      </c>
      <c r="J40" s="179">
        <f>GETPIVOTDATA("12mo Subtotal PY6",'PY6 Pivots'!$A$74,"Resource Name","Foreign","L3","1.2.1")</f>
        <v>0</v>
      </c>
      <c r="K40" s="179">
        <v>0</v>
      </c>
      <c r="L40" s="179">
        <v>0</v>
      </c>
      <c r="M40" s="179">
        <v>0</v>
      </c>
      <c r="N40" s="179">
        <v>0</v>
      </c>
      <c r="O40" s="179">
        <v>0</v>
      </c>
      <c r="P40" s="179">
        <v>0</v>
      </c>
      <c r="Q40" s="179">
        <f>GETPIVOTDATA("12mo Subtotal PY6",'PY6 Pivots'!$A$74,"Resource Name","Foreign","L3","1.2.8")</f>
        <v>40200</v>
      </c>
      <c r="R40" s="179">
        <f>GETPIVOTDATA("12mo Subtotal PY6",'PY6 Pivots'!$A$74,"Resource Name","Foreign","L3","1.2.9")</f>
        <v>0</v>
      </c>
      <c r="S40" s="179">
        <v>0</v>
      </c>
      <c r="T40" s="179">
        <v>0</v>
      </c>
      <c r="U40" s="179">
        <v>0</v>
      </c>
      <c r="V40" s="179">
        <f>GETPIVOTDATA("12mo Subtotal PY6",'PY6 Pivots'!$A$74,"Resource Name","Foreign","L3","1.3.3")</f>
        <v>0</v>
      </c>
      <c r="W40" s="179">
        <v>0</v>
      </c>
      <c r="X40" s="179">
        <v>0</v>
      </c>
      <c r="Y40" s="179">
        <v>0</v>
      </c>
      <c r="Z40" s="179">
        <v>0</v>
      </c>
      <c r="AA40" s="179">
        <v>0</v>
      </c>
      <c r="AB40" s="179">
        <f>GETPIVOTDATA("12mo Subtotal PY6",'PY6 Pivots'!$A$74,"Resource Name","Foreign","L3","1.4.4")</f>
        <v>0</v>
      </c>
      <c r="AC40" s="179">
        <v>0</v>
      </c>
      <c r="AD40" s="179">
        <v>0</v>
      </c>
      <c r="AE40" s="179">
        <v>0</v>
      </c>
      <c r="AF40" s="179">
        <v>0</v>
      </c>
      <c r="AG40" s="179">
        <f>GETPIVOTDATA("12mo Subtotal PY6",'PY6 Pivots'!$A$74,"Resource Name","Foreign","L3","1.5.3")</f>
        <v>0</v>
      </c>
      <c r="AH40" s="179">
        <v>0</v>
      </c>
      <c r="AI40" s="179">
        <f>GETPIVOTDATA("12mo Subtotal PY6",'PY6 Pivots'!$A$74,"Resource Name","Foreign","L3","1.6.0")</f>
        <v>1800</v>
      </c>
      <c r="AJ40" s="179">
        <f>GETPIVOTDATA("12mo Subtotal PY6",'PY6 Pivots'!$A$74,"Resource Name","Foreign","L3","1.6.1")</f>
        <v>0</v>
      </c>
      <c r="AK40" s="179">
        <v>0</v>
      </c>
      <c r="AL40" s="179">
        <v>0</v>
      </c>
      <c r="AM40" s="179">
        <v>0</v>
      </c>
      <c r="AN40" s="179">
        <v>0</v>
      </c>
    </row>
    <row r="41" spans="1:40" x14ac:dyDescent="0.25">
      <c r="A41" s="109" t="s">
        <v>1628</v>
      </c>
      <c r="B41" s="109"/>
      <c r="C41" s="109"/>
      <c r="D41" s="112"/>
      <c r="E41" s="112"/>
      <c r="F41" s="113"/>
      <c r="G41" s="113"/>
      <c r="H41" s="113"/>
      <c r="I41" s="114"/>
      <c r="J41" s="112"/>
      <c r="K41" s="113"/>
      <c r="L41" s="113"/>
      <c r="M41" s="113"/>
      <c r="N41" s="113"/>
      <c r="O41" s="113"/>
      <c r="P41" s="113"/>
      <c r="Q41" s="113"/>
      <c r="R41" s="113"/>
      <c r="S41" s="114"/>
      <c r="T41" s="112"/>
      <c r="U41" s="113"/>
      <c r="V41" s="113"/>
      <c r="W41" s="113"/>
      <c r="X41" s="114"/>
      <c r="Y41" s="114"/>
      <c r="Z41" s="114"/>
      <c r="AA41" s="114"/>
      <c r="AB41" s="114"/>
      <c r="AC41" s="114"/>
      <c r="AD41" s="113"/>
      <c r="AE41" s="133"/>
      <c r="AF41" s="114"/>
      <c r="AG41" s="114"/>
      <c r="AH41" s="114"/>
      <c r="AI41" s="133"/>
      <c r="AJ41" s="114"/>
      <c r="AK41" s="114"/>
      <c r="AL41" s="114"/>
      <c r="AM41" s="114"/>
      <c r="AN41" s="114"/>
    </row>
    <row r="42" spans="1:40" x14ac:dyDescent="0.25">
      <c r="D42" s="136">
        <f>SUM(E42:AN42)</f>
        <v>108600</v>
      </c>
      <c r="E42" s="143">
        <f t="shared" ref="E42:AN42" si="4">SUM(E39:E40)</f>
        <v>37800</v>
      </c>
      <c r="F42" s="142">
        <f t="shared" si="4"/>
        <v>0</v>
      </c>
      <c r="G42" s="142">
        <f t="shared" si="4"/>
        <v>0</v>
      </c>
      <c r="H42" s="142">
        <f t="shared" si="4"/>
        <v>0</v>
      </c>
      <c r="I42" s="142">
        <f t="shared" si="4"/>
        <v>0</v>
      </c>
      <c r="J42" s="143">
        <f>SUM(J39:J40)</f>
        <v>12600</v>
      </c>
      <c r="K42" s="142">
        <f t="shared" si="4"/>
        <v>0</v>
      </c>
      <c r="L42" s="142">
        <f t="shared" si="4"/>
        <v>0</v>
      </c>
      <c r="M42" s="142">
        <f t="shared" si="4"/>
        <v>0</v>
      </c>
      <c r="N42" s="142">
        <f t="shared" si="4"/>
        <v>0</v>
      </c>
      <c r="O42" s="142">
        <f t="shared" si="4"/>
        <v>0</v>
      </c>
      <c r="P42" s="142">
        <f t="shared" si="4"/>
        <v>0</v>
      </c>
      <c r="Q42" s="143">
        <f t="shared" si="4"/>
        <v>45600</v>
      </c>
      <c r="R42" s="142">
        <f t="shared" si="4"/>
        <v>1800</v>
      </c>
      <c r="S42" s="142">
        <f t="shared" si="4"/>
        <v>0</v>
      </c>
      <c r="T42" s="142">
        <f t="shared" si="4"/>
        <v>0</v>
      </c>
      <c r="U42" s="142">
        <f t="shared" si="4"/>
        <v>0</v>
      </c>
      <c r="V42" s="142">
        <f t="shared" si="4"/>
        <v>0</v>
      </c>
      <c r="W42" s="142">
        <f t="shared" si="4"/>
        <v>0</v>
      </c>
      <c r="X42" s="142">
        <f t="shared" si="4"/>
        <v>0</v>
      </c>
      <c r="Y42" s="142">
        <f t="shared" si="4"/>
        <v>0</v>
      </c>
      <c r="Z42" s="142">
        <f t="shared" si="4"/>
        <v>0</v>
      </c>
      <c r="AA42" s="142">
        <f t="shared" si="4"/>
        <v>0</v>
      </c>
      <c r="AB42" s="142">
        <f t="shared" si="4"/>
        <v>1800</v>
      </c>
      <c r="AC42" s="142">
        <f t="shared" si="4"/>
        <v>0</v>
      </c>
      <c r="AD42" s="142">
        <f t="shared" si="4"/>
        <v>0</v>
      </c>
      <c r="AE42" s="142">
        <f t="shared" si="4"/>
        <v>0</v>
      </c>
      <c r="AF42" s="142">
        <f t="shared" si="4"/>
        <v>0</v>
      </c>
      <c r="AG42" s="142">
        <f t="shared" si="4"/>
        <v>1800</v>
      </c>
      <c r="AH42" s="142">
        <f t="shared" si="4"/>
        <v>0</v>
      </c>
      <c r="AI42" s="142">
        <f t="shared" si="4"/>
        <v>1800</v>
      </c>
      <c r="AJ42" s="142">
        <f t="shared" si="4"/>
        <v>5400</v>
      </c>
      <c r="AK42" s="142">
        <f t="shared" si="4"/>
        <v>0</v>
      </c>
      <c r="AL42" s="142">
        <f t="shared" si="4"/>
        <v>0</v>
      </c>
      <c r="AM42" s="142">
        <f t="shared" si="4"/>
        <v>0</v>
      </c>
      <c r="AN42" s="142">
        <f t="shared" si="4"/>
        <v>0</v>
      </c>
    </row>
    <row r="43" spans="1:40" x14ac:dyDescent="0.25">
      <c r="A43" s="109" t="s">
        <v>1629</v>
      </c>
      <c r="B43" s="109"/>
      <c r="C43" s="109"/>
      <c r="D43" s="112"/>
      <c r="E43" s="112"/>
      <c r="F43" s="113"/>
      <c r="G43" s="113"/>
      <c r="H43" s="113"/>
      <c r="I43" s="114"/>
      <c r="J43" s="112"/>
      <c r="K43" s="113"/>
      <c r="L43" s="113"/>
      <c r="M43" s="113"/>
      <c r="N43" s="113"/>
      <c r="O43" s="113"/>
      <c r="P43" s="113"/>
      <c r="Q43" s="113"/>
      <c r="R43" s="113"/>
      <c r="S43" s="114"/>
      <c r="T43" s="112"/>
      <c r="U43" s="113"/>
      <c r="V43" s="113"/>
      <c r="W43" s="113"/>
      <c r="X43" s="114"/>
      <c r="Y43" s="113"/>
      <c r="Z43" s="113"/>
      <c r="AA43" s="113"/>
      <c r="AB43" s="113"/>
      <c r="AC43" s="113"/>
      <c r="AD43" s="113"/>
      <c r="AE43" s="112"/>
      <c r="AF43" s="113"/>
      <c r="AG43" s="113"/>
      <c r="AH43" s="114"/>
      <c r="AI43" s="112"/>
      <c r="AJ43" s="113"/>
      <c r="AK43" s="113"/>
      <c r="AL43" s="113"/>
      <c r="AM43" s="113"/>
      <c r="AN43" s="114"/>
    </row>
    <row r="44" spans="1:40" x14ac:dyDescent="0.25">
      <c r="A44" t="s">
        <v>1630</v>
      </c>
      <c r="B44" t="s">
        <v>1631</v>
      </c>
      <c r="D44" s="115">
        <f>SUM(E44:AN44)</f>
        <v>0</v>
      </c>
      <c r="E44" s="142">
        <v>0</v>
      </c>
      <c r="F44" s="142">
        <v>0</v>
      </c>
      <c r="G44" s="142">
        <v>0</v>
      </c>
      <c r="H44" s="142">
        <v>0</v>
      </c>
      <c r="I44" s="13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2">
        <v>0</v>
      </c>
      <c r="P44" s="142">
        <v>0</v>
      </c>
      <c r="Q44" s="142"/>
      <c r="R44" s="142">
        <v>0</v>
      </c>
      <c r="S44" s="132">
        <v>0</v>
      </c>
      <c r="T44" s="142">
        <v>0</v>
      </c>
      <c r="U44" s="142">
        <v>0</v>
      </c>
      <c r="V44" s="142">
        <v>0</v>
      </c>
      <c r="W44" s="142">
        <v>0</v>
      </c>
      <c r="X44" s="132">
        <v>0</v>
      </c>
      <c r="Y44" s="144">
        <v>0</v>
      </c>
      <c r="Z44" s="142">
        <v>0</v>
      </c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  <c r="AH44" s="132">
        <v>0</v>
      </c>
      <c r="AI44" s="142">
        <v>0</v>
      </c>
      <c r="AJ44" s="142">
        <v>0</v>
      </c>
      <c r="AK44" s="142">
        <v>0</v>
      </c>
      <c r="AL44" s="142">
        <v>0</v>
      </c>
      <c r="AM44" s="142">
        <v>0</v>
      </c>
      <c r="AN44" s="132">
        <v>0</v>
      </c>
    </row>
    <row r="45" spans="1:40" x14ac:dyDescent="0.25">
      <c r="A45" s="109" t="s">
        <v>1632</v>
      </c>
      <c r="B45" s="127"/>
      <c r="C45" s="127"/>
      <c r="D45" s="128"/>
      <c r="E45" s="128"/>
      <c r="F45" s="129"/>
      <c r="G45" s="129"/>
      <c r="H45" s="129"/>
      <c r="I45" s="130"/>
      <c r="J45" s="128"/>
      <c r="K45" s="129"/>
      <c r="L45" s="129"/>
      <c r="M45" s="129"/>
      <c r="N45" s="129"/>
      <c r="O45" s="129"/>
      <c r="P45" s="129"/>
      <c r="Q45" s="129"/>
      <c r="R45" s="129"/>
      <c r="S45" s="130"/>
      <c r="T45" s="128"/>
      <c r="U45" s="129"/>
      <c r="V45" s="129"/>
      <c r="W45" s="129"/>
      <c r="X45" s="130"/>
      <c r="Y45" s="130"/>
      <c r="Z45" s="130"/>
      <c r="AA45" s="130"/>
      <c r="AB45" s="130"/>
      <c r="AC45" s="130"/>
      <c r="AD45" s="129"/>
      <c r="AE45" s="131"/>
      <c r="AF45" s="130"/>
      <c r="AG45" s="130"/>
      <c r="AH45" s="130"/>
      <c r="AI45" s="131"/>
      <c r="AJ45" s="130"/>
      <c r="AK45" s="130"/>
      <c r="AL45" s="130"/>
      <c r="AM45" s="130"/>
      <c r="AN45" s="130"/>
    </row>
    <row r="46" spans="1:40" x14ac:dyDescent="0.25">
      <c r="D46" s="115">
        <f>SUM(E46:AN46)</f>
        <v>0</v>
      </c>
      <c r="E46" s="142">
        <v>0</v>
      </c>
      <c r="F46" s="142">
        <v>0</v>
      </c>
      <c r="G46" s="142">
        <v>0</v>
      </c>
      <c r="H46" s="142">
        <v>0</v>
      </c>
      <c r="I46" s="13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2">
        <v>0</v>
      </c>
      <c r="P46" s="142">
        <v>0</v>
      </c>
      <c r="Q46" s="142"/>
      <c r="R46" s="142">
        <v>0</v>
      </c>
      <c r="S46" s="132">
        <v>0</v>
      </c>
      <c r="T46" s="142">
        <f>T44</f>
        <v>0</v>
      </c>
      <c r="U46" s="142">
        <f t="shared" ref="U46:AN46" si="5">U44</f>
        <v>0</v>
      </c>
      <c r="V46" s="142">
        <f t="shared" si="5"/>
        <v>0</v>
      </c>
      <c r="W46" s="142">
        <f t="shared" si="5"/>
        <v>0</v>
      </c>
      <c r="X46" s="132">
        <f t="shared" si="5"/>
        <v>0</v>
      </c>
      <c r="Y46" s="144">
        <f t="shared" si="5"/>
        <v>0</v>
      </c>
      <c r="Z46" s="142">
        <f t="shared" si="5"/>
        <v>0</v>
      </c>
      <c r="AA46" s="142">
        <f t="shared" si="5"/>
        <v>0</v>
      </c>
      <c r="AB46" s="142">
        <f t="shared" si="5"/>
        <v>0</v>
      </c>
      <c r="AC46" s="142">
        <f>AC44</f>
        <v>0</v>
      </c>
      <c r="AD46" s="142">
        <f t="shared" si="5"/>
        <v>0</v>
      </c>
      <c r="AE46" s="142">
        <f t="shared" si="5"/>
        <v>0</v>
      </c>
      <c r="AF46" s="142">
        <f t="shared" si="5"/>
        <v>0</v>
      </c>
      <c r="AG46" s="142">
        <f t="shared" si="5"/>
        <v>0</v>
      </c>
      <c r="AH46" s="132">
        <f t="shared" si="5"/>
        <v>0</v>
      </c>
      <c r="AI46" s="142">
        <f t="shared" si="5"/>
        <v>0</v>
      </c>
      <c r="AJ46" s="142">
        <f t="shared" si="5"/>
        <v>0</v>
      </c>
      <c r="AK46" s="142">
        <f t="shared" si="5"/>
        <v>0</v>
      </c>
      <c r="AL46" s="142">
        <f t="shared" si="5"/>
        <v>0</v>
      </c>
      <c r="AM46" s="142">
        <f t="shared" si="5"/>
        <v>0</v>
      </c>
      <c r="AN46" s="132">
        <f t="shared" si="5"/>
        <v>0</v>
      </c>
    </row>
    <row r="47" spans="1:40" x14ac:dyDescent="0.25">
      <c r="A47" s="109" t="s">
        <v>1633</v>
      </c>
      <c r="B47" s="109"/>
      <c r="C47" s="109"/>
      <c r="D47" s="112"/>
      <c r="E47" s="112"/>
      <c r="F47" s="113"/>
      <c r="G47" s="113"/>
      <c r="H47" s="113"/>
      <c r="I47" s="114"/>
      <c r="J47" s="112"/>
      <c r="K47" s="113"/>
      <c r="L47" s="113"/>
      <c r="M47" s="113"/>
      <c r="N47" s="113"/>
      <c r="O47" s="113"/>
      <c r="P47" s="113"/>
      <c r="Q47" s="113"/>
      <c r="R47" s="113"/>
      <c r="S47" s="114"/>
      <c r="T47" s="112"/>
      <c r="U47" s="113"/>
      <c r="V47" s="113"/>
      <c r="W47" s="113"/>
      <c r="X47" s="114"/>
      <c r="Y47" s="114"/>
      <c r="Z47" s="114"/>
      <c r="AA47" s="114"/>
      <c r="AB47" s="114"/>
      <c r="AC47" s="114"/>
      <c r="AD47" s="113"/>
      <c r="AE47" s="133"/>
      <c r="AF47" s="114"/>
      <c r="AG47" s="114"/>
      <c r="AH47" s="114"/>
      <c r="AI47" s="133"/>
      <c r="AJ47" s="114"/>
      <c r="AK47" s="114"/>
      <c r="AL47" s="114"/>
      <c r="AM47" s="114"/>
      <c r="AN47" s="114"/>
    </row>
    <row r="48" spans="1:40" s="193" customFormat="1" x14ac:dyDescent="0.25">
      <c r="A48" s="172" t="s">
        <v>1634</v>
      </c>
      <c r="B48" s="172"/>
      <c r="C48" s="172"/>
      <c r="D48" s="115">
        <f>SUM(E48:AN48)</f>
        <v>65264</v>
      </c>
      <c r="E48" s="194">
        <f>GETPIVOTDATA("12mo Subtotal PY6",'PY6 Pivots'!$A$84,"L3","1.1.1")</f>
        <v>15500</v>
      </c>
      <c r="F48" s="179">
        <v>0</v>
      </c>
      <c r="G48" s="179">
        <v>0</v>
      </c>
      <c r="H48" s="179">
        <v>0</v>
      </c>
      <c r="I48" s="179">
        <v>0</v>
      </c>
      <c r="J48" s="179">
        <f>GETPIVOTDATA("12mo Subtotal PY6",'PY6 Pivots'!$A$84,"L3","1.2.1")</f>
        <v>6814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f>GETPIVOTDATA("12mo Subtotal PY6",'PY6 Pivots'!$A$84,"L3","1.2.7")</f>
        <v>5000</v>
      </c>
      <c r="Q48" s="179">
        <f>GETPIVOTDATA("12mo Subtotal PY6",'PY6 Pivots'!$A$84,"L3","1.2.8")</f>
        <v>23050</v>
      </c>
      <c r="R48" s="179">
        <v>0</v>
      </c>
      <c r="S48" s="179">
        <f>GETPIVOTDATA("12mo Subtotal PY6",'PY6 Pivots'!$A$84,"L3","1.2.10")</f>
        <v>950</v>
      </c>
      <c r="T48" s="179">
        <v>0</v>
      </c>
      <c r="U48" s="179">
        <v>0</v>
      </c>
      <c r="V48" s="179">
        <f>GETPIVOTDATA("12mo Subtotal PY6",'PY6 Pivots'!$A$84,"L3","1.3.3")</f>
        <v>1000</v>
      </c>
      <c r="W48" s="179">
        <v>0</v>
      </c>
      <c r="X48" s="179">
        <v>0</v>
      </c>
      <c r="Y48" s="179">
        <v>0</v>
      </c>
      <c r="Z48" s="179">
        <f>GETPIVOTDATA("12mo Subtotal PY6",'PY6 Pivots'!$A$84,"L3","1.4.2")</f>
        <v>1700</v>
      </c>
      <c r="AA48" s="179">
        <v>0</v>
      </c>
      <c r="AB48" s="179">
        <f>GETPIVOTDATA("12mo Subtotal PY6",'PY6 Pivots'!$A$84,"L3","1.4.4")</f>
        <v>1300</v>
      </c>
      <c r="AC48" s="179">
        <v>0</v>
      </c>
      <c r="AD48" s="179">
        <v>0</v>
      </c>
      <c r="AE48" s="179">
        <v>0</v>
      </c>
      <c r="AF48" s="179">
        <v>0</v>
      </c>
      <c r="AG48" s="179">
        <f>GETPIVOTDATA("12mo Subtotal PY6",'PY6 Pivots'!$A$84,"L3","1.5.3")</f>
        <v>1000</v>
      </c>
      <c r="AH48" s="179">
        <v>0</v>
      </c>
      <c r="AI48" s="179">
        <f>GETPIVOTDATA("12mo Subtotal PY6",'PY6 Pivots'!$A$84,"L3","1.6.0")</f>
        <v>950</v>
      </c>
      <c r="AJ48" s="179">
        <f>GETPIVOTDATA("12mo Subtotal PY6",'PY6 Pivots'!$A$84,"L3","1.6.1")</f>
        <v>7500</v>
      </c>
      <c r="AK48" s="179">
        <v>0</v>
      </c>
      <c r="AL48" s="179">
        <v>0</v>
      </c>
      <c r="AM48" s="179">
        <f>GETPIVOTDATA("12mo Subtotal PY6",'PY6 Pivots'!$A$84,"L3","1.6.4")</f>
        <v>500</v>
      </c>
      <c r="AN48" s="179">
        <v>0</v>
      </c>
    </row>
    <row r="49" spans="1:40" x14ac:dyDescent="0.25">
      <c r="A49" t="s">
        <v>1635</v>
      </c>
      <c r="D49" s="115">
        <f>SUM(E49:AN49)</f>
        <v>0</v>
      </c>
      <c r="E49" s="119">
        <v>0</v>
      </c>
      <c r="F49" s="144">
        <v>0</v>
      </c>
      <c r="G49" s="144">
        <v>0</v>
      </c>
      <c r="H49" s="144">
        <v>0</v>
      </c>
      <c r="I49" s="145">
        <v>0</v>
      </c>
      <c r="J49" s="142">
        <v>0</v>
      </c>
      <c r="K49" s="144">
        <v>0</v>
      </c>
      <c r="L49" s="144">
        <v>0</v>
      </c>
      <c r="M49" s="144">
        <v>0</v>
      </c>
      <c r="N49" s="144">
        <v>0</v>
      </c>
      <c r="O49" s="144">
        <v>0</v>
      </c>
      <c r="P49" s="144">
        <v>0</v>
      </c>
      <c r="Q49" s="144"/>
      <c r="R49" s="144">
        <v>0</v>
      </c>
      <c r="S49" s="145">
        <v>0</v>
      </c>
      <c r="T49" s="142">
        <v>0</v>
      </c>
      <c r="U49" s="142">
        <v>0</v>
      </c>
      <c r="V49" s="142">
        <v>0</v>
      </c>
      <c r="W49" s="142">
        <v>0</v>
      </c>
      <c r="X49" s="132">
        <v>0</v>
      </c>
      <c r="Y49" s="144">
        <v>0</v>
      </c>
      <c r="Z49" s="142">
        <v>0</v>
      </c>
      <c r="AA49" s="142">
        <v>0</v>
      </c>
      <c r="AB49" s="142">
        <v>0</v>
      </c>
      <c r="AC49" s="142">
        <v>0</v>
      </c>
      <c r="AD49" s="142">
        <v>0</v>
      </c>
      <c r="AE49" s="142">
        <v>0</v>
      </c>
      <c r="AF49" s="142">
        <v>0</v>
      </c>
      <c r="AG49" s="142">
        <v>0</v>
      </c>
      <c r="AH49" s="132">
        <v>0</v>
      </c>
      <c r="AI49" s="142">
        <v>0</v>
      </c>
      <c r="AJ49" s="142">
        <v>0</v>
      </c>
      <c r="AK49" s="142">
        <v>0</v>
      </c>
      <c r="AL49" s="142">
        <v>0</v>
      </c>
      <c r="AM49" s="142">
        <v>0</v>
      </c>
      <c r="AN49" s="132">
        <v>0</v>
      </c>
    </row>
    <row r="50" spans="1:40" x14ac:dyDescent="0.25">
      <c r="A50" t="s">
        <v>1636</v>
      </c>
      <c r="D50" s="115">
        <f>SUM(E50:AN50)</f>
        <v>0</v>
      </c>
      <c r="E50" s="119">
        <v>0</v>
      </c>
      <c r="F50" s="144">
        <v>0</v>
      </c>
      <c r="G50" s="144">
        <v>0</v>
      </c>
      <c r="H50" s="144">
        <v>0</v>
      </c>
      <c r="I50" s="145">
        <v>0</v>
      </c>
      <c r="J50" s="142">
        <v>0</v>
      </c>
      <c r="K50" s="144">
        <v>0</v>
      </c>
      <c r="L50" s="144">
        <v>0</v>
      </c>
      <c r="M50" s="144">
        <v>0</v>
      </c>
      <c r="N50" s="144">
        <v>0</v>
      </c>
      <c r="O50" s="144">
        <v>0</v>
      </c>
      <c r="P50" s="144">
        <v>0</v>
      </c>
      <c r="Q50" s="144"/>
      <c r="R50" s="144">
        <v>0</v>
      </c>
      <c r="S50" s="145">
        <v>0</v>
      </c>
      <c r="T50" s="142">
        <v>0</v>
      </c>
      <c r="U50" s="142">
        <v>0</v>
      </c>
      <c r="V50" s="142">
        <v>0</v>
      </c>
      <c r="W50" s="142">
        <v>0</v>
      </c>
      <c r="X50" s="132">
        <v>0</v>
      </c>
      <c r="Y50" s="144">
        <v>0</v>
      </c>
      <c r="Z50" s="142">
        <v>0</v>
      </c>
      <c r="AA50" s="142">
        <v>0</v>
      </c>
      <c r="AB50" s="142">
        <v>0</v>
      </c>
      <c r="AC50" s="142">
        <v>0</v>
      </c>
      <c r="AD50" s="142">
        <v>0</v>
      </c>
      <c r="AE50" s="142">
        <v>0</v>
      </c>
      <c r="AF50" s="142">
        <v>0</v>
      </c>
      <c r="AG50" s="142">
        <v>0</v>
      </c>
      <c r="AH50" s="132">
        <v>0</v>
      </c>
      <c r="AI50" s="142">
        <v>0</v>
      </c>
      <c r="AJ50" s="142">
        <v>0</v>
      </c>
      <c r="AK50" s="142">
        <v>0</v>
      </c>
      <c r="AL50" s="142">
        <v>0</v>
      </c>
      <c r="AM50" s="142">
        <v>0</v>
      </c>
      <c r="AN50" s="132">
        <v>0</v>
      </c>
    </row>
    <row r="51" spans="1:40" x14ac:dyDescent="0.25">
      <c r="A51" t="s">
        <v>1637</v>
      </c>
      <c r="D51" s="115">
        <f>SUM(E51:AN51)</f>
        <v>0</v>
      </c>
      <c r="E51" s="119">
        <v>0</v>
      </c>
      <c r="F51" s="144">
        <v>0</v>
      </c>
      <c r="G51" s="144">
        <v>0</v>
      </c>
      <c r="H51" s="144">
        <v>0</v>
      </c>
      <c r="I51" s="145">
        <v>0</v>
      </c>
      <c r="J51" s="142">
        <v>0</v>
      </c>
      <c r="K51" s="144">
        <v>0</v>
      </c>
      <c r="L51" s="144">
        <v>0</v>
      </c>
      <c r="M51" s="144">
        <v>0</v>
      </c>
      <c r="N51" s="144">
        <v>0</v>
      </c>
      <c r="O51" s="144">
        <v>0</v>
      </c>
      <c r="P51" s="144">
        <v>0</v>
      </c>
      <c r="Q51" s="144"/>
      <c r="R51" s="144">
        <v>0</v>
      </c>
      <c r="S51" s="145">
        <v>0</v>
      </c>
      <c r="T51" s="142">
        <v>0</v>
      </c>
      <c r="U51" s="142">
        <v>0</v>
      </c>
      <c r="V51" s="142">
        <v>0</v>
      </c>
      <c r="W51" s="142">
        <v>0</v>
      </c>
      <c r="X51" s="132">
        <v>0</v>
      </c>
      <c r="Y51" s="144">
        <v>0</v>
      </c>
      <c r="Z51" s="142">
        <v>0</v>
      </c>
      <c r="AA51" s="142">
        <v>0</v>
      </c>
      <c r="AB51" s="142">
        <v>0</v>
      </c>
      <c r="AC51" s="142">
        <v>0</v>
      </c>
      <c r="AD51" s="142">
        <v>0</v>
      </c>
      <c r="AE51" s="142">
        <v>0</v>
      </c>
      <c r="AF51" s="142">
        <v>0</v>
      </c>
      <c r="AG51" s="142">
        <v>0</v>
      </c>
      <c r="AH51" s="132">
        <v>0</v>
      </c>
      <c r="AI51" s="142">
        <v>0</v>
      </c>
      <c r="AJ51" s="142">
        <v>0</v>
      </c>
      <c r="AK51" s="142">
        <v>0</v>
      </c>
      <c r="AL51" s="142">
        <v>0</v>
      </c>
      <c r="AM51" s="142">
        <v>0</v>
      </c>
      <c r="AN51" s="132">
        <v>0</v>
      </c>
    </row>
    <row r="52" spans="1:40" x14ac:dyDescent="0.25">
      <c r="A52" t="s">
        <v>1638</v>
      </c>
      <c r="D52" s="115">
        <f>SUM(E52:AN52)</f>
        <v>0</v>
      </c>
      <c r="E52" s="119">
        <v>0</v>
      </c>
      <c r="F52" s="144">
        <v>0</v>
      </c>
      <c r="G52" s="144">
        <v>0</v>
      </c>
      <c r="H52" s="144">
        <v>0</v>
      </c>
      <c r="I52" s="145">
        <v>0</v>
      </c>
      <c r="J52" s="142">
        <v>0</v>
      </c>
      <c r="K52" s="144">
        <v>0</v>
      </c>
      <c r="L52" s="144">
        <v>0</v>
      </c>
      <c r="M52" s="144">
        <v>0</v>
      </c>
      <c r="N52" s="144">
        <v>0</v>
      </c>
      <c r="O52" s="144">
        <v>0</v>
      </c>
      <c r="P52" s="144">
        <v>0</v>
      </c>
      <c r="Q52" s="144"/>
      <c r="R52" s="144">
        <v>0</v>
      </c>
      <c r="S52" s="145">
        <v>0</v>
      </c>
      <c r="T52" s="142">
        <v>0</v>
      </c>
      <c r="U52" s="142">
        <v>0</v>
      </c>
      <c r="V52" s="142">
        <v>0</v>
      </c>
      <c r="W52" s="142">
        <v>0</v>
      </c>
      <c r="X52" s="132">
        <v>0</v>
      </c>
      <c r="Y52" s="144">
        <v>0</v>
      </c>
      <c r="Z52" s="142">
        <v>0</v>
      </c>
      <c r="AA52" s="142">
        <v>0</v>
      </c>
      <c r="AB52" s="142">
        <v>0</v>
      </c>
      <c r="AC52" s="142">
        <v>0</v>
      </c>
      <c r="AD52" s="142">
        <v>0</v>
      </c>
      <c r="AE52" s="142">
        <v>0</v>
      </c>
      <c r="AF52" s="142">
        <v>0</v>
      </c>
      <c r="AG52" s="142">
        <v>0</v>
      </c>
      <c r="AH52" s="132">
        <v>0</v>
      </c>
      <c r="AI52" s="142">
        <v>0</v>
      </c>
      <c r="AJ52" s="142">
        <v>0</v>
      </c>
      <c r="AK52" s="142">
        <v>0</v>
      </c>
      <c r="AL52" s="142">
        <v>0</v>
      </c>
      <c r="AM52" s="142">
        <v>0</v>
      </c>
      <c r="AN52" s="132">
        <v>0</v>
      </c>
    </row>
    <row r="53" spans="1:40" x14ac:dyDescent="0.25">
      <c r="A53" s="109" t="s">
        <v>1639</v>
      </c>
      <c r="B53" s="127"/>
      <c r="C53" s="127"/>
      <c r="D53" s="128"/>
      <c r="E53" s="128"/>
      <c r="F53" s="129"/>
      <c r="G53" s="129"/>
      <c r="H53" s="129"/>
      <c r="I53" s="130"/>
      <c r="J53" s="128"/>
      <c r="K53" s="129"/>
      <c r="L53" s="129"/>
      <c r="M53" s="129"/>
      <c r="N53" s="129"/>
      <c r="O53" s="129"/>
      <c r="P53" s="129"/>
      <c r="Q53" s="129"/>
      <c r="R53" s="129"/>
      <c r="S53" s="130"/>
      <c r="T53" s="128"/>
      <c r="U53" s="129"/>
      <c r="V53" s="129"/>
      <c r="W53" s="129"/>
      <c r="X53" s="130"/>
      <c r="Y53" s="130"/>
      <c r="Z53" s="130"/>
      <c r="AA53" s="130"/>
      <c r="AB53" s="130"/>
      <c r="AC53" s="130"/>
      <c r="AD53" s="129"/>
      <c r="AE53" s="131"/>
      <c r="AF53" s="130"/>
      <c r="AG53" s="130"/>
      <c r="AH53" s="130"/>
      <c r="AI53" s="131"/>
      <c r="AJ53" s="130"/>
      <c r="AK53" s="130"/>
      <c r="AL53" s="130"/>
      <c r="AM53" s="130"/>
      <c r="AN53" s="130"/>
    </row>
    <row r="54" spans="1:40" s="193" customFormat="1" x14ac:dyDescent="0.25">
      <c r="D54" s="190">
        <f>SUM(E54:AN54)</f>
        <v>65264</v>
      </c>
      <c r="E54" s="174">
        <f>SUM(E48:E52)</f>
        <v>15500</v>
      </c>
      <c r="F54" s="174">
        <f t="shared" ref="F54:AN54" si="6">SUM(F48:F52)</f>
        <v>0</v>
      </c>
      <c r="G54" s="174">
        <f t="shared" si="6"/>
        <v>0</v>
      </c>
      <c r="H54" s="174">
        <f t="shared" si="6"/>
        <v>0</v>
      </c>
      <c r="I54" s="174">
        <f t="shared" si="6"/>
        <v>0</v>
      </c>
      <c r="J54" s="174">
        <f t="shared" si="6"/>
        <v>6814</v>
      </c>
      <c r="K54" s="174">
        <f t="shared" si="6"/>
        <v>0</v>
      </c>
      <c r="L54" s="174">
        <f t="shared" si="6"/>
        <v>0</v>
      </c>
      <c r="M54" s="174">
        <f t="shared" si="6"/>
        <v>0</v>
      </c>
      <c r="N54" s="174">
        <f t="shared" si="6"/>
        <v>0</v>
      </c>
      <c r="O54" s="174">
        <f t="shared" si="6"/>
        <v>0</v>
      </c>
      <c r="P54" s="174">
        <f t="shared" si="6"/>
        <v>5000</v>
      </c>
      <c r="Q54" s="174">
        <f t="shared" si="6"/>
        <v>23050</v>
      </c>
      <c r="R54" s="174">
        <f t="shared" si="6"/>
        <v>0</v>
      </c>
      <c r="S54" s="174">
        <f t="shared" si="6"/>
        <v>950</v>
      </c>
      <c r="T54" s="174">
        <f t="shared" si="6"/>
        <v>0</v>
      </c>
      <c r="U54" s="174">
        <f t="shared" si="6"/>
        <v>0</v>
      </c>
      <c r="V54" s="174">
        <f t="shared" si="6"/>
        <v>1000</v>
      </c>
      <c r="W54" s="174">
        <f t="shared" si="6"/>
        <v>0</v>
      </c>
      <c r="X54" s="174">
        <f t="shared" si="6"/>
        <v>0</v>
      </c>
      <c r="Y54" s="174">
        <f t="shared" si="6"/>
        <v>0</v>
      </c>
      <c r="Z54" s="174">
        <f t="shared" si="6"/>
        <v>1700</v>
      </c>
      <c r="AA54" s="174">
        <f t="shared" si="6"/>
        <v>0</v>
      </c>
      <c r="AB54" s="174">
        <f t="shared" si="6"/>
        <v>1300</v>
      </c>
      <c r="AC54" s="174">
        <f t="shared" si="6"/>
        <v>0</v>
      </c>
      <c r="AD54" s="174">
        <f t="shared" si="6"/>
        <v>0</v>
      </c>
      <c r="AE54" s="174">
        <f t="shared" si="6"/>
        <v>0</v>
      </c>
      <c r="AF54" s="174">
        <f t="shared" si="6"/>
        <v>0</v>
      </c>
      <c r="AG54" s="174">
        <f t="shared" si="6"/>
        <v>1000</v>
      </c>
      <c r="AH54" s="174">
        <f t="shared" si="6"/>
        <v>0</v>
      </c>
      <c r="AI54" s="174">
        <f t="shared" si="6"/>
        <v>950</v>
      </c>
      <c r="AJ54" s="174">
        <f t="shared" si="6"/>
        <v>7500</v>
      </c>
      <c r="AK54" s="174">
        <f t="shared" si="6"/>
        <v>0</v>
      </c>
      <c r="AL54" s="174">
        <f t="shared" si="6"/>
        <v>0</v>
      </c>
      <c r="AM54" s="174">
        <f t="shared" si="6"/>
        <v>500</v>
      </c>
      <c r="AN54" s="174">
        <f t="shared" si="6"/>
        <v>0</v>
      </c>
    </row>
    <row r="55" spans="1:40" x14ac:dyDescent="0.25">
      <c r="A55" s="109" t="s">
        <v>1640</v>
      </c>
      <c r="B55" s="127"/>
      <c r="C55" s="127"/>
      <c r="D55" s="128"/>
      <c r="E55" s="128"/>
      <c r="F55" s="129"/>
      <c r="G55" s="129"/>
      <c r="H55" s="129"/>
      <c r="I55" s="130"/>
      <c r="J55" s="128"/>
      <c r="K55" s="129"/>
      <c r="L55" s="129"/>
      <c r="M55" s="129"/>
      <c r="N55" s="129"/>
      <c r="O55" s="129"/>
      <c r="P55" s="129"/>
      <c r="Q55" s="129"/>
      <c r="R55" s="129"/>
      <c r="S55" s="130"/>
      <c r="T55" s="128"/>
      <c r="U55" s="129"/>
      <c r="V55" s="129"/>
      <c r="W55" s="129"/>
      <c r="X55" s="130"/>
      <c r="Y55" s="130"/>
      <c r="Z55" s="130"/>
      <c r="AA55" s="130"/>
      <c r="AB55" s="130"/>
      <c r="AC55" s="130"/>
      <c r="AD55" s="129"/>
      <c r="AE55" s="131"/>
      <c r="AF55" s="130"/>
      <c r="AG55" s="130"/>
      <c r="AH55" s="130"/>
      <c r="AI55" s="131"/>
      <c r="AJ55" s="130"/>
      <c r="AK55" s="130"/>
      <c r="AL55" s="130"/>
      <c r="AM55" s="130"/>
      <c r="AN55" s="130"/>
    </row>
    <row r="56" spans="1:40" x14ac:dyDescent="0.25">
      <c r="A56" s="146"/>
      <c r="B56" s="146"/>
      <c r="C56" s="146"/>
      <c r="D56" s="147"/>
      <c r="E56" s="147"/>
      <c r="F56" s="148"/>
      <c r="G56" s="148"/>
      <c r="H56" s="148"/>
      <c r="I56" s="149"/>
      <c r="J56" s="147"/>
      <c r="K56" s="148"/>
      <c r="L56" s="148"/>
      <c r="M56" s="148"/>
      <c r="N56" s="148"/>
      <c r="O56" s="148"/>
      <c r="P56" s="148"/>
      <c r="Q56" s="148"/>
      <c r="R56" s="148"/>
      <c r="S56" s="149"/>
      <c r="T56" s="147"/>
      <c r="U56" s="148"/>
      <c r="V56" s="148"/>
      <c r="W56" s="148"/>
      <c r="X56" s="149"/>
      <c r="Y56" s="149"/>
      <c r="Z56" s="149"/>
      <c r="AA56" s="149"/>
      <c r="AB56" s="149"/>
      <c r="AC56" s="149"/>
      <c r="AD56" s="148"/>
      <c r="AE56" s="150"/>
      <c r="AF56" s="149"/>
      <c r="AG56" s="149"/>
      <c r="AH56" s="149"/>
      <c r="AI56" s="150"/>
      <c r="AJ56" s="149"/>
      <c r="AK56" s="149"/>
      <c r="AL56" s="149"/>
      <c r="AM56" s="149"/>
      <c r="AN56" s="149"/>
    </row>
    <row r="57" spans="1:40" x14ac:dyDescent="0.25">
      <c r="A57" t="s">
        <v>1641</v>
      </c>
      <c r="D57" s="115">
        <f>SUM(E57:AN57)</f>
        <v>0</v>
      </c>
      <c r="E57" s="142">
        <v>0</v>
      </c>
      <c r="F57" s="142">
        <v>0</v>
      </c>
      <c r="G57" s="142">
        <v>0</v>
      </c>
      <c r="H57" s="142">
        <v>0</v>
      </c>
      <c r="I57" s="13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2">
        <v>0</v>
      </c>
      <c r="P57" s="142">
        <v>0</v>
      </c>
      <c r="Q57" s="142"/>
      <c r="R57" s="142">
        <v>0</v>
      </c>
      <c r="S57" s="132">
        <v>0</v>
      </c>
      <c r="T57" s="142">
        <v>0</v>
      </c>
      <c r="U57" s="142">
        <v>0</v>
      </c>
      <c r="V57" s="142">
        <v>0</v>
      </c>
      <c r="W57" s="142">
        <v>0</v>
      </c>
      <c r="X57" s="132">
        <v>0</v>
      </c>
      <c r="Y57" s="144">
        <v>0</v>
      </c>
      <c r="Z57" s="142">
        <v>0</v>
      </c>
      <c r="AA57" s="142">
        <v>0</v>
      </c>
      <c r="AB57" s="142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0</v>
      </c>
      <c r="AH57" s="132">
        <v>0</v>
      </c>
      <c r="AI57" s="142">
        <v>0</v>
      </c>
      <c r="AJ57" s="142">
        <v>0</v>
      </c>
      <c r="AK57" s="142">
        <v>0</v>
      </c>
      <c r="AL57" s="142">
        <v>0</v>
      </c>
      <c r="AM57" s="142">
        <v>0</v>
      </c>
      <c r="AN57" s="132">
        <v>0</v>
      </c>
    </row>
    <row r="58" spans="1:40" x14ac:dyDescent="0.25">
      <c r="A58" t="s">
        <v>1642</v>
      </c>
      <c r="D58" s="115">
        <f>SUM(E58:AN58)</f>
        <v>0</v>
      </c>
      <c r="E58" s="142">
        <v>0</v>
      </c>
      <c r="F58" s="142">
        <v>0</v>
      </c>
      <c r="G58" s="142">
        <v>0</v>
      </c>
      <c r="H58" s="142">
        <v>0</v>
      </c>
      <c r="I58" s="13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2">
        <v>0</v>
      </c>
      <c r="P58" s="142">
        <v>0</v>
      </c>
      <c r="Q58" s="142"/>
      <c r="R58" s="142">
        <v>0</v>
      </c>
      <c r="S58" s="132">
        <v>0</v>
      </c>
      <c r="T58" s="142">
        <v>0</v>
      </c>
      <c r="U58" s="142">
        <v>0</v>
      </c>
      <c r="V58" s="142">
        <v>0</v>
      </c>
      <c r="W58" s="142">
        <v>0</v>
      </c>
      <c r="X58" s="132">
        <v>0</v>
      </c>
      <c r="Y58" s="144">
        <v>0</v>
      </c>
      <c r="Z58" s="142">
        <v>0</v>
      </c>
      <c r="AA58" s="142">
        <v>0</v>
      </c>
      <c r="AB58" s="142">
        <v>0</v>
      </c>
      <c r="AC58" s="142">
        <v>0</v>
      </c>
      <c r="AD58" s="142">
        <v>0</v>
      </c>
      <c r="AE58" s="142">
        <v>0</v>
      </c>
      <c r="AF58" s="142">
        <v>0</v>
      </c>
      <c r="AG58" s="142">
        <v>0</v>
      </c>
      <c r="AH58" s="132">
        <v>0</v>
      </c>
      <c r="AI58" s="142">
        <v>0</v>
      </c>
      <c r="AJ58" s="142">
        <v>0</v>
      </c>
      <c r="AK58" s="142">
        <v>0</v>
      </c>
      <c r="AL58" s="142">
        <v>0</v>
      </c>
      <c r="AM58" s="142">
        <v>0</v>
      </c>
      <c r="AN58" s="132">
        <v>0</v>
      </c>
    </row>
    <row r="59" spans="1:40" x14ac:dyDescent="0.25">
      <c r="A59" t="s">
        <v>1643</v>
      </c>
      <c r="D59" s="115">
        <f>SUM(E59:AN59)</f>
        <v>0</v>
      </c>
      <c r="E59" s="142">
        <v>0</v>
      </c>
      <c r="F59" s="142">
        <v>0</v>
      </c>
      <c r="G59" s="142">
        <v>0</v>
      </c>
      <c r="H59" s="142">
        <v>0</v>
      </c>
      <c r="I59" s="13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2">
        <v>0</v>
      </c>
      <c r="P59" s="142">
        <v>0</v>
      </c>
      <c r="Q59" s="142"/>
      <c r="R59" s="142">
        <v>0</v>
      </c>
      <c r="S59" s="132">
        <v>0</v>
      </c>
      <c r="T59" s="142">
        <v>0</v>
      </c>
      <c r="U59" s="142">
        <v>0</v>
      </c>
      <c r="V59" s="142">
        <v>0</v>
      </c>
      <c r="W59" s="142">
        <v>0</v>
      </c>
      <c r="X59" s="132">
        <v>0</v>
      </c>
      <c r="Y59" s="144">
        <v>0</v>
      </c>
      <c r="Z59" s="142">
        <v>0</v>
      </c>
      <c r="AA59" s="142">
        <v>0</v>
      </c>
      <c r="AB59" s="142">
        <v>0</v>
      </c>
      <c r="AC59" s="142">
        <v>0</v>
      </c>
      <c r="AD59" s="142">
        <v>0</v>
      </c>
      <c r="AE59" s="142">
        <v>0</v>
      </c>
      <c r="AF59" s="142">
        <v>0</v>
      </c>
      <c r="AG59" s="142">
        <v>0</v>
      </c>
      <c r="AH59" s="132">
        <v>0</v>
      </c>
      <c r="AI59" s="142">
        <v>0</v>
      </c>
      <c r="AJ59" s="142">
        <v>0</v>
      </c>
      <c r="AK59" s="142">
        <v>0</v>
      </c>
      <c r="AL59" s="142">
        <v>0</v>
      </c>
      <c r="AM59" s="142">
        <v>0</v>
      </c>
      <c r="AN59" s="132">
        <v>0</v>
      </c>
    </row>
    <row r="60" spans="1:40" x14ac:dyDescent="0.25">
      <c r="A60" t="s">
        <v>1644</v>
      </c>
      <c r="D60" s="115">
        <f>SUM(E60:AN60)</f>
        <v>0</v>
      </c>
      <c r="E60" s="142">
        <v>0</v>
      </c>
      <c r="F60" s="142">
        <v>0</v>
      </c>
      <c r="G60" s="142">
        <v>0</v>
      </c>
      <c r="H60" s="142">
        <v>0</v>
      </c>
      <c r="I60" s="13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2">
        <v>0</v>
      </c>
      <c r="P60" s="142">
        <v>0</v>
      </c>
      <c r="Q60" s="142"/>
      <c r="R60" s="142">
        <v>0</v>
      </c>
      <c r="S60" s="132">
        <v>0</v>
      </c>
      <c r="T60" s="142">
        <v>0</v>
      </c>
      <c r="U60" s="142">
        <v>0</v>
      </c>
      <c r="V60" s="142">
        <v>0</v>
      </c>
      <c r="W60" s="142">
        <v>0</v>
      </c>
      <c r="X60" s="132">
        <v>0</v>
      </c>
      <c r="Y60" s="144">
        <v>0</v>
      </c>
      <c r="Z60" s="142">
        <v>0</v>
      </c>
      <c r="AA60" s="142">
        <v>0</v>
      </c>
      <c r="AB60" s="142">
        <v>0</v>
      </c>
      <c r="AC60" s="142">
        <v>0</v>
      </c>
      <c r="AD60" s="142">
        <v>0</v>
      </c>
      <c r="AE60" s="142">
        <v>0</v>
      </c>
      <c r="AF60" s="142">
        <v>0</v>
      </c>
      <c r="AG60" s="142">
        <v>0</v>
      </c>
      <c r="AH60" s="132">
        <v>0</v>
      </c>
      <c r="AI60" s="142">
        <v>0</v>
      </c>
      <c r="AJ60" s="142">
        <v>0</v>
      </c>
      <c r="AK60" s="142">
        <v>0</v>
      </c>
      <c r="AL60" s="142">
        <v>0</v>
      </c>
      <c r="AM60" s="142">
        <v>0</v>
      </c>
      <c r="AN60" s="132">
        <v>0</v>
      </c>
    </row>
    <row r="61" spans="1:40" x14ac:dyDescent="0.25">
      <c r="A61" t="s">
        <v>1645</v>
      </c>
      <c r="D61" s="115">
        <f>SUM(E61:AN61)</f>
        <v>0</v>
      </c>
      <c r="E61" s="142">
        <v>0</v>
      </c>
      <c r="F61" s="142">
        <v>0</v>
      </c>
      <c r="G61" s="142">
        <v>0</v>
      </c>
      <c r="H61" s="142">
        <v>0</v>
      </c>
      <c r="I61" s="132">
        <v>0</v>
      </c>
      <c r="J61" s="142">
        <v>0</v>
      </c>
      <c r="K61" s="142">
        <v>0</v>
      </c>
      <c r="L61" s="142">
        <v>0</v>
      </c>
      <c r="M61" s="142">
        <v>0</v>
      </c>
      <c r="N61" s="142">
        <v>0</v>
      </c>
      <c r="O61" s="142">
        <v>0</v>
      </c>
      <c r="P61" s="142">
        <v>0</v>
      </c>
      <c r="Q61" s="142"/>
      <c r="R61" s="142">
        <v>0</v>
      </c>
      <c r="S61" s="132">
        <v>0</v>
      </c>
      <c r="T61" s="142">
        <v>0</v>
      </c>
      <c r="U61" s="142">
        <v>0</v>
      </c>
      <c r="V61" s="142">
        <v>0</v>
      </c>
      <c r="W61" s="142">
        <v>0</v>
      </c>
      <c r="X61" s="132">
        <v>0</v>
      </c>
      <c r="Y61" s="144">
        <v>0</v>
      </c>
      <c r="Z61" s="142">
        <v>0</v>
      </c>
      <c r="AA61" s="142">
        <v>0</v>
      </c>
      <c r="AB61" s="142">
        <v>0</v>
      </c>
      <c r="AC61" s="142">
        <v>0</v>
      </c>
      <c r="AD61" s="142">
        <v>0</v>
      </c>
      <c r="AE61" s="142">
        <v>0</v>
      </c>
      <c r="AF61" s="142">
        <v>0</v>
      </c>
      <c r="AG61" s="142">
        <v>0</v>
      </c>
      <c r="AH61" s="132">
        <v>0</v>
      </c>
      <c r="AI61" s="142">
        <v>0</v>
      </c>
      <c r="AJ61" s="142">
        <v>0</v>
      </c>
      <c r="AK61" s="142">
        <v>0</v>
      </c>
      <c r="AL61" s="142">
        <v>0</v>
      </c>
      <c r="AM61" s="142">
        <v>0</v>
      </c>
      <c r="AN61" s="132">
        <v>0</v>
      </c>
    </row>
    <row r="62" spans="1:40" x14ac:dyDescent="0.25">
      <c r="A62" s="109" t="s">
        <v>1646</v>
      </c>
      <c r="B62" s="127"/>
      <c r="C62" s="127"/>
      <c r="D62" s="128"/>
      <c r="E62" s="128"/>
      <c r="F62" s="129"/>
      <c r="G62" s="129"/>
      <c r="H62" s="129"/>
      <c r="I62" s="130"/>
      <c r="J62" s="128"/>
      <c r="K62" s="129"/>
      <c r="L62" s="129"/>
      <c r="M62" s="129"/>
      <c r="N62" s="129"/>
      <c r="O62" s="129"/>
      <c r="P62" s="129"/>
      <c r="Q62" s="129"/>
      <c r="R62" s="129"/>
      <c r="S62" s="130"/>
      <c r="T62" s="128"/>
      <c r="U62" s="129"/>
      <c r="V62" s="129"/>
      <c r="W62" s="129"/>
      <c r="X62" s="130"/>
      <c r="Y62" s="130"/>
      <c r="Z62" s="130"/>
      <c r="AA62" s="130"/>
      <c r="AB62" s="130"/>
      <c r="AC62" s="130"/>
      <c r="AD62" s="129"/>
      <c r="AE62" s="131"/>
      <c r="AF62" s="130"/>
      <c r="AG62" s="130"/>
      <c r="AH62" s="130"/>
      <c r="AI62" s="131"/>
      <c r="AJ62" s="130"/>
      <c r="AK62" s="130"/>
      <c r="AL62" s="130"/>
      <c r="AM62" s="130"/>
      <c r="AN62" s="130"/>
    </row>
    <row r="63" spans="1:40" x14ac:dyDescent="0.25">
      <c r="D63" s="115">
        <f>SUM(E63:AN63)</f>
        <v>0</v>
      </c>
      <c r="E63" s="107">
        <f>SUM(E57:E61)</f>
        <v>0</v>
      </c>
      <c r="F63" s="107">
        <f t="shared" ref="F63:AN63" si="7">SUM(F57:F61)</f>
        <v>0</v>
      </c>
      <c r="G63" s="107">
        <f t="shared" si="7"/>
        <v>0</v>
      </c>
      <c r="H63" s="107">
        <f t="shared" si="7"/>
        <v>0</v>
      </c>
      <c r="I63" s="116">
        <f t="shared" si="7"/>
        <v>0</v>
      </c>
      <c r="J63" s="107">
        <f t="shared" si="7"/>
        <v>0</v>
      </c>
      <c r="K63" s="107">
        <f t="shared" si="7"/>
        <v>0</v>
      </c>
      <c r="L63" s="107">
        <f t="shared" si="7"/>
        <v>0</v>
      </c>
      <c r="M63" s="107">
        <f t="shared" si="7"/>
        <v>0</v>
      </c>
      <c r="N63" s="107">
        <f t="shared" si="7"/>
        <v>0</v>
      </c>
      <c r="O63" s="107">
        <f t="shared" si="7"/>
        <v>0</v>
      </c>
      <c r="P63" s="107">
        <f t="shared" si="7"/>
        <v>0</v>
      </c>
      <c r="Q63" s="107"/>
      <c r="R63" s="107">
        <f t="shared" si="7"/>
        <v>0</v>
      </c>
      <c r="S63" s="116">
        <f t="shared" si="7"/>
        <v>0</v>
      </c>
      <c r="T63" s="107">
        <f t="shared" si="7"/>
        <v>0</v>
      </c>
      <c r="U63" s="107">
        <f t="shared" si="7"/>
        <v>0</v>
      </c>
      <c r="V63" s="107">
        <f t="shared" si="7"/>
        <v>0</v>
      </c>
      <c r="W63" s="107">
        <f t="shared" si="7"/>
        <v>0</v>
      </c>
      <c r="X63" s="116">
        <f t="shared" si="7"/>
        <v>0</v>
      </c>
      <c r="Y63" s="96">
        <f t="shared" si="7"/>
        <v>0</v>
      </c>
      <c r="Z63" s="107">
        <f t="shared" si="7"/>
        <v>0</v>
      </c>
      <c r="AA63" s="107">
        <f t="shared" si="7"/>
        <v>0</v>
      </c>
      <c r="AB63" s="107">
        <f t="shared" si="7"/>
        <v>0</v>
      </c>
      <c r="AC63" s="107">
        <f t="shared" si="7"/>
        <v>0</v>
      </c>
      <c r="AD63" s="107">
        <f t="shared" si="7"/>
        <v>0</v>
      </c>
      <c r="AE63" s="107">
        <f t="shared" si="7"/>
        <v>0</v>
      </c>
      <c r="AF63" s="107">
        <f t="shared" si="7"/>
        <v>0</v>
      </c>
      <c r="AG63" s="107">
        <f t="shared" si="7"/>
        <v>0</v>
      </c>
      <c r="AH63" s="116">
        <f t="shared" si="7"/>
        <v>0</v>
      </c>
      <c r="AI63" s="107">
        <f t="shared" si="7"/>
        <v>0</v>
      </c>
      <c r="AJ63" s="107">
        <f t="shared" si="7"/>
        <v>0</v>
      </c>
      <c r="AK63" s="107">
        <f t="shared" si="7"/>
        <v>0</v>
      </c>
      <c r="AL63" s="107">
        <f t="shared" si="7"/>
        <v>0</v>
      </c>
      <c r="AM63" s="107">
        <f t="shared" si="7"/>
        <v>0</v>
      </c>
      <c r="AN63" s="116">
        <f t="shared" si="7"/>
        <v>0</v>
      </c>
    </row>
    <row r="64" spans="1:40" x14ac:dyDescent="0.25">
      <c r="A64" t="s">
        <v>1647</v>
      </c>
      <c r="D64" s="115">
        <f>SUM(E64:AN64)</f>
        <v>0</v>
      </c>
      <c r="E64" s="142">
        <v>0</v>
      </c>
      <c r="F64" s="142">
        <v>0</v>
      </c>
      <c r="G64" s="142">
        <v>0</v>
      </c>
      <c r="H64" s="142">
        <v>0</v>
      </c>
      <c r="I64" s="132">
        <v>0</v>
      </c>
      <c r="J64" s="142">
        <v>0</v>
      </c>
      <c r="K64" s="142">
        <v>0</v>
      </c>
      <c r="L64" s="142">
        <v>0</v>
      </c>
      <c r="M64" s="142">
        <v>0</v>
      </c>
      <c r="N64" s="142">
        <v>0</v>
      </c>
      <c r="O64" s="142">
        <v>0</v>
      </c>
      <c r="P64" s="142">
        <v>0</v>
      </c>
      <c r="Q64" s="142"/>
      <c r="R64" s="142">
        <v>0</v>
      </c>
      <c r="S64" s="132">
        <v>0</v>
      </c>
      <c r="T64" s="142">
        <v>0</v>
      </c>
      <c r="U64" s="142">
        <v>0</v>
      </c>
      <c r="V64" s="142">
        <v>0</v>
      </c>
      <c r="W64" s="142">
        <v>0</v>
      </c>
      <c r="X64" s="132">
        <v>0</v>
      </c>
      <c r="Y64" s="144">
        <v>0</v>
      </c>
      <c r="Z64" s="142">
        <v>0</v>
      </c>
      <c r="AA64" s="142">
        <v>0</v>
      </c>
      <c r="AB64" s="142">
        <v>0</v>
      </c>
      <c r="AC64" s="142">
        <v>0</v>
      </c>
      <c r="AD64" s="142">
        <v>0</v>
      </c>
      <c r="AE64" s="142">
        <v>0</v>
      </c>
      <c r="AF64" s="142">
        <v>0</v>
      </c>
      <c r="AG64" s="142">
        <v>0</v>
      </c>
      <c r="AH64" s="132">
        <v>0</v>
      </c>
      <c r="AI64" s="142">
        <v>0</v>
      </c>
      <c r="AJ64" s="142">
        <v>0</v>
      </c>
      <c r="AK64" s="142">
        <v>0</v>
      </c>
      <c r="AL64" s="142">
        <v>0</v>
      </c>
      <c r="AM64" s="142">
        <v>0</v>
      </c>
      <c r="AN64" s="132">
        <v>0</v>
      </c>
    </row>
    <row r="65" spans="1:40" x14ac:dyDescent="0.25">
      <c r="A65" s="109" t="s">
        <v>1648</v>
      </c>
      <c r="B65" s="127"/>
      <c r="C65" s="127"/>
      <c r="D65" s="128"/>
      <c r="E65" s="128"/>
      <c r="F65" s="129"/>
      <c r="G65" s="129"/>
      <c r="H65" s="129"/>
      <c r="I65" s="130"/>
      <c r="J65" s="128"/>
      <c r="K65" s="129"/>
      <c r="L65" s="129"/>
      <c r="M65" s="129"/>
      <c r="N65" s="129"/>
      <c r="O65" s="129"/>
      <c r="P65" s="129"/>
      <c r="Q65" s="129"/>
      <c r="R65" s="129"/>
      <c r="S65" s="130"/>
      <c r="T65" s="128"/>
      <c r="U65" s="129"/>
      <c r="V65" s="129"/>
      <c r="W65" s="129"/>
      <c r="X65" s="130"/>
      <c r="Y65" s="130"/>
      <c r="Z65" s="130"/>
      <c r="AA65" s="130"/>
      <c r="AB65" s="130"/>
      <c r="AC65" s="130"/>
      <c r="AD65" s="129"/>
      <c r="AE65" s="131"/>
      <c r="AF65" s="130"/>
      <c r="AG65" s="130"/>
      <c r="AH65" s="130"/>
      <c r="AI65" s="131"/>
      <c r="AJ65" s="130"/>
      <c r="AK65" s="130"/>
      <c r="AL65" s="130"/>
      <c r="AM65" s="130"/>
      <c r="AN65" s="130"/>
    </row>
    <row r="66" spans="1:40" x14ac:dyDescent="0.25">
      <c r="D66" s="115">
        <f>SUM(E66:AN66)</f>
        <v>0</v>
      </c>
      <c r="E66" s="179">
        <v>0</v>
      </c>
      <c r="F66" s="179">
        <v>0</v>
      </c>
      <c r="G66" s="179">
        <v>0</v>
      </c>
      <c r="H66" s="179">
        <v>0</v>
      </c>
      <c r="I66" s="181">
        <v>0</v>
      </c>
      <c r="J66" s="179">
        <v>0</v>
      </c>
      <c r="K66" s="179">
        <v>0</v>
      </c>
      <c r="L66" s="179">
        <v>0</v>
      </c>
      <c r="M66" s="179">
        <v>0</v>
      </c>
      <c r="N66" s="179">
        <v>0</v>
      </c>
      <c r="O66" s="179">
        <v>0</v>
      </c>
      <c r="P66" s="179">
        <v>0</v>
      </c>
      <c r="Q66" s="179"/>
      <c r="R66" s="179">
        <v>0</v>
      </c>
      <c r="S66" s="181">
        <v>0</v>
      </c>
      <c r="T66" s="179">
        <v>0</v>
      </c>
      <c r="U66" s="179">
        <v>0</v>
      </c>
      <c r="V66" s="179">
        <v>0</v>
      </c>
      <c r="W66" s="179">
        <v>0</v>
      </c>
      <c r="X66" s="181">
        <v>0</v>
      </c>
      <c r="Y66" s="177">
        <v>0</v>
      </c>
      <c r="Z66" s="179">
        <v>0</v>
      </c>
      <c r="AA66" s="179">
        <v>0</v>
      </c>
      <c r="AB66" s="179">
        <v>0</v>
      </c>
      <c r="AC66" s="179">
        <v>0</v>
      </c>
      <c r="AD66" s="179">
        <v>0</v>
      </c>
      <c r="AE66" s="179">
        <v>0</v>
      </c>
      <c r="AF66" s="179">
        <v>0</v>
      </c>
      <c r="AG66" s="179">
        <v>0</v>
      </c>
      <c r="AH66" s="181">
        <v>0</v>
      </c>
      <c r="AI66" s="179">
        <v>0</v>
      </c>
      <c r="AJ66" s="179">
        <v>0</v>
      </c>
      <c r="AK66" s="179">
        <v>0</v>
      </c>
      <c r="AL66" s="179">
        <v>0</v>
      </c>
      <c r="AM66" s="179">
        <v>0</v>
      </c>
      <c r="AN66" s="181">
        <v>0</v>
      </c>
    </row>
    <row r="67" spans="1:40" x14ac:dyDescent="0.25">
      <c r="A67" t="s">
        <v>1649</v>
      </c>
      <c r="B67" s="205"/>
      <c r="C67" s="206"/>
      <c r="D67" s="139"/>
      <c r="E67" s="175"/>
      <c r="F67" s="176"/>
      <c r="G67" s="176"/>
      <c r="H67" s="176"/>
      <c r="I67" s="180"/>
      <c r="J67" s="175"/>
      <c r="K67" s="176"/>
      <c r="L67" s="176"/>
      <c r="M67" s="176"/>
      <c r="N67" s="176"/>
      <c r="O67" s="176"/>
      <c r="P67" s="176"/>
      <c r="Q67" s="176"/>
      <c r="R67" s="176"/>
      <c r="S67" s="180"/>
      <c r="T67" s="175"/>
      <c r="U67" s="176"/>
      <c r="V67" s="176"/>
      <c r="W67" s="176"/>
      <c r="X67" s="180"/>
      <c r="Y67" s="180"/>
      <c r="Z67" s="180"/>
      <c r="AA67" s="180"/>
      <c r="AB67" s="180"/>
      <c r="AC67" s="180"/>
      <c r="AD67" s="176"/>
      <c r="AE67" s="183"/>
      <c r="AF67" s="180"/>
      <c r="AG67" s="180"/>
      <c r="AH67" s="180"/>
      <c r="AI67" s="183"/>
      <c r="AJ67" s="180"/>
      <c r="AK67" s="180"/>
      <c r="AL67" s="180"/>
      <c r="AM67" s="180"/>
      <c r="AN67" s="180"/>
    </row>
    <row r="68" spans="1:40" x14ac:dyDescent="0.25">
      <c r="A68" s="94" t="s">
        <v>1208</v>
      </c>
      <c r="B68" s="94"/>
      <c r="C68" s="94"/>
      <c r="D68" s="136">
        <f>SUM(E68:AN68)</f>
        <v>109792.41164383751</v>
      </c>
      <c r="E68" s="175">
        <v>0</v>
      </c>
      <c r="F68" s="179">
        <v>0</v>
      </c>
      <c r="G68" s="179">
        <v>0</v>
      </c>
      <c r="H68" s="179">
        <v>0</v>
      </c>
      <c r="I68" s="181">
        <v>0</v>
      </c>
      <c r="J68" s="179">
        <v>0</v>
      </c>
      <c r="K68" s="179">
        <v>0</v>
      </c>
      <c r="L68" s="179">
        <v>0</v>
      </c>
      <c r="M68" s="179">
        <v>0</v>
      </c>
      <c r="N68" s="179">
        <v>0</v>
      </c>
      <c r="O68" s="179">
        <v>0</v>
      </c>
      <c r="P68" s="179">
        <v>0</v>
      </c>
      <c r="Q68" s="179">
        <v>0</v>
      </c>
      <c r="R68" s="179">
        <v>0</v>
      </c>
      <c r="S68" s="181">
        <v>0</v>
      </c>
      <c r="T68" s="175">
        <v>0</v>
      </c>
      <c r="U68" s="179">
        <v>0</v>
      </c>
      <c r="V68" s="176">
        <v>0</v>
      </c>
      <c r="W68" s="179">
        <v>0</v>
      </c>
      <c r="X68" s="181">
        <v>0</v>
      </c>
      <c r="Y68" s="177">
        <f>GETPIVOTDATA("Complete Total PY6",'PY6 Pivots'!$A$93,"Institution","MSU","L3","1.4.1")</f>
        <v>54711.460222399997</v>
      </c>
      <c r="Z68" s="177">
        <f>GETPIVOTDATA("Complete Total PY6",'PY6 Pivots'!$A$93,"Institution","MSU","L3","1.4.2")</f>
        <v>7658.0059445750012</v>
      </c>
      <c r="AA68" s="177">
        <v>0</v>
      </c>
      <c r="AB68" s="177">
        <f>GETPIVOTDATA("Complete Total PY6",'PY6 Pivots'!$A$93,"Institution","MSU","L3","1.4.4")</f>
        <v>2945</v>
      </c>
      <c r="AC68" s="179">
        <v>0</v>
      </c>
      <c r="AD68" s="177">
        <f>GETPIVOTDATA("Complete Total PY6",'PY6 Pivots'!$A$93,"Institution","MSU","L3","1.4.6")</f>
        <v>44477.945476862507</v>
      </c>
      <c r="AE68" s="179">
        <v>0</v>
      </c>
      <c r="AF68" s="179">
        <v>0</v>
      </c>
      <c r="AG68" s="179">
        <v>0</v>
      </c>
      <c r="AH68" s="181">
        <v>0</v>
      </c>
      <c r="AI68" s="179">
        <v>0</v>
      </c>
      <c r="AJ68" s="179">
        <v>0</v>
      </c>
      <c r="AK68" s="179">
        <v>0</v>
      </c>
      <c r="AL68" s="179">
        <v>0</v>
      </c>
      <c r="AM68" s="179">
        <v>0</v>
      </c>
      <c r="AN68" s="181">
        <v>0</v>
      </c>
    </row>
    <row r="69" spans="1:40" x14ac:dyDescent="0.25">
      <c r="A69" s="94" t="s">
        <v>1140</v>
      </c>
      <c r="B69" s="94"/>
      <c r="C69" s="94"/>
      <c r="D69" s="136">
        <f t="shared" ref="D69:D73" si="8">SUM(E69:AN69)</f>
        <v>30809.546876152795</v>
      </c>
      <c r="E69" s="175">
        <f>GETPIVOTDATA("Complete Total PY6",'PY6 Pivots'!$A$93,"Institution","PSU","L3","1.1.1")</f>
        <v>16623.856228139997</v>
      </c>
      <c r="F69" s="179">
        <v>0</v>
      </c>
      <c r="G69" s="179">
        <v>0</v>
      </c>
      <c r="H69" s="179">
        <v>0</v>
      </c>
      <c r="I69" s="181">
        <v>0</v>
      </c>
      <c r="J69" s="179">
        <v>0</v>
      </c>
      <c r="K69" s="179">
        <v>0</v>
      </c>
      <c r="L69" s="179">
        <v>0</v>
      </c>
      <c r="M69" s="179">
        <v>0</v>
      </c>
      <c r="N69" s="179">
        <v>0</v>
      </c>
      <c r="O69" s="179">
        <v>0</v>
      </c>
      <c r="P69" s="179">
        <v>0</v>
      </c>
      <c r="Q69" s="179">
        <v>0</v>
      </c>
      <c r="R69" s="179">
        <v>0</v>
      </c>
      <c r="S69" s="181">
        <v>0</v>
      </c>
      <c r="T69" s="179">
        <v>0</v>
      </c>
      <c r="U69" s="179">
        <v>0</v>
      </c>
      <c r="V69" s="179">
        <v>0</v>
      </c>
      <c r="W69" s="179">
        <v>0</v>
      </c>
      <c r="X69" s="181">
        <v>0</v>
      </c>
      <c r="Y69" s="177">
        <v>0</v>
      </c>
      <c r="Z69" s="179">
        <v>0</v>
      </c>
      <c r="AA69" s="179">
        <v>0</v>
      </c>
      <c r="AB69" s="179">
        <v>0</v>
      </c>
      <c r="AC69" s="179">
        <v>0</v>
      </c>
      <c r="AD69" s="179">
        <v>0</v>
      </c>
      <c r="AE69" s="179">
        <v>0</v>
      </c>
      <c r="AF69" s="179">
        <v>0</v>
      </c>
      <c r="AG69" s="179">
        <v>0</v>
      </c>
      <c r="AH69" s="181">
        <v>0</v>
      </c>
      <c r="AI69" s="179">
        <v>0</v>
      </c>
      <c r="AJ69" s="179">
        <f>GETPIVOTDATA("Complete Total PY6",'PY6 Pivots'!$A$93,"Institution","PSU","L3","1.6.1")</f>
        <v>14185.690648012798</v>
      </c>
      <c r="AK69" s="179">
        <v>0</v>
      </c>
      <c r="AL69" s="179">
        <v>0</v>
      </c>
      <c r="AM69" s="179">
        <v>0</v>
      </c>
      <c r="AN69" s="181">
        <v>0</v>
      </c>
    </row>
    <row r="70" spans="1:40" x14ac:dyDescent="0.25">
      <c r="A70" s="94" t="s">
        <v>1433</v>
      </c>
      <c r="B70" s="94"/>
      <c r="C70" s="94"/>
      <c r="D70" s="136">
        <f t="shared" si="8"/>
        <v>118864.10578497083</v>
      </c>
      <c r="E70" s="175">
        <v>0</v>
      </c>
      <c r="F70" s="179">
        <v>0</v>
      </c>
      <c r="G70" s="179">
        <v>0</v>
      </c>
      <c r="H70" s="179">
        <v>0</v>
      </c>
      <c r="I70" s="181">
        <v>0</v>
      </c>
      <c r="J70" s="179">
        <v>0</v>
      </c>
      <c r="K70" s="179">
        <v>0</v>
      </c>
      <c r="L70" s="179">
        <v>0</v>
      </c>
      <c r="M70" s="179">
        <v>0</v>
      </c>
      <c r="N70" s="179">
        <v>0</v>
      </c>
      <c r="O70" s="179">
        <v>0</v>
      </c>
      <c r="P70" s="179">
        <v>0</v>
      </c>
      <c r="Q70" s="179">
        <v>0</v>
      </c>
      <c r="R70" s="179">
        <v>0</v>
      </c>
      <c r="S70" s="181">
        <v>0</v>
      </c>
      <c r="T70" s="179">
        <v>0</v>
      </c>
      <c r="U70" s="179">
        <v>0</v>
      </c>
      <c r="V70" s="179">
        <v>0</v>
      </c>
      <c r="W70" s="179">
        <v>0</v>
      </c>
      <c r="X70" s="181">
        <v>0</v>
      </c>
      <c r="Y70" s="177">
        <v>0</v>
      </c>
      <c r="Z70" s="179">
        <v>0</v>
      </c>
      <c r="AA70" s="179">
        <v>0</v>
      </c>
      <c r="AB70" s="179">
        <v>0</v>
      </c>
      <c r="AC70" s="179">
        <v>0</v>
      </c>
      <c r="AD70" s="179">
        <v>0</v>
      </c>
      <c r="AE70" s="179">
        <v>0</v>
      </c>
      <c r="AF70" s="179">
        <v>0</v>
      </c>
      <c r="AG70" s="181">
        <f>GETPIVOTDATA("Complete Total PY6",'PY6 Pivots'!$A$93,"Institution","UA","L3","1.5.3")</f>
        <v>91978.781513698821</v>
      </c>
      <c r="AH70" s="181">
        <f>GETPIVOTDATA("Complete Total PY6",'PY6 Pivots'!$A$93,"Institution","UA","L3","1.5.4")</f>
        <v>26885.324271272002</v>
      </c>
      <c r="AI70" s="179">
        <v>0</v>
      </c>
      <c r="AJ70" s="179">
        <v>0</v>
      </c>
      <c r="AK70" s="179">
        <v>0</v>
      </c>
      <c r="AL70" s="179">
        <v>0</v>
      </c>
      <c r="AM70" s="179">
        <v>0</v>
      </c>
      <c r="AN70" s="181">
        <v>0</v>
      </c>
    </row>
    <row r="71" spans="1:40" x14ac:dyDescent="0.25">
      <c r="A71" s="94" t="s">
        <v>1143</v>
      </c>
      <c r="B71" s="94"/>
      <c r="C71" s="94"/>
      <c r="D71" s="136">
        <f t="shared" si="8"/>
        <v>68775.723406070567</v>
      </c>
      <c r="E71" s="175">
        <f>GETPIVOTDATA("Complete Total PY6",'PY6 Pivots'!$A$93,"Institution","UMD","L3","1.1.1")</f>
        <v>19840.075052438249</v>
      </c>
      <c r="F71" s="179">
        <v>0</v>
      </c>
      <c r="G71" s="179">
        <v>0</v>
      </c>
      <c r="H71" s="179">
        <v>0</v>
      </c>
      <c r="I71" s="181">
        <v>0</v>
      </c>
      <c r="J71" s="179">
        <v>0</v>
      </c>
      <c r="K71" s="179">
        <v>0</v>
      </c>
      <c r="L71" s="179">
        <v>0</v>
      </c>
      <c r="M71" s="179">
        <v>0</v>
      </c>
      <c r="N71" s="179">
        <v>0</v>
      </c>
      <c r="O71" s="179">
        <v>0</v>
      </c>
      <c r="P71" s="179">
        <v>0</v>
      </c>
      <c r="Q71" s="179">
        <v>0</v>
      </c>
      <c r="R71" s="179">
        <v>0</v>
      </c>
      <c r="S71" s="181">
        <v>0</v>
      </c>
      <c r="T71" s="179">
        <v>0</v>
      </c>
      <c r="U71" s="179">
        <v>0</v>
      </c>
      <c r="V71" s="179">
        <v>0</v>
      </c>
      <c r="W71" s="179">
        <v>0</v>
      </c>
      <c r="X71" s="181">
        <v>0</v>
      </c>
      <c r="Y71" s="177">
        <v>0</v>
      </c>
      <c r="Z71" s="179">
        <v>0</v>
      </c>
      <c r="AA71" s="179">
        <v>0</v>
      </c>
      <c r="AB71" s="179">
        <v>0</v>
      </c>
      <c r="AC71" s="179">
        <v>0</v>
      </c>
      <c r="AD71" s="179">
        <v>0</v>
      </c>
      <c r="AE71" s="179">
        <v>0</v>
      </c>
      <c r="AF71" s="179">
        <v>0</v>
      </c>
      <c r="AG71" s="179">
        <v>0</v>
      </c>
      <c r="AH71" s="181">
        <v>0</v>
      </c>
      <c r="AI71" s="179">
        <f>GETPIVOTDATA("Complete Total PY6",'PY6 Pivots'!$A$93,"Institution","UMD","L3","1.6.0")</f>
        <v>48935.648353632321</v>
      </c>
      <c r="AJ71" s="179">
        <v>0</v>
      </c>
      <c r="AK71" s="179">
        <v>0</v>
      </c>
      <c r="AL71" s="179">
        <v>0</v>
      </c>
      <c r="AM71" s="179">
        <v>0</v>
      </c>
      <c r="AN71" s="181">
        <v>0</v>
      </c>
    </row>
    <row r="72" spans="1:40" x14ac:dyDescent="0.25">
      <c r="A72" s="109" t="s">
        <v>1650</v>
      </c>
      <c r="B72" s="127"/>
      <c r="C72" s="127"/>
      <c r="D72" s="128"/>
      <c r="E72" s="128"/>
      <c r="F72" s="129"/>
      <c r="G72" s="129"/>
      <c r="H72" s="129"/>
      <c r="I72" s="130"/>
      <c r="J72" s="128"/>
      <c r="K72" s="129"/>
      <c r="L72" s="129"/>
      <c r="M72" s="129"/>
      <c r="N72" s="129"/>
      <c r="O72" s="129"/>
      <c r="P72" s="129"/>
      <c r="Q72" s="129"/>
      <c r="R72" s="129"/>
      <c r="S72" s="130"/>
      <c r="T72" s="128"/>
      <c r="U72" s="129"/>
      <c r="V72" s="129"/>
      <c r="W72" s="129"/>
      <c r="X72" s="130"/>
      <c r="Y72" s="130"/>
      <c r="Z72" s="130"/>
      <c r="AA72" s="130"/>
      <c r="AB72" s="130"/>
      <c r="AC72" s="130"/>
      <c r="AD72" s="129"/>
      <c r="AE72" s="131"/>
      <c r="AF72" s="130"/>
      <c r="AG72" s="130"/>
      <c r="AH72" s="130"/>
      <c r="AI72" s="131"/>
      <c r="AJ72" s="130"/>
      <c r="AK72" s="130"/>
      <c r="AL72" s="130"/>
      <c r="AM72" s="130"/>
      <c r="AN72" s="130"/>
    </row>
    <row r="73" spans="1:40" x14ac:dyDescent="0.25">
      <c r="D73" s="136">
        <f t="shared" si="8"/>
        <v>328241.78771103168</v>
      </c>
      <c r="E73" s="143">
        <f>SUM(E68:E71)</f>
        <v>36463.931280578247</v>
      </c>
      <c r="F73" s="143">
        <f t="shared" ref="F73:AN73" si="9">SUM(F68:F71)</f>
        <v>0</v>
      </c>
      <c r="G73" s="143">
        <f t="shared" si="9"/>
        <v>0</v>
      </c>
      <c r="H73" s="143">
        <f t="shared" si="9"/>
        <v>0</v>
      </c>
      <c r="I73" s="182">
        <f t="shared" si="9"/>
        <v>0</v>
      </c>
      <c r="J73" s="143">
        <f t="shared" si="9"/>
        <v>0</v>
      </c>
      <c r="K73" s="143">
        <f t="shared" si="9"/>
        <v>0</v>
      </c>
      <c r="L73" s="143">
        <f t="shared" si="9"/>
        <v>0</v>
      </c>
      <c r="M73" s="143">
        <f t="shared" si="9"/>
        <v>0</v>
      </c>
      <c r="N73" s="143">
        <f t="shared" si="9"/>
        <v>0</v>
      </c>
      <c r="O73" s="143">
        <f t="shared" si="9"/>
        <v>0</v>
      </c>
      <c r="P73" s="143">
        <f t="shared" si="9"/>
        <v>0</v>
      </c>
      <c r="Q73" s="143">
        <f t="shared" si="9"/>
        <v>0</v>
      </c>
      <c r="R73" s="143">
        <f t="shared" si="9"/>
        <v>0</v>
      </c>
      <c r="S73" s="143">
        <f t="shared" si="9"/>
        <v>0</v>
      </c>
      <c r="T73" s="143">
        <f t="shared" si="9"/>
        <v>0</v>
      </c>
      <c r="U73" s="143">
        <f t="shared" si="9"/>
        <v>0</v>
      </c>
      <c r="V73" s="143">
        <f t="shared" si="9"/>
        <v>0</v>
      </c>
      <c r="W73" s="143">
        <f t="shared" si="9"/>
        <v>0</v>
      </c>
      <c r="X73" s="143">
        <f t="shared" si="9"/>
        <v>0</v>
      </c>
      <c r="Y73" s="143">
        <f t="shared" si="9"/>
        <v>54711.460222399997</v>
      </c>
      <c r="Z73" s="143">
        <f t="shared" si="9"/>
        <v>7658.0059445750012</v>
      </c>
      <c r="AA73" s="143">
        <f t="shared" si="9"/>
        <v>0</v>
      </c>
      <c r="AB73" s="143">
        <f t="shared" si="9"/>
        <v>2945</v>
      </c>
      <c r="AC73" s="143">
        <f t="shared" si="9"/>
        <v>0</v>
      </c>
      <c r="AD73" s="143">
        <f t="shared" si="9"/>
        <v>44477.945476862507</v>
      </c>
      <c r="AE73" s="143">
        <f t="shared" si="9"/>
        <v>0</v>
      </c>
      <c r="AF73" s="143">
        <f t="shared" si="9"/>
        <v>0</v>
      </c>
      <c r="AG73" s="143">
        <f t="shared" si="9"/>
        <v>91978.781513698821</v>
      </c>
      <c r="AH73" s="143">
        <f t="shared" si="9"/>
        <v>26885.324271272002</v>
      </c>
      <c r="AI73" s="143">
        <f t="shared" si="9"/>
        <v>48935.648353632321</v>
      </c>
      <c r="AJ73" s="143">
        <f t="shared" si="9"/>
        <v>14185.690648012798</v>
      </c>
      <c r="AK73" s="143">
        <f t="shared" si="9"/>
        <v>0</v>
      </c>
      <c r="AL73" s="143">
        <f t="shared" si="9"/>
        <v>0</v>
      </c>
      <c r="AM73" s="143">
        <f t="shared" si="9"/>
        <v>0</v>
      </c>
      <c r="AN73" s="143">
        <f t="shared" si="9"/>
        <v>0</v>
      </c>
    </row>
    <row r="74" spans="1:40" x14ac:dyDescent="0.25">
      <c r="A74" t="s">
        <v>1690</v>
      </c>
      <c r="D74" s="115">
        <f>'PY6 Pivots'!G163</f>
        <v>910543.13878679799</v>
      </c>
      <c r="E74" s="142">
        <v>0</v>
      </c>
      <c r="F74" s="142">
        <v>0</v>
      </c>
      <c r="G74" s="142">
        <v>0</v>
      </c>
      <c r="H74" s="142">
        <v>0</v>
      </c>
      <c r="I74" s="132">
        <v>0</v>
      </c>
      <c r="J74" s="142">
        <v>0</v>
      </c>
      <c r="K74" s="142">
        <v>0</v>
      </c>
      <c r="L74" s="142">
        <v>0</v>
      </c>
      <c r="M74" s="142">
        <v>0</v>
      </c>
      <c r="N74" s="142">
        <v>0</v>
      </c>
      <c r="O74" s="142">
        <v>0</v>
      </c>
      <c r="P74" s="142">
        <v>0</v>
      </c>
      <c r="Q74" s="142"/>
      <c r="R74" s="142">
        <v>0</v>
      </c>
      <c r="S74" s="132">
        <v>0</v>
      </c>
      <c r="T74" s="142">
        <v>0</v>
      </c>
      <c r="U74" s="142">
        <v>0</v>
      </c>
      <c r="V74" s="142">
        <v>0</v>
      </c>
      <c r="W74" s="142">
        <v>0</v>
      </c>
      <c r="X74" s="132">
        <v>0</v>
      </c>
      <c r="Y74" s="144">
        <v>0</v>
      </c>
      <c r="Z74" s="142">
        <v>0</v>
      </c>
      <c r="AA74" s="142">
        <v>0</v>
      </c>
      <c r="AB74" s="142">
        <v>0</v>
      </c>
      <c r="AC74" s="142">
        <v>0</v>
      </c>
      <c r="AD74" s="142">
        <v>0</v>
      </c>
      <c r="AE74" s="142">
        <v>0</v>
      </c>
      <c r="AF74" s="142">
        <v>0</v>
      </c>
      <c r="AG74" s="142">
        <v>0</v>
      </c>
      <c r="AH74" s="132">
        <v>0</v>
      </c>
      <c r="AI74" s="142">
        <v>0</v>
      </c>
      <c r="AJ74" s="142">
        <v>0</v>
      </c>
      <c r="AK74" s="142">
        <v>0</v>
      </c>
      <c r="AL74" s="142">
        <v>0</v>
      </c>
      <c r="AM74" s="142">
        <v>0</v>
      </c>
      <c r="AN74" s="132">
        <v>0</v>
      </c>
    </row>
    <row r="75" spans="1:40" x14ac:dyDescent="0.25">
      <c r="A75" t="s">
        <v>1651</v>
      </c>
      <c r="D75" s="115">
        <f>SUM(E75:AN75)</f>
        <v>0</v>
      </c>
      <c r="E75" s="142">
        <v>0</v>
      </c>
      <c r="F75" s="142">
        <v>0</v>
      </c>
      <c r="G75" s="142">
        <v>0</v>
      </c>
      <c r="H75" s="142">
        <v>0</v>
      </c>
      <c r="I75" s="132">
        <v>0</v>
      </c>
      <c r="J75" s="142">
        <v>0</v>
      </c>
      <c r="K75" s="142">
        <v>0</v>
      </c>
      <c r="L75" s="142">
        <v>0</v>
      </c>
      <c r="M75" s="142">
        <v>0</v>
      </c>
      <c r="N75" s="142">
        <v>0</v>
      </c>
      <c r="O75" s="142">
        <v>0</v>
      </c>
      <c r="P75" s="142">
        <v>0</v>
      </c>
      <c r="Q75" s="142"/>
      <c r="R75" s="142">
        <v>0</v>
      </c>
      <c r="S75" s="132">
        <v>0</v>
      </c>
      <c r="T75" s="142">
        <v>0</v>
      </c>
      <c r="U75" s="142">
        <v>0</v>
      </c>
      <c r="V75" s="142">
        <v>0</v>
      </c>
      <c r="W75" s="142">
        <v>0</v>
      </c>
      <c r="X75" s="132">
        <v>0</v>
      </c>
      <c r="Y75" s="144">
        <v>0</v>
      </c>
      <c r="Z75" s="142">
        <v>0</v>
      </c>
      <c r="AA75" s="142">
        <v>0</v>
      </c>
      <c r="AB75" s="142">
        <v>0</v>
      </c>
      <c r="AC75" s="142">
        <v>0</v>
      </c>
      <c r="AD75" s="142">
        <v>0</v>
      </c>
      <c r="AE75" s="142">
        <v>0</v>
      </c>
      <c r="AF75" s="142">
        <v>0</v>
      </c>
      <c r="AG75" s="142">
        <v>0</v>
      </c>
      <c r="AH75" s="132">
        <v>0</v>
      </c>
      <c r="AI75" s="142">
        <v>0</v>
      </c>
      <c r="AJ75" s="142">
        <v>0</v>
      </c>
      <c r="AK75" s="142">
        <v>0</v>
      </c>
      <c r="AL75" s="142">
        <v>0</v>
      </c>
      <c r="AM75" s="142">
        <v>0</v>
      </c>
      <c r="AN75" s="132">
        <v>0</v>
      </c>
    </row>
    <row r="76" spans="1:40" x14ac:dyDescent="0.25">
      <c r="A76" t="s">
        <v>1652</v>
      </c>
      <c r="D76" s="115">
        <f>SUM(E76:AN76)</f>
        <v>0</v>
      </c>
      <c r="E76" s="142">
        <v>0</v>
      </c>
      <c r="F76" s="142">
        <v>0</v>
      </c>
      <c r="G76" s="142">
        <v>0</v>
      </c>
      <c r="H76" s="142">
        <v>0</v>
      </c>
      <c r="I76" s="132">
        <v>0</v>
      </c>
      <c r="J76" s="142">
        <v>0</v>
      </c>
      <c r="K76" s="142">
        <v>0</v>
      </c>
      <c r="L76" s="142">
        <v>0</v>
      </c>
      <c r="M76" s="142">
        <v>0</v>
      </c>
      <c r="N76" s="142">
        <v>0</v>
      </c>
      <c r="O76" s="142">
        <v>0</v>
      </c>
      <c r="P76" s="142">
        <v>0</v>
      </c>
      <c r="Q76" s="142"/>
      <c r="R76" s="142">
        <v>0</v>
      </c>
      <c r="S76" s="132">
        <v>0</v>
      </c>
      <c r="T76" s="142">
        <v>0</v>
      </c>
      <c r="U76" s="142">
        <v>0</v>
      </c>
      <c r="V76" s="142">
        <v>0</v>
      </c>
      <c r="W76" s="142">
        <v>0</v>
      </c>
      <c r="X76" s="132">
        <v>0</v>
      </c>
      <c r="Y76" s="144">
        <v>0</v>
      </c>
      <c r="Z76" s="142">
        <v>0</v>
      </c>
      <c r="AA76" s="142">
        <v>0</v>
      </c>
      <c r="AB76" s="142">
        <v>0</v>
      </c>
      <c r="AC76" s="142">
        <v>0</v>
      </c>
      <c r="AD76" s="142">
        <v>0</v>
      </c>
      <c r="AE76" s="142">
        <v>0</v>
      </c>
      <c r="AF76" s="142">
        <v>0</v>
      </c>
      <c r="AG76" s="142">
        <v>0</v>
      </c>
      <c r="AH76" s="132">
        <v>0</v>
      </c>
      <c r="AI76" s="142">
        <v>0</v>
      </c>
      <c r="AJ76" s="142">
        <v>0</v>
      </c>
      <c r="AK76" s="142">
        <v>0</v>
      </c>
      <c r="AL76" s="142">
        <v>0</v>
      </c>
      <c r="AM76" s="142">
        <v>0</v>
      </c>
      <c r="AN76" s="132">
        <v>0</v>
      </c>
    </row>
    <row r="77" spans="1:40" x14ac:dyDescent="0.25">
      <c r="A77" t="s">
        <v>1653</v>
      </c>
      <c r="D77" s="115">
        <f>SUM(E77:AN77)</f>
        <v>0</v>
      </c>
      <c r="E77" s="142">
        <v>0</v>
      </c>
      <c r="F77" s="142">
        <v>0</v>
      </c>
      <c r="G77" s="142">
        <v>0</v>
      </c>
      <c r="H77" s="142">
        <v>0</v>
      </c>
      <c r="I77" s="13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2">
        <v>0</v>
      </c>
      <c r="P77" s="142">
        <v>0</v>
      </c>
      <c r="Q77" s="142"/>
      <c r="R77" s="142">
        <v>0</v>
      </c>
      <c r="S77" s="132">
        <v>0</v>
      </c>
      <c r="T77" s="142">
        <v>0</v>
      </c>
      <c r="U77" s="142">
        <v>0</v>
      </c>
      <c r="V77" s="142">
        <v>0</v>
      </c>
      <c r="W77" s="142">
        <v>0</v>
      </c>
      <c r="X77" s="132">
        <v>0</v>
      </c>
      <c r="Y77" s="144">
        <v>0</v>
      </c>
      <c r="Z77" s="142">
        <v>0</v>
      </c>
      <c r="AA77" s="142">
        <v>0</v>
      </c>
      <c r="AB77" s="142">
        <v>0</v>
      </c>
      <c r="AC77" s="142">
        <v>0</v>
      </c>
      <c r="AD77" s="142">
        <v>0</v>
      </c>
      <c r="AE77" s="142">
        <v>0</v>
      </c>
      <c r="AF77" s="142">
        <v>0</v>
      </c>
      <c r="AG77" s="142">
        <v>0</v>
      </c>
      <c r="AH77" s="132">
        <v>0</v>
      </c>
      <c r="AI77" s="142">
        <v>0</v>
      </c>
      <c r="AJ77" s="142">
        <v>0</v>
      </c>
      <c r="AK77" s="142">
        <v>0</v>
      </c>
      <c r="AL77" s="142">
        <v>0</v>
      </c>
      <c r="AM77" s="142">
        <v>0</v>
      </c>
      <c r="AN77" s="132">
        <v>0</v>
      </c>
    </row>
    <row r="78" spans="1:40" x14ac:dyDescent="0.25">
      <c r="A78" s="109" t="s">
        <v>1654</v>
      </c>
      <c r="B78" s="109"/>
      <c r="C78" s="109"/>
      <c r="D78" s="112"/>
      <c r="E78" s="112"/>
      <c r="F78" s="113"/>
      <c r="G78" s="113"/>
      <c r="H78" s="113"/>
      <c r="I78" s="114"/>
      <c r="J78" s="112"/>
      <c r="K78" s="113"/>
      <c r="L78" s="113"/>
      <c r="M78" s="113"/>
      <c r="N78" s="113"/>
      <c r="O78" s="113"/>
      <c r="P78" s="113"/>
      <c r="Q78" s="113"/>
      <c r="R78" s="113"/>
      <c r="S78" s="114"/>
      <c r="T78" s="112"/>
      <c r="U78" s="113"/>
      <c r="V78" s="113"/>
      <c r="W78" s="113"/>
      <c r="X78" s="114"/>
      <c r="Y78" s="114"/>
      <c r="Z78" s="114"/>
      <c r="AA78" s="114"/>
      <c r="AB78" s="114"/>
      <c r="AC78" s="114"/>
      <c r="AD78" s="113"/>
      <c r="AE78" s="133"/>
      <c r="AF78" s="114"/>
      <c r="AG78" s="114"/>
      <c r="AH78" s="114"/>
      <c r="AI78" s="133"/>
      <c r="AJ78" s="114"/>
      <c r="AK78" s="114"/>
      <c r="AL78" s="114"/>
      <c r="AM78" s="114"/>
      <c r="AN78" s="114"/>
    </row>
    <row r="79" spans="1:40" x14ac:dyDescent="0.25">
      <c r="D79" s="115">
        <f>SUM(E79:AN79)</f>
        <v>0</v>
      </c>
      <c r="E79" s="142">
        <v>0</v>
      </c>
      <c r="F79" s="142">
        <v>0</v>
      </c>
      <c r="G79" s="142">
        <v>0</v>
      </c>
      <c r="H79" s="142">
        <v>0</v>
      </c>
      <c r="I79" s="132">
        <v>0</v>
      </c>
      <c r="J79" s="142">
        <v>0</v>
      </c>
      <c r="K79" s="142">
        <v>0</v>
      </c>
      <c r="L79" s="142">
        <v>0</v>
      </c>
      <c r="M79" s="142">
        <v>0</v>
      </c>
      <c r="N79" s="142">
        <v>0</v>
      </c>
      <c r="O79" s="142">
        <v>0</v>
      </c>
      <c r="P79" s="142">
        <v>0</v>
      </c>
      <c r="Q79" s="142"/>
      <c r="R79" s="142">
        <v>0</v>
      </c>
      <c r="S79" s="132">
        <v>0</v>
      </c>
      <c r="T79" s="142">
        <v>0</v>
      </c>
      <c r="U79" s="142">
        <v>0</v>
      </c>
      <c r="V79" s="142">
        <v>0</v>
      </c>
      <c r="W79" s="142">
        <v>0</v>
      </c>
      <c r="X79" s="132">
        <v>0</v>
      </c>
      <c r="Y79" s="144">
        <v>0</v>
      </c>
      <c r="Z79" s="142">
        <v>0</v>
      </c>
      <c r="AA79" s="142">
        <v>0</v>
      </c>
      <c r="AB79" s="142">
        <v>0</v>
      </c>
      <c r="AC79" s="142">
        <v>0</v>
      </c>
      <c r="AD79" s="142">
        <v>0</v>
      </c>
      <c r="AE79" s="142">
        <v>0</v>
      </c>
      <c r="AF79" s="142">
        <v>0</v>
      </c>
      <c r="AG79" s="142">
        <v>0</v>
      </c>
      <c r="AH79" s="132">
        <v>0</v>
      </c>
      <c r="AI79" s="142">
        <v>0</v>
      </c>
      <c r="AJ79" s="142">
        <v>0</v>
      </c>
      <c r="AK79" s="142">
        <v>0</v>
      </c>
      <c r="AL79" s="142">
        <v>0</v>
      </c>
      <c r="AM79" s="142">
        <v>0</v>
      </c>
      <c r="AN79" s="132">
        <v>0</v>
      </c>
    </row>
    <row r="80" spans="1:40" x14ac:dyDescent="0.25">
      <c r="A80" s="109" t="s">
        <v>1655</v>
      </c>
      <c r="B80" s="109"/>
      <c r="C80" s="109"/>
      <c r="D80" s="112"/>
      <c r="E80" s="112"/>
      <c r="F80" s="113"/>
      <c r="G80" s="113"/>
      <c r="H80" s="113"/>
      <c r="I80" s="114"/>
      <c r="J80" s="112"/>
      <c r="K80" s="113"/>
      <c r="L80" s="113"/>
      <c r="M80" s="113"/>
      <c r="N80" s="113"/>
      <c r="O80" s="113"/>
      <c r="P80" s="113"/>
      <c r="Q80" s="113"/>
      <c r="R80" s="113"/>
      <c r="S80" s="114"/>
      <c r="T80" s="112"/>
      <c r="U80" s="113"/>
      <c r="V80" s="113"/>
      <c r="W80" s="113"/>
      <c r="X80" s="114"/>
      <c r="Y80" s="114"/>
      <c r="Z80" s="114"/>
      <c r="AA80" s="114"/>
      <c r="AB80" s="114"/>
      <c r="AC80" s="114"/>
      <c r="AD80" s="113"/>
      <c r="AE80" s="133"/>
      <c r="AF80" s="114"/>
      <c r="AG80" s="114"/>
      <c r="AH80" s="114"/>
      <c r="AI80" s="133"/>
      <c r="AJ80" s="114"/>
      <c r="AK80" s="114"/>
      <c r="AL80" s="114"/>
      <c r="AM80" s="114"/>
      <c r="AN80" s="114"/>
    </row>
    <row r="81" spans="1:40" x14ac:dyDescent="0.25">
      <c r="D81" s="136">
        <f>SUM(E81:AN81)+D74</f>
        <v>4005534.5685659056</v>
      </c>
      <c r="E81" s="107">
        <f>SUM(E79,E73,E66,E54,E46,E42,E37,E30,E28)</f>
        <v>341302.40211272828</v>
      </c>
      <c r="F81" s="107">
        <f t="shared" ref="F81:AN81" si="10">SUM(F79,F73,F66,F54,F46,F42,F37,F30,F28)</f>
        <v>103960.14396750001</v>
      </c>
      <c r="G81" s="107">
        <f t="shared" si="10"/>
        <v>91686.367078762516</v>
      </c>
      <c r="H81" s="107">
        <f t="shared" si="10"/>
        <v>11917.38235725</v>
      </c>
      <c r="I81" s="107">
        <f t="shared" si="10"/>
        <v>174957.31545750002</v>
      </c>
      <c r="J81" s="107">
        <f t="shared" si="10"/>
        <v>535815.11982699996</v>
      </c>
      <c r="K81" s="107">
        <f t="shared" si="10"/>
        <v>77284.116147499997</v>
      </c>
      <c r="L81" s="107">
        <f t="shared" si="10"/>
        <v>41955.583859999999</v>
      </c>
      <c r="M81" s="107">
        <f t="shared" si="10"/>
        <v>152110.20078300001</v>
      </c>
      <c r="N81" s="107">
        <f t="shared" si="10"/>
        <v>19408.126748000002</v>
      </c>
      <c r="O81" s="107">
        <f t="shared" si="10"/>
        <v>46315.779049999997</v>
      </c>
      <c r="P81" s="107">
        <f t="shared" si="10"/>
        <v>40307.499145000009</v>
      </c>
      <c r="Q81" s="107">
        <f t="shared" si="10"/>
        <v>747743.44086970028</v>
      </c>
      <c r="R81" s="107">
        <f t="shared" si="10"/>
        <v>127517.92634999999</v>
      </c>
      <c r="S81" s="107">
        <f t="shared" si="10"/>
        <v>950</v>
      </c>
      <c r="T81" s="107">
        <f t="shared" si="10"/>
        <v>0</v>
      </c>
      <c r="U81" s="107">
        <f t="shared" si="10"/>
        <v>0</v>
      </c>
      <c r="V81" s="107">
        <f t="shared" si="10"/>
        <v>1000</v>
      </c>
      <c r="W81" s="107">
        <f t="shared" si="10"/>
        <v>5561.4451000500003</v>
      </c>
      <c r="X81" s="107">
        <f t="shared" si="10"/>
        <v>0</v>
      </c>
      <c r="Y81" s="107">
        <f t="shared" si="10"/>
        <v>54711.460222399997</v>
      </c>
      <c r="Z81" s="107">
        <f t="shared" si="10"/>
        <v>11228.950454221002</v>
      </c>
      <c r="AA81" s="107">
        <f t="shared" si="10"/>
        <v>0</v>
      </c>
      <c r="AB81" s="107">
        <f t="shared" si="10"/>
        <v>44980.112154336006</v>
      </c>
      <c r="AC81" s="107">
        <f t="shared" si="10"/>
        <v>0</v>
      </c>
      <c r="AD81" s="107">
        <f t="shared" si="10"/>
        <v>44477.945476862507</v>
      </c>
      <c r="AE81" s="107">
        <f t="shared" si="10"/>
        <v>0</v>
      </c>
      <c r="AF81" s="107">
        <f t="shared" si="10"/>
        <v>37770.072630468756</v>
      </c>
      <c r="AG81" s="107">
        <f t="shared" si="10"/>
        <v>113511.01582569882</v>
      </c>
      <c r="AH81" s="107">
        <f t="shared" si="10"/>
        <v>26885.324271272002</v>
      </c>
      <c r="AI81" s="107">
        <f t="shared" si="10"/>
        <v>51685.648353632321</v>
      </c>
      <c r="AJ81" s="107">
        <f t="shared" si="10"/>
        <v>189448.05153622531</v>
      </c>
      <c r="AK81" s="107">
        <f t="shared" si="10"/>
        <v>0</v>
      </c>
      <c r="AL81" s="107">
        <f t="shared" si="10"/>
        <v>0</v>
      </c>
      <c r="AM81" s="107">
        <f t="shared" si="10"/>
        <v>500</v>
      </c>
      <c r="AN81" s="107">
        <f t="shared" si="10"/>
        <v>0</v>
      </c>
    </row>
    <row r="82" spans="1:40" x14ac:dyDescent="0.25">
      <c r="A82" s="109" t="s">
        <v>1656</v>
      </c>
      <c r="B82" s="109"/>
      <c r="C82" s="109"/>
      <c r="D82" s="112"/>
      <c r="E82" s="112"/>
      <c r="F82" s="113"/>
      <c r="G82" s="113"/>
      <c r="H82" s="113"/>
      <c r="I82" s="114"/>
      <c r="J82" s="112"/>
      <c r="K82" s="113"/>
      <c r="L82" s="113"/>
      <c r="M82" s="113"/>
      <c r="N82" s="113"/>
      <c r="O82" s="113"/>
      <c r="P82" s="113"/>
      <c r="Q82" s="113"/>
      <c r="R82" s="113"/>
      <c r="S82" s="114"/>
      <c r="T82" s="112"/>
      <c r="U82" s="113"/>
      <c r="V82" s="113"/>
      <c r="W82" s="113"/>
      <c r="X82" s="114"/>
      <c r="Y82" s="114"/>
      <c r="Z82" s="114"/>
      <c r="AA82" s="114"/>
      <c r="AB82" s="114"/>
      <c r="AC82" s="114"/>
      <c r="AD82" s="113"/>
      <c r="AE82" s="133"/>
      <c r="AF82" s="114"/>
      <c r="AG82" s="114"/>
      <c r="AH82" s="114"/>
      <c r="AI82" s="133"/>
      <c r="AJ82" s="114"/>
      <c r="AK82" s="114"/>
      <c r="AL82" s="114"/>
      <c r="AM82" s="114"/>
      <c r="AN82" s="114"/>
    </row>
    <row r="83" spans="1:40" x14ac:dyDescent="0.25">
      <c r="A83" s="94" t="s">
        <v>1657</v>
      </c>
      <c r="B83" s="94"/>
      <c r="C83" s="94"/>
      <c r="D83" s="136">
        <f>SUM(E83:AN83)</f>
        <v>681975.58229468041</v>
      </c>
      <c r="E83" s="175">
        <f>GETPIVOTDATA("Indirect Subtotal PY6",'PY6 Pivots'!$A$105,"L3","1.1.1")</f>
        <v>161564.38954103953</v>
      </c>
      <c r="F83" s="175">
        <f>GETPIVOTDATA("Indirect Subtotal PY6",'PY6 Pivots'!$A$105,"L3","1.1.2")</f>
        <v>55098.876302775017</v>
      </c>
      <c r="G83" s="175">
        <f>GETPIVOTDATA("Indirect Subtotal PY6",'PY6 Pivots'!$A$105,"L3","1.1.3")</f>
        <v>48593.774551744129</v>
      </c>
      <c r="H83" s="175">
        <f>GETPIVOTDATA("Indirect Subtotal PY6",'PY6 Pivots'!$A$105,"L3","1.1.4")</f>
        <v>6316.2126493425012</v>
      </c>
      <c r="I83" s="175">
        <f>GETPIVOTDATA("Indirect Subtotal PY6",'PY6 Pivots'!$A$105,"L3","1.1.5")</f>
        <v>92727.377192475033</v>
      </c>
      <c r="J83" s="175">
        <f>GETPIVOTDATA("Indirect Subtotal PY6",'PY6 Pivots'!$A$105,"L3","1.2.1")</f>
        <v>120218.39759919501</v>
      </c>
      <c r="K83" s="121">
        <v>0</v>
      </c>
      <c r="L83" s="121">
        <v>0</v>
      </c>
      <c r="M83" s="121">
        <v>0</v>
      </c>
      <c r="N83" s="121">
        <v>0</v>
      </c>
      <c r="O83" s="121">
        <v>0</v>
      </c>
      <c r="P83" s="175">
        <f>GETPIVOTDATA("Indirect Subtotal PY6",'PY6 Pivots'!$A$105,"L3","1.2.7")</f>
        <v>2650</v>
      </c>
      <c r="Q83" s="175">
        <f>GETPIVOTDATA("Indirect Subtotal PY6",'PY6 Pivots'!$A$105,"L3","1.2.8")</f>
        <v>46472.52190519101</v>
      </c>
      <c r="R83" s="175">
        <f>GETPIVOTDATA("Indirect Subtotal PY6",'PY6 Pivots'!$A$105,"L3","1.2.9")</f>
        <v>954</v>
      </c>
      <c r="S83" s="175">
        <f>GETPIVOTDATA("Indirect Subtotal PY6",'PY6 Pivots'!$A$105,"L3","1.2.10")</f>
        <v>503.5</v>
      </c>
      <c r="T83" s="121">
        <v>0</v>
      </c>
      <c r="U83" s="121">
        <v>0</v>
      </c>
      <c r="V83" s="175">
        <f>GETPIVOTDATA("Indirect Subtotal PY6",'PY6 Pivots'!$A$105,"L3","1.3.3")</f>
        <v>530</v>
      </c>
      <c r="W83" s="175">
        <f>GETPIVOTDATA("Indirect Subtotal PY6",'PY6 Pivots'!$A$105,"L3","1.3.4")</f>
        <v>2947.5659030265015</v>
      </c>
      <c r="X83" s="121">
        <v>0</v>
      </c>
      <c r="Y83" s="121">
        <v>0</v>
      </c>
      <c r="Z83" s="175">
        <f>GETPIVOTDATA("Indirect Subtotal PY6",'PY6 Pivots'!$A$105,"L3","1.4.2")</f>
        <v>1892.6005901123804</v>
      </c>
      <c r="AA83" s="121">
        <v>0</v>
      </c>
      <c r="AB83" s="175">
        <f>GETPIVOTDATA("Indirect Subtotal PY6",'PY6 Pivots'!$A$105,"L3","1.4.4")</f>
        <v>17508.609441798086</v>
      </c>
      <c r="AC83" s="121">
        <f t="shared" ref="AC83:AN83" si="11">(AC81-AC73-AC37)*0.53</f>
        <v>0</v>
      </c>
      <c r="AD83" s="121">
        <f t="shared" si="11"/>
        <v>0</v>
      </c>
      <c r="AE83" s="121">
        <f t="shared" si="11"/>
        <v>0</v>
      </c>
      <c r="AF83" s="175">
        <f>GETPIVOTDATA("Indirect Subtotal PY6",'PY6 Pivots'!$A$105,"L3","1.5.2")</f>
        <v>20018.13849414845</v>
      </c>
      <c r="AG83" s="175">
        <f>GETPIVOTDATA("Indirect Subtotal PY6",'PY6 Pivots'!$A$105,"L3","1.5.3")</f>
        <v>9368.0668530800031</v>
      </c>
      <c r="AH83" s="121">
        <v>0</v>
      </c>
      <c r="AI83" s="175">
        <f>GETPIVOTDATA("Indirect Subtotal PY6",'PY6 Pivots'!$A$105,"L3","1.6.0")</f>
        <v>1457.5</v>
      </c>
      <c r="AJ83" s="175">
        <f>GETPIVOTDATA("Indirect Subtotal PY6",'PY6 Pivots'!$A$105,"L3","1.6.1")</f>
        <v>92889.051270752636</v>
      </c>
      <c r="AK83" s="121">
        <v>0</v>
      </c>
      <c r="AL83" s="121">
        <v>0</v>
      </c>
      <c r="AM83" s="175">
        <f>GETPIVOTDATA("Indirect Subtotal PY6",'PY6 Pivots'!$A$105,"L3","1.6.4")</f>
        <v>265</v>
      </c>
      <c r="AN83" s="121">
        <f t="shared" si="11"/>
        <v>0</v>
      </c>
    </row>
    <row r="84" spans="1:40" x14ac:dyDescent="0.25">
      <c r="A84" t="s">
        <v>1713</v>
      </c>
      <c r="D84" s="115">
        <f>'PY6 Pivots'!H163</f>
        <v>189536.16250009433</v>
      </c>
      <c r="E84" s="119">
        <v>0</v>
      </c>
      <c r="F84" s="117"/>
      <c r="G84" s="117"/>
      <c r="H84" s="117"/>
      <c r="I84" s="118"/>
      <c r="J84" s="151">
        <v>0</v>
      </c>
      <c r="K84" s="151">
        <v>0</v>
      </c>
      <c r="L84" s="151">
        <v>0</v>
      </c>
      <c r="M84" s="151">
        <v>0</v>
      </c>
      <c r="N84" s="151">
        <v>0</v>
      </c>
      <c r="O84" s="151">
        <v>0</v>
      </c>
      <c r="P84" s="151">
        <v>0</v>
      </c>
      <c r="Q84" s="151"/>
      <c r="R84" s="151">
        <v>0</v>
      </c>
      <c r="S84" s="152">
        <v>0</v>
      </c>
      <c r="T84" s="153">
        <v>0</v>
      </c>
      <c r="U84" s="153">
        <v>0</v>
      </c>
      <c r="V84" s="153">
        <v>0</v>
      </c>
      <c r="W84" s="153">
        <v>0</v>
      </c>
      <c r="X84" s="154">
        <v>0</v>
      </c>
      <c r="Y84" s="155">
        <v>0</v>
      </c>
      <c r="Z84" s="151">
        <v>0</v>
      </c>
      <c r="AA84" s="151">
        <v>0</v>
      </c>
      <c r="AB84" s="151">
        <v>0</v>
      </c>
      <c r="AC84" s="151">
        <v>0</v>
      </c>
      <c r="AD84" s="151">
        <v>0</v>
      </c>
      <c r="AE84" s="153">
        <v>0</v>
      </c>
      <c r="AF84" s="153">
        <v>0</v>
      </c>
      <c r="AG84" s="153">
        <v>0</v>
      </c>
      <c r="AH84" s="154">
        <v>0</v>
      </c>
      <c r="AI84" s="151">
        <v>0</v>
      </c>
      <c r="AJ84" s="151">
        <v>0</v>
      </c>
      <c r="AK84" s="151">
        <v>0</v>
      </c>
      <c r="AL84" s="151">
        <v>0</v>
      </c>
      <c r="AM84" s="151">
        <v>0</v>
      </c>
      <c r="AN84" s="152">
        <v>0</v>
      </c>
    </row>
    <row r="85" spans="1:40" x14ac:dyDescent="0.25">
      <c r="A85" t="s">
        <v>1658</v>
      </c>
      <c r="D85" s="115">
        <f>D83+D84</f>
        <v>871511.7447947748</v>
      </c>
      <c r="E85" s="107">
        <f>SUM(E83:E84)</f>
        <v>161564.38954103953</v>
      </c>
      <c r="F85" s="96">
        <f t="shared" ref="F85:AN85" si="12">SUM(F83:F84)</f>
        <v>55098.876302775017</v>
      </c>
      <c r="G85" s="96">
        <f t="shared" si="12"/>
        <v>48593.774551744129</v>
      </c>
      <c r="H85" s="96">
        <f t="shared" si="12"/>
        <v>6316.2126493425012</v>
      </c>
      <c r="I85" s="108">
        <f t="shared" si="12"/>
        <v>92727.377192475033</v>
      </c>
      <c r="J85" s="156">
        <f t="shared" si="12"/>
        <v>120218.39759919501</v>
      </c>
      <c r="K85" s="156">
        <f t="shared" si="12"/>
        <v>0</v>
      </c>
      <c r="L85" s="156">
        <f t="shared" si="12"/>
        <v>0</v>
      </c>
      <c r="M85" s="156">
        <f t="shared" si="12"/>
        <v>0</v>
      </c>
      <c r="N85" s="156">
        <f t="shared" si="12"/>
        <v>0</v>
      </c>
      <c r="O85" s="156">
        <f t="shared" si="12"/>
        <v>0</v>
      </c>
      <c r="P85" s="156">
        <f t="shared" si="12"/>
        <v>2650</v>
      </c>
      <c r="Q85" s="156">
        <f t="shared" si="12"/>
        <v>46472.52190519101</v>
      </c>
      <c r="R85" s="156">
        <f t="shared" si="12"/>
        <v>954</v>
      </c>
      <c r="S85" s="157">
        <f t="shared" si="12"/>
        <v>503.5</v>
      </c>
      <c r="T85" s="158">
        <f t="shared" si="12"/>
        <v>0</v>
      </c>
      <c r="U85" s="158">
        <f t="shared" si="12"/>
        <v>0</v>
      </c>
      <c r="V85" s="158">
        <f t="shared" si="12"/>
        <v>530</v>
      </c>
      <c r="W85" s="158">
        <f t="shared" si="12"/>
        <v>2947.5659030265015</v>
      </c>
      <c r="X85" s="159">
        <f t="shared" si="12"/>
        <v>0</v>
      </c>
      <c r="Y85" s="160">
        <f t="shared" si="12"/>
        <v>0</v>
      </c>
      <c r="Z85" s="156">
        <f t="shared" si="12"/>
        <v>1892.6005901123804</v>
      </c>
      <c r="AA85" s="156">
        <f t="shared" si="12"/>
        <v>0</v>
      </c>
      <c r="AB85" s="156">
        <f t="shared" si="12"/>
        <v>17508.609441798086</v>
      </c>
      <c r="AC85" s="156">
        <f t="shared" si="12"/>
        <v>0</v>
      </c>
      <c r="AD85" s="156">
        <f t="shared" si="12"/>
        <v>0</v>
      </c>
      <c r="AE85" s="158">
        <f t="shared" si="12"/>
        <v>0</v>
      </c>
      <c r="AF85" s="158">
        <f t="shared" si="12"/>
        <v>20018.13849414845</v>
      </c>
      <c r="AG85" s="158">
        <f t="shared" si="12"/>
        <v>9368.0668530800031</v>
      </c>
      <c r="AH85" s="159">
        <f t="shared" si="12"/>
        <v>0</v>
      </c>
      <c r="AI85" s="156">
        <f t="shared" si="12"/>
        <v>1457.5</v>
      </c>
      <c r="AJ85" s="156">
        <f t="shared" si="12"/>
        <v>92889.051270752636</v>
      </c>
      <c r="AK85" s="156">
        <f t="shared" si="12"/>
        <v>0</v>
      </c>
      <c r="AL85" s="156">
        <f t="shared" si="12"/>
        <v>0</v>
      </c>
      <c r="AM85" s="156">
        <f t="shared" si="12"/>
        <v>265</v>
      </c>
      <c r="AN85" s="157">
        <f t="shared" si="12"/>
        <v>0</v>
      </c>
    </row>
    <row r="86" spans="1:40" x14ac:dyDescent="0.25">
      <c r="D86" s="115">
        <f>SUM(E86:AN86)</f>
        <v>0</v>
      </c>
      <c r="E86" s="107"/>
      <c r="F86" s="96"/>
      <c r="G86" s="96"/>
      <c r="H86" s="96"/>
      <c r="I86" s="108"/>
      <c r="J86" s="156"/>
      <c r="K86" s="160"/>
      <c r="L86" s="160"/>
      <c r="M86" s="160"/>
      <c r="N86" s="160"/>
      <c r="O86" s="160"/>
      <c r="P86" s="160"/>
      <c r="Q86" s="160"/>
      <c r="R86" s="160"/>
      <c r="S86" s="161"/>
      <c r="T86" s="158"/>
      <c r="U86" s="162"/>
      <c r="V86" s="162"/>
      <c r="W86" s="162"/>
      <c r="X86" s="163"/>
      <c r="Y86" s="161"/>
      <c r="Z86" s="161"/>
      <c r="AA86" s="161"/>
      <c r="AB86" s="161"/>
      <c r="AC86" s="161"/>
      <c r="AD86" s="160"/>
      <c r="AE86" s="159"/>
      <c r="AF86" s="163"/>
      <c r="AG86" s="163"/>
      <c r="AH86" s="163"/>
      <c r="AI86" s="157"/>
      <c r="AJ86" s="161"/>
      <c r="AK86" s="161"/>
      <c r="AL86" s="161"/>
      <c r="AM86" s="161"/>
      <c r="AN86" s="161"/>
    </row>
    <row r="87" spans="1:40" ht="15.75" thickBot="1" x14ac:dyDescent="0.3">
      <c r="A87" s="109" t="s">
        <v>1659</v>
      </c>
      <c r="B87" s="109"/>
      <c r="C87" s="109"/>
      <c r="D87" s="164"/>
      <c r="E87" s="164"/>
      <c r="F87" s="165"/>
      <c r="G87" s="165"/>
      <c r="H87" s="165"/>
      <c r="I87" s="166"/>
      <c r="J87" s="164"/>
      <c r="K87" s="165"/>
      <c r="L87" s="165"/>
      <c r="M87" s="165"/>
      <c r="N87" s="165"/>
      <c r="O87" s="165"/>
      <c r="P87" s="165"/>
      <c r="Q87" s="165"/>
      <c r="R87" s="165"/>
      <c r="S87" s="166"/>
      <c r="T87" s="164"/>
      <c r="U87" s="165"/>
      <c r="V87" s="165"/>
      <c r="W87" s="165"/>
      <c r="X87" s="166"/>
      <c r="Y87" s="166"/>
      <c r="Z87" s="166"/>
      <c r="AA87" s="166"/>
      <c r="AB87" s="166"/>
      <c r="AC87" s="166"/>
      <c r="AD87" s="165"/>
      <c r="AE87" s="167"/>
      <c r="AF87" s="166"/>
      <c r="AG87" s="166"/>
      <c r="AH87" s="166"/>
      <c r="AI87" s="167"/>
      <c r="AJ87" s="166"/>
      <c r="AK87" s="166"/>
      <c r="AL87" s="166"/>
      <c r="AM87" s="166"/>
      <c r="AN87" s="166"/>
    </row>
    <row r="88" spans="1:40" ht="16.5" thickBot="1" x14ac:dyDescent="0.3">
      <c r="D88" s="168">
        <f>SUM(D85,D81)</f>
        <v>4877046.3133606799</v>
      </c>
      <c r="E88" s="168">
        <f>SUM(E85,E81)</f>
        <v>502866.79165376781</v>
      </c>
      <c r="F88" s="168">
        <f t="shared" ref="F88:AN88" si="13">SUM(F85,F81)</f>
        <v>159059.02027027504</v>
      </c>
      <c r="G88" s="168">
        <f t="shared" si="13"/>
        <v>140280.14163050664</v>
      </c>
      <c r="H88" s="168">
        <f t="shared" si="13"/>
        <v>18233.595006592503</v>
      </c>
      <c r="I88" s="169">
        <f t="shared" si="13"/>
        <v>267684.69264997507</v>
      </c>
      <c r="J88" s="168">
        <f t="shared" si="13"/>
        <v>656033.51742619497</v>
      </c>
      <c r="K88" s="170">
        <f t="shared" si="13"/>
        <v>77284.116147499997</v>
      </c>
      <c r="L88" s="170">
        <f t="shared" si="13"/>
        <v>41955.583859999999</v>
      </c>
      <c r="M88" s="170">
        <f t="shared" si="13"/>
        <v>152110.20078300001</v>
      </c>
      <c r="N88" s="170">
        <f t="shared" si="13"/>
        <v>19408.126748000002</v>
      </c>
      <c r="O88" s="170">
        <f t="shared" si="13"/>
        <v>46315.779049999997</v>
      </c>
      <c r="P88" s="170">
        <f t="shared" si="13"/>
        <v>42957.499145000009</v>
      </c>
      <c r="Q88" s="170">
        <f t="shared" si="13"/>
        <v>794215.96277489129</v>
      </c>
      <c r="R88" s="170">
        <f t="shared" si="13"/>
        <v>128471.92634999999</v>
      </c>
      <c r="S88" s="171">
        <f t="shared" si="13"/>
        <v>1453.5</v>
      </c>
      <c r="T88" s="168">
        <f t="shared" si="13"/>
        <v>0</v>
      </c>
      <c r="U88" s="170">
        <f t="shared" si="13"/>
        <v>0</v>
      </c>
      <c r="V88" s="170">
        <f t="shared" si="13"/>
        <v>1530</v>
      </c>
      <c r="W88" s="170">
        <f t="shared" si="13"/>
        <v>8509.0110030765027</v>
      </c>
      <c r="X88" s="171">
        <f t="shared" si="13"/>
        <v>0</v>
      </c>
      <c r="Y88" s="168">
        <f t="shared" si="13"/>
        <v>54711.460222399997</v>
      </c>
      <c r="Z88" s="170">
        <f t="shared" si="13"/>
        <v>13121.551044333382</v>
      </c>
      <c r="AA88" s="170">
        <f t="shared" si="13"/>
        <v>0</v>
      </c>
      <c r="AB88" s="170">
        <f t="shared" si="13"/>
        <v>62488.721596134092</v>
      </c>
      <c r="AC88" s="170">
        <f t="shared" si="13"/>
        <v>0</v>
      </c>
      <c r="AD88" s="170">
        <f t="shared" si="13"/>
        <v>44477.945476862507</v>
      </c>
      <c r="AE88" s="170">
        <f t="shared" si="13"/>
        <v>0</v>
      </c>
      <c r="AF88" s="170">
        <f t="shared" si="13"/>
        <v>57788.211124617206</v>
      </c>
      <c r="AG88" s="170">
        <f t="shared" si="13"/>
        <v>122879.08267877882</v>
      </c>
      <c r="AH88" s="170">
        <f t="shared" si="13"/>
        <v>26885.324271272002</v>
      </c>
      <c r="AI88" s="170">
        <f t="shared" si="13"/>
        <v>53143.148353632321</v>
      </c>
      <c r="AJ88" s="170">
        <f t="shared" si="13"/>
        <v>282337.10280697793</v>
      </c>
      <c r="AK88" s="170">
        <f t="shared" si="13"/>
        <v>0</v>
      </c>
      <c r="AL88" s="170">
        <f t="shared" si="13"/>
        <v>0</v>
      </c>
      <c r="AM88" s="170">
        <f t="shared" si="13"/>
        <v>765</v>
      </c>
      <c r="AN88" s="171">
        <f t="shared" si="13"/>
        <v>0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D95CE-51A1-4782-B9A8-3EC969B27B1E}">
  <dimension ref="A1:Z163"/>
  <sheetViews>
    <sheetView topLeftCell="A151" workbookViewId="0">
      <selection activeCell="E162" sqref="E162"/>
    </sheetView>
  </sheetViews>
  <sheetFormatPr defaultRowHeight="15" x14ac:dyDescent="0.25"/>
  <cols>
    <col min="1" max="1" width="26.5703125" bestFit="1" customWidth="1"/>
    <col min="2" max="2" width="17.85546875" bestFit="1" customWidth="1"/>
    <col min="3" max="3" width="10.140625" bestFit="1" customWidth="1"/>
    <col min="4" max="4" width="14.28515625" customWidth="1"/>
    <col min="5" max="5" width="19.140625" customWidth="1"/>
    <col min="6" max="6" width="17.140625" customWidth="1"/>
    <col min="7" max="7" width="11.140625" bestFit="1" customWidth="1"/>
    <col min="8" max="8" width="10.140625" bestFit="1" customWidth="1"/>
    <col min="9" max="13" width="5.5703125" bestFit="1" customWidth="1"/>
    <col min="14" max="14" width="9.140625" bestFit="1" customWidth="1"/>
    <col min="15" max="15" width="10.140625" bestFit="1" customWidth="1"/>
    <col min="16" max="17" width="5.5703125" bestFit="1" customWidth="1"/>
    <col min="18" max="18" width="9.140625" bestFit="1" customWidth="1"/>
    <col min="19" max="20" width="7.5703125" bestFit="1" customWidth="1"/>
    <col min="21" max="21" width="5.5703125" bestFit="1" customWidth="1"/>
    <col min="22" max="23" width="9.140625" bestFit="1" customWidth="1"/>
    <col min="24" max="24" width="10.140625" bestFit="1" customWidth="1"/>
    <col min="25" max="25" width="9.140625" bestFit="1" customWidth="1"/>
    <col min="26" max="26" width="11.28515625" bestFit="1" customWidth="1"/>
    <col min="27" max="35" width="21.5703125" bestFit="1" customWidth="1"/>
    <col min="36" max="37" width="26.5703125" bestFit="1" customWidth="1"/>
    <col min="38" max="39" width="7.5703125" bestFit="1" customWidth="1"/>
    <col min="40" max="41" width="8.5703125" bestFit="1" customWidth="1"/>
    <col min="42" max="42" width="6.140625" bestFit="1" customWidth="1"/>
    <col min="43" max="44" width="5.140625" bestFit="1" customWidth="1"/>
    <col min="45" max="45" width="6.5703125" bestFit="1" customWidth="1"/>
    <col min="46" max="46" width="7.5703125" bestFit="1" customWidth="1"/>
    <col min="47" max="47" width="6.5703125" bestFit="1" customWidth="1"/>
    <col min="48" max="49" width="7.5703125" bestFit="1" customWidth="1"/>
    <col min="50" max="50" width="5.140625" bestFit="1" customWidth="1"/>
    <col min="51" max="51" width="8.5703125" bestFit="1" customWidth="1"/>
    <col min="52" max="52" width="5.140625" bestFit="1" customWidth="1"/>
    <col min="53" max="53" width="30.42578125" bestFit="1" customWidth="1"/>
    <col min="54" max="54" width="26.5703125" bestFit="1" customWidth="1"/>
    <col min="55" max="55" width="26.28515625" bestFit="1" customWidth="1"/>
    <col min="56" max="56" width="7.5703125" bestFit="1" customWidth="1"/>
    <col min="57" max="58" width="8.5703125" bestFit="1" customWidth="1"/>
    <col min="59" max="59" width="6.140625" bestFit="1" customWidth="1"/>
    <col min="60" max="61" width="5.140625" bestFit="1" customWidth="1"/>
    <col min="62" max="62" width="6.5703125" bestFit="1" customWidth="1"/>
    <col min="63" max="63" width="7.5703125" bestFit="1" customWidth="1"/>
    <col min="64" max="64" width="6.5703125" bestFit="1" customWidth="1"/>
    <col min="65" max="66" width="7.5703125" bestFit="1" customWidth="1"/>
    <col min="67" max="67" width="5.140625" bestFit="1" customWidth="1"/>
    <col min="68" max="68" width="8.5703125" bestFit="1" customWidth="1"/>
    <col min="69" max="69" width="5.140625" bestFit="1" customWidth="1"/>
    <col min="70" max="70" width="31.5703125" bestFit="1" customWidth="1"/>
    <col min="71" max="71" width="30.42578125" bestFit="1" customWidth="1"/>
    <col min="72" max="72" width="26.5703125" bestFit="1" customWidth="1"/>
    <col min="73" max="73" width="26.28515625" bestFit="1" customWidth="1"/>
    <col min="74" max="75" width="8.5703125" bestFit="1" customWidth="1"/>
    <col min="76" max="76" width="6.140625" bestFit="1" customWidth="1"/>
    <col min="77" max="78" width="5.140625" bestFit="1" customWidth="1"/>
    <col min="79" max="79" width="6.5703125" bestFit="1" customWidth="1"/>
    <col min="80" max="80" width="7.5703125" bestFit="1" customWidth="1"/>
    <col min="81" max="81" width="6.5703125" bestFit="1" customWidth="1"/>
    <col min="82" max="83" width="7.5703125" bestFit="1" customWidth="1"/>
    <col min="84" max="84" width="5.140625" bestFit="1" customWidth="1"/>
    <col min="85" max="85" width="8.5703125" bestFit="1" customWidth="1"/>
    <col min="86" max="86" width="5.140625" bestFit="1" customWidth="1"/>
    <col min="87" max="87" width="29.42578125" bestFit="1" customWidth="1"/>
    <col min="88" max="88" width="31.5703125" bestFit="1" customWidth="1"/>
    <col min="89" max="89" width="30.42578125" bestFit="1" customWidth="1"/>
    <col min="90" max="90" width="26.5703125" bestFit="1" customWidth="1"/>
    <col min="91" max="91" width="26.28515625" bestFit="1" customWidth="1"/>
    <col min="92" max="92" width="20.5703125" bestFit="1" customWidth="1"/>
    <col min="93" max="93" width="29.42578125" bestFit="1" customWidth="1"/>
    <col min="94" max="94" width="31.5703125" bestFit="1" customWidth="1"/>
    <col min="95" max="95" width="30.42578125" bestFit="1" customWidth="1"/>
    <col min="96" max="96" width="26.5703125" bestFit="1" customWidth="1"/>
    <col min="97" max="97" width="8" bestFit="1" customWidth="1"/>
    <col min="98" max="100" width="10" bestFit="1" customWidth="1"/>
    <col min="101" max="107" width="12" bestFit="1" customWidth="1"/>
    <col min="108" max="108" width="5.140625" bestFit="1" customWidth="1"/>
    <col min="109" max="111" width="12" bestFit="1" customWidth="1"/>
    <col min="112" max="113" width="5.140625" bestFit="1" customWidth="1"/>
    <col min="114" max="114" width="21.5703125" bestFit="1" customWidth="1"/>
    <col min="115" max="115" width="9" bestFit="1" customWidth="1"/>
    <col min="116" max="116" width="11" bestFit="1" customWidth="1"/>
    <col min="117" max="117" width="9" bestFit="1" customWidth="1"/>
    <col min="118" max="119" width="10" bestFit="1" customWidth="1"/>
    <col min="120" max="120" width="6.140625" bestFit="1" customWidth="1"/>
    <col min="121" max="128" width="5.140625" bestFit="1" customWidth="1"/>
    <col min="129" max="129" width="10" bestFit="1" customWidth="1"/>
    <col min="130" max="130" width="11" bestFit="1" customWidth="1"/>
    <col min="131" max="131" width="5.140625" bestFit="1" customWidth="1"/>
    <col min="132" max="133" width="12" bestFit="1" customWidth="1"/>
    <col min="134" max="134" width="9" bestFit="1" customWidth="1"/>
    <col min="135" max="135" width="12" bestFit="1" customWidth="1"/>
    <col min="136" max="136" width="5.140625" bestFit="1" customWidth="1"/>
    <col min="137" max="137" width="10" bestFit="1" customWidth="1"/>
    <col min="138" max="138" width="11" bestFit="1" customWidth="1"/>
    <col min="139" max="139" width="12" bestFit="1" customWidth="1"/>
    <col min="140" max="141" width="5.140625" bestFit="1" customWidth="1"/>
    <col min="142" max="142" width="20.5703125" bestFit="1" customWidth="1"/>
    <col min="143" max="143" width="29.42578125" bestFit="1" customWidth="1"/>
    <col min="144" max="144" width="31.5703125" bestFit="1" customWidth="1"/>
    <col min="145" max="145" width="30.42578125" bestFit="1" customWidth="1"/>
    <col min="146" max="146" width="26.5703125" bestFit="1" customWidth="1"/>
  </cols>
  <sheetData>
    <row r="1" spans="1:18" x14ac:dyDescent="0.25">
      <c r="A1" s="88" t="s">
        <v>2</v>
      </c>
      <c r="B1" t="s">
        <v>147</v>
      </c>
    </row>
    <row r="2" spans="1:18" x14ac:dyDescent="0.25">
      <c r="A2" s="88" t="s">
        <v>6</v>
      </c>
      <c r="B2" t="s">
        <v>151</v>
      </c>
    </row>
    <row r="4" spans="1:18" x14ac:dyDescent="0.25">
      <c r="A4" s="88" t="s">
        <v>1665</v>
      </c>
      <c r="B4" s="88" t="s">
        <v>1527</v>
      </c>
    </row>
    <row r="5" spans="1:18" x14ac:dyDescent="0.25">
      <c r="A5" s="88" t="s">
        <v>1519</v>
      </c>
      <c r="B5" t="s">
        <v>1529</v>
      </c>
      <c r="C5" t="s">
        <v>1530</v>
      </c>
      <c r="D5" t="s">
        <v>1531</v>
      </c>
      <c r="E5" t="s">
        <v>1532</v>
      </c>
      <c r="F5" t="s">
        <v>1533</v>
      </c>
      <c r="G5" t="s">
        <v>1534</v>
      </c>
      <c r="H5" t="s">
        <v>1546</v>
      </c>
      <c r="I5" t="s">
        <v>1544</v>
      </c>
      <c r="J5" t="s">
        <v>1538</v>
      </c>
      <c r="K5" t="s">
        <v>1547</v>
      </c>
      <c r="L5" t="s">
        <v>1548</v>
      </c>
      <c r="M5" t="s">
        <v>1549</v>
      </c>
      <c r="N5" t="s">
        <v>1550</v>
      </c>
      <c r="O5" t="s">
        <v>1537</v>
      </c>
      <c r="P5" t="s">
        <v>1552</v>
      </c>
      <c r="Q5" t="s">
        <v>1553</v>
      </c>
      <c r="R5" t="s">
        <v>1520</v>
      </c>
    </row>
    <row r="6" spans="1:18" x14ac:dyDescent="0.25">
      <c r="A6" s="89" t="s">
        <v>1513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>
        <v>4604.6736937800015</v>
      </c>
      <c r="R6" s="95">
        <v>4604.6736937800015</v>
      </c>
    </row>
    <row r="7" spans="1:18" x14ac:dyDescent="0.25">
      <c r="A7" s="89" t="s">
        <v>1479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>
        <v>5525.6084325360016</v>
      </c>
      <c r="Q7" s="95"/>
      <c r="R7" s="95">
        <v>5525.6084325360016</v>
      </c>
    </row>
    <row r="8" spans="1:18" x14ac:dyDescent="0.25">
      <c r="A8" s="89" t="s">
        <v>1161</v>
      </c>
      <c r="B8" s="95"/>
      <c r="C8" s="95">
        <v>44128.122898725014</v>
      </c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>
        <v>44128.122898725014</v>
      </c>
    </row>
    <row r="9" spans="1:18" x14ac:dyDescent="0.25">
      <c r="A9" s="89" t="s">
        <v>1174</v>
      </c>
      <c r="B9" s="95"/>
      <c r="C9" s="95"/>
      <c r="D9" s="95"/>
      <c r="E9" s="95"/>
      <c r="F9" s="95">
        <v>70988.719445775016</v>
      </c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>
        <v>70988.719445775016</v>
      </c>
    </row>
    <row r="10" spans="1:18" x14ac:dyDescent="0.25">
      <c r="A10" s="89" t="s">
        <v>1150</v>
      </c>
      <c r="B10" s="95">
        <v>75731.959709043775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>
        <v>75731.959709043775</v>
      </c>
    </row>
    <row r="11" spans="1:18" x14ac:dyDescent="0.25">
      <c r="A11" s="89" t="s">
        <v>1158</v>
      </c>
      <c r="B11" s="95"/>
      <c r="C11" s="95">
        <v>34535.052703350011</v>
      </c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>
        <v>34535.052703350011</v>
      </c>
    </row>
    <row r="12" spans="1:18" x14ac:dyDescent="0.25">
      <c r="A12" s="89" t="s">
        <v>1137</v>
      </c>
      <c r="B12" s="95">
        <v>19339.629513876007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>
        <v>19339.629513876007</v>
      </c>
    </row>
    <row r="13" spans="1:18" x14ac:dyDescent="0.25">
      <c r="A13" s="89" t="s">
        <v>1315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>
        <v>0</v>
      </c>
      <c r="M13" s="95">
        <v>0</v>
      </c>
      <c r="N13" s="95"/>
      <c r="O13" s="95"/>
      <c r="P13" s="95"/>
      <c r="Q13" s="95"/>
      <c r="R13" s="95">
        <v>0</v>
      </c>
    </row>
    <row r="14" spans="1:18" x14ac:dyDescent="0.25">
      <c r="A14" s="89" t="s">
        <v>150</v>
      </c>
      <c r="B14" s="95"/>
      <c r="C14" s="95"/>
      <c r="D14" s="95"/>
      <c r="E14" s="95"/>
      <c r="F14" s="95"/>
      <c r="G14" s="95">
        <v>117035.45638357503</v>
      </c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>
        <v>117035.45638357503</v>
      </c>
    </row>
    <row r="15" spans="1:18" x14ac:dyDescent="0.25">
      <c r="A15" s="89" t="s">
        <v>1148</v>
      </c>
      <c r="B15" s="95">
        <v>63384.61247090777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>
        <v>63384.61247090777</v>
      </c>
    </row>
    <row r="16" spans="1:18" x14ac:dyDescent="0.25">
      <c r="A16" s="89" t="s">
        <v>1202</v>
      </c>
      <c r="B16" s="95"/>
      <c r="C16" s="95"/>
      <c r="D16" s="95"/>
      <c r="E16" s="95"/>
      <c r="F16" s="95"/>
      <c r="G16" s="95"/>
      <c r="H16" s="95"/>
      <c r="I16" s="95"/>
      <c r="J16" s="95"/>
      <c r="K16" s="95">
        <v>4208.1601257045013</v>
      </c>
      <c r="L16" s="95"/>
      <c r="M16" s="95"/>
      <c r="N16" s="95"/>
      <c r="O16" s="95"/>
      <c r="P16" s="95"/>
      <c r="Q16" s="95"/>
      <c r="R16" s="95">
        <v>4208.1601257045013</v>
      </c>
    </row>
    <row r="17" spans="1:19" x14ac:dyDescent="0.25">
      <c r="A17" s="89" t="s">
        <v>1172</v>
      </c>
      <c r="B17" s="95"/>
      <c r="C17" s="95"/>
      <c r="D17" s="95"/>
      <c r="E17" s="95"/>
      <c r="F17" s="95">
        <v>40930.432833600011</v>
      </c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>
        <v>40930.432833600011</v>
      </c>
    </row>
    <row r="18" spans="1:19" x14ac:dyDescent="0.25">
      <c r="A18" s="89" t="s">
        <v>1192</v>
      </c>
      <c r="B18" s="95"/>
      <c r="C18" s="95"/>
      <c r="D18" s="95"/>
      <c r="E18" s="95"/>
      <c r="F18" s="95"/>
      <c r="G18" s="95"/>
      <c r="H18" s="95"/>
      <c r="I18" s="95"/>
      <c r="J18" s="95">
        <v>0</v>
      </c>
      <c r="K18" s="95"/>
      <c r="L18" s="95"/>
      <c r="M18" s="95"/>
      <c r="N18" s="95"/>
      <c r="O18" s="95"/>
      <c r="P18" s="95"/>
      <c r="Q18" s="95"/>
      <c r="R18" s="95">
        <v>0</v>
      </c>
    </row>
    <row r="19" spans="1:19" x14ac:dyDescent="0.25">
      <c r="A19" s="89" t="s">
        <v>1454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>
        <v>0</v>
      </c>
      <c r="P19" s="95"/>
      <c r="Q19" s="95"/>
      <c r="R19" s="95">
        <v>0</v>
      </c>
    </row>
    <row r="20" spans="1:19" x14ac:dyDescent="0.25">
      <c r="A20" s="89" t="s">
        <v>212</v>
      </c>
      <c r="B20" s="95"/>
      <c r="C20" s="95"/>
      <c r="D20" s="95"/>
      <c r="E20" s="95">
        <v>6963.5030651538773</v>
      </c>
      <c r="F20" s="95"/>
      <c r="G20" s="95">
        <v>29930.37900957001</v>
      </c>
      <c r="H20" s="95">
        <v>14069.836286549989</v>
      </c>
      <c r="I20" s="95"/>
      <c r="J20" s="95"/>
      <c r="K20" s="95"/>
      <c r="L20" s="95"/>
      <c r="M20" s="95"/>
      <c r="N20" s="95"/>
      <c r="O20" s="95"/>
      <c r="P20" s="95"/>
      <c r="Q20" s="95"/>
      <c r="R20" s="95">
        <v>50963.718361273874</v>
      </c>
    </row>
    <row r="21" spans="1:19" x14ac:dyDescent="0.25">
      <c r="A21" s="89" t="s">
        <v>1485</v>
      </c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>
        <v>65565.970043667199</v>
      </c>
      <c r="Q21" s="95"/>
      <c r="R21" s="95">
        <v>65565.970043667199</v>
      </c>
    </row>
    <row r="22" spans="1:19" x14ac:dyDescent="0.25">
      <c r="A22" s="89" t="s">
        <v>1431</v>
      </c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>
        <v>0</v>
      </c>
      <c r="O22" s="95"/>
      <c r="P22" s="95"/>
      <c r="Q22" s="95"/>
      <c r="R22" s="95">
        <v>0</v>
      </c>
    </row>
    <row r="23" spans="1:19" x14ac:dyDescent="0.25">
      <c r="A23" s="89" t="s">
        <v>242</v>
      </c>
      <c r="B23" s="95"/>
      <c r="C23" s="95"/>
      <c r="D23" s="95">
        <v>69376.017756263638</v>
      </c>
      <c r="E23" s="95"/>
      <c r="F23" s="95"/>
      <c r="G23" s="95"/>
      <c r="H23" s="95"/>
      <c r="I23" s="95">
        <v>17453.229241383015</v>
      </c>
      <c r="J23" s="95"/>
      <c r="K23" s="95"/>
      <c r="L23" s="95"/>
      <c r="M23" s="95"/>
      <c r="N23" s="95"/>
      <c r="O23" s="95"/>
      <c r="P23" s="95"/>
      <c r="Q23" s="95"/>
      <c r="R23" s="95">
        <v>86829.246997646653</v>
      </c>
    </row>
    <row r="24" spans="1:19" x14ac:dyDescent="0.25">
      <c r="A24" s="89" t="s">
        <v>1520</v>
      </c>
      <c r="B24" s="95">
        <v>158456.20169382755</v>
      </c>
      <c r="C24" s="95">
        <v>78663.175602075033</v>
      </c>
      <c r="D24" s="95">
        <v>69376.017756263638</v>
      </c>
      <c r="E24" s="95">
        <v>6963.5030651538773</v>
      </c>
      <c r="F24" s="95">
        <v>111919.15227937503</v>
      </c>
      <c r="G24" s="95">
        <v>146965.83539314504</v>
      </c>
      <c r="H24" s="95">
        <v>14069.836286549989</v>
      </c>
      <c r="I24" s="95">
        <v>17453.229241383015</v>
      </c>
      <c r="J24" s="95">
        <v>0</v>
      </c>
      <c r="K24" s="95">
        <v>4208.1601257045013</v>
      </c>
      <c r="L24" s="95">
        <v>0</v>
      </c>
      <c r="M24" s="95">
        <v>0</v>
      </c>
      <c r="N24" s="95">
        <v>0</v>
      </c>
      <c r="O24" s="95">
        <v>0</v>
      </c>
      <c r="P24" s="95">
        <v>71091.578476203198</v>
      </c>
      <c r="Q24" s="95">
        <v>4604.6736937800015</v>
      </c>
      <c r="R24" s="95">
        <v>683771.36361346091</v>
      </c>
    </row>
    <row r="26" spans="1:19" x14ac:dyDescent="0.25">
      <c r="A26" s="89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</row>
    <row r="27" spans="1:19" x14ac:dyDescent="0.25">
      <c r="A27" s="88" t="s">
        <v>2</v>
      </c>
      <c r="B27" t="s">
        <v>147</v>
      </c>
    </row>
    <row r="28" spans="1:19" x14ac:dyDescent="0.25">
      <c r="A28" s="88" t="s">
        <v>6</v>
      </c>
      <c r="B28" t="s">
        <v>151</v>
      </c>
    </row>
    <row r="30" spans="1:19" x14ac:dyDescent="0.25">
      <c r="A30" s="88" t="s">
        <v>1666</v>
      </c>
      <c r="B30" s="88" t="s">
        <v>1527</v>
      </c>
    </row>
    <row r="31" spans="1:19" x14ac:dyDescent="0.25">
      <c r="A31" s="88" t="s">
        <v>1519</v>
      </c>
      <c r="B31" t="s">
        <v>1529</v>
      </c>
      <c r="C31" t="s">
        <v>1530</v>
      </c>
      <c r="D31" t="s">
        <v>1531</v>
      </c>
      <c r="E31" t="s">
        <v>1532</v>
      </c>
      <c r="F31" t="s">
        <v>1533</v>
      </c>
      <c r="G31" t="s">
        <v>1534</v>
      </c>
      <c r="H31" t="s">
        <v>1546</v>
      </c>
      <c r="I31" t="s">
        <v>1544</v>
      </c>
      <c r="J31" t="s">
        <v>1538</v>
      </c>
      <c r="K31" t="s">
        <v>1547</v>
      </c>
      <c r="L31" t="s">
        <v>1548</v>
      </c>
      <c r="M31" t="s">
        <v>1549</v>
      </c>
      <c r="N31" t="s">
        <v>1550</v>
      </c>
      <c r="O31" t="s">
        <v>1537</v>
      </c>
      <c r="P31" t="s">
        <v>1552</v>
      </c>
      <c r="Q31" t="s">
        <v>1553</v>
      </c>
      <c r="R31" t="s">
        <v>1520</v>
      </c>
    </row>
    <row r="32" spans="1:19" x14ac:dyDescent="0.25">
      <c r="A32" s="89" t="s">
        <v>1513</v>
      </c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>
        <v>1611.6357928230004</v>
      </c>
      <c r="R32" s="95">
        <v>1611.6357928230004</v>
      </c>
    </row>
    <row r="33" spans="1:18" x14ac:dyDescent="0.25">
      <c r="A33" s="89" t="s">
        <v>1479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>
        <v>1933.9629513876005</v>
      </c>
      <c r="Q33" s="95"/>
      <c r="R33" s="95">
        <v>1933.9629513876005</v>
      </c>
    </row>
    <row r="34" spans="1:18" x14ac:dyDescent="0.25">
      <c r="A34" s="89" t="s">
        <v>1161</v>
      </c>
      <c r="B34" s="95"/>
      <c r="C34" s="95">
        <v>15444.843014553753</v>
      </c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>
        <v>15444.843014553753</v>
      </c>
    </row>
    <row r="35" spans="1:18" x14ac:dyDescent="0.25">
      <c r="A35" s="89" t="s">
        <v>1174</v>
      </c>
      <c r="B35" s="95"/>
      <c r="C35" s="95"/>
      <c r="D35" s="95"/>
      <c r="E35" s="95"/>
      <c r="F35" s="95">
        <v>24846.051806021253</v>
      </c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>
        <v>24846.051806021253</v>
      </c>
    </row>
    <row r="36" spans="1:18" x14ac:dyDescent="0.25">
      <c r="A36" s="89" t="s">
        <v>1150</v>
      </c>
      <c r="B36" s="95">
        <v>26506.18589816532</v>
      </c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>
        <v>26506.18589816532</v>
      </c>
    </row>
    <row r="37" spans="1:18" x14ac:dyDescent="0.25">
      <c r="A37" s="89" t="s">
        <v>1158</v>
      </c>
      <c r="B37" s="95"/>
      <c r="C37" s="95">
        <v>12087.268446172504</v>
      </c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>
        <v>12087.268446172504</v>
      </c>
    </row>
    <row r="38" spans="1:18" x14ac:dyDescent="0.25">
      <c r="A38" s="89" t="s">
        <v>1137</v>
      </c>
      <c r="B38" s="95">
        <v>6768.8703298566024</v>
      </c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>
        <v>6768.8703298566024</v>
      </c>
    </row>
    <row r="39" spans="1:18" x14ac:dyDescent="0.25">
      <c r="A39" s="89" t="s">
        <v>1315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>
        <v>0</v>
      </c>
      <c r="M39" s="95">
        <v>0</v>
      </c>
      <c r="N39" s="95"/>
      <c r="O39" s="95"/>
      <c r="P39" s="95"/>
      <c r="Q39" s="95"/>
      <c r="R39" s="95">
        <v>0</v>
      </c>
    </row>
    <row r="40" spans="1:18" x14ac:dyDescent="0.25">
      <c r="A40" s="89" t="s">
        <v>150</v>
      </c>
      <c r="B40" s="95"/>
      <c r="C40" s="95"/>
      <c r="D40" s="95"/>
      <c r="E40" s="95"/>
      <c r="F40" s="95"/>
      <c r="G40" s="95">
        <v>40962.409734251261</v>
      </c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>
        <v>40962.409734251261</v>
      </c>
    </row>
    <row r="41" spans="1:18" x14ac:dyDescent="0.25">
      <c r="A41" s="89" t="s">
        <v>1148</v>
      </c>
      <c r="B41" s="95">
        <v>22184.614364817717</v>
      </c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>
        <v>22184.614364817717</v>
      </c>
    </row>
    <row r="42" spans="1:18" x14ac:dyDescent="0.25">
      <c r="A42" s="89" t="s">
        <v>1202</v>
      </c>
      <c r="B42" s="95"/>
      <c r="C42" s="95"/>
      <c r="D42" s="95"/>
      <c r="E42" s="95"/>
      <c r="F42" s="95"/>
      <c r="G42" s="95"/>
      <c r="H42" s="95"/>
      <c r="I42" s="95"/>
      <c r="J42" s="95"/>
      <c r="K42" s="95">
        <v>1472.8560439965754</v>
      </c>
      <c r="L42" s="95"/>
      <c r="M42" s="95"/>
      <c r="N42" s="95"/>
      <c r="O42" s="95"/>
      <c r="P42" s="95"/>
      <c r="Q42" s="95"/>
      <c r="R42" s="95">
        <v>1472.8560439965754</v>
      </c>
    </row>
    <row r="43" spans="1:18" x14ac:dyDescent="0.25">
      <c r="A43" s="89" t="s">
        <v>1172</v>
      </c>
      <c r="B43" s="95"/>
      <c r="C43" s="95"/>
      <c r="D43" s="95"/>
      <c r="E43" s="95"/>
      <c r="F43" s="95">
        <v>14325.651491760003</v>
      </c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>
        <v>14325.651491760003</v>
      </c>
    </row>
    <row r="44" spans="1:18" x14ac:dyDescent="0.25">
      <c r="A44" s="89" t="s">
        <v>1192</v>
      </c>
      <c r="B44" s="95"/>
      <c r="C44" s="95"/>
      <c r="D44" s="95"/>
      <c r="E44" s="95"/>
      <c r="F44" s="95"/>
      <c r="G44" s="95"/>
      <c r="H44" s="95"/>
      <c r="I44" s="95"/>
      <c r="J44" s="95">
        <v>0</v>
      </c>
      <c r="K44" s="95"/>
      <c r="L44" s="95"/>
      <c r="M44" s="95"/>
      <c r="N44" s="95"/>
      <c r="O44" s="95"/>
      <c r="P44" s="95"/>
      <c r="Q44" s="95"/>
      <c r="R44" s="95">
        <v>0</v>
      </c>
    </row>
    <row r="45" spans="1:18" x14ac:dyDescent="0.25">
      <c r="A45" s="89" t="s">
        <v>1454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>
        <v>0</v>
      </c>
      <c r="P45" s="95"/>
      <c r="Q45" s="95"/>
      <c r="R45" s="95">
        <v>0</v>
      </c>
    </row>
    <row r="46" spans="1:18" x14ac:dyDescent="0.25">
      <c r="A46" s="89" t="s">
        <v>212</v>
      </c>
      <c r="B46" s="95"/>
      <c r="C46" s="95"/>
      <c r="D46" s="95"/>
      <c r="E46" s="95">
        <v>2437.2260728038568</v>
      </c>
      <c r="F46" s="95"/>
      <c r="G46" s="95">
        <v>10475.632653349503</v>
      </c>
      <c r="H46" s="95">
        <v>4924.4427002924958</v>
      </c>
      <c r="I46" s="95"/>
      <c r="J46" s="95"/>
      <c r="K46" s="95"/>
      <c r="L46" s="95"/>
      <c r="M46" s="95"/>
      <c r="N46" s="95"/>
      <c r="O46" s="95"/>
      <c r="P46" s="95"/>
      <c r="Q46" s="95"/>
      <c r="R46" s="95">
        <v>17837.301426445854</v>
      </c>
    </row>
    <row r="47" spans="1:18" x14ac:dyDescent="0.25">
      <c r="A47" s="89" t="s">
        <v>1485</v>
      </c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>
        <v>22948.089515283522</v>
      </c>
      <c r="Q47" s="95"/>
      <c r="R47" s="95">
        <v>22948.089515283522</v>
      </c>
    </row>
    <row r="48" spans="1:18" x14ac:dyDescent="0.25">
      <c r="A48" s="89" t="s">
        <v>1431</v>
      </c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>
        <v>0</v>
      </c>
      <c r="O48" s="95"/>
      <c r="P48" s="95"/>
      <c r="Q48" s="95"/>
      <c r="R48" s="95">
        <v>0</v>
      </c>
    </row>
    <row r="49" spans="1:18" x14ac:dyDescent="0.25">
      <c r="A49" s="89" t="s">
        <v>242</v>
      </c>
      <c r="B49" s="95"/>
      <c r="C49" s="95"/>
      <c r="D49" s="95">
        <v>24281.60621469227</v>
      </c>
      <c r="E49" s="95"/>
      <c r="F49" s="95"/>
      <c r="G49" s="95"/>
      <c r="H49" s="95"/>
      <c r="I49" s="95">
        <v>6108.6302344840551</v>
      </c>
      <c r="J49" s="95"/>
      <c r="K49" s="95"/>
      <c r="L49" s="95"/>
      <c r="M49" s="95"/>
      <c r="N49" s="95"/>
      <c r="O49" s="95"/>
      <c r="P49" s="95"/>
      <c r="Q49" s="95"/>
      <c r="R49" s="95">
        <v>30390.236449176326</v>
      </c>
    </row>
    <row r="50" spans="1:18" x14ac:dyDescent="0.25">
      <c r="A50" s="89" t="s">
        <v>1520</v>
      </c>
      <c r="B50" s="95">
        <v>55459.67059283964</v>
      </c>
      <c r="C50" s="95">
        <v>27532.111460726257</v>
      </c>
      <c r="D50" s="95">
        <v>24281.60621469227</v>
      </c>
      <c r="E50" s="95">
        <v>2437.2260728038568</v>
      </c>
      <c r="F50" s="95">
        <v>39171.703297781256</v>
      </c>
      <c r="G50" s="95">
        <v>51438.042387600763</v>
      </c>
      <c r="H50" s="95">
        <v>4924.4427002924958</v>
      </c>
      <c r="I50" s="95">
        <v>6108.6302344840551</v>
      </c>
      <c r="J50" s="95">
        <v>0</v>
      </c>
      <c r="K50" s="95">
        <v>1472.8560439965754</v>
      </c>
      <c r="L50" s="95">
        <v>0</v>
      </c>
      <c r="M50" s="95">
        <v>0</v>
      </c>
      <c r="N50" s="95">
        <v>0</v>
      </c>
      <c r="O50" s="95">
        <v>0</v>
      </c>
      <c r="P50" s="95">
        <v>24882.052466671121</v>
      </c>
      <c r="Q50" s="95">
        <v>1611.6357928230004</v>
      </c>
      <c r="R50" s="95">
        <v>239319.97726471131</v>
      </c>
    </row>
    <row r="52" spans="1:18" x14ac:dyDescent="0.25">
      <c r="A52" s="88" t="s">
        <v>2</v>
      </c>
      <c r="B52" t="s">
        <v>1572</v>
      </c>
    </row>
    <row r="53" spans="1:18" x14ac:dyDescent="0.25">
      <c r="A53" s="88" t="s">
        <v>6</v>
      </c>
      <c r="B53" t="s">
        <v>347</v>
      </c>
    </row>
    <row r="55" spans="1:18" x14ac:dyDescent="0.25">
      <c r="B55" s="88" t="s">
        <v>1527</v>
      </c>
    </row>
    <row r="56" spans="1:18" x14ac:dyDescent="0.25">
      <c r="B56" t="s">
        <v>1540</v>
      </c>
      <c r="C56" t="s">
        <v>1536</v>
      </c>
      <c r="D56" t="s">
        <v>1541</v>
      </c>
      <c r="E56" t="s">
        <v>1542</v>
      </c>
      <c r="F56" t="s">
        <v>1535</v>
      </c>
      <c r="G56" t="s">
        <v>1543</v>
      </c>
      <c r="H56" t="s">
        <v>1544</v>
      </c>
      <c r="I56" t="s">
        <v>1545</v>
      </c>
      <c r="J56" t="s">
        <v>1538</v>
      </c>
      <c r="K56" t="s">
        <v>1549</v>
      </c>
      <c r="L56" t="s">
        <v>1553</v>
      </c>
      <c r="M56" t="s">
        <v>1520</v>
      </c>
    </row>
    <row r="57" spans="1:18" x14ac:dyDescent="0.25">
      <c r="A57" t="s">
        <v>1667</v>
      </c>
      <c r="B57" s="95">
        <v>0</v>
      </c>
      <c r="C57" s="95">
        <v>22992</v>
      </c>
      <c r="D57" s="95">
        <v>14000</v>
      </c>
      <c r="E57" s="95">
        <v>5000</v>
      </c>
      <c r="F57" s="95">
        <v>0</v>
      </c>
      <c r="G57" s="95">
        <v>10000</v>
      </c>
      <c r="H57" s="95">
        <v>41700</v>
      </c>
      <c r="I57" s="95">
        <v>0</v>
      </c>
      <c r="J57" s="95">
        <v>0</v>
      </c>
      <c r="K57" s="95">
        <v>0</v>
      </c>
      <c r="L57" s="95">
        <v>14500</v>
      </c>
      <c r="M57" s="95">
        <v>108192</v>
      </c>
    </row>
    <row r="61" spans="1:18" x14ac:dyDescent="0.25">
      <c r="A61" s="88" t="s">
        <v>2</v>
      </c>
      <c r="B61" t="s">
        <v>157</v>
      </c>
    </row>
    <row r="62" spans="1:18" x14ac:dyDescent="0.25">
      <c r="A62" s="88" t="s">
        <v>6</v>
      </c>
      <c r="B62" t="s">
        <v>151</v>
      </c>
    </row>
    <row r="64" spans="1:18" x14ac:dyDescent="0.25">
      <c r="B64" s="88" t="s">
        <v>1527</v>
      </c>
    </row>
    <row r="65" spans="1:14" x14ac:dyDescent="0.25">
      <c r="B65" t="s">
        <v>1534</v>
      </c>
      <c r="C65" t="s">
        <v>1546</v>
      </c>
      <c r="D65" t="s">
        <v>1540</v>
      </c>
      <c r="E65" t="s">
        <v>1536</v>
      </c>
      <c r="F65" t="s">
        <v>1541</v>
      </c>
      <c r="G65" t="s">
        <v>1542</v>
      </c>
      <c r="H65" t="s">
        <v>1535</v>
      </c>
      <c r="I65" t="s">
        <v>1543</v>
      </c>
      <c r="J65" t="s">
        <v>1544</v>
      </c>
      <c r="K65" t="s">
        <v>1545</v>
      </c>
      <c r="L65" t="s">
        <v>1538</v>
      </c>
      <c r="M65" t="s">
        <v>1537</v>
      </c>
      <c r="N65" t="s">
        <v>1520</v>
      </c>
    </row>
    <row r="66" spans="1:14" x14ac:dyDescent="0.25">
      <c r="A66" t="s">
        <v>1667</v>
      </c>
      <c r="B66" s="95">
        <v>336049.51253073977</v>
      </c>
      <c r="C66" s="95">
        <v>23637.324961404007</v>
      </c>
      <c r="D66" s="95">
        <v>0</v>
      </c>
      <c r="E66" s="95">
        <v>3922.4998132200012</v>
      </c>
      <c r="F66" s="95">
        <v>75516.648577992019</v>
      </c>
      <c r="G66" s="95">
        <v>4911.6519400320012</v>
      </c>
      <c r="H66" s="95">
        <v>0</v>
      </c>
      <c r="I66" s="95">
        <v>19314.047993355005</v>
      </c>
      <c r="J66" s="95">
        <v>1024608.1142541062</v>
      </c>
      <c r="K66" s="95">
        <v>0</v>
      </c>
      <c r="L66" s="95">
        <v>0</v>
      </c>
      <c r="M66" s="95">
        <v>0</v>
      </c>
      <c r="N66" s="95">
        <v>1487959.800070849</v>
      </c>
    </row>
    <row r="71" spans="1:14" x14ac:dyDescent="0.25">
      <c r="A71" s="88" t="s">
        <v>2</v>
      </c>
      <c r="B71" t="s">
        <v>1572</v>
      </c>
    </row>
    <row r="72" spans="1:14" x14ac:dyDescent="0.25">
      <c r="A72" s="88" t="s">
        <v>6</v>
      </c>
      <c r="B72" t="s">
        <v>257</v>
      </c>
    </row>
    <row r="74" spans="1:14" x14ac:dyDescent="0.25">
      <c r="A74" s="88" t="s">
        <v>1667</v>
      </c>
      <c r="B74" s="88" t="s">
        <v>1527</v>
      </c>
    </row>
    <row r="75" spans="1:14" x14ac:dyDescent="0.25">
      <c r="A75" s="88" t="s">
        <v>1519</v>
      </c>
      <c r="B75" t="s">
        <v>1529</v>
      </c>
      <c r="C75" t="s">
        <v>1534</v>
      </c>
      <c r="D75" t="s">
        <v>1546</v>
      </c>
      <c r="E75" t="s">
        <v>1544</v>
      </c>
      <c r="F75" t="s">
        <v>1545</v>
      </c>
      <c r="G75" t="s">
        <v>1538</v>
      </c>
      <c r="H75" t="s">
        <v>1549</v>
      </c>
      <c r="I75" t="s">
        <v>1537</v>
      </c>
      <c r="J75" t="s">
        <v>1467</v>
      </c>
      <c r="K75" t="s">
        <v>1552</v>
      </c>
      <c r="L75" t="s">
        <v>1553</v>
      </c>
      <c r="M75" t="s">
        <v>1520</v>
      </c>
    </row>
    <row r="76" spans="1:14" x14ac:dyDescent="0.25">
      <c r="A76" s="89" t="s">
        <v>260</v>
      </c>
      <c r="B76" s="95">
        <v>28200</v>
      </c>
      <c r="C76" s="95">
        <v>12600</v>
      </c>
      <c r="D76" s="95"/>
      <c r="E76" s="95">
        <v>21600</v>
      </c>
      <c r="F76" s="95">
        <v>0</v>
      </c>
      <c r="G76" s="95">
        <v>0</v>
      </c>
      <c r="H76" s="95">
        <v>0</v>
      </c>
      <c r="I76" s="95">
        <v>0</v>
      </c>
      <c r="J76" s="95"/>
      <c r="K76" s="95">
        <v>5400</v>
      </c>
      <c r="L76" s="95">
        <v>1800</v>
      </c>
      <c r="M76" s="95">
        <v>69600</v>
      </c>
    </row>
    <row r="77" spans="1:14" x14ac:dyDescent="0.25">
      <c r="A77" s="89" t="s">
        <v>966</v>
      </c>
      <c r="B77" s="95">
        <v>9600</v>
      </c>
      <c r="C77" s="95"/>
      <c r="D77" s="95">
        <v>1800</v>
      </c>
      <c r="E77" s="95">
        <v>71400</v>
      </c>
      <c r="F77" s="95"/>
      <c r="G77" s="95"/>
      <c r="H77" s="95">
        <v>0</v>
      </c>
      <c r="I77" s="95"/>
      <c r="J77" s="95">
        <v>1800</v>
      </c>
      <c r="K77" s="95"/>
      <c r="L77" s="95"/>
      <c r="M77" s="95">
        <v>84600</v>
      </c>
    </row>
    <row r="78" spans="1:14" x14ac:dyDescent="0.25">
      <c r="A78" s="89" t="s">
        <v>1520</v>
      </c>
      <c r="B78" s="95">
        <v>37800</v>
      </c>
      <c r="C78" s="95">
        <v>12600</v>
      </c>
      <c r="D78" s="95">
        <v>1800</v>
      </c>
      <c r="E78" s="95">
        <v>93000</v>
      </c>
      <c r="F78" s="95">
        <v>0</v>
      </c>
      <c r="G78" s="95">
        <v>0</v>
      </c>
      <c r="H78" s="95">
        <v>0</v>
      </c>
      <c r="I78" s="95">
        <v>0</v>
      </c>
      <c r="J78" s="95">
        <v>1800</v>
      </c>
      <c r="K78" s="95">
        <v>5400</v>
      </c>
      <c r="L78" s="95">
        <v>1800</v>
      </c>
      <c r="M78" s="95">
        <v>154200</v>
      </c>
    </row>
    <row r="81" spans="1:14" x14ac:dyDescent="0.25">
      <c r="A81" s="88" t="s">
        <v>2</v>
      </c>
      <c r="B81" t="s">
        <v>1572</v>
      </c>
    </row>
    <row r="82" spans="1:14" x14ac:dyDescent="0.25">
      <c r="A82" s="88" t="s">
        <v>6</v>
      </c>
      <c r="B82" t="s">
        <v>267</v>
      </c>
    </row>
    <row r="84" spans="1:14" x14ac:dyDescent="0.25">
      <c r="B84" s="88" t="s">
        <v>1527</v>
      </c>
    </row>
    <row r="85" spans="1:14" x14ac:dyDescent="0.25">
      <c r="B85" t="s">
        <v>1529</v>
      </c>
      <c r="C85" t="s">
        <v>1534</v>
      </c>
      <c r="D85" t="s">
        <v>1546</v>
      </c>
      <c r="E85" t="s">
        <v>1543</v>
      </c>
      <c r="F85" t="s">
        <v>1544</v>
      </c>
      <c r="G85" t="s">
        <v>1538</v>
      </c>
      <c r="H85" t="s">
        <v>1548</v>
      </c>
      <c r="I85" t="s">
        <v>1549</v>
      </c>
      <c r="J85" t="s">
        <v>1537</v>
      </c>
      <c r="K85" t="s">
        <v>1467</v>
      </c>
      <c r="L85" t="s">
        <v>1552</v>
      </c>
      <c r="M85" t="s">
        <v>1553</v>
      </c>
      <c r="N85" t="s">
        <v>1520</v>
      </c>
    </row>
    <row r="86" spans="1:14" x14ac:dyDescent="0.25">
      <c r="A86" t="s">
        <v>1667</v>
      </c>
      <c r="B86" s="95">
        <v>15500</v>
      </c>
      <c r="C86" s="95">
        <v>4242</v>
      </c>
      <c r="D86" s="95">
        <v>950</v>
      </c>
      <c r="E86" s="95">
        <v>5000</v>
      </c>
      <c r="F86" s="95">
        <v>40850</v>
      </c>
      <c r="G86" s="95">
        <v>0</v>
      </c>
      <c r="H86" s="95">
        <v>500</v>
      </c>
      <c r="I86" s="95">
        <v>1575</v>
      </c>
      <c r="J86" s="95">
        <v>4000</v>
      </c>
      <c r="K86" s="95">
        <v>950</v>
      </c>
      <c r="L86" s="95">
        <v>0</v>
      </c>
      <c r="M86" s="95">
        <v>500</v>
      </c>
      <c r="N86" s="95">
        <v>74067</v>
      </c>
    </row>
    <row r="91" spans="1:14" x14ac:dyDescent="0.25">
      <c r="A91" s="88" t="s">
        <v>6</v>
      </c>
      <c r="B91" t="s">
        <v>1525</v>
      </c>
    </row>
    <row r="93" spans="1:14" x14ac:dyDescent="0.25">
      <c r="A93" s="88" t="s">
        <v>1668</v>
      </c>
      <c r="B93" s="88" t="s">
        <v>1527</v>
      </c>
    </row>
    <row r="94" spans="1:14" x14ac:dyDescent="0.25">
      <c r="A94" s="88" t="s">
        <v>1519</v>
      </c>
      <c r="B94" t="s">
        <v>1529</v>
      </c>
      <c r="C94" t="s">
        <v>1539</v>
      </c>
      <c r="D94" t="s">
        <v>1548</v>
      </c>
      <c r="E94" t="s">
        <v>1549</v>
      </c>
      <c r="F94" t="s">
        <v>1422</v>
      </c>
      <c r="G94" t="s">
        <v>1537</v>
      </c>
      <c r="H94" t="s">
        <v>1551</v>
      </c>
      <c r="I94" t="s">
        <v>1467</v>
      </c>
      <c r="J94" t="s">
        <v>1552</v>
      </c>
      <c r="K94" t="s">
        <v>1554</v>
      </c>
      <c r="L94" t="s">
        <v>1520</v>
      </c>
    </row>
    <row r="95" spans="1:14" x14ac:dyDescent="0.25">
      <c r="A95" s="89" t="s">
        <v>1208</v>
      </c>
      <c r="B95" s="95"/>
      <c r="C95" s="95">
        <v>8525</v>
      </c>
      <c r="D95" s="95">
        <v>35202.867814973819</v>
      </c>
      <c r="E95" s="95">
        <v>19906.509999716287</v>
      </c>
      <c r="F95" s="95">
        <v>45297.588804615065</v>
      </c>
      <c r="G95" s="95"/>
      <c r="H95" s="95"/>
      <c r="I95" s="95"/>
      <c r="J95" s="95"/>
      <c r="K95" s="95"/>
      <c r="L95" s="95">
        <v>108931.96661930517</v>
      </c>
    </row>
    <row r="96" spans="1:14" x14ac:dyDescent="0.25">
      <c r="A96" s="89" t="s">
        <v>1140</v>
      </c>
      <c r="B96" s="95">
        <v>16981.269137045016</v>
      </c>
      <c r="C96" s="95"/>
      <c r="D96" s="95"/>
      <c r="E96" s="95"/>
      <c r="F96" s="95"/>
      <c r="G96" s="95"/>
      <c r="H96" s="95"/>
      <c r="I96" s="95"/>
      <c r="J96" s="95">
        <v>14490.682996945077</v>
      </c>
      <c r="K96" s="95"/>
      <c r="L96" s="95">
        <v>31471.952133990093</v>
      </c>
    </row>
    <row r="97" spans="1:26" x14ac:dyDescent="0.25">
      <c r="A97" s="89" t="s">
        <v>1433</v>
      </c>
      <c r="B97" s="95"/>
      <c r="C97" s="95"/>
      <c r="D97" s="95"/>
      <c r="E97" s="95"/>
      <c r="F97" s="95"/>
      <c r="G97" s="95">
        <v>187912.65063248668</v>
      </c>
      <c r="H97" s="95">
        <v>27143.00874310435</v>
      </c>
      <c r="I97" s="95"/>
      <c r="J97" s="95"/>
      <c r="K97" s="95"/>
      <c r="L97" s="95">
        <v>215055.65937559103</v>
      </c>
    </row>
    <row r="98" spans="1:26" x14ac:dyDescent="0.25">
      <c r="A98" s="89" t="s">
        <v>1143</v>
      </c>
      <c r="B98" s="95">
        <v>20266.636666065675</v>
      </c>
      <c r="C98" s="95"/>
      <c r="D98" s="95"/>
      <c r="E98" s="95"/>
      <c r="F98" s="95"/>
      <c r="G98" s="95"/>
      <c r="H98" s="95"/>
      <c r="I98" s="95">
        <v>51335.931793235402</v>
      </c>
      <c r="J98" s="95"/>
      <c r="K98" s="95">
        <v>7953.698918003136</v>
      </c>
      <c r="L98" s="95">
        <v>79556.267377304219</v>
      </c>
      <c r="M98" s="95"/>
      <c r="N98" s="95"/>
      <c r="O98" s="95"/>
      <c r="P98" s="95"/>
      <c r="Q98" s="95"/>
      <c r="R98" s="95"/>
      <c r="S98" s="95"/>
    </row>
    <row r="99" spans="1:26" x14ac:dyDescent="0.25">
      <c r="A99" s="89" t="s">
        <v>1520</v>
      </c>
      <c r="B99" s="95">
        <v>37247.905803110691</v>
      </c>
      <c r="C99" s="95">
        <v>8525</v>
      </c>
      <c r="D99" s="95">
        <v>35202.867814973819</v>
      </c>
      <c r="E99" s="95">
        <v>19906.509999716287</v>
      </c>
      <c r="F99" s="95">
        <v>45297.588804615065</v>
      </c>
      <c r="G99" s="95">
        <v>187912.65063248668</v>
      </c>
      <c r="H99" s="95">
        <v>27143.00874310435</v>
      </c>
      <c r="I99" s="95">
        <v>51335.931793235402</v>
      </c>
      <c r="J99" s="95">
        <v>14490.682996945077</v>
      </c>
      <c r="K99" s="95">
        <v>7953.698918003136</v>
      </c>
      <c r="L99" s="95">
        <v>435015.8455061905</v>
      </c>
      <c r="M99" s="95"/>
      <c r="N99" s="95"/>
      <c r="O99" s="95"/>
      <c r="P99" s="95"/>
      <c r="Q99" s="95"/>
      <c r="R99" s="95"/>
      <c r="S99" s="95"/>
    </row>
    <row r="100" spans="1:26" x14ac:dyDescent="0.25"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</row>
    <row r="101" spans="1:26" x14ac:dyDescent="0.25">
      <c r="A101" s="89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</row>
    <row r="102" spans="1:26" x14ac:dyDescent="0.25">
      <c r="A102" s="88" t="s">
        <v>6</v>
      </c>
      <c r="B102" t="s">
        <v>1525</v>
      </c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</row>
    <row r="103" spans="1:26" x14ac:dyDescent="0.25">
      <c r="A103" s="88" t="s">
        <v>2</v>
      </c>
      <c r="B103" t="s">
        <v>1572</v>
      </c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</row>
    <row r="104" spans="1:26" x14ac:dyDescent="0.25"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</row>
    <row r="105" spans="1:26" x14ac:dyDescent="0.25">
      <c r="B105" s="88" t="s">
        <v>1527</v>
      </c>
    </row>
    <row r="106" spans="1:26" x14ac:dyDescent="0.25">
      <c r="B106" t="s">
        <v>1529</v>
      </c>
      <c r="C106" t="s">
        <v>1530</v>
      </c>
      <c r="D106" t="s">
        <v>1531</v>
      </c>
      <c r="E106" t="s">
        <v>1532</v>
      </c>
      <c r="F106" t="s">
        <v>1533</v>
      </c>
      <c r="G106" t="s">
        <v>1534</v>
      </c>
      <c r="H106" t="s">
        <v>1546</v>
      </c>
      <c r="I106" t="s">
        <v>1540</v>
      </c>
      <c r="J106" t="s">
        <v>1536</v>
      </c>
      <c r="K106" t="s">
        <v>1541</v>
      </c>
      <c r="L106" t="s">
        <v>1542</v>
      </c>
      <c r="M106" t="s">
        <v>1535</v>
      </c>
      <c r="N106" t="s">
        <v>1543</v>
      </c>
      <c r="O106" t="s">
        <v>1544</v>
      </c>
      <c r="P106" t="s">
        <v>1545</v>
      </c>
      <c r="Q106" t="s">
        <v>1538</v>
      </c>
      <c r="R106" t="s">
        <v>1547</v>
      </c>
      <c r="S106" t="s">
        <v>1548</v>
      </c>
      <c r="T106" t="s">
        <v>1549</v>
      </c>
      <c r="U106" t="s">
        <v>1550</v>
      </c>
      <c r="V106" t="s">
        <v>1537</v>
      </c>
      <c r="W106" t="s">
        <v>1467</v>
      </c>
      <c r="X106" t="s">
        <v>1552</v>
      </c>
      <c r="Y106" t="s">
        <v>1553</v>
      </c>
      <c r="Z106" t="s">
        <v>1520</v>
      </c>
    </row>
    <row r="107" spans="1:26" x14ac:dyDescent="0.25">
      <c r="A107" t="s">
        <v>1669</v>
      </c>
      <c r="B107" s="95">
        <v>141624.41231193364</v>
      </c>
      <c r="C107" s="95">
        <v>56283.502143284684</v>
      </c>
      <c r="D107" s="95">
        <v>49638.540704606654</v>
      </c>
      <c r="E107" s="95">
        <v>4982.3864431175998</v>
      </c>
      <c r="F107" s="95">
        <v>80078.15345589284</v>
      </c>
      <c r="G107" s="95">
        <v>114080.31522379533</v>
      </c>
      <c r="H107" s="95">
        <v>11524.467863026517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2650</v>
      </c>
      <c r="O107" s="95">
        <v>83428.285522209539</v>
      </c>
      <c r="P107" s="95">
        <v>0</v>
      </c>
      <c r="Q107" s="95">
        <v>0</v>
      </c>
      <c r="R107" s="95">
        <v>3010.9385699415711</v>
      </c>
      <c r="S107" s="95">
        <v>265</v>
      </c>
      <c r="T107" s="95">
        <v>834.75</v>
      </c>
      <c r="U107" s="95">
        <v>0</v>
      </c>
      <c r="V107" s="95">
        <v>2120</v>
      </c>
      <c r="W107" s="95">
        <v>1457.5</v>
      </c>
      <c r="X107" s="95">
        <v>53728.024399723407</v>
      </c>
      <c r="Y107" s="95">
        <v>4513.6440278995906</v>
      </c>
      <c r="Z107" s="95">
        <v>610219.92066543142</v>
      </c>
    </row>
    <row r="108" spans="1:26" x14ac:dyDescent="0.25"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</row>
    <row r="109" spans="1:26" x14ac:dyDescent="0.25"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</row>
    <row r="110" spans="1:26" x14ac:dyDescent="0.25"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</row>
    <row r="111" spans="1:26" x14ac:dyDescent="0.25"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</row>
    <row r="112" spans="1:26" x14ac:dyDescent="0.25"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</row>
    <row r="113" spans="3:19" x14ac:dyDescent="0.25"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</row>
    <row r="114" spans="3:19" x14ac:dyDescent="0.25"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</row>
    <row r="115" spans="3:19" x14ac:dyDescent="0.25"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</row>
    <row r="116" spans="3:19" x14ac:dyDescent="0.25"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</row>
    <row r="117" spans="3:19" x14ac:dyDescent="0.25"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</row>
    <row r="118" spans="3:19" x14ac:dyDescent="0.25"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</row>
    <row r="119" spans="3:19" x14ac:dyDescent="0.25"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</row>
    <row r="120" spans="3:19" x14ac:dyDescent="0.25"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</row>
    <row r="121" spans="3:19" x14ac:dyDescent="0.25"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</row>
    <row r="122" spans="3:19" x14ac:dyDescent="0.25"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</row>
    <row r="123" spans="3:19" x14ac:dyDescent="0.25"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</row>
    <row r="124" spans="3:19" x14ac:dyDescent="0.25"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</row>
    <row r="125" spans="3:19" x14ac:dyDescent="0.25"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</row>
    <row r="126" spans="3:19" x14ac:dyDescent="0.25"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</row>
    <row r="127" spans="3:19" x14ac:dyDescent="0.25"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</row>
    <row r="128" spans="3:19" x14ac:dyDescent="0.25"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</row>
    <row r="129" spans="1:19" x14ac:dyDescent="0.25"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</row>
    <row r="130" spans="1:19" x14ac:dyDescent="0.25"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</row>
    <row r="131" spans="1:19" x14ac:dyDescent="0.25">
      <c r="A131" s="89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</row>
    <row r="132" spans="1:19" x14ac:dyDescent="0.25">
      <c r="A132" s="89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</row>
    <row r="133" spans="1:19" x14ac:dyDescent="0.25">
      <c r="A133" s="89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</row>
    <row r="134" spans="1:19" x14ac:dyDescent="0.25">
      <c r="A134" s="89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</row>
    <row r="135" spans="1:19" x14ac:dyDescent="0.25">
      <c r="A135" s="89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</row>
    <row r="136" spans="1:19" x14ac:dyDescent="0.25">
      <c r="A136" s="88" t="s">
        <v>6</v>
      </c>
      <c r="B136" t="s">
        <v>151</v>
      </c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</row>
    <row r="137" spans="1:19" x14ac:dyDescent="0.25">
      <c r="A137" s="88" t="s">
        <v>2</v>
      </c>
      <c r="B137" t="s">
        <v>147</v>
      </c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</row>
    <row r="139" spans="1:19" x14ac:dyDescent="0.25">
      <c r="A139" s="88" t="s">
        <v>1519</v>
      </c>
      <c r="B139" t="s">
        <v>1670</v>
      </c>
    </row>
    <row r="140" spans="1:19" x14ac:dyDescent="0.25">
      <c r="A140" s="89" t="s">
        <v>1513</v>
      </c>
      <c r="B140" s="52">
        <v>0.48</v>
      </c>
    </row>
    <row r="141" spans="1:19" x14ac:dyDescent="0.25">
      <c r="A141" s="89" t="s">
        <v>1479</v>
      </c>
      <c r="B141" s="52">
        <v>0.64</v>
      </c>
    </row>
    <row r="142" spans="1:19" x14ac:dyDescent="0.25">
      <c r="A142" s="89" t="s">
        <v>1161</v>
      </c>
      <c r="B142" s="52">
        <v>6</v>
      </c>
    </row>
    <row r="143" spans="1:19" x14ac:dyDescent="0.25">
      <c r="A143" s="89" t="s">
        <v>1174</v>
      </c>
      <c r="B143" s="52">
        <v>6</v>
      </c>
    </row>
    <row r="144" spans="1:19" x14ac:dyDescent="0.25">
      <c r="A144" s="89" t="s">
        <v>1150</v>
      </c>
      <c r="B144" s="52">
        <v>4.8333333333333339</v>
      </c>
    </row>
    <row r="145" spans="1:2" x14ac:dyDescent="0.25">
      <c r="A145" s="89" t="s">
        <v>1158</v>
      </c>
      <c r="B145" s="52">
        <v>4.8000000000000007</v>
      </c>
    </row>
    <row r="146" spans="1:2" x14ac:dyDescent="0.25">
      <c r="A146" s="89" t="s">
        <v>1137</v>
      </c>
      <c r="B146" s="52">
        <v>0.96</v>
      </c>
    </row>
    <row r="147" spans="1:2" x14ac:dyDescent="0.25">
      <c r="A147" s="89" t="s">
        <v>1315</v>
      </c>
      <c r="B147" s="52">
        <v>0</v>
      </c>
    </row>
    <row r="148" spans="1:2" x14ac:dyDescent="0.25">
      <c r="A148" s="89" t="s">
        <v>150</v>
      </c>
      <c r="B148" s="52">
        <v>12</v>
      </c>
    </row>
    <row r="149" spans="1:2" x14ac:dyDescent="0.25">
      <c r="A149" s="89" t="s">
        <v>1148</v>
      </c>
      <c r="B149" s="52">
        <v>3.5333333333333332</v>
      </c>
    </row>
    <row r="150" spans="1:2" x14ac:dyDescent="0.25">
      <c r="A150" s="89" t="s">
        <v>1202</v>
      </c>
      <c r="B150" s="52">
        <v>0.56000000000000005</v>
      </c>
    </row>
    <row r="151" spans="1:2" x14ac:dyDescent="0.25">
      <c r="A151" s="89" t="s">
        <v>1172</v>
      </c>
      <c r="B151" s="52">
        <v>4</v>
      </c>
    </row>
    <row r="152" spans="1:2" x14ac:dyDescent="0.25">
      <c r="A152" s="89" t="s">
        <v>1192</v>
      </c>
      <c r="B152" s="52">
        <v>0</v>
      </c>
    </row>
    <row r="153" spans="1:2" x14ac:dyDescent="0.25">
      <c r="A153" s="89" t="s">
        <v>1454</v>
      </c>
      <c r="B153" s="52">
        <v>0</v>
      </c>
    </row>
    <row r="154" spans="1:2" x14ac:dyDescent="0.25">
      <c r="A154" s="89" t="s">
        <v>212</v>
      </c>
      <c r="B154" s="52">
        <v>7.1666666666666679</v>
      </c>
    </row>
    <row r="155" spans="1:2" x14ac:dyDescent="0.25">
      <c r="A155" s="89" t="s">
        <v>1485</v>
      </c>
      <c r="B155" s="52">
        <v>6.3333333333333339</v>
      </c>
    </row>
    <row r="156" spans="1:2" x14ac:dyDescent="0.25">
      <c r="A156" s="89" t="s">
        <v>1431</v>
      </c>
      <c r="B156" s="52">
        <v>0</v>
      </c>
    </row>
    <row r="157" spans="1:2" x14ac:dyDescent="0.25">
      <c r="A157" s="89" t="s">
        <v>242</v>
      </c>
      <c r="B157" s="52">
        <v>10.079999999999998</v>
      </c>
    </row>
    <row r="158" spans="1:2" x14ac:dyDescent="0.25">
      <c r="A158" s="89" t="s">
        <v>1520</v>
      </c>
      <c r="B158" s="52">
        <v>67.386666666666684</v>
      </c>
    </row>
    <row r="161" spans="1:8" x14ac:dyDescent="0.25">
      <c r="A161" t="s">
        <v>1704</v>
      </c>
      <c r="B161" t="s">
        <v>1705</v>
      </c>
      <c r="C161" s="204" t="s">
        <v>1708</v>
      </c>
      <c r="D161" s="204" t="s">
        <v>1709</v>
      </c>
      <c r="E161" s="204" t="s">
        <v>1710</v>
      </c>
      <c r="F161" s="204" t="s">
        <v>1685</v>
      </c>
      <c r="G161" s="204" t="s">
        <v>1711</v>
      </c>
      <c r="H161" s="204" t="s">
        <v>1712</v>
      </c>
    </row>
    <row r="162" spans="1:8" x14ac:dyDescent="0.25">
      <c r="A162" s="95">
        <v>346221.03014649381</v>
      </c>
      <c r="B162" s="95">
        <v>71743.803155612826</v>
      </c>
      <c r="C162" s="202">
        <f>E162*C163</f>
        <v>513919.72980188084</v>
      </c>
      <c r="D162" s="202">
        <f>D163*E162</f>
        <v>106494.27019811916</v>
      </c>
      <c r="E162" s="202">
        <v>620414</v>
      </c>
      <c r="F162" s="202">
        <f>SUM(A162:D162)</f>
        <v>1038378.8333021067</v>
      </c>
      <c r="G162" s="202">
        <f>SUM(GETPIVOTDATA("Sum of EU Direct PY7",$A$161)+C162)</f>
        <v>860140.7599483747</v>
      </c>
      <c r="H162" s="202">
        <f>SUM(GETPIVOTDATA("Sum of EU Ind PY7",$A$161)+D162)</f>
        <v>178238.073353732</v>
      </c>
    </row>
    <row r="163" spans="1:8" x14ac:dyDescent="0.25">
      <c r="A163" s="198">
        <f>GETPIVOTDATA("Sum of EU Direct PY7",$A$161)/SUM(A162:B162)</f>
        <v>0.82834966619367201</v>
      </c>
      <c r="B163" s="198">
        <f>GETPIVOTDATA("Sum of EU Ind PY7",$A$161)/SUM(A162:B162)</f>
        <v>0.17165033380632796</v>
      </c>
      <c r="C163" s="198">
        <f>A163</f>
        <v>0.82834966619367201</v>
      </c>
      <c r="D163" s="198">
        <f>B163</f>
        <v>0.17165033380632796</v>
      </c>
      <c r="E163" s="198"/>
    </row>
  </sheetData>
  <pageMargins left="0.7" right="0.7" top="0.75" bottom="0.75" header="0.3" footer="0.3"/>
  <pageSetup orientation="portrait"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F4971-1D26-4134-95D1-61D1C5A7300C}">
  <dimension ref="A1:AN88"/>
  <sheetViews>
    <sheetView topLeftCell="A63" workbookViewId="0">
      <selection activeCell="G77" sqref="G77"/>
    </sheetView>
  </sheetViews>
  <sheetFormatPr defaultRowHeight="15" x14ac:dyDescent="0.25"/>
  <cols>
    <col min="1" max="1" width="27.140625" customWidth="1"/>
    <col min="2" max="2" width="12.5703125" customWidth="1"/>
    <col min="4" max="4" width="15.85546875" customWidth="1"/>
    <col min="5" max="5" width="14.28515625" customWidth="1"/>
    <col min="6" max="6" width="16.28515625" customWidth="1"/>
    <col min="7" max="7" width="14.28515625" customWidth="1"/>
    <col min="8" max="8" width="14.140625" customWidth="1"/>
    <col min="9" max="9" width="14.28515625" customWidth="1"/>
    <col min="10" max="10" width="16.42578125" customWidth="1"/>
    <col min="11" max="11" width="13.140625" customWidth="1"/>
    <col min="12" max="12" width="14.7109375" customWidth="1"/>
    <col min="13" max="13" width="16.28515625" customWidth="1"/>
    <col min="14" max="14" width="13.5703125" customWidth="1"/>
    <col min="15" max="15" width="13.7109375" customWidth="1"/>
    <col min="16" max="16" width="13" customWidth="1"/>
    <col min="17" max="17" width="15" customWidth="1"/>
    <col min="18" max="18" width="13.85546875" customWidth="1"/>
    <col min="19" max="19" width="13.7109375" customWidth="1"/>
    <col min="22" max="22" width="15.85546875" customWidth="1"/>
    <col min="23" max="23" width="11.5703125" bestFit="1" customWidth="1"/>
    <col min="25" max="25" width="12.5703125" bestFit="1" customWidth="1"/>
    <col min="26" max="26" width="15.85546875" customWidth="1"/>
    <col min="27" max="27" width="15.42578125" customWidth="1"/>
    <col min="28" max="28" width="16.140625" customWidth="1"/>
    <col min="29" max="29" width="14.42578125" customWidth="1"/>
    <col min="30" max="30" width="13.5703125" customWidth="1"/>
    <col min="32" max="32" width="15.7109375" customWidth="1"/>
    <col min="33" max="33" width="17.28515625" customWidth="1"/>
    <col min="34" max="34" width="15.5703125" customWidth="1"/>
    <col min="35" max="35" width="15.28515625" customWidth="1"/>
    <col min="36" max="36" width="15.7109375" customWidth="1"/>
    <col min="37" max="37" width="14.85546875" customWidth="1"/>
    <col min="39" max="39" width="12.7109375" customWidth="1"/>
    <col min="40" max="40" width="13.140625" customWidth="1"/>
  </cols>
  <sheetData>
    <row r="1" spans="1:40" ht="15.75" thickBot="1" x14ac:dyDescent="0.3">
      <c r="B1" t="s">
        <v>1715</v>
      </c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</row>
    <row r="2" spans="1:40" x14ac:dyDescent="0.25">
      <c r="D2" s="96"/>
      <c r="E2" s="213" t="s">
        <v>1574</v>
      </c>
      <c r="F2" s="213"/>
      <c r="G2" s="213"/>
      <c r="H2" s="213"/>
      <c r="I2" s="213"/>
      <c r="J2" s="214" t="s">
        <v>1575</v>
      </c>
      <c r="K2" s="214"/>
      <c r="L2" s="214"/>
      <c r="M2" s="214"/>
      <c r="N2" s="214"/>
      <c r="O2" s="214"/>
      <c r="P2" s="214"/>
      <c r="Q2" s="214"/>
      <c r="R2" s="214"/>
      <c r="S2" s="214"/>
      <c r="T2" s="215" t="s">
        <v>1576</v>
      </c>
      <c r="U2" s="216"/>
      <c r="V2" s="216"/>
      <c r="W2" s="216"/>
      <c r="X2" s="217"/>
      <c r="Y2" s="216" t="s">
        <v>1577</v>
      </c>
      <c r="Z2" s="216"/>
      <c r="AA2" s="216"/>
      <c r="AB2" s="216"/>
      <c r="AC2" s="216"/>
      <c r="AD2" s="216"/>
      <c r="AE2" s="218" t="s">
        <v>1578</v>
      </c>
      <c r="AF2" s="219"/>
      <c r="AG2" s="219"/>
      <c r="AH2" s="220"/>
      <c r="AI2" s="218" t="s">
        <v>1579</v>
      </c>
      <c r="AJ2" s="219"/>
      <c r="AK2" s="219"/>
      <c r="AL2" s="219"/>
      <c r="AM2" s="219"/>
      <c r="AN2" s="220"/>
    </row>
    <row r="3" spans="1:40" ht="75.75" thickBot="1" x14ac:dyDescent="0.3">
      <c r="D3" s="96"/>
      <c r="E3" s="97" t="s">
        <v>1580</v>
      </c>
      <c r="F3" s="98" t="s">
        <v>1581</v>
      </c>
      <c r="G3" s="98" t="s">
        <v>1582</v>
      </c>
      <c r="H3" s="98" t="s">
        <v>1583</v>
      </c>
      <c r="I3" s="99" t="s">
        <v>1584</v>
      </c>
      <c r="J3" s="100" t="s">
        <v>1585</v>
      </c>
      <c r="K3" s="101" t="s">
        <v>1586</v>
      </c>
      <c r="L3" s="101" t="s">
        <v>1587</v>
      </c>
      <c r="M3" s="101" t="s">
        <v>1588</v>
      </c>
      <c r="N3" s="101" t="s">
        <v>1589</v>
      </c>
      <c r="O3" s="101" t="s">
        <v>1590</v>
      </c>
      <c r="P3" s="101" t="s">
        <v>1591</v>
      </c>
      <c r="Q3" s="101" t="s">
        <v>1592</v>
      </c>
      <c r="R3" s="101" t="s">
        <v>1593</v>
      </c>
      <c r="S3" s="102" t="s">
        <v>1594</v>
      </c>
      <c r="T3" s="103" t="s">
        <v>1595</v>
      </c>
      <c r="U3" s="104" t="s">
        <v>1596</v>
      </c>
      <c r="V3" s="104" t="s">
        <v>1597</v>
      </c>
      <c r="W3" s="104" t="s">
        <v>1598</v>
      </c>
      <c r="X3" s="105" t="s">
        <v>1599</v>
      </c>
      <c r="Y3" s="101" t="s">
        <v>1600</v>
      </c>
      <c r="Z3" s="101" t="s">
        <v>1601</v>
      </c>
      <c r="AA3" s="101" t="s">
        <v>1602</v>
      </c>
      <c r="AB3" s="101" t="s">
        <v>1603</v>
      </c>
      <c r="AC3" s="101" t="s">
        <v>1604</v>
      </c>
      <c r="AD3" s="101" t="s">
        <v>1605</v>
      </c>
      <c r="AE3" s="100" t="s">
        <v>1606</v>
      </c>
      <c r="AF3" s="101" t="s">
        <v>1607</v>
      </c>
      <c r="AG3" s="101" t="s">
        <v>1608</v>
      </c>
      <c r="AH3" s="102" t="s">
        <v>1609</v>
      </c>
      <c r="AI3" s="100" t="s">
        <v>1610</v>
      </c>
      <c r="AJ3" s="101" t="s">
        <v>1611</v>
      </c>
      <c r="AK3" s="101" t="s">
        <v>1612</v>
      </c>
      <c r="AL3" s="101" t="s">
        <v>1613</v>
      </c>
      <c r="AM3" s="101" t="s">
        <v>1614</v>
      </c>
      <c r="AN3" s="102" t="s">
        <v>1615</v>
      </c>
    </row>
    <row r="4" spans="1:40" x14ac:dyDescent="0.25">
      <c r="A4" s="93" t="s">
        <v>1616</v>
      </c>
      <c r="B4" s="93"/>
      <c r="C4" s="93"/>
      <c r="D4" s="106" t="s">
        <v>1717</v>
      </c>
      <c r="E4" s="107"/>
      <c r="F4" s="96"/>
      <c r="G4" s="96"/>
      <c r="H4" s="96"/>
      <c r="I4" s="108"/>
      <c r="J4" s="107"/>
      <c r="K4" s="96"/>
      <c r="L4" s="96"/>
      <c r="M4" s="96"/>
      <c r="N4" s="96"/>
      <c r="O4" s="96"/>
      <c r="P4" s="96"/>
      <c r="Q4" s="96"/>
      <c r="R4" s="96"/>
      <c r="S4" s="108"/>
      <c r="T4" s="107"/>
      <c r="U4" s="96"/>
      <c r="V4" s="96"/>
      <c r="W4" s="96"/>
      <c r="X4" s="108"/>
      <c r="Y4" s="96"/>
      <c r="Z4" s="96"/>
      <c r="AA4" s="96"/>
      <c r="AB4" s="96"/>
      <c r="AC4" s="96"/>
      <c r="AD4" s="96"/>
      <c r="AE4" s="107"/>
      <c r="AF4" s="96"/>
      <c r="AG4" s="96"/>
      <c r="AH4" s="108"/>
      <c r="AI4" s="107"/>
      <c r="AJ4" s="96"/>
      <c r="AK4" s="96"/>
      <c r="AL4" s="96"/>
      <c r="AM4" s="96"/>
      <c r="AN4" s="108"/>
    </row>
    <row r="5" spans="1:40" x14ac:dyDescent="0.25">
      <c r="A5" s="109" t="s">
        <v>1618</v>
      </c>
      <c r="B5" s="110" t="s">
        <v>1562</v>
      </c>
      <c r="C5" s="109"/>
      <c r="D5" s="111"/>
      <c r="E5" s="112"/>
      <c r="F5" s="113"/>
      <c r="G5" s="113"/>
      <c r="H5" s="113"/>
      <c r="I5" s="114"/>
      <c r="J5" s="112"/>
      <c r="K5" s="113"/>
      <c r="L5" s="113"/>
      <c r="M5" s="113"/>
      <c r="N5" s="113"/>
      <c r="O5" s="113"/>
      <c r="P5" s="113"/>
      <c r="Q5" s="113"/>
      <c r="R5" s="113"/>
      <c r="S5" s="114"/>
      <c r="T5" s="112"/>
      <c r="U5" s="113"/>
      <c r="V5" s="113"/>
      <c r="W5" s="113"/>
      <c r="X5" s="114"/>
      <c r="Y5" s="113"/>
      <c r="Z5" s="113"/>
      <c r="AA5" s="113"/>
      <c r="AB5" s="113"/>
      <c r="AC5" s="113"/>
      <c r="AD5" s="113"/>
      <c r="AE5" s="112"/>
      <c r="AF5" s="113"/>
      <c r="AG5" s="113"/>
      <c r="AH5" s="114"/>
      <c r="AI5" s="112"/>
      <c r="AJ5" s="113"/>
      <c r="AK5" s="113"/>
      <c r="AL5" s="113"/>
      <c r="AM5" s="113"/>
      <c r="AN5" s="114"/>
    </row>
    <row r="6" spans="1:40" x14ac:dyDescent="0.25">
      <c r="A6" s="90" t="s">
        <v>1556</v>
      </c>
      <c r="B6" s="90" t="s">
        <v>1557</v>
      </c>
      <c r="C6" s="90" t="s">
        <v>1558</v>
      </c>
      <c r="D6" s="115"/>
      <c r="E6" s="175"/>
      <c r="F6" s="176"/>
      <c r="G6" s="176"/>
      <c r="H6" s="176"/>
      <c r="I6" s="180"/>
      <c r="J6" s="175"/>
      <c r="K6" s="176"/>
      <c r="L6" s="176"/>
      <c r="M6" s="176"/>
      <c r="N6" s="176"/>
      <c r="O6" s="176"/>
      <c r="P6" s="176"/>
      <c r="Q6" s="176"/>
      <c r="R6" s="176"/>
      <c r="S6" s="180"/>
      <c r="T6" s="175"/>
      <c r="U6" s="176"/>
      <c r="V6" s="176"/>
      <c r="W6" s="176"/>
      <c r="X6" s="180"/>
      <c r="Y6" s="176"/>
      <c r="Z6" s="176"/>
      <c r="AA6" s="176"/>
      <c r="AB6" s="176"/>
      <c r="AC6" s="176"/>
      <c r="AD6" s="176"/>
      <c r="AE6" s="183"/>
      <c r="AF6" s="180"/>
      <c r="AG6" s="180"/>
      <c r="AH6" s="180"/>
      <c r="AI6" s="183"/>
      <c r="AJ6" s="180"/>
      <c r="AK6" s="180"/>
      <c r="AL6" s="180"/>
      <c r="AM6" s="180"/>
      <c r="AN6" s="180"/>
    </row>
    <row r="7" spans="1:40" x14ac:dyDescent="0.25">
      <c r="A7" s="172" t="s">
        <v>1559</v>
      </c>
      <c r="B7" s="172" t="s">
        <v>1137</v>
      </c>
      <c r="C7" s="173">
        <f>GETPIVOTDATA("PY7 CMo",'PY7 Pivots'!$A$139,"Resource Name","Hanson")</f>
        <v>0.96</v>
      </c>
      <c r="D7" s="115">
        <f t="shared" ref="D7:D9" si="0">SUM(E7:AN7)</f>
        <v>19339.629513876007</v>
      </c>
      <c r="E7" s="175">
        <f>GETPIVOTDATA("Salary Cost PY7",'PY7 Pivots'!$A$4,"Resource Name","Hanson","L3","1.1.1")</f>
        <v>19339.629513876007</v>
      </c>
      <c r="F7" s="177">
        <v>0</v>
      </c>
      <c r="G7" s="177">
        <v>0</v>
      </c>
      <c r="H7" s="177">
        <v>0</v>
      </c>
      <c r="I7" s="178">
        <v>0</v>
      </c>
      <c r="J7" s="179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8">
        <v>0</v>
      </c>
      <c r="T7" s="179">
        <v>0</v>
      </c>
      <c r="U7" s="179">
        <v>0</v>
      </c>
      <c r="V7" s="179">
        <v>0</v>
      </c>
      <c r="W7" s="179">
        <v>0</v>
      </c>
      <c r="X7" s="181">
        <v>0</v>
      </c>
      <c r="Y7" s="177">
        <v>0</v>
      </c>
      <c r="Z7" s="179">
        <v>0</v>
      </c>
      <c r="AA7" s="179">
        <v>0</v>
      </c>
      <c r="AB7" s="179">
        <v>0</v>
      </c>
      <c r="AC7" s="179">
        <v>0</v>
      </c>
      <c r="AD7" s="179">
        <v>0</v>
      </c>
      <c r="AE7" s="179">
        <v>0</v>
      </c>
      <c r="AF7" s="179">
        <v>0</v>
      </c>
      <c r="AG7" s="179">
        <v>0</v>
      </c>
      <c r="AH7" s="181">
        <v>0</v>
      </c>
      <c r="AI7" s="179">
        <v>0</v>
      </c>
      <c r="AJ7" s="179">
        <v>0</v>
      </c>
      <c r="AK7" s="179">
        <v>0</v>
      </c>
      <c r="AL7" s="179">
        <v>0</v>
      </c>
      <c r="AM7" s="179">
        <v>0</v>
      </c>
      <c r="AN7" s="181">
        <v>0</v>
      </c>
    </row>
    <row r="8" spans="1:40" x14ac:dyDescent="0.25">
      <c r="A8" s="172" t="s">
        <v>1560</v>
      </c>
      <c r="B8" s="172" t="s">
        <v>1150</v>
      </c>
      <c r="C8" s="173">
        <f>GETPIVOTDATA("PY7 CMo",'PY7 Pivots'!$A$139,"Resource Name","Feyzi")</f>
        <v>4.8333333333333339</v>
      </c>
      <c r="D8" s="115">
        <f t="shared" si="0"/>
        <v>75731.959709043775</v>
      </c>
      <c r="E8" s="175">
        <f>GETPIVOTDATA("Salary Cost PY7",'PY7 Pivots'!$A$4,"Resource Name","Feyzi","L3","1.1.1")</f>
        <v>75731.959709043775</v>
      </c>
      <c r="F8" s="177">
        <v>0</v>
      </c>
      <c r="G8" s="177">
        <v>0</v>
      </c>
      <c r="H8" s="177">
        <v>0</v>
      </c>
      <c r="I8" s="178">
        <v>0</v>
      </c>
      <c r="J8" s="179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8">
        <v>0</v>
      </c>
      <c r="T8" s="179">
        <v>0</v>
      </c>
      <c r="U8" s="179">
        <v>0</v>
      </c>
      <c r="V8" s="179">
        <v>0</v>
      </c>
      <c r="W8" s="179">
        <v>0</v>
      </c>
      <c r="X8" s="181">
        <v>0</v>
      </c>
      <c r="Y8" s="177">
        <v>0</v>
      </c>
      <c r="Z8" s="179">
        <v>0</v>
      </c>
      <c r="AA8" s="179">
        <v>0</v>
      </c>
      <c r="AB8" s="179">
        <v>0</v>
      </c>
      <c r="AC8" s="179">
        <v>0</v>
      </c>
      <c r="AD8" s="179">
        <v>0</v>
      </c>
      <c r="AE8" s="179">
        <v>0</v>
      </c>
      <c r="AF8" s="179">
        <v>0</v>
      </c>
      <c r="AG8" s="179">
        <v>0</v>
      </c>
      <c r="AH8" s="181">
        <v>0</v>
      </c>
      <c r="AI8" s="179">
        <v>0</v>
      </c>
      <c r="AJ8" s="179">
        <v>0</v>
      </c>
      <c r="AK8" s="179">
        <v>0</v>
      </c>
      <c r="AL8" s="179">
        <v>0</v>
      </c>
      <c r="AM8" s="179">
        <v>0</v>
      </c>
      <c r="AN8" s="181">
        <v>0</v>
      </c>
    </row>
    <row r="9" spans="1:40" x14ac:dyDescent="0.25">
      <c r="A9" s="172" t="s">
        <v>1561</v>
      </c>
      <c r="B9" s="172" t="s">
        <v>1148</v>
      </c>
      <c r="C9" s="173">
        <f>GETPIVOTDATA("PY7 CMo",'PY7 Pivots'!$A$139,"Resource Name","ODell")</f>
        <v>3.5333333333333332</v>
      </c>
      <c r="D9" s="115">
        <f t="shared" si="0"/>
        <v>63384.61247090777</v>
      </c>
      <c r="E9" s="176">
        <f>GETPIVOTDATA("Salary Cost PY7",'PY7 Pivots'!$A$4,"Resource Name","ODell","L3","1.1.1")</f>
        <v>63384.61247090777</v>
      </c>
      <c r="F9" s="177"/>
      <c r="G9" s="177"/>
      <c r="H9" s="177"/>
      <c r="I9" s="178"/>
      <c r="J9" s="179"/>
      <c r="K9" s="177"/>
      <c r="L9" s="177"/>
      <c r="M9" s="177"/>
      <c r="N9" s="177"/>
      <c r="O9" s="177"/>
      <c r="P9" s="177"/>
      <c r="Q9" s="177"/>
      <c r="R9" s="177"/>
      <c r="S9" s="178"/>
      <c r="T9" s="179"/>
      <c r="U9" s="179"/>
      <c r="V9" s="179"/>
      <c r="W9" s="179"/>
      <c r="X9" s="181"/>
      <c r="Y9" s="177"/>
      <c r="Z9" s="179"/>
      <c r="AA9" s="179"/>
      <c r="AB9" s="179"/>
      <c r="AC9" s="179"/>
      <c r="AD9" s="179"/>
      <c r="AE9" s="179"/>
      <c r="AF9" s="179"/>
      <c r="AG9" s="179"/>
      <c r="AH9" s="181"/>
      <c r="AI9" s="179"/>
      <c r="AJ9" s="179"/>
      <c r="AK9" s="179"/>
      <c r="AL9" s="179"/>
      <c r="AM9" s="179"/>
      <c r="AN9" s="181"/>
    </row>
    <row r="10" spans="1:40" x14ac:dyDescent="0.25">
      <c r="C10" s="92" t="s">
        <v>1562</v>
      </c>
      <c r="D10" s="120">
        <v>0</v>
      </c>
      <c r="E10" s="184">
        <v>0</v>
      </c>
      <c r="F10" s="177">
        <v>0</v>
      </c>
      <c r="G10" s="177">
        <v>0</v>
      </c>
      <c r="H10" s="177">
        <v>0</v>
      </c>
      <c r="I10" s="178">
        <v>0</v>
      </c>
      <c r="J10" s="179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8">
        <v>0</v>
      </c>
      <c r="T10" s="179">
        <v>0</v>
      </c>
      <c r="U10" s="179">
        <v>0</v>
      </c>
      <c r="V10" s="179">
        <v>0</v>
      </c>
      <c r="W10" s="179">
        <v>0</v>
      </c>
      <c r="X10" s="181">
        <v>0</v>
      </c>
      <c r="Y10" s="177">
        <v>0</v>
      </c>
      <c r="Z10" s="179">
        <v>0</v>
      </c>
      <c r="AA10" s="179">
        <v>0</v>
      </c>
      <c r="AB10" s="179">
        <v>0</v>
      </c>
      <c r="AC10" s="179">
        <v>0</v>
      </c>
      <c r="AD10" s="179">
        <v>0</v>
      </c>
      <c r="AE10" s="179">
        <v>0</v>
      </c>
      <c r="AF10" s="179">
        <v>0</v>
      </c>
      <c r="AG10" s="179">
        <v>0</v>
      </c>
      <c r="AH10" s="181">
        <v>0</v>
      </c>
      <c r="AI10" s="179">
        <v>0</v>
      </c>
      <c r="AJ10" s="179">
        <v>0</v>
      </c>
      <c r="AK10" s="179">
        <v>0</v>
      </c>
      <c r="AL10" s="179">
        <v>0</v>
      </c>
      <c r="AM10" s="179">
        <v>0</v>
      </c>
      <c r="AN10" s="181">
        <v>0</v>
      </c>
    </row>
    <row r="11" spans="1:40" x14ac:dyDescent="0.25">
      <c r="A11" s="93" t="s">
        <v>1563</v>
      </c>
      <c r="C11" s="92" t="s">
        <v>1562</v>
      </c>
      <c r="D11" s="120">
        <v>0</v>
      </c>
      <c r="E11" s="184">
        <v>0</v>
      </c>
      <c r="F11" s="177">
        <v>0</v>
      </c>
      <c r="G11" s="177">
        <v>0</v>
      </c>
      <c r="H11" s="177">
        <v>0</v>
      </c>
      <c r="I11" s="178">
        <v>0</v>
      </c>
      <c r="J11" s="179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8">
        <v>0</v>
      </c>
      <c r="T11" s="179">
        <v>0</v>
      </c>
      <c r="U11" s="179">
        <v>0</v>
      </c>
      <c r="V11" s="179">
        <v>0</v>
      </c>
      <c r="W11" s="179">
        <v>0</v>
      </c>
      <c r="X11" s="181">
        <v>0</v>
      </c>
      <c r="Y11" s="177">
        <v>0</v>
      </c>
      <c r="Z11" s="179">
        <v>0</v>
      </c>
      <c r="AA11" s="179">
        <v>0</v>
      </c>
      <c r="AB11" s="179">
        <v>0</v>
      </c>
      <c r="AC11" s="179">
        <v>0</v>
      </c>
      <c r="AD11" s="179">
        <v>0</v>
      </c>
      <c r="AE11" s="179">
        <v>0</v>
      </c>
      <c r="AF11" s="179">
        <v>0</v>
      </c>
      <c r="AG11" s="179">
        <v>0</v>
      </c>
      <c r="AH11" s="181">
        <v>0</v>
      </c>
      <c r="AI11" s="179">
        <v>0</v>
      </c>
      <c r="AJ11" s="179">
        <v>0</v>
      </c>
      <c r="AK11" s="179">
        <v>0</v>
      </c>
      <c r="AL11" s="179">
        <v>0</v>
      </c>
      <c r="AM11" s="179">
        <v>0</v>
      </c>
      <c r="AN11" s="181">
        <v>0</v>
      </c>
    </row>
    <row r="12" spans="1:40" x14ac:dyDescent="0.25">
      <c r="A12" t="s">
        <v>1564</v>
      </c>
      <c r="B12" t="s">
        <v>1158</v>
      </c>
      <c r="C12" s="91">
        <f>GETPIVOTDATA("PY7 CMo",'PY7 Pivots'!$A$139,"Resource Name","Finance")</f>
        <v>4.8000000000000007</v>
      </c>
      <c r="D12" s="115">
        <f t="shared" ref="D12:D26" si="1">SUM(E12:AN12)</f>
        <v>34535.052703350011</v>
      </c>
      <c r="E12" s="175">
        <v>0</v>
      </c>
      <c r="F12" s="185">
        <f>GETPIVOTDATA("Salary Cost PY7",'PY7 Pivots'!$A$4,"Resource Name","Finance","L3","1.1.2")</f>
        <v>34535.052703350011</v>
      </c>
      <c r="G12" s="177">
        <v>0</v>
      </c>
      <c r="H12" s="177">
        <v>0</v>
      </c>
      <c r="I12" s="178">
        <v>0</v>
      </c>
      <c r="J12" s="179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6">
        <v>0</v>
      </c>
      <c r="R12" s="177">
        <v>0</v>
      </c>
      <c r="S12" s="178">
        <v>0</v>
      </c>
      <c r="T12" s="179">
        <v>0</v>
      </c>
      <c r="U12" s="179">
        <v>0</v>
      </c>
      <c r="V12" s="179">
        <v>0</v>
      </c>
      <c r="W12" s="179">
        <v>0</v>
      </c>
      <c r="X12" s="181">
        <v>0</v>
      </c>
      <c r="Y12" s="177">
        <v>0</v>
      </c>
      <c r="Z12" s="179">
        <v>0</v>
      </c>
      <c r="AA12" s="179">
        <v>0</v>
      </c>
      <c r="AB12" s="179">
        <v>0</v>
      </c>
      <c r="AC12" s="179">
        <v>0</v>
      </c>
      <c r="AD12" s="179">
        <v>0</v>
      </c>
      <c r="AE12" s="179">
        <v>0</v>
      </c>
      <c r="AF12" s="179">
        <v>0</v>
      </c>
      <c r="AG12" s="179">
        <v>0</v>
      </c>
      <c r="AH12" s="181">
        <v>0</v>
      </c>
      <c r="AI12" s="179">
        <v>0</v>
      </c>
      <c r="AJ12" s="179">
        <v>0</v>
      </c>
      <c r="AK12" s="179">
        <v>0</v>
      </c>
      <c r="AL12" s="179">
        <v>0</v>
      </c>
      <c r="AM12" s="179">
        <v>0</v>
      </c>
      <c r="AN12" s="181">
        <v>0</v>
      </c>
    </row>
    <row r="13" spans="1:40" x14ac:dyDescent="0.25">
      <c r="A13" t="s">
        <v>1565</v>
      </c>
      <c r="B13" t="s">
        <v>1161</v>
      </c>
      <c r="C13" s="91">
        <f>GETPIVOTDATA("PY7 CMo",'PY7 Pivots'!$A$139,"Resource Name","Controls")</f>
        <v>6</v>
      </c>
      <c r="D13" s="115">
        <f t="shared" si="1"/>
        <v>44128.122898725014</v>
      </c>
      <c r="E13" s="175">
        <v>0</v>
      </c>
      <c r="F13" s="176">
        <f>GETPIVOTDATA("Salary Cost PY7",'PY7 Pivots'!$A$4,"Resource Name","Controls","L3","1.1.2")</f>
        <v>44128.122898725014</v>
      </c>
      <c r="G13" s="177">
        <v>0</v>
      </c>
      <c r="H13" s="177">
        <v>0</v>
      </c>
      <c r="I13" s="178">
        <v>0</v>
      </c>
      <c r="J13" s="179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6">
        <v>0</v>
      </c>
      <c r="R13" s="177">
        <v>0</v>
      </c>
      <c r="S13" s="178">
        <v>0</v>
      </c>
      <c r="T13" s="179">
        <v>0</v>
      </c>
      <c r="U13" s="179">
        <v>0</v>
      </c>
      <c r="V13" s="179">
        <v>0</v>
      </c>
      <c r="W13" s="179">
        <v>0</v>
      </c>
      <c r="X13" s="181">
        <v>0</v>
      </c>
      <c r="Y13" s="177">
        <v>0</v>
      </c>
      <c r="Z13" s="179">
        <v>0</v>
      </c>
      <c r="AA13" s="179">
        <v>0</v>
      </c>
      <c r="AB13" s="179">
        <v>0</v>
      </c>
      <c r="AC13" s="179">
        <v>0</v>
      </c>
      <c r="AD13" s="179">
        <v>0</v>
      </c>
      <c r="AE13" s="179">
        <v>0</v>
      </c>
      <c r="AF13" s="179">
        <v>0</v>
      </c>
      <c r="AG13" s="179">
        <v>0</v>
      </c>
      <c r="AH13" s="181">
        <v>0</v>
      </c>
      <c r="AI13" s="179">
        <v>0</v>
      </c>
      <c r="AJ13" s="179">
        <v>0</v>
      </c>
      <c r="AK13" s="179">
        <v>0</v>
      </c>
      <c r="AL13" s="179">
        <v>0</v>
      </c>
      <c r="AM13" s="179">
        <v>0</v>
      </c>
      <c r="AN13" s="181">
        <v>0</v>
      </c>
    </row>
    <row r="14" spans="1:40" x14ac:dyDescent="0.25">
      <c r="A14" t="s">
        <v>1566</v>
      </c>
      <c r="B14" t="s">
        <v>242</v>
      </c>
      <c r="C14" s="91">
        <f>GETPIVOTDATA("PY7 CMo",'PY7 Pivots'!$A$139,"Resource Name","Zernick")</f>
        <v>10.079999999999998</v>
      </c>
      <c r="D14" s="115">
        <f t="shared" si="1"/>
        <v>86829.246997646653</v>
      </c>
      <c r="E14" s="175">
        <v>0</v>
      </c>
      <c r="F14" s="177">
        <v>0</v>
      </c>
      <c r="G14" s="177">
        <f>GETPIVOTDATA("Salary Cost PY7",'PY7 Pivots'!$A$4,"Resource Name","Zernick","L3","1.1.3")</f>
        <v>69376.017756263638</v>
      </c>
      <c r="H14" s="177">
        <v>0</v>
      </c>
      <c r="I14" s="178">
        <v>0</v>
      </c>
      <c r="J14" s="179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f>GETPIVOTDATA("Salary Cost PY7",'PY7 Pivots'!$A$4,"Resource Name","Zernick","L3","1.2.8")</f>
        <v>17453.229241383015</v>
      </c>
      <c r="R14" s="177">
        <v>0</v>
      </c>
      <c r="S14" s="178">
        <v>0</v>
      </c>
      <c r="T14" s="179">
        <v>0</v>
      </c>
      <c r="U14" s="179">
        <v>0</v>
      </c>
      <c r="V14" s="179">
        <v>0</v>
      </c>
      <c r="W14" s="179">
        <v>0</v>
      </c>
      <c r="X14" s="181">
        <v>0</v>
      </c>
      <c r="Y14" s="177">
        <v>0</v>
      </c>
      <c r="Z14" s="179">
        <v>0</v>
      </c>
      <c r="AA14" s="179">
        <v>0</v>
      </c>
      <c r="AB14" s="179">
        <v>0</v>
      </c>
      <c r="AC14" s="179">
        <v>0</v>
      </c>
      <c r="AD14" s="179">
        <v>0</v>
      </c>
      <c r="AE14" s="179">
        <v>0</v>
      </c>
      <c r="AF14" s="179">
        <v>0</v>
      </c>
      <c r="AG14" s="179">
        <v>0</v>
      </c>
      <c r="AH14" s="181">
        <v>0</v>
      </c>
      <c r="AI14" s="179">
        <v>0</v>
      </c>
      <c r="AJ14" s="179">
        <v>0</v>
      </c>
      <c r="AK14" s="179">
        <v>0</v>
      </c>
      <c r="AL14" s="179">
        <v>0</v>
      </c>
      <c r="AM14" s="179">
        <v>0</v>
      </c>
      <c r="AN14" s="181">
        <v>0</v>
      </c>
    </row>
    <row r="15" spans="1:40" x14ac:dyDescent="0.25">
      <c r="A15" t="s">
        <v>1714</v>
      </c>
      <c r="B15" t="s">
        <v>1174</v>
      </c>
      <c r="C15" s="91">
        <f>GETPIVOTDATA("PY7 CMo",'PY7 Pivots'!$A$139,"Resource Name","DuVernois")</f>
        <v>6</v>
      </c>
      <c r="D15" s="115">
        <f t="shared" si="1"/>
        <v>70988.719445775016</v>
      </c>
      <c r="E15" s="175">
        <v>0</v>
      </c>
      <c r="F15" s="177">
        <v>0</v>
      </c>
      <c r="G15" s="177">
        <v>0</v>
      </c>
      <c r="H15" s="177">
        <v>0</v>
      </c>
      <c r="I15" s="178">
        <f>GETPIVOTDATA("Salary Cost PY7",'PY7 Pivots'!$A$4,"Resource Name","DuVernois","L3","1.1.5")</f>
        <v>70988.719445775016</v>
      </c>
      <c r="J15" s="179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6">
        <v>0</v>
      </c>
      <c r="R15" s="177">
        <v>0</v>
      </c>
      <c r="S15" s="178">
        <v>0</v>
      </c>
      <c r="T15" s="179">
        <v>0</v>
      </c>
      <c r="U15" s="179">
        <v>0</v>
      </c>
      <c r="V15" s="179">
        <v>0</v>
      </c>
      <c r="W15" s="179">
        <v>0</v>
      </c>
      <c r="X15" s="181">
        <v>0</v>
      </c>
      <c r="Y15" s="177">
        <v>0</v>
      </c>
      <c r="Z15" s="179">
        <v>0</v>
      </c>
      <c r="AA15" s="179">
        <v>0</v>
      </c>
      <c r="AB15" s="179">
        <v>0</v>
      </c>
      <c r="AC15" s="179">
        <v>0</v>
      </c>
      <c r="AD15" s="179">
        <v>0</v>
      </c>
      <c r="AE15" s="179">
        <v>0</v>
      </c>
      <c r="AF15" s="179">
        <v>0</v>
      </c>
      <c r="AG15" s="179">
        <v>0</v>
      </c>
      <c r="AH15" s="181">
        <v>0</v>
      </c>
      <c r="AI15" s="179">
        <v>0</v>
      </c>
      <c r="AJ15" s="179">
        <v>0</v>
      </c>
      <c r="AK15" s="179">
        <v>0</v>
      </c>
      <c r="AL15" s="179">
        <v>0</v>
      </c>
      <c r="AM15" s="179">
        <v>0</v>
      </c>
      <c r="AN15" s="181">
        <v>0</v>
      </c>
    </row>
    <row r="16" spans="1:40" x14ac:dyDescent="0.25">
      <c r="A16" t="s">
        <v>1567</v>
      </c>
      <c r="B16" t="s">
        <v>1172</v>
      </c>
      <c r="C16" s="91">
        <f>GETPIVOTDATA("PY7 CMo",'PY7 Pivots'!$A$139,"Resource Name","Sandstrom")</f>
        <v>4</v>
      </c>
      <c r="D16" s="115">
        <f t="shared" si="1"/>
        <v>40930.432833600011</v>
      </c>
      <c r="E16" s="175">
        <v>0</v>
      </c>
      <c r="F16" s="177">
        <v>0</v>
      </c>
      <c r="G16" s="177">
        <v>0</v>
      </c>
      <c r="H16" s="177">
        <v>0</v>
      </c>
      <c r="I16" s="176">
        <f>GETPIVOTDATA("Salary Cost PY7",'PY7 Pivots'!$A$4,"Resource Name","Sandstrom","L3","1.1.5")</f>
        <v>40930.432833600011</v>
      </c>
      <c r="J16" s="179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6">
        <v>0</v>
      </c>
      <c r="R16" s="177">
        <v>0</v>
      </c>
      <c r="S16" s="178">
        <v>0</v>
      </c>
      <c r="T16" s="179">
        <v>0</v>
      </c>
      <c r="U16" s="179">
        <v>0</v>
      </c>
      <c r="V16" s="179">
        <v>0</v>
      </c>
      <c r="W16" s="179">
        <v>0</v>
      </c>
      <c r="X16" s="181">
        <v>0</v>
      </c>
      <c r="Y16" s="177">
        <v>0</v>
      </c>
      <c r="Z16" s="179">
        <v>0</v>
      </c>
      <c r="AA16" s="179">
        <v>0</v>
      </c>
      <c r="AB16" s="179">
        <v>0</v>
      </c>
      <c r="AC16" s="179">
        <v>0</v>
      </c>
      <c r="AD16" s="179">
        <v>0</v>
      </c>
      <c r="AE16" s="179">
        <v>0</v>
      </c>
      <c r="AF16" s="179">
        <v>0</v>
      </c>
      <c r="AG16" s="179">
        <v>0</v>
      </c>
      <c r="AH16" s="181">
        <v>0</v>
      </c>
      <c r="AI16" s="179">
        <v>0</v>
      </c>
      <c r="AJ16" s="179">
        <v>0</v>
      </c>
      <c r="AK16" s="179">
        <v>0</v>
      </c>
      <c r="AL16" s="179">
        <v>0</v>
      </c>
      <c r="AM16" s="179">
        <v>0</v>
      </c>
      <c r="AN16" s="181">
        <v>0</v>
      </c>
    </row>
    <row r="17" spans="1:40" x14ac:dyDescent="0.25">
      <c r="A17" t="s">
        <v>1568</v>
      </c>
      <c r="B17" t="s">
        <v>212</v>
      </c>
      <c r="C17" s="91">
        <f>GETPIVOTDATA("PY7 CMo",'PY7 Pivots'!$A$139,"Resource Name","Tosi")</f>
        <v>7.1666666666666679</v>
      </c>
      <c r="D17" s="115">
        <f>SUM(E17:AN17)</f>
        <v>50963.718361273874</v>
      </c>
      <c r="E17" s="175">
        <v>0</v>
      </c>
      <c r="F17" s="177">
        <v>0</v>
      </c>
      <c r="G17" s="177">
        <v>0</v>
      </c>
      <c r="H17" s="177">
        <f>GETPIVOTDATA("Salary Cost PY7",'PY7 Pivots'!$A$4,"Resource Name","Tosi","L3","1.1.4")</f>
        <v>6963.5030651538773</v>
      </c>
      <c r="I17" s="178">
        <v>0</v>
      </c>
      <c r="J17" s="176">
        <f>GETPIVOTDATA("Salary Cost PY7",'PY7 Pivots'!$A$4,"Resource Name","Tosi","L3","1.2.1")</f>
        <v>29930.37900957001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7">
        <v>0</v>
      </c>
      <c r="S17" s="176">
        <f>GETPIVOTDATA("Salary Cost PY7",'PY7 Pivots'!$A$4,"Resource Name","Tosi","L3","1.2.10")</f>
        <v>14069.836286549989</v>
      </c>
      <c r="T17" s="179">
        <v>0</v>
      </c>
      <c r="U17" s="179">
        <v>0</v>
      </c>
      <c r="V17" s="179">
        <v>0</v>
      </c>
      <c r="W17" s="179">
        <v>0</v>
      </c>
      <c r="X17" s="181">
        <v>0</v>
      </c>
      <c r="Y17" s="177">
        <v>0</v>
      </c>
      <c r="Z17" s="179">
        <v>0</v>
      </c>
      <c r="AA17" s="179">
        <v>0</v>
      </c>
      <c r="AB17" s="179">
        <v>0</v>
      </c>
      <c r="AC17" s="179">
        <v>0</v>
      </c>
      <c r="AD17" s="179">
        <v>0</v>
      </c>
      <c r="AE17" s="179">
        <v>0</v>
      </c>
      <c r="AF17" s="179">
        <v>0</v>
      </c>
      <c r="AG17" s="179">
        <v>0</v>
      </c>
      <c r="AH17" s="181">
        <v>0</v>
      </c>
      <c r="AI17" s="179">
        <v>0</v>
      </c>
      <c r="AJ17" s="179">
        <v>0</v>
      </c>
      <c r="AK17" s="179">
        <v>0</v>
      </c>
      <c r="AL17" s="179">
        <v>0</v>
      </c>
      <c r="AM17" s="179">
        <v>0</v>
      </c>
      <c r="AN17" s="181">
        <v>0</v>
      </c>
    </row>
    <row r="18" spans="1:40" x14ac:dyDescent="0.25">
      <c r="A18" t="s">
        <v>1569</v>
      </c>
      <c r="B18" t="s">
        <v>150</v>
      </c>
      <c r="C18" s="91">
        <f>GETPIVOTDATA("PY7 CMo",'PY7 Pivots'!$A$139,"Resource Name","McEwen")</f>
        <v>12</v>
      </c>
      <c r="D18" s="115">
        <f t="shared" si="1"/>
        <v>117035.45638357503</v>
      </c>
      <c r="E18" s="175">
        <v>0</v>
      </c>
      <c r="F18" s="177">
        <v>0</v>
      </c>
      <c r="G18" s="177">
        <v>0</v>
      </c>
      <c r="H18" s="177">
        <v>0</v>
      </c>
      <c r="I18" s="178">
        <v>0</v>
      </c>
      <c r="J18" s="179">
        <f>GETPIVOTDATA("Salary Cost PY7",'PY7 Pivots'!$A$4,"Resource Name","McEwen","L3","1.2.1")</f>
        <v>117035.45638357503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7">
        <v>0</v>
      </c>
      <c r="S18" s="178">
        <v>0</v>
      </c>
      <c r="T18" s="179">
        <v>0</v>
      </c>
      <c r="U18" s="179">
        <v>0</v>
      </c>
      <c r="V18" s="179">
        <v>0</v>
      </c>
      <c r="W18" s="179">
        <v>0</v>
      </c>
      <c r="X18" s="181">
        <v>0</v>
      </c>
      <c r="Y18" s="177">
        <v>0</v>
      </c>
      <c r="Z18" s="179">
        <v>0</v>
      </c>
      <c r="AA18" s="179">
        <v>0</v>
      </c>
      <c r="AB18" s="179">
        <v>0</v>
      </c>
      <c r="AC18" s="179">
        <v>0</v>
      </c>
      <c r="AD18" s="179">
        <v>0</v>
      </c>
      <c r="AE18" s="179">
        <v>0</v>
      </c>
      <c r="AF18" s="179">
        <v>0</v>
      </c>
      <c r="AG18" s="179">
        <v>0</v>
      </c>
      <c r="AH18" s="181">
        <v>0</v>
      </c>
      <c r="AI18" s="179">
        <v>0</v>
      </c>
      <c r="AJ18" s="179">
        <v>0</v>
      </c>
      <c r="AK18" s="179">
        <v>0</v>
      </c>
      <c r="AL18" s="179">
        <v>0</v>
      </c>
      <c r="AM18" s="179">
        <v>0</v>
      </c>
      <c r="AN18" s="181">
        <v>0</v>
      </c>
    </row>
    <row r="19" spans="1:40" x14ac:dyDescent="0.25">
      <c r="A19" t="s">
        <v>1570</v>
      </c>
      <c r="B19" t="s">
        <v>1431</v>
      </c>
      <c r="C19" s="91">
        <f>GETPIVOTDATA("PY7 CMo",'PY7 Pivots'!$A$139,"Resource Name","Wendt")</f>
        <v>0</v>
      </c>
      <c r="D19" s="115">
        <f t="shared" si="1"/>
        <v>0</v>
      </c>
      <c r="E19" s="175">
        <v>0</v>
      </c>
      <c r="F19" s="177">
        <v>0</v>
      </c>
      <c r="G19" s="177">
        <v>0</v>
      </c>
      <c r="H19" s="177">
        <v>0</v>
      </c>
      <c r="I19" s="178">
        <v>0</v>
      </c>
      <c r="J19" s="179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7">
        <v>0</v>
      </c>
      <c r="S19" s="178">
        <v>0</v>
      </c>
      <c r="T19" s="179">
        <v>0</v>
      </c>
      <c r="U19" s="179">
        <v>0</v>
      </c>
      <c r="V19" s="179">
        <v>0</v>
      </c>
      <c r="W19" s="179">
        <v>0</v>
      </c>
      <c r="X19" s="181">
        <v>0</v>
      </c>
      <c r="Y19" s="177">
        <v>0</v>
      </c>
      <c r="Z19" s="179">
        <v>0</v>
      </c>
      <c r="AA19" s="179">
        <v>0</v>
      </c>
      <c r="AB19" s="179">
        <v>0</v>
      </c>
      <c r="AC19" s="179">
        <v>0</v>
      </c>
      <c r="AD19" s="179">
        <v>0</v>
      </c>
      <c r="AE19" s="179">
        <v>0</v>
      </c>
      <c r="AF19" s="179">
        <f>GETPIVOTDATA("Salary Cost PY7",'PY7 Pivots'!$A$4,"Resource Name","Wendt","L3","1.5.2")</f>
        <v>0</v>
      </c>
      <c r="AG19" s="179">
        <v>0</v>
      </c>
      <c r="AH19" s="181">
        <v>0</v>
      </c>
      <c r="AI19" s="179">
        <v>0</v>
      </c>
      <c r="AJ19" s="179">
        <v>0</v>
      </c>
      <c r="AK19" s="179">
        <v>0</v>
      </c>
      <c r="AL19" s="179">
        <v>0</v>
      </c>
      <c r="AM19" s="179">
        <v>0</v>
      </c>
      <c r="AN19" s="181">
        <v>0</v>
      </c>
    </row>
    <row r="20" spans="1:40" x14ac:dyDescent="0.25">
      <c r="A20" t="s">
        <v>1570</v>
      </c>
      <c r="B20" t="s">
        <v>1485</v>
      </c>
      <c r="C20" s="91">
        <f>GETPIVOTDATA("PY7 CMo",'PY7 Pivots'!$A$139,"Resource Name","Weber")</f>
        <v>6.3333333333333339</v>
      </c>
      <c r="D20" s="115">
        <f t="shared" si="1"/>
        <v>65565.970043667199</v>
      </c>
      <c r="E20" s="175">
        <v>0</v>
      </c>
      <c r="F20" s="177">
        <v>0</v>
      </c>
      <c r="G20" s="177">
        <v>0</v>
      </c>
      <c r="H20" s="177">
        <v>0</v>
      </c>
      <c r="I20" s="178">
        <v>0</v>
      </c>
      <c r="J20" s="179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7">
        <v>0</v>
      </c>
      <c r="S20" s="178">
        <v>0</v>
      </c>
      <c r="T20" s="179">
        <v>0</v>
      </c>
      <c r="U20" s="179">
        <v>0</v>
      </c>
      <c r="V20" s="179">
        <v>0</v>
      </c>
      <c r="W20" s="179">
        <v>0</v>
      </c>
      <c r="X20" s="181">
        <v>0</v>
      </c>
      <c r="Y20" s="177">
        <v>0</v>
      </c>
      <c r="Z20" s="179">
        <v>0</v>
      </c>
      <c r="AA20" s="179">
        <v>0</v>
      </c>
      <c r="AB20" s="179">
        <v>0</v>
      </c>
      <c r="AC20" s="179">
        <v>0</v>
      </c>
      <c r="AD20" s="179">
        <v>0</v>
      </c>
      <c r="AE20" s="179">
        <v>0</v>
      </c>
      <c r="AF20" s="179">
        <v>0</v>
      </c>
      <c r="AG20" s="179">
        <v>0</v>
      </c>
      <c r="AH20" s="181">
        <v>0</v>
      </c>
      <c r="AI20" s="179">
        <v>0</v>
      </c>
      <c r="AJ20" s="179">
        <f>GETPIVOTDATA("Salary Cost PY7",'PY7 Pivots'!$A$4,"Resource Name","Weber","L3","1.6.1")</f>
        <v>65565.970043667199</v>
      </c>
      <c r="AK20" s="179">
        <v>0</v>
      </c>
      <c r="AL20" s="179">
        <v>0</v>
      </c>
      <c r="AM20" s="179">
        <v>0</v>
      </c>
      <c r="AN20" s="181">
        <v>0</v>
      </c>
    </row>
    <row r="21" spans="1:40" x14ac:dyDescent="0.25">
      <c r="A21" t="s">
        <v>1571</v>
      </c>
      <c r="B21" t="s">
        <v>1315</v>
      </c>
      <c r="C21" s="91">
        <f>GETPIVOTDATA("PY7 CMo",'PY7 Pivots'!$A$139,"Resource Name","Kelley")</f>
        <v>0</v>
      </c>
      <c r="D21" s="115">
        <f t="shared" si="1"/>
        <v>0</v>
      </c>
      <c r="E21" s="175">
        <v>0</v>
      </c>
      <c r="F21" s="177">
        <v>0</v>
      </c>
      <c r="G21" s="177">
        <v>0</v>
      </c>
      <c r="H21" s="177">
        <v>0</v>
      </c>
      <c r="I21" s="178">
        <v>0</v>
      </c>
      <c r="J21" s="179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7">
        <v>0</v>
      </c>
      <c r="S21" s="178">
        <v>0</v>
      </c>
      <c r="T21" s="179">
        <v>0</v>
      </c>
      <c r="U21" s="179">
        <v>0</v>
      </c>
      <c r="V21" s="179">
        <v>0</v>
      </c>
      <c r="W21" s="179">
        <v>0</v>
      </c>
      <c r="X21" s="181">
        <v>0</v>
      </c>
      <c r="Y21" s="177">
        <v>0</v>
      </c>
      <c r="Z21" s="179">
        <f>GETPIVOTDATA("Salary Cost PY7",'PY7 Pivots'!$A$4,"Resource Name","Kelley","L3","1.4.2")</f>
        <v>0</v>
      </c>
      <c r="AA21" s="179">
        <v>0</v>
      </c>
      <c r="AB21" s="179">
        <f>GETPIVOTDATA("Salary Cost PY7",'PY7 Pivots'!$A$4,"Resource Name","Kelley","L3","1.4.4")</f>
        <v>0</v>
      </c>
      <c r="AC21" s="179">
        <v>0</v>
      </c>
      <c r="AD21" s="179">
        <v>0</v>
      </c>
      <c r="AE21" s="179">
        <v>0</v>
      </c>
      <c r="AF21" s="179">
        <v>0</v>
      </c>
      <c r="AG21" s="179">
        <v>0</v>
      </c>
      <c r="AH21" s="181">
        <v>0</v>
      </c>
      <c r="AI21" s="179">
        <v>0</v>
      </c>
      <c r="AJ21" s="179">
        <v>0</v>
      </c>
      <c r="AK21" s="179">
        <v>0</v>
      </c>
      <c r="AL21" s="179">
        <v>0</v>
      </c>
      <c r="AM21" s="179">
        <v>0</v>
      </c>
      <c r="AN21" s="181">
        <v>0</v>
      </c>
    </row>
    <row r="22" spans="1:40" x14ac:dyDescent="0.25">
      <c r="A22" t="s">
        <v>1571</v>
      </c>
      <c r="B22" t="s">
        <v>1479</v>
      </c>
      <c r="C22" s="91">
        <f>GETPIVOTDATA("PY7 CMo",'PY7 Pivots'!$A$139,"Resource Name","Braun")</f>
        <v>0.64</v>
      </c>
      <c r="D22" s="115">
        <f t="shared" si="1"/>
        <v>5525.6084325360016</v>
      </c>
      <c r="E22" s="175">
        <v>0</v>
      </c>
      <c r="F22" s="177">
        <v>0</v>
      </c>
      <c r="G22" s="177">
        <v>0</v>
      </c>
      <c r="H22" s="177">
        <v>0</v>
      </c>
      <c r="I22" s="178">
        <v>0</v>
      </c>
      <c r="J22" s="179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7">
        <v>0</v>
      </c>
      <c r="S22" s="178">
        <v>0</v>
      </c>
      <c r="T22" s="179">
        <v>0</v>
      </c>
      <c r="U22" s="179">
        <v>0</v>
      </c>
      <c r="V22" s="179">
        <v>0</v>
      </c>
      <c r="W22" s="179">
        <v>0</v>
      </c>
      <c r="X22" s="181">
        <v>0</v>
      </c>
      <c r="Y22" s="177">
        <v>0</v>
      </c>
      <c r="Z22" s="179">
        <v>0</v>
      </c>
      <c r="AA22" s="179">
        <v>0</v>
      </c>
      <c r="AB22" s="179">
        <v>0</v>
      </c>
      <c r="AC22" s="179">
        <v>0</v>
      </c>
      <c r="AD22" s="179">
        <v>0</v>
      </c>
      <c r="AE22" s="179">
        <v>0</v>
      </c>
      <c r="AF22" s="179">
        <v>0</v>
      </c>
      <c r="AG22" s="179">
        <v>0</v>
      </c>
      <c r="AH22" s="181">
        <v>0</v>
      </c>
      <c r="AI22" s="179">
        <v>0</v>
      </c>
      <c r="AJ22" s="179">
        <f>GETPIVOTDATA("Salary Cost PY7",'PY7 Pivots'!$A$4,"Resource Name","Braun","L3","1.6.1")</f>
        <v>5525.6084325360016</v>
      </c>
      <c r="AK22" s="179">
        <v>0</v>
      </c>
      <c r="AL22" s="179">
        <v>0</v>
      </c>
      <c r="AM22" s="179">
        <v>0</v>
      </c>
      <c r="AN22" s="181">
        <v>0</v>
      </c>
    </row>
    <row r="23" spans="1:40" x14ac:dyDescent="0.25">
      <c r="A23" t="s">
        <v>1571</v>
      </c>
      <c r="B23" t="s">
        <v>1513</v>
      </c>
      <c r="C23" s="91">
        <f>GETPIVOTDATA("PY7 CMo",'PY7 Pivots'!$A$139,"Resource Name","Auer")</f>
        <v>0.48</v>
      </c>
      <c r="D23" s="115">
        <f t="shared" si="1"/>
        <v>4604.6736937800015</v>
      </c>
      <c r="E23" s="175">
        <v>0</v>
      </c>
      <c r="F23" s="177">
        <v>0</v>
      </c>
      <c r="G23" s="177">
        <v>0</v>
      </c>
      <c r="H23" s="177">
        <v>0</v>
      </c>
      <c r="I23" s="178">
        <v>0</v>
      </c>
      <c r="J23" s="179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80">
        <v>0</v>
      </c>
      <c r="T23" s="179">
        <v>0</v>
      </c>
      <c r="U23" s="179">
        <v>0</v>
      </c>
      <c r="V23" s="179">
        <v>0</v>
      </c>
      <c r="W23" s="179">
        <v>0</v>
      </c>
      <c r="X23" s="181">
        <v>0</v>
      </c>
      <c r="Y23" s="177">
        <v>0</v>
      </c>
      <c r="Z23" s="179">
        <v>0</v>
      </c>
      <c r="AA23" s="179">
        <v>0</v>
      </c>
      <c r="AB23" s="179">
        <v>0</v>
      </c>
      <c r="AC23" s="179">
        <v>0</v>
      </c>
      <c r="AD23" s="179">
        <v>0</v>
      </c>
      <c r="AE23" s="179">
        <v>0</v>
      </c>
      <c r="AF23" s="179">
        <v>0</v>
      </c>
      <c r="AG23" s="179">
        <v>0</v>
      </c>
      <c r="AH23" s="181">
        <v>0</v>
      </c>
      <c r="AI23" s="179">
        <v>0</v>
      </c>
      <c r="AJ23" s="179">
        <v>0</v>
      </c>
      <c r="AK23" s="179">
        <v>0</v>
      </c>
      <c r="AL23" s="179">
        <v>0</v>
      </c>
      <c r="AM23" s="179">
        <f>GETPIVOTDATA("Salary Cost PY7",'PY7 Pivots'!$A$4,"Resource Name","Auer","L3","1.6.4")</f>
        <v>4604.6736937800015</v>
      </c>
      <c r="AN23" s="181">
        <v>0</v>
      </c>
    </row>
    <row r="24" spans="1:40" x14ac:dyDescent="0.25">
      <c r="A24" t="s">
        <v>1454</v>
      </c>
      <c r="B24" t="s">
        <v>1454</v>
      </c>
      <c r="C24" s="91">
        <f>GETPIVOTDATA("PY7 CMo",'PY7 Pivots'!$A$139,"Resource Name","Senior Scientist")</f>
        <v>0</v>
      </c>
      <c r="D24" s="115">
        <f t="shared" si="1"/>
        <v>0</v>
      </c>
      <c r="E24" s="175">
        <v>0</v>
      </c>
      <c r="F24" s="177">
        <v>0</v>
      </c>
      <c r="G24" s="177">
        <v>0</v>
      </c>
      <c r="H24" s="177">
        <v>0</v>
      </c>
      <c r="I24" s="178">
        <v>0</v>
      </c>
      <c r="J24" s="179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80">
        <v>0</v>
      </c>
      <c r="T24" s="179">
        <v>0</v>
      </c>
      <c r="U24" s="179">
        <v>0</v>
      </c>
      <c r="V24" s="179">
        <v>0</v>
      </c>
      <c r="W24" s="179">
        <v>0</v>
      </c>
      <c r="X24" s="181">
        <v>0</v>
      </c>
      <c r="Y24" s="177">
        <v>0</v>
      </c>
      <c r="Z24" s="179">
        <v>0</v>
      </c>
      <c r="AA24" s="179">
        <v>0</v>
      </c>
      <c r="AB24" s="179">
        <v>0</v>
      </c>
      <c r="AC24" s="179">
        <v>0</v>
      </c>
      <c r="AD24" s="179">
        <v>0</v>
      </c>
      <c r="AE24" s="179">
        <v>0</v>
      </c>
      <c r="AF24" s="179">
        <v>0</v>
      </c>
      <c r="AG24" s="179">
        <f>GETPIVOTDATA("Salary Cost PY7",'PY7 Pivots'!$A$4,"Resource Name","Senior Scientist","L3","1.5.3")</f>
        <v>0</v>
      </c>
      <c r="AH24" s="181">
        <v>0</v>
      </c>
      <c r="AI24" s="179">
        <v>0</v>
      </c>
      <c r="AJ24" s="179">
        <v>0</v>
      </c>
      <c r="AK24" s="179">
        <v>0</v>
      </c>
      <c r="AL24" s="179">
        <v>0</v>
      </c>
      <c r="AM24" s="179">
        <v>0</v>
      </c>
      <c r="AN24" s="181">
        <v>0</v>
      </c>
    </row>
    <row r="25" spans="1:40" x14ac:dyDescent="0.25">
      <c r="A25" t="s">
        <v>1192</v>
      </c>
      <c r="B25" t="s">
        <v>1192</v>
      </c>
      <c r="C25" s="91">
        <f>GETPIVOTDATA("PY7 CMo",'PY7 Pivots'!$A$139,"Resource Name","Scientist")</f>
        <v>0</v>
      </c>
      <c r="D25" s="115">
        <f t="shared" si="1"/>
        <v>0</v>
      </c>
      <c r="E25" s="175">
        <v>0</v>
      </c>
      <c r="F25" s="177">
        <v>0</v>
      </c>
      <c r="G25" s="177">
        <v>0</v>
      </c>
      <c r="H25" s="177">
        <v>0</v>
      </c>
      <c r="I25" s="178">
        <v>0</v>
      </c>
      <c r="J25" s="179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80">
        <v>0</v>
      </c>
      <c r="T25" s="179">
        <v>0</v>
      </c>
      <c r="U25" s="179">
        <v>0</v>
      </c>
      <c r="V25" s="179">
        <f>GETPIVOTDATA("Salary Cost PY6",'PY6 Pivots'!$A$4,"Resource Name","Scientist","L3","1.3.3")</f>
        <v>0</v>
      </c>
      <c r="W25" s="179">
        <v>0</v>
      </c>
      <c r="X25" s="181">
        <v>0</v>
      </c>
      <c r="Y25" s="177">
        <v>0</v>
      </c>
      <c r="Z25" s="179">
        <v>0</v>
      </c>
      <c r="AA25" s="179">
        <v>0</v>
      </c>
      <c r="AB25" s="179">
        <v>0</v>
      </c>
      <c r="AC25" s="179">
        <v>0</v>
      </c>
      <c r="AD25" s="179">
        <v>0</v>
      </c>
      <c r="AE25" s="179">
        <v>0</v>
      </c>
      <c r="AF25" s="179">
        <v>0</v>
      </c>
      <c r="AG25" s="179">
        <v>0</v>
      </c>
      <c r="AH25" s="181">
        <v>0</v>
      </c>
      <c r="AI25" s="179">
        <v>0</v>
      </c>
      <c r="AJ25" s="179">
        <v>0</v>
      </c>
      <c r="AK25" s="179">
        <v>0</v>
      </c>
      <c r="AL25" s="179">
        <v>0</v>
      </c>
      <c r="AM25" s="179">
        <v>0</v>
      </c>
      <c r="AN25" s="181">
        <v>0</v>
      </c>
    </row>
    <row r="26" spans="1:40" x14ac:dyDescent="0.25">
      <c r="A26" s="94" t="s">
        <v>1571</v>
      </c>
      <c r="B26" s="94" t="s">
        <v>1202</v>
      </c>
      <c r="C26" s="91">
        <f>GETPIVOTDATA("PY7 CMo",'PY7 Pivots'!$A$139,"Resource Name","S. Griffin")</f>
        <v>0.56000000000000005</v>
      </c>
      <c r="D26" s="115">
        <f t="shared" si="1"/>
        <v>4208.1601257045013</v>
      </c>
      <c r="E26" s="175">
        <v>0</v>
      </c>
      <c r="F26" s="177">
        <v>0</v>
      </c>
      <c r="G26" s="177">
        <v>0</v>
      </c>
      <c r="H26" s="177">
        <v>0</v>
      </c>
      <c r="I26" s="178">
        <v>0</v>
      </c>
      <c r="J26" s="179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80">
        <v>0</v>
      </c>
      <c r="T26" s="179">
        <v>0</v>
      </c>
      <c r="U26" s="179">
        <v>0</v>
      </c>
      <c r="V26" s="179">
        <v>0</v>
      </c>
      <c r="W26" s="179">
        <f>GETPIVOTDATA("Salary Cost PY7",'PY7 Pivots'!$A$4,"Resource Name","S. Griffin","L3","1.3.4")</f>
        <v>4208.1601257045013</v>
      </c>
      <c r="X26" s="181">
        <v>0</v>
      </c>
      <c r="Y26" s="177">
        <v>0</v>
      </c>
      <c r="Z26" s="179">
        <v>0</v>
      </c>
      <c r="AA26" s="179">
        <v>0</v>
      </c>
      <c r="AB26" s="179">
        <v>0</v>
      </c>
      <c r="AC26" s="179">
        <v>0</v>
      </c>
      <c r="AD26" s="179">
        <v>0</v>
      </c>
      <c r="AE26" s="179">
        <v>0</v>
      </c>
      <c r="AF26" s="179">
        <v>0</v>
      </c>
      <c r="AG26" s="179">
        <v>0</v>
      </c>
      <c r="AH26" s="181">
        <v>0</v>
      </c>
      <c r="AI26" s="179">
        <v>0</v>
      </c>
      <c r="AJ26" s="179">
        <v>0</v>
      </c>
      <c r="AK26" s="179">
        <v>0</v>
      </c>
      <c r="AL26" s="179">
        <v>0</v>
      </c>
      <c r="AM26" s="179">
        <v>0</v>
      </c>
      <c r="AN26" s="181">
        <v>0</v>
      </c>
    </row>
    <row r="27" spans="1:40" x14ac:dyDescent="0.25">
      <c r="A27" s="109" t="s">
        <v>1619</v>
      </c>
      <c r="B27" s="127"/>
      <c r="C27" s="127"/>
      <c r="D27" s="128"/>
      <c r="E27" s="175"/>
      <c r="F27" s="176"/>
      <c r="G27" s="176"/>
      <c r="H27" s="176"/>
      <c r="I27" s="180"/>
      <c r="J27" s="175"/>
      <c r="K27" s="176"/>
      <c r="L27" s="176"/>
      <c r="M27" s="176"/>
      <c r="N27" s="176"/>
      <c r="O27" s="176"/>
      <c r="P27" s="176"/>
      <c r="Q27" s="176"/>
      <c r="R27" s="176"/>
      <c r="S27" s="180"/>
      <c r="T27" s="175"/>
      <c r="U27" s="176"/>
      <c r="V27" s="176"/>
      <c r="W27" s="176"/>
      <c r="X27" s="180"/>
      <c r="Y27" s="176"/>
      <c r="Z27" s="176"/>
      <c r="AA27" s="176"/>
      <c r="AB27" s="176"/>
      <c r="AC27" s="180"/>
      <c r="AD27" s="175"/>
      <c r="AE27" s="175"/>
      <c r="AF27" s="175"/>
      <c r="AG27" s="175"/>
      <c r="AH27" s="183"/>
      <c r="AI27" s="175"/>
      <c r="AJ27" s="175"/>
      <c r="AK27" s="175"/>
      <c r="AL27" s="175"/>
      <c r="AM27" s="175"/>
      <c r="AN27" s="183"/>
    </row>
    <row r="28" spans="1:40" x14ac:dyDescent="0.25">
      <c r="D28" s="115">
        <f>SUM(E28:AN28)</f>
        <v>683771.36361346103</v>
      </c>
      <c r="E28" s="183">
        <f t="shared" ref="E28:AN28" si="2">SUM(E7:E26)</f>
        <v>158456.20169382755</v>
      </c>
      <c r="F28" s="181">
        <f t="shared" si="2"/>
        <v>78663.175602075033</v>
      </c>
      <c r="G28" s="181">
        <f t="shared" si="2"/>
        <v>69376.017756263638</v>
      </c>
      <c r="H28" s="181">
        <f t="shared" si="2"/>
        <v>6963.5030651538773</v>
      </c>
      <c r="I28" s="181">
        <f t="shared" si="2"/>
        <v>111919.15227937503</v>
      </c>
      <c r="J28" s="183">
        <f t="shared" si="2"/>
        <v>146965.83539314504</v>
      </c>
      <c r="K28" s="183">
        <f t="shared" si="2"/>
        <v>0</v>
      </c>
      <c r="L28" s="183">
        <f t="shared" si="2"/>
        <v>0</v>
      </c>
      <c r="M28" s="183">
        <f t="shared" si="2"/>
        <v>0</v>
      </c>
      <c r="N28" s="183">
        <f t="shared" si="2"/>
        <v>0</v>
      </c>
      <c r="O28" s="183">
        <f t="shared" si="2"/>
        <v>0</v>
      </c>
      <c r="P28" s="183">
        <f t="shared" si="2"/>
        <v>0</v>
      </c>
      <c r="Q28" s="183">
        <f t="shared" si="2"/>
        <v>17453.229241383015</v>
      </c>
      <c r="R28" s="183">
        <f t="shared" si="2"/>
        <v>0</v>
      </c>
      <c r="S28" s="183">
        <f t="shared" si="2"/>
        <v>14069.836286549989</v>
      </c>
      <c r="T28" s="183">
        <f t="shared" si="2"/>
        <v>0</v>
      </c>
      <c r="U28" s="183">
        <f t="shared" si="2"/>
        <v>0</v>
      </c>
      <c r="V28" s="183">
        <f t="shared" si="2"/>
        <v>0</v>
      </c>
      <c r="W28" s="183">
        <f t="shared" si="2"/>
        <v>4208.1601257045013</v>
      </c>
      <c r="X28" s="183">
        <f t="shared" si="2"/>
        <v>0</v>
      </c>
      <c r="Y28" s="180">
        <f t="shared" si="2"/>
        <v>0</v>
      </c>
      <c r="Z28" s="183">
        <f t="shared" si="2"/>
        <v>0</v>
      </c>
      <c r="AA28" s="183">
        <f t="shared" si="2"/>
        <v>0</v>
      </c>
      <c r="AB28" s="183">
        <f t="shared" si="2"/>
        <v>0</v>
      </c>
      <c r="AC28" s="183">
        <f t="shared" si="2"/>
        <v>0</v>
      </c>
      <c r="AD28" s="183">
        <f t="shared" si="2"/>
        <v>0</v>
      </c>
      <c r="AE28" s="183">
        <f t="shared" si="2"/>
        <v>0</v>
      </c>
      <c r="AF28" s="183">
        <f t="shared" si="2"/>
        <v>0</v>
      </c>
      <c r="AG28" s="183">
        <f t="shared" si="2"/>
        <v>0</v>
      </c>
      <c r="AH28" s="183">
        <f t="shared" si="2"/>
        <v>0</v>
      </c>
      <c r="AI28" s="183">
        <f t="shared" si="2"/>
        <v>0</v>
      </c>
      <c r="AJ28" s="183">
        <f t="shared" si="2"/>
        <v>71091.578476203198</v>
      </c>
      <c r="AK28" s="183">
        <f t="shared" si="2"/>
        <v>0</v>
      </c>
      <c r="AL28" s="183">
        <f t="shared" si="2"/>
        <v>0</v>
      </c>
      <c r="AM28" s="183">
        <f t="shared" si="2"/>
        <v>4604.6736937800015</v>
      </c>
      <c r="AN28" s="183">
        <f t="shared" si="2"/>
        <v>0</v>
      </c>
    </row>
    <row r="29" spans="1:40" x14ac:dyDescent="0.25">
      <c r="A29" s="109" t="s">
        <v>1620</v>
      </c>
      <c r="B29" s="109"/>
      <c r="C29" s="109"/>
      <c r="D29" s="112"/>
      <c r="E29" s="186"/>
      <c r="F29" s="187"/>
      <c r="G29" s="187"/>
      <c r="H29" s="187"/>
      <c r="I29" s="188"/>
      <c r="J29" s="186"/>
      <c r="K29" s="187"/>
      <c r="L29" s="187"/>
      <c r="M29" s="187"/>
      <c r="N29" s="187"/>
      <c r="O29" s="187"/>
      <c r="P29" s="187"/>
      <c r="Q29" s="187"/>
      <c r="R29" s="187"/>
      <c r="S29" s="188"/>
      <c r="T29" s="186"/>
      <c r="U29" s="187"/>
      <c r="V29" s="187"/>
      <c r="W29" s="187"/>
      <c r="X29" s="188"/>
      <c r="Y29" s="187"/>
      <c r="Z29" s="187"/>
      <c r="AA29" s="187"/>
      <c r="AB29" s="187"/>
      <c r="AC29" s="188"/>
      <c r="AD29" s="186"/>
      <c r="AE29" s="186"/>
      <c r="AF29" s="186"/>
      <c r="AG29" s="186"/>
      <c r="AH29" s="189"/>
      <c r="AI29" s="186"/>
      <c r="AJ29" s="186"/>
      <c r="AK29" s="186"/>
      <c r="AL29" s="186"/>
      <c r="AM29" s="186"/>
      <c r="AN29" s="189"/>
    </row>
    <row r="30" spans="1:40" x14ac:dyDescent="0.25">
      <c r="D30" s="115">
        <f>SUM(E30:AN30)</f>
        <v>239319.97726471131</v>
      </c>
      <c r="E30" s="180">
        <f>GETPIVOTDATA("Fringe Cost PY7",'PY7 Pivots'!$A$30,"L3","1.1.1")</f>
        <v>55459.67059283964</v>
      </c>
      <c r="F30" s="180">
        <f>GETPIVOTDATA("Fringe Cost PY7",'PY7 Pivots'!$A$30,"L3","1.1.2")</f>
        <v>27532.111460726257</v>
      </c>
      <c r="G30" s="180">
        <f>GETPIVOTDATA("Fringe Cost PY7",'PY7 Pivots'!$A$30,"L3","1.1.3")</f>
        <v>24281.60621469227</v>
      </c>
      <c r="H30" s="180">
        <f>GETPIVOTDATA("Fringe Cost PY7",'PY7 Pivots'!$A$30,"L3","1.1.4")</f>
        <v>2437.2260728038568</v>
      </c>
      <c r="I30" s="180">
        <f>GETPIVOTDATA("Fringe Cost PY7",'PY7 Pivots'!$A$30,"L3","1.1.5")</f>
        <v>39171.703297781256</v>
      </c>
      <c r="J30" s="180">
        <f>GETPIVOTDATA("Fringe Cost PY7",'PY7 Pivots'!$A$30,"L3","1.2.1")</f>
        <v>51438.042387600763</v>
      </c>
      <c r="K30" s="175">
        <v>0</v>
      </c>
      <c r="L30" s="175">
        <v>0</v>
      </c>
      <c r="M30" s="175">
        <v>0</v>
      </c>
      <c r="N30" s="175">
        <v>0</v>
      </c>
      <c r="O30" s="175">
        <v>0</v>
      </c>
      <c r="P30" s="175">
        <v>0</v>
      </c>
      <c r="Q30" s="180">
        <f>GETPIVOTDATA("Fringe Cost PY7",'PY7 Pivots'!$A$30,"L3","1.2.8")</f>
        <v>6108.6302344840551</v>
      </c>
      <c r="R30" s="175">
        <v>0</v>
      </c>
      <c r="S30" s="180">
        <f>GETPIVOTDATA("Fringe Cost PY7",'PY7 Pivots'!$A$30,"L3","1.2.10")</f>
        <v>4924.4427002924958</v>
      </c>
      <c r="T30" s="175">
        <v>0</v>
      </c>
      <c r="U30" s="175">
        <v>0</v>
      </c>
      <c r="V30" s="181">
        <f>GETPIVOTDATA("Fringe Cost PY6",'PY6 Pivots'!$A$30,"L3","1.3.3")</f>
        <v>0</v>
      </c>
      <c r="W30" s="180">
        <f>GETPIVOTDATA("Fringe Cost PY7",'PY7 Pivots'!$A$30,"L3","1.3.4")</f>
        <v>1472.8560439965754</v>
      </c>
      <c r="X30" s="175">
        <v>0</v>
      </c>
      <c r="Y30" s="175">
        <v>0</v>
      </c>
      <c r="Z30" s="180">
        <f>GETPIVOTDATA("Fringe Cost PY7",'PY7 Pivots'!$A$30,"L3","1.4.2")</f>
        <v>0</v>
      </c>
      <c r="AA30" s="175">
        <v>0</v>
      </c>
      <c r="AB30" s="180">
        <f>GETPIVOTDATA("Fringe Cost PY7",'PY7 Pivots'!$A$30,"L3","1.4.4")</f>
        <v>0</v>
      </c>
      <c r="AC30" s="175">
        <v>0</v>
      </c>
      <c r="AD30" s="175">
        <v>0</v>
      </c>
      <c r="AE30" s="175">
        <v>0</v>
      </c>
      <c r="AF30" s="181">
        <f>GETPIVOTDATA("Fringe Cost PY7",'PY7 Pivots'!$A$30,"L3","1.5.2")</f>
        <v>0</v>
      </c>
      <c r="AG30" s="181">
        <f>GETPIVOTDATA("Fringe Cost PY7",'PY7 Pivots'!$A$30,"L3","1.5.3")</f>
        <v>0</v>
      </c>
      <c r="AH30" s="175">
        <v>0</v>
      </c>
      <c r="AI30" s="175">
        <v>0</v>
      </c>
      <c r="AJ30" s="181">
        <f>GETPIVOTDATA("Fringe Cost PY7",'PY7 Pivots'!$A$30,"L3","1.6.1")</f>
        <v>24882.052466671121</v>
      </c>
      <c r="AK30" s="175">
        <v>0</v>
      </c>
      <c r="AL30" s="175">
        <v>0</v>
      </c>
      <c r="AM30" s="181">
        <f>GETPIVOTDATA("Fringe Cost PY7",'PY7 Pivots'!$A$30,"L3","1.6.4")</f>
        <v>1611.6357928230004</v>
      </c>
      <c r="AN30" s="175">
        <v>0</v>
      </c>
    </row>
    <row r="31" spans="1:40" x14ac:dyDescent="0.25">
      <c r="A31" s="109" t="s">
        <v>1621</v>
      </c>
      <c r="B31" s="109"/>
      <c r="C31" s="109"/>
      <c r="D31" s="112"/>
      <c r="E31" s="112"/>
      <c r="F31" s="113"/>
      <c r="G31" s="113"/>
      <c r="H31" s="113"/>
      <c r="I31" s="114"/>
      <c r="J31" s="112"/>
      <c r="K31" s="113"/>
      <c r="L31" s="113"/>
      <c r="M31" s="113"/>
      <c r="N31" s="113"/>
      <c r="O31" s="113"/>
      <c r="P31" s="113"/>
      <c r="Q31" s="113"/>
      <c r="R31" s="113"/>
      <c r="S31" s="114"/>
      <c r="T31" s="112"/>
      <c r="U31" s="113"/>
      <c r="V31" s="113"/>
      <c r="W31" s="113"/>
      <c r="X31" s="114"/>
      <c r="Y31" s="113"/>
      <c r="Z31" s="113"/>
      <c r="AA31" s="113"/>
      <c r="AB31" s="113"/>
      <c r="AC31" s="114"/>
      <c r="AD31" s="112"/>
      <c r="AE31" s="112"/>
      <c r="AF31" s="112"/>
      <c r="AG31" s="112"/>
      <c r="AH31" s="133"/>
      <c r="AI31" s="112"/>
      <c r="AJ31" s="112"/>
      <c r="AK31" s="112"/>
      <c r="AL31" s="112"/>
      <c r="AM31" s="112"/>
      <c r="AN31" s="133"/>
    </row>
    <row r="32" spans="1:40" x14ac:dyDescent="0.25">
      <c r="A32" s="134" t="s">
        <v>1622</v>
      </c>
      <c r="B32" s="134" t="s">
        <v>1623</v>
      </c>
      <c r="C32" s="134" t="s">
        <v>1624</v>
      </c>
      <c r="D32" s="135"/>
      <c r="E32" s="121"/>
      <c r="F32" s="125"/>
      <c r="G32" s="125"/>
      <c r="H32" s="125"/>
      <c r="I32" s="126"/>
      <c r="J32" s="175"/>
      <c r="K32" s="176"/>
      <c r="L32" s="176"/>
      <c r="M32" s="176"/>
      <c r="N32" s="176"/>
      <c r="O32" s="176"/>
      <c r="P32" s="176"/>
      <c r="Q32" s="176"/>
      <c r="R32" s="176"/>
      <c r="S32" s="180"/>
      <c r="T32" s="175"/>
      <c r="U32" s="176"/>
      <c r="V32" s="176"/>
      <c r="W32" s="176"/>
      <c r="X32" s="180"/>
      <c r="Y32" s="176"/>
      <c r="Z32" s="176"/>
      <c r="AA32" s="176"/>
      <c r="AB32" s="176"/>
      <c r="AC32" s="180"/>
      <c r="AD32" s="175"/>
      <c r="AE32" s="175"/>
      <c r="AF32" s="175"/>
      <c r="AG32" s="175"/>
      <c r="AH32" s="183"/>
      <c r="AI32" s="175"/>
      <c r="AJ32" s="175"/>
      <c r="AK32" s="175"/>
      <c r="AL32" s="175"/>
      <c r="AM32" s="175"/>
      <c r="AN32" s="183"/>
    </row>
    <row r="33" spans="1:40" x14ac:dyDescent="0.25">
      <c r="A33" s="94" t="s">
        <v>1625</v>
      </c>
      <c r="B33" s="94">
        <v>1</v>
      </c>
      <c r="C33" s="94">
        <v>1</v>
      </c>
      <c r="D33" s="136">
        <f>SUM(E33:AN33)</f>
        <v>108192</v>
      </c>
      <c r="E33" s="124">
        <v>0</v>
      </c>
      <c r="F33" s="122">
        <v>0</v>
      </c>
      <c r="G33" s="122">
        <v>0</v>
      </c>
      <c r="H33" s="122">
        <v>0</v>
      </c>
      <c r="I33" s="123">
        <v>0</v>
      </c>
      <c r="J33" s="175">
        <v>0</v>
      </c>
      <c r="K33" s="176">
        <f>GETPIVOTDATA("12mo Subtotal PY7",'PY7 Pivots'!$A$55,"L3","1.2.2")</f>
        <v>0</v>
      </c>
      <c r="L33" s="176">
        <f>GETPIVOTDATA("12mo Subtotal PY7",'PY7 Pivots'!$A$55,"L3","1.2.2")</f>
        <v>0</v>
      </c>
      <c r="M33" s="176">
        <f>GETPIVOTDATA("12mo Subtotal PY7",'PY7 Pivots'!$A$55,"L3","1.2.3")</f>
        <v>22992</v>
      </c>
      <c r="N33" s="176">
        <f>GETPIVOTDATA("12mo Subtotal PY7",'PY7 Pivots'!$A$55,"L3","1.2.4")</f>
        <v>14000</v>
      </c>
      <c r="O33" s="176">
        <f>GETPIVOTDATA("12mo Subtotal PY7",'PY7 Pivots'!$A$55,"L3","1.2.5")</f>
        <v>5000</v>
      </c>
      <c r="P33" s="176">
        <f>GETPIVOTDATA("12mo Subtotal PY7",'PY7 Pivots'!$A$55,"L3","1.2.6")</f>
        <v>0</v>
      </c>
      <c r="Q33" s="176">
        <f>GETPIVOTDATA("12mo Subtotal PY7",'PY7 Pivots'!$A$55,"L3","1.2.7")</f>
        <v>10000</v>
      </c>
      <c r="R33" s="176">
        <f>GETPIVOTDATA("12mo Subtotal PY7",'PY7 Pivots'!$A$55,"L3","1.2.8")</f>
        <v>41700</v>
      </c>
      <c r="S33" s="176">
        <f>GETPIVOTDATA("12mo Subtotal PY7",'PY7 Pivots'!$A$55,"L3","1.2.9")</f>
        <v>0</v>
      </c>
      <c r="T33" s="175">
        <v>0</v>
      </c>
      <c r="U33" s="176">
        <v>0</v>
      </c>
      <c r="V33" s="176">
        <f>GETPIVOTDATA("12mo Subtotal PY6",'PY6 Pivots'!$A$55,"L3","1.3.3")</f>
        <v>0</v>
      </c>
      <c r="W33" s="176">
        <v>0</v>
      </c>
      <c r="X33" s="180">
        <v>0</v>
      </c>
      <c r="Y33" s="176">
        <v>0</v>
      </c>
      <c r="Z33" s="190">
        <v>0</v>
      </c>
      <c r="AA33" s="176">
        <v>0</v>
      </c>
      <c r="AB33" s="176">
        <f>GETPIVOTDATA("12mo Subtotal PY7",'PY7 Pivots'!$A$55,"L3","1.4.4")</f>
        <v>0</v>
      </c>
      <c r="AC33" s="176">
        <v>0</v>
      </c>
      <c r="AD33" s="190">
        <v>0</v>
      </c>
      <c r="AE33" s="175">
        <v>0</v>
      </c>
      <c r="AF33" s="190">
        <v>0</v>
      </c>
      <c r="AG33" s="190">
        <v>0</v>
      </c>
      <c r="AH33" s="191">
        <v>0</v>
      </c>
      <c r="AI33" s="175">
        <v>0</v>
      </c>
      <c r="AJ33" s="190">
        <v>0</v>
      </c>
      <c r="AK33" s="190">
        <v>0</v>
      </c>
      <c r="AL33" s="190">
        <v>0</v>
      </c>
      <c r="AM33" s="176">
        <f>GETPIVOTDATA("12mo Subtotal PY7",'PY7 Pivots'!$A$55,"L3","1.6.4")</f>
        <v>14500</v>
      </c>
      <c r="AN33" s="191">
        <v>0</v>
      </c>
    </row>
    <row r="34" spans="1:40" x14ac:dyDescent="0.25">
      <c r="A34" s="94" t="s">
        <v>1626</v>
      </c>
      <c r="B34" s="94">
        <v>1</v>
      </c>
      <c r="C34" s="94">
        <v>1</v>
      </c>
      <c r="D34" s="136">
        <f>SUM(E34:AN34)</f>
        <v>1487959.800070849</v>
      </c>
      <c r="E34" s="124">
        <v>0</v>
      </c>
      <c r="F34" s="137">
        <v>0</v>
      </c>
      <c r="G34" s="137">
        <v>0</v>
      </c>
      <c r="H34" s="137">
        <v>0</v>
      </c>
      <c r="I34" s="138">
        <v>0</v>
      </c>
      <c r="J34" s="192">
        <f>GETPIVOTDATA("12mo Subtotal PY7",'PY7 Pivots'!$A$64,"L3","1.2.1")</f>
        <v>336049.51253073977</v>
      </c>
      <c r="K34" s="192">
        <f>GETPIVOTDATA("12mo Subtotal PY7",'PY7 Pivots'!$A$64,"L3","1.2.2")</f>
        <v>0</v>
      </c>
      <c r="L34" s="192">
        <f>GETPIVOTDATA("12mo Subtotal PY7",'PY7 Pivots'!$A$64,"L3","1.2.3")</f>
        <v>3922.4998132200012</v>
      </c>
      <c r="M34" s="192">
        <f>GETPIVOTDATA("12mo Subtotal PY7",'PY7 Pivots'!$A$64,"L3","1.2.4")</f>
        <v>75516.648577992019</v>
      </c>
      <c r="N34" s="192">
        <f>GETPIVOTDATA("12mo Subtotal PY7",'PY7 Pivots'!$A$64,"L3","1.2.5")</f>
        <v>4911.6519400320012</v>
      </c>
      <c r="O34" s="192">
        <f>GETPIVOTDATA("12mo Subtotal PY7",'PY7 Pivots'!$A$64,"L3","1.2.6")</f>
        <v>0</v>
      </c>
      <c r="P34" s="192">
        <f>GETPIVOTDATA("12mo Subtotal PY7",'PY7 Pivots'!$A$64,"L3","1.2.7")</f>
        <v>19314.047993355005</v>
      </c>
      <c r="Q34" s="192">
        <f>GETPIVOTDATA("12mo Subtotal PY7",'PY7 Pivots'!$A$64,"L3","1.2.8")</f>
        <v>1024608.1142541062</v>
      </c>
      <c r="R34" s="192">
        <f>GETPIVOTDATA("12mo Subtotal PY7",'PY7 Pivots'!$A$64,"L3","1.2.9")</f>
        <v>0</v>
      </c>
      <c r="S34" s="192">
        <f>GETPIVOTDATA("12mo Subtotal PY7",'PY7 Pivots'!$A$64,"L3","1.2.10")</f>
        <v>23637.324961404007</v>
      </c>
      <c r="T34" s="179">
        <v>0</v>
      </c>
      <c r="U34" s="179">
        <v>0</v>
      </c>
      <c r="V34" s="192">
        <f>GETPIVOTDATA("12mo Subtotal PY6",'PY6 Pivots'!$A$64,"L3","1.3.3")</f>
        <v>0</v>
      </c>
      <c r="W34" s="179">
        <v>0</v>
      </c>
      <c r="X34" s="181">
        <v>0</v>
      </c>
      <c r="Y34" s="177">
        <v>0</v>
      </c>
      <c r="Z34" s="179">
        <v>0</v>
      </c>
      <c r="AA34" s="179">
        <v>0</v>
      </c>
      <c r="AB34" s="179">
        <v>0</v>
      </c>
      <c r="AC34" s="176">
        <v>0</v>
      </c>
      <c r="AD34" s="179">
        <v>0</v>
      </c>
      <c r="AE34" s="179">
        <v>0</v>
      </c>
      <c r="AF34" s="179">
        <v>0</v>
      </c>
      <c r="AG34" s="192">
        <f>GETPIVOTDATA("12mo Subtotal PY7",'PY7 Pivots'!$A$64,"L3","1.5.3")</f>
        <v>0</v>
      </c>
      <c r="AH34" s="181">
        <v>0</v>
      </c>
      <c r="AI34" s="179">
        <v>0</v>
      </c>
      <c r="AJ34" s="179">
        <v>0</v>
      </c>
      <c r="AK34" s="179">
        <v>0</v>
      </c>
      <c r="AL34" s="179">
        <v>0</v>
      </c>
      <c r="AM34" s="179">
        <v>0</v>
      </c>
      <c r="AN34" s="181">
        <v>0</v>
      </c>
    </row>
    <row r="35" spans="1:40" x14ac:dyDescent="0.25">
      <c r="D35" s="139"/>
      <c r="E35" s="207"/>
      <c r="F35" s="208"/>
      <c r="G35" s="208"/>
      <c r="H35" s="208"/>
      <c r="I35" s="208"/>
      <c r="J35" s="209"/>
      <c r="K35" s="210"/>
      <c r="L35" s="210"/>
      <c r="M35" s="210"/>
      <c r="N35" s="210"/>
      <c r="O35" s="210"/>
      <c r="P35" s="210"/>
      <c r="Q35" s="210"/>
      <c r="R35" s="210"/>
      <c r="S35" s="210"/>
      <c r="T35" s="211"/>
      <c r="U35" s="212"/>
      <c r="V35" s="212"/>
      <c r="W35" s="212"/>
      <c r="X35" s="209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</row>
    <row r="36" spans="1:40" x14ac:dyDescent="0.25">
      <c r="A36" s="109" t="s">
        <v>1627</v>
      </c>
      <c r="B36" s="109"/>
      <c r="C36" s="109"/>
      <c r="D36" s="112"/>
      <c r="E36" s="112"/>
      <c r="F36" s="113"/>
      <c r="G36" s="113"/>
      <c r="H36" s="113"/>
      <c r="I36" s="140"/>
      <c r="J36" s="141"/>
      <c r="K36" s="113"/>
      <c r="L36" s="113"/>
      <c r="M36" s="113"/>
      <c r="N36" s="113"/>
      <c r="O36" s="113"/>
      <c r="P36" s="113"/>
      <c r="Q36" s="113"/>
      <c r="R36" s="113"/>
      <c r="S36" s="114"/>
      <c r="T36" s="112"/>
      <c r="U36" s="113"/>
      <c r="V36" s="113"/>
      <c r="W36" s="113"/>
      <c r="X36" s="114"/>
      <c r="Y36" s="113"/>
      <c r="Z36" s="113"/>
      <c r="AA36" s="113"/>
      <c r="AB36" s="113"/>
      <c r="AC36" s="114"/>
      <c r="AD36" s="112"/>
      <c r="AE36" s="112"/>
      <c r="AF36" s="112"/>
      <c r="AG36" s="112"/>
      <c r="AH36" s="133"/>
      <c r="AI36" s="112"/>
      <c r="AJ36" s="112"/>
      <c r="AK36" s="112"/>
      <c r="AL36" s="112"/>
      <c r="AM36" s="112"/>
      <c r="AN36" s="133"/>
    </row>
    <row r="37" spans="1:40" x14ac:dyDescent="0.25">
      <c r="D37" s="115">
        <f>SUM(E37:AN37)</f>
        <v>1596151.800070849</v>
      </c>
      <c r="E37" s="142">
        <f>SUM(E33:E34)</f>
        <v>0</v>
      </c>
      <c r="F37" s="142">
        <f t="shared" ref="F37:AN37" si="3">SUM(F33:F34)</f>
        <v>0</v>
      </c>
      <c r="G37" s="142">
        <f t="shared" si="3"/>
        <v>0</v>
      </c>
      <c r="H37" s="142">
        <f t="shared" si="3"/>
        <v>0</v>
      </c>
      <c r="I37" s="142">
        <f t="shared" si="3"/>
        <v>0</v>
      </c>
      <c r="J37" s="142">
        <f t="shared" si="3"/>
        <v>336049.51253073977</v>
      </c>
      <c r="K37" s="142">
        <f t="shared" si="3"/>
        <v>0</v>
      </c>
      <c r="L37" s="142">
        <f t="shared" si="3"/>
        <v>3922.4998132200012</v>
      </c>
      <c r="M37" s="142">
        <f t="shared" si="3"/>
        <v>98508.648577992019</v>
      </c>
      <c r="N37" s="142">
        <f t="shared" si="3"/>
        <v>18911.651940032003</v>
      </c>
      <c r="O37" s="142">
        <f t="shared" si="3"/>
        <v>5000</v>
      </c>
      <c r="P37" s="142">
        <f t="shared" si="3"/>
        <v>19314.047993355005</v>
      </c>
      <c r="Q37" s="142">
        <f t="shared" si="3"/>
        <v>1034608.1142541062</v>
      </c>
      <c r="R37" s="142">
        <f t="shared" si="3"/>
        <v>41700</v>
      </c>
      <c r="S37" s="142">
        <f t="shared" si="3"/>
        <v>23637.324961404007</v>
      </c>
      <c r="T37" s="142">
        <f t="shared" si="3"/>
        <v>0</v>
      </c>
      <c r="U37" s="142">
        <f t="shared" si="3"/>
        <v>0</v>
      </c>
      <c r="V37" s="142">
        <f t="shared" si="3"/>
        <v>0</v>
      </c>
      <c r="W37" s="142">
        <f t="shared" si="3"/>
        <v>0</v>
      </c>
      <c r="X37" s="142">
        <f t="shared" si="3"/>
        <v>0</v>
      </c>
      <c r="Y37" s="142">
        <f t="shared" si="3"/>
        <v>0</v>
      </c>
      <c r="Z37" s="142">
        <f t="shared" si="3"/>
        <v>0</v>
      </c>
      <c r="AA37" s="142">
        <f t="shared" si="3"/>
        <v>0</v>
      </c>
      <c r="AB37" s="142">
        <f t="shared" si="3"/>
        <v>0</v>
      </c>
      <c r="AC37" s="142">
        <f t="shared" si="3"/>
        <v>0</v>
      </c>
      <c r="AD37" s="142">
        <f t="shared" si="3"/>
        <v>0</v>
      </c>
      <c r="AE37" s="142">
        <f t="shared" si="3"/>
        <v>0</v>
      </c>
      <c r="AF37" s="142">
        <f t="shared" si="3"/>
        <v>0</v>
      </c>
      <c r="AG37" s="142">
        <f t="shared" si="3"/>
        <v>0</v>
      </c>
      <c r="AH37" s="142">
        <f t="shared" si="3"/>
        <v>0</v>
      </c>
      <c r="AI37" s="142">
        <f t="shared" si="3"/>
        <v>0</v>
      </c>
      <c r="AJ37" s="142">
        <f t="shared" si="3"/>
        <v>0</v>
      </c>
      <c r="AK37" s="142">
        <f t="shared" si="3"/>
        <v>0</v>
      </c>
      <c r="AL37" s="142">
        <f t="shared" si="3"/>
        <v>0</v>
      </c>
      <c r="AM37" s="142">
        <f>SUM(AM33:AM34)</f>
        <v>14500</v>
      </c>
      <c r="AN37" s="142">
        <f t="shared" si="3"/>
        <v>0</v>
      </c>
    </row>
    <row r="38" spans="1:40" x14ac:dyDescent="0.25">
      <c r="A38" s="109" t="s">
        <v>257</v>
      </c>
      <c r="B38" s="109"/>
      <c r="C38" s="109"/>
      <c r="D38" s="112"/>
      <c r="E38" s="112"/>
      <c r="F38" s="113"/>
      <c r="G38" s="113"/>
      <c r="H38" s="113"/>
      <c r="I38" s="114"/>
      <c r="J38" s="112"/>
      <c r="K38" s="113"/>
      <c r="L38" s="113"/>
      <c r="M38" s="113"/>
      <c r="N38" s="113"/>
      <c r="O38" s="113"/>
      <c r="P38" s="113"/>
      <c r="Q38" s="113"/>
      <c r="R38" s="113"/>
      <c r="S38" s="114"/>
      <c r="T38" s="112"/>
      <c r="U38" s="113"/>
      <c r="V38" s="113"/>
      <c r="W38" s="113"/>
      <c r="X38" s="114"/>
      <c r="Y38" s="113"/>
      <c r="Z38" s="113"/>
      <c r="AA38" s="113"/>
      <c r="AB38" s="113"/>
      <c r="AC38" s="113"/>
      <c r="AD38" s="113"/>
      <c r="AE38" s="112"/>
      <c r="AF38" s="113"/>
      <c r="AG38" s="113"/>
      <c r="AH38" s="114"/>
      <c r="AI38" s="112"/>
      <c r="AJ38" s="113"/>
      <c r="AK38" s="113"/>
      <c r="AL38" s="113"/>
      <c r="AM38" s="113"/>
      <c r="AN38" s="114"/>
    </row>
    <row r="39" spans="1:40" s="193" customFormat="1" x14ac:dyDescent="0.25">
      <c r="A39" s="172" t="s">
        <v>260</v>
      </c>
      <c r="B39" s="172"/>
      <c r="C39" s="172"/>
      <c r="D39" s="115">
        <f>SUM(E39:AN39)</f>
        <v>69600</v>
      </c>
      <c r="E39" s="179">
        <f>GETPIVOTDATA("12mo Subtotal PY7",'PY7 Pivots'!$A$74,"Resource Name","Domestic","L3","1.1.1")</f>
        <v>28200</v>
      </c>
      <c r="F39" s="179">
        <v>0</v>
      </c>
      <c r="G39" s="179">
        <v>0</v>
      </c>
      <c r="H39" s="179">
        <v>0</v>
      </c>
      <c r="I39" s="179">
        <v>0</v>
      </c>
      <c r="J39" s="179">
        <f>GETPIVOTDATA("12mo Subtotal PY7",'PY7 Pivots'!$A$74,"Resource Name","Domestic","L3","1.2.1")</f>
        <v>12600</v>
      </c>
      <c r="K39" s="179">
        <v>0</v>
      </c>
      <c r="L39" s="179">
        <v>0</v>
      </c>
      <c r="M39" s="179">
        <v>0</v>
      </c>
      <c r="N39" s="179">
        <v>0</v>
      </c>
      <c r="O39" s="179">
        <v>0</v>
      </c>
      <c r="P39" s="179">
        <v>0</v>
      </c>
      <c r="Q39" s="179">
        <f>GETPIVOTDATA("12mo Subtotal PY7",'PY7 Pivots'!$A$74,"Resource Name","Domestic","L3","1.2.8")</f>
        <v>21600</v>
      </c>
      <c r="R39" s="179">
        <f>GETPIVOTDATA("12mo Subtotal PY7",'PY7 Pivots'!$A$74,"Resource Name","Domestic","L3","1.2.9")</f>
        <v>0</v>
      </c>
      <c r="S39" s="179">
        <v>0</v>
      </c>
      <c r="T39" s="179">
        <v>0</v>
      </c>
      <c r="U39" s="179">
        <v>0</v>
      </c>
      <c r="V39" s="179">
        <f>GETPIVOTDATA("12mo Subtotal PY6",'PY6 Pivots'!$A$74,"Resource Name","Domestic","L3","1.3.3")</f>
        <v>0</v>
      </c>
      <c r="W39" s="179">
        <v>0</v>
      </c>
      <c r="X39" s="179">
        <v>0</v>
      </c>
      <c r="Y39" s="179">
        <v>0</v>
      </c>
      <c r="Z39" s="179">
        <v>0</v>
      </c>
      <c r="AA39" s="179">
        <v>0</v>
      </c>
      <c r="AB39" s="179">
        <f>GETPIVOTDATA("12mo Subtotal PY7",'PY7 Pivots'!$A$74,"Resource Name","Domestic","L3","1.4.4")</f>
        <v>0</v>
      </c>
      <c r="AC39" s="179">
        <v>0</v>
      </c>
      <c r="AD39" s="179">
        <v>0</v>
      </c>
      <c r="AE39" s="179">
        <v>0</v>
      </c>
      <c r="AF39" s="179">
        <v>0</v>
      </c>
      <c r="AG39" s="179">
        <f>GETPIVOTDATA("12mo Subtotal PY7",'PY7 Pivots'!$A$74,"Resource Name","Domestic","L3","1.5.3")</f>
        <v>0</v>
      </c>
      <c r="AH39" s="179">
        <v>0</v>
      </c>
      <c r="AI39" s="179">
        <f>GETPIVOTDATA("12mo Subtotal PY7",'PY7 Pivots'!$A$74,"Resource Name","Domestic","L3","1.6.0")</f>
        <v>0</v>
      </c>
      <c r="AJ39" s="179">
        <f>GETPIVOTDATA("12mo Subtotal PY7",'PY7 Pivots'!$A$74,"Resource Name","Domestic","L3","1.6.1")</f>
        <v>5400</v>
      </c>
      <c r="AK39" s="179">
        <v>0</v>
      </c>
      <c r="AL39" s="179">
        <v>0</v>
      </c>
      <c r="AM39" s="179">
        <f>GETPIVOTDATA("12mo Subtotal PY7",'PY7 Pivots'!$A$74,"Resource Name","Domestic","L3","1.6.4")</f>
        <v>1800</v>
      </c>
      <c r="AN39" s="179">
        <v>0</v>
      </c>
    </row>
    <row r="40" spans="1:40" s="193" customFormat="1" x14ac:dyDescent="0.25">
      <c r="A40" s="172" t="s">
        <v>966</v>
      </c>
      <c r="B40" s="172"/>
      <c r="C40" s="172"/>
      <c r="D40" s="115">
        <f>SUM(E40:AN40)</f>
        <v>84600</v>
      </c>
      <c r="E40" s="179">
        <f>GETPIVOTDATA("12mo Subtotal PY7",'PY7 Pivots'!$A$74,"Resource Name","Foreign","L3","1.1.1")</f>
        <v>9600</v>
      </c>
      <c r="F40" s="179">
        <v>0</v>
      </c>
      <c r="G40" s="179">
        <v>0</v>
      </c>
      <c r="H40" s="179">
        <v>0</v>
      </c>
      <c r="I40" s="179">
        <v>0</v>
      </c>
      <c r="J40" s="179">
        <f>GETPIVOTDATA("12mo Subtotal PY7",'PY7 Pivots'!$A$74,"Resource Name","Foreign","L3","1.2.1")</f>
        <v>0</v>
      </c>
      <c r="K40" s="179">
        <v>0</v>
      </c>
      <c r="L40" s="179">
        <v>0</v>
      </c>
      <c r="M40" s="179">
        <v>0</v>
      </c>
      <c r="N40" s="179">
        <v>0</v>
      </c>
      <c r="O40" s="179">
        <v>0</v>
      </c>
      <c r="P40" s="179">
        <v>0</v>
      </c>
      <c r="Q40" s="179">
        <f>GETPIVOTDATA("12mo Subtotal PY7",'PY7 Pivots'!$A$74,"Resource Name","Foreign","L3","1.2.8")</f>
        <v>71400</v>
      </c>
      <c r="R40" s="179">
        <f>GETPIVOTDATA("12mo Subtotal PY7",'PY7 Pivots'!$A$74,"Resource Name","Foreign","L3","1.2.9")</f>
        <v>0</v>
      </c>
      <c r="S40" s="179">
        <f>GETPIVOTDATA("12mo Subtotal PY7",'PY7 Pivots'!$A$74,"Resource Name","Foreign","L3","1.2.10")</f>
        <v>1800</v>
      </c>
      <c r="T40" s="179">
        <v>0</v>
      </c>
      <c r="U40" s="179">
        <v>0</v>
      </c>
      <c r="V40" s="179">
        <f>GETPIVOTDATA("12mo Subtotal PY6",'PY6 Pivots'!$A$74,"Resource Name","Foreign","L3","1.3.3")</f>
        <v>0</v>
      </c>
      <c r="W40" s="179">
        <v>0</v>
      </c>
      <c r="X40" s="179">
        <v>0</v>
      </c>
      <c r="Y40" s="179">
        <v>0</v>
      </c>
      <c r="Z40" s="179">
        <v>0</v>
      </c>
      <c r="AA40" s="179">
        <v>0</v>
      </c>
      <c r="AB40" s="179">
        <f>GETPIVOTDATA("12mo Subtotal PY6",'PY6 Pivots'!$A$74,"Resource Name","Foreign","L3","1.4.4")</f>
        <v>0</v>
      </c>
      <c r="AC40" s="179">
        <v>0</v>
      </c>
      <c r="AD40" s="179">
        <v>0</v>
      </c>
      <c r="AE40" s="179">
        <v>0</v>
      </c>
      <c r="AF40" s="179">
        <v>0</v>
      </c>
      <c r="AG40" s="179">
        <f>GETPIVOTDATA("12mo Subtotal PY6",'PY6 Pivots'!$A$74,"Resource Name","Foreign","L3","1.5.3")</f>
        <v>0</v>
      </c>
      <c r="AH40" s="179">
        <v>0</v>
      </c>
      <c r="AI40" s="179">
        <f>GETPIVOTDATA("12mo Subtotal PY7",'PY7 Pivots'!$A$74,"Resource Name","Foreign","L3","1.6.0")</f>
        <v>1800</v>
      </c>
      <c r="AJ40" s="179">
        <f>GETPIVOTDATA("12mo Subtotal PY6",'PY6 Pivots'!$A$74,"Resource Name","Foreign","L3","1.6.1")</f>
        <v>0</v>
      </c>
      <c r="AK40" s="179">
        <v>0</v>
      </c>
      <c r="AL40" s="179">
        <v>0</v>
      </c>
      <c r="AM40" s="179">
        <f>GETPIVOTDATA("12mo Subtotal PY6",'PY6 Pivots'!$A$74,"Resource Name","Foreign","L3","1.6.4")</f>
        <v>0</v>
      </c>
      <c r="AN40" s="179">
        <v>0</v>
      </c>
    </row>
    <row r="41" spans="1:40" x14ac:dyDescent="0.25">
      <c r="A41" s="109" t="s">
        <v>1628</v>
      </c>
      <c r="B41" s="109"/>
      <c r="C41" s="109"/>
      <c r="D41" s="112"/>
      <c r="E41" s="112"/>
      <c r="F41" s="113"/>
      <c r="G41" s="113"/>
      <c r="H41" s="113"/>
      <c r="I41" s="114"/>
      <c r="J41" s="112"/>
      <c r="K41" s="113"/>
      <c r="L41" s="113"/>
      <c r="M41" s="113"/>
      <c r="N41" s="113"/>
      <c r="O41" s="113"/>
      <c r="P41" s="113"/>
      <c r="Q41" s="113"/>
      <c r="R41" s="113"/>
      <c r="S41" s="114"/>
      <c r="T41" s="112"/>
      <c r="U41" s="113"/>
      <c r="V41" s="113"/>
      <c r="W41" s="113"/>
      <c r="X41" s="114"/>
      <c r="Y41" s="114"/>
      <c r="Z41" s="114"/>
      <c r="AA41" s="114"/>
      <c r="AB41" s="114"/>
      <c r="AC41" s="114"/>
      <c r="AD41" s="113"/>
      <c r="AE41" s="133"/>
      <c r="AF41" s="114"/>
      <c r="AG41" s="114"/>
      <c r="AH41" s="114"/>
      <c r="AI41" s="133"/>
      <c r="AJ41" s="114"/>
      <c r="AK41" s="114"/>
      <c r="AL41" s="114"/>
      <c r="AM41" s="114"/>
      <c r="AN41" s="114"/>
    </row>
    <row r="42" spans="1:40" x14ac:dyDescent="0.25">
      <c r="D42" s="136">
        <f>SUM(E42:AN42)</f>
        <v>154200</v>
      </c>
      <c r="E42" s="143">
        <f t="shared" ref="E42:AN42" si="4">SUM(E39:E40)</f>
        <v>37800</v>
      </c>
      <c r="F42" s="142">
        <f t="shared" si="4"/>
        <v>0</v>
      </c>
      <c r="G42" s="142">
        <f t="shared" si="4"/>
        <v>0</v>
      </c>
      <c r="H42" s="142">
        <f t="shared" si="4"/>
        <v>0</v>
      </c>
      <c r="I42" s="142">
        <f t="shared" si="4"/>
        <v>0</v>
      </c>
      <c r="J42" s="143">
        <f>SUM(J39:J40)</f>
        <v>12600</v>
      </c>
      <c r="K42" s="142">
        <f t="shared" si="4"/>
        <v>0</v>
      </c>
      <c r="L42" s="142">
        <f t="shared" si="4"/>
        <v>0</v>
      </c>
      <c r="M42" s="142">
        <f t="shared" si="4"/>
        <v>0</v>
      </c>
      <c r="N42" s="142">
        <f t="shared" si="4"/>
        <v>0</v>
      </c>
      <c r="O42" s="142">
        <f t="shared" si="4"/>
        <v>0</v>
      </c>
      <c r="P42" s="142">
        <f t="shared" si="4"/>
        <v>0</v>
      </c>
      <c r="Q42" s="143">
        <f t="shared" si="4"/>
        <v>93000</v>
      </c>
      <c r="R42" s="142">
        <f t="shared" si="4"/>
        <v>0</v>
      </c>
      <c r="S42" s="142">
        <f t="shared" si="4"/>
        <v>1800</v>
      </c>
      <c r="T42" s="142">
        <f t="shared" si="4"/>
        <v>0</v>
      </c>
      <c r="U42" s="142">
        <f t="shared" si="4"/>
        <v>0</v>
      </c>
      <c r="V42" s="142">
        <f t="shared" si="4"/>
        <v>0</v>
      </c>
      <c r="W42" s="142">
        <f t="shared" si="4"/>
        <v>0</v>
      </c>
      <c r="X42" s="142">
        <f t="shared" si="4"/>
        <v>0</v>
      </c>
      <c r="Y42" s="142">
        <f t="shared" si="4"/>
        <v>0</v>
      </c>
      <c r="Z42" s="142">
        <f t="shared" si="4"/>
        <v>0</v>
      </c>
      <c r="AA42" s="142">
        <f t="shared" si="4"/>
        <v>0</v>
      </c>
      <c r="AB42" s="142">
        <f t="shared" si="4"/>
        <v>0</v>
      </c>
      <c r="AC42" s="142">
        <f t="shared" si="4"/>
        <v>0</v>
      </c>
      <c r="AD42" s="142">
        <f t="shared" si="4"/>
        <v>0</v>
      </c>
      <c r="AE42" s="142">
        <f t="shared" si="4"/>
        <v>0</v>
      </c>
      <c r="AF42" s="142">
        <f t="shared" si="4"/>
        <v>0</v>
      </c>
      <c r="AG42" s="142">
        <f t="shared" si="4"/>
        <v>0</v>
      </c>
      <c r="AH42" s="142">
        <f t="shared" si="4"/>
        <v>0</v>
      </c>
      <c r="AI42" s="142">
        <f t="shared" si="4"/>
        <v>1800</v>
      </c>
      <c r="AJ42" s="142">
        <f t="shared" si="4"/>
        <v>5400</v>
      </c>
      <c r="AK42" s="142">
        <f t="shared" si="4"/>
        <v>0</v>
      </c>
      <c r="AL42" s="142">
        <f t="shared" si="4"/>
        <v>0</v>
      </c>
      <c r="AM42" s="142">
        <f t="shared" si="4"/>
        <v>1800</v>
      </c>
      <c r="AN42" s="142">
        <f t="shared" si="4"/>
        <v>0</v>
      </c>
    </row>
    <row r="43" spans="1:40" x14ac:dyDescent="0.25">
      <c r="A43" s="109" t="s">
        <v>1629</v>
      </c>
      <c r="B43" s="109"/>
      <c r="C43" s="109"/>
      <c r="D43" s="112"/>
      <c r="E43" s="112"/>
      <c r="F43" s="113"/>
      <c r="G43" s="113"/>
      <c r="H43" s="113"/>
      <c r="I43" s="114"/>
      <c r="J43" s="112"/>
      <c r="K43" s="113"/>
      <c r="L43" s="113"/>
      <c r="M43" s="113"/>
      <c r="N43" s="113"/>
      <c r="O43" s="113"/>
      <c r="P43" s="113"/>
      <c r="Q43" s="113"/>
      <c r="R43" s="113"/>
      <c r="S43" s="114"/>
      <c r="T43" s="112"/>
      <c r="U43" s="113"/>
      <c r="V43" s="113"/>
      <c r="W43" s="113"/>
      <c r="X43" s="114"/>
      <c r="Y43" s="113"/>
      <c r="Z43" s="113"/>
      <c r="AA43" s="113"/>
      <c r="AB43" s="113"/>
      <c r="AC43" s="113"/>
      <c r="AD43" s="113"/>
      <c r="AE43" s="112"/>
      <c r="AF43" s="113"/>
      <c r="AG43" s="113"/>
      <c r="AH43" s="114"/>
      <c r="AI43" s="112"/>
      <c r="AJ43" s="113"/>
      <c r="AK43" s="113"/>
      <c r="AL43" s="113"/>
      <c r="AM43" s="113"/>
      <c r="AN43" s="114"/>
    </row>
    <row r="44" spans="1:40" x14ac:dyDescent="0.25">
      <c r="A44" t="s">
        <v>1630</v>
      </c>
      <c r="B44" t="s">
        <v>1631</v>
      </c>
      <c r="D44" s="115">
        <f>SUM(E44:AN44)</f>
        <v>0</v>
      </c>
      <c r="E44" s="142">
        <v>0</v>
      </c>
      <c r="F44" s="142">
        <v>0</v>
      </c>
      <c r="G44" s="142">
        <v>0</v>
      </c>
      <c r="H44" s="142">
        <v>0</v>
      </c>
      <c r="I44" s="13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2">
        <v>0</v>
      </c>
      <c r="P44" s="142">
        <v>0</v>
      </c>
      <c r="Q44" s="142"/>
      <c r="R44" s="142">
        <v>0</v>
      </c>
      <c r="S44" s="132">
        <v>0</v>
      </c>
      <c r="T44" s="142">
        <v>0</v>
      </c>
      <c r="U44" s="142">
        <v>0</v>
      </c>
      <c r="V44" s="142">
        <v>0</v>
      </c>
      <c r="W44" s="142">
        <v>0</v>
      </c>
      <c r="X44" s="132">
        <v>0</v>
      </c>
      <c r="Y44" s="144">
        <v>0</v>
      </c>
      <c r="Z44" s="142">
        <v>0</v>
      </c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  <c r="AH44" s="132">
        <v>0</v>
      </c>
      <c r="AI44" s="142">
        <v>0</v>
      </c>
      <c r="AJ44" s="142">
        <v>0</v>
      </c>
      <c r="AK44" s="142">
        <v>0</v>
      </c>
      <c r="AL44" s="142">
        <v>0</v>
      </c>
      <c r="AM44" s="142">
        <v>0</v>
      </c>
      <c r="AN44" s="132">
        <v>0</v>
      </c>
    </row>
    <row r="45" spans="1:40" x14ac:dyDescent="0.25">
      <c r="A45" s="109" t="s">
        <v>1632</v>
      </c>
      <c r="B45" s="127"/>
      <c r="C45" s="127"/>
      <c r="D45" s="128"/>
      <c r="E45" s="128"/>
      <c r="F45" s="129"/>
      <c r="G45" s="129"/>
      <c r="H45" s="129"/>
      <c r="I45" s="130"/>
      <c r="J45" s="128"/>
      <c r="K45" s="129"/>
      <c r="L45" s="129"/>
      <c r="M45" s="129"/>
      <c r="N45" s="129"/>
      <c r="O45" s="129"/>
      <c r="P45" s="129"/>
      <c r="Q45" s="129"/>
      <c r="R45" s="129"/>
      <c r="S45" s="130"/>
      <c r="T45" s="128"/>
      <c r="U45" s="129"/>
      <c r="V45" s="129"/>
      <c r="W45" s="129"/>
      <c r="X45" s="130"/>
      <c r="Y45" s="130"/>
      <c r="Z45" s="130"/>
      <c r="AA45" s="130"/>
      <c r="AB45" s="130"/>
      <c r="AC45" s="130"/>
      <c r="AD45" s="129"/>
      <c r="AE45" s="131"/>
      <c r="AF45" s="130"/>
      <c r="AG45" s="130"/>
      <c r="AH45" s="130"/>
      <c r="AI45" s="131"/>
      <c r="AJ45" s="130"/>
      <c r="AK45" s="130"/>
      <c r="AL45" s="130"/>
      <c r="AM45" s="130"/>
      <c r="AN45" s="130"/>
    </row>
    <row r="46" spans="1:40" x14ac:dyDescent="0.25">
      <c r="D46" s="115">
        <f>SUM(E46:AN46)</f>
        <v>0</v>
      </c>
      <c r="E46" s="142">
        <v>0</v>
      </c>
      <c r="F46" s="142">
        <v>0</v>
      </c>
      <c r="G46" s="142">
        <v>0</v>
      </c>
      <c r="H46" s="142">
        <v>0</v>
      </c>
      <c r="I46" s="13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2">
        <v>0</v>
      </c>
      <c r="P46" s="142">
        <v>0</v>
      </c>
      <c r="Q46" s="142"/>
      <c r="R46" s="142">
        <v>0</v>
      </c>
      <c r="S46" s="132">
        <v>0</v>
      </c>
      <c r="T46" s="142">
        <f>T44</f>
        <v>0</v>
      </c>
      <c r="U46" s="142">
        <f t="shared" ref="U46:AN46" si="5">U44</f>
        <v>0</v>
      </c>
      <c r="V46" s="142">
        <f t="shared" si="5"/>
        <v>0</v>
      </c>
      <c r="W46" s="142">
        <f t="shared" si="5"/>
        <v>0</v>
      </c>
      <c r="X46" s="132">
        <f t="shared" si="5"/>
        <v>0</v>
      </c>
      <c r="Y46" s="144">
        <f t="shared" si="5"/>
        <v>0</v>
      </c>
      <c r="Z46" s="142">
        <f t="shared" si="5"/>
        <v>0</v>
      </c>
      <c r="AA46" s="142">
        <f t="shared" si="5"/>
        <v>0</v>
      </c>
      <c r="AB46" s="142">
        <f t="shared" si="5"/>
        <v>0</v>
      </c>
      <c r="AC46" s="142">
        <f>AC44</f>
        <v>0</v>
      </c>
      <c r="AD46" s="142">
        <f t="shared" si="5"/>
        <v>0</v>
      </c>
      <c r="AE46" s="142">
        <f t="shared" si="5"/>
        <v>0</v>
      </c>
      <c r="AF46" s="142">
        <f t="shared" si="5"/>
        <v>0</v>
      </c>
      <c r="AG46" s="142">
        <f t="shared" si="5"/>
        <v>0</v>
      </c>
      <c r="AH46" s="132">
        <f t="shared" si="5"/>
        <v>0</v>
      </c>
      <c r="AI46" s="142">
        <f t="shared" si="5"/>
        <v>0</v>
      </c>
      <c r="AJ46" s="142">
        <f t="shared" si="5"/>
        <v>0</v>
      </c>
      <c r="AK46" s="142">
        <f t="shared" si="5"/>
        <v>0</v>
      </c>
      <c r="AL46" s="142">
        <f t="shared" si="5"/>
        <v>0</v>
      </c>
      <c r="AM46" s="142">
        <f t="shared" si="5"/>
        <v>0</v>
      </c>
      <c r="AN46" s="132">
        <f t="shared" si="5"/>
        <v>0</v>
      </c>
    </row>
    <row r="47" spans="1:40" x14ac:dyDescent="0.25">
      <c r="A47" s="109" t="s">
        <v>1633</v>
      </c>
      <c r="B47" s="109"/>
      <c r="C47" s="109"/>
      <c r="D47" s="112"/>
      <c r="E47" s="112"/>
      <c r="F47" s="113"/>
      <c r="G47" s="113"/>
      <c r="H47" s="113"/>
      <c r="I47" s="114"/>
      <c r="J47" s="112"/>
      <c r="K47" s="113"/>
      <c r="L47" s="113"/>
      <c r="M47" s="113"/>
      <c r="N47" s="113"/>
      <c r="O47" s="113"/>
      <c r="P47" s="113"/>
      <c r="Q47" s="113"/>
      <c r="R47" s="113"/>
      <c r="S47" s="114"/>
      <c r="T47" s="112"/>
      <c r="U47" s="113"/>
      <c r="V47" s="113"/>
      <c r="W47" s="113"/>
      <c r="X47" s="114"/>
      <c r="Y47" s="114"/>
      <c r="Z47" s="114"/>
      <c r="AA47" s="114"/>
      <c r="AB47" s="114"/>
      <c r="AC47" s="114"/>
      <c r="AD47" s="113"/>
      <c r="AE47" s="133"/>
      <c r="AF47" s="114"/>
      <c r="AG47" s="114"/>
      <c r="AH47" s="114"/>
      <c r="AI47" s="133"/>
      <c r="AJ47" s="114"/>
      <c r="AK47" s="114"/>
      <c r="AL47" s="114"/>
      <c r="AM47" s="114"/>
      <c r="AN47" s="114"/>
    </row>
    <row r="48" spans="1:40" s="193" customFormat="1" x14ac:dyDescent="0.25">
      <c r="A48" s="172" t="s">
        <v>1634</v>
      </c>
      <c r="B48" s="172"/>
      <c r="C48" s="172"/>
      <c r="D48" s="115">
        <f>SUM(E48:AN48)</f>
        <v>74067</v>
      </c>
      <c r="E48" s="194">
        <f>GETPIVOTDATA("12mo Subtotal PY7",'PY7 Pivots'!$A$84,"L3","1.1.1")</f>
        <v>15500</v>
      </c>
      <c r="F48" s="179">
        <v>0</v>
      </c>
      <c r="G48" s="179">
        <v>0</v>
      </c>
      <c r="H48" s="179">
        <v>0</v>
      </c>
      <c r="I48" s="179">
        <v>0</v>
      </c>
      <c r="J48" s="179">
        <f>GETPIVOTDATA("12mo Subtotal PY7",'PY7 Pivots'!$A$84,"L3","1.2.1")</f>
        <v>4242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f>GETPIVOTDATA("12mo Subtotal PY7",'PY7 Pivots'!$A$84,"L3","1.2.7")</f>
        <v>5000</v>
      </c>
      <c r="Q48" s="179">
        <f>GETPIVOTDATA("12mo Subtotal PY7",'PY7 Pivots'!$A$84,"L3","1.2.8")</f>
        <v>40850</v>
      </c>
      <c r="R48" s="179">
        <v>0</v>
      </c>
      <c r="S48" s="179">
        <f>GETPIVOTDATA("12mo Subtotal PY7",'PY7 Pivots'!$A$84,"L3","1.2.10")</f>
        <v>950</v>
      </c>
      <c r="T48" s="179">
        <v>0</v>
      </c>
      <c r="U48" s="179">
        <v>0</v>
      </c>
      <c r="V48" s="179">
        <f>GETPIVOTDATA("12mo Subtotal PY7",'PY7 Pivots'!$A$84,"L3","1.3.3")</f>
        <v>0</v>
      </c>
      <c r="W48" s="179">
        <v>0</v>
      </c>
      <c r="X48" s="179">
        <v>0</v>
      </c>
      <c r="Y48" s="179">
        <v>0</v>
      </c>
      <c r="Z48" s="179">
        <f>GETPIVOTDATA("12mo Subtotal PY7",'PY7 Pivots'!$A$84,"L3","1.4.2")</f>
        <v>500</v>
      </c>
      <c r="AA48" s="179">
        <v>0</v>
      </c>
      <c r="AB48" s="179">
        <f>GETPIVOTDATA("12mo Subtotal PY7",'PY7 Pivots'!$A$84,"L3","1.4.4")</f>
        <v>1575</v>
      </c>
      <c r="AC48" s="179">
        <v>0</v>
      </c>
      <c r="AD48" s="179">
        <v>0</v>
      </c>
      <c r="AE48" s="179">
        <v>0</v>
      </c>
      <c r="AF48" s="179">
        <v>0</v>
      </c>
      <c r="AG48" s="179">
        <f>GETPIVOTDATA("12mo Subtotal PY7",'PY7 Pivots'!$A$84,"L3","1.5.3")</f>
        <v>4000</v>
      </c>
      <c r="AH48" s="179">
        <v>0</v>
      </c>
      <c r="AI48" s="179">
        <f>GETPIVOTDATA("12mo Subtotal PY7",'PY7 Pivots'!$A$84,"L3","1.6.0")</f>
        <v>950</v>
      </c>
      <c r="AJ48" s="179">
        <f>GETPIVOTDATA("12mo Subtotal PY7",'PY7 Pivots'!$A$84,"L3","1.6.1")</f>
        <v>0</v>
      </c>
      <c r="AK48" s="179">
        <v>0</v>
      </c>
      <c r="AL48" s="179">
        <v>0</v>
      </c>
      <c r="AM48" s="179">
        <f>GETPIVOTDATA("12mo Subtotal PY7",'PY7 Pivots'!$A$84,"L3","1.6.4")</f>
        <v>500</v>
      </c>
      <c r="AN48" s="179">
        <v>0</v>
      </c>
    </row>
    <row r="49" spans="1:40" x14ac:dyDescent="0.25">
      <c r="A49" t="s">
        <v>1635</v>
      </c>
      <c r="D49" s="115">
        <f>SUM(E49:AN49)</f>
        <v>0</v>
      </c>
      <c r="E49" s="119">
        <v>0</v>
      </c>
      <c r="F49" s="144">
        <v>0</v>
      </c>
      <c r="G49" s="144">
        <v>0</v>
      </c>
      <c r="H49" s="144">
        <v>0</v>
      </c>
      <c r="I49" s="145">
        <v>0</v>
      </c>
      <c r="J49" s="142">
        <v>0</v>
      </c>
      <c r="K49" s="144">
        <v>0</v>
      </c>
      <c r="L49" s="144">
        <v>0</v>
      </c>
      <c r="M49" s="144">
        <v>0</v>
      </c>
      <c r="N49" s="144">
        <v>0</v>
      </c>
      <c r="O49" s="144">
        <v>0</v>
      </c>
      <c r="P49" s="144">
        <v>0</v>
      </c>
      <c r="Q49" s="144"/>
      <c r="R49" s="144">
        <v>0</v>
      </c>
      <c r="S49" s="145">
        <v>0</v>
      </c>
      <c r="T49" s="142">
        <v>0</v>
      </c>
      <c r="U49" s="142">
        <v>0</v>
      </c>
      <c r="V49" s="142">
        <v>0</v>
      </c>
      <c r="W49" s="142">
        <v>0</v>
      </c>
      <c r="X49" s="132">
        <v>0</v>
      </c>
      <c r="Y49" s="144">
        <v>0</v>
      </c>
      <c r="Z49" s="142">
        <v>0</v>
      </c>
      <c r="AA49" s="142">
        <v>0</v>
      </c>
      <c r="AB49" s="142">
        <v>0</v>
      </c>
      <c r="AC49" s="142">
        <v>0</v>
      </c>
      <c r="AD49" s="142">
        <v>0</v>
      </c>
      <c r="AE49" s="142">
        <v>0</v>
      </c>
      <c r="AF49" s="142">
        <v>0</v>
      </c>
      <c r="AG49" s="142">
        <v>0</v>
      </c>
      <c r="AH49" s="132">
        <v>0</v>
      </c>
      <c r="AI49" s="142">
        <v>0</v>
      </c>
      <c r="AJ49" s="142">
        <v>0</v>
      </c>
      <c r="AK49" s="142">
        <v>0</v>
      </c>
      <c r="AL49" s="142">
        <v>0</v>
      </c>
      <c r="AM49" s="142">
        <v>0</v>
      </c>
      <c r="AN49" s="132">
        <v>0</v>
      </c>
    </row>
    <row r="50" spans="1:40" x14ac:dyDescent="0.25">
      <c r="A50" t="s">
        <v>1636</v>
      </c>
      <c r="D50" s="115">
        <f>SUM(E50:AN50)</f>
        <v>0</v>
      </c>
      <c r="E50" s="119">
        <v>0</v>
      </c>
      <c r="F50" s="144">
        <v>0</v>
      </c>
      <c r="G50" s="144">
        <v>0</v>
      </c>
      <c r="H50" s="144">
        <v>0</v>
      </c>
      <c r="I50" s="145">
        <v>0</v>
      </c>
      <c r="J50" s="142">
        <v>0</v>
      </c>
      <c r="K50" s="144">
        <v>0</v>
      </c>
      <c r="L50" s="144">
        <v>0</v>
      </c>
      <c r="M50" s="144">
        <v>0</v>
      </c>
      <c r="N50" s="144">
        <v>0</v>
      </c>
      <c r="O50" s="144">
        <v>0</v>
      </c>
      <c r="P50" s="144">
        <v>0</v>
      </c>
      <c r="Q50" s="144"/>
      <c r="R50" s="144">
        <v>0</v>
      </c>
      <c r="S50" s="145">
        <v>0</v>
      </c>
      <c r="T50" s="142">
        <v>0</v>
      </c>
      <c r="U50" s="142">
        <v>0</v>
      </c>
      <c r="V50" s="142">
        <v>0</v>
      </c>
      <c r="W50" s="142">
        <v>0</v>
      </c>
      <c r="X50" s="132">
        <v>0</v>
      </c>
      <c r="Y50" s="144">
        <v>0</v>
      </c>
      <c r="Z50" s="142">
        <v>0</v>
      </c>
      <c r="AA50" s="142">
        <v>0</v>
      </c>
      <c r="AB50" s="142">
        <v>0</v>
      </c>
      <c r="AC50" s="142">
        <v>0</v>
      </c>
      <c r="AD50" s="142">
        <v>0</v>
      </c>
      <c r="AE50" s="142">
        <v>0</v>
      </c>
      <c r="AF50" s="142">
        <v>0</v>
      </c>
      <c r="AG50" s="142">
        <v>0</v>
      </c>
      <c r="AH50" s="132">
        <v>0</v>
      </c>
      <c r="AI50" s="142">
        <v>0</v>
      </c>
      <c r="AJ50" s="142">
        <v>0</v>
      </c>
      <c r="AK50" s="142">
        <v>0</v>
      </c>
      <c r="AL50" s="142">
        <v>0</v>
      </c>
      <c r="AM50" s="142">
        <v>0</v>
      </c>
      <c r="AN50" s="132">
        <v>0</v>
      </c>
    </row>
    <row r="51" spans="1:40" x14ac:dyDescent="0.25">
      <c r="A51" t="s">
        <v>1637</v>
      </c>
      <c r="D51" s="115">
        <f>SUM(E51:AN51)</f>
        <v>0</v>
      </c>
      <c r="E51" s="119">
        <v>0</v>
      </c>
      <c r="F51" s="144">
        <v>0</v>
      </c>
      <c r="G51" s="144">
        <v>0</v>
      </c>
      <c r="H51" s="144">
        <v>0</v>
      </c>
      <c r="I51" s="145">
        <v>0</v>
      </c>
      <c r="J51" s="142">
        <v>0</v>
      </c>
      <c r="K51" s="144">
        <v>0</v>
      </c>
      <c r="L51" s="144">
        <v>0</v>
      </c>
      <c r="M51" s="144">
        <v>0</v>
      </c>
      <c r="N51" s="144">
        <v>0</v>
      </c>
      <c r="O51" s="144">
        <v>0</v>
      </c>
      <c r="P51" s="144">
        <v>0</v>
      </c>
      <c r="Q51" s="144"/>
      <c r="R51" s="144">
        <v>0</v>
      </c>
      <c r="S51" s="145">
        <v>0</v>
      </c>
      <c r="T51" s="142">
        <v>0</v>
      </c>
      <c r="U51" s="142">
        <v>0</v>
      </c>
      <c r="V51" s="142">
        <v>0</v>
      </c>
      <c r="W51" s="142">
        <v>0</v>
      </c>
      <c r="X51" s="132">
        <v>0</v>
      </c>
      <c r="Y51" s="144">
        <v>0</v>
      </c>
      <c r="Z51" s="142">
        <v>0</v>
      </c>
      <c r="AA51" s="142">
        <v>0</v>
      </c>
      <c r="AB51" s="142">
        <v>0</v>
      </c>
      <c r="AC51" s="142">
        <v>0</v>
      </c>
      <c r="AD51" s="142">
        <v>0</v>
      </c>
      <c r="AE51" s="142">
        <v>0</v>
      </c>
      <c r="AF51" s="142">
        <v>0</v>
      </c>
      <c r="AG51" s="142">
        <v>0</v>
      </c>
      <c r="AH51" s="132">
        <v>0</v>
      </c>
      <c r="AI51" s="142">
        <v>0</v>
      </c>
      <c r="AJ51" s="142">
        <v>0</v>
      </c>
      <c r="AK51" s="142">
        <v>0</v>
      </c>
      <c r="AL51" s="142">
        <v>0</v>
      </c>
      <c r="AM51" s="142">
        <v>0</v>
      </c>
      <c r="AN51" s="132">
        <v>0</v>
      </c>
    </row>
    <row r="52" spans="1:40" x14ac:dyDescent="0.25">
      <c r="A52" t="s">
        <v>1638</v>
      </c>
      <c r="D52" s="115">
        <f>SUM(E52:AN52)</f>
        <v>0</v>
      </c>
      <c r="E52" s="119">
        <v>0</v>
      </c>
      <c r="F52" s="144">
        <v>0</v>
      </c>
      <c r="G52" s="144">
        <v>0</v>
      </c>
      <c r="H52" s="144">
        <v>0</v>
      </c>
      <c r="I52" s="145">
        <v>0</v>
      </c>
      <c r="J52" s="142">
        <v>0</v>
      </c>
      <c r="K52" s="144">
        <v>0</v>
      </c>
      <c r="L52" s="144">
        <v>0</v>
      </c>
      <c r="M52" s="144">
        <v>0</v>
      </c>
      <c r="N52" s="144">
        <v>0</v>
      </c>
      <c r="O52" s="144">
        <v>0</v>
      </c>
      <c r="P52" s="144">
        <v>0</v>
      </c>
      <c r="Q52" s="144"/>
      <c r="R52" s="144">
        <v>0</v>
      </c>
      <c r="S52" s="145">
        <v>0</v>
      </c>
      <c r="T52" s="142">
        <v>0</v>
      </c>
      <c r="U52" s="142">
        <v>0</v>
      </c>
      <c r="V52" s="142">
        <v>0</v>
      </c>
      <c r="W52" s="142">
        <v>0</v>
      </c>
      <c r="X52" s="132">
        <v>0</v>
      </c>
      <c r="Y52" s="144">
        <v>0</v>
      </c>
      <c r="Z52" s="142">
        <v>0</v>
      </c>
      <c r="AA52" s="142">
        <v>0</v>
      </c>
      <c r="AB52" s="142">
        <v>0</v>
      </c>
      <c r="AC52" s="142">
        <v>0</v>
      </c>
      <c r="AD52" s="142">
        <v>0</v>
      </c>
      <c r="AE52" s="142">
        <v>0</v>
      </c>
      <c r="AF52" s="142">
        <v>0</v>
      </c>
      <c r="AG52" s="142">
        <v>0</v>
      </c>
      <c r="AH52" s="132">
        <v>0</v>
      </c>
      <c r="AI52" s="142">
        <v>0</v>
      </c>
      <c r="AJ52" s="142">
        <v>0</v>
      </c>
      <c r="AK52" s="142">
        <v>0</v>
      </c>
      <c r="AL52" s="142">
        <v>0</v>
      </c>
      <c r="AM52" s="142">
        <v>0</v>
      </c>
      <c r="AN52" s="132">
        <v>0</v>
      </c>
    </row>
    <row r="53" spans="1:40" x14ac:dyDescent="0.25">
      <c r="A53" s="109" t="s">
        <v>1639</v>
      </c>
      <c r="B53" s="127"/>
      <c r="C53" s="127"/>
      <c r="D53" s="128"/>
      <c r="E53" s="128"/>
      <c r="F53" s="129"/>
      <c r="G53" s="129"/>
      <c r="H53" s="129"/>
      <c r="I53" s="130"/>
      <c r="J53" s="128"/>
      <c r="K53" s="129"/>
      <c r="L53" s="129"/>
      <c r="M53" s="129"/>
      <c r="N53" s="129"/>
      <c r="O53" s="129"/>
      <c r="P53" s="129"/>
      <c r="Q53" s="129"/>
      <c r="R53" s="129"/>
      <c r="S53" s="130"/>
      <c r="T53" s="128"/>
      <c r="U53" s="129"/>
      <c r="V53" s="129"/>
      <c r="W53" s="129"/>
      <c r="X53" s="130"/>
      <c r="Y53" s="130"/>
      <c r="Z53" s="130"/>
      <c r="AA53" s="130"/>
      <c r="AB53" s="130"/>
      <c r="AC53" s="130"/>
      <c r="AD53" s="129"/>
      <c r="AE53" s="131"/>
      <c r="AF53" s="130"/>
      <c r="AG53" s="130"/>
      <c r="AH53" s="130"/>
      <c r="AI53" s="131"/>
      <c r="AJ53" s="130"/>
      <c r="AK53" s="130"/>
      <c r="AL53" s="130"/>
      <c r="AM53" s="130"/>
      <c r="AN53" s="130"/>
    </row>
    <row r="54" spans="1:40" s="193" customFormat="1" x14ac:dyDescent="0.25">
      <c r="D54" s="190">
        <f>SUM(E54:AN54)</f>
        <v>74067</v>
      </c>
      <c r="E54" s="174">
        <f>SUM(E48:E52)</f>
        <v>15500</v>
      </c>
      <c r="F54" s="174">
        <f t="shared" ref="F54:AN54" si="6">SUM(F48:F52)</f>
        <v>0</v>
      </c>
      <c r="G54" s="174">
        <f t="shared" si="6"/>
        <v>0</v>
      </c>
      <c r="H54" s="174">
        <f t="shared" si="6"/>
        <v>0</v>
      </c>
      <c r="I54" s="174">
        <f t="shared" si="6"/>
        <v>0</v>
      </c>
      <c r="J54" s="174">
        <f t="shared" si="6"/>
        <v>4242</v>
      </c>
      <c r="K54" s="174">
        <f t="shared" si="6"/>
        <v>0</v>
      </c>
      <c r="L54" s="174">
        <f t="shared" si="6"/>
        <v>0</v>
      </c>
      <c r="M54" s="174">
        <f t="shared" si="6"/>
        <v>0</v>
      </c>
      <c r="N54" s="174">
        <f t="shared" si="6"/>
        <v>0</v>
      </c>
      <c r="O54" s="174">
        <f t="shared" si="6"/>
        <v>0</v>
      </c>
      <c r="P54" s="174">
        <f t="shared" si="6"/>
        <v>5000</v>
      </c>
      <c r="Q54" s="174">
        <f t="shared" si="6"/>
        <v>40850</v>
      </c>
      <c r="R54" s="174">
        <f t="shared" si="6"/>
        <v>0</v>
      </c>
      <c r="S54" s="174">
        <f t="shared" si="6"/>
        <v>950</v>
      </c>
      <c r="T54" s="174">
        <f t="shared" si="6"/>
        <v>0</v>
      </c>
      <c r="U54" s="174">
        <f t="shared" si="6"/>
        <v>0</v>
      </c>
      <c r="V54" s="174">
        <f t="shared" si="6"/>
        <v>0</v>
      </c>
      <c r="W54" s="174">
        <f t="shared" si="6"/>
        <v>0</v>
      </c>
      <c r="X54" s="174">
        <f t="shared" si="6"/>
        <v>0</v>
      </c>
      <c r="Y54" s="174">
        <f t="shared" si="6"/>
        <v>0</v>
      </c>
      <c r="Z54" s="174">
        <f t="shared" si="6"/>
        <v>500</v>
      </c>
      <c r="AA54" s="174">
        <f t="shared" si="6"/>
        <v>0</v>
      </c>
      <c r="AB54" s="174">
        <f t="shared" si="6"/>
        <v>1575</v>
      </c>
      <c r="AC54" s="174">
        <f t="shared" si="6"/>
        <v>0</v>
      </c>
      <c r="AD54" s="174">
        <f t="shared" si="6"/>
        <v>0</v>
      </c>
      <c r="AE54" s="174">
        <f t="shared" si="6"/>
        <v>0</v>
      </c>
      <c r="AF54" s="174">
        <f t="shared" si="6"/>
        <v>0</v>
      </c>
      <c r="AG54" s="174">
        <f t="shared" si="6"/>
        <v>4000</v>
      </c>
      <c r="AH54" s="174">
        <f t="shared" si="6"/>
        <v>0</v>
      </c>
      <c r="AI54" s="174">
        <f t="shared" si="6"/>
        <v>950</v>
      </c>
      <c r="AJ54" s="174">
        <f t="shared" si="6"/>
        <v>0</v>
      </c>
      <c r="AK54" s="174">
        <f t="shared" si="6"/>
        <v>0</v>
      </c>
      <c r="AL54" s="174">
        <f t="shared" si="6"/>
        <v>0</v>
      </c>
      <c r="AM54" s="174">
        <f t="shared" si="6"/>
        <v>500</v>
      </c>
      <c r="AN54" s="174">
        <f t="shared" si="6"/>
        <v>0</v>
      </c>
    </row>
    <row r="55" spans="1:40" x14ac:dyDescent="0.25">
      <c r="A55" s="109" t="s">
        <v>1640</v>
      </c>
      <c r="B55" s="127"/>
      <c r="C55" s="127"/>
      <c r="D55" s="128"/>
      <c r="E55" s="128"/>
      <c r="F55" s="129"/>
      <c r="G55" s="129"/>
      <c r="H55" s="129"/>
      <c r="I55" s="130"/>
      <c r="J55" s="128"/>
      <c r="K55" s="129"/>
      <c r="L55" s="129"/>
      <c r="M55" s="129"/>
      <c r="N55" s="129"/>
      <c r="O55" s="129"/>
      <c r="P55" s="129"/>
      <c r="Q55" s="129"/>
      <c r="R55" s="129"/>
      <c r="S55" s="130"/>
      <c r="T55" s="128"/>
      <c r="U55" s="129"/>
      <c r="V55" s="129"/>
      <c r="W55" s="129"/>
      <c r="X55" s="130"/>
      <c r="Y55" s="130"/>
      <c r="Z55" s="130"/>
      <c r="AA55" s="130"/>
      <c r="AB55" s="130"/>
      <c r="AC55" s="130"/>
      <c r="AD55" s="129"/>
      <c r="AE55" s="131"/>
      <c r="AF55" s="130"/>
      <c r="AG55" s="130"/>
      <c r="AH55" s="130"/>
      <c r="AI55" s="131"/>
      <c r="AJ55" s="130"/>
      <c r="AK55" s="130"/>
      <c r="AL55" s="130"/>
      <c r="AM55" s="130"/>
      <c r="AN55" s="130"/>
    </row>
    <row r="56" spans="1:40" x14ac:dyDescent="0.25">
      <c r="A56" s="146"/>
      <c r="B56" s="146"/>
      <c r="C56" s="146"/>
      <c r="D56" s="147"/>
      <c r="E56" s="147"/>
      <c r="F56" s="148"/>
      <c r="G56" s="148"/>
      <c r="H56" s="148"/>
      <c r="I56" s="149"/>
      <c r="J56" s="147"/>
      <c r="K56" s="148"/>
      <c r="L56" s="148"/>
      <c r="M56" s="148"/>
      <c r="N56" s="148"/>
      <c r="O56" s="148"/>
      <c r="P56" s="148"/>
      <c r="Q56" s="148"/>
      <c r="R56" s="148"/>
      <c r="S56" s="149"/>
      <c r="T56" s="147"/>
      <c r="U56" s="148"/>
      <c r="V56" s="148"/>
      <c r="W56" s="148"/>
      <c r="X56" s="149"/>
      <c r="Y56" s="149"/>
      <c r="Z56" s="149"/>
      <c r="AA56" s="149"/>
      <c r="AB56" s="149"/>
      <c r="AC56" s="149"/>
      <c r="AD56" s="148"/>
      <c r="AE56" s="150"/>
      <c r="AF56" s="149"/>
      <c r="AG56" s="149"/>
      <c r="AH56" s="149"/>
      <c r="AI56" s="150"/>
      <c r="AJ56" s="149"/>
      <c r="AK56" s="149"/>
      <c r="AL56" s="149"/>
      <c r="AM56" s="149"/>
      <c r="AN56" s="149"/>
    </row>
    <row r="57" spans="1:40" x14ac:dyDescent="0.25">
      <c r="A57" t="s">
        <v>1641</v>
      </c>
      <c r="D57" s="115">
        <f>SUM(E57:AN57)</f>
        <v>0</v>
      </c>
      <c r="E57" s="142">
        <v>0</v>
      </c>
      <c r="F57" s="142">
        <v>0</v>
      </c>
      <c r="G57" s="142">
        <v>0</v>
      </c>
      <c r="H57" s="142">
        <v>0</v>
      </c>
      <c r="I57" s="13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2">
        <v>0</v>
      </c>
      <c r="P57" s="142">
        <v>0</v>
      </c>
      <c r="Q57" s="142"/>
      <c r="R57" s="142">
        <v>0</v>
      </c>
      <c r="S57" s="132">
        <v>0</v>
      </c>
      <c r="T57" s="142">
        <v>0</v>
      </c>
      <c r="U57" s="142">
        <v>0</v>
      </c>
      <c r="V57" s="142">
        <v>0</v>
      </c>
      <c r="W57" s="142">
        <v>0</v>
      </c>
      <c r="X57" s="132">
        <v>0</v>
      </c>
      <c r="Y57" s="144">
        <v>0</v>
      </c>
      <c r="Z57" s="142">
        <v>0</v>
      </c>
      <c r="AA57" s="142">
        <v>0</v>
      </c>
      <c r="AB57" s="142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0</v>
      </c>
      <c r="AH57" s="132">
        <v>0</v>
      </c>
      <c r="AI57" s="142">
        <v>0</v>
      </c>
      <c r="AJ57" s="142">
        <v>0</v>
      </c>
      <c r="AK57" s="142">
        <v>0</v>
      </c>
      <c r="AL57" s="142">
        <v>0</v>
      </c>
      <c r="AM57" s="142">
        <v>0</v>
      </c>
      <c r="AN57" s="132">
        <v>0</v>
      </c>
    </row>
    <row r="58" spans="1:40" x14ac:dyDescent="0.25">
      <c r="A58" t="s">
        <v>1642</v>
      </c>
      <c r="D58" s="115">
        <f>SUM(E58:AN58)</f>
        <v>0</v>
      </c>
      <c r="E58" s="142">
        <v>0</v>
      </c>
      <c r="F58" s="142">
        <v>0</v>
      </c>
      <c r="G58" s="142">
        <v>0</v>
      </c>
      <c r="H58" s="142">
        <v>0</v>
      </c>
      <c r="I58" s="13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2">
        <v>0</v>
      </c>
      <c r="P58" s="142">
        <v>0</v>
      </c>
      <c r="Q58" s="142"/>
      <c r="R58" s="142">
        <v>0</v>
      </c>
      <c r="S58" s="132">
        <v>0</v>
      </c>
      <c r="T58" s="142">
        <v>0</v>
      </c>
      <c r="U58" s="142">
        <v>0</v>
      </c>
      <c r="V58" s="142">
        <v>0</v>
      </c>
      <c r="W58" s="142">
        <v>0</v>
      </c>
      <c r="X58" s="132">
        <v>0</v>
      </c>
      <c r="Y58" s="144">
        <v>0</v>
      </c>
      <c r="Z58" s="142">
        <v>0</v>
      </c>
      <c r="AA58" s="142">
        <v>0</v>
      </c>
      <c r="AB58" s="142">
        <v>0</v>
      </c>
      <c r="AC58" s="142">
        <v>0</v>
      </c>
      <c r="AD58" s="142">
        <v>0</v>
      </c>
      <c r="AE58" s="142">
        <v>0</v>
      </c>
      <c r="AF58" s="142">
        <v>0</v>
      </c>
      <c r="AG58" s="142">
        <v>0</v>
      </c>
      <c r="AH58" s="132">
        <v>0</v>
      </c>
      <c r="AI58" s="142">
        <v>0</v>
      </c>
      <c r="AJ58" s="142">
        <v>0</v>
      </c>
      <c r="AK58" s="142">
        <v>0</v>
      </c>
      <c r="AL58" s="142">
        <v>0</v>
      </c>
      <c r="AM58" s="142">
        <v>0</v>
      </c>
      <c r="AN58" s="132">
        <v>0</v>
      </c>
    </row>
    <row r="59" spans="1:40" x14ac:dyDescent="0.25">
      <c r="A59" t="s">
        <v>1643</v>
      </c>
      <c r="D59" s="115">
        <f>SUM(E59:AN59)</f>
        <v>0</v>
      </c>
      <c r="E59" s="142">
        <v>0</v>
      </c>
      <c r="F59" s="142">
        <v>0</v>
      </c>
      <c r="G59" s="142">
        <v>0</v>
      </c>
      <c r="H59" s="142">
        <v>0</v>
      </c>
      <c r="I59" s="13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2">
        <v>0</v>
      </c>
      <c r="P59" s="142">
        <v>0</v>
      </c>
      <c r="Q59" s="142"/>
      <c r="R59" s="142">
        <v>0</v>
      </c>
      <c r="S59" s="132">
        <v>0</v>
      </c>
      <c r="T59" s="142">
        <v>0</v>
      </c>
      <c r="U59" s="142">
        <v>0</v>
      </c>
      <c r="V59" s="142">
        <v>0</v>
      </c>
      <c r="W59" s="142">
        <v>0</v>
      </c>
      <c r="X59" s="132">
        <v>0</v>
      </c>
      <c r="Y59" s="144">
        <v>0</v>
      </c>
      <c r="Z59" s="142">
        <v>0</v>
      </c>
      <c r="AA59" s="142">
        <v>0</v>
      </c>
      <c r="AB59" s="142">
        <v>0</v>
      </c>
      <c r="AC59" s="142">
        <v>0</v>
      </c>
      <c r="AD59" s="142">
        <v>0</v>
      </c>
      <c r="AE59" s="142">
        <v>0</v>
      </c>
      <c r="AF59" s="142">
        <v>0</v>
      </c>
      <c r="AG59" s="142">
        <v>0</v>
      </c>
      <c r="AH59" s="132">
        <v>0</v>
      </c>
      <c r="AI59" s="142">
        <v>0</v>
      </c>
      <c r="AJ59" s="142">
        <v>0</v>
      </c>
      <c r="AK59" s="142">
        <v>0</v>
      </c>
      <c r="AL59" s="142">
        <v>0</v>
      </c>
      <c r="AM59" s="142">
        <v>0</v>
      </c>
      <c r="AN59" s="132">
        <v>0</v>
      </c>
    </row>
    <row r="60" spans="1:40" x14ac:dyDescent="0.25">
      <c r="A60" t="s">
        <v>1644</v>
      </c>
      <c r="D60" s="115">
        <f>SUM(E60:AN60)</f>
        <v>0</v>
      </c>
      <c r="E60" s="142">
        <v>0</v>
      </c>
      <c r="F60" s="142">
        <v>0</v>
      </c>
      <c r="G60" s="142">
        <v>0</v>
      </c>
      <c r="H60" s="142">
        <v>0</v>
      </c>
      <c r="I60" s="13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2">
        <v>0</v>
      </c>
      <c r="P60" s="142">
        <v>0</v>
      </c>
      <c r="Q60" s="142"/>
      <c r="R60" s="142">
        <v>0</v>
      </c>
      <c r="S60" s="132">
        <v>0</v>
      </c>
      <c r="T60" s="142">
        <v>0</v>
      </c>
      <c r="U60" s="142">
        <v>0</v>
      </c>
      <c r="V60" s="142">
        <v>0</v>
      </c>
      <c r="W60" s="142">
        <v>0</v>
      </c>
      <c r="X60" s="132">
        <v>0</v>
      </c>
      <c r="Y60" s="144">
        <v>0</v>
      </c>
      <c r="Z60" s="142">
        <v>0</v>
      </c>
      <c r="AA60" s="142">
        <v>0</v>
      </c>
      <c r="AB60" s="142">
        <v>0</v>
      </c>
      <c r="AC60" s="142">
        <v>0</v>
      </c>
      <c r="AD60" s="142">
        <v>0</v>
      </c>
      <c r="AE60" s="142">
        <v>0</v>
      </c>
      <c r="AF60" s="142">
        <v>0</v>
      </c>
      <c r="AG60" s="142">
        <v>0</v>
      </c>
      <c r="AH60" s="132">
        <v>0</v>
      </c>
      <c r="AI60" s="142">
        <v>0</v>
      </c>
      <c r="AJ60" s="142">
        <v>0</v>
      </c>
      <c r="AK60" s="142">
        <v>0</v>
      </c>
      <c r="AL60" s="142">
        <v>0</v>
      </c>
      <c r="AM60" s="142">
        <v>0</v>
      </c>
      <c r="AN60" s="132">
        <v>0</v>
      </c>
    </row>
    <row r="61" spans="1:40" x14ac:dyDescent="0.25">
      <c r="A61" t="s">
        <v>1645</v>
      </c>
      <c r="D61" s="115">
        <f>SUM(E61:AN61)</f>
        <v>0</v>
      </c>
      <c r="E61" s="142">
        <v>0</v>
      </c>
      <c r="F61" s="142">
        <v>0</v>
      </c>
      <c r="G61" s="142">
        <v>0</v>
      </c>
      <c r="H61" s="142">
        <v>0</v>
      </c>
      <c r="I61" s="132">
        <v>0</v>
      </c>
      <c r="J61" s="142">
        <v>0</v>
      </c>
      <c r="K61" s="142">
        <v>0</v>
      </c>
      <c r="L61" s="142">
        <v>0</v>
      </c>
      <c r="M61" s="142">
        <v>0</v>
      </c>
      <c r="N61" s="142">
        <v>0</v>
      </c>
      <c r="O61" s="142">
        <v>0</v>
      </c>
      <c r="P61" s="142">
        <v>0</v>
      </c>
      <c r="Q61" s="142"/>
      <c r="R61" s="142">
        <v>0</v>
      </c>
      <c r="S61" s="132">
        <v>0</v>
      </c>
      <c r="T61" s="142">
        <v>0</v>
      </c>
      <c r="U61" s="142">
        <v>0</v>
      </c>
      <c r="V61" s="142">
        <v>0</v>
      </c>
      <c r="W61" s="142">
        <v>0</v>
      </c>
      <c r="X61" s="132">
        <v>0</v>
      </c>
      <c r="Y61" s="144">
        <v>0</v>
      </c>
      <c r="Z61" s="142">
        <v>0</v>
      </c>
      <c r="AA61" s="142">
        <v>0</v>
      </c>
      <c r="AB61" s="142">
        <v>0</v>
      </c>
      <c r="AC61" s="142">
        <v>0</v>
      </c>
      <c r="AD61" s="142">
        <v>0</v>
      </c>
      <c r="AE61" s="142">
        <v>0</v>
      </c>
      <c r="AF61" s="142">
        <v>0</v>
      </c>
      <c r="AG61" s="142">
        <v>0</v>
      </c>
      <c r="AH61" s="132">
        <v>0</v>
      </c>
      <c r="AI61" s="142">
        <v>0</v>
      </c>
      <c r="AJ61" s="142">
        <v>0</v>
      </c>
      <c r="AK61" s="142">
        <v>0</v>
      </c>
      <c r="AL61" s="142">
        <v>0</v>
      </c>
      <c r="AM61" s="142">
        <v>0</v>
      </c>
      <c r="AN61" s="132">
        <v>0</v>
      </c>
    </row>
    <row r="62" spans="1:40" x14ac:dyDescent="0.25">
      <c r="A62" s="109" t="s">
        <v>1646</v>
      </c>
      <c r="B62" s="127"/>
      <c r="C62" s="127"/>
      <c r="D62" s="128"/>
      <c r="E62" s="128"/>
      <c r="F62" s="129"/>
      <c r="G62" s="129"/>
      <c r="H62" s="129"/>
      <c r="I62" s="130"/>
      <c r="J62" s="128"/>
      <c r="K62" s="129"/>
      <c r="L62" s="129"/>
      <c r="M62" s="129"/>
      <c r="N62" s="129"/>
      <c r="O62" s="129"/>
      <c r="P62" s="129"/>
      <c r="Q62" s="129"/>
      <c r="R62" s="129"/>
      <c r="S62" s="130"/>
      <c r="T62" s="128"/>
      <c r="U62" s="129"/>
      <c r="V62" s="129"/>
      <c r="W62" s="129"/>
      <c r="X62" s="130"/>
      <c r="Y62" s="130"/>
      <c r="Z62" s="130"/>
      <c r="AA62" s="130"/>
      <c r="AB62" s="130"/>
      <c r="AC62" s="130"/>
      <c r="AD62" s="129"/>
      <c r="AE62" s="131"/>
      <c r="AF62" s="130"/>
      <c r="AG62" s="130"/>
      <c r="AH62" s="130"/>
      <c r="AI62" s="131"/>
      <c r="AJ62" s="130"/>
      <c r="AK62" s="130"/>
      <c r="AL62" s="130"/>
      <c r="AM62" s="130"/>
      <c r="AN62" s="130"/>
    </row>
    <row r="63" spans="1:40" x14ac:dyDescent="0.25">
      <c r="D63" s="115">
        <f>SUM(E63:AN63)</f>
        <v>0</v>
      </c>
      <c r="E63" s="107">
        <f>SUM(E57:E61)</f>
        <v>0</v>
      </c>
      <c r="F63" s="107">
        <f t="shared" ref="F63:AN63" si="7">SUM(F57:F61)</f>
        <v>0</v>
      </c>
      <c r="G63" s="107">
        <f t="shared" si="7"/>
        <v>0</v>
      </c>
      <c r="H63" s="107">
        <f t="shared" si="7"/>
        <v>0</v>
      </c>
      <c r="I63" s="116">
        <f t="shared" si="7"/>
        <v>0</v>
      </c>
      <c r="J63" s="107">
        <f t="shared" si="7"/>
        <v>0</v>
      </c>
      <c r="K63" s="107">
        <f t="shared" si="7"/>
        <v>0</v>
      </c>
      <c r="L63" s="107">
        <f t="shared" si="7"/>
        <v>0</v>
      </c>
      <c r="M63" s="107">
        <f t="shared" si="7"/>
        <v>0</v>
      </c>
      <c r="N63" s="107">
        <f t="shared" si="7"/>
        <v>0</v>
      </c>
      <c r="O63" s="107">
        <f t="shared" si="7"/>
        <v>0</v>
      </c>
      <c r="P63" s="107">
        <f t="shared" si="7"/>
        <v>0</v>
      </c>
      <c r="Q63" s="107"/>
      <c r="R63" s="107">
        <f t="shared" si="7"/>
        <v>0</v>
      </c>
      <c r="S63" s="116">
        <f t="shared" si="7"/>
        <v>0</v>
      </c>
      <c r="T63" s="107">
        <f t="shared" si="7"/>
        <v>0</v>
      </c>
      <c r="U63" s="107">
        <f t="shared" si="7"/>
        <v>0</v>
      </c>
      <c r="V63" s="107">
        <f t="shared" si="7"/>
        <v>0</v>
      </c>
      <c r="W63" s="107">
        <f t="shared" si="7"/>
        <v>0</v>
      </c>
      <c r="X63" s="116">
        <f t="shared" si="7"/>
        <v>0</v>
      </c>
      <c r="Y63" s="96">
        <f t="shared" si="7"/>
        <v>0</v>
      </c>
      <c r="Z63" s="107">
        <f t="shared" si="7"/>
        <v>0</v>
      </c>
      <c r="AA63" s="107">
        <f t="shared" si="7"/>
        <v>0</v>
      </c>
      <c r="AB63" s="107">
        <f t="shared" si="7"/>
        <v>0</v>
      </c>
      <c r="AC63" s="107">
        <f t="shared" si="7"/>
        <v>0</v>
      </c>
      <c r="AD63" s="107">
        <f t="shared" si="7"/>
        <v>0</v>
      </c>
      <c r="AE63" s="107">
        <f t="shared" si="7"/>
        <v>0</v>
      </c>
      <c r="AF63" s="107">
        <f t="shared" si="7"/>
        <v>0</v>
      </c>
      <c r="AG63" s="107">
        <f t="shared" si="7"/>
        <v>0</v>
      </c>
      <c r="AH63" s="116">
        <f t="shared" si="7"/>
        <v>0</v>
      </c>
      <c r="AI63" s="107">
        <f t="shared" si="7"/>
        <v>0</v>
      </c>
      <c r="AJ63" s="107">
        <f t="shared" si="7"/>
        <v>0</v>
      </c>
      <c r="AK63" s="107">
        <f t="shared" si="7"/>
        <v>0</v>
      </c>
      <c r="AL63" s="107">
        <f t="shared" si="7"/>
        <v>0</v>
      </c>
      <c r="AM63" s="107">
        <f t="shared" si="7"/>
        <v>0</v>
      </c>
      <c r="AN63" s="116">
        <f t="shared" si="7"/>
        <v>0</v>
      </c>
    </row>
    <row r="64" spans="1:40" x14ac:dyDescent="0.25">
      <c r="A64" t="s">
        <v>1647</v>
      </c>
      <c r="D64" s="115">
        <f>SUM(E64:AN64)</f>
        <v>0</v>
      </c>
      <c r="E64" s="142">
        <v>0</v>
      </c>
      <c r="F64" s="142">
        <v>0</v>
      </c>
      <c r="G64" s="142">
        <v>0</v>
      </c>
      <c r="H64" s="142">
        <v>0</v>
      </c>
      <c r="I64" s="132">
        <v>0</v>
      </c>
      <c r="J64" s="142">
        <v>0</v>
      </c>
      <c r="K64" s="142">
        <v>0</v>
      </c>
      <c r="L64" s="142">
        <v>0</v>
      </c>
      <c r="M64" s="142">
        <v>0</v>
      </c>
      <c r="N64" s="142">
        <v>0</v>
      </c>
      <c r="O64" s="142">
        <v>0</v>
      </c>
      <c r="P64" s="142">
        <v>0</v>
      </c>
      <c r="Q64" s="142"/>
      <c r="R64" s="142">
        <v>0</v>
      </c>
      <c r="S64" s="132">
        <v>0</v>
      </c>
      <c r="T64" s="142">
        <v>0</v>
      </c>
      <c r="U64" s="142">
        <v>0</v>
      </c>
      <c r="V64" s="142">
        <v>0</v>
      </c>
      <c r="W64" s="142">
        <v>0</v>
      </c>
      <c r="X64" s="132">
        <v>0</v>
      </c>
      <c r="Y64" s="144">
        <v>0</v>
      </c>
      <c r="Z64" s="142">
        <v>0</v>
      </c>
      <c r="AA64" s="142">
        <v>0</v>
      </c>
      <c r="AB64" s="142">
        <v>0</v>
      </c>
      <c r="AC64" s="142">
        <v>0</v>
      </c>
      <c r="AD64" s="142">
        <v>0</v>
      </c>
      <c r="AE64" s="142">
        <v>0</v>
      </c>
      <c r="AF64" s="142">
        <v>0</v>
      </c>
      <c r="AG64" s="142">
        <v>0</v>
      </c>
      <c r="AH64" s="132">
        <v>0</v>
      </c>
      <c r="AI64" s="142">
        <v>0</v>
      </c>
      <c r="AJ64" s="142">
        <v>0</v>
      </c>
      <c r="AK64" s="142">
        <v>0</v>
      </c>
      <c r="AL64" s="142">
        <v>0</v>
      </c>
      <c r="AM64" s="142">
        <v>0</v>
      </c>
      <c r="AN64" s="132">
        <v>0</v>
      </c>
    </row>
    <row r="65" spans="1:40" x14ac:dyDescent="0.25">
      <c r="A65" s="109" t="s">
        <v>1648</v>
      </c>
      <c r="B65" s="127"/>
      <c r="C65" s="127"/>
      <c r="D65" s="128"/>
      <c r="E65" s="128"/>
      <c r="F65" s="129"/>
      <c r="G65" s="129"/>
      <c r="H65" s="129"/>
      <c r="I65" s="130"/>
      <c r="J65" s="128"/>
      <c r="K65" s="129"/>
      <c r="L65" s="129"/>
      <c r="M65" s="129"/>
      <c r="N65" s="129"/>
      <c r="O65" s="129"/>
      <c r="P65" s="129"/>
      <c r="Q65" s="129"/>
      <c r="R65" s="129"/>
      <c r="S65" s="130"/>
      <c r="T65" s="128"/>
      <c r="U65" s="129"/>
      <c r="V65" s="129"/>
      <c r="W65" s="129"/>
      <c r="X65" s="130"/>
      <c r="Y65" s="130"/>
      <c r="Z65" s="130"/>
      <c r="AA65" s="130"/>
      <c r="AB65" s="130"/>
      <c r="AC65" s="130"/>
      <c r="AD65" s="129"/>
      <c r="AE65" s="131"/>
      <c r="AF65" s="130"/>
      <c r="AG65" s="130"/>
      <c r="AH65" s="130"/>
      <c r="AI65" s="131"/>
      <c r="AJ65" s="130"/>
      <c r="AK65" s="130"/>
      <c r="AL65" s="130"/>
      <c r="AM65" s="130"/>
      <c r="AN65" s="130"/>
    </row>
    <row r="66" spans="1:40" x14ac:dyDescent="0.25">
      <c r="D66" s="115">
        <f>SUM(E66:AN66)</f>
        <v>0</v>
      </c>
      <c r="E66" s="179">
        <v>0</v>
      </c>
      <c r="F66" s="179">
        <v>0</v>
      </c>
      <c r="G66" s="179">
        <v>0</v>
      </c>
      <c r="H66" s="179">
        <v>0</v>
      </c>
      <c r="I66" s="181">
        <v>0</v>
      </c>
      <c r="J66" s="179">
        <v>0</v>
      </c>
      <c r="K66" s="179">
        <v>0</v>
      </c>
      <c r="L66" s="179">
        <v>0</v>
      </c>
      <c r="M66" s="179">
        <v>0</v>
      </c>
      <c r="N66" s="179">
        <v>0</v>
      </c>
      <c r="O66" s="179">
        <v>0</v>
      </c>
      <c r="P66" s="179">
        <v>0</v>
      </c>
      <c r="Q66" s="179"/>
      <c r="R66" s="179">
        <v>0</v>
      </c>
      <c r="S66" s="181">
        <v>0</v>
      </c>
      <c r="T66" s="179">
        <v>0</v>
      </c>
      <c r="U66" s="179">
        <v>0</v>
      </c>
      <c r="V66" s="179">
        <v>0</v>
      </c>
      <c r="W66" s="179">
        <v>0</v>
      </c>
      <c r="X66" s="181">
        <v>0</v>
      </c>
      <c r="Y66" s="177">
        <v>0</v>
      </c>
      <c r="Z66" s="179">
        <v>0</v>
      </c>
      <c r="AA66" s="179">
        <v>0</v>
      </c>
      <c r="AB66" s="179">
        <v>0</v>
      </c>
      <c r="AC66" s="179">
        <v>0</v>
      </c>
      <c r="AD66" s="179">
        <v>0</v>
      </c>
      <c r="AE66" s="179">
        <v>0</v>
      </c>
      <c r="AF66" s="179">
        <v>0</v>
      </c>
      <c r="AG66" s="179">
        <v>0</v>
      </c>
      <c r="AH66" s="181">
        <v>0</v>
      </c>
      <c r="AI66" s="179">
        <v>0</v>
      </c>
      <c r="AJ66" s="179">
        <v>0</v>
      </c>
      <c r="AK66" s="179">
        <v>0</v>
      </c>
      <c r="AL66" s="179">
        <v>0</v>
      </c>
      <c r="AM66" s="179">
        <v>0</v>
      </c>
      <c r="AN66" s="181">
        <v>0</v>
      </c>
    </row>
    <row r="67" spans="1:40" x14ac:dyDescent="0.25">
      <c r="A67" t="s">
        <v>1649</v>
      </c>
      <c r="B67" s="205"/>
      <c r="C67" s="206"/>
      <c r="D67" s="139"/>
      <c r="E67" s="175"/>
      <c r="F67" s="176"/>
      <c r="G67" s="176"/>
      <c r="H67" s="176"/>
      <c r="I67" s="180"/>
      <c r="J67" s="175"/>
      <c r="K67" s="176"/>
      <c r="L67" s="176"/>
      <c r="M67" s="176"/>
      <c r="N67" s="176"/>
      <c r="O67" s="176"/>
      <c r="P67" s="176"/>
      <c r="Q67" s="176"/>
      <c r="R67" s="176"/>
      <c r="S67" s="180"/>
      <c r="T67" s="175"/>
      <c r="U67" s="176"/>
      <c r="V67" s="176"/>
      <c r="W67" s="176"/>
      <c r="X67" s="180"/>
      <c r="Y67" s="180"/>
      <c r="Z67" s="180"/>
      <c r="AA67" s="180"/>
      <c r="AB67" s="180"/>
      <c r="AC67" s="180"/>
      <c r="AD67" s="176"/>
      <c r="AE67" s="183"/>
      <c r="AF67" s="180"/>
      <c r="AG67" s="180"/>
      <c r="AH67" s="180"/>
      <c r="AI67" s="183"/>
      <c r="AJ67" s="180"/>
      <c r="AK67" s="180"/>
      <c r="AL67" s="180"/>
      <c r="AM67" s="180"/>
      <c r="AN67" s="180"/>
    </row>
    <row r="68" spans="1:40" x14ac:dyDescent="0.25">
      <c r="A68" s="94" t="s">
        <v>1208</v>
      </c>
      <c r="B68" s="94"/>
      <c r="C68" s="94"/>
      <c r="D68" s="136">
        <f>SUM(E68:AN68)</f>
        <v>108931.96661930517</v>
      </c>
      <c r="E68" s="175">
        <v>0</v>
      </c>
      <c r="F68" s="179">
        <v>0</v>
      </c>
      <c r="G68" s="179">
        <v>0</v>
      </c>
      <c r="H68" s="179">
        <v>0</v>
      </c>
      <c r="I68" s="181">
        <v>0</v>
      </c>
      <c r="J68" s="179">
        <v>0</v>
      </c>
      <c r="K68" s="179">
        <v>0</v>
      </c>
      <c r="L68" s="179">
        <v>0</v>
      </c>
      <c r="M68" s="179">
        <v>0</v>
      </c>
      <c r="N68" s="179">
        <v>0</v>
      </c>
      <c r="O68" s="179">
        <v>0</v>
      </c>
      <c r="P68" s="179">
        <v>0</v>
      </c>
      <c r="Q68" s="179">
        <v>0</v>
      </c>
      <c r="R68" s="179">
        <v>0</v>
      </c>
      <c r="S68" s="181">
        <v>0</v>
      </c>
      <c r="T68" s="175">
        <v>0</v>
      </c>
      <c r="U68" s="179">
        <v>0</v>
      </c>
      <c r="V68" s="176">
        <v>0</v>
      </c>
      <c r="W68" s="179">
        <v>0</v>
      </c>
      <c r="X68" s="181">
        <v>0</v>
      </c>
      <c r="Y68" s="177">
        <f>GETPIVOTDATA("Complete Total PY7",'PY7 Pivots'!$A$93,"Institution","MSU","L3","1.4.1")</f>
        <v>8525</v>
      </c>
      <c r="Z68" s="177">
        <f>GETPIVOTDATA("Complete Total PY7",'PY7 Pivots'!$A$93,"Institution","MSU","L3","1.4.2")</f>
        <v>35202.867814973819</v>
      </c>
      <c r="AA68" s="177">
        <v>0</v>
      </c>
      <c r="AB68" s="177">
        <f>GETPIVOTDATA("Complete Total PY7",'PY7 Pivots'!$A$93,"Institution","MSU","L3","1.4.4")</f>
        <v>19906.509999716287</v>
      </c>
      <c r="AC68" s="179">
        <v>0</v>
      </c>
      <c r="AD68" s="177">
        <f>GETPIVOTDATA("Complete Total PY7",'PY7 Pivots'!$A$93,"Institution","MSU","L3","1.4.6")</f>
        <v>45297.588804615065</v>
      </c>
      <c r="AE68" s="179">
        <v>0</v>
      </c>
      <c r="AF68" s="179">
        <v>0</v>
      </c>
      <c r="AG68" s="179">
        <v>0</v>
      </c>
      <c r="AH68" s="181">
        <v>0</v>
      </c>
      <c r="AI68" s="179">
        <v>0</v>
      </c>
      <c r="AJ68" s="179">
        <v>0</v>
      </c>
      <c r="AK68" s="179">
        <v>0</v>
      </c>
      <c r="AL68" s="179">
        <v>0</v>
      </c>
      <c r="AM68" s="179">
        <v>0</v>
      </c>
      <c r="AN68" s="181">
        <v>0</v>
      </c>
    </row>
    <row r="69" spans="1:40" x14ac:dyDescent="0.25">
      <c r="A69" s="94" t="s">
        <v>1140</v>
      </c>
      <c r="B69" s="94"/>
      <c r="C69" s="94"/>
      <c r="D69" s="136">
        <f t="shared" ref="D69:D73" si="8">SUM(E69:AN69)</f>
        <v>31471.952133990093</v>
      </c>
      <c r="E69" s="175">
        <f>GETPIVOTDATA("Complete Total PY7",'PY7 Pivots'!$A$93,"Institution","PSU","L3","1.1.1")</f>
        <v>16981.269137045016</v>
      </c>
      <c r="F69" s="179">
        <v>0</v>
      </c>
      <c r="G69" s="179">
        <v>0</v>
      </c>
      <c r="H69" s="179">
        <v>0</v>
      </c>
      <c r="I69" s="181">
        <v>0</v>
      </c>
      <c r="J69" s="179">
        <v>0</v>
      </c>
      <c r="K69" s="179">
        <v>0</v>
      </c>
      <c r="L69" s="179">
        <v>0</v>
      </c>
      <c r="M69" s="179">
        <v>0</v>
      </c>
      <c r="N69" s="179">
        <v>0</v>
      </c>
      <c r="O69" s="179">
        <v>0</v>
      </c>
      <c r="P69" s="179">
        <v>0</v>
      </c>
      <c r="Q69" s="179">
        <v>0</v>
      </c>
      <c r="R69" s="179">
        <v>0</v>
      </c>
      <c r="S69" s="181">
        <v>0</v>
      </c>
      <c r="T69" s="179">
        <v>0</v>
      </c>
      <c r="U69" s="179">
        <v>0</v>
      </c>
      <c r="V69" s="179">
        <v>0</v>
      </c>
      <c r="W69" s="179">
        <v>0</v>
      </c>
      <c r="X69" s="181">
        <v>0</v>
      </c>
      <c r="Y69" s="177">
        <v>0</v>
      </c>
      <c r="Z69" s="179">
        <v>0</v>
      </c>
      <c r="AA69" s="179">
        <v>0</v>
      </c>
      <c r="AB69" s="179">
        <v>0</v>
      </c>
      <c r="AC69" s="179">
        <v>0</v>
      </c>
      <c r="AD69" s="179">
        <v>0</v>
      </c>
      <c r="AE69" s="179">
        <v>0</v>
      </c>
      <c r="AF69" s="179">
        <v>0</v>
      </c>
      <c r="AG69" s="179">
        <v>0</v>
      </c>
      <c r="AH69" s="181">
        <v>0</v>
      </c>
      <c r="AI69" s="179">
        <v>0</v>
      </c>
      <c r="AJ69" s="179">
        <f>GETPIVOTDATA("Complete Total PY7",'PY7 Pivots'!$A$93,"Institution","PSU","L3","1.6.1")</f>
        <v>14490.682996945077</v>
      </c>
      <c r="AK69" s="179">
        <v>0</v>
      </c>
      <c r="AL69" s="179">
        <v>0</v>
      </c>
      <c r="AM69" s="179">
        <v>0</v>
      </c>
      <c r="AN69" s="181">
        <v>0</v>
      </c>
    </row>
    <row r="70" spans="1:40" x14ac:dyDescent="0.25">
      <c r="A70" s="94" t="s">
        <v>1433</v>
      </c>
      <c r="B70" s="94"/>
      <c r="C70" s="94"/>
      <c r="D70" s="136">
        <f t="shared" si="8"/>
        <v>215055.65937559103</v>
      </c>
      <c r="E70" s="175">
        <v>0</v>
      </c>
      <c r="F70" s="179">
        <v>0</v>
      </c>
      <c r="G70" s="179">
        <v>0</v>
      </c>
      <c r="H70" s="179">
        <v>0</v>
      </c>
      <c r="I70" s="181">
        <v>0</v>
      </c>
      <c r="J70" s="179">
        <v>0</v>
      </c>
      <c r="K70" s="179">
        <v>0</v>
      </c>
      <c r="L70" s="179">
        <v>0</v>
      </c>
      <c r="M70" s="179">
        <v>0</v>
      </c>
      <c r="N70" s="179">
        <v>0</v>
      </c>
      <c r="O70" s="179">
        <v>0</v>
      </c>
      <c r="P70" s="179">
        <v>0</v>
      </c>
      <c r="Q70" s="179">
        <v>0</v>
      </c>
      <c r="R70" s="179">
        <v>0</v>
      </c>
      <c r="S70" s="181">
        <v>0</v>
      </c>
      <c r="T70" s="179">
        <v>0</v>
      </c>
      <c r="U70" s="179">
        <v>0</v>
      </c>
      <c r="V70" s="179">
        <v>0</v>
      </c>
      <c r="W70" s="179">
        <v>0</v>
      </c>
      <c r="X70" s="181">
        <v>0</v>
      </c>
      <c r="Y70" s="177">
        <v>0</v>
      </c>
      <c r="Z70" s="179">
        <v>0</v>
      </c>
      <c r="AA70" s="179">
        <v>0</v>
      </c>
      <c r="AB70" s="179">
        <v>0</v>
      </c>
      <c r="AC70" s="179">
        <v>0</v>
      </c>
      <c r="AD70" s="179">
        <v>0</v>
      </c>
      <c r="AE70" s="179">
        <v>0</v>
      </c>
      <c r="AF70" s="179">
        <v>0</v>
      </c>
      <c r="AG70" s="181">
        <f>GETPIVOTDATA("Complete Total PY7",'PY7 Pivots'!$A$93,"Institution","UA","L3","1.5.3")</f>
        <v>187912.65063248668</v>
      </c>
      <c r="AH70" s="181">
        <f>GETPIVOTDATA("Complete Total PY7",'PY7 Pivots'!$A$93,"Institution","UA","L3","1.5.4")</f>
        <v>27143.00874310435</v>
      </c>
      <c r="AI70" s="179">
        <v>0</v>
      </c>
      <c r="AJ70" s="179">
        <v>0</v>
      </c>
      <c r="AK70" s="179">
        <v>0</v>
      </c>
      <c r="AL70" s="179">
        <v>0</v>
      </c>
      <c r="AM70" s="179">
        <v>0</v>
      </c>
      <c r="AN70" s="181">
        <v>0</v>
      </c>
    </row>
    <row r="71" spans="1:40" x14ac:dyDescent="0.25">
      <c r="A71" s="94" t="s">
        <v>1143</v>
      </c>
      <c r="B71" s="94"/>
      <c r="C71" s="94"/>
      <c r="D71" s="136">
        <f t="shared" si="8"/>
        <v>79556.267377304219</v>
      </c>
      <c r="E71" s="175">
        <f>GETPIVOTDATA("Complete Total PY7",'PY7 Pivots'!$A$93,"Institution","UMD","L3","1.1.1")</f>
        <v>20266.636666065675</v>
      </c>
      <c r="F71" s="179">
        <v>0</v>
      </c>
      <c r="G71" s="179">
        <v>0</v>
      </c>
      <c r="H71" s="179">
        <v>0</v>
      </c>
      <c r="I71" s="181">
        <v>0</v>
      </c>
      <c r="J71" s="179">
        <v>0</v>
      </c>
      <c r="K71" s="179">
        <v>0</v>
      </c>
      <c r="L71" s="179">
        <v>0</v>
      </c>
      <c r="M71" s="179">
        <v>0</v>
      </c>
      <c r="N71" s="179">
        <v>0</v>
      </c>
      <c r="O71" s="179">
        <v>0</v>
      </c>
      <c r="P71" s="179">
        <v>0</v>
      </c>
      <c r="Q71" s="179">
        <v>0</v>
      </c>
      <c r="R71" s="179">
        <v>0</v>
      </c>
      <c r="S71" s="181">
        <v>0</v>
      </c>
      <c r="T71" s="179">
        <v>0</v>
      </c>
      <c r="U71" s="179">
        <v>0</v>
      </c>
      <c r="V71" s="179">
        <v>0</v>
      </c>
      <c r="W71" s="179">
        <v>0</v>
      </c>
      <c r="X71" s="181">
        <v>0</v>
      </c>
      <c r="Y71" s="177">
        <v>0</v>
      </c>
      <c r="Z71" s="179">
        <v>0</v>
      </c>
      <c r="AA71" s="179">
        <v>0</v>
      </c>
      <c r="AB71" s="179">
        <v>0</v>
      </c>
      <c r="AC71" s="179">
        <v>0</v>
      </c>
      <c r="AD71" s="179">
        <v>0</v>
      </c>
      <c r="AE71" s="179">
        <v>0</v>
      </c>
      <c r="AF71" s="179">
        <v>0</v>
      </c>
      <c r="AG71" s="179">
        <v>0</v>
      </c>
      <c r="AH71" s="181">
        <v>0</v>
      </c>
      <c r="AI71" s="179">
        <f>GETPIVOTDATA("Complete Total PY7",'PY7 Pivots'!$A$93,"Institution","UMD","L3","1.6.0")</f>
        <v>51335.931793235402</v>
      </c>
      <c r="AJ71" s="179">
        <v>0</v>
      </c>
      <c r="AK71" s="179">
        <v>0</v>
      </c>
      <c r="AL71" s="179">
        <v>0</v>
      </c>
      <c r="AM71" s="179">
        <v>0</v>
      </c>
      <c r="AN71" s="179">
        <f>GETPIVOTDATA("Complete Total PY7",'PY7 Pivots'!$A$93,"Institution","UMD","L3","1.6.5")</f>
        <v>7953.698918003136</v>
      </c>
    </row>
    <row r="72" spans="1:40" x14ac:dyDescent="0.25">
      <c r="A72" s="109" t="s">
        <v>1650</v>
      </c>
      <c r="B72" s="127"/>
      <c r="C72" s="127"/>
      <c r="D72" s="128"/>
      <c r="E72" s="128"/>
      <c r="F72" s="129"/>
      <c r="G72" s="129"/>
      <c r="H72" s="129"/>
      <c r="I72" s="130"/>
      <c r="J72" s="128"/>
      <c r="K72" s="129"/>
      <c r="L72" s="129"/>
      <c r="M72" s="129"/>
      <c r="N72" s="129"/>
      <c r="O72" s="129"/>
      <c r="P72" s="129"/>
      <c r="Q72" s="129"/>
      <c r="R72" s="129"/>
      <c r="S72" s="130"/>
      <c r="T72" s="128"/>
      <c r="U72" s="129"/>
      <c r="V72" s="129"/>
      <c r="W72" s="129"/>
      <c r="X72" s="130"/>
      <c r="Y72" s="130"/>
      <c r="Z72" s="130"/>
      <c r="AA72" s="130"/>
      <c r="AB72" s="130"/>
      <c r="AC72" s="130"/>
      <c r="AD72" s="129"/>
      <c r="AE72" s="131"/>
      <c r="AF72" s="130"/>
      <c r="AG72" s="130"/>
      <c r="AH72" s="130"/>
      <c r="AI72" s="131"/>
      <c r="AJ72" s="130"/>
      <c r="AK72" s="130"/>
      <c r="AL72" s="130"/>
      <c r="AM72" s="130"/>
      <c r="AN72" s="130"/>
    </row>
    <row r="73" spans="1:40" x14ac:dyDescent="0.25">
      <c r="D73" s="136">
        <f t="shared" si="8"/>
        <v>435015.84550619056</v>
      </c>
      <c r="E73" s="143">
        <f>SUM(E68:E71)</f>
        <v>37247.905803110691</v>
      </c>
      <c r="F73" s="143">
        <f t="shared" ref="F73:AN73" si="9">SUM(F68:F71)</f>
        <v>0</v>
      </c>
      <c r="G73" s="143">
        <f t="shared" si="9"/>
        <v>0</v>
      </c>
      <c r="H73" s="143">
        <f t="shared" si="9"/>
        <v>0</v>
      </c>
      <c r="I73" s="182">
        <f t="shared" si="9"/>
        <v>0</v>
      </c>
      <c r="J73" s="143">
        <f t="shared" si="9"/>
        <v>0</v>
      </c>
      <c r="K73" s="143">
        <f t="shared" si="9"/>
        <v>0</v>
      </c>
      <c r="L73" s="143">
        <f t="shared" si="9"/>
        <v>0</v>
      </c>
      <c r="M73" s="143">
        <f t="shared" si="9"/>
        <v>0</v>
      </c>
      <c r="N73" s="143">
        <f t="shared" si="9"/>
        <v>0</v>
      </c>
      <c r="O73" s="143">
        <f t="shared" si="9"/>
        <v>0</v>
      </c>
      <c r="P73" s="143">
        <f t="shared" si="9"/>
        <v>0</v>
      </c>
      <c r="Q73" s="143">
        <f t="shared" si="9"/>
        <v>0</v>
      </c>
      <c r="R73" s="143">
        <f t="shared" si="9"/>
        <v>0</v>
      </c>
      <c r="S73" s="143">
        <f t="shared" si="9"/>
        <v>0</v>
      </c>
      <c r="T73" s="143">
        <f t="shared" si="9"/>
        <v>0</v>
      </c>
      <c r="U73" s="143">
        <f t="shared" si="9"/>
        <v>0</v>
      </c>
      <c r="V73" s="143">
        <f t="shared" si="9"/>
        <v>0</v>
      </c>
      <c r="W73" s="143">
        <f t="shared" si="9"/>
        <v>0</v>
      </c>
      <c r="X73" s="143">
        <f t="shared" si="9"/>
        <v>0</v>
      </c>
      <c r="Y73" s="143">
        <f t="shared" si="9"/>
        <v>8525</v>
      </c>
      <c r="Z73" s="143">
        <f t="shared" si="9"/>
        <v>35202.867814973819</v>
      </c>
      <c r="AA73" s="143">
        <f t="shared" si="9"/>
        <v>0</v>
      </c>
      <c r="AB73" s="143">
        <f t="shared" si="9"/>
        <v>19906.509999716287</v>
      </c>
      <c r="AC73" s="143">
        <f t="shared" si="9"/>
        <v>0</v>
      </c>
      <c r="AD73" s="143">
        <f t="shared" si="9"/>
        <v>45297.588804615065</v>
      </c>
      <c r="AE73" s="143">
        <f t="shared" si="9"/>
        <v>0</v>
      </c>
      <c r="AF73" s="143">
        <f t="shared" si="9"/>
        <v>0</v>
      </c>
      <c r="AG73" s="143">
        <f t="shared" si="9"/>
        <v>187912.65063248668</v>
      </c>
      <c r="AH73" s="143">
        <f t="shared" si="9"/>
        <v>27143.00874310435</v>
      </c>
      <c r="AI73" s="143">
        <f t="shared" si="9"/>
        <v>51335.931793235402</v>
      </c>
      <c r="AJ73" s="143">
        <f t="shared" si="9"/>
        <v>14490.682996945077</v>
      </c>
      <c r="AK73" s="143">
        <f t="shared" si="9"/>
        <v>0</v>
      </c>
      <c r="AL73" s="143">
        <f t="shared" si="9"/>
        <v>0</v>
      </c>
      <c r="AM73" s="143">
        <f t="shared" si="9"/>
        <v>0</v>
      </c>
      <c r="AN73" s="143">
        <f t="shared" si="9"/>
        <v>7953.698918003136</v>
      </c>
    </row>
    <row r="74" spans="1:40" x14ac:dyDescent="0.25">
      <c r="A74" t="s">
        <v>1690</v>
      </c>
      <c r="D74" s="115">
        <f>'PY7 Pivots'!G162</f>
        <v>860140.7599483747</v>
      </c>
      <c r="E74" s="142">
        <v>0</v>
      </c>
      <c r="F74" s="142">
        <v>0</v>
      </c>
      <c r="G74" s="142">
        <v>0</v>
      </c>
      <c r="H74" s="142">
        <v>0</v>
      </c>
      <c r="I74" s="132">
        <v>0</v>
      </c>
      <c r="J74" s="142">
        <v>0</v>
      </c>
      <c r="K74" s="142">
        <v>0</v>
      </c>
      <c r="L74" s="142">
        <v>0</v>
      </c>
      <c r="M74" s="142">
        <v>0</v>
      </c>
      <c r="N74" s="142">
        <v>0</v>
      </c>
      <c r="O74" s="142">
        <v>0</v>
      </c>
      <c r="P74" s="142">
        <v>0</v>
      </c>
      <c r="Q74" s="142"/>
      <c r="R74" s="142">
        <v>0</v>
      </c>
      <c r="S74" s="132">
        <v>0</v>
      </c>
      <c r="T74" s="142">
        <v>0</v>
      </c>
      <c r="U74" s="142">
        <v>0</v>
      </c>
      <c r="V74" s="142">
        <v>0</v>
      </c>
      <c r="W74" s="142">
        <v>0</v>
      </c>
      <c r="X74" s="132">
        <v>0</v>
      </c>
      <c r="Y74" s="144">
        <v>0</v>
      </c>
      <c r="Z74" s="142">
        <v>0</v>
      </c>
      <c r="AA74" s="142">
        <v>0</v>
      </c>
      <c r="AB74" s="142">
        <v>0</v>
      </c>
      <c r="AC74" s="142">
        <v>0</v>
      </c>
      <c r="AD74" s="142">
        <v>0</v>
      </c>
      <c r="AE74" s="142">
        <v>0</v>
      </c>
      <c r="AF74" s="142">
        <v>0</v>
      </c>
      <c r="AG74" s="142">
        <v>0</v>
      </c>
      <c r="AH74" s="132">
        <v>0</v>
      </c>
      <c r="AI74" s="142">
        <v>0</v>
      </c>
      <c r="AJ74" s="142">
        <v>0</v>
      </c>
      <c r="AK74" s="142">
        <v>0</v>
      </c>
      <c r="AL74" s="142">
        <v>0</v>
      </c>
      <c r="AM74" s="142">
        <v>0</v>
      </c>
      <c r="AN74" s="132">
        <v>0</v>
      </c>
    </row>
    <row r="75" spans="1:40" x14ac:dyDescent="0.25">
      <c r="A75" t="s">
        <v>1651</v>
      </c>
      <c r="D75" s="115">
        <f>SUM(E75:AN75)</f>
        <v>0</v>
      </c>
      <c r="E75" s="142">
        <v>0</v>
      </c>
      <c r="F75" s="142">
        <v>0</v>
      </c>
      <c r="G75" s="142">
        <v>0</v>
      </c>
      <c r="H75" s="142">
        <v>0</v>
      </c>
      <c r="I75" s="132">
        <v>0</v>
      </c>
      <c r="J75" s="142">
        <v>0</v>
      </c>
      <c r="K75" s="142">
        <v>0</v>
      </c>
      <c r="L75" s="142">
        <v>0</v>
      </c>
      <c r="M75" s="142">
        <v>0</v>
      </c>
      <c r="N75" s="142">
        <v>0</v>
      </c>
      <c r="O75" s="142">
        <v>0</v>
      </c>
      <c r="P75" s="142">
        <v>0</v>
      </c>
      <c r="Q75" s="142"/>
      <c r="R75" s="142">
        <v>0</v>
      </c>
      <c r="S75" s="132">
        <v>0</v>
      </c>
      <c r="T75" s="142">
        <v>0</v>
      </c>
      <c r="U75" s="142">
        <v>0</v>
      </c>
      <c r="V75" s="142">
        <v>0</v>
      </c>
      <c r="W75" s="142">
        <v>0</v>
      </c>
      <c r="X75" s="132">
        <v>0</v>
      </c>
      <c r="Y75" s="144">
        <v>0</v>
      </c>
      <c r="Z75" s="142">
        <v>0</v>
      </c>
      <c r="AA75" s="142">
        <v>0</v>
      </c>
      <c r="AB75" s="142">
        <v>0</v>
      </c>
      <c r="AC75" s="142">
        <v>0</v>
      </c>
      <c r="AD75" s="142">
        <v>0</v>
      </c>
      <c r="AE75" s="142">
        <v>0</v>
      </c>
      <c r="AF75" s="142">
        <v>0</v>
      </c>
      <c r="AG75" s="142">
        <v>0</v>
      </c>
      <c r="AH75" s="132">
        <v>0</v>
      </c>
      <c r="AI75" s="142">
        <v>0</v>
      </c>
      <c r="AJ75" s="142">
        <v>0</v>
      </c>
      <c r="AK75" s="142">
        <v>0</v>
      </c>
      <c r="AL75" s="142">
        <v>0</v>
      </c>
      <c r="AM75" s="142">
        <v>0</v>
      </c>
      <c r="AN75" s="132">
        <v>0</v>
      </c>
    </row>
    <row r="76" spans="1:40" x14ac:dyDescent="0.25">
      <c r="A76" t="s">
        <v>1652</v>
      </c>
      <c r="D76" s="115">
        <f>SUM(E76:AN76)</f>
        <v>0</v>
      </c>
      <c r="E76" s="142">
        <v>0</v>
      </c>
      <c r="F76" s="142">
        <v>0</v>
      </c>
      <c r="G76" s="142">
        <v>0</v>
      </c>
      <c r="H76" s="142">
        <v>0</v>
      </c>
      <c r="I76" s="132">
        <v>0</v>
      </c>
      <c r="J76" s="142">
        <v>0</v>
      </c>
      <c r="K76" s="142">
        <v>0</v>
      </c>
      <c r="L76" s="142">
        <v>0</v>
      </c>
      <c r="M76" s="142">
        <v>0</v>
      </c>
      <c r="N76" s="142">
        <v>0</v>
      </c>
      <c r="O76" s="142">
        <v>0</v>
      </c>
      <c r="P76" s="142">
        <v>0</v>
      </c>
      <c r="Q76" s="142"/>
      <c r="R76" s="142">
        <v>0</v>
      </c>
      <c r="S76" s="132">
        <v>0</v>
      </c>
      <c r="T76" s="142">
        <v>0</v>
      </c>
      <c r="U76" s="142">
        <v>0</v>
      </c>
      <c r="V76" s="142">
        <v>0</v>
      </c>
      <c r="W76" s="142">
        <v>0</v>
      </c>
      <c r="X76" s="132">
        <v>0</v>
      </c>
      <c r="Y76" s="144">
        <v>0</v>
      </c>
      <c r="Z76" s="142">
        <v>0</v>
      </c>
      <c r="AA76" s="142">
        <v>0</v>
      </c>
      <c r="AB76" s="142">
        <v>0</v>
      </c>
      <c r="AC76" s="142">
        <v>0</v>
      </c>
      <c r="AD76" s="142">
        <v>0</v>
      </c>
      <c r="AE76" s="142">
        <v>0</v>
      </c>
      <c r="AF76" s="142">
        <v>0</v>
      </c>
      <c r="AG76" s="142">
        <v>0</v>
      </c>
      <c r="AH76" s="132">
        <v>0</v>
      </c>
      <c r="AI76" s="142">
        <v>0</v>
      </c>
      <c r="AJ76" s="142">
        <v>0</v>
      </c>
      <c r="AK76" s="142">
        <v>0</v>
      </c>
      <c r="AL76" s="142">
        <v>0</v>
      </c>
      <c r="AM76" s="142">
        <v>0</v>
      </c>
      <c r="AN76" s="132">
        <v>0</v>
      </c>
    </row>
    <row r="77" spans="1:40" x14ac:dyDescent="0.25">
      <c r="A77" t="s">
        <v>1653</v>
      </c>
      <c r="D77" s="115">
        <f>SUM(E77:AN77)</f>
        <v>0</v>
      </c>
      <c r="E77" s="142">
        <v>0</v>
      </c>
      <c r="F77" s="142">
        <v>0</v>
      </c>
      <c r="G77" s="142">
        <v>0</v>
      </c>
      <c r="H77" s="142">
        <v>0</v>
      </c>
      <c r="I77" s="13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2">
        <v>0</v>
      </c>
      <c r="P77" s="142">
        <v>0</v>
      </c>
      <c r="Q77" s="142"/>
      <c r="R77" s="142">
        <v>0</v>
      </c>
      <c r="S77" s="132">
        <v>0</v>
      </c>
      <c r="T77" s="142">
        <v>0</v>
      </c>
      <c r="U77" s="142">
        <v>0</v>
      </c>
      <c r="V77" s="142">
        <v>0</v>
      </c>
      <c r="W77" s="142">
        <v>0</v>
      </c>
      <c r="X77" s="132">
        <v>0</v>
      </c>
      <c r="Y77" s="144">
        <v>0</v>
      </c>
      <c r="Z77" s="142">
        <v>0</v>
      </c>
      <c r="AA77" s="142">
        <v>0</v>
      </c>
      <c r="AB77" s="142">
        <v>0</v>
      </c>
      <c r="AC77" s="142">
        <v>0</v>
      </c>
      <c r="AD77" s="142">
        <v>0</v>
      </c>
      <c r="AE77" s="142">
        <v>0</v>
      </c>
      <c r="AF77" s="142">
        <v>0</v>
      </c>
      <c r="AG77" s="142">
        <v>0</v>
      </c>
      <c r="AH77" s="132">
        <v>0</v>
      </c>
      <c r="AI77" s="142">
        <v>0</v>
      </c>
      <c r="AJ77" s="142">
        <v>0</v>
      </c>
      <c r="AK77" s="142">
        <v>0</v>
      </c>
      <c r="AL77" s="142">
        <v>0</v>
      </c>
      <c r="AM77" s="142">
        <v>0</v>
      </c>
      <c r="AN77" s="132">
        <v>0</v>
      </c>
    </row>
    <row r="78" spans="1:40" x14ac:dyDescent="0.25">
      <c r="A78" s="109" t="s">
        <v>1654</v>
      </c>
      <c r="B78" s="109"/>
      <c r="C78" s="109"/>
      <c r="D78" s="112"/>
      <c r="E78" s="112"/>
      <c r="F78" s="113"/>
      <c r="G78" s="113"/>
      <c r="H78" s="113"/>
      <c r="I78" s="114"/>
      <c r="J78" s="112"/>
      <c r="K78" s="113"/>
      <c r="L78" s="113"/>
      <c r="M78" s="113"/>
      <c r="N78" s="113"/>
      <c r="O78" s="113"/>
      <c r="P78" s="113"/>
      <c r="Q78" s="113"/>
      <c r="R78" s="113"/>
      <c r="S78" s="114"/>
      <c r="T78" s="112"/>
      <c r="U78" s="113"/>
      <c r="V78" s="113"/>
      <c r="W78" s="113"/>
      <c r="X78" s="114"/>
      <c r="Y78" s="114"/>
      <c r="Z78" s="114"/>
      <c r="AA78" s="114"/>
      <c r="AB78" s="114"/>
      <c r="AC78" s="114"/>
      <c r="AD78" s="113"/>
      <c r="AE78" s="133"/>
      <c r="AF78" s="114"/>
      <c r="AG78" s="114"/>
      <c r="AH78" s="114"/>
      <c r="AI78" s="133"/>
      <c r="AJ78" s="114"/>
      <c r="AK78" s="114"/>
      <c r="AL78" s="114"/>
      <c r="AM78" s="114"/>
      <c r="AN78" s="114"/>
    </row>
    <row r="79" spans="1:40" x14ac:dyDescent="0.25">
      <c r="D79" s="115">
        <f>SUM(E79:AN79)</f>
        <v>0</v>
      </c>
      <c r="E79" s="142">
        <v>0</v>
      </c>
      <c r="F79" s="142">
        <v>0</v>
      </c>
      <c r="G79" s="142">
        <v>0</v>
      </c>
      <c r="H79" s="142">
        <v>0</v>
      </c>
      <c r="I79" s="132">
        <v>0</v>
      </c>
      <c r="J79" s="142">
        <v>0</v>
      </c>
      <c r="K79" s="142">
        <v>0</v>
      </c>
      <c r="L79" s="142">
        <v>0</v>
      </c>
      <c r="M79" s="142">
        <v>0</v>
      </c>
      <c r="N79" s="142">
        <v>0</v>
      </c>
      <c r="O79" s="142">
        <v>0</v>
      </c>
      <c r="P79" s="142">
        <v>0</v>
      </c>
      <c r="Q79" s="142"/>
      <c r="R79" s="142">
        <v>0</v>
      </c>
      <c r="S79" s="132">
        <v>0</v>
      </c>
      <c r="T79" s="142">
        <v>0</v>
      </c>
      <c r="U79" s="142">
        <v>0</v>
      </c>
      <c r="V79" s="142">
        <v>0</v>
      </c>
      <c r="W79" s="142">
        <v>0</v>
      </c>
      <c r="X79" s="132">
        <v>0</v>
      </c>
      <c r="Y79" s="144">
        <v>0</v>
      </c>
      <c r="Z79" s="142">
        <v>0</v>
      </c>
      <c r="AA79" s="142">
        <v>0</v>
      </c>
      <c r="AB79" s="142">
        <v>0</v>
      </c>
      <c r="AC79" s="142">
        <v>0</v>
      </c>
      <c r="AD79" s="142">
        <v>0</v>
      </c>
      <c r="AE79" s="142">
        <v>0</v>
      </c>
      <c r="AF79" s="142">
        <v>0</v>
      </c>
      <c r="AG79" s="142">
        <v>0</v>
      </c>
      <c r="AH79" s="132">
        <v>0</v>
      </c>
      <c r="AI79" s="142">
        <v>0</v>
      </c>
      <c r="AJ79" s="142">
        <v>0</v>
      </c>
      <c r="AK79" s="142">
        <v>0</v>
      </c>
      <c r="AL79" s="142">
        <v>0</v>
      </c>
      <c r="AM79" s="142">
        <v>0</v>
      </c>
      <c r="AN79" s="132">
        <v>0</v>
      </c>
    </row>
    <row r="80" spans="1:40" x14ac:dyDescent="0.25">
      <c r="A80" s="109" t="s">
        <v>1655</v>
      </c>
      <c r="B80" s="109"/>
      <c r="C80" s="109"/>
      <c r="D80" s="112"/>
      <c r="E80" s="112"/>
      <c r="F80" s="113"/>
      <c r="G80" s="113"/>
      <c r="H80" s="113"/>
      <c r="I80" s="114"/>
      <c r="J80" s="112"/>
      <c r="K80" s="113"/>
      <c r="L80" s="113"/>
      <c r="M80" s="113"/>
      <c r="N80" s="113"/>
      <c r="O80" s="113"/>
      <c r="P80" s="113"/>
      <c r="Q80" s="113"/>
      <c r="R80" s="113"/>
      <c r="S80" s="114"/>
      <c r="T80" s="112"/>
      <c r="U80" s="113"/>
      <c r="V80" s="113"/>
      <c r="W80" s="113"/>
      <c r="X80" s="114"/>
      <c r="Y80" s="114"/>
      <c r="Z80" s="114"/>
      <c r="AA80" s="114"/>
      <c r="AB80" s="114"/>
      <c r="AC80" s="114"/>
      <c r="AD80" s="113"/>
      <c r="AE80" s="133"/>
      <c r="AF80" s="114"/>
      <c r="AG80" s="114"/>
      <c r="AH80" s="114"/>
      <c r="AI80" s="133"/>
      <c r="AJ80" s="114"/>
      <c r="AK80" s="114"/>
      <c r="AL80" s="114"/>
      <c r="AM80" s="114"/>
      <c r="AN80" s="114"/>
    </row>
    <row r="81" spans="1:40" x14ac:dyDescent="0.25">
      <c r="D81" s="136">
        <f>SUM(E81:AN81)+D74</f>
        <v>4042666.7464035871</v>
      </c>
      <c r="E81" s="107">
        <f>SUM(E79,E73,E66,E54,E46,E42,E37,E30,E28)</f>
        <v>304463.77808977792</v>
      </c>
      <c r="F81" s="107">
        <f t="shared" ref="F81:AN81" si="10">SUM(F79,F73,F66,F54,F46,F42,F37,F30,F28)</f>
        <v>106195.28706280129</v>
      </c>
      <c r="G81" s="107">
        <f t="shared" si="10"/>
        <v>93657.623970955901</v>
      </c>
      <c r="H81" s="107">
        <f t="shared" si="10"/>
        <v>9400.7291379577346</v>
      </c>
      <c r="I81" s="107">
        <f t="shared" si="10"/>
        <v>151090.8555771563</v>
      </c>
      <c r="J81" s="107">
        <f t="shared" si="10"/>
        <v>551295.39031148562</v>
      </c>
      <c r="K81" s="107">
        <f t="shared" si="10"/>
        <v>0</v>
      </c>
      <c r="L81" s="107">
        <f t="shared" si="10"/>
        <v>3922.4998132200012</v>
      </c>
      <c r="M81" s="107">
        <f t="shared" si="10"/>
        <v>98508.648577992019</v>
      </c>
      <c r="N81" s="107">
        <f t="shared" si="10"/>
        <v>18911.651940032003</v>
      </c>
      <c r="O81" s="107">
        <f t="shared" si="10"/>
        <v>5000</v>
      </c>
      <c r="P81" s="107">
        <f t="shared" si="10"/>
        <v>24314.047993355005</v>
      </c>
      <c r="Q81" s="107">
        <f t="shared" si="10"/>
        <v>1192019.9737299734</v>
      </c>
      <c r="R81" s="107">
        <f t="shared" si="10"/>
        <v>41700</v>
      </c>
      <c r="S81" s="107">
        <f t="shared" si="10"/>
        <v>45381.603948246491</v>
      </c>
      <c r="T81" s="107">
        <f t="shared" si="10"/>
        <v>0</v>
      </c>
      <c r="U81" s="107">
        <f t="shared" si="10"/>
        <v>0</v>
      </c>
      <c r="V81" s="107">
        <f t="shared" si="10"/>
        <v>0</v>
      </c>
      <c r="W81" s="107">
        <f t="shared" si="10"/>
        <v>5681.0161697010772</v>
      </c>
      <c r="X81" s="107">
        <f t="shared" si="10"/>
        <v>0</v>
      </c>
      <c r="Y81" s="107">
        <f t="shared" si="10"/>
        <v>8525</v>
      </c>
      <c r="Z81" s="107">
        <f t="shared" si="10"/>
        <v>35702.867814973819</v>
      </c>
      <c r="AA81" s="107">
        <f t="shared" si="10"/>
        <v>0</v>
      </c>
      <c r="AB81" s="107">
        <f t="shared" si="10"/>
        <v>21481.509999716287</v>
      </c>
      <c r="AC81" s="107">
        <f t="shared" si="10"/>
        <v>0</v>
      </c>
      <c r="AD81" s="107">
        <f t="shared" si="10"/>
        <v>45297.588804615065</v>
      </c>
      <c r="AE81" s="107">
        <f t="shared" si="10"/>
        <v>0</v>
      </c>
      <c r="AF81" s="107">
        <f t="shared" si="10"/>
        <v>0</v>
      </c>
      <c r="AG81" s="107">
        <f t="shared" si="10"/>
        <v>191912.65063248668</v>
      </c>
      <c r="AH81" s="107">
        <f t="shared" si="10"/>
        <v>27143.00874310435</v>
      </c>
      <c r="AI81" s="107">
        <f t="shared" si="10"/>
        <v>54085.931793235402</v>
      </c>
      <c r="AJ81" s="107">
        <f t="shared" si="10"/>
        <v>115864.3139398194</v>
      </c>
      <c r="AK81" s="107">
        <f t="shared" si="10"/>
        <v>0</v>
      </c>
      <c r="AL81" s="107">
        <f t="shared" si="10"/>
        <v>0</v>
      </c>
      <c r="AM81" s="107">
        <f t="shared" si="10"/>
        <v>23016.309486603001</v>
      </c>
      <c r="AN81" s="107">
        <f t="shared" si="10"/>
        <v>7953.698918003136</v>
      </c>
    </row>
    <row r="82" spans="1:40" x14ac:dyDescent="0.25">
      <c r="A82" s="109" t="s">
        <v>1656</v>
      </c>
      <c r="B82" s="109"/>
      <c r="C82" s="109"/>
      <c r="D82" s="112"/>
      <c r="E82" s="112"/>
      <c r="F82" s="113"/>
      <c r="G82" s="113"/>
      <c r="H82" s="113"/>
      <c r="I82" s="114"/>
      <c r="J82" s="112"/>
      <c r="K82" s="113"/>
      <c r="L82" s="113"/>
      <c r="M82" s="113"/>
      <c r="N82" s="113"/>
      <c r="O82" s="113"/>
      <c r="P82" s="113"/>
      <c r="Q82" s="113"/>
      <c r="R82" s="113"/>
      <c r="S82" s="114"/>
      <c r="T82" s="112"/>
      <c r="U82" s="113"/>
      <c r="V82" s="113"/>
      <c r="W82" s="113"/>
      <c r="X82" s="114"/>
      <c r="Y82" s="114"/>
      <c r="Z82" s="114"/>
      <c r="AA82" s="114"/>
      <c r="AB82" s="114"/>
      <c r="AC82" s="114"/>
      <c r="AD82" s="113"/>
      <c r="AE82" s="133"/>
      <c r="AF82" s="114"/>
      <c r="AG82" s="114"/>
      <c r="AH82" s="114"/>
      <c r="AI82" s="133"/>
      <c r="AJ82" s="114"/>
      <c r="AK82" s="114"/>
      <c r="AL82" s="114"/>
      <c r="AM82" s="114"/>
      <c r="AN82" s="114"/>
    </row>
    <row r="83" spans="1:40" x14ac:dyDescent="0.25">
      <c r="A83" s="94" t="s">
        <v>1657</v>
      </c>
      <c r="B83" s="94"/>
      <c r="C83" s="94"/>
      <c r="D83" s="136">
        <f>SUM(E83:AN83)</f>
        <v>610219.92066543142</v>
      </c>
      <c r="E83" s="175">
        <f>GETPIVOTDATA("Indirect Subtotal PY7",'PY7 Pivots'!$A$105,"L3","1.1.1")</f>
        <v>141624.41231193364</v>
      </c>
      <c r="F83" s="175">
        <f>GETPIVOTDATA("Indirect Subtotal PY7",'PY7 Pivots'!$A$105,"L3","1.1.2")</f>
        <v>56283.502143284684</v>
      </c>
      <c r="G83" s="175">
        <f>GETPIVOTDATA("Indirect Subtotal PY7",'PY7 Pivots'!$A$105,"L3","1.1.3")</f>
        <v>49638.540704606654</v>
      </c>
      <c r="H83" s="175">
        <f>GETPIVOTDATA("Indirect Subtotal PY7",'PY7 Pivots'!$A$105,"L3","1.1.4")</f>
        <v>4982.3864431175998</v>
      </c>
      <c r="I83" s="175">
        <f>GETPIVOTDATA("Indirect Subtotal PY7",'PY7 Pivots'!$A$105,"L3","1.1.5")</f>
        <v>80078.15345589284</v>
      </c>
      <c r="J83" s="175">
        <f>GETPIVOTDATA("Indirect Subtotal PY7",'PY7 Pivots'!$A$105,"L3","1.2.1")</f>
        <v>114080.31522379533</v>
      </c>
      <c r="K83" s="121">
        <v>0</v>
      </c>
      <c r="L83" s="175">
        <f>GETPIVOTDATA("Indirect Subtotal PY7",'PY7 Pivots'!$A$105,"L3","1.2.3")</f>
        <v>0</v>
      </c>
      <c r="M83" s="121">
        <v>0</v>
      </c>
      <c r="N83" s="121">
        <v>0</v>
      </c>
      <c r="O83" s="121">
        <v>0</v>
      </c>
      <c r="P83" s="175">
        <f>GETPIVOTDATA("Indirect Subtotal PY7",'PY7 Pivots'!$A$105,"L3","1.2.7")</f>
        <v>2650</v>
      </c>
      <c r="Q83" s="175">
        <f>GETPIVOTDATA("Indirect Subtotal PY7",'PY7 Pivots'!$A$105,"L3","1.2.8")</f>
        <v>83428.285522209539</v>
      </c>
      <c r="R83" s="175">
        <f>GETPIVOTDATA("Indirect Subtotal PY7",'PY7 Pivots'!$A$105,"L3","1.2.9")</f>
        <v>0</v>
      </c>
      <c r="S83" s="175">
        <f>GETPIVOTDATA("Indirect Subtotal PY7",'PY7 Pivots'!$A$105,"L3","1.2.10")</f>
        <v>11524.467863026517</v>
      </c>
      <c r="T83" s="121">
        <v>0</v>
      </c>
      <c r="U83" s="121">
        <v>0</v>
      </c>
      <c r="V83" s="175">
        <f>GETPIVOTDATA("Indirect Subtotal PY7",'PY7 Pivots'!$A$105,"L3","1.3.3")</f>
        <v>0</v>
      </c>
      <c r="W83" s="175">
        <f>GETPIVOTDATA("Indirect Subtotal PY7",'PY7 Pivots'!$A$105,"L3","1.3.4")</f>
        <v>3010.9385699415711</v>
      </c>
      <c r="X83" s="121">
        <v>0</v>
      </c>
      <c r="Y83" s="121">
        <v>0</v>
      </c>
      <c r="Z83" s="175">
        <f>GETPIVOTDATA("Indirect Subtotal PY7",'PY7 Pivots'!$A$105,"L3","1.4.2")</f>
        <v>265</v>
      </c>
      <c r="AA83" s="121">
        <v>0</v>
      </c>
      <c r="AB83" s="175">
        <f>GETPIVOTDATA("Indirect Subtotal PY7",'PY7 Pivots'!$A$105,"L3","1.4.4")</f>
        <v>834.75</v>
      </c>
      <c r="AC83" s="121">
        <f t="shared" ref="AC83:AN83" si="11">(AC81-AC73-AC37)*0.53</f>
        <v>0</v>
      </c>
      <c r="AD83" s="121">
        <f t="shared" si="11"/>
        <v>0</v>
      </c>
      <c r="AE83" s="121">
        <f t="shared" si="11"/>
        <v>0</v>
      </c>
      <c r="AF83" s="175">
        <f>GETPIVOTDATA("Indirect Subtotal PY7",'PY7 Pivots'!$A$105,"L3","1.5.2")</f>
        <v>0</v>
      </c>
      <c r="AG83" s="175">
        <f>GETPIVOTDATA("Indirect Subtotal PY7",'PY7 Pivots'!$A$105,"L3","1.5.3")</f>
        <v>2120</v>
      </c>
      <c r="AH83" s="121">
        <v>0</v>
      </c>
      <c r="AI83" s="175">
        <f>GETPIVOTDATA("Indirect Subtotal PY7",'PY7 Pivots'!$A$105,"L3","1.6.0")</f>
        <v>1457.5</v>
      </c>
      <c r="AJ83" s="175">
        <f>GETPIVOTDATA("Indirect Subtotal PY7",'PY7 Pivots'!$A$105,"L3","1.6.1")</f>
        <v>53728.024399723407</v>
      </c>
      <c r="AK83" s="121">
        <v>0</v>
      </c>
      <c r="AL83" s="121">
        <v>0</v>
      </c>
      <c r="AM83" s="175">
        <f>GETPIVOTDATA("Indirect Subtotal PY7",'PY7 Pivots'!$A$105,"L3","1.6.4")</f>
        <v>4513.6440278995906</v>
      </c>
      <c r="AN83" s="121">
        <f t="shared" si="11"/>
        <v>0</v>
      </c>
    </row>
    <row r="84" spans="1:40" x14ac:dyDescent="0.25">
      <c r="A84" t="s">
        <v>1691</v>
      </c>
      <c r="D84" s="115">
        <f>'PY7 Pivots'!H162</f>
        <v>178238.073353732</v>
      </c>
      <c r="E84" s="119">
        <v>0</v>
      </c>
      <c r="F84" s="117"/>
      <c r="G84" s="117"/>
      <c r="H84" s="117"/>
      <c r="I84" s="118"/>
      <c r="J84" s="151">
        <v>0</v>
      </c>
      <c r="K84" s="151">
        <v>0</v>
      </c>
      <c r="L84" s="151">
        <v>0</v>
      </c>
      <c r="M84" s="151">
        <v>0</v>
      </c>
      <c r="N84" s="151">
        <v>0</v>
      </c>
      <c r="O84" s="151">
        <v>0</v>
      </c>
      <c r="P84" s="151">
        <v>0</v>
      </c>
      <c r="Q84" s="151"/>
      <c r="R84" s="151">
        <v>0</v>
      </c>
      <c r="S84" s="152">
        <v>0</v>
      </c>
      <c r="T84" s="153">
        <v>0</v>
      </c>
      <c r="U84" s="153">
        <v>0</v>
      </c>
      <c r="V84" s="153">
        <v>0</v>
      </c>
      <c r="W84" s="153">
        <v>0</v>
      </c>
      <c r="X84" s="154">
        <v>0</v>
      </c>
      <c r="Y84" s="155">
        <v>0</v>
      </c>
      <c r="Z84" s="151">
        <v>0</v>
      </c>
      <c r="AA84" s="151">
        <v>0</v>
      </c>
      <c r="AB84" s="151">
        <v>0</v>
      </c>
      <c r="AC84" s="151">
        <v>0</v>
      </c>
      <c r="AD84" s="151">
        <v>0</v>
      </c>
      <c r="AE84" s="153">
        <v>0</v>
      </c>
      <c r="AF84" s="153">
        <v>0</v>
      </c>
      <c r="AG84" s="153">
        <v>0</v>
      </c>
      <c r="AH84" s="154">
        <v>0</v>
      </c>
      <c r="AI84" s="151">
        <v>0</v>
      </c>
      <c r="AJ84" s="151">
        <v>0</v>
      </c>
      <c r="AK84" s="151">
        <v>0</v>
      </c>
      <c r="AL84" s="151">
        <v>0</v>
      </c>
      <c r="AM84" s="151">
        <v>0</v>
      </c>
      <c r="AN84" s="152">
        <v>0</v>
      </c>
    </row>
    <row r="85" spans="1:40" x14ac:dyDescent="0.25">
      <c r="A85" t="s">
        <v>1658</v>
      </c>
      <c r="D85" s="115">
        <f>D83+D84</f>
        <v>788457.99401916342</v>
      </c>
      <c r="E85" s="107">
        <f>SUM(E83:E84)</f>
        <v>141624.41231193364</v>
      </c>
      <c r="F85" s="96">
        <f t="shared" ref="F85:AN85" si="12">SUM(F83:F84)</f>
        <v>56283.502143284684</v>
      </c>
      <c r="G85" s="96">
        <f t="shared" si="12"/>
        <v>49638.540704606654</v>
      </c>
      <c r="H85" s="96">
        <f t="shared" si="12"/>
        <v>4982.3864431175998</v>
      </c>
      <c r="I85" s="108">
        <f t="shared" si="12"/>
        <v>80078.15345589284</v>
      </c>
      <c r="J85" s="156">
        <f t="shared" si="12"/>
        <v>114080.31522379533</v>
      </c>
      <c r="K85" s="156">
        <f t="shared" si="12"/>
        <v>0</v>
      </c>
      <c r="L85" s="156">
        <f t="shared" si="12"/>
        <v>0</v>
      </c>
      <c r="M85" s="156">
        <f t="shared" si="12"/>
        <v>0</v>
      </c>
      <c r="N85" s="156">
        <f t="shared" si="12"/>
        <v>0</v>
      </c>
      <c r="O85" s="156">
        <f t="shared" si="12"/>
        <v>0</v>
      </c>
      <c r="P85" s="156">
        <f t="shared" si="12"/>
        <v>2650</v>
      </c>
      <c r="Q85" s="156">
        <f t="shared" si="12"/>
        <v>83428.285522209539</v>
      </c>
      <c r="R85" s="156">
        <f t="shared" si="12"/>
        <v>0</v>
      </c>
      <c r="S85" s="157">
        <f t="shared" si="12"/>
        <v>11524.467863026517</v>
      </c>
      <c r="T85" s="158">
        <f t="shared" si="12"/>
        <v>0</v>
      </c>
      <c r="U85" s="158">
        <f t="shared" si="12"/>
        <v>0</v>
      </c>
      <c r="V85" s="158">
        <f t="shared" si="12"/>
        <v>0</v>
      </c>
      <c r="W85" s="158">
        <f t="shared" si="12"/>
        <v>3010.9385699415711</v>
      </c>
      <c r="X85" s="159">
        <f t="shared" si="12"/>
        <v>0</v>
      </c>
      <c r="Y85" s="160">
        <f t="shared" si="12"/>
        <v>0</v>
      </c>
      <c r="Z85" s="156">
        <f t="shared" si="12"/>
        <v>265</v>
      </c>
      <c r="AA85" s="156">
        <f t="shared" si="12"/>
        <v>0</v>
      </c>
      <c r="AB85" s="156">
        <f t="shared" si="12"/>
        <v>834.75</v>
      </c>
      <c r="AC85" s="156">
        <f t="shared" si="12"/>
        <v>0</v>
      </c>
      <c r="AD85" s="156">
        <f t="shared" si="12"/>
        <v>0</v>
      </c>
      <c r="AE85" s="158">
        <f t="shared" si="12"/>
        <v>0</v>
      </c>
      <c r="AF85" s="158">
        <f t="shared" si="12"/>
        <v>0</v>
      </c>
      <c r="AG85" s="158">
        <f t="shared" si="12"/>
        <v>2120</v>
      </c>
      <c r="AH85" s="159">
        <f t="shared" si="12"/>
        <v>0</v>
      </c>
      <c r="AI85" s="156">
        <f t="shared" si="12"/>
        <v>1457.5</v>
      </c>
      <c r="AJ85" s="156">
        <f t="shared" si="12"/>
        <v>53728.024399723407</v>
      </c>
      <c r="AK85" s="156">
        <f t="shared" si="12"/>
        <v>0</v>
      </c>
      <c r="AL85" s="156">
        <f t="shared" si="12"/>
        <v>0</v>
      </c>
      <c r="AM85" s="156">
        <f t="shared" si="12"/>
        <v>4513.6440278995906</v>
      </c>
      <c r="AN85" s="157">
        <f t="shared" si="12"/>
        <v>0</v>
      </c>
    </row>
    <row r="86" spans="1:40" x14ac:dyDescent="0.25">
      <c r="D86" s="115">
        <f>SUM(E86:AN86)</f>
        <v>0</v>
      </c>
      <c r="E86" s="107"/>
      <c r="F86" s="96"/>
      <c r="G86" s="96"/>
      <c r="H86" s="96"/>
      <c r="I86" s="108"/>
      <c r="J86" s="156"/>
      <c r="K86" s="160"/>
      <c r="L86" s="160"/>
      <c r="M86" s="160"/>
      <c r="N86" s="160"/>
      <c r="O86" s="160"/>
      <c r="P86" s="160"/>
      <c r="Q86" s="160"/>
      <c r="R86" s="160"/>
      <c r="S86" s="161"/>
      <c r="T86" s="158"/>
      <c r="U86" s="162"/>
      <c r="V86" s="162"/>
      <c r="W86" s="162"/>
      <c r="X86" s="163"/>
      <c r="Y86" s="161"/>
      <c r="Z86" s="161"/>
      <c r="AA86" s="161"/>
      <c r="AB86" s="161"/>
      <c r="AC86" s="161"/>
      <c r="AD86" s="160"/>
      <c r="AE86" s="159"/>
      <c r="AF86" s="163"/>
      <c r="AG86" s="163"/>
      <c r="AH86" s="163"/>
      <c r="AI86" s="157"/>
      <c r="AJ86" s="161"/>
      <c r="AK86" s="161"/>
      <c r="AL86" s="161"/>
      <c r="AM86" s="161"/>
      <c r="AN86" s="161"/>
    </row>
    <row r="87" spans="1:40" ht="15.75" thickBot="1" x14ac:dyDescent="0.3">
      <c r="A87" s="109" t="s">
        <v>1659</v>
      </c>
      <c r="B87" s="109"/>
      <c r="C87" s="109"/>
      <c r="D87" s="164"/>
      <c r="E87" s="164"/>
      <c r="F87" s="165"/>
      <c r="G87" s="165"/>
      <c r="H87" s="165"/>
      <c r="I87" s="166"/>
      <c r="J87" s="164"/>
      <c r="K87" s="165"/>
      <c r="L87" s="165"/>
      <c r="M87" s="165"/>
      <c r="N87" s="165"/>
      <c r="O87" s="165"/>
      <c r="P87" s="165"/>
      <c r="Q87" s="165"/>
      <c r="R87" s="165"/>
      <c r="S87" s="166"/>
      <c r="T87" s="164"/>
      <c r="U87" s="165"/>
      <c r="V87" s="165"/>
      <c r="W87" s="165"/>
      <c r="X87" s="166"/>
      <c r="Y87" s="166"/>
      <c r="Z87" s="166"/>
      <c r="AA87" s="166"/>
      <c r="AB87" s="166"/>
      <c r="AC87" s="166"/>
      <c r="AD87" s="165"/>
      <c r="AE87" s="167"/>
      <c r="AF87" s="166"/>
      <c r="AG87" s="166"/>
      <c r="AH87" s="166"/>
      <c r="AI87" s="167"/>
      <c r="AJ87" s="166"/>
      <c r="AK87" s="166"/>
      <c r="AL87" s="166"/>
      <c r="AM87" s="166"/>
      <c r="AN87" s="166"/>
    </row>
    <row r="88" spans="1:40" ht="16.5" thickBot="1" x14ac:dyDescent="0.3">
      <c r="D88" s="168">
        <f>SUM(D85,D81)</f>
        <v>4831124.7404227508</v>
      </c>
      <c r="E88" s="168">
        <f>SUM(E85,E81)</f>
        <v>446088.19040171156</v>
      </c>
      <c r="F88" s="168">
        <f t="shared" ref="F88:AN88" si="13">SUM(F85,F81)</f>
        <v>162478.78920608596</v>
      </c>
      <c r="G88" s="168">
        <f t="shared" si="13"/>
        <v>143296.16467556256</v>
      </c>
      <c r="H88" s="168">
        <f t="shared" si="13"/>
        <v>14383.115581075333</v>
      </c>
      <c r="I88" s="169">
        <f t="shared" si="13"/>
        <v>231169.00903304914</v>
      </c>
      <c r="J88" s="168">
        <f t="shared" si="13"/>
        <v>665375.70553528098</v>
      </c>
      <c r="K88" s="170">
        <f t="shared" si="13"/>
        <v>0</v>
      </c>
      <c r="L88" s="170">
        <f t="shared" si="13"/>
        <v>3922.4998132200012</v>
      </c>
      <c r="M88" s="170">
        <f t="shared" si="13"/>
        <v>98508.648577992019</v>
      </c>
      <c r="N88" s="170">
        <f t="shared" si="13"/>
        <v>18911.651940032003</v>
      </c>
      <c r="O88" s="170">
        <f t="shared" si="13"/>
        <v>5000</v>
      </c>
      <c r="P88" s="170">
        <f t="shared" si="13"/>
        <v>26964.047993355005</v>
      </c>
      <c r="Q88" s="170">
        <f t="shared" si="13"/>
        <v>1275448.2592521829</v>
      </c>
      <c r="R88" s="170">
        <f t="shared" si="13"/>
        <v>41700</v>
      </c>
      <c r="S88" s="171">
        <f t="shared" si="13"/>
        <v>56906.07181127301</v>
      </c>
      <c r="T88" s="168">
        <f t="shared" si="13"/>
        <v>0</v>
      </c>
      <c r="U88" s="170">
        <f t="shared" si="13"/>
        <v>0</v>
      </c>
      <c r="V88" s="170">
        <f t="shared" si="13"/>
        <v>0</v>
      </c>
      <c r="W88" s="170">
        <f t="shared" si="13"/>
        <v>8691.9547396426478</v>
      </c>
      <c r="X88" s="171">
        <f t="shared" si="13"/>
        <v>0</v>
      </c>
      <c r="Y88" s="168">
        <f t="shared" si="13"/>
        <v>8525</v>
      </c>
      <c r="Z88" s="170">
        <f t="shared" si="13"/>
        <v>35967.867814973819</v>
      </c>
      <c r="AA88" s="170">
        <f t="shared" si="13"/>
        <v>0</v>
      </c>
      <c r="AB88" s="170">
        <f t="shared" si="13"/>
        <v>22316.259999716287</v>
      </c>
      <c r="AC88" s="170">
        <f t="shared" si="13"/>
        <v>0</v>
      </c>
      <c r="AD88" s="170">
        <f t="shared" si="13"/>
        <v>45297.588804615065</v>
      </c>
      <c r="AE88" s="170">
        <f t="shared" si="13"/>
        <v>0</v>
      </c>
      <c r="AF88" s="170">
        <f t="shared" si="13"/>
        <v>0</v>
      </c>
      <c r="AG88" s="170">
        <f t="shared" si="13"/>
        <v>194032.65063248668</v>
      </c>
      <c r="AH88" s="170">
        <f t="shared" si="13"/>
        <v>27143.00874310435</v>
      </c>
      <c r="AI88" s="170">
        <f t="shared" si="13"/>
        <v>55543.431793235402</v>
      </c>
      <c r="AJ88" s="170">
        <f t="shared" si="13"/>
        <v>169592.3383395428</v>
      </c>
      <c r="AK88" s="170">
        <f t="shared" si="13"/>
        <v>0</v>
      </c>
      <c r="AL88" s="170">
        <f t="shared" si="13"/>
        <v>0</v>
      </c>
      <c r="AM88" s="170">
        <f t="shared" si="13"/>
        <v>27529.953514502591</v>
      </c>
      <c r="AN88" s="171">
        <f t="shared" si="13"/>
        <v>7953.698918003136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CAD1C-5AA5-4DD5-AAE8-8BD53A8A279F}">
  <dimension ref="A1:Z162"/>
  <sheetViews>
    <sheetView topLeftCell="A145" workbookViewId="0">
      <selection activeCell="G167" sqref="G167"/>
    </sheetView>
  </sheetViews>
  <sheetFormatPr defaultRowHeight="15" x14ac:dyDescent="0.25"/>
  <cols>
    <col min="1" max="1" width="24.42578125" bestFit="1" customWidth="1"/>
    <col min="2" max="2" width="17.85546875" bestFit="1" customWidth="1"/>
    <col min="3" max="3" width="10.7109375" customWidth="1"/>
    <col min="4" max="4" width="9.140625" bestFit="1" customWidth="1"/>
    <col min="5" max="5" width="5.5703125" bestFit="1" customWidth="1"/>
    <col min="6" max="7" width="13.7109375" customWidth="1"/>
    <col min="8" max="8" width="9.140625" bestFit="1" customWidth="1"/>
    <col min="9" max="12" width="5.5703125" bestFit="1" customWidth="1"/>
    <col min="13" max="13" width="11.28515625" bestFit="1" customWidth="1"/>
    <col min="14" max="15" width="5.5703125" bestFit="1" customWidth="1"/>
    <col min="16" max="16" width="10.140625" bestFit="1" customWidth="1"/>
    <col min="17" max="17" width="9.140625" bestFit="1" customWidth="1"/>
    <col min="18" max="18" width="11.28515625" bestFit="1" customWidth="1"/>
    <col min="19" max="19" width="7.5703125" bestFit="1" customWidth="1"/>
    <col min="20" max="20" width="9.140625" bestFit="1" customWidth="1"/>
    <col min="21" max="23" width="5.5703125" bestFit="1" customWidth="1"/>
    <col min="24" max="24" width="10.140625" bestFit="1" customWidth="1"/>
    <col min="25" max="25" width="9.140625" bestFit="1" customWidth="1"/>
    <col min="26" max="26" width="11.28515625" bestFit="1" customWidth="1"/>
    <col min="27" max="35" width="21.5703125" bestFit="1" customWidth="1"/>
    <col min="36" max="37" width="26.5703125" bestFit="1" customWidth="1"/>
    <col min="38" max="39" width="7.5703125" bestFit="1" customWidth="1"/>
    <col min="40" max="41" width="8.5703125" bestFit="1" customWidth="1"/>
    <col min="42" max="42" width="6.140625" bestFit="1" customWidth="1"/>
    <col min="43" max="44" width="5.140625" bestFit="1" customWidth="1"/>
    <col min="45" max="45" width="6.5703125" bestFit="1" customWidth="1"/>
    <col min="46" max="46" width="7.5703125" bestFit="1" customWidth="1"/>
    <col min="47" max="47" width="6.5703125" bestFit="1" customWidth="1"/>
    <col min="48" max="49" width="7.5703125" bestFit="1" customWidth="1"/>
    <col min="50" max="50" width="5.140625" bestFit="1" customWidth="1"/>
    <col min="51" max="51" width="8.5703125" bestFit="1" customWidth="1"/>
    <col min="52" max="52" width="5.140625" bestFit="1" customWidth="1"/>
    <col min="53" max="53" width="30.42578125" bestFit="1" customWidth="1"/>
    <col min="54" max="54" width="26.5703125" bestFit="1" customWidth="1"/>
    <col min="55" max="55" width="26.28515625" bestFit="1" customWidth="1"/>
    <col min="56" max="56" width="7.5703125" bestFit="1" customWidth="1"/>
    <col min="57" max="58" width="8.5703125" bestFit="1" customWidth="1"/>
    <col min="59" max="59" width="6.140625" bestFit="1" customWidth="1"/>
    <col min="60" max="61" width="5.140625" bestFit="1" customWidth="1"/>
    <col min="62" max="62" width="6.5703125" bestFit="1" customWidth="1"/>
    <col min="63" max="63" width="7.5703125" bestFit="1" customWidth="1"/>
    <col min="64" max="64" width="6.5703125" bestFit="1" customWidth="1"/>
    <col min="65" max="66" width="7.5703125" bestFit="1" customWidth="1"/>
    <col min="67" max="67" width="5.140625" bestFit="1" customWidth="1"/>
    <col min="68" max="68" width="8.5703125" bestFit="1" customWidth="1"/>
    <col min="69" max="69" width="5.140625" bestFit="1" customWidth="1"/>
    <col min="70" max="70" width="31.5703125" bestFit="1" customWidth="1"/>
    <col min="71" max="71" width="30.42578125" bestFit="1" customWidth="1"/>
    <col min="72" max="72" width="26.5703125" bestFit="1" customWidth="1"/>
    <col min="73" max="73" width="26.28515625" bestFit="1" customWidth="1"/>
    <col min="74" max="75" width="8.5703125" bestFit="1" customWidth="1"/>
    <col min="76" max="76" width="6.140625" bestFit="1" customWidth="1"/>
    <col min="77" max="78" width="5.140625" bestFit="1" customWidth="1"/>
    <col min="79" max="79" width="6.5703125" bestFit="1" customWidth="1"/>
    <col min="80" max="80" width="7.5703125" bestFit="1" customWidth="1"/>
    <col min="81" max="81" width="6.5703125" bestFit="1" customWidth="1"/>
    <col min="82" max="83" width="7.5703125" bestFit="1" customWidth="1"/>
    <col min="84" max="84" width="5.140625" bestFit="1" customWidth="1"/>
    <col min="85" max="85" width="8.5703125" bestFit="1" customWidth="1"/>
    <col min="86" max="86" width="5.140625" bestFit="1" customWidth="1"/>
    <col min="87" max="87" width="29.42578125" bestFit="1" customWidth="1"/>
    <col min="88" max="88" width="31.5703125" bestFit="1" customWidth="1"/>
    <col min="89" max="89" width="30.42578125" bestFit="1" customWidth="1"/>
    <col min="90" max="90" width="26.5703125" bestFit="1" customWidth="1"/>
    <col min="91" max="91" width="26.28515625" bestFit="1" customWidth="1"/>
    <col min="92" max="92" width="20.5703125" bestFit="1" customWidth="1"/>
    <col min="93" max="93" width="29.42578125" bestFit="1" customWidth="1"/>
    <col min="94" max="94" width="31.5703125" bestFit="1" customWidth="1"/>
    <col min="95" max="95" width="30.42578125" bestFit="1" customWidth="1"/>
    <col min="96" max="96" width="26.5703125" bestFit="1" customWidth="1"/>
    <col min="97" max="97" width="8" bestFit="1" customWidth="1"/>
    <col min="98" max="100" width="10" bestFit="1" customWidth="1"/>
    <col min="101" max="107" width="12" bestFit="1" customWidth="1"/>
    <col min="108" max="108" width="5.140625" bestFit="1" customWidth="1"/>
    <col min="109" max="111" width="12" bestFit="1" customWidth="1"/>
    <col min="112" max="113" width="5.140625" bestFit="1" customWidth="1"/>
    <col min="114" max="114" width="21.5703125" bestFit="1" customWidth="1"/>
    <col min="115" max="115" width="9" bestFit="1" customWidth="1"/>
    <col min="116" max="116" width="11" bestFit="1" customWidth="1"/>
    <col min="117" max="117" width="9" bestFit="1" customWidth="1"/>
    <col min="118" max="119" width="10" bestFit="1" customWidth="1"/>
    <col min="120" max="120" width="6.140625" bestFit="1" customWidth="1"/>
    <col min="121" max="128" width="5.140625" bestFit="1" customWidth="1"/>
    <col min="129" max="129" width="10" bestFit="1" customWidth="1"/>
    <col min="130" max="130" width="11" bestFit="1" customWidth="1"/>
    <col min="131" max="131" width="5.140625" bestFit="1" customWidth="1"/>
    <col min="132" max="133" width="12" bestFit="1" customWidth="1"/>
    <col min="134" max="134" width="9" bestFit="1" customWidth="1"/>
    <col min="135" max="135" width="12" bestFit="1" customWidth="1"/>
    <col min="136" max="136" width="5.140625" bestFit="1" customWidth="1"/>
    <col min="137" max="137" width="10" bestFit="1" customWidth="1"/>
    <col min="138" max="138" width="11" bestFit="1" customWidth="1"/>
    <col min="139" max="139" width="12" bestFit="1" customWidth="1"/>
    <col min="140" max="141" width="5.140625" bestFit="1" customWidth="1"/>
    <col min="142" max="142" width="20.5703125" bestFit="1" customWidth="1"/>
    <col min="143" max="143" width="29.42578125" bestFit="1" customWidth="1"/>
    <col min="144" max="144" width="31.5703125" bestFit="1" customWidth="1"/>
    <col min="145" max="145" width="30.42578125" bestFit="1" customWidth="1"/>
    <col min="146" max="146" width="26.5703125" bestFit="1" customWidth="1"/>
  </cols>
  <sheetData>
    <row r="1" spans="1:18" x14ac:dyDescent="0.25">
      <c r="A1" s="88" t="s">
        <v>2</v>
      </c>
      <c r="B1" t="s">
        <v>147</v>
      </c>
    </row>
    <row r="2" spans="1:18" x14ac:dyDescent="0.25">
      <c r="A2" s="88" t="s">
        <v>6</v>
      </c>
      <c r="B2" t="s">
        <v>151</v>
      </c>
    </row>
    <row r="4" spans="1:18" x14ac:dyDescent="0.25">
      <c r="A4" s="88" t="s">
        <v>1672</v>
      </c>
      <c r="B4" s="88" t="s">
        <v>1527</v>
      </c>
    </row>
    <row r="5" spans="1:18" x14ac:dyDescent="0.25">
      <c r="A5" s="88" t="s">
        <v>1519</v>
      </c>
      <c r="B5" t="s">
        <v>1529</v>
      </c>
      <c r="C5" t="s">
        <v>1530</v>
      </c>
      <c r="D5" t="s">
        <v>1531</v>
      </c>
      <c r="E5" t="s">
        <v>1532</v>
      </c>
      <c r="F5" t="s">
        <v>1533</v>
      </c>
      <c r="G5" t="s">
        <v>1534</v>
      </c>
      <c r="H5" t="s">
        <v>1546</v>
      </c>
      <c r="I5" t="s">
        <v>1544</v>
      </c>
      <c r="J5" t="s">
        <v>1538</v>
      </c>
      <c r="K5" t="s">
        <v>1547</v>
      </c>
      <c r="L5" t="s">
        <v>1548</v>
      </c>
      <c r="M5" t="s">
        <v>1549</v>
      </c>
      <c r="N5" t="s">
        <v>1550</v>
      </c>
      <c r="O5" t="s">
        <v>1537</v>
      </c>
      <c r="P5" t="s">
        <v>1552</v>
      </c>
      <c r="Q5" t="s">
        <v>1553</v>
      </c>
      <c r="R5" t="s">
        <v>1520</v>
      </c>
    </row>
    <row r="6" spans="1:18" x14ac:dyDescent="0.25">
      <c r="A6" s="89" t="s">
        <v>1513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>
        <v>3135.782785464181</v>
      </c>
      <c r="R6" s="95">
        <v>3135.782785464181</v>
      </c>
    </row>
    <row r="7" spans="1:18" x14ac:dyDescent="0.25">
      <c r="A7" s="89" t="s">
        <v>1479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>
        <v>2822.204506917763</v>
      </c>
      <c r="Q7" s="95"/>
      <c r="R7" s="95">
        <v>2822.204506917763</v>
      </c>
    </row>
    <row r="8" spans="1:18" x14ac:dyDescent="0.25">
      <c r="A8" s="89" t="s">
        <v>1161</v>
      </c>
      <c r="B8" s="95"/>
      <c r="C8" s="95">
        <v>30051.251694031736</v>
      </c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>
        <v>30051.251694031736</v>
      </c>
    </row>
    <row r="9" spans="1:18" x14ac:dyDescent="0.25">
      <c r="A9" s="89" t="s">
        <v>1174</v>
      </c>
      <c r="B9" s="95"/>
      <c r="C9" s="95"/>
      <c r="D9" s="95"/>
      <c r="E9" s="95"/>
      <c r="F9" s="95">
        <v>12085.829485643198</v>
      </c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>
        <v>12085.829485643198</v>
      </c>
    </row>
    <row r="10" spans="1:18" x14ac:dyDescent="0.25">
      <c r="A10" s="89" t="s">
        <v>1150</v>
      </c>
      <c r="B10" s="95">
        <v>45349.080907841366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>
        <v>45349.080907841366</v>
      </c>
    </row>
    <row r="11" spans="1:18" x14ac:dyDescent="0.25">
      <c r="A11" s="89" t="s">
        <v>1158</v>
      </c>
      <c r="B11" s="95"/>
      <c r="C11" s="95">
        <v>23518.370890981358</v>
      </c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>
        <v>23518.370890981358</v>
      </c>
    </row>
    <row r="12" spans="1:18" x14ac:dyDescent="0.25">
      <c r="A12" s="89" t="s">
        <v>1137</v>
      </c>
      <c r="B12" s="95">
        <v>13170.28769894956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>
        <v>13170.28769894956</v>
      </c>
    </row>
    <row r="13" spans="1:18" x14ac:dyDescent="0.25">
      <c r="A13" s="89" t="s">
        <v>1315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>
        <v>0</v>
      </c>
      <c r="M13" s="95">
        <v>9038.2405910201978</v>
      </c>
      <c r="N13" s="95"/>
      <c r="O13" s="95"/>
      <c r="P13" s="95"/>
      <c r="Q13" s="95"/>
      <c r="R13" s="95">
        <v>9038.2405910201978</v>
      </c>
    </row>
    <row r="14" spans="1:18" x14ac:dyDescent="0.25">
      <c r="A14" s="89" t="s">
        <v>150</v>
      </c>
      <c r="B14" s="95"/>
      <c r="C14" s="95"/>
      <c r="D14" s="95"/>
      <c r="E14" s="95"/>
      <c r="F14" s="95"/>
      <c r="G14" s="95">
        <v>69738.502572562778</v>
      </c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>
        <v>69738.502572562778</v>
      </c>
    </row>
    <row r="15" spans="1:18" x14ac:dyDescent="0.25">
      <c r="A15" s="89" t="s">
        <v>1148</v>
      </c>
      <c r="B15" s="95">
        <v>29319.569044090094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>
        <v>29319.569044090094</v>
      </c>
    </row>
    <row r="16" spans="1:18" x14ac:dyDescent="0.25">
      <c r="A16" s="89" t="s">
        <v>1202</v>
      </c>
      <c r="B16" s="95"/>
      <c r="C16" s="95"/>
      <c r="D16" s="95"/>
      <c r="E16" s="95"/>
      <c r="F16" s="95"/>
      <c r="G16" s="95"/>
      <c r="H16" s="95"/>
      <c r="I16" s="95"/>
      <c r="J16" s="95"/>
      <c r="K16" s="95">
        <v>2507.53741490417</v>
      </c>
      <c r="L16" s="95"/>
      <c r="M16" s="95"/>
      <c r="N16" s="95"/>
      <c r="O16" s="95"/>
      <c r="P16" s="95"/>
      <c r="Q16" s="95"/>
      <c r="R16" s="95">
        <v>2507.53741490417</v>
      </c>
    </row>
    <row r="17" spans="1:19" x14ac:dyDescent="0.25">
      <c r="A17" s="89" t="s">
        <v>1172</v>
      </c>
      <c r="B17" s="95"/>
      <c r="C17" s="95"/>
      <c r="D17" s="95"/>
      <c r="E17" s="95"/>
      <c r="F17" s="95">
        <v>0</v>
      </c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>
        <v>0</v>
      </c>
    </row>
    <row r="18" spans="1:19" x14ac:dyDescent="0.25">
      <c r="A18" s="89" t="s">
        <v>1192</v>
      </c>
      <c r="B18" s="95"/>
      <c r="C18" s="95"/>
      <c r="D18" s="95"/>
      <c r="E18" s="95"/>
      <c r="F18" s="95"/>
      <c r="G18" s="95"/>
      <c r="H18" s="95"/>
      <c r="I18" s="95"/>
      <c r="J18" s="95">
        <v>0</v>
      </c>
      <c r="K18" s="95"/>
      <c r="L18" s="95"/>
      <c r="M18" s="95"/>
      <c r="N18" s="95"/>
      <c r="O18" s="95"/>
      <c r="P18" s="95"/>
      <c r="Q18" s="95"/>
      <c r="R18" s="95">
        <v>0</v>
      </c>
    </row>
    <row r="19" spans="1:19" x14ac:dyDescent="0.25">
      <c r="A19" s="89" t="s">
        <v>1454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>
        <v>0</v>
      </c>
      <c r="P19" s="95"/>
      <c r="Q19" s="95"/>
      <c r="R19" s="95">
        <v>0</v>
      </c>
    </row>
    <row r="20" spans="1:19" x14ac:dyDescent="0.25">
      <c r="A20" s="89" t="s">
        <v>212</v>
      </c>
      <c r="B20" s="95"/>
      <c r="C20" s="95"/>
      <c r="D20" s="95"/>
      <c r="E20" s="95">
        <v>1381.7042898451548</v>
      </c>
      <c r="F20" s="95"/>
      <c r="G20" s="95">
        <v>5378.7385278448101</v>
      </c>
      <c r="H20" s="95">
        <v>18304.629480854597</v>
      </c>
      <c r="I20" s="95"/>
      <c r="J20" s="95"/>
      <c r="K20" s="95"/>
      <c r="L20" s="95"/>
      <c r="M20" s="95"/>
      <c r="N20" s="95"/>
      <c r="O20" s="95"/>
      <c r="P20" s="95"/>
      <c r="Q20" s="95"/>
      <c r="R20" s="95">
        <v>25065.072298544561</v>
      </c>
    </row>
    <row r="21" spans="1:19" x14ac:dyDescent="0.25">
      <c r="A21" s="89" t="s">
        <v>1485</v>
      </c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>
        <v>40537.886399761555</v>
      </c>
      <c r="Q21" s="95"/>
      <c r="R21" s="95">
        <v>40537.886399761555</v>
      </c>
    </row>
    <row r="22" spans="1:19" x14ac:dyDescent="0.25">
      <c r="A22" s="89" t="s">
        <v>1431</v>
      </c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>
        <v>0</v>
      </c>
      <c r="O22" s="95"/>
      <c r="P22" s="95"/>
      <c r="Q22" s="95"/>
      <c r="R22" s="95">
        <v>0</v>
      </c>
    </row>
    <row r="23" spans="1:19" x14ac:dyDescent="0.25">
      <c r="A23" s="89" t="s">
        <v>242</v>
      </c>
      <c r="B23" s="95"/>
      <c r="C23" s="95"/>
      <c r="D23" s="95">
        <v>15010.382458475417</v>
      </c>
      <c r="E23" s="95"/>
      <c r="F23" s="95"/>
      <c r="G23" s="95"/>
      <c r="H23" s="95"/>
      <c r="I23" s="95">
        <v>26398.645449481806</v>
      </c>
      <c r="J23" s="95"/>
      <c r="K23" s="95"/>
      <c r="L23" s="95"/>
      <c r="M23" s="95"/>
      <c r="N23" s="95"/>
      <c r="O23" s="95"/>
      <c r="P23" s="95"/>
      <c r="Q23" s="95"/>
      <c r="R23" s="95">
        <v>41409.027907957221</v>
      </c>
    </row>
    <row r="24" spans="1:19" x14ac:dyDescent="0.25">
      <c r="A24" s="89" t="s">
        <v>1520</v>
      </c>
      <c r="B24" s="95">
        <v>87838.937650881024</v>
      </c>
      <c r="C24" s="95">
        <v>53569.622585013094</v>
      </c>
      <c r="D24" s="95">
        <v>15010.382458475417</v>
      </c>
      <c r="E24" s="95">
        <v>1381.7042898451548</v>
      </c>
      <c r="F24" s="95">
        <v>12085.829485643198</v>
      </c>
      <c r="G24" s="95">
        <v>75117.241100407584</v>
      </c>
      <c r="H24" s="95">
        <v>18304.629480854597</v>
      </c>
      <c r="I24" s="95">
        <v>26398.645449481806</v>
      </c>
      <c r="J24" s="95">
        <v>0</v>
      </c>
      <c r="K24" s="95">
        <v>2507.53741490417</v>
      </c>
      <c r="L24" s="95">
        <v>0</v>
      </c>
      <c r="M24" s="95">
        <v>9038.2405910201978</v>
      </c>
      <c r="N24" s="95">
        <v>0</v>
      </c>
      <c r="O24" s="95">
        <v>0</v>
      </c>
      <c r="P24" s="95">
        <v>43360.090906679317</v>
      </c>
      <c r="Q24" s="95">
        <v>3135.782785464181</v>
      </c>
      <c r="R24" s="95">
        <v>347748.6441986697</v>
      </c>
    </row>
    <row r="26" spans="1:19" x14ac:dyDescent="0.25">
      <c r="A26" s="89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</row>
    <row r="27" spans="1:19" x14ac:dyDescent="0.25">
      <c r="A27" s="88" t="s">
        <v>2</v>
      </c>
      <c r="B27" t="s">
        <v>147</v>
      </c>
    </row>
    <row r="28" spans="1:19" x14ac:dyDescent="0.25">
      <c r="A28" s="88" t="s">
        <v>6</v>
      </c>
      <c r="B28" t="s">
        <v>151</v>
      </c>
    </row>
    <row r="30" spans="1:19" x14ac:dyDescent="0.25">
      <c r="A30" s="88" t="s">
        <v>1673</v>
      </c>
      <c r="B30" s="88" t="s">
        <v>1527</v>
      </c>
    </row>
    <row r="31" spans="1:19" x14ac:dyDescent="0.25">
      <c r="A31" s="88" t="s">
        <v>1519</v>
      </c>
      <c r="B31" t="s">
        <v>1529</v>
      </c>
      <c r="C31" t="s">
        <v>1530</v>
      </c>
      <c r="D31" t="s">
        <v>1531</v>
      </c>
      <c r="E31" t="s">
        <v>1532</v>
      </c>
      <c r="F31" t="s">
        <v>1533</v>
      </c>
      <c r="G31" t="s">
        <v>1534</v>
      </c>
      <c r="H31" t="s">
        <v>1546</v>
      </c>
      <c r="I31" t="s">
        <v>1544</v>
      </c>
      <c r="J31" t="s">
        <v>1538</v>
      </c>
      <c r="K31" t="s">
        <v>1547</v>
      </c>
      <c r="L31" t="s">
        <v>1548</v>
      </c>
      <c r="M31" t="s">
        <v>1549</v>
      </c>
      <c r="N31" t="s">
        <v>1550</v>
      </c>
      <c r="O31" t="s">
        <v>1537</v>
      </c>
      <c r="P31" t="s">
        <v>1552</v>
      </c>
      <c r="Q31" t="s">
        <v>1553</v>
      </c>
      <c r="R31" t="s">
        <v>1520</v>
      </c>
    </row>
    <row r="32" spans="1:19" x14ac:dyDescent="0.25">
      <c r="A32" s="89" t="s">
        <v>1513</v>
      </c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>
        <v>1097.5239749124632</v>
      </c>
      <c r="R32" s="95">
        <v>1097.5239749124632</v>
      </c>
    </row>
    <row r="33" spans="1:18" x14ac:dyDescent="0.25">
      <c r="A33" s="89" t="s">
        <v>1479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>
        <v>987.77157742121699</v>
      </c>
      <c r="Q33" s="95"/>
      <c r="R33" s="95">
        <v>987.77157742121699</v>
      </c>
    </row>
    <row r="34" spans="1:18" x14ac:dyDescent="0.25">
      <c r="A34" s="89" t="s">
        <v>1161</v>
      </c>
      <c r="B34" s="95"/>
      <c r="C34" s="95">
        <v>10517.938092911107</v>
      </c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>
        <v>10517.938092911107</v>
      </c>
    </row>
    <row r="35" spans="1:18" x14ac:dyDescent="0.25">
      <c r="A35" s="89" t="s">
        <v>1174</v>
      </c>
      <c r="B35" s="95"/>
      <c r="C35" s="95"/>
      <c r="D35" s="95"/>
      <c r="E35" s="95"/>
      <c r="F35" s="95">
        <v>4230.040319975119</v>
      </c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>
        <v>4230.040319975119</v>
      </c>
    </row>
    <row r="36" spans="1:18" x14ac:dyDescent="0.25">
      <c r="A36" s="89" t="s">
        <v>1150</v>
      </c>
      <c r="B36" s="95">
        <v>15872.178317744478</v>
      </c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>
        <v>15872.178317744478</v>
      </c>
    </row>
    <row r="37" spans="1:18" x14ac:dyDescent="0.25">
      <c r="A37" s="89" t="s">
        <v>1158</v>
      </c>
      <c r="B37" s="95"/>
      <c r="C37" s="95">
        <v>8231.4298118434745</v>
      </c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>
        <v>8231.4298118434745</v>
      </c>
    </row>
    <row r="38" spans="1:18" x14ac:dyDescent="0.25">
      <c r="A38" s="89" t="s">
        <v>1137</v>
      </c>
      <c r="B38" s="95">
        <v>4609.6006946323459</v>
      </c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>
        <v>4609.6006946323459</v>
      </c>
    </row>
    <row r="39" spans="1:18" x14ac:dyDescent="0.25">
      <c r="A39" s="89" t="s">
        <v>1315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>
        <v>0</v>
      </c>
      <c r="M39" s="95">
        <v>3163.3842068570689</v>
      </c>
      <c r="N39" s="95"/>
      <c r="O39" s="95"/>
      <c r="P39" s="95"/>
      <c r="Q39" s="95"/>
      <c r="R39" s="95">
        <v>3163.3842068570689</v>
      </c>
    </row>
    <row r="40" spans="1:18" x14ac:dyDescent="0.25">
      <c r="A40" s="89" t="s">
        <v>150</v>
      </c>
      <c r="B40" s="95"/>
      <c r="C40" s="95"/>
      <c r="D40" s="95"/>
      <c r="E40" s="95"/>
      <c r="F40" s="95"/>
      <c r="G40" s="95">
        <v>24408.47590039697</v>
      </c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>
        <v>24408.47590039697</v>
      </c>
    </row>
    <row r="41" spans="1:18" x14ac:dyDescent="0.25">
      <c r="A41" s="89" t="s">
        <v>1148</v>
      </c>
      <c r="B41" s="95">
        <v>10261.849165431533</v>
      </c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>
        <v>10261.849165431533</v>
      </c>
    </row>
    <row r="42" spans="1:18" x14ac:dyDescent="0.25">
      <c r="A42" s="89" t="s">
        <v>1202</v>
      </c>
      <c r="B42" s="95"/>
      <c r="C42" s="95"/>
      <c r="D42" s="95"/>
      <c r="E42" s="95"/>
      <c r="F42" s="95"/>
      <c r="G42" s="95"/>
      <c r="H42" s="95"/>
      <c r="I42" s="95"/>
      <c r="J42" s="95"/>
      <c r="K42" s="95">
        <v>877.63809521645942</v>
      </c>
      <c r="L42" s="95"/>
      <c r="M42" s="95"/>
      <c r="N42" s="95"/>
      <c r="O42" s="95"/>
      <c r="P42" s="95"/>
      <c r="Q42" s="95"/>
      <c r="R42" s="95">
        <v>877.63809521645942</v>
      </c>
    </row>
    <row r="43" spans="1:18" x14ac:dyDescent="0.25">
      <c r="A43" s="89" t="s">
        <v>1172</v>
      </c>
      <c r="B43" s="95"/>
      <c r="C43" s="95"/>
      <c r="D43" s="95"/>
      <c r="E43" s="95"/>
      <c r="F43" s="95">
        <v>0</v>
      </c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>
        <v>0</v>
      </c>
    </row>
    <row r="44" spans="1:18" x14ac:dyDescent="0.25">
      <c r="A44" s="89" t="s">
        <v>1192</v>
      </c>
      <c r="B44" s="95"/>
      <c r="C44" s="95"/>
      <c r="D44" s="95"/>
      <c r="E44" s="95"/>
      <c r="F44" s="95"/>
      <c r="G44" s="95"/>
      <c r="H44" s="95"/>
      <c r="I44" s="95"/>
      <c r="J44" s="95">
        <v>0</v>
      </c>
      <c r="K44" s="95"/>
      <c r="L44" s="95"/>
      <c r="M44" s="95"/>
      <c r="N44" s="95"/>
      <c r="O44" s="95"/>
      <c r="P44" s="95"/>
      <c r="Q44" s="95"/>
      <c r="R44" s="95">
        <v>0</v>
      </c>
    </row>
    <row r="45" spans="1:18" x14ac:dyDescent="0.25">
      <c r="A45" s="89" t="s">
        <v>1454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>
        <v>0</v>
      </c>
      <c r="P45" s="95"/>
      <c r="Q45" s="95"/>
      <c r="R45" s="95">
        <v>0</v>
      </c>
    </row>
    <row r="46" spans="1:18" x14ac:dyDescent="0.25">
      <c r="A46" s="89" t="s">
        <v>212</v>
      </c>
      <c r="B46" s="95"/>
      <c r="C46" s="95"/>
      <c r="D46" s="95"/>
      <c r="E46" s="95">
        <v>483.59650144580417</v>
      </c>
      <c r="F46" s="95"/>
      <c r="G46" s="95">
        <v>1882.5584847456835</v>
      </c>
      <c r="H46" s="95">
        <v>6406.6203182991085</v>
      </c>
      <c r="I46" s="95"/>
      <c r="J46" s="95"/>
      <c r="K46" s="95"/>
      <c r="L46" s="95"/>
      <c r="M46" s="95"/>
      <c r="N46" s="95"/>
      <c r="O46" s="95"/>
      <c r="P46" s="95"/>
      <c r="Q46" s="95"/>
      <c r="R46" s="95">
        <v>8772.7753044905967</v>
      </c>
    </row>
    <row r="47" spans="1:18" x14ac:dyDescent="0.25">
      <c r="A47" s="89" t="s">
        <v>1485</v>
      </c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>
        <v>14188.260239916544</v>
      </c>
      <c r="Q47" s="95"/>
      <c r="R47" s="95">
        <v>14188.260239916544</v>
      </c>
    </row>
    <row r="48" spans="1:18" x14ac:dyDescent="0.25">
      <c r="A48" s="89" t="s">
        <v>1431</v>
      </c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>
        <v>0</v>
      </c>
      <c r="O48" s="95"/>
      <c r="P48" s="95"/>
      <c r="Q48" s="95"/>
      <c r="R48" s="95">
        <v>0</v>
      </c>
    </row>
    <row r="49" spans="1:18" x14ac:dyDescent="0.25">
      <c r="A49" s="89" t="s">
        <v>242</v>
      </c>
      <c r="B49" s="95"/>
      <c r="C49" s="95"/>
      <c r="D49" s="95">
        <v>5253.6338604663952</v>
      </c>
      <c r="E49" s="95"/>
      <c r="F49" s="95"/>
      <c r="G49" s="95"/>
      <c r="H49" s="95"/>
      <c r="I49" s="95">
        <v>9239.5259073186317</v>
      </c>
      <c r="J49" s="95"/>
      <c r="K49" s="95"/>
      <c r="L49" s="95"/>
      <c r="M49" s="95"/>
      <c r="N49" s="95"/>
      <c r="O49" s="95"/>
      <c r="P49" s="95"/>
      <c r="Q49" s="95"/>
      <c r="R49" s="95">
        <v>14493.159767785026</v>
      </c>
    </row>
    <row r="50" spans="1:18" x14ac:dyDescent="0.25">
      <c r="A50" s="89" t="s">
        <v>1520</v>
      </c>
      <c r="B50" s="95">
        <v>30743.628177808358</v>
      </c>
      <c r="C50" s="95">
        <v>18749.367904754581</v>
      </c>
      <c r="D50" s="95">
        <v>5253.6338604663952</v>
      </c>
      <c r="E50" s="95">
        <v>483.59650144580417</v>
      </c>
      <c r="F50" s="95">
        <v>4230.040319975119</v>
      </c>
      <c r="G50" s="95">
        <v>26291.034385142655</v>
      </c>
      <c r="H50" s="95">
        <v>6406.6203182991085</v>
      </c>
      <c r="I50" s="95">
        <v>9239.5259073186317</v>
      </c>
      <c r="J50" s="95">
        <v>0</v>
      </c>
      <c r="K50" s="95">
        <v>877.63809521645942</v>
      </c>
      <c r="L50" s="95">
        <v>0</v>
      </c>
      <c r="M50" s="95">
        <v>3163.3842068570689</v>
      </c>
      <c r="N50" s="95">
        <v>0</v>
      </c>
      <c r="O50" s="95">
        <v>0</v>
      </c>
      <c r="P50" s="95">
        <v>15176.031817337762</v>
      </c>
      <c r="Q50" s="95">
        <v>1097.5239749124632</v>
      </c>
      <c r="R50" s="95">
        <v>121712.0254695344</v>
      </c>
    </row>
    <row r="52" spans="1:18" x14ac:dyDescent="0.25">
      <c r="A52" s="88" t="s">
        <v>2</v>
      </c>
      <c r="B52" t="s">
        <v>1572</v>
      </c>
    </row>
    <row r="53" spans="1:18" x14ac:dyDescent="0.25">
      <c r="A53" s="88" t="s">
        <v>6</v>
      </c>
      <c r="B53" t="s">
        <v>347</v>
      </c>
    </row>
    <row r="55" spans="1:18" x14ac:dyDescent="0.25">
      <c r="B55" s="88" t="s">
        <v>1527</v>
      </c>
    </row>
    <row r="56" spans="1:18" x14ac:dyDescent="0.25">
      <c r="B56" t="s">
        <v>1540</v>
      </c>
      <c r="C56" t="s">
        <v>1536</v>
      </c>
      <c r="D56" t="s">
        <v>1541</v>
      </c>
      <c r="E56" t="s">
        <v>1542</v>
      </c>
      <c r="F56" t="s">
        <v>1535</v>
      </c>
      <c r="G56" t="s">
        <v>1543</v>
      </c>
      <c r="H56" t="s">
        <v>1544</v>
      </c>
      <c r="I56" t="s">
        <v>1545</v>
      </c>
      <c r="J56" t="s">
        <v>1538</v>
      </c>
      <c r="K56" t="s">
        <v>1549</v>
      </c>
      <c r="L56" t="s">
        <v>1553</v>
      </c>
      <c r="M56" t="s">
        <v>1520</v>
      </c>
    </row>
    <row r="57" spans="1:18" x14ac:dyDescent="0.25">
      <c r="A57" t="s">
        <v>1674</v>
      </c>
      <c r="B57" s="95">
        <v>0</v>
      </c>
      <c r="C57" s="95">
        <v>0</v>
      </c>
      <c r="D57" s="95">
        <v>0</v>
      </c>
      <c r="E57" s="95">
        <v>0</v>
      </c>
      <c r="F57" s="95">
        <v>0</v>
      </c>
      <c r="G57" s="95">
        <v>2000</v>
      </c>
      <c r="H57" s="95">
        <v>0</v>
      </c>
      <c r="I57" s="95">
        <v>0</v>
      </c>
      <c r="J57" s="95">
        <v>0</v>
      </c>
      <c r="K57" s="95">
        <v>0</v>
      </c>
      <c r="L57" s="95">
        <v>0</v>
      </c>
      <c r="M57" s="95">
        <v>2000</v>
      </c>
    </row>
    <row r="61" spans="1:18" x14ac:dyDescent="0.25">
      <c r="A61" s="88" t="s">
        <v>2</v>
      </c>
      <c r="B61" t="s">
        <v>157</v>
      </c>
    </row>
    <row r="62" spans="1:18" x14ac:dyDescent="0.25">
      <c r="A62" s="88" t="s">
        <v>6</v>
      </c>
      <c r="B62" t="s">
        <v>151</v>
      </c>
    </row>
    <row r="64" spans="1:18" x14ac:dyDescent="0.25">
      <c r="B64" s="88" t="s">
        <v>1527</v>
      </c>
    </row>
    <row r="65" spans="1:14" x14ac:dyDescent="0.25">
      <c r="B65" t="s">
        <v>1534</v>
      </c>
      <c r="C65" t="s">
        <v>1546</v>
      </c>
      <c r="D65" t="s">
        <v>1540</v>
      </c>
      <c r="E65" t="s">
        <v>1536</v>
      </c>
      <c r="F65" t="s">
        <v>1541</v>
      </c>
      <c r="G65" t="s">
        <v>1542</v>
      </c>
      <c r="H65" t="s">
        <v>1535</v>
      </c>
      <c r="I65" t="s">
        <v>1543</v>
      </c>
      <c r="J65" t="s">
        <v>1544</v>
      </c>
      <c r="K65" t="s">
        <v>1545</v>
      </c>
      <c r="L65" t="s">
        <v>1538</v>
      </c>
      <c r="M65" t="s">
        <v>1537</v>
      </c>
      <c r="N65" t="s">
        <v>1520</v>
      </c>
    </row>
    <row r="66" spans="1:14" x14ac:dyDescent="0.25">
      <c r="A66" t="s">
        <v>1674</v>
      </c>
      <c r="B66" s="95">
        <v>126966.53840728407</v>
      </c>
      <c r="C66" s="95">
        <v>0</v>
      </c>
      <c r="D66" s="95">
        <v>0</v>
      </c>
      <c r="E66" s="95">
        <v>0</v>
      </c>
      <c r="F66" s="95">
        <v>4006.8335592042313</v>
      </c>
      <c r="G66" s="95">
        <v>0</v>
      </c>
      <c r="H66" s="95">
        <v>0</v>
      </c>
      <c r="I66" s="95">
        <v>8362.0874279044838</v>
      </c>
      <c r="J66" s="95">
        <v>1252759.7403058356</v>
      </c>
      <c r="K66" s="95">
        <v>0</v>
      </c>
      <c r="L66" s="95">
        <v>0</v>
      </c>
      <c r="M66" s="95">
        <v>0</v>
      </c>
      <c r="N66" s="95">
        <v>1392095.1997002284</v>
      </c>
    </row>
    <row r="71" spans="1:14" x14ac:dyDescent="0.25">
      <c r="A71" s="88" t="s">
        <v>2</v>
      </c>
      <c r="B71" t="s">
        <v>1572</v>
      </c>
    </row>
    <row r="72" spans="1:14" x14ac:dyDescent="0.25">
      <c r="A72" s="88" t="s">
        <v>6</v>
      </c>
      <c r="B72" t="s">
        <v>257</v>
      </c>
    </row>
    <row r="74" spans="1:14" x14ac:dyDescent="0.25">
      <c r="A74" s="88" t="s">
        <v>1674</v>
      </c>
      <c r="B74" s="88" t="s">
        <v>1527</v>
      </c>
    </row>
    <row r="75" spans="1:14" x14ac:dyDescent="0.25">
      <c r="A75" s="88" t="s">
        <v>1519</v>
      </c>
      <c r="B75" t="s">
        <v>1529</v>
      </c>
      <c r="C75" t="s">
        <v>1534</v>
      </c>
      <c r="D75" t="s">
        <v>1546</v>
      </c>
      <c r="E75" t="s">
        <v>1544</v>
      </c>
      <c r="F75" t="s">
        <v>1545</v>
      </c>
      <c r="G75" t="s">
        <v>1538</v>
      </c>
      <c r="H75" t="s">
        <v>1549</v>
      </c>
      <c r="I75" t="s">
        <v>1537</v>
      </c>
      <c r="J75" t="s">
        <v>1467</v>
      </c>
      <c r="K75" t="s">
        <v>1552</v>
      </c>
      <c r="L75" t="s">
        <v>1553</v>
      </c>
      <c r="M75" t="s">
        <v>1520</v>
      </c>
    </row>
    <row r="76" spans="1:14" x14ac:dyDescent="0.25">
      <c r="A76" s="89" t="s">
        <v>260</v>
      </c>
      <c r="B76" s="95">
        <v>1800</v>
      </c>
      <c r="C76" s="95">
        <v>0</v>
      </c>
      <c r="D76" s="95"/>
      <c r="E76" s="95">
        <v>0</v>
      </c>
      <c r="F76" s="95">
        <v>0</v>
      </c>
      <c r="G76" s="95">
        <v>0</v>
      </c>
      <c r="H76" s="95">
        <v>0</v>
      </c>
      <c r="I76" s="95">
        <v>0</v>
      </c>
      <c r="J76" s="95"/>
      <c r="K76" s="95">
        <v>0</v>
      </c>
      <c r="L76" s="95">
        <v>0</v>
      </c>
      <c r="M76" s="95">
        <v>1800</v>
      </c>
    </row>
    <row r="77" spans="1:14" x14ac:dyDescent="0.25">
      <c r="A77" s="89" t="s">
        <v>966</v>
      </c>
      <c r="B77" s="95">
        <v>0</v>
      </c>
      <c r="C77" s="95"/>
      <c r="D77" s="95">
        <v>1800</v>
      </c>
      <c r="E77" s="95">
        <v>0</v>
      </c>
      <c r="F77" s="95"/>
      <c r="G77" s="95"/>
      <c r="H77" s="95">
        <v>1800</v>
      </c>
      <c r="I77" s="95"/>
      <c r="J77" s="95">
        <v>0</v>
      </c>
      <c r="K77" s="95"/>
      <c r="L77" s="95"/>
      <c r="M77" s="95">
        <v>3600</v>
      </c>
    </row>
    <row r="78" spans="1:14" x14ac:dyDescent="0.25">
      <c r="A78" s="89" t="s">
        <v>1520</v>
      </c>
      <c r="B78" s="95">
        <v>1800</v>
      </c>
      <c r="C78" s="95">
        <v>0</v>
      </c>
      <c r="D78" s="95">
        <v>1800</v>
      </c>
      <c r="E78" s="95">
        <v>0</v>
      </c>
      <c r="F78" s="95">
        <v>0</v>
      </c>
      <c r="G78" s="95">
        <v>0</v>
      </c>
      <c r="H78" s="95">
        <v>1800</v>
      </c>
      <c r="I78" s="95">
        <v>0</v>
      </c>
      <c r="J78" s="95">
        <v>0</v>
      </c>
      <c r="K78" s="95">
        <v>0</v>
      </c>
      <c r="L78" s="95">
        <v>0</v>
      </c>
      <c r="M78" s="95">
        <v>5400</v>
      </c>
    </row>
    <row r="81" spans="1:14" x14ac:dyDescent="0.25">
      <c r="A81" s="88" t="s">
        <v>2</v>
      </c>
      <c r="B81" t="s">
        <v>1572</v>
      </c>
    </row>
    <row r="82" spans="1:14" x14ac:dyDescent="0.25">
      <c r="A82" s="88" t="s">
        <v>6</v>
      </c>
      <c r="B82" t="s">
        <v>267</v>
      </c>
    </row>
    <row r="84" spans="1:14" x14ac:dyDescent="0.25">
      <c r="B84" s="88" t="s">
        <v>1527</v>
      </c>
    </row>
    <row r="85" spans="1:14" x14ac:dyDescent="0.25">
      <c r="B85" t="s">
        <v>1529</v>
      </c>
      <c r="C85" t="s">
        <v>1534</v>
      </c>
      <c r="D85" t="s">
        <v>1546</v>
      </c>
      <c r="E85" t="s">
        <v>1543</v>
      </c>
      <c r="F85" t="s">
        <v>1544</v>
      </c>
      <c r="G85" t="s">
        <v>1538</v>
      </c>
      <c r="H85" t="s">
        <v>1548</v>
      </c>
      <c r="I85" t="s">
        <v>1549</v>
      </c>
      <c r="J85" t="s">
        <v>1537</v>
      </c>
      <c r="K85" t="s">
        <v>1467</v>
      </c>
      <c r="L85" t="s">
        <v>1552</v>
      </c>
      <c r="M85" t="s">
        <v>1553</v>
      </c>
      <c r="N85" t="s">
        <v>1520</v>
      </c>
    </row>
    <row r="86" spans="1:14" x14ac:dyDescent="0.25">
      <c r="A86" t="s">
        <v>1674</v>
      </c>
      <c r="B86" s="95">
        <v>7800</v>
      </c>
      <c r="C86" s="95">
        <v>0</v>
      </c>
      <c r="D86" s="95">
        <v>0</v>
      </c>
      <c r="E86" s="95">
        <v>0</v>
      </c>
      <c r="F86" s="95">
        <v>0</v>
      </c>
      <c r="G86" s="95">
        <v>0</v>
      </c>
      <c r="H86" s="95">
        <v>250</v>
      </c>
      <c r="I86" s="95">
        <v>250</v>
      </c>
      <c r="J86" s="95">
        <v>0</v>
      </c>
      <c r="K86" s="95">
        <v>0</v>
      </c>
      <c r="L86" s="95">
        <v>0</v>
      </c>
      <c r="M86" s="95">
        <v>0</v>
      </c>
      <c r="N86" s="95">
        <v>8300</v>
      </c>
    </row>
    <row r="91" spans="1:14" x14ac:dyDescent="0.25">
      <c r="A91" s="88" t="s">
        <v>6</v>
      </c>
      <c r="B91" t="s">
        <v>1525</v>
      </c>
    </row>
    <row r="93" spans="1:14" x14ac:dyDescent="0.25">
      <c r="A93" s="88" t="s">
        <v>1675</v>
      </c>
      <c r="B93" s="88" t="s">
        <v>1527</v>
      </c>
    </row>
    <row r="94" spans="1:14" x14ac:dyDescent="0.25">
      <c r="A94" s="88" t="s">
        <v>1519</v>
      </c>
      <c r="B94" t="s">
        <v>1529</v>
      </c>
      <c r="C94" t="s">
        <v>1539</v>
      </c>
      <c r="D94" t="s">
        <v>1548</v>
      </c>
      <c r="E94" t="s">
        <v>1549</v>
      </c>
      <c r="F94" t="s">
        <v>1422</v>
      </c>
      <c r="G94" t="s">
        <v>1537</v>
      </c>
      <c r="H94" t="s">
        <v>1551</v>
      </c>
      <c r="I94" t="s">
        <v>1467</v>
      </c>
      <c r="J94" t="s">
        <v>1552</v>
      </c>
      <c r="K94" t="s">
        <v>1554</v>
      </c>
      <c r="L94" t="s">
        <v>1520</v>
      </c>
    </row>
    <row r="95" spans="1:14" x14ac:dyDescent="0.25">
      <c r="A95" s="89" t="s">
        <v>1208</v>
      </c>
      <c r="B95" s="95"/>
      <c r="C95" s="95">
        <v>56851.137355806539</v>
      </c>
      <c r="D95" s="95">
        <v>0</v>
      </c>
      <c r="E95" s="95">
        <v>2790</v>
      </c>
      <c r="F95" s="95">
        <v>3177.5</v>
      </c>
      <c r="G95" s="95"/>
      <c r="H95" s="95"/>
      <c r="I95" s="95"/>
      <c r="J95" s="95"/>
      <c r="K95" s="95"/>
      <c r="L95" s="95">
        <v>62818.637355806539</v>
      </c>
    </row>
    <row r="96" spans="1:14" x14ac:dyDescent="0.25">
      <c r="A96" s="89" t="s">
        <v>1140</v>
      </c>
      <c r="B96" s="95">
        <v>11564.244282327654</v>
      </c>
      <c r="C96" s="95"/>
      <c r="D96" s="95"/>
      <c r="E96" s="95"/>
      <c r="F96" s="95"/>
      <c r="G96" s="95"/>
      <c r="H96" s="95"/>
      <c r="I96" s="95"/>
      <c r="J96" s="95">
        <v>7401.1163406896994</v>
      </c>
      <c r="K96" s="95"/>
      <c r="L96" s="95">
        <v>18965.360623017354</v>
      </c>
    </row>
    <row r="97" spans="1:26" x14ac:dyDescent="0.25">
      <c r="A97" s="89" t="s">
        <v>1433</v>
      </c>
      <c r="B97" s="95"/>
      <c r="C97" s="95"/>
      <c r="D97" s="95"/>
      <c r="E97" s="95"/>
      <c r="F97" s="95"/>
      <c r="G97" s="95">
        <v>95976.386310542584</v>
      </c>
      <c r="H97" s="95">
        <v>2682</v>
      </c>
      <c r="I97" s="95"/>
      <c r="J97" s="95"/>
      <c r="K97" s="95"/>
      <c r="L97" s="95">
        <v>98658.386310542584</v>
      </c>
    </row>
    <row r="98" spans="1:26" x14ac:dyDescent="0.25">
      <c r="A98" s="89" t="s">
        <v>1143</v>
      </c>
      <c r="B98" s="95">
        <v>13801.579569590729</v>
      </c>
      <c r="C98" s="95"/>
      <c r="D98" s="95"/>
      <c r="E98" s="95"/>
      <c r="F98" s="95"/>
      <c r="G98" s="95"/>
      <c r="H98" s="95"/>
      <c r="I98" s="95">
        <v>22629.382350894986</v>
      </c>
      <c r="J98" s="95"/>
      <c r="K98" s="95">
        <v>5416.4689631601341</v>
      </c>
      <c r="L98" s="95">
        <v>41847.430883645851</v>
      </c>
      <c r="M98" s="95"/>
      <c r="N98" s="95"/>
      <c r="O98" s="95"/>
      <c r="P98" s="95"/>
      <c r="Q98" s="95"/>
      <c r="R98" s="95"/>
      <c r="S98" s="95"/>
    </row>
    <row r="99" spans="1:26" x14ac:dyDescent="0.25">
      <c r="A99" s="89" t="s">
        <v>1520</v>
      </c>
      <c r="B99" s="95">
        <v>25365.823851918383</v>
      </c>
      <c r="C99" s="95">
        <v>56851.137355806539</v>
      </c>
      <c r="D99" s="95">
        <v>0</v>
      </c>
      <c r="E99" s="95">
        <v>2790</v>
      </c>
      <c r="F99" s="95">
        <v>3177.5</v>
      </c>
      <c r="G99" s="95">
        <v>95976.386310542584</v>
      </c>
      <c r="H99" s="95">
        <v>2682</v>
      </c>
      <c r="I99" s="95">
        <v>22629.382350894986</v>
      </c>
      <c r="J99" s="95">
        <v>7401.1163406896994</v>
      </c>
      <c r="K99" s="95">
        <v>5416.4689631601341</v>
      </c>
      <c r="L99" s="95">
        <v>222289.81517301232</v>
      </c>
      <c r="M99" s="95"/>
      <c r="N99" s="95"/>
      <c r="O99" s="95"/>
      <c r="P99" s="95"/>
      <c r="Q99" s="95"/>
      <c r="R99" s="95"/>
      <c r="S99" s="95"/>
    </row>
    <row r="100" spans="1:26" x14ac:dyDescent="0.25"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</row>
    <row r="101" spans="1:26" x14ac:dyDescent="0.25">
      <c r="A101" s="89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</row>
    <row r="102" spans="1:26" x14ac:dyDescent="0.25">
      <c r="A102" s="88" t="s">
        <v>6</v>
      </c>
      <c r="B102" t="s">
        <v>1525</v>
      </c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</row>
    <row r="103" spans="1:26" x14ac:dyDescent="0.25">
      <c r="A103" s="88" t="s">
        <v>2</v>
      </c>
      <c r="B103" t="s">
        <v>1572</v>
      </c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</row>
    <row r="104" spans="1:26" x14ac:dyDescent="0.25"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</row>
    <row r="105" spans="1:26" x14ac:dyDescent="0.25">
      <c r="B105" s="88" t="s">
        <v>1527</v>
      </c>
    </row>
    <row r="106" spans="1:26" x14ac:dyDescent="0.25">
      <c r="B106" t="s">
        <v>1529</v>
      </c>
      <c r="C106" t="s">
        <v>1530</v>
      </c>
      <c r="D106" t="s">
        <v>1531</v>
      </c>
      <c r="E106" t="s">
        <v>1532</v>
      </c>
      <c r="F106" t="s">
        <v>1533</v>
      </c>
      <c r="G106" t="s">
        <v>1534</v>
      </c>
      <c r="H106" t="s">
        <v>1546</v>
      </c>
      <c r="I106" t="s">
        <v>1540</v>
      </c>
      <c r="J106" t="s">
        <v>1536</v>
      </c>
      <c r="K106" t="s">
        <v>1541</v>
      </c>
      <c r="L106" t="s">
        <v>1542</v>
      </c>
      <c r="M106" t="s">
        <v>1535</v>
      </c>
      <c r="N106" t="s">
        <v>1543</v>
      </c>
      <c r="O106" t="s">
        <v>1544</v>
      </c>
      <c r="P106" t="s">
        <v>1545</v>
      </c>
      <c r="Q106" t="s">
        <v>1538</v>
      </c>
      <c r="R106" t="s">
        <v>1547</v>
      </c>
      <c r="S106" t="s">
        <v>1548</v>
      </c>
      <c r="T106" t="s">
        <v>1549</v>
      </c>
      <c r="U106" t="s">
        <v>1550</v>
      </c>
      <c r="V106" t="s">
        <v>1537</v>
      </c>
      <c r="W106" t="s">
        <v>1467</v>
      </c>
      <c r="X106" t="s">
        <v>1552</v>
      </c>
      <c r="Y106" t="s">
        <v>1553</v>
      </c>
      <c r="Z106" t="s">
        <v>1520</v>
      </c>
    </row>
    <row r="107" spans="1:26" x14ac:dyDescent="0.25">
      <c r="A107" t="s">
        <v>1676</v>
      </c>
      <c r="B107" s="95">
        <v>67936.759889205379</v>
      </c>
      <c r="C107" s="95">
        <v>38329.064959576877</v>
      </c>
      <c r="D107" s="95">
        <v>10739.928649039162</v>
      </c>
      <c r="E107" s="95">
        <v>988.60941938420831</v>
      </c>
      <c r="F107" s="95">
        <v>8647.410996977711</v>
      </c>
      <c r="G107" s="95">
        <v>53746.386007341629</v>
      </c>
      <c r="H107" s="95">
        <v>14050.962393551466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0</v>
      </c>
      <c r="O107" s="95">
        <v>18888.230819104236</v>
      </c>
      <c r="P107" s="95">
        <v>0</v>
      </c>
      <c r="Q107" s="95">
        <v>0</v>
      </c>
      <c r="R107" s="95">
        <v>1794.1430203639338</v>
      </c>
      <c r="S107" s="95">
        <v>132.5</v>
      </c>
      <c r="T107" s="95">
        <v>7553.3611428749518</v>
      </c>
      <c r="U107" s="95">
        <v>0</v>
      </c>
      <c r="V107" s="95">
        <v>0</v>
      </c>
      <c r="W107" s="95">
        <v>0</v>
      </c>
      <c r="X107" s="95">
        <v>31024.145043729059</v>
      </c>
      <c r="Y107" s="95">
        <v>2243.6525829996212</v>
      </c>
      <c r="Z107" s="95">
        <v>256075.15492414823</v>
      </c>
    </row>
    <row r="108" spans="1:26" x14ac:dyDescent="0.25"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</row>
    <row r="109" spans="1:26" x14ac:dyDescent="0.25"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</row>
    <row r="110" spans="1:26" x14ac:dyDescent="0.25"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</row>
    <row r="111" spans="1:26" x14ac:dyDescent="0.25"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</row>
    <row r="112" spans="1:26" x14ac:dyDescent="0.25"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</row>
    <row r="113" spans="3:19" x14ac:dyDescent="0.25"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</row>
    <row r="114" spans="3:19" x14ac:dyDescent="0.25"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</row>
    <row r="115" spans="3:19" x14ac:dyDescent="0.25"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</row>
    <row r="116" spans="3:19" x14ac:dyDescent="0.25"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</row>
    <row r="117" spans="3:19" x14ac:dyDescent="0.25"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</row>
    <row r="118" spans="3:19" x14ac:dyDescent="0.25"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</row>
    <row r="119" spans="3:19" x14ac:dyDescent="0.25"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</row>
    <row r="120" spans="3:19" x14ac:dyDescent="0.25"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</row>
    <row r="121" spans="3:19" x14ac:dyDescent="0.25"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</row>
    <row r="122" spans="3:19" x14ac:dyDescent="0.25"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</row>
    <row r="123" spans="3:19" x14ac:dyDescent="0.25"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</row>
    <row r="124" spans="3:19" x14ac:dyDescent="0.25"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</row>
    <row r="125" spans="3:19" x14ac:dyDescent="0.25"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</row>
    <row r="126" spans="3:19" x14ac:dyDescent="0.25"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</row>
    <row r="127" spans="3:19" x14ac:dyDescent="0.25"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</row>
    <row r="128" spans="3:19" x14ac:dyDescent="0.25"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</row>
    <row r="129" spans="1:19" x14ac:dyDescent="0.25"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</row>
    <row r="130" spans="1:19" x14ac:dyDescent="0.25"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</row>
    <row r="131" spans="1:19" x14ac:dyDescent="0.25">
      <c r="A131" s="89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</row>
    <row r="132" spans="1:19" x14ac:dyDescent="0.25">
      <c r="A132" s="89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</row>
    <row r="133" spans="1:19" x14ac:dyDescent="0.25">
      <c r="A133" s="89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</row>
    <row r="134" spans="1:19" x14ac:dyDescent="0.25">
      <c r="A134" s="89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</row>
    <row r="135" spans="1:19" x14ac:dyDescent="0.25">
      <c r="A135" s="89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</row>
    <row r="136" spans="1:19" x14ac:dyDescent="0.25">
      <c r="A136" s="88" t="s">
        <v>6</v>
      </c>
      <c r="B136" t="s">
        <v>151</v>
      </c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</row>
    <row r="137" spans="1:19" x14ac:dyDescent="0.25">
      <c r="A137" s="88" t="s">
        <v>2</v>
      </c>
      <c r="B137" t="s">
        <v>147</v>
      </c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</row>
    <row r="139" spans="1:19" x14ac:dyDescent="0.25">
      <c r="A139" s="88" t="s">
        <v>1519</v>
      </c>
      <c r="B139" t="s">
        <v>1677</v>
      </c>
    </row>
    <row r="140" spans="1:19" x14ac:dyDescent="0.25">
      <c r="A140" s="89" t="s">
        <v>1513</v>
      </c>
      <c r="B140" s="52">
        <v>0.32</v>
      </c>
    </row>
    <row r="141" spans="1:19" x14ac:dyDescent="0.25">
      <c r="A141" s="89" t="s">
        <v>1479</v>
      </c>
      <c r="B141" s="52">
        <v>0.32</v>
      </c>
    </row>
    <row r="142" spans="1:19" x14ac:dyDescent="0.25">
      <c r="A142" s="89" t="s">
        <v>1161</v>
      </c>
      <c r="B142" s="52">
        <v>4</v>
      </c>
    </row>
    <row r="143" spans="1:19" x14ac:dyDescent="0.25">
      <c r="A143" s="89" t="s">
        <v>1174</v>
      </c>
      <c r="B143" s="52">
        <v>1</v>
      </c>
    </row>
    <row r="144" spans="1:19" x14ac:dyDescent="0.25">
      <c r="A144" s="89" t="s">
        <v>1150</v>
      </c>
      <c r="B144" s="52">
        <v>2.833333333333333</v>
      </c>
    </row>
    <row r="145" spans="1:8" x14ac:dyDescent="0.25">
      <c r="A145" s="89" t="s">
        <v>1158</v>
      </c>
      <c r="B145" s="52">
        <v>3.2</v>
      </c>
    </row>
    <row r="146" spans="1:8" x14ac:dyDescent="0.25">
      <c r="A146" s="89" t="s">
        <v>1137</v>
      </c>
      <c r="B146" s="52">
        <v>0.64</v>
      </c>
    </row>
    <row r="147" spans="1:8" x14ac:dyDescent="0.25">
      <c r="A147" s="89" t="s">
        <v>1315</v>
      </c>
      <c r="B147" s="52">
        <v>1</v>
      </c>
    </row>
    <row r="148" spans="1:8" x14ac:dyDescent="0.25">
      <c r="A148" s="89" t="s">
        <v>150</v>
      </c>
      <c r="B148" s="52">
        <v>7</v>
      </c>
    </row>
    <row r="149" spans="1:8" x14ac:dyDescent="0.25">
      <c r="A149" s="89" t="s">
        <v>1148</v>
      </c>
      <c r="B149" s="52">
        <v>1.6</v>
      </c>
    </row>
    <row r="150" spans="1:8" x14ac:dyDescent="0.25">
      <c r="A150" s="89" t="s">
        <v>1202</v>
      </c>
      <c r="B150" s="52">
        <v>0.32666666666666666</v>
      </c>
    </row>
    <row r="151" spans="1:8" x14ac:dyDescent="0.25">
      <c r="A151" s="89" t="s">
        <v>1172</v>
      </c>
      <c r="B151" s="52">
        <v>0</v>
      </c>
    </row>
    <row r="152" spans="1:8" x14ac:dyDescent="0.25">
      <c r="A152" s="89" t="s">
        <v>1192</v>
      </c>
      <c r="B152" s="52">
        <v>0</v>
      </c>
    </row>
    <row r="153" spans="1:8" x14ac:dyDescent="0.25">
      <c r="A153" s="89" t="s">
        <v>1454</v>
      </c>
      <c r="B153" s="52">
        <v>0</v>
      </c>
    </row>
    <row r="154" spans="1:8" x14ac:dyDescent="0.25">
      <c r="A154" s="89" t="s">
        <v>212</v>
      </c>
      <c r="B154" s="52">
        <v>4.5333333333333332</v>
      </c>
    </row>
    <row r="155" spans="1:8" x14ac:dyDescent="0.25">
      <c r="A155" s="89" t="s">
        <v>1485</v>
      </c>
      <c r="B155" s="52">
        <v>3.833333333333333</v>
      </c>
    </row>
    <row r="156" spans="1:8" x14ac:dyDescent="0.25">
      <c r="A156" s="89" t="s">
        <v>1431</v>
      </c>
      <c r="B156" s="52">
        <v>0</v>
      </c>
    </row>
    <row r="157" spans="1:8" x14ac:dyDescent="0.25">
      <c r="A157" s="89" t="s">
        <v>242</v>
      </c>
      <c r="B157" s="52">
        <v>6.0133333333333336</v>
      </c>
    </row>
    <row r="158" spans="1:8" x14ac:dyDescent="0.25">
      <c r="A158" s="89" t="s">
        <v>1520</v>
      </c>
      <c r="B158" s="52">
        <v>36.619999999999997</v>
      </c>
    </row>
    <row r="160" spans="1:8" x14ac:dyDescent="0.25">
      <c r="A160" t="s">
        <v>1706</v>
      </c>
      <c r="B160" t="s">
        <v>1707</v>
      </c>
      <c r="C160" s="204" t="s">
        <v>1708</v>
      </c>
      <c r="D160" s="204" t="s">
        <v>1709</v>
      </c>
      <c r="E160" s="204" t="s">
        <v>1710</v>
      </c>
      <c r="F160" s="204" t="s">
        <v>1685</v>
      </c>
      <c r="G160" s="204" t="s">
        <v>1711</v>
      </c>
      <c r="H160" s="204" t="s">
        <v>1712</v>
      </c>
    </row>
    <row r="161" spans="1:8" x14ac:dyDescent="0.25">
      <c r="A161" s="95">
        <v>225059.51032200109</v>
      </c>
      <c r="B161" s="95">
        <v>31811.192092574605</v>
      </c>
      <c r="C161" s="202">
        <f>E161*C162</f>
        <v>0</v>
      </c>
      <c r="D161" s="202">
        <f>D162*E161</f>
        <v>0</v>
      </c>
      <c r="E161" s="202">
        <v>0</v>
      </c>
      <c r="F161" s="202">
        <f>SUM(A161:D161)</f>
        <v>256870.7024145757</v>
      </c>
      <c r="G161" s="202">
        <f>SUM(GETPIVOTDATA("Sum of EU Direct PY8",$A$160)+C161)</f>
        <v>225059.51032200109</v>
      </c>
      <c r="H161" s="202">
        <f>SUM(GETPIVOTDATA("Sum of EU Ind PY8",$A$160)+D161)</f>
        <v>31811.192092574605</v>
      </c>
    </row>
    <row r="162" spans="1:8" x14ac:dyDescent="0.25">
      <c r="A162" s="198">
        <f>GETPIVOTDATA("Sum of EU Direct PY8",$A$160)/SUM(A161:B161)</f>
        <v>0.8761587374755061</v>
      </c>
      <c r="B162" s="198">
        <f>GETPIVOTDATA("Sum of EU Ind PY8",$A$160)/SUM(A161:B161)</f>
        <v>0.12384126252449384</v>
      </c>
      <c r="C162" s="198">
        <f>A162</f>
        <v>0.8761587374755061</v>
      </c>
      <c r="D162" s="198">
        <f>B162</f>
        <v>0.12384126252449384</v>
      </c>
      <c r="E162" s="198"/>
    </row>
  </sheetData>
  <pageMargins left="0.7" right="0.7" top="0.75" bottom="0.75" header="0.3" footer="0.3"/>
  <pageSetup orientation="portrait"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Contingencies</vt:lpstr>
      <vt:lpstr>Combined Rebaseline Cost Workb</vt:lpstr>
      <vt:lpstr>PY5 Pivots</vt:lpstr>
      <vt:lpstr>PY5 1030</vt:lpstr>
      <vt:lpstr>PY6 Pivots</vt:lpstr>
      <vt:lpstr>PY6 1030</vt:lpstr>
      <vt:lpstr>PY7 Pivots</vt:lpstr>
      <vt:lpstr>PY7 1030</vt:lpstr>
      <vt:lpstr>PY8 Pivots</vt:lpstr>
      <vt:lpstr>PY8 1030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Vivian O'Dell</cp:lastModifiedBy>
  <dcterms:created xsi:type="dcterms:W3CDTF">2022-05-06T20:53:29Z</dcterms:created>
  <dcterms:modified xsi:type="dcterms:W3CDTF">2022-05-24T21:25:35Z</dcterms:modified>
</cp:coreProperties>
</file>